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pivotCache/pivotCacheDefinition35.xml" ContentType="application/vnd.openxmlformats-officedocument.spreadsheetml.pivotCacheDefinition+xml"/>
  <Override PartName="/xl/pivotCache/pivotCacheDefinition36.xml" ContentType="application/vnd.openxmlformats-officedocument.spreadsheetml.pivotCacheDefinition+xml"/>
  <Override PartName="/xl/pivotCache/pivotCacheDefinition37.xml" ContentType="application/vnd.openxmlformats-officedocument.spreadsheetml.pivotCacheDefinition+xml"/>
  <Override PartName="/xl/pivotCache/pivotCacheDefinition38.xml" ContentType="application/vnd.openxmlformats-officedocument.spreadsheetml.pivotCacheDefinition+xml"/>
  <Override PartName="/xl/pivotCache/pivotCacheDefinition39.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Ex1.xml" ContentType="application/vnd.ms-office.chartex+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2.xml" ContentType="application/vnd.openxmlformats-officedocument.drawing+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Ex3.xml" ContentType="application/vnd.ms-office.chartex+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Ex4.xml" ContentType="application/vnd.ms-office.chartex+xml"/>
  <Override PartName="/xl/charts/style18.xml" ContentType="application/vnd.ms-office.chartstyle+xml"/>
  <Override PartName="/xl/charts/colors18.xml" ContentType="application/vnd.ms-office.chartcolorstyle+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charts/chart16.xml" ContentType="application/vnd.openxmlformats-officedocument.drawingml.chart+xml"/>
  <Override PartName="/xl/charts/style20.xml" ContentType="application/vnd.ms-office.chartstyle+xml"/>
  <Override PartName="/xl/charts/colors20.xml" ContentType="application/vnd.ms-office.chartcolorstyle+xml"/>
  <Override PartName="/xl/charts/chart17.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drawings/drawing3.xml" ContentType="application/vnd.openxmlformats-officedocument.drawing+xml"/>
  <Override PartName="/xl/charts/chart18.xml" ContentType="application/vnd.openxmlformats-officedocument.drawingml.chart+xml"/>
  <Override PartName="/xl/charts/style22.xml" ContentType="application/vnd.ms-office.chartstyle+xml"/>
  <Override PartName="/xl/charts/colors22.xml" ContentType="application/vnd.ms-office.chartcolorstyle+xml"/>
  <Override PartName="/xl/charts/chart19.xml" ContentType="application/vnd.openxmlformats-officedocument.drawingml.chart+xml"/>
  <Override PartName="/xl/charts/style23.xml" ContentType="application/vnd.ms-office.chartstyle+xml"/>
  <Override PartName="/xl/charts/colors23.xml" ContentType="application/vnd.ms-office.chartcolorstyle+xml"/>
  <Override PartName="/xl/charts/chart20.xml" ContentType="application/vnd.openxmlformats-officedocument.drawingml.chart+xml"/>
  <Override PartName="/xl/charts/style24.xml" ContentType="application/vnd.ms-office.chartstyle+xml"/>
  <Override PartName="/xl/charts/colors24.xml" ContentType="application/vnd.ms-office.chartcolorstyle+xml"/>
  <Override PartName="/xl/charts/chart21.xml" ContentType="application/vnd.openxmlformats-officedocument.drawingml.chart+xml"/>
  <Override PartName="/xl/charts/style25.xml" ContentType="application/vnd.ms-office.chartstyle+xml"/>
  <Override PartName="/xl/charts/colors25.xml" ContentType="application/vnd.ms-office.chartcolorstyle+xml"/>
  <Override PartName="/xl/charts/chartEx5.xml" ContentType="application/vnd.ms-office.chartex+xml"/>
  <Override PartName="/xl/charts/style26.xml" ContentType="application/vnd.ms-office.chartstyle+xml"/>
  <Override PartName="/xl/charts/colors26.xml" ContentType="application/vnd.ms-office.chartcolorstyle+xml"/>
  <Override PartName="/xl/charts/chart22.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customXml/itemProps71.xml" ContentType="application/vnd.openxmlformats-officedocument.customXmlProperties+xml"/>
  <Override PartName="/customXml/itemProps72.xml" ContentType="application/vnd.openxmlformats-officedocument.customXmlProperties+xml"/>
  <Override PartName="/customXml/itemProps73.xml" ContentType="application/vnd.openxmlformats-officedocument.customXmlProperties+xml"/>
  <Override PartName="/customXml/itemProps74.xml" ContentType="application/vnd.openxmlformats-officedocument.customXmlProperties+xml"/>
  <Override PartName="/customXml/itemProps75.xml" ContentType="application/vnd.openxmlformats-officedocument.customXmlProperties+xml"/>
  <Override PartName="/customXml/itemProps76.xml" ContentType="application/vnd.openxmlformats-officedocument.customXmlProperties+xml"/>
  <Override PartName="/customXml/itemProps7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iguel\Desktop\Hackio\Prework\hackio_prework\Excel\"/>
    </mc:Choice>
  </mc:AlternateContent>
  <xr:revisionPtr revIDLastSave="0" documentId="13_ncr:1_{878B150A-2639-49B6-BC2E-CADF3BDD0B1C}" xr6:coauthVersionLast="47" xr6:coauthVersionMax="47" xr10:uidLastSave="{00000000-0000-0000-0000-000000000000}"/>
  <bookViews>
    <workbookView xWindow="-120" yWindow="-120" windowWidth="29040" windowHeight="15720" activeTab="4" xr2:uid="{00689CEE-4480-4326-92F8-5DB1DAFE1EE7}"/>
  </bookViews>
  <sheets>
    <sheet name="sala" sheetId="2" r:id="rId1"/>
    <sheet name="cocina" sheetId="3" r:id="rId2"/>
    <sheet name="Tablas dinámicas y gráficos" sheetId="11" r:id="rId3"/>
    <sheet name="Dashboard" sheetId="10" r:id="rId4"/>
    <sheet name="Insights" sheetId="12" r:id="rId5"/>
  </sheets>
  <definedNames>
    <definedName name="_xlchart.v1.10" hidden="1">'Tablas dinámicas y gráficos'!$A$252:$A$255</definedName>
    <definedName name="_xlchart.v1.11" hidden="1">'Tablas dinámicas y gráficos'!$B$252:$B$255</definedName>
    <definedName name="_xlchart.v1.12" hidden="1">'Tablas dinámicas y gráficos'!$A$252:$A$255</definedName>
    <definedName name="_xlchart.v1.13" hidden="1">'Tablas dinámicas y gráficos'!$B$252:$B$255</definedName>
    <definedName name="_xlchart.v1.14" hidden="1">'Tablas dinámicas y gráficos'!$A$252:$A$255</definedName>
    <definedName name="_xlchart.v1.15" hidden="1">'Tablas dinámicas y gráficos'!$B$252:$B$255</definedName>
    <definedName name="_xlchart.v1.4" hidden="1">'Tablas dinámicas y gráficos'!$A$252:$A$255</definedName>
    <definedName name="_xlchart.v1.5" hidden="1">'Tablas dinámicas y gráficos'!$B$252:$B$255</definedName>
    <definedName name="_xlchart.v5.0" hidden="1">'Tablas dinámicas y gráficos'!$C$51</definedName>
    <definedName name="_xlchart.v5.1" hidden="1">'Tablas dinámicas y gráficos'!$C$52:$C$62</definedName>
    <definedName name="_xlchart.v5.2" hidden="1">'Tablas dinámicas y gráficos'!$D$51</definedName>
    <definedName name="_xlchart.v5.3" hidden="1">'Tablas dinámicas y gráficos'!$D$52:$D$62</definedName>
    <definedName name="_xlchart.v5.6" hidden="1">'Tablas dinámicas y gráficos'!$C$51</definedName>
    <definedName name="_xlchart.v5.7" hidden="1">'Tablas dinámicas y gráficos'!$C$52:$C$62</definedName>
    <definedName name="_xlchart.v5.8" hidden="1">'Tablas dinámicas y gráficos'!$D$51</definedName>
    <definedName name="_xlchart.v5.9" hidden="1">'Tablas dinámicas y gráficos'!$D$52:$D$62</definedName>
    <definedName name="_xlcn.WorksheetConnection_EntregaExcel.xlsxcocina1" hidden="1">cocina[]</definedName>
    <definedName name="_xlcn.WorksheetConnection_EntregaExcel.xlsxsala1" hidden="1">sala[]</definedName>
    <definedName name="DatosExternos_1" localSheetId="1" hidden="1">'cocina'!$A$1:$I$1903</definedName>
    <definedName name="DatosExternos_1" localSheetId="0" hidden="1">sala!$A$1:$L$768</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 cacheId="13" r:id="rId19"/>
    <pivotCache cacheId="14" r:id="rId20"/>
    <pivotCache cacheId="15" r:id="rId21"/>
    <pivotCache cacheId="16" r:id="rId22"/>
    <pivotCache cacheId="17" r:id="rId23"/>
    <pivotCache cacheId="18" r:id="rId24"/>
    <pivotCache cacheId="19" r:id="rId25"/>
    <pivotCache cacheId="20" r:id="rId26"/>
    <pivotCache cacheId="21" r:id="rId27"/>
    <pivotCache cacheId="23" r:id="rId28"/>
    <pivotCache cacheId="24" r:id="rId29"/>
    <pivotCache cacheId="25" r:id="rId30"/>
    <pivotCache cacheId="26" r:id="rId31"/>
    <pivotCache cacheId="27" r:id="rId32"/>
    <pivotCache cacheId="28" r:id="rId33"/>
    <pivotCache cacheId="29" r:id="rId34"/>
    <pivotCache cacheId="30" r:id="rId35"/>
    <pivotCache cacheId="31" r:id="rId36"/>
    <pivotCache cacheId="34" r:id="rId37"/>
    <pivotCache cacheId="38" r:id="rId38"/>
    <pivotCache cacheId="39" r:id="rId39"/>
    <pivotCache cacheId="40" r:id="rId40"/>
    <pivotCache cacheId="42" r:id="rId41"/>
    <pivotCache cacheId="43" r:id="rId42"/>
    <pivotCache cacheId="46" r:id="rId43"/>
    <pivotCache cacheId="47" r:id="rId44"/>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a" name="sala" connection="WorksheetConnection_Entrega Excel.xlsx!sala"/>
          <x15:modelTable id="cocina" name="cocina" connection="WorksheetConnection_Entrega Excel.xlsx!cocina"/>
        </x15:modelTables>
        <x15:modelRelationships>
          <x15:modelRelationship fromTable="cocina" fromColumn="Número de Orden" toTable="sala" toColumn="Número de Orden"/>
        </x15:modelRelationships>
        <x15:extLst>
          <ext xmlns:x16="http://schemas.microsoft.com/office/spreadsheetml/2014/11/main" uri="{9835A34E-60A6-4A7C-AAB8-D5F71C897F49}">
            <x16:modelTimeGroupings>
              <x16:modelTimeGrouping tableName="sala" columnName="Tiempo de Preparación" columnId="Tiempo de Preparación">
                <x16:calculatedTimeColumn columnName="Tiempo de Preparación (hora)" columnId="Tiempo de Preparación (hora)" contentType="hours" isSelected="1"/>
                <x16:calculatedTimeColumn columnName="Tiempo de Preparación (minuto)" columnId="Tiempo de Preparación (minuto)" contentType="minute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6" i="11" l="1"/>
  <c r="F245" i="11"/>
  <c r="C154" i="11"/>
  <c r="B255" i="11"/>
  <c r="B254" i="11"/>
  <c r="B253" i="11"/>
  <c r="L2" i="3"/>
  <c r="J2" i="3"/>
  <c r="K2" i="3"/>
  <c r="O2" i="3"/>
  <c r="M400" i="3"/>
  <c r="M1520" i="3"/>
  <c r="T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C51" i="11"/>
  <c r="D51" i="11"/>
  <c r="D52" i="11"/>
  <c r="D53" i="11"/>
  <c r="D54" i="11"/>
  <c r="D55" i="11"/>
  <c r="D56" i="11"/>
  <c r="D57" i="11"/>
  <c r="D58" i="11"/>
  <c r="D59" i="11"/>
  <c r="D60" i="11"/>
  <c r="D61" i="11"/>
  <c r="D62" i="11"/>
  <c r="C53" i="11"/>
  <c r="C54" i="11"/>
  <c r="C55" i="11"/>
  <c r="C56" i="11"/>
  <c r="C57" i="11"/>
  <c r="C58" i="11"/>
  <c r="C59" i="11"/>
  <c r="C60" i="11"/>
  <c r="C61" i="11"/>
  <c r="C62" i="11"/>
  <c r="C52" i="11"/>
  <c r="N2" i="2"/>
  <c r="S2" i="2" s="1"/>
  <c r="N3" i="2"/>
  <c r="S3" i="2" s="1"/>
  <c r="N4" i="2"/>
  <c r="S4" i="2" s="1"/>
  <c r="N5" i="2"/>
  <c r="S5" i="2" s="1"/>
  <c r="N6" i="2"/>
  <c r="S6" i="2" s="1"/>
  <c r="N7" i="2"/>
  <c r="S7" i="2" s="1"/>
  <c r="N8" i="2"/>
  <c r="S8" i="2" s="1"/>
  <c r="N9" i="2"/>
  <c r="S9" i="2" s="1"/>
  <c r="N10" i="2"/>
  <c r="S10" i="2" s="1"/>
  <c r="N11" i="2"/>
  <c r="S11" i="2" s="1"/>
  <c r="N12" i="2"/>
  <c r="S12" i="2" s="1"/>
  <c r="N13" i="2"/>
  <c r="S13" i="2" s="1"/>
  <c r="N14" i="2"/>
  <c r="S14" i="2" s="1"/>
  <c r="N15" i="2"/>
  <c r="S15" i="2" s="1"/>
  <c r="N16" i="2"/>
  <c r="S16" i="2" s="1"/>
  <c r="N17" i="2"/>
  <c r="S17" i="2" s="1"/>
  <c r="N18" i="2"/>
  <c r="S18" i="2" s="1"/>
  <c r="N19" i="2"/>
  <c r="S19" i="2" s="1"/>
  <c r="N20" i="2"/>
  <c r="S20" i="2" s="1"/>
  <c r="N21" i="2"/>
  <c r="S21" i="2" s="1"/>
  <c r="N22" i="2"/>
  <c r="S22" i="2" s="1"/>
  <c r="N23" i="2"/>
  <c r="S23" i="2" s="1"/>
  <c r="N24" i="2"/>
  <c r="S24" i="2" s="1"/>
  <c r="N25" i="2"/>
  <c r="S25" i="2" s="1"/>
  <c r="N26" i="2"/>
  <c r="S26" i="2" s="1"/>
  <c r="N27" i="2"/>
  <c r="S27" i="2" s="1"/>
  <c r="N28" i="2"/>
  <c r="S28" i="2" s="1"/>
  <c r="N29" i="2"/>
  <c r="S29" i="2" s="1"/>
  <c r="N30" i="2"/>
  <c r="S30" i="2" s="1"/>
  <c r="N31" i="2"/>
  <c r="S31" i="2" s="1"/>
  <c r="N32" i="2"/>
  <c r="S32" i="2" s="1"/>
  <c r="N33" i="2"/>
  <c r="S33" i="2" s="1"/>
  <c r="N34" i="2"/>
  <c r="S34" i="2" s="1"/>
  <c r="N35" i="2"/>
  <c r="S35" i="2" s="1"/>
  <c r="N36" i="2"/>
  <c r="S36" i="2" s="1"/>
  <c r="N37" i="2"/>
  <c r="S37" i="2" s="1"/>
  <c r="N38" i="2"/>
  <c r="S38" i="2" s="1"/>
  <c r="N39" i="2"/>
  <c r="S39" i="2" s="1"/>
  <c r="N40" i="2"/>
  <c r="S40" i="2" s="1"/>
  <c r="N41" i="2"/>
  <c r="S41" i="2" s="1"/>
  <c r="N42" i="2"/>
  <c r="S42" i="2" s="1"/>
  <c r="N43" i="2"/>
  <c r="S43" i="2" s="1"/>
  <c r="N44" i="2"/>
  <c r="S44" i="2" s="1"/>
  <c r="N45" i="2"/>
  <c r="S45" i="2" s="1"/>
  <c r="N46" i="2"/>
  <c r="S46" i="2" s="1"/>
  <c r="N47" i="2"/>
  <c r="S47" i="2" s="1"/>
  <c r="N48" i="2"/>
  <c r="S48" i="2" s="1"/>
  <c r="N49" i="2"/>
  <c r="S49" i="2" s="1"/>
  <c r="N50" i="2"/>
  <c r="S50" i="2" s="1"/>
  <c r="N51" i="2"/>
  <c r="S51" i="2" s="1"/>
  <c r="N52" i="2"/>
  <c r="S52" i="2" s="1"/>
  <c r="N53" i="2"/>
  <c r="S53" i="2" s="1"/>
  <c r="N54" i="2"/>
  <c r="S54" i="2" s="1"/>
  <c r="N55" i="2"/>
  <c r="S55" i="2" s="1"/>
  <c r="N56" i="2"/>
  <c r="S56" i="2" s="1"/>
  <c r="N57" i="2"/>
  <c r="S57" i="2" s="1"/>
  <c r="N58" i="2"/>
  <c r="S58" i="2" s="1"/>
  <c r="N59" i="2"/>
  <c r="S59" i="2" s="1"/>
  <c r="N60" i="2"/>
  <c r="S60" i="2" s="1"/>
  <c r="N61" i="2"/>
  <c r="S61" i="2" s="1"/>
  <c r="N62" i="2"/>
  <c r="S62" i="2" s="1"/>
  <c r="N63" i="2"/>
  <c r="S63" i="2" s="1"/>
  <c r="N64" i="2"/>
  <c r="S64" i="2" s="1"/>
  <c r="N65" i="2"/>
  <c r="S65" i="2" s="1"/>
  <c r="N66" i="2"/>
  <c r="S66" i="2" s="1"/>
  <c r="N67" i="2"/>
  <c r="S67" i="2" s="1"/>
  <c r="N68" i="2"/>
  <c r="S68" i="2" s="1"/>
  <c r="N69" i="2"/>
  <c r="S69" i="2" s="1"/>
  <c r="N70" i="2"/>
  <c r="S70" i="2" s="1"/>
  <c r="N71" i="2"/>
  <c r="S71" i="2" s="1"/>
  <c r="N72" i="2"/>
  <c r="S72" i="2" s="1"/>
  <c r="N73" i="2"/>
  <c r="S73" i="2" s="1"/>
  <c r="N74" i="2"/>
  <c r="S74" i="2" s="1"/>
  <c r="N75" i="2"/>
  <c r="S75" i="2" s="1"/>
  <c r="N76" i="2"/>
  <c r="S76" i="2" s="1"/>
  <c r="N77" i="2"/>
  <c r="S77" i="2" s="1"/>
  <c r="N78" i="2"/>
  <c r="S78" i="2" s="1"/>
  <c r="N79" i="2"/>
  <c r="S79" i="2" s="1"/>
  <c r="N80" i="2"/>
  <c r="S80" i="2" s="1"/>
  <c r="N81" i="2"/>
  <c r="S81" i="2" s="1"/>
  <c r="N82" i="2"/>
  <c r="S82" i="2" s="1"/>
  <c r="N83" i="2"/>
  <c r="S83" i="2" s="1"/>
  <c r="N84" i="2"/>
  <c r="S84" i="2" s="1"/>
  <c r="N85" i="2"/>
  <c r="S85" i="2" s="1"/>
  <c r="N86" i="2"/>
  <c r="S86" i="2" s="1"/>
  <c r="N87" i="2"/>
  <c r="S87" i="2" s="1"/>
  <c r="N88" i="2"/>
  <c r="S88" i="2" s="1"/>
  <c r="N89" i="2"/>
  <c r="S89" i="2" s="1"/>
  <c r="N90" i="2"/>
  <c r="S90" i="2" s="1"/>
  <c r="N91" i="2"/>
  <c r="S91" i="2" s="1"/>
  <c r="N92" i="2"/>
  <c r="S92" i="2" s="1"/>
  <c r="N93" i="2"/>
  <c r="S93" i="2" s="1"/>
  <c r="N94" i="2"/>
  <c r="S94" i="2" s="1"/>
  <c r="N95" i="2"/>
  <c r="S95" i="2" s="1"/>
  <c r="N96" i="2"/>
  <c r="S96" i="2" s="1"/>
  <c r="N97" i="2"/>
  <c r="S97" i="2" s="1"/>
  <c r="N98" i="2"/>
  <c r="S98" i="2" s="1"/>
  <c r="N99" i="2"/>
  <c r="S99" i="2" s="1"/>
  <c r="N100" i="2"/>
  <c r="S100" i="2" s="1"/>
  <c r="N101" i="2"/>
  <c r="S101" i="2" s="1"/>
  <c r="N102" i="2"/>
  <c r="S102" i="2" s="1"/>
  <c r="N103" i="2"/>
  <c r="S103" i="2" s="1"/>
  <c r="N104" i="2"/>
  <c r="S104" i="2" s="1"/>
  <c r="N105" i="2"/>
  <c r="S105" i="2" s="1"/>
  <c r="N106" i="2"/>
  <c r="S106" i="2" s="1"/>
  <c r="N107" i="2"/>
  <c r="S107" i="2" s="1"/>
  <c r="N108" i="2"/>
  <c r="S108" i="2" s="1"/>
  <c r="N109" i="2"/>
  <c r="S109" i="2" s="1"/>
  <c r="N110" i="2"/>
  <c r="S110" i="2" s="1"/>
  <c r="N111" i="2"/>
  <c r="S111" i="2" s="1"/>
  <c r="N112" i="2"/>
  <c r="S112" i="2" s="1"/>
  <c r="N113" i="2"/>
  <c r="S113" i="2" s="1"/>
  <c r="N114" i="2"/>
  <c r="S114" i="2" s="1"/>
  <c r="N115" i="2"/>
  <c r="S115" i="2" s="1"/>
  <c r="N116" i="2"/>
  <c r="S116" i="2" s="1"/>
  <c r="N117" i="2"/>
  <c r="S117" i="2" s="1"/>
  <c r="N118" i="2"/>
  <c r="S118" i="2" s="1"/>
  <c r="N119" i="2"/>
  <c r="S119" i="2" s="1"/>
  <c r="N120" i="2"/>
  <c r="S120" i="2" s="1"/>
  <c r="N121" i="2"/>
  <c r="S121" i="2" s="1"/>
  <c r="N122" i="2"/>
  <c r="S122" i="2" s="1"/>
  <c r="N123" i="2"/>
  <c r="S123" i="2" s="1"/>
  <c r="N124" i="2"/>
  <c r="S124" i="2" s="1"/>
  <c r="N125" i="2"/>
  <c r="S125" i="2" s="1"/>
  <c r="N126" i="2"/>
  <c r="S126" i="2" s="1"/>
  <c r="N127" i="2"/>
  <c r="S127" i="2" s="1"/>
  <c r="N128" i="2"/>
  <c r="S128" i="2" s="1"/>
  <c r="N129" i="2"/>
  <c r="S129" i="2" s="1"/>
  <c r="N130" i="2"/>
  <c r="S130" i="2" s="1"/>
  <c r="N131" i="2"/>
  <c r="S131" i="2" s="1"/>
  <c r="N132" i="2"/>
  <c r="S132" i="2" s="1"/>
  <c r="N133" i="2"/>
  <c r="S133" i="2" s="1"/>
  <c r="N134" i="2"/>
  <c r="S134" i="2" s="1"/>
  <c r="N135" i="2"/>
  <c r="S135" i="2" s="1"/>
  <c r="N136" i="2"/>
  <c r="S136" i="2" s="1"/>
  <c r="N137" i="2"/>
  <c r="S137" i="2" s="1"/>
  <c r="N138" i="2"/>
  <c r="S138" i="2" s="1"/>
  <c r="N139" i="2"/>
  <c r="S139" i="2" s="1"/>
  <c r="N140" i="2"/>
  <c r="S140" i="2" s="1"/>
  <c r="N141" i="2"/>
  <c r="S141" i="2" s="1"/>
  <c r="N142" i="2"/>
  <c r="S142" i="2" s="1"/>
  <c r="N143" i="2"/>
  <c r="S143" i="2" s="1"/>
  <c r="N144" i="2"/>
  <c r="S144" i="2" s="1"/>
  <c r="N145" i="2"/>
  <c r="S145" i="2" s="1"/>
  <c r="N146" i="2"/>
  <c r="S146" i="2" s="1"/>
  <c r="N147" i="2"/>
  <c r="S147" i="2" s="1"/>
  <c r="N148" i="2"/>
  <c r="S148" i="2" s="1"/>
  <c r="N149" i="2"/>
  <c r="S149" i="2" s="1"/>
  <c r="N150" i="2"/>
  <c r="S150" i="2" s="1"/>
  <c r="N151" i="2"/>
  <c r="S151" i="2" s="1"/>
  <c r="N152" i="2"/>
  <c r="S152" i="2" s="1"/>
  <c r="N153" i="2"/>
  <c r="S153" i="2" s="1"/>
  <c r="N154" i="2"/>
  <c r="S154" i="2" s="1"/>
  <c r="N155" i="2"/>
  <c r="S155" i="2" s="1"/>
  <c r="N156" i="2"/>
  <c r="S156" i="2" s="1"/>
  <c r="N157" i="2"/>
  <c r="S157" i="2" s="1"/>
  <c r="N158" i="2"/>
  <c r="S158" i="2" s="1"/>
  <c r="N159" i="2"/>
  <c r="S159" i="2" s="1"/>
  <c r="N160" i="2"/>
  <c r="S160" i="2" s="1"/>
  <c r="N161" i="2"/>
  <c r="S161" i="2" s="1"/>
  <c r="N162" i="2"/>
  <c r="S162" i="2" s="1"/>
  <c r="N163" i="2"/>
  <c r="S163" i="2" s="1"/>
  <c r="N164" i="2"/>
  <c r="S164" i="2" s="1"/>
  <c r="N165" i="2"/>
  <c r="S165" i="2" s="1"/>
  <c r="N166" i="2"/>
  <c r="S166" i="2" s="1"/>
  <c r="N167" i="2"/>
  <c r="S167" i="2" s="1"/>
  <c r="N168" i="2"/>
  <c r="S168" i="2" s="1"/>
  <c r="N169" i="2"/>
  <c r="S169" i="2" s="1"/>
  <c r="N170" i="2"/>
  <c r="S170" i="2" s="1"/>
  <c r="N171" i="2"/>
  <c r="S171" i="2" s="1"/>
  <c r="N172" i="2"/>
  <c r="S172" i="2" s="1"/>
  <c r="N173" i="2"/>
  <c r="S173" i="2" s="1"/>
  <c r="N174" i="2"/>
  <c r="S174" i="2" s="1"/>
  <c r="N175" i="2"/>
  <c r="S175" i="2" s="1"/>
  <c r="N176" i="2"/>
  <c r="S176" i="2" s="1"/>
  <c r="N177" i="2"/>
  <c r="S177" i="2" s="1"/>
  <c r="N178" i="2"/>
  <c r="S178" i="2" s="1"/>
  <c r="N179" i="2"/>
  <c r="S179" i="2" s="1"/>
  <c r="N180" i="2"/>
  <c r="S180" i="2" s="1"/>
  <c r="N181" i="2"/>
  <c r="S181" i="2" s="1"/>
  <c r="N182" i="2"/>
  <c r="S182" i="2" s="1"/>
  <c r="N183" i="2"/>
  <c r="S183" i="2" s="1"/>
  <c r="N184" i="2"/>
  <c r="S184" i="2" s="1"/>
  <c r="N185" i="2"/>
  <c r="S185" i="2" s="1"/>
  <c r="N186" i="2"/>
  <c r="S186" i="2" s="1"/>
  <c r="N187" i="2"/>
  <c r="S187" i="2" s="1"/>
  <c r="N188" i="2"/>
  <c r="S188" i="2" s="1"/>
  <c r="N189" i="2"/>
  <c r="S189" i="2" s="1"/>
  <c r="N190" i="2"/>
  <c r="S190" i="2" s="1"/>
  <c r="N191" i="2"/>
  <c r="S191" i="2" s="1"/>
  <c r="N192" i="2"/>
  <c r="S192" i="2" s="1"/>
  <c r="N193" i="2"/>
  <c r="S193" i="2" s="1"/>
  <c r="N194" i="2"/>
  <c r="S194" i="2" s="1"/>
  <c r="N195" i="2"/>
  <c r="S195" i="2" s="1"/>
  <c r="N196" i="2"/>
  <c r="S196" i="2" s="1"/>
  <c r="N197" i="2"/>
  <c r="S197" i="2" s="1"/>
  <c r="N198" i="2"/>
  <c r="S198" i="2" s="1"/>
  <c r="N199" i="2"/>
  <c r="S199" i="2" s="1"/>
  <c r="N200" i="2"/>
  <c r="S200" i="2" s="1"/>
  <c r="N201" i="2"/>
  <c r="S201" i="2" s="1"/>
  <c r="N202" i="2"/>
  <c r="S202" i="2" s="1"/>
  <c r="N203" i="2"/>
  <c r="S203" i="2" s="1"/>
  <c r="N204" i="2"/>
  <c r="S204" i="2" s="1"/>
  <c r="N205" i="2"/>
  <c r="S205" i="2" s="1"/>
  <c r="N206" i="2"/>
  <c r="S206" i="2" s="1"/>
  <c r="N207" i="2"/>
  <c r="S207" i="2" s="1"/>
  <c r="N208" i="2"/>
  <c r="S208" i="2" s="1"/>
  <c r="N209" i="2"/>
  <c r="S209" i="2" s="1"/>
  <c r="N210" i="2"/>
  <c r="S210" i="2" s="1"/>
  <c r="N211" i="2"/>
  <c r="S211" i="2" s="1"/>
  <c r="N212" i="2"/>
  <c r="S212" i="2" s="1"/>
  <c r="N213" i="2"/>
  <c r="S213" i="2" s="1"/>
  <c r="N214" i="2"/>
  <c r="S214" i="2" s="1"/>
  <c r="N215" i="2"/>
  <c r="S215" i="2" s="1"/>
  <c r="N216" i="2"/>
  <c r="S216" i="2" s="1"/>
  <c r="N217" i="2"/>
  <c r="S217" i="2" s="1"/>
  <c r="N218" i="2"/>
  <c r="S218" i="2" s="1"/>
  <c r="N219" i="2"/>
  <c r="S219" i="2" s="1"/>
  <c r="N220" i="2"/>
  <c r="S220" i="2" s="1"/>
  <c r="N221" i="2"/>
  <c r="S221" i="2" s="1"/>
  <c r="N222" i="2"/>
  <c r="S222" i="2" s="1"/>
  <c r="N223" i="2"/>
  <c r="S223" i="2" s="1"/>
  <c r="N224" i="2"/>
  <c r="S224" i="2" s="1"/>
  <c r="N225" i="2"/>
  <c r="S225" i="2" s="1"/>
  <c r="N226" i="2"/>
  <c r="S226" i="2" s="1"/>
  <c r="N227" i="2"/>
  <c r="S227" i="2" s="1"/>
  <c r="N228" i="2"/>
  <c r="S228" i="2" s="1"/>
  <c r="N229" i="2"/>
  <c r="S229" i="2" s="1"/>
  <c r="N230" i="2"/>
  <c r="S230" i="2" s="1"/>
  <c r="N231" i="2"/>
  <c r="S231" i="2" s="1"/>
  <c r="N232" i="2"/>
  <c r="S232" i="2" s="1"/>
  <c r="N233" i="2"/>
  <c r="S233" i="2" s="1"/>
  <c r="N234" i="2"/>
  <c r="S234" i="2" s="1"/>
  <c r="N235" i="2"/>
  <c r="S235" i="2" s="1"/>
  <c r="N236" i="2"/>
  <c r="S236" i="2" s="1"/>
  <c r="N237" i="2"/>
  <c r="S237" i="2" s="1"/>
  <c r="N238" i="2"/>
  <c r="S238" i="2" s="1"/>
  <c r="N239" i="2"/>
  <c r="S239" i="2" s="1"/>
  <c r="N240" i="2"/>
  <c r="S240" i="2" s="1"/>
  <c r="N241" i="2"/>
  <c r="S241" i="2" s="1"/>
  <c r="N242" i="2"/>
  <c r="S242" i="2" s="1"/>
  <c r="N243" i="2"/>
  <c r="S243" i="2" s="1"/>
  <c r="N244" i="2"/>
  <c r="S244" i="2" s="1"/>
  <c r="N245" i="2"/>
  <c r="S245" i="2" s="1"/>
  <c r="N246" i="2"/>
  <c r="S246" i="2" s="1"/>
  <c r="N247" i="2"/>
  <c r="S247" i="2" s="1"/>
  <c r="N248" i="2"/>
  <c r="S248" i="2" s="1"/>
  <c r="N249" i="2"/>
  <c r="S249" i="2" s="1"/>
  <c r="N250" i="2"/>
  <c r="S250" i="2" s="1"/>
  <c r="N251" i="2"/>
  <c r="S251" i="2" s="1"/>
  <c r="N252" i="2"/>
  <c r="S252" i="2" s="1"/>
  <c r="N253" i="2"/>
  <c r="S253" i="2" s="1"/>
  <c r="N254" i="2"/>
  <c r="S254" i="2" s="1"/>
  <c r="N255" i="2"/>
  <c r="S255" i="2" s="1"/>
  <c r="N256" i="2"/>
  <c r="S256" i="2" s="1"/>
  <c r="N257" i="2"/>
  <c r="S257" i="2" s="1"/>
  <c r="N258" i="2"/>
  <c r="S258" i="2" s="1"/>
  <c r="N259" i="2"/>
  <c r="S259" i="2" s="1"/>
  <c r="N260" i="2"/>
  <c r="S260" i="2" s="1"/>
  <c r="N261" i="2"/>
  <c r="S261" i="2" s="1"/>
  <c r="N262" i="2"/>
  <c r="S262" i="2" s="1"/>
  <c r="N263" i="2"/>
  <c r="S263" i="2" s="1"/>
  <c r="N264" i="2"/>
  <c r="S264" i="2" s="1"/>
  <c r="N265" i="2"/>
  <c r="S265" i="2" s="1"/>
  <c r="N266" i="2"/>
  <c r="S266" i="2" s="1"/>
  <c r="N267" i="2"/>
  <c r="S267" i="2" s="1"/>
  <c r="N268" i="2"/>
  <c r="S268" i="2" s="1"/>
  <c r="N269" i="2"/>
  <c r="S269" i="2" s="1"/>
  <c r="N270" i="2"/>
  <c r="S270" i="2" s="1"/>
  <c r="N271" i="2"/>
  <c r="S271" i="2" s="1"/>
  <c r="N272" i="2"/>
  <c r="S272" i="2" s="1"/>
  <c r="N273" i="2"/>
  <c r="S273" i="2" s="1"/>
  <c r="N274" i="2"/>
  <c r="S274" i="2" s="1"/>
  <c r="N275" i="2"/>
  <c r="S275" i="2" s="1"/>
  <c r="N276" i="2"/>
  <c r="S276" i="2" s="1"/>
  <c r="N277" i="2"/>
  <c r="S277" i="2" s="1"/>
  <c r="N278" i="2"/>
  <c r="S278" i="2" s="1"/>
  <c r="N279" i="2"/>
  <c r="S279" i="2" s="1"/>
  <c r="N280" i="2"/>
  <c r="S280" i="2" s="1"/>
  <c r="N281" i="2"/>
  <c r="S281" i="2" s="1"/>
  <c r="N282" i="2"/>
  <c r="S282" i="2" s="1"/>
  <c r="N283" i="2"/>
  <c r="S283" i="2" s="1"/>
  <c r="N284" i="2"/>
  <c r="S284" i="2" s="1"/>
  <c r="N285" i="2"/>
  <c r="S285" i="2" s="1"/>
  <c r="N286" i="2"/>
  <c r="S286" i="2" s="1"/>
  <c r="N287" i="2"/>
  <c r="S287" i="2" s="1"/>
  <c r="N288" i="2"/>
  <c r="S288" i="2" s="1"/>
  <c r="N289" i="2"/>
  <c r="S289" i="2" s="1"/>
  <c r="N290" i="2"/>
  <c r="S290" i="2" s="1"/>
  <c r="N291" i="2"/>
  <c r="S291" i="2" s="1"/>
  <c r="N292" i="2"/>
  <c r="S292" i="2" s="1"/>
  <c r="N293" i="2"/>
  <c r="S293" i="2" s="1"/>
  <c r="N294" i="2"/>
  <c r="S294" i="2" s="1"/>
  <c r="N295" i="2"/>
  <c r="S295" i="2" s="1"/>
  <c r="N296" i="2"/>
  <c r="S296" i="2" s="1"/>
  <c r="N297" i="2"/>
  <c r="S297" i="2" s="1"/>
  <c r="N298" i="2"/>
  <c r="S298" i="2" s="1"/>
  <c r="N299" i="2"/>
  <c r="S299" i="2" s="1"/>
  <c r="N300" i="2"/>
  <c r="S300" i="2" s="1"/>
  <c r="N301" i="2"/>
  <c r="S301" i="2" s="1"/>
  <c r="N302" i="2"/>
  <c r="S302" i="2" s="1"/>
  <c r="N303" i="2"/>
  <c r="S303" i="2" s="1"/>
  <c r="N304" i="2"/>
  <c r="S304" i="2" s="1"/>
  <c r="N305" i="2"/>
  <c r="S305" i="2" s="1"/>
  <c r="N306" i="2"/>
  <c r="S306" i="2" s="1"/>
  <c r="N307" i="2"/>
  <c r="S307" i="2" s="1"/>
  <c r="N308" i="2"/>
  <c r="S308" i="2" s="1"/>
  <c r="N309" i="2"/>
  <c r="S309" i="2" s="1"/>
  <c r="N310" i="2"/>
  <c r="S310" i="2" s="1"/>
  <c r="N311" i="2"/>
  <c r="S311" i="2" s="1"/>
  <c r="N312" i="2"/>
  <c r="S312" i="2" s="1"/>
  <c r="N313" i="2"/>
  <c r="S313" i="2" s="1"/>
  <c r="N314" i="2"/>
  <c r="S314" i="2" s="1"/>
  <c r="N315" i="2"/>
  <c r="S315" i="2" s="1"/>
  <c r="N316" i="2"/>
  <c r="S316" i="2" s="1"/>
  <c r="N317" i="2"/>
  <c r="S317" i="2" s="1"/>
  <c r="N318" i="2"/>
  <c r="S318" i="2" s="1"/>
  <c r="N319" i="2"/>
  <c r="S319" i="2" s="1"/>
  <c r="N320" i="2"/>
  <c r="S320" i="2" s="1"/>
  <c r="N321" i="2"/>
  <c r="S321" i="2" s="1"/>
  <c r="N322" i="2"/>
  <c r="S322" i="2" s="1"/>
  <c r="N323" i="2"/>
  <c r="S323" i="2" s="1"/>
  <c r="N324" i="2"/>
  <c r="S324" i="2" s="1"/>
  <c r="N325" i="2"/>
  <c r="S325" i="2" s="1"/>
  <c r="N326" i="2"/>
  <c r="S326" i="2" s="1"/>
  <c r="N327" i="2"/>
  <c r="S327" i="2" s="1"/>
  <c r="N328" i="2"/>
  <c r="S328" i="2" s="1"/>
  <c r="N329" i="2"/>
  <c r="S329" i="2" s="1"/>
  <c r="N330" i="2"/>
  <c r="S330" i="2" s="1"/>
  <c r="N331" i="2"/>
  <c r="S331" i="2" s="1"/>
  <c r="N332" i="2"/>
  <c r="S332" i="2" s="1"/>
  <c r="N333" i="2"/>
  <c r="S333" i="2" s="1"/>
  <c r="N334" i="2"/>
  <c r="S334" i="2" s="1"/>
  <c r="N335" i="2"/>
  <c r="S335" i="2" s="1"/>
  <c r="N336" i="2"/>
  <c r="S336" i="2" s="1"/>
  <c r="N337" i="2"/>
  <c r="S337" i="2" s="1"/>
  <c r="N338" i="2"/>
  <c r="S338" i="2" s="1"/>
  <c r="N339" i="2"/>
  <c r="S339" i="2" s="1"/>
  <c r="N340" i="2"/>
  <c r="S340" i="2" s="1"/>
  <c r="N341" i="2"/>
  <c r="S341" i="2" s="1"/>
  <c r="N342" i="2"/>
  <c r="S342" i="2" s="1"/>
  <c r="N343" i="2"/>
  <c r="S343" i="2" s="1"/>
  <c r="N344" i="2"/>
  <c r="S344" i="2" s="1"/>
  <c r="N345" i="2"/>
  <c r="S345" i="2" s="1"/>
  <c r="N346" i="2"/>
  <c r="S346" i="2" s="1"/>
  <c r="N347" i="2"/>
  <c r="S347" i="2" s="1"/>
  <c r="N348" i="2"/>
  <c r="S348" i="2" s="1"/>
  <c r="N349" i="2"/>
  <c r="S349" i="2" s="1"/>
  <c r="N350" i="2"/>
  <c r="S350" i="2" s="1"/>
  <c r="N351" i="2"/>
  <c r="S351" i="2" s="1"/>
  <c r="N352" i="2"/>
  <c r="S352" i="2" s="1"/>
  <c r="N353" i="2"/>
  <c r="S353" i="2" s="1"/>
  <c r="N354" i="2"/>
  <c r="S354" i="2" s="1"/>
  <c r="N355" i="2"/>
  <c r="S355" i="2" s="1"/>
  <c r="N356" i="2"/>
  <c r="S356" i="2" s="1"/>
  <c r="N357" i="2"/>
  <c r="S357" i="2" s="1"/>
  <c r="N358" i="2"/>
  <c r="S358" i="2" s="1"/>
  <c r="N359" i="2"/>
  <c r="S359" i="2" s="1"/>
  <c r="N360" i="2"/>
  <c r="S360" i="2" s="1"/>
  <c r="N361" i="2"/>
  <c r="S361" i="2" s="1"/>
  <c r="N362" i="2"/>
  <c r="S362" i="2" s="1"/>
  <c r="N363" i="2"/>
  <c r="S363" i="2" s="1"/>
  <c r="N364" i="2"/>
  <c r="S364" i="2" s="1"/>
  <c r="N365" i="2"/>
  <c r="S365" i="2" s="1"/>
  <c r="N366" i="2"/>
  <c r="S366" i="2" s="1"/>
  <c r="N367" i="2"/>
  <c r="S367" i="2" s="1"/>
  <c r="N368" i="2"/>
  <c r="S368" i="2" s="1"/>
  <c r="N369" i="2"/>
  <c r="S369" i="2" s="1"/>
  <c r="N370" i="2"/>
  <c r="S370" i="2" s="1"/>
  <c r="N371" i="2"/>
  <c r="S371" i="2" s="1"/>
  <c r="N372" i="2"/>
  <c r="S372" i="2" s="1"/>
  <c r="N373" i="2"/>
  <c r="S373" i="2" s="1"/>
  <c r="N374" i="2"/>
  <c r="S374" i="2" s="1"/>
  <c r="N375" i="2"/>
  <c r="S375" i="2" s="1"/>
  <c r="N376" i="2"/>
  <c r="S376" i="2" s="1"/>
  <c r="N377" i="2"/>
  <c r="S377" i="2" s="1"/>
  <c r="N378" i="2"/>
  <c r="S378" i="2" s="1"/>
  <c r="N379" i="2"/>
  <c r="S379" i="2" s="1"/>
  <c r="N380" i="2"/>
  <c r="S380" i="2" s="1"/>
  <c r="N381" i="2"/>
  <c r="S381" i="2" s="1"/>
  <c r="N382" i="2"/>
  <c r="S382" i="2" s="1"/>
  <c r="N383" i="2"/>
  <c r="S383" i="2" s="1"/>
  <c r="N384" i="2"/>
  <c r="S384" i="2" s="1"/>
  <c r="N385" i="2"/>
  <c r="S385" i="2" s="1"/>
  <c r="N386" i="2"/>
  <c r="S386" i="2" s="1"/>
  <c r="N387" i="2"/>
  <c r="S387" i="2" s="1"/>
  <c r="N388" i="2"/>
  <c r="S388" i="2" s="1"/>
  <c r="N389" i="2"/>
  <c r="S389" i="2" s="1"/>
  <c r="N390" i="2"/>
  <c r="S390" i="2" s="1"/>
  <c r="N391" i="2"/>
  <c r="S391" i="2" s="1"/>
  <c r="N392" i="2"/>
  <c r="S392" i="2" s="1"/>
  <c r="N393" i="2"/>
  <c r="S393" i="2" s="1"/>
  <c r="N394" i="2"/>
  <c r="S394" i="2" s="1"/>
  <c r="N395" i="2"/>
  <c r="S395" i="2" s="1"/>
  <c r="N396" i="2"/>
  <c r="S396" i="2" s="1"/>
  <c r="N397" i="2"/>
  <c r="S397" i="2" s="1"/>
  <c r="N398" i="2"/>
  <c r="S398" i="2" s="1"/>
  <c r="N399" i="2"/>
  <c r="S399" i="2" s="1"/>
  <c r="N400" i="2"/>
  <c r="S400" i="2" s="1"/>
  <c r="N401" i="2"/>
  <c r="S401" i="2" s="1"/>
  <c r="N402" i="2"/>
  <c r="S402" i="2" s="1"/>
  <c r="N403" i="2"/>
  <c r="S403" i="2" s="1"/>
  <c r="N404" i="2"/>
  <c r="S404" i="2" s="1"/>
  <c r="N405" i="2"/>
  <c r="S405" i="2" s="1"/>
  <c r="N406" i="2"/>
  <c r="S406" i="2" s="1"/>
  <c r="N407" i="2"/>
  <c r="S407" i="2" s="1"/>
  <c r="N408" i="2"/>
  <c r="S408" i="2" s="1"/>
  <c r="N409" i="2"/>
  <c r="S409" i="2" s="1"/>
  <c r="N410" i="2"/>
  <c r="S410" i="2" s="1"/>
  <c r="N411" i="2"/>
  <c r="S411" i="2" s="1"/>
  <c r="N412" i="2"/>
  <c r="S412" i="2" s="1"/>
  <c r="N413" i="2"/>
  <c r="S413" i="2" s="1"/>
  <c r="N414" i="2"/>
  <c r="S414" i="2" s="1"/>
  <c r="N415" i="2"/>
  <c r="S415" i="2" s="1"/>
  <c r="N416" i="2"/>
  <c r="S416" i="2" s="1"/>
  <c r="N417" i="2"/>
  <c r="S417" i="2" s="1"/>
  <c r="N418" i="2"/>
  <c r="S418" i="2" s="1"/>
  <c r="N419" i="2"/>
  <c r="S419" i="2" s="1"/>
  <c r="N420" i="2"/>
  <c r="S420" i="2" s="1"/>
  <c r="N421" i="2"/>
  <c r="S421" i="2" s="1"/>
  <c r="N422" i="2"/>
  <c r="S422" i="2" s="1"/>
  <c r="N423" i="2"/>
  <c r="S423" i="2" s="1"/>
  <c r="N424" i="2"/>
  <c r="S424" i="2" s="1"/>
  <c r="N425" i="2"/>
  <c r="S425" i="2" s="1"/>
  <c r="N426" i="2"/>
  <c r="S426" i="2" s="1"/>
  <c r="N427" i="2"/>
  <c r="S427" i="2" s="1"/>
  <c r="N428" i="2"/>
  <c r="S428" i="2" s="1"/>
  <c r="N429" i="2"/>
  <c r="S429" i="2" s="1"/>
  <c r="N430" i="2"/>
  <c r="S430" i="2" s="1"/>
  <c r="N431" i="2"/>
  <c r="S431" i="2" s="1"/>
  <c r="N432" i="2"/>
  <c r="S432" i="2" s="1"/>
  <c r="N433" i="2"/>
  <c r="S433" i="2" s="1"/>
  <c r="N434" i="2"/>
  <c r="S434" i="2" s="1"/>
  <c r="N435" i="2"/>
  <c r="S435" i="2" s="1"/>
  <c r="N436" i="2"/>
  <c r="S436" i="2" s="1"/>
  <c r="N437" i="2"/>
  <c r="S437" i="2" s="1"/>
  <c r="N438" i="2"/>
  <c r="S438" i="2" s="1"/>
  <c r="N439" i="2"/>
  <c r="S439" i="2" s="1"/>
  <c r="N440" i="2"/>
  <c r="S440" i="2" s="1"/>
  <c r="N441" i="2"/>
  <c r="S441" i="2" s="1"/>
  <c r="N442" i="2"/>
  <c r="S442" i="2" s="1"/>
  <c r="N443" i="2"/>
  <c r="S443" i="2" s="1"/>
  <c r="N444" i="2"/>
  <c r="S444" i="2" s="1"/>
  <c r="N445" i="2"/>
  <c r="S445" i="2" s="1"/>
  <c r="N446" i="2"/>
  <c r="S446" i="2" s="1"/>
  <c r="N447" i="2"/>
  <c r="S447" i="2" s="1"/>
  <c r="N448" i="2"/>
  <c r="S448" i="2" s="1"/>
  <c r="N449" i="2"/>
  <c r="S449" i="2" s="1"/>
  <c r="N450" i="2"/>
  <c r="S450" i="2" s="1"/>
  <c r="N451" i="2"/>
  <c r="S451" i="2" s="1"/>
  <c r="N452" i="2"/>
  <c r="S452" i="2" s="1"/>
  <c r="N453" i="2"/>
  <c r="S453" i="2" s="1"/>
  <c r="N454" i="2"/>
  <c r="S454" i="2" s="1"/>
  <c r="N455" i="2"/>
  <c r="S455" i="2" s="1"/>
  <c r="N456" i="2"/>
  <c r="S456" i="2" s="1"/>
  <c r="N457" i="2"/>
  <c r="S457" i="2" s="1"/>
  <c r="N458" i="2"/>
  <c r="S458" i="2" s="1"/>
  <c r="N459" i="2"/>
  <c r="S459" i="2" s="1"/>
  <c r="N460" i="2"/>
  <c r="S460" i="2" s="1"/>
  <c r="N461" i="2"/>
  <c r="S461" i="2" s="1"/>
  <c r="N462" i="2"/>
  <c r="S462" i="2" s="1"/>
  <c r="N463" i="2"/>
  <c r="S463" i="2" s="1"/>
  <c r="N464" i="2"/>
  <c r="S464" i="2" s="1"/>
  <c r="N465" i="2"/>
  <c r="S465" i="2" s="1"/>
  <c r="N466" i="2"/>
  <c r="S466" i="2" s="1"/>
  <c r="N467" i="2"/>
  <c r="S467" i="2" s="1"/>
  <c r="N468" i="2"/>
  <c r="S468" i="2" s="1"/>
  <c r="N469" i="2"/>
  <c r="S469" i="2" s="1"/>
  <c r="N470" i="2"/>
  <c r="S470" i="2" s="1"/>
  <c r="N471" i="2"/>
  <c r="S471" i="2" s="1"/>
  <c r="N472" i="2"/>
  <c r="S472" i="2" s="1"/>
  <c r="N473" i="2"/>
  <c r="S473" i="2" s="1"/>
  <c r="N474" i="2"/>
  <c r="S474" i="2" s="1"/>
  <c r="N475" i="2"/>
  <c r="S475" i="2" s="1"/>
  <c r="N476" i="2"/>
  <c r="S476" i="2" s="1"/>
  <c r="N477" i="2"/>
  <c r="S477" i="2" s="1"/>
  <c r="N478" i="2"/>
  <c r="S478" i="2" s="1"/>
  <c r="N479" i="2"/>
  <c r="S479" i="2" s="1"/>
  <c r="N480" i="2"/>
  <c r="S480" i="2" s="1"/>
  <c r="N481" i="2"/>
  <c r="S481" i="2" s="1"/>
  <c r="N482" i="2"/>
  <c r="S482" i="2" s="1"/>
  <c r="N483" i="2"/>
  <c r="S483" i="2" s="1"/>
  <c r="N484" i="2"/>
  <c r="S484" i="2" s="1"/>
  <c r="N485" i="2"/>
  <c r="S485" i="2" s="1"/>
  <c r="N486" i="2"/>
  <c r="S486" i="2" s="1"/>
  <c r="N487" i="2"/>
  <c r="S487" i="2" s="1"/>
  <c r="N488" i="2"/>
  <c r="S488" i="2" s="1"/>
  <c r="N489" i="2"/>
  <c r="S489" i="2" s="1"/>
  <c r="N490" i="2"/>
  <c r="S490" i="2" s="1"/>
  <c r="N491" i="2"/>
  <c r="S491" i="2" s="1"/>
  <c r="N492" i="2"/>
  <c r="S492" i="2" s="1"/>
  <c r="N493" i="2"/>
  <c r="S493" i="2" s="1"/>
  <c r="N494" i="2"/>
  <c r="S494" i="2" s="1"/>
  <c r="N495" i="2"/>
  <c r="S495" i="2" s="1"/>
  <c r="N496" i="2"/>
  <c r="S496" i="2" s="1"/>
  <c r="N497" i="2"/>
  <c r="S497" i="2" s="1"/>
  <c r="N498" i="2"/>
  <c r="S498" i="2" s="1"/>
  <c r="N499" i="2"/>
  <c r="S499" i="2" s="1"/>
  <c r="N500" i="2"/>
  <c r="S500" i="2" s="1"/>
  <c r="N501" i="2"/>
  <c r="S501" i="2" s="1"/>
  <c r="N502" i="2"/>
  <c r="S502" i="2" s="1"/>
  <c r="N503" i="2"/>
  <c r="S503" i="2" s="1"/>
  <c r="N504" i="2"/>
  <c r="S504" i="2" s="1"/>
  <c r="N505" i="2"/>
  <c r="S505" i="2" s="1"/>
  <c r="N506" i="2"/>
  <c r="S506" i="2" s="1"/>
  <c r="N507" i="2"/>
  <c r="S507" i="2" s="1"/>
  <c r="N508" i="2"/>
  <c r="S508" i="2" s="1"/>
  <c r="N509" i="2"/>
  <c r="S509" i="2" s="1"/>
  <c r="N510" i="2"/>
  <c r="S510" i="2" s="1"/>
  <c r="N511" i="2"/>
  <c r="S511" i="2" s="1"/>
  <c r="N512" i="2"/>
  <c r="S512" i="2" s="1"/>
  <c r="N513" i="2"/>
  <c r="S513" i="2" s="1"/>
  <c r="N514" i="2"/>
  <c r="S514" i="2" s="1"/>
  <c r="N515" i="2"/>
  <c r="S515" i="2" s="1"/>
  <c r="N516" i="2"/>
  <c r="S516" i="2" s="1"/>
  <c r="N517" i="2"/>
  <c r="S517" i="2" s="1"/>
  <c r="N518" i="2"/>
  <c r="S518" i="2" s="1"/>
  <c r="N519" i="2"/>
  <c r="S519" i="2" s="1"/>
  <c r="N520" i="2"/>
  <c r="S520" i="2" s="1"/>
  <c r="N521" i="2"/>
  <c r="S521" i="2" s="1"/>
  <c r="N522" i="2"/>
  <c r="S522" i="2" s="1"/>
  <c r="N523" i="2"/>
  <c r="S523" i="2" s="1"/>
  <c r="N524" i="2"/>
  <c r="S524" i="2" s="1"/>
  <c r="N525" i="2"/>
  <c r="S525" i="2" s="1"/>
  <c r="N526" i="2"/>
  <c r="S526" i="2" s="1"/>
  <c r="N527" i="2"/>
  <c r="S527" i="2" s="1"/>
  <c r="N528" i="2"/>
  <c r="S528" i="2" s="1"/>
  <c r="N529" i="2"/>
  <c r="S529" i="2" s="1"/>
  <c r="N530" i="2"/>
  <c r="S530" i="2" s="1"/>
  <c r="N531" i="2"/>
  <c r="S531" i="2" s="1"/>
  <c r="N532" i="2"/>
  <c r="S532" i="2" s="1"/>
  <c r="N533" i="2"/>
  <c r="S533" i="2" s="1"/>
  <c r="N534" i="2"/>
  <c r="S534" i="2" s="1"/>
  <c r="N535" i="2"/>
  <c r="S535" i="2" s="1"/>
  <c r="N536" i="2"/>
  <c r="S536" i="2" s="1"/>
  <c r="N537" i="2"/>
  <c r="S537" i="2" s="1"/>
  <c r="N538" i="2"/>
  <c r="S538" i="2" s="1"/>
  <c r="N539" i="2"/>
  <c r="S539" i="2" s="1"/>
  <c r="N540" i="2"/>
  <c r="S540" i="2" s="1"/>
  <c r="N541" i="2"/>
  <c r="S541" i="2" s="1"/>
  <c r="N542" i="2"/>
  <c r="S542" i="2" s="1"/>
  <c r="N543" i="2"/>
  <c r="S543" i="2" s="1"/>
  <c r="N544" i="2"/>
  <c r="S544" i="2" s="1"/>
  <c r="N545" i="2"/>
  <c r="S545" i="2" s="1"/>
  <c r="N546" i="2"/>
  <c r="S546" i="2" s="1"/>
  <c r="N547" i="2"/>
  <c r="S547" i="2" s="1"/>
  <c r="N548" i="2"/>
  <c r="S548" i="2" s="1"/>
  <c r="N549" i="2"/>
  <c r="S549" i="2" s="1"/>
  <c r="N550" i="2"/>
  <c r="S550" i="2" s="1"/>
  <c r="N551" i="2"/>
  <c r="S551" i="2" s="1"/>
  <c r="N552" i="2"/>
  <c r="S552" i="2" s="1"/>
  <c r="N553" i="2"/>
  <c r="S553" i="2" s="1"/>
  <c r="N554" i="2"/>
  <c r="S554" i="2" s="1"/>
  <c r="N555" i="2"/>
  <c r="S555" i="2" s="1"/>
  <c r="N556" i="2"/>
  <c r="S556" i="2" s="1"/>
  <c r="N557" i="2"/>
  <c r="S557" i="2" s="1"/>
  <c r="N558" i="2"/>
  <c r="S558" i="2" s="1"/>
  <c r="N559" i="2"/>
  <c r="S559" i="2" s="1"/>
  <c r="N560" i="2"/>
  <c r="S560" i="2" s="1"/>
  <c r="N561" i="2"/>
  <c r="S561" i="2" s="1"/>
  <c r="N562" i="2"/>
  <c r="S562" i="2" s="1"/>
  <c r="N563" i="2"/>
  <c r="S563" i="2" s="1"/>
  <c r="N564" i="2"/>
  <c r="S564" i="2" s="1"/>
  <c r="N565" i="2"/>
  <c r="S565" i="2" s="1"/>
  <c r="N566" i="2"/>
  <c r="S566" i="2" s="1"/>
  <c r="N567" i="2"/>
  <c r="S567" i="2" s="1"/>
  <c r="N568" i="2"/>
  <c r="S568" i="2" s="1"/>
  <c r="N569" i="2"/>
  <c r="S569" i="2" s="1"/>
  <c r="N570" i="2"/>
  <c r="S570" i="2" s="1"/>
  <c r="N571" i="2"/>
  <c r="S571" i="2" s="1"/>
  <c r="N572" i="2"/>
  <c r="S572" i="2" s="1"/>
  <c r="N573" i="2"/>
  <c r="S573" i="2" s="1"/>
  <c r="N574" i="2"/>
  <c r="S574" i="2" s="1"/>
  <c r="N575" i="2"/>
  <c r="S575" i="2" s="1"/>
  <c r="N576" i="2"/>
  <c r="S576" i="2" s="1"/>
  <c r="N577" i="2"/>
  <c r="S577" i="2" s="1"/>
  <c r="N578" i="2"/>
  <c r="S578" i="2" s="1"/>
  <c r="N579" i="2"/>
  <c r="S579" i="2" s="1"/>
  <c r="N580" i="2"/>
  <c r="S580" i="2" s="1"/>
  <c r="N581" i="2"/>
  <c r="S581" i="2" s="1"/>
  <c r="N582" i="2"/>
  <c r="S582" i="2" s="1"/>
  <c r="N583" i="2"/>
  <c r="S583" i="2" s="1"/>
  <c r="N584" i="2"/>
  <c r="S584" i="2" s="1"/>
  <c r="N585" i="2"/>
  <c r="S585" i="2" s="1"/>
  <c r="N586" i="2"/>
  <c r="S586" i="2" s="1"/>
  <c r="N587" i="2"/>
  <c r="S587" i="2" s="1"/>
  <c r="N588" i="2"/>
  <c r="S588" i="2" s="1"/>
  <c r="N589" i="2"/>
  <c r="S589" i="2" s="1"/>
  <c r="N590" i="2"/>
  <c r="S590" i="2" s="1"/>
  <c r="N591" i="2"/>
  <c r="S591" i="2" s="1"/>
  <c r="N592" i="2"/>
  <c r="S592" i="2" s="1"/>
  <c r="N593" i="2"/>
  <c r="S593" i="2" s="1"/>
  <c r="N594" i="2"/>
  <c r="S594" i="2" s="1"/>
  <c r="N595" i="2"/>
  <c r="S595" i="2" s="1"/>
  <c r="N596" i="2"/>
  <c r="S596" i="2" s="1"/>
  <c r="N597" i="2"/>
  <c r="S597" i="2" s="1"/>
  <c r="N598" i="2"/>
  <c r="S598" i="2" s="1"/>
  <c r="N599" i="2"/>
  <c r="S599" i="2" s="1"/>
  <c r="N600" i="2"/>
  <c r="S600" i="2" s="1"/>
  <c r="N601" i="2"/>
  <c r="S601" i="2" s="1"/>
  <c r="N602" i="2"/>
  <c r="S602" i="2" s="1"/>
  <c r="N603" i="2"/>
  <c r="S603" i="2" s="1"/>
  <c r="N604" i="2"/>
  <c r="S604" i="2" s="1"/>
  <c r="N605" i="2"/>
  <c r="S605" i="2" s="1"/>
  <c r="N606" i="2"/>
  <c r="S606" i="2" s="1"/>
  <c r="N607" i="2"/>
  <c r="S607" i="2" s="1"/>
  <c r="N608" i="2"/>
  <c r="S608" i="2" s="1"/>
  <c r="N609" i="2"/>
  <c r="S609" i="2" s="1"/>
  <c r="N610" i="2"/>
  <c r="S610" i="2" s="1"/>
  <c r="N611" i="2"/>
  <c r="S611" i="2" s="1"/>
  <c r="N612" i="2"/>
  <c r="S612" i="2" s="1"/>
  <c r="N613" i="2"/>
  <c r="S613" i="2" s="1"/>
  <c r="N614" i="2"/>
  <c r="S614" i="2" s="1"/>
  <c r="N615" i="2"/>
  <c r="S615" i="2" s="1"/>
  <c r="N616" i="2"/>
  <c r="S616" i="2" s="1"/>
  <c r="N617" i="2"/>
  <c r="S617" i="2" s="1"/>
  <c r="N618" i="2"/>
  <c r="S618" i="2" s="1"/>
  <c r="N619" i="2"/>
  <c r="S619" i="2" s="1"/>
  <c r="N620" i="2"/>
  <c r="S620" i="2" s="1"/>
  <c r="N621" i="2"/>
  <c r="S621" i="2" s="1"/>
  <c r="N622" i="2"/>
  <c r="S622" i="2" s="1"/>
  <c r="N623" i="2"/>
  <c r="S623" i="2" s="1"/>
  <c r="N624" i="2"/>
  <c r="S624" i="2" s="1"/>
  <c r="N625" i="2"/>
  <c r="S625" i="2" s="1"/>
  <c r="N626" i="2"/>
  <c r="S626" i="2" s="1"/>
  <c r="N627" i="2"/>
  <c r="S627" i="2" s="1"/>
  <c r="N628" i="2"/>
  <c r="S628" i="2" s="1"/>
  <c r="N629" i="2"/>
  <c r="S629" i="2" s="1"/>
  <c r="N630" i="2"/>
  <c r="S630" i="2" s="1"/>
  <c r="N631" i="2"/>
  <c r="S631" i="2" s="1"/>
  <c r="N632" i="2"/>
  <c r="S632" i="2" s="1"/>
  <c r="N633" i="2"/>
  <c r="S633" i="2" s="1"/>
  <c r="N634" i="2"/>
  <c r="S634" i="2" s="1"/>
  <c r="N635" i="2"/>
  <c r="S635" i="2" s="1"/>
  <c r="N636" i="2"/>
  <c r="S636" i="2" s="1"/>
  <c r="N637" i="2"/>
  <c r="S637" i="2" s="1"/>
  <c r="N638" i="2"/>
  <c r="S638" i="2" s="1"/>
  <c r="N639" i="2"/>
  <c r="S639" i="2" s="1"/>
  <c r="N640" i="2"/>
  <c r="S640" i="2" s="1"/>
  <c r="N641" i="2"/>
  <c r="S641" i="2" s="1"/>
  <c r="N642" i="2"/>
  <c r="S642" i="2" s="1"/>
  <c r="N643" i="2"/>
  <c r="S643" i="2" s="1"/>
  <c r="N644" i="2"/>
  <c r="S644" i="2" s="1"/>
  <c r="N645" i="2"/>
  <c r="S645" i="2" s="1"/>
  <c r="N646" i="2"/>
  <c r="S646" i="2" s="1"/>
  <c r="N647" i="2"/>
  <c r="S647" i="2" s="1"/>
  <c r="N648" i="2"/>
  <c r="S648" i="2" s="1"/>
  <c r="N649" i="2"/>
  <c r="S649" i="2" s="1"/>
  <c r="N650" i="2"/>
  <c r="S650" i="2" s="1"/>
  <c r="N651" i="2"/>
  <c r="S651" i="2" s="1"/>
  <c r="N652" i="2"/>
  <c r="S652" i="2" s="1"/>
  <c r="N653" i="2"/>
  <c r="S653" i="2" s="1"/>
  <c r="N654" i="2"/>
  <c r="S654" i="2" s="1"/>
  <c r="N655" i="2"/>
  <c r="S655" i="2" s="1"/>
  <c r="N656" i="2"/>
  <c r="S656" i="2" s="1"/>
  <c r="N657" i="2"/>
  <c r="S657" i="2" s="1"/>
  <c r="N658" i="2"/>
  <c r="S658" i="2" s="1"/>
  <c r="N659" i="2"/>
  <c r="S659" i="2" s="1"/>
  <c r="N660" i="2"/>
  <c r="S660" i="2" s="1"/>
  <c r="N661" i="2"/>
  <c r="S661" i="2" s="1"/>
  <c r="N662" i="2"/>
  <c r="S662" i="2" s="1"/>
  <c r="N663" i="2"/>
  <c r="S663" i="2" s="1"/>
  <c r="N664" i="2"/>
  <c r="S664" i="2" s="1"/>
  <c r="N665" i="2"/>
  <c r="S665" i="2" s="1"/>
  <c r="N666" i="2"/>
  <c r="S666" i="2" s="1"/>
  <c r="N667" i="2"/>
  <c r="S667" i="2" s="1"/>
  <c r="N668" i="2"/>
  <c r="S668" i="2" s="1"/>
  <c r="N669" i="2"/>
  <c r="S669" i="2" s="1"/>
  <c r="N670" i="2"/>
  <c r="S670" i="2" s="1"/>
  <c r="N671" i="2"/>
  <c r="S671" i="2" s="1"/>
  <c r="N672" i="2"/>
  <c r="S672" i="2" s="1"/>
  <c r="N673" i="2"/>
  <c r="S673" i="2" s="1"/>
  <c r="N674" i="2"/>
  <c r="S674" i="2" s="1"/>
  <c r="N675" i="2"/>
  <c r="S675" i="2" s="1"/>
  <c r="N676" i="2"/>
  <c r="S676" i="2" s="1"/>
  <c r="N677" i="2"/>
  <c r="S677" i="2" s="1"/>
  <c r="N678" i="2"/>
  <c r="S678" i="2" s="1"/>
  <c r="N679" i="2"/>
  <c r="S679" i="2" s="1"/>
  <c r="N680" i="2"/>
  <c r="S680" i="2" s="1"/>
  <c r="N681" i="2"/>
  <c r="S681" i="2" s="1"/>
  <c r="N682" i="2"/>
  <c r="S682" i="2" s="1"/>
  <c r="N683" i="2"/>
  <c r="S683" i="2" s="1"/>
  <c r="N684" i="2"/>
  <c r="S684" i="2" s="1"/>
  <c r="N685" i="2"/>
  <c r="S685" i="2" s="1"/>
  <c r="N686" i="2"/>
  <c r="S686" i="2" s="1"/>
  <c r="N687" i="2"/>
  <c r="S687" i="2" s="1"/>
  <c r="N688" i="2"/>
  <c r="S688" i="2" s="1"/>
  <c r="N689" i="2"/>
  <c r="S689" i="2" s="1"/>
  <c r="N690" i="2"/>
  <c r="S690" i="2" s="1"/>
  <c r="N691" i="2"/>
  <c r="S691" i="2" s="1"/>
  <c r="N692" i="2"/>
  <c r="S692" i="2" s="1"/>
  <c r="N693" i="2"/>
  <c r="S693" i="2" s="1"/>
  <c r="N694" i="2"/>
  <c r="S694" i="2" s="1"/>
  <c r="N695" i="2"/>
  <c r="S695" i="2" s="1"/>
  <c r="N696" i="2"/>
  <c r="S696" i="2" s="1"/>
  <c r="N697" i="2"/>
  <c r="S697" i="2" s="1"/>
  <c r="N698" i="2"/>
  <c r="S698" i="2" s="1"/>
  <c r="N699" i="2"/>
  <c r="S699" i="2" s="1"/>
  <c r="N700" i="2"/>
  <c r="S700" i="2" s="1"/>
  <c r="N701" i="2"/>
  <c r="S701" i="2" s="1"/>
  <c r="N702" i="2"/>
  <c r="S702" i="2" s="1"/>
  <c r="N703" i="2"/>
  <c r="S703" i="2" s="1"/>
  <c r="N704" i="2"/>
  <c r="S704" i="2" s="1"/>
  <c r="N705" i="2"/>
  <c r="S705" i="2" s="1"/>
  <c r="N706" i="2"/>
  <c r="S706" i="2" s="1"/>
  <c r="N707" i="2"/>
  <c r="S707" i="2" s="1"/>
  <c r="N708" i="2"/>
  <c r="S708" i="2" s="1"/>
  <c r="N709" i="2"/>
  <c r="S709" i="2" s="1"/>
  <c r="N710" i="2"/>
  <c r="S710" i="2" s="1"/>
  <c r="N711" i="2"/>
  <c r="S711" i="2" s="1"/>
  <c r="N712" i="2"/>
  <c r="S712" i="2" s="1"/>
  <c r="N713" i="2"/>
  <c r="S713" i="2" s="1"/>
  <c r="N714" i="2"/>
  <c r="S714" i="2" s="1"/>
  <c r="N715" i="2"/>
  <c r="S715" i="2" s="1"/>
  <c r="N716" i="2"/>
  <c r="S716" i="2" s="1"/>
  <c r="N717" i="2"/>
  <c r="S717" i="2" s="1"/>
  <c r="N718" i="2"/>
  <c r="S718" i="2" s="1"/>
  <c r="N719" i="2"/>
  <c r="S719" i="2" s="1"/>
  <c r="N720" i="2"/>
  <c r="S720" i="2" s="1"/>
  <c r="N721" i="2"/>
  <c r="S721" i="2" s="1"/>
  <c r="N722" i="2"/>
  <c r="S722" i="2" s="1"/>
  <c r="N723" i="2"/>
  <c r="S723" i="2" s="1"/>
  <c r="N724" i="2"/>
  <c r="S724" i="2" s="1"/>
  <c r="N725" i="2"/>
  <c r="S725" i="2" s="1"/>
  <c r="N726" i="2"/>
  <c r="S726" i="2" s="1"/>
  <c r="N727" i="2"/>
  <c r="S727" i="2" s="1"/>
  <c r="N728" i="2"/>
  <c r="S728" i="2" s="1"/>
  <c r="N729" i="2"/>
  <c r="S729" i="2" s="1"/>
  <c r="N730" i="2"/>
  <c r="S730" i="2" s="1"/>
  <c r="N731" i="2"/>
  <c r="S731" i="2" s="1"/>
  <c r="N732" i="2"/>
  <c r="S732" i="2" s="1"/>
  <c r="N733" i="2"/>
  <c r="S733" i="2" s="1"/>
  <c r="N734" i="2"/>
  <c r="S734" i="2" s="1"/>
  <c r="N735" i="2"/>
  <c r="S735" i="2" s="1"/>
  <c r="N736" i="2"/>
  <c r="S736" i="2" s="1"/>
  <c r="N737" i="2"/>
  <c r="S737" i="2" s="1"/>
  <c r="N738" i="2"/>
  <c r="S738" i="2" s="1"/>
  <c r="N739" i="2"/>
  <c r="S739" i="2" s="1"/>
  <c r="N740" i="2"/>
  <c r="S740" i="2" s="1"/>
  <c r="N741" i="2"/>
  <c r="S741" i="2" s="1"/>
  <c r="N742" i="2"/>
  <c r="S742" i="2" s="1"/>
  <c r="N743" i="2"/>
  <c r="S743" i="2" s="1"/>
  <c r="N744" i="2"/>
  <c r="S744" i="2" s="1"/>
  <c r="N745" i="2"/>
  <c r="S745" i="2" s="1"/>
  <c r="N746" i="2"/>
  <c r="S746" i="2" s="1"/>
  <c r="N747" i="2"/>
  <c r="S747" i="2" s="1"/>
  <c r="N748" i="2"/>
  <c r="S748" i="2" s="1"/>
  <c r="N749" i="2"/>
  <c r="S749" i="2" s="1"/>
  <c r="N750" i="2"/>
  <c r="S750" i="2" s="1"/>
  <c r="N751" i="2"/>
  <c r="S751" i="2" s="1"/>
  <c r="N752" i="2"/>
  <c r="S752" i="2" s="1"/>
  <c r="N753" i="2"/>
  <c r="S753" i="2" s="1"/>
  <c r="N754" i="2"/>
  <c r="S754" i="2" s="1"/>
  <c r="N755" i="2"/>
  <c r="S755" i="2" s="1"/>
  <c r="N756" i="2"/>
  <c r="S756" i="2" s="1"/>
  <c r="N757" i="2"/>
  <c r="S757" i="2" s="1"/>
  <c r="N758" i="2"/>
  <c r="S758" i="2" s="1"/>
  <c r="N759" i="2"/>
  <c r="S759" i="2" s="1"/>
  <c r="N760" i="2"/>
  <c r="S760" i="2" s="1"/>
  <c r="N761" i="2"/>
  <c r="S761" i="2" s="1"/>
  <c r="N762" i="2"/>
  <c r="S762" i="2" s="1"/>
  <c r="N763" i="2"/>
  <c r="S763" i="2" s="1"/>
  <c r="N764" i="2"/>
  <c r="S764" i="2" s="1"/>
  <c r="N765" i="2"/>
  <c r="S765" i="2" s="1"/>
  <c r="N766" i="2"/>
  <c r="S766" i="2" s="1"/>
  <c r="N767" i="2"/>
  <c r="S767" i="2" s="1"/>
  <c r="N768" i="2"/>
  <c r="S768" i="2" s="1"/>
  <c r="P2" i="2"/>
  <c r="U2" i="2" s="1"/>
  <c r="P3" i="2"/>
  <c r="U3" i="2" s="1"/>
  <c r="P4" i="2"/>
  <c r="U4" i="2" s="1"/>
  <c r="P5" i="2"/>
  <c r="U5" i="2" s="1"/>
  <c r="P6" i="2"/>
  <c r="U6" i="2" s="1"/>
  <c r="P7" i="2"/>
  <c r="U7" i="2" s="1"/>
  <c r="P8" i="2"/>
  <c r="U8" i="2" s="1"/>
  <c r="P9" i="2"/>
  <c r="U9" i="2" s="1"/>
  <c r="P10" i="2"/>
  <c r="U10" i="2" s="1"/>
  <c r="P11" i="2"/>
  <c r="U11" i="2" s="1"/>
  <c r="P12" i="2"/>
  <c r="U12" i="2" s="1"/>
  <c r="P13" i="2"/>
  <c r="U13" i="2" s="1"/>
  <c r="P14" i="2"/>
  <c r="U14" i="2" s="1"/>
  <c r="P15" i="2"/>
  <c r="U15" i="2" s="1"/>
  <c r="P16" i="2"/>
  <c r="U16" i="2" s="1"/>
  <c r="P17" i="2"/>
  <c r="U17" i="2" s="1"/>
  <c r="P18" i="2"/>
  <c r="U18" i="2" s="1"/>
  <c r="P19" i="2"/>
  <c r="U19" i="2" s="1"/>
  <c r="P20" i="2"/>
  <c r="U20" i="2" s="1"/>
  <c r="P21" i="2"/>
  <c r="U21" i="2" s="1"/>
  <c r="P22" i="2"/>
  <c r="U22" i="2" s="1"/>
  <c r="P23" i="2"/>
  <c r="U23" i="2" s="1"/>
  <c r="P24" i="2"/>
  <c r="U24" i="2" s="1"/>
  <c r="P25" i="2"/>
  <c r="U25" i="2" s="1"/>
  <c r="P26" i="2"/>
  <c r="U26" i="2" s="1"/>
  <c r="P27" i="2"/>
  <c r="U27" i="2" s="1"/>
  <c r="P28" i="2"/>
  <c r="U28" i="2" s="1"/>
  <c r="P29" i="2"/>
  <c r="U29" i="2" s="1"/>
  <c r="P30" i="2"/>
  <c r="U30" i="2" s="1"/>
  <c r="P31" i="2"/>
  <c r="U31" i="2" s="1"/>
  <c r="P32" i="2"/>
  <c r="U32" i="2" s="1"/>
  <c r="P33" i="2"/>
  <c r="U33" i="2" s="1"/>
  <c r="P34" i="2"/>
  <c r="U34" i="2" s="1"/>
  <c r="P35" i="2"/>
  <c r="U35" i="2" s="1"/>
  <c r="P36" i="2"/>
  <c r="U36" i="2" s="1"/>
  <c r="P37" i="2"/>
  <c r="U37" i="2" s="1"/>
  <c r="P38" i="2"/>
  <c r="U38" i="2" s="1"/>
  <c r="P39" i="2"/>
  <c r="U39" i="2" s="1"/>
  <c r="P40" i="2"/>
  <c r="U40" i="2" s="1"/>
  <c r="P41" i="2"/>
  <c r="U41" i="2" s="1"/>
  <c r="P42" i="2"/>
  <c r="U42" i="2" s="1"/>
  <c r="P43" i="2"/>
  <c r="U43" i="2" s="1"/>
  <c r="P44" i="2"/>
  <c r="U44" i="2" s="1"/>
  <c r="P45" i="2"/>
  <c r="U45" i="2" s="1"/>
  <c r="P46" i="2"/>
  <c r="U46" i="2" s="1"/>
  <c r="P47" i="2"/>
  <c r="U47" i="2" s="1"/>
  <c r="P48" i="2"/>
  <c r="U48" i="2" s="1"/>
  <c r="P49" i="2"/>
  <c r="U49" i="2" s="1"/>
  <c r="P50" i="2"/>
  <c r="U50" i="2" s="1"/>
  <c r="P51" i="2"/>
  <c r="U51" i="2" s="1"/>
  <c r="P52" i="2"/>
  <c r="U52" i="2" s="1"/>
  <c r="P53" i="2"/>
  <c r="U53" i="2" s="1"/>
  <c r="P54" i="2"/>
  <c r="U54" i="2" s="1"/>
  <c r="P55" i="2"/>
  <c r="U55" i="2" s="1"/>
  <c r="P56" i="2"/>
  <c r="U56" i="2" s="1"/>
  <c r="P57" i="2"/>
  <c r="U57" i="2" s="1"/>
  <c r="P58" i="2"/>
  <c r="U58" i="2" s="1"/>
  <c r="P59" i="2"/>
  <c r="U59" i="2" s="1"/>
  <c r="P60" i="2"/>
  <c r="U60" i="2" s="1"/>
  <c r="P61" i="2"/>
  <c r="U61" i="2" s="1"/>
  <c r="P62" i="2"/>
  <c r="U62" i="2" s="1"/>
  <c r="P63" i="2"/>
  <c r="U63" i="2" s="1"/>
  <c r="P64" i="2"/>
  <c r="U64" i="2" s="1"/>
  <c r="P65" i="2"/>
  <c r="U65" i="2" s="1"/>
  <c r="P66" i="2"/>
  <c r="U66" i="2" s="1"/>
  <c r="P67" i="2"/>
  <c r="U67" i="2" s="1"/>
  <c r="P68" i="2"/>
  <c r="U68" i="2" s="1"/>
  <c r="P69" i="2"/>
  <c r="U69" i="2" s="1"/>
  <c r="P70" i="2"/>
  <c r="U70" i="2" s="1"/>
  <c r="P71" i="2"/>
  <c r="U71" i="2" s="1"/>
  <c r="P72" i="2"/>
  <c r="U72" i="2" s="1"/>
  <c r="P73" i="2"/>
  <c r="U73" i="2" s="1"/>
  <c r="P74" i="2"/>
  <c r="U74" i="2" s="1"/>
  <c r="P75" i="2"/>
  <c r="U75" i="2" s="1"/>
  <c r="P76" i="2"/>
  <c r="U76" i="2" s="1"/>
  <c r="P77" i="2"/>
  <c r="U77" i="2" s="1"/>
  <c r="P78" i="2"/>
  <c r="U78" i="2" s="1"/>
  <c r="P79" i="2"/>
  <c r="U79" i="2" s="1"/>
  <c r="P80" i="2"/>
  <c r="U80" i="2" s="1"/>
  <c r="P81" i="2"/>
  <c r="U81" i="2" s="1"/>
  <c r="P82" i="2"/>
  <c r="U82" i="2" s="1"/>
  <c r="P83" i="2"/>
  <c r="U83" i="2" s="1"/>
  <c r="P84" i="2"/>
  <c r="U84" i="2" s="1"/>
  <c r="P85" i="2"/>
  <c r="U85" i="2" s="1"/>
  <c r="P86" i="2"/>
  <c r="U86" i="2" s="1"/>
  <c r="P87" i="2"/>
  <c r="U87" i="2" s="1"/>
  <c r="P88" i="2"/>
  <c r="U88" i="2" s="1"/>
  <c r="P89" i="2"/>
  <c r="U89" i="2" s="1"/>
  <c r="P90" i="2"/>
  <c r="U90" i="2" s="1"/>
  <c r="P91" i="2"/>
  <c r="U91" i="2" s="1"/>
  <c r="P92" i="2"/>
  <c r="U92" i="2" s="1"/>
  <c r="P93" i="2"/>
  <c r="U93" i="2" s="1"/>
  <c r="P94" i="2"/>
  <c r="U94" i="2" s="1"/>
  <c r="P95" i="2"/>
  <c r="U95" i="2" s="1"/>
  <c r="P96" i="2"/>
  <c r="U96" i="2" s="1"/>
  <c r="P97" i="2"/>
  <c r="U97" i="2" s="1"/>
  <c r="P98" i="2"/>
  <c r="U98" i="2" s="1"/>
  <c r="P99" i="2"/>
  <c r="U99" i="2" s="1"/>
  <c r="P100" i="2"/>
  <c r="U100" i="2" s="1"/>
  <c r="P101" i="2"/>
  <c r="U101" i="2" s="1"/>
  <c r="P102" i="2"/>
  <c r="U102" i="2" s="1"/>
  <c r="P103" i="2"/>
  <c r="U103" i="2" s="1"/>
  <c r="P104" i="2"/>
  <c r="U104" i="2" s="1"/>
  <c r="P105" i="2"/>
  <c r="U105" i="2" s="1"/>
  <c r="P106" i="2"/>
  <c r="U106" i="2" s="1"/>
  <c r="P107" i="2"/>
  <c r="U107" i="2" s="1"/>
  <c r="P108" i="2"/>
  <c r="U108" i="2" s="1"/>
  <c r="P109" i="2"/>
  <c r="U109" i="2" s="1"/>
  <c r="P110" i="2"/>
  <c r="U110" i="2" s="1"/>
  <c r="P111" i="2"/>
  <c r="U111" i="2" s="1"/>
  <c r="P112" i="2"/>
  <c r="U112" i="2" s="1"/>
  <c r="P113" i="2"/>
  <c r="U113" i="2" s="1"/>
  <c r="P114" i="2"/>
  <c r="U114" i="2" s="1"/>
  <c r="P115" i="2"/>
  <c r="U115" i="2" s="1"/>
  <c r="P116" i="2"/>
  <c r="U116" i="2" s="1"/>
  <c r="P117" i="2"/>
  <c r="U117" i="2" s="1"/>
  <c r="P118" i="2"/>
  <c r="U118" i="2" s="1"/>
  <c r="P119" i="2"/>
  <c r="U119" i="2" s="1"/>
  <c r="P120" i="2"/>
  <c r="U120" i="2" s="1"/>
  <c r="P121" i="2"/>
  <c r="U121" i="2" s="1"/>
  <c r="P122" i="2"/>
  <c r="U122" i="2" s="1"/>
  <c r="P123" i="2"/>
  <c r="U123" i="2" s="1"/>
  <c r="P124" i="2"/>
  <c r="U124" i="2" s="1"/>
  <c r="P125" i="2"/>
  <c r="U125" i="2" s="1"/>
  <c r="P126" i="2"/>
  <c r="U126" i="2" s="1"/>
  <c r="P127" i="2"/>
  <c r="U127" i="2" s="1"/>
  <c r="P128" i="2"/>
  <c r="U128" i="2" s="1"/>
  <c r="P129" i="2"/>
  <c r="U129" i="2" s="1"/>
  <c r="P130" i="2"/>
  <c r="U130" i="2" s="1"/>
  <c r="P131" i="2"/>
  <c r="U131" i="2" s="1"/>
  <c r="P132" i="2"/>
  <c r="U132" i="2" s="1"/>
  <c r="P133" i="2"/>
  <c r="U133" i="2" s="1"/>
  <c r="P134" i="2"/>
  <c r="U134" i="2" s="1"/>
  <c r="P135" i="2"/>
  <c r="U135" i="2" s="1"/>
  <c r="P136" i="2"/>
  <c r="U136" i="2" s="1"/>
  <c r="P137" i="2"/>
  <c r="U137" i="2" s="1"/>
  <c r="P138" i="2"/>
  <c r="U138" i="2" s="1"/>
  <c r="P139" i="2"/>
  <c r="U139" i="2" s="1"/>
  <c r="P140" i="2"/>
  <c r="U140" i="2" s="1"/>
  <c r="P141" i="2"/>
  <c r="U141" i="2" s="1"/>
  <c r="P142" i="2"/>
  <c r="U142" i="2" s="1"/>
  <c r="P143" i="2"/>
  <c r="U143" i="2" s="1"/>
  <c r="P144" i="2"/>
  <c r="U144" i="2" s="1"/>
  <c r="P145" i="2"/>
  <c r="U145" i="2" s="1"/>
  <c r="P146" i="2"/>
  <c r="U146" i="2" s="1"/>
  <c r="P147" i="2"/>
  <c r="U147" i="2" s="1"/>
  <c r="P148" i="2"/>
  <c r="U148" i="2" s="1"/>
  <c r="P149" i="2"/>
  <c r="U149" i="2" s="1"/>
  <c r="P150" i="2"/>
  <c r="U150" i="2" s="1"/>
  <c r="P151" i="2"/>
  <c r="U151" i="2" s="1"/>
  <c r="P152" i="2"/>
  <c r="U152" i="2" s="1"/>
  <c r="P153" i="2"/>
  <c r="U153" i="2" s="1"/>
  <c r="P154" i="2"/>
  <c r="U154" i="2" s="1"/>
  <c r="P155" i="2"/>
  <c r="U155" i="2" s="1"/>
  <c r="P156" i="2"/>
  <c r="U156" i="2" s="1"/>
  <c r="P157" i="2"/>
  <c r="U157" i="2" s="1"/>
  <c r="P158" i="2"/>
  <c r="U158" i="2" s="1"/>
  <c r="P159" i="2"/>
  <c r="U159" i="2" s="1"/>
  <c r="P160" i="2"/>
  <c r="U160" i="2" s="1"/>
  <c r="P161" i="2"/>
  <c r="U161" i="2" s="1"/>
  <c r="P162" i="2"/>
  <c r="U162" i="2" s="1"/>
  <c r="P163" i="2"/>
  <c r="U163" i="2" s="1"/>
  <c r="P164" i="2"/>
  <c r="U164" i="2" s="1"/>
  <c r="P165" i="2"/>
  <c r="U165" i="2" s="1"/>
  <c r="P166" i="2"/>
  <c r="U166" i="2" s="1"/>
  <c r="P167" i="2"/>
  <c r="U167" i="2" s="1"/>
  <c r="P168" i="2"/>
  <c r="U168" i="2" s="1"/>
  <c r="P169" i="2"/>
  <c r="U169" i="2" s="1"/>
  <c r="P170" i="2"/>
  <c r="U170" i="2" s="1"/>
  <c r="P171" i="2"/>
  <c r="U171" i="2" s="1"/>
  <c r="P172" i="2"/>
  <c r="U172" i="2" s="1"/>
  <c r="P173" i="2"/>
  <c r="U173" i="2" s="1"/>
  <c r="P174" i="2"/>
  <c r="U174" i="2" s="1"/>
  <c r="P175" i="2"/>
  <c r="U175" i="2" s="1"/>
  <c r="P176" i="2"/>
  <c r="U176" i="2" s="1"/>
  <c r="P177" i="2"/>
  <c r="U177" i="2" s="1"/>
  <c r="P178" i="2"/>
  <c r="U178" i="2" s="1"/>
  <c r="P179" i="2"/>
  <c r="U179" i="2" s="1"/>
  <c r="P180" i="2"/>
  <c r="U180" i="2" s="1"/>
  <c r="P181" i="2"/>
  <c r="U181" i="2" s="1"/>
  <c r="P182" i="2"/>
  <c r="U182" i="2" s="1"/>
  <c r="P183" i="2"/>
  <c r="U183" i="2" s="1"/>
  <c r="P184" i="2"/>
  <c r="U184" i="2" s="1"/>
  <c r="P185" i="2"/>
  <c r="U185" i="2" s="1"/>
  <c r="P186" i="2"/>
  <c r="U186" i="2" s="1"/>
  <c r="P187" i="2"/>
  <c r="U187" i="2" s="1"/>
  <c r="P188" i="2"/>
  <c r="U188" i="2" s="1"/>
  <c r="P189" i="2"/>
  <c r="U189" i="2" s="1"/>
  <c r="P190" i="2"/>
  <c r="U190" i="2" s="1"/>
  <c r="P191" i="2"/>
  <c r="U191" i="2" s="1"/>
  <c r="P192" i="2"/>
  <c r="U192" i="2" s="1"/>
  <c r="P193" i="2"/>
  <c r="U193" i="2" s="1"/>
  <c r="P194" i="2"/>
  <c r="U194" i="2" s="1"/>
  <c r="P195" i="2"/>
  <c r="U195" i="2" s="1"/>
  <c r="P196" i="2"/>
  <c r="U196" i="2" s="1"/>
  <c r="P197" i="2"/>
  <c r="U197" i="2" s="1"/>
  <c r="P198" i="2"/>
  <c r="U198" i="2" s="1"/>
  <c r="P199" i="2"/>
  <c r="U199" i="2" s="1"/>
  <c r="P200" i="2"/>
  <c r="U200" i="2" s="1"/>
  <c r="P201" i="2"/>
  <c r="U201" i="2" s="1"/>
  <c r="P202" i="2"/>
  <c r="U202" i="2" s="1"/>
  <c r="P203" i="2"/>
  <c r="U203" i="2" s="1"/>
  <c r="P204" i="2"/>
  <c r="U204" i="2" s="1"/>
  <c r="P205" i="2"/>
  <c r="U205" i="2" s="1"/>
  <c r="P206" i="2"/>
  <c r="U206" i="2" s="1"/>
  <c r="P207" i="2"/>
  <c r="U207" i="2" s="1"/>
  <c r="P208" i="2"/>
  <c r="U208" i="2" s="1"/>
  <c r="P209" i="2"/>
  <c r="U209" i="2" s="1"/>
  <c r="P210" i="2"/>
  <c r="U210" i="2" s="1"/>
  <c r="P211" i="2"/>
  <c r="U211" i="2" s="1"/>
  <c r="P212" i="2"/>
  <c r="U212" i="2" s="1"/>
  <c r="P213" i="2"/>
  <c r="U213" i="2" s="1"/>
  <c r="P214" i="2"/>
  <c r="U214" i="2" s="1"/>
  <c r="P215" i="2"/>
  <c r="U215" i="2" s="1"/>
  <c r="P216" i="2"/>
  <c r="U216" i="2" s="1"/>
  <c r="P217" i="2"/>
  <c r="U217" i="2" s="1"/>
  <c r="P218" i="2"/>
  <c r="U218" i="2" s="1"/>
  <c r="P219" i="2"/>
  <c r="U219" i="2" s="1"/>
  <c r="P220" i="2"/>
  <c r="U220" i="2" s="1"/>
  <c r="P221" i="2"/>
  <c r="U221" i="2" s="1"/>
  <c r="P222" i="2"/>
  <c r="U222" i="2" s="1"/>
  <c r="P223" i="2"/>
  <c r="U223" i="2" s="1"/>
  <c r="P224" i="2"/>
  <c r="U224" i="2" s="1"/>
  <c r="P225" i="2"/>
  <c r="U225" i="2" s="1"/>
  <c r="P226" i="2"/>
  <c r="U226" i="2" s="1"/>
  <c r="P227" i="2"/>
  <c r="U227" i="2" s="1"/>
  <c r="P228" i="2"/>
  <c r="U228" i="2" s="1"/>
  <c r="P229" i="2"/>
  <c r="U229" i="2" s="1"/>
  <c r="P230" i="2"/>
  <c r="U230" i="2" s="1"/>
  <c r="P231" i="2"/>
  <c r="U231" i="2" s="1"/>
  <c r="P232" i="2"/>
  <c r="U232" i="2" s="1"/>
  <c r="P233" i="2"/>
  <c r="U233" i="2" s="1"/>
  <c r="P234" i="2"/>
  <c r="U234" i="2" s="1"/>
  <c r="P235" i="2"/>
  <c r="U235" i="2" s="1"/>
  <c r="P236" i="2"/>
  <c r="U236" i="2" s="1"/>
  <c r="P237" i="2"/>
  <c r="U237" i="2" s="1"/>
  <c r="P238" i="2"/>
  <c r="U238" i="2" s="1"/>
  <c r="P239" i="2"/>
  <c r="U239" i="2" s="1"/>
  <c r="P240" i="2"/>
  <c r="U240" i="2" s="1"/>
  <c r="P241" i="2"/>
  <c r="U241" i="2" s="1"/>
  <c r="P242" i="2"/>
  <c r="U242" i="2" s="1"/>
  <c r="P243" i="2"/>
  <c r="U243" i="2" s="1"/>
  <c r="P244" i="2"/>
  <c r="U244" i="2" s="1"/>
  <c r="P245" i="2"/>
  <c r="U245" i="2" s="1"/>
  <c r="P246" i="2"/>
  <c r="U246" i="2" s="1"/>
  <c r="P247" i="2"/>
  <c r="U247" i="2" s="1"/>
  <c r="P248" i="2"/>
  <c r="U248" i="2" s="1"/>
  <c r="P249" i="2"/>
  <c r="U249" i="2" s="1"/>
  <c r="P250" i="2"/>
  <c r="U250" i="2" s="1"/>
  <c r="P251" i="2"/>
  <c r="U251" i="2" s="1"/>
  <c r="P252" i="2"/>
  <c r="U252" i="2" s="1"/>
  <c r="P253" i="2"/>
  <c r="U253" i="2" s="1"/>
  <c r="P254" i="2"/>
  <c r="U254" i="2" s="1"/>
  <c r="P255" i="2"/>
  <c r="U255" i="2" s="1"/>
  <c r="P256" i="2"/>
  <c r="U256" i="2" s="1"/>
  <c r="P257" i="2"/>
  <c r="U257" i="2" s="1"/>
  <c r="P258" i="2"/>
  <c r="U258" i="2" s="1"/>
  <c r="P259" i="2"/>
  <c r="U259" i="2" s="1"/>
  <c r="P260" i="2"/>
  <c r="U260" i="2" s="1"/>
  <c r="P261" i="2"/>
  <c r="U261" i="2" s="1"/>
  <c r="P262" i="2"/>
  <c r="U262" i="2" s="1"/>
  <c r="P263" i="2"/>
  <c r="U263" i="2" s="1"/>
  <c r="P264" i="2"/>
  <c r="U264" i="2" s="1"/>
  <c r="P265" i="2"/>
  <c r="U265" i="2" s="1"/>
  <c r="P266" i="2"/>
  <c r="U266" i="2" s="1"/>
  <c r="P267" i="2"/>
  <c r="U267" i="2" s="1"/>
  <c r="P268" i="2"/>
  <c r="U268" i="2" s="1"/>
  <c r="P269" i="2"/>
  <c r="U269" i="2" s="1"/>
  <c r="P270" i="2"/>
  <c r="U270" i="2" s="1"/>
  <c r="P271" i="2"/>
  <c r="U271" i="2" s="1"/>
  <c r="P272" i="2"/>
  <c r="U272" i="2" s="1"/>
  <c r="P273" i="2"/>
  <c r="U273" i="2" s="1"/>
  <c r="P274" i="2"/>
  <c r="U274" i="2" s="1"/>
  <c r="P275" i="2"/>
  <c r="U275" i="2" s="1"/>
  <c r="P276" i="2"/>
  <c r="U276" i="2" s="1"/>
  <c r="P277" i="2"/>
  <c r="U277" i="2" s="1"/>
  <c r="P278" i="2"/>
  <c r="U278" i="2" s="1"/>
  <c r="P279" i="2"/>
  <c r="U279" i="2" s="1"/>
  <c r="P280" i="2"/>
  <c r="U280" i="2" s="1"/>
  <c r="P281" i="2"/>
  <c r="U281" i="2" s="1"/>
  <c r="P282" i="2"/>
  <c r="U282" i="2" s="1"/>
  <c r="P283" i="2"/>
  <c r="U283" i="2" s="1"/>
  <c r="P284" i="2"/>
  <c r="U284" i="2" s="1"/>
  <c r="P285" i="2"/>
  <c r="U285" i="2" s="1"/>
  <c r="P286" i="2"/>
  <c r="U286" i="2" s="1"/>
  <c r="P287" i="2"/>
  <c r="U287" i="2" s="1"/>
  <c r="P288" i="2"/>
  <c r="U288" i="2" s="1"/>
  <c r="P289" i="2"/>
  <c r="U289" i="2" s="1"/>
  <c r="P290" i="2"/>
  <c r="U290" i="2" s="1"/>
  <c r="P291" i="2"/>
  <c r="U291" i="2" s="1"/>
  <c r="P292" i="2"/>
  <c r="U292" i="2" s="1"/>
  <c r="P293" i="2"/>
  <c r="U293" i="2" s="1"/>
  <c r="P294" i="2"/>
  <c r="U294" i="2" s="1"/>
  <c r="P295" i="2"/>
  <c r="U295" i="2" s="1"/>
  <c r="P296" i="2"/>
  <c r="U296" i="2" s="1"/>
  <c r="P297" i="2"/>
  <c r="U297" i="2" s="1"/>
  <c r="P298" i="2"/>
  <c r="U298" i="2" s="1"/>
  <c r="P299" i="2"/>
  <c r="U299" i="2" s="1"/>
  <c r="P300" i="2"/>
  <c r="U300" i="2" s="1"/>
  <c r="P301" i="2"/>
  <c r="U301" i="2" s="1"/>
  <c r="P302" i="2"/>
  <c r="U302" i="2" s="1"/>
  <c r="P303" i="2"/>
  <c r="U303" i="2" s="1"/>
  <c r="P304" i="2"/>
  <c r="U304" i="2" s="1"/>
  <c r="P305" i="2"/>
  <c r="U305" i="2" s="1"/>
  <c r="P306" i="2"/>
  <c r="U306" i="2" s="1"/>
  <c r="P307" i="2"/>
  <c r="U307" i="2" s="1"/>
  <c r="P308" i="2"/>
  <c r="U308" i="2" s="1"/>
  <c r="P309" i="2"/>
  <c r="U309" i="2" s="1"/>
  <c r="P310" i="2"/>
  <c r="U310" i="2" s="1"/>
  <c r="P311" i="2"/>
  <c r="U311" i="2" s="1"/>
  <c r="P312" i="2"/>
  <c r="U312" i="2" s="1"/>
  <c r="P313" i="2"/>
  <c r="U313" i="2" s="1"/>
  <c r="P314" i="2"/>
  <c r="U314" i="2" s="1"/>
  <c r="P315" i="2"/>
  <c r="U315" i="2" s="1"/>
  <c r="P316" i="2"/>
  <c r="U316" i="2" s="1"/>
  <c r="P317" i="2"/>
  <c r="U317" i="2" s="1"/>
  <c r="P318" i="2"/>
  <c r="U318" i="2" s="1"/>
  <c r="P319" i="2"/>
  <c r="U319" i="2" s="1"/>
  <c r="P320" i="2"/>
  <c r="U320" i="2" s="1"/>
  <c r="P321" i="2"/>
  <c r="U321" i="2" s="1"/>
  <c r="P322" i="2"/>
  <c r="U322" i="2" s="1"/>
  <c r="P323" i="2"/>
  <c r="U323" i="2" s="1"/>
  <c r="P324" i="2"/>
  <c r="U324" i="2" s="1"/>
  <c r="P325" i="2"/>
  <c r="U325" i="2" s="1"/>
  <c r="P326" i="2"/>
  <c r="U326" i="2" s="1"/>
  <c r="P327" i="2"/>
  <c r="U327" i="2" s="1"/>
  <c r="P328" i="2"/>
  <c r="U328" i="2" s="1"/>
  <c r="P329" i="2"/>
  <c r="U329" i="2" s="1"/>
  <c r="P330" i="2"/>
  <c r="U330" i="2" s="1"/>
  <c r="P331" i="2"/>
  <c r="U331" i="2" s="1"/>
  <c r="P332" i="2"/>
  <c r="U332" i="2" s="1"/>
  <c r="P333" i="2"/>
  <c r="U333" i="2" s="1"/>
  <c r="P334" i="2"/>
  <c r="U334" i="2" s="1"/>
  <c r="P335" i="2"/>
  <c r="U335" i="2" s="1"/>
  <c r="P336" i="2"/>
  <c r="U336" i="2" s="1"/>
  <c r="P337" i="2"/>
  <c r="U337" i="2" s="1"/>
  <c r="P338" i="2"/>
  <c r="U338" i="2" s="1"/>
  <c r="P339" i="2"/>
  <c r="U339" i="2" s="1"/>
  <c r="P340" i="2"/>
  <c r="U340" i="2" s="1"/>
  <c r="P341" i="2"/>
  <c r="U341" i="2" s="1"/>
  <c r="P342" i="2"/>
  <c r="U342" i="2" s="1"/>
  <c r="P343" i="2"/>
  <c r="U343" i="2" s="1"/>
  <c r="P344" i="2"/>
  <c r="U344" i="2" s="1"/>
  <c r="P345" i="2"/>
  <c r="U345" i="2" s="1"/>
  <c r="P346" i="2"/>
  <c r="U346" i="2" s="1"/>
  <c r="P347" i="2"/>
  <c r="U347" i="2" s="1"/>
  <c r="P348" i="2"/>
  <c r="U348" i="2" s="1"/>
  <c r="P349" i="2"/>
  <c r="U349" i="2" s="1"/>
  <c r="P350" i="2"/>
  <c r="U350" i="2" s="1"/>
  <c r="P351" i="2"/>
  <c r="U351" i="2" s="1"/>
  <c r="P352" i="2"/>
  <c r="U352" i="2" s="1"/>
  <c r="P353" i="2"/>
  <c r="U353" i="2" s="1"/>
  <c r="P354" i="2"/>
  <c r="U354" i="2" s="1"/>
  <c r="P355" i="2"/>
  <c r="U355" i="2" s="1"/>
  <c r="P356" i="2"/>
  <c r="U356" i="2" s="1"/>
  <c r="P357" i="2"/>
  <c r="U357" i="2" s="1"/>
  <c r="P358" i="2"/>
  <c r="U358" i="2" s="1"/>
  <c r="P359" i="2"/>
  <c r="U359" i="2" s="1"/>
  <c r="P360" i="2"/>
  <c r="U360" i="2" s="1"/>
  <c r="P361" i="2"/>
  <c r="U361" i="2" s="1"/>
  <c r="P362" i="2"/>
  <c r="U362" i="2" s="1"/>
  <c r="P363" i="2"/>
  <c r="U363" i="2" s="1"/>
  <c r="P364" i="2"/>
  <c r="U364" i="2" s="1"/>
  <c r="P365" i="2"/>
  <c r="U365" i="2" s="1"/>
  <c r="P366" i="2"/>
  <c r="U366" i="2" s="1"/>
  <c r="P367" i="2"/>
  <c r="U367" i="2" s="1"/>
  <c r="P368" i="2"/>
  <c r="U368" i="2" s="1"/>
  <c r="P369" i="2"/>
  <c r="U369" i="2" s="1"/>
  <c r="P370" i="2"/>
  <c r="U370" i="2" s="1"/>
  <c r="P371" i="2"/>
  <c r="U371" i="2" s="1"/>
  <c r="P372" i="2"/>
  <c r="U372" i="2" s="1"/>
  <c r="P373" i="2"/>
  <c r="U373" i="2" s="1"/>
  <c r="P374" i="2"/>
  <c r="U374" i="2" s="1"/>
  <c r="P375" i="2"/>
  <c r="U375" i="2" s="1"/>
  <c r="P376" i="2"/>
  <c r="U376" i="2" s="1"/>
  <c r="P377" i="2"/>
  <c r="U377" i="2" s="1"/>
  <c r="P378" i="2"/>
  <c r="U378" i="2" s="1"/>
  <c r="P379" i="2"/>
  <c r="U379" i="2" s="1"/>
  <c r="P380" i="2"/>
  <c r="U380" i="2" s="1"/>
  <c r="P381" i="2"/>
  <c r="U381" i="2" s="1"/>
  <c r="P382" i="2"/>
  <c r="U382" i="2" s="1"/>
  <c r="P383" i="2"/>
  <c r="U383" i="2" s="1"/>
  <c r="P384" i="2"/>
  <c r="U384" i="2" s="1"/>
  <c r="P385" i="2"/>
  <c r="U385" i="2" s="1"/>
  <c r="P386" i="2"/>
  <c r="U386" i="2" s="1"/>
  <c r="P387" i="2"/>
  <c r="U387" i="2" s="1"/>
  <c r="P388" i="2"/>
  <c r="U388" i="2" s="1"/>
  <c r="P389" i="2"/>
  <c r="U389" i="2" s="1"/>
  <c r="P390" i="2"/>
  <c r="U390" i="2" s="1"/>
  <c r="P391" i="2"/>
  <c r="U391" i="2" s="1"/>
  <c r="P392" i="2"/>
  <c r="U392" i="2" s="1"/>
  <c r="P393" i="2"/>
  <c r="U393" i="2" s="1"/>
  <c r="P394" i="2"/>
  <c r="U394" i="2" s="1"/>
  <c r="P395" i="2"/>
  <c r="U395" i="2" s="1"/>
  <c r="P396" i="2"/>
  <c r="U396" i="2" s="1"/>
  <c r="P397" i="2"/>
  <c r="U397" i="2" s="1"/>
  <c r="P398" i="2"/>
  <c r="U398" i="2" s="1"/>
  <c r="P399" i="2"/>
  <c r="U399" i="2" s="1"/>
  <c r="P400" i="2"/>
  <c r="U400" i="2" s="1"/>
  <c r="P401" i="2"/>
  <c r="U401" i="2" s="1"/>
  <c r="P402" i="2"/>
  <c r="U402" i="2" s="1"/>
  <c r="P403" i="2"/>
  <c r="U403" i="2" s="1"/>
  <c r="P404" i="2"/>
  <c r="U404" i="2" s="1"/>
  <c r="P405" i="2"/>
  <c r="U405" i="2" s="1"/>
  <c r="P406" i="2"/>
  <c r="U406" i="2" s="1"/>
  <c r="P407" i="2"/>
  <c r="U407" i="2" s="1"/>
  <c r="P408" i="2"/>
  <c r="U408" i="2" s="1"/>
  <c r="P409" i="2"/>
  <c r="U409" i="2" s="1"/>
  <c r="P410" i="2"/>
  <c r="U410" i="2" s="1"/>
  <c r="P411" i="2"/>
  <c r="U411" i="2" s="1"/>
  <c r="P412" i="2"/>
  <c r="U412" i="2" s="1"/>
  <c r="P413" i="2"/>
  <c r="U413" i="2" s="1"/>
  <c r="P414" i="2"/>
  <c r="U414" i="2" s="1"/>
  <c r="P415" i="2"/>
  <c r="U415" i="2" s="1"/>
  <c r="P416" i="2"/>
  <c r="U416" i="2" s="1"/>
  <c r="P417" i="2"/>
  <c r="U417" i="2" s="1"/>
  <c r="P418" i="2"/>
  <c r="U418" i="2" s="1"/>
  <c r="P419" i="2"/>
  <c r="U419" i="2" s="1"/>
  <c r="P420" i="2"/>
  <c r="U420" i="2" s="1"/>
  <c r="P421" i="2"/>
  <c r="U421" i="2" s="1"/>
  <c r="P422" i="2"/>
  <c r="U422" i="2" s="1"/>
  <c r="P423" i="2"/>
  <c r="U423" i="2" s="1"/>
  <c r="P424" i="2"/>
  <c r="U424" i="2" s="1"/>
  <c r="P425" i="2"/>
  <c r="U425" i="2" s="1"/>
  <c r="P426" i="2"/>
  <c r="U426" i="2" s="1"/>
  <c r="P427" i="2"/>
  <c r="U427" i="2" s="1"/>
  <c r="P428" i="2"/>
  <c r="U428" i="2" s="1"/>
  <c r="P429" i="2"/>
  <c r="U429" i="2" s="1"/>
  <c r="P430" i="2"/>
  <c r="U430" i="2" s="1"/>
  <c r="P431" i="2"/>
  <c r="U431" i="2" s="1"/>
  <c r="P432" i="2"/>
  <c r="U432" i="2" s="1"/>
  <c r="P433" i="2"/>
  <c r="U433" i="2" s="1"/>
  <c r="P434" i="2"/>
  <c r="U434" i="2" s="1"/>
  <c r="P435" i="2"/>
  <c r="U435" i="2" s="1"/>
  <c r="P436" i="2"/>
  <c r="U436" i="2" s="1"/>
  <c r="P437" i="2"/>
  <c r="U437" i="2" s="1"/>
  <c r="P438" i="2"/>
  <c r="U438" i="2" s="1"/>
  <c r="P439" i="2"/>
  <c r="U439" i="2" s="1"/>
  <c r="P440" i="2"/>
  <c r="U440" i="2" s="1"/>
  <c r="P441" i="2"/>
  <c r="U441" i="2" s="1"/>
  <c r="P442" i="2"/>
  <c r="U442" i="2" s="1"/>
  <c r="P443" i="2"/>
  <c r="U443" i="2" s="1"/>
  <c r="P444" i="2"/>
  <c r="U444" i="2" s="1"/>
  <c r="P445" i="2"/>
  <c r="U445" i="2" s="1"/>
  <c r="P446" i="2"/>
  <c r="U446" i="2" s="1"/>
  <c r="P447" i="2"/>
  <c r="U447" i="2" s="1"/>
  <c r="P448" i="2"/>
  <c r="U448" i="2" s="1"/>
  <c r="P449" i="2"/>
  <c r="U449" i="2" s="1"/>
  <c r="P450" i="2"/>
  <c r="U450" i="2" s="1"/>
  <c r="P451" i="2"/>
  <c r="U451" i="2" s="1"/>
  <c r="P452" i="2"/>
  <c r="U452" i="2" s="1"/>
  <c r="P453" i="2"/>
  <c r="U453" i="2" s="1"/>
  <c r="P454" i="2"/>
  <c r="U454" i="2" s="1"/>
  <c r="P455" i="2"/>
  <c r="U455" i="2" s="1"/>
  <c r="P456" i="2"/>
  <c r="U456" i="2" s="1"/>
  <c r="P457" i="2"/>
  <c r="U457" i="2" s="1"/>
  <c r="P458" i="2"/>
  <c r="U458" i="2" s="1"/>
  <c r="P459" i="2"/>
  <c r="U459" i="2" s="1"/>
  <c r="P460" i="2"/>
  <c r="U460" i="2" s="1"/>
  <c r="P461" i="2"/>
  <c r="U461" i="2" s="1"/>
  <c r="P462" i="2"/>
  <c r="U462" i="2" s="1"/>
  <c r="P463" i="2"/>
  <c r="U463" i="2" s="1"/>
  <c r="P464" i="2"/>
  <c r="U464" i="2" s="1"/>
  <c r="P465" i="2"/>
  <c r="U465" i="2" s="1"/>
  <c r="P466" i="2"/>
  <c r="U466" i="2" s="1"/>
  <c r="P467" i="2"/>
  <c r="U467" i="2" s="1"/>
  <c r="P468" i="2"/>
  <c r="U468" i="2" s="1"/>
  <c r="P469" i="2"/>
  <c r="U469" i="2" s="1"/>
  <c r="P470" i="2"/>
  <c r="U470" i="2" s="1"/>
  <c r="P471" i="2"/>
  <c r="U471" i="2" s="1"/>
  <c r="P472" i="2"/>
  <c r="U472" i="2" s="1"/>
  <c r="P473" i="2"/>
  <c r="U473" i="2" s="1"/>
  <c r="P474" i="2"/>
  <c r="U474" i="2" s="1"/>
  <c r="P475" i="2"/>
  <c r="U475" i="2" s="1"/>
  <c r="P476" i="2"/>
  <c r="U476" i="2" s="1"/>
  <c r="P477" i="2"/>
  <c r="U477" i="2" s="1"/>
  <c r="P478" i="2"/>
  <c r="U478" i="2" s="1"/>
  <c r="P479" i="2"/>
  <c r="U479" i="2" s="1"/>
  <c r="P480" i="2"/>
  <c r="U480" i="2" s="1"/>
  <c r="P481" i="2"/>
  <c r="U481" i="2" s="1"/>
  <c r="P482" i="2"/>
  <c r="U482" i="2" s="1"/>
  <c r="P483" i="2"/>
  <c r="U483" i="2" s="1"/>
  <c r="P484" i="2"/>
  <c r="U484" i="2" s="1"/>
  <c r="P485" i="2"/>
  <c r="U485" i="2" s="1"/>
  <c r="P486" i="2"/>
  <c r="U486" i="2" s="1"/>
  <c r="P487" i="2"/>
  <c r="U487" i="2" s="1"/>
  <c r="P488" i="2"/>
  <c r="U488" i="2" s="1"/>
  <c r="P489" i="2"/>
  <c r="U489" i="2" s="1"/>
  <c r="P490" i="2"/>
  <c r="U490" i="2" s="1"/>
  <c r="P491" i="2"/>
  <c r="U491" i="2" s="1"/>
  <c r="P492" i="2"/>
  <c r="U492" i="2" s="1"/>
  <c r="P493" i="2"/>
  <c r="U493" i="2" s="1"/>
  <c r="P494" i="2"/>
  <c r="U494" i="2" s="1"/>
  <c r="P495" i="2"/>
  <c r="U495" i="2" s="1"/>
  <c r="P496" i="2"/>
  <c r="U496" i="2" s="1"/>
  <c r="P497" i="2"/>
  <c r="U497" i="2" s="1"/>
  <c r="P498" i="2"/>
  <c r="U498" i="2" s="1"/>
  <c r="P499" i="2"/>
  <c r="U499" i="2" s="1"/>
  <c r="P500" i="2"/>
  <c r="U500" i="2" s="1"/>
  <c r="P501" i="2"/>
  <c r="U501" i="2" s="1"/>
  <c r="P502" i="2"/>
  <c r="U502" i="2" s="1"/>
  <c r="P503" i="2"/>
  <c r="U503" i="2" s="1"/>
  <c r="P504" i="2"/>
  <c r="U504" i="2" s="1"/>
  <c r="P505" i="2"/>
  <c r="U505" i="2" s="1"/>
  <c r="P506" i="2"/>
  <c r="U506" i="2" s="1"/>
  <c r="P507" i="2"/>
  <c r="U507" i="2" s="1"/>
  <c r="P508" i="2"/>
  <c r="U508" i="2" s="1"/>
  <c r="P509" i="2"/>
  <c r="U509" i="2" s="1"/>
  <c r="P510" i="2"/>
  <c r="U510" i="2" s="1"/>
  <c r="P511" i="2"/>
  <c r="U511" i="2" s="1"/>
  <c r="P512" i="2"/>
  <c r="U512" i="2" s="1"/>
  <c r="P513" i="2"/>
  <c r="U513" i="2" s="1"/>
  <c r="P514" i="2"/>
  <c r="U514" i="2" s="1"/>
  <c r="P515" i="2"/>
  <c r="U515" i="2" s="1"/>
  <c r="P516" i="2"/>
  <c r="U516" i="2" s="1"/>
  <c r="P517" i="2"/>
  <c r="U517" i="2" s="1"/>
  <c r="P518" i="2"/>
  <c r="U518" i="2" s="1"/>
  <c r="P519" i="2"/>
  <c r="U519" i="2" s="1"/>
  <c r="P520" i="2"/>
  <c r="U520" i="2" s="1"/>
  <c r="P521" i="2"/>
  <c r="U521" i="2" s="1"/>
  <c r="P522" i="2"/>
  <c r="U522" i="2" s="1"/>
  <c r="P523" i="2"/>
  <c r="U523" i="2" s="1"/>
  <c r="P524" i="2"/>
  <c r="U524" i="2" s="1"/>
  <c r="P525" i="2"/>
  <c r="U525" i="2" s="1"/>
  <c r="P526" i="2"/>
  <c r="U526" i="2" s="1"/>
  <c r="P527" i="2"/>
  <c r="U527" i="2" s="1"/>
  <c r="P528" i="2"/>
  <c r="U528" i="2" s="1"/>
  <c r="P529" i="2"/>
  <c r="U529" i="2" s="1"/>
  <c r="P530" i="2"/>
  <c r="U530" i="2" s="1"/>
  <c r="P531" i="2"/>
  <c r="U531" i="2" s="1"/>
  <c r="P532" i="2"/>
  <c r="U532" i="2" s="1"/>
  <c r="P533" i="2"/>
  <c r="U533" i="2" s="1"/>
  <c r="P534" i="2"/>
  <c r="U534" i="2" s="1"/>
  <c r="P535" i="2"/>
  <c r="U535" i="2" s="1"/>
  <c r="P536" i="2"/>
  <c r="U536" i="2" s="1"/>
  <c r="P537" i="2"/>
  <c r="U537" i="2" s="1"/>
  <c r="P538" i="2"/>
  <c r="U538" i="2" s="1"/>
  <c r="P539" i="2"/>
  <c r="U539" i="2" s="1"/>
  <c r="P540" i="2"/>
  <c r="U540" i="2" s="1"/>
  <c r="P541" i="2"/>
  <c r="U541" i="2" s="1"/>
  <c r="P542" i="2"/>
  <c r="U542" i="2" s="1"/>
  <c r="P543" i="2"/>
  <c r="U543" i="2" s="1"/>
  <c r="P544" i="2"/>
  <c r="U544" i="2" s="1"/>
  <c r="P545" i="2"/>
  <c r="U545" i="2" s="1"/>
  <c r="P546" i="2"/>
  <c r="U546" i="2" s="1"/>
  <c r="P547" i="2"/>
  <c r="U547" i="2" s="1"/>
  <c r="P548" i="2"/>
  <c r="U548" i="2" s="1"/>
  <c r="P549" i="2"/>
  <c r="U549" i="2" s="1"/>
  <c r="P550" i="2"/>
  <c r="U550" i="2" s="1"/>
  <c r="P551" i="2"/>
  <c r="U551" i="2" s="1"/>
  <c r="P552" i="2"/>
  <c r="U552" i="2" s="1"/>
  <c r="P553" i="2"/>
  <c r="U553" i="2" s="1"/>
  <c r="P554" i="2"/>
  <c r="U554" i="2" s="1"/>
  <c r="P555" i="2"/>
  <c r="U555" i="2" s="1"/>
  <c r="P556" i="2"/>
  <c r="U556" i="2" s="1"/>
  <c r="P557" i="2"/>
  <c r="U557" i="2" s="1"/>
  <c r="P558" i="2"/>
  <c r="U558" i="2" s="1"/>
  <c r="P559" i="2"/>
  <c r="U559" i="2" s="1"/>
  <c r="P560" i="2"/>
  <c r="U560" i="2" s="1"/>
  <c r="P561" i="2"/>
  <c r="U561" i="2" s="1"/>
  <c r="P562" i="2"/>
  <c r="U562" i="2" s="1"/>
  <c r="P563" i="2"/>
  <c r="U563" i="2" s="1"/>
  <c r="P564" i="2"/>
  <c r="U564" i="2" s="1"/>
  <c r="P565" i="2"/>
  <c r="U565" i="2" s="1"/>
  <c r="P566" i="2"/>
  <c r="U566" i="2" s="1"/>
  <c r="P567" i="2"/>
  <c r="U567" i="2" s="1"/>
  <c r="P568" i="2"/>
  <c r="U568" i="2" s="1"/>
  <c r="P569" i="2"/>
  <c r="U569" i="2" s="1"/>
  <c r="P570" i="2"/>
  <c r="U570" i="2" s="1"/>
  <c r="P571" i="2"/>
  <c r="U571" i="2" s="1"/>
  <c r="P572" i="2"/>
  <c r="U572" i="2" s="1"/>
  <c r="P573" i="2"/>
  <c r="U573" i="2" s="1"/>
  <c r="P574" i="2"/>
  <c r="U574" i="2" s="1"/>
  <c r="P575" i="2"/>
  <c r="U575" i="2" s="1"/>
  <c r="P576" i="2"/>
  <c r="U576" i="2" s="1"/>
  <c r="P577" i="2"/>
  <c r="U577" i="2" s="1"/>
  <c r="P578" i="2"/>
  <c r="U578" i="2" s="1"/>
  <c r="P579" i="2"/>
  <c r="U579" i="2" s="1"/>
  <c r="P580" i="2"/>
  <c r="U580" i="2" s="1"/>
  <c r="P581" i="2"/>
  <c r="U581" i="2" s="1"/>
  <c r="P582" i="2"/>
  <c r="U582" i="2" s="1"/>
  <c r="P583" i="2"/>
  <c r="U583" i="2" s="1"/>
  <c r="P584" i="2"/>
  <c r="U584" i="2" s="1"/>
  <c r="P585" i="2"/>
  <c r="U585" i="2" s="1"/>
  <c r="P586" i="2"/>
  <c r="U586" i="2" s="1"/>
  <c r="P587" i="2"/>
  <c r="U587" i="2" s="1"/>
  <c r="P588" i="2"/>
  <c r="U588" i="2" s="1"/>
  <c r="P589" i="2"/>
  <c r="U589" i="2" s="1"/>
  <c r="P590" i="2"/>
  <c r="U590" i="2" s="1"/>
  <c r="P591" i="2"/>
  <c r="U591" i="2" s="1"/>
  <c r="P592" i="2"/>
  <c r="U592" i="2" s="1"/>
  <c r="P593" i="2"/>
  <c r="U593" i="2" s="1"/>
  <c r="P594" i="2"/>
  <c r="U594" i="2" s="1"/>
  <c r="P595" i="2"/>
  <c r="U595" i="2" s="1"/>
  <c r="P596" i="2"/>
  <c r="U596" i="2" s="1"/>
  <c r="P597" i="2"/>
  <c r="U597" i="2" s="1"/>
  <c r="P598" i="2"/>
  <c r="U598" i="2" s="1"/>
  <c r="P599" i="2"/>
  <c r="U599" i="2" s="1"/>
  <c r="P600" i="2"/>
  <c r="U600" i="2" s="1"/>
  <c r="P601" i="2"/>
  <c r="U601" i="2" s="1"/>
  <c r="P602" i="2"/>
  <c r="U602" i="2" s="1"/>
  <c r="P603" i="2"/>
  <c r="U603" i="2" s="1"/>
  <c r="P604" i="2"/>
  <c r="U604" i="2" s="1"/>
  <c r="P605" i="2"/>
  <c r="U605" i="2" s="1"/>
  <c r="P606" i="2"/>
  <c r="U606" i="2" s="1"/>
  <c r="P607" i="2"/>
  <c r="U607" i="2" s="1"/>
  <c r="P608" i="2"/>
  <c r="U608" i="2" s="1"/>
  <c r="P609" i="2"/>
  <c r="U609" i="2" s="1"/>
  <c r="P610" i="2"/>
  <c r="U610" i="2" s="1"/>
  <c r="P611" i="2"/>
  <c r="U611" i="2" s="1"/>
  <c r="P612" i="2"/>
  <c r="U612" i="2" s="1"/>
  <c r="P613" i="2"/>
  <c r="U613" i="2" s="1"/>
  <c r="P614" i="2"/>
  <c r="U614" i="2" s="1"/>
  <c r="P615" i="2"/>
  <c r="U615" i="2" s="1"/>
  <c r="P616" i="2"/>
  <c r="U616" i="2" s="1"/>
  <c r="P617" i="2"/>
  <c r="U617" i="2" s="1"/>
  <c r="P618" i="2"/>
  <c r="U618" i="2" s="1"/>
  <c r="P619" i="2"/>
  <c r="U619" i="2" s="1"/>
  <c r="P620" i="2"/>
  <c r="U620" i="2" s="1"/>
  <c r="P621" i="2"/>
  <c r="U621" i="2" s="1"/>
  <c r="P622" i="2"/>
  <c r="U622" i="2" s="1"/>
  <c r="P623" i="2"/>
  <c r="U623" i="2" s="1"/>
  <c r="P624" i="2"/>
  <c r="U624" i="2" s="1"/>
  <c r="P625" i="2"/>
  <c r="U625" i="2" s="1"/>
  <c r="P626" i="2"/>
  <c r="U626" i="2" s="1"/>
  <c r="P627" i="2"/>
  <c r="U627" i="2" s="1"/>
  <c r="P628" i="2"/>
  <c r="U628" i="2" s="1"/>
  <c r="P629" i="2"/>
  <c r="U629" i="2" s="1"/>
  <c r="P630" i="2"/>
  <c r="U630" i="2" s="1"/>
  <c r="P631" i="2"/>
  <c r="U631" i="2" s="1"/>
  <c r="P632" i="2"/>
  <c r="U632" i="2" s="1"/>
  <c r="P633" i="2"/>
  <c r="U633" i="2" s="1"/>
  <c r="P634" i="2"/>
  <c r="U634" i="2" s="1"/>
  <c r="P635" i="2"/>
  <c r="U635" i="2" s="1"/>
  <c r="P636" i="2"/>
  <c r="U636" i="2" s="1"/>
  <c r="P637" i="2"/>
  <c r="U637" i="2" s="1"/>
  <c r="P638" i="2"/>
  <c r="U638" i="2" s="1"/>
  <c r="P639" i="2"/>
  <c r="U639" i="2" s="1"/>
  <c r="P640" i="2"/>
  <c r="U640" i="2" s="1"/>
  <c r="P641" i="2"/>
  <c r="U641" i="2" s="1"/>
  <c r="P642" i="2"/>
  <c r="U642" i="2" s="1"/>
  <c r="P643" i="2"/>
  <c r="U643" i="2" s="1"/>
  <c r="P644" i="2"/>
  <c r="U644" i="2" s="1"/>
  <c r="P645" i="2"/>
  <c r="U645" i="2" s="1"/>
  <c r="P646" i="2"/>
  <c r="U646" i="2" s="1"/>
  <c r="P647" i="2"/>
  <c r="U647" i="2" s="1"/>
  <c r="P648" i="2"/>
  <c r="U648" i="2" s="1"/>
  <c r="P649" i="2"/>
  <c r="U649" i="2" s="1"/>
  <c r="P650" i="2"/>
  <c r="U650" i="2" s="1"/>
  <c r="P651" i="2"/>
  <c r="U651" i="2" s="1"/>
  <c r="P652" i="2"/>
  <c r="U652" i="2" s="1"/>
  <c r="P653" i="2"/>
  <c r="U653" i="2" s="1"/>
  <c r="P654" i="2"/>
  <c r="U654" i="2" s="1"/>
  <c r="P655" i="2"/>
  <c r="U655" i="2" s="1"/>
  <c r="P656" i="2"/>
  <c r="U656" i="2" s="1"/>
  <c r="P657" i="2"/>
  <c r="U657" i="2" s="1"/>
  <c r="P658" i="2"/>
  <c r="U658" i="2" s="1"/>
  <c r="P659" i="2"/>
  <c r="U659" i="2" s="1"/>
  <c r="P660" i="2"/>
  <c r="U660" i="2" s="1"/>
  <c r="P661" i="2"/>
  <c r="U661" i="2" s="1"/>
  <c r="P662" i="2"/>
  <c r="U662" i="2" s="1"/>
  <c r="P663" i="2"/>
  <c r="U663" i="2" s="1"/>
  <c r="P664" i="2"/>
  <c r="U664" i="2" s="1"/>
  <c r="P665" i="2"/>
  <c r="U665" i="2" s="1"/>
  <c r="P666" i="2"/>
  <c r="U666" i="2" s="1"/>
  <c r="P667" i="2"/>
  <c r="U667" i="2" s="1"/>
  <c r="P668" i="2"/>
  <c r="U668" i="2" s="1"/>
  <c r="P669" i="2"/>
  <c r="U669" i="2" s="1"/>
  <c r="P670" i="2"/>
  <c r="U670" i="2" s="1"/>
  <c r="P671" i="2"/>
  <c r="U671" i="2" s="1"/>
  <c r="P672" i="2"/>
  <c r="U672" i="2" s="1"/>
  <c r="P673" i="2"/>
  <c r="U673" i="2" s="1"/>
  <c r="P674" i="2"/>
  <c r="U674" i="2" s="1"/>
  <c r="P675" i="2"/>
  <c r="U675" i="2" s="1"/>
  <c r="P676" i="2"/>
  <c r="U676" i="2" s="1"/>
  <c r="P677" i="2"/>
  <c r="U677" i="2" s="1"/>
  <c r="P678" i="2"/>
  <c r="U678" i="2" s="1"/>
  <c r="P679" i="2"/>
  <c r="U679" i="2" s="1"/>
  <c r="P680" i="2"/>
  <c r="U680" i="2" s="1"/>
  <c r="P681" i="2"/>
  <c r="U681" i="2" s="1"/>
  <c r="P682" i="2"/>
  <c r="U682" i="2" s="1"/>
  <c r="P683" i="2"/>
  <c r="U683" i="2" s="1"/>
  <c r="P684" i="2"/>
  <c r="U684" i="2" s="1"/>
  <c r="P685" i="2"/>
  <c r="U685" i="2" s="1"/>
  <c r="P686" i="2"/>
  <c r="U686" i="2" s="1"/>
  <c r="P687" i="2"/>
  <c r="U687" i="2" s="1"/>
  <c r="P688" i="2"/>
  <c r="U688" i="2" s="1"/>
  <c r="P689" i="2"/>
  <c r="U689" i="2" s="1"/>
  <c r="P690" i="2"/>
  <c r="U690" i="2" s="1"/>
  <c r="P691" i="2"/>
  <c r="U691" i="2" s="1"/>
  <c r="P692" i="2"/>
  <c r="U692" i="2" s="1"/>
  <c r="P693" i="2"/>
  <c r="U693" i="2" s="1"/>
  <c r="P694" i="2"/>
  <c r="U694" i="2" s="1"/>
  <c r="P695" i="2"/>
  <c r="U695" i="2" s="1"/>
  <c r="P696" i="2"/>
  <c r="U696" i="2" s="1"/>
  <c r="P697" i="2"/>
  <c r="U697" i="2" s="1"/>
  <c r="P698" i="2"/>
  <c r="U698" i="2" s="1"/>
  <c r="P699" i="2"/>
  <c r="U699" i="2" s="1"/>
  <c r="P700" i="2"/>
  <c r="U700" i="2" s="1"/>
  <c r="P701" i="2"/>
  <c r="U701" i="2" s="1"/>
  <c r="P702" i="2"/>
  <c r="U702" i="2" s="1"/>
  <c r="P703" i="2"/>
  <c r="U703" i="2" s="1"/>
  <c r="P704" i="2"/>
  <c r="U704" i="2" s="1"/>
  <c r="P705" i="2"/>
  <c r="U705" i="2" s="1"/>
  <c r="P706" i="2"/>
  <c r="U706" i="2" s="1"/>
  <c r="P707" i="2"/>
  <c r="U707" i="2" s="1"/>
  <c r="P708" i="2"/>
  <c r="U708" i="2" s="1"/>
  <c r="P709" i="2"/>
  <c r="U709" i="2" s="1"/>
  <c r="P710" i="2"/>
  <c r="U710" i="2" s="1"/>
  <c r="P711" i="2"/>
  <c r="U711" i="2" s="1"/>
  <c r="P712" i="2"/>
  <c r="U712" i="2" s="1"/>
  <c r="P713" i="2"/>
  <c r="U713" i="2" s="1"/>
  <c r="P714" i="2"/>
  <c r="U714" i="2" s="1"/>
  <c r="P715" i="2"/>
  <c r="U715" i="2" s="1"/>
  <c r="P716" i="2"/>
  <c r="U716" i="2" s="1"/>
  <c r="P717" i="2"/>
  <c r="U717" i="2" s="1"/>
  <c r="P718" i="2"/>
  <c r="U718" i="2" s="1"/>
  <c r="P719" i="2"/>
  <c r="U719" i="2" s="1"/>
  <c r="P720" i="2"/>
  <c r="U720" i="2" s="1"/>
  <c r="P721" i="2"/>
  <c r="U721" i="2" s="1"/>
  <c r="P722" i="2"/>
  <c r="U722" i="2" s="1"/>
  <c r="P723" i="2"/>
  <c r="U723" i="2" s="1"/>
  <c r="P724" i="2"/>
  <c r="U724" i="2" s="1"/>
  <c r="P725" i="2"/>
  <c r="U725" i="2" s="1"/>
  <c r="P726" i="2"/>
  <c r="U726" i="2" s="1"/>
  <c r="P727" i="2"/>
  <c r="U727" i="2" s="1"/>
  <c r="P728" i="2"/>
  <c r="U728" i="2" s="1"/>
  <c r="P729" i="2"/>
  <c r="U729" i="2" s="1"/>
  <c r="P730" i="2"/>
  <c r="U730" i="2" s="1"/>
  <c r="P731" i="2"/>
  <c r="U731" i="2" s="1"/>
  <c r="P732" i="2"/>
  <c r="U732" i="2" s="1"/>
  <c r="P733" i="2"/>
  <c r="U733" i="2" s="1"/>
  <c r="P734" i="2"/>
  <c r="U734" i="2" s="1"/>
  <c r="P735" i="2"/>
  <c r="U735" i="2" s="1"/>
  <c r="P736" i="2"/>
  <c r="U736" i="2" s="1"/>
  <c r="P737" i="2"/>
  <c r="U737" i="2" s="1"/>
  <c r="P738" i="2"/>
  <c r="U738" i="2" s="1"/>
  <c r="P739" i="2"/>
  <c r="U739" i="2" s="1"/>
  <c r="P740" i="2"/>
  <c r="U740" i="2" s="1"/>
  <c r="P741" i="2"/>
  <c r="U741" i="2" s="1"/>
  <c r="P742" i="2"/>
  <c r="U742" i="2" s="1"/>
  <c r="P743" i="2"/>
  <c r="U743" i="2" s="1"/>
  <c r="P744" i="2"/>
  <c r="U744" i="2" s="1"/>
  <c r="P745" i="2"/>
  <c r="U745" i="2" s="1"/>
  <c r="P746" i="2"/>
  <c r="U746" i="2" s="1"/>
  <c r="P747" i="2"/>
  <c r="U747" i="2" s="1"/>
  <c r="P748" i="2"/>
  <c r="U748" i="2" s="1"/>
  <c r="P749" i="2"/>
  <c r="U749" i="2" s="1"/>
  <c r="P750" i="2"/>
  <c r="U750" i="2" s="1"/>
  <c r="P751" i="2"/>
  <c r="U751" i="2" s="1"/>
  <c r="P752" i="2"/>
  <c r="U752" i="2" s="1"/>
  <c r="P753" i="2"/>
  <c r="U753" i="2" s="1"/>
  <c r="P754" i="2"/>
  <c r="U754" i="2" s="1"/>
  <c r="P755" i="2"/>
  <c r="U755" i="2" s="1"/>
  <c r="P756" i="2"/>
  <c r="U756" i="2" s="1"/>
  <c r="P757" i="2"/>
  <c r="U757" i="2" s="1"/>
  <c r="P758" i="2"/>
  <c r="U758" i="2" s="1"/>
  <c r="P759" i="2"/>
  <c r="U759" i="2" s="1"/>
  <c r="P760" i="2"/>
  <c r="U760" i="2" s="1"/>
  <c r="P761" i="2"/>
  <c r="U761" i="2" s="1"/>
  <c r="P762" i="2"/>
  <c r="U762" i="2" s="1"/>
  <c r="P763" i="2"/>
  <c r="U763" i="2" s="1"/>
  <c r="P764" i="2"/>
  <c r="U764" i="2" s="1"/>
  <c r="P765" i="2"/>
  <c r="U765" i="2" s="1"/>
  <c r="P766" i="2"/>
  <c r="U766" i="2" s="1"/>
  <c r="P767" i="2"/>
  <c r="U767" i="2" s="1"/>
  <c r="P768" i="2"/>
  <c r="U768" i="2" s="1"/>
  <c r="O768" i="2"/>
  <c r="W768" i="2" s="1"/>
  <c r="O767" i="2"/>
  <c r="W767" i="2" s="1"/>
  <c r="O766" i="2"/>
  <c r="W766" i="2" s="1"/>
  <c r="O765" i="2"/>
  <c r="W765" i="2" s="1"/>
  <c r="O764" i="2"/>
  <c r="W764" i="2" s="1"/>
  <c r="O763" i="2"/>
  <c r="W763" i="2" s="1"/>
  <c r="O762" i="2"/>
  <c r="W762" i="2" s="1"/>
  <c r="O761" i="2"/>
  <c r="W761" i="2" s="1"/>
  <c r="O760" i="2"/>
  <c r="W760" i="2" s="1"/>
  <c r="O759" i="2"/>
  <c r="W759" i="2" s="1"/>
  <c r="O758" i="2"/>
  <c r="W758" i="2" s="1"/>
  <c r="O757" i="2"/>
  <c r="W757" i="2" s="1"/>
  <c r="O756" i="2"/>
  <c r="W756" i="2" s="1"/>
  <c r="O755" i="2"/>
  <c r="W755" i="2" s="1"/>
  <c r="O754" i="2"/>
  <c r="W754" i="2" s="1"/>
  <c r="O753" i="2"/>
  <c r="W753" i="2" s="1"/>
  <c r="O752" i="2"/>
  <c r="W752" i="2" s="1"/>
  <c r="O751" i="2"/>
  <c r="W751" i="2" s="1"/>
  <c r="O750" i="2"/>
  <c r="W750" i="2" s="1"/>
  <c r="O749" i="2"/>
  <c r="W749" i="2" s="1"/>
  <c r="O748" i="2"/>
  <c r="W748" i="2" s="1"/>
  <c r="O747" i="2"/>
  <c r="W747" i="2" s="1"/>
  <c r="O746" i="2"/>
  <c r="W746" i="2" s="1"/>
  <c r="O745" i="2"/>
  <c r="W745" i="2" s="1"/>
  <c r="O744" i="2"/>
  <c r="W744" i="2" s="1"/>
  <c r="O743" i="2"/>
  <c r="W743" i="2" s="1"/>
  <c r="O742" i="2"/>
  <c r="W742" i="2" s="1"/>
  <c r="O741" i="2"/>
  <c r="W741" i="2" s="1"/>
  <c r="O740" i="2"/>
  <c r="W740" i="2" s="1"/>
  <c r="O739" i="2"/>
  <c r="W739" i="2" s="1"/>
  <c r="O738" i="2"/>
  <c r="W738" i="2" s="1"/>
  <c r="O737" i="2"/>
  <c r="W737" i="2" s="1"/>
  <c r="O736" i="2"/>
  <c r="W736" i="2" s="1"/>
  <c r="O735" i="2"/>
  <c r="W735" i="2" s="1"/>
  <c r="O734" i="2"/>
  <c r="W734" i="2" s="1"/>
  <c r="O733" i="2"/>
  <c r="W733" i="2" s="1"/>
  <c r="O732" i="2"/>
  <c r="W732" i="2" s="1"/>
  <c r="O731" i="2"/>
  <c r="W731" i="2" s="1"/>
  <c r="O730" i="2"/>
  <c r="W730" i="2" s="1"/>
  <c r="O729" i="2"/>
  <c r="W729" i="2" s="1"/>
  <c r="O728" i="2"/>
  <c r="W728" i="2" s="1"/>
  <c r="O727" i="2"/>
  <c r="W727" i="2" s="1"/>
  <c r="O726" i="2"/>
  <c r="W726" i="2" s="1"/>
  <c r="O725" i="2"/>
  <c r="W725" i="2" s="1"/>
  <c r="O724" i="2"/>
  <c r="W724" i="2" s="1"/>
  <c r="O723" i="2"/>
  <c r="W723" i="2" s="1"/>
  <c r="O722" i="2"/>
  <c r="W722" i="2" s="1"/>
  <c r="O721" i="2"/>
  <c r="W721" i="2" s="1"/>
  <c r="O720" i="2"/>
  <c r="W720" i="2" s="1"/>
  <c r="O719" i="2"/>
  <c r="W719" i="2" s="1"/>
  <c r="O718" i="2"/>
  <c r="W718" i="2" s="1"/>
  <c r="O717" i="2"/>
  <c r="W717" i="2" s="1"/>
  <c r="O716" i="2"/>
  <c r="W716" i="2" s="1"/>
  <c r="O715" i="2"/>
  <c r="W715" i="2" s="1"/>
  <c r="O714" i="2"/>
  <c r="W714" i="2" s="1"/>
  <c r="O713" i="2"/>
  <c r="W713" i="2" s="1"/>
  <c r="O712" i="2"/>
  <c r="W712" i="2" s="1"/>
  <c r="O711" i="2"/>
  <c r="W711" i="2" s="1"/>
  <c r="O710" i="2"/>
  <c r="W710" i="2" s="1"/>
  <c r="O709" i="2"/>
  <c r="W709" i="2" s="1"/>
  <c r="O708" i="2"/>
  <c r="W708" i="2" s="1"/>
  <c r="O707" i="2"/>
  <c r="W707" i="2" s="1"/>
  <c r="O706" i="2"/>
  <c r="W706" i="2" s="1"/>
  <c r="O705" i="2"/>
  <c r="W705" i="2" s="1"/>
  <c r="O704" i="2"/>
  <c r="W704" i="2" s="1"/>
  <c r="O703" i="2"/>
  <c r="W703" i="2" s="1"/>
  <c r="O702" i="2"/>
  <c r="W702" i="2" s="1"/>
  <c r="O701" i="2"/>
  <c r="W701" i="2" s="1"/>
  <c r="O700" i="2"/>
  <c r="W700" i="2" s="1"/>
  <c r="O699" i="2"/>
  <c r="W699" i="2" s="1"/>
  <c r="O698" i="2"/>
  <c r="W698" i="2" s="1"/>
  <c r="O697" i="2"/>
  <c r="W697" i="2" s="1"/>
  <c r="O696" i="2"/>
  <c r="W696" i="2" s="1"/>
  <c r="O695" i="2"/>
  <c r="W695" i="2" s="1"/>
  <c r="O694" i="2"/>
  <c r="W694" i="2" s="1"/>
  <c r="O693" i="2"/>
  <c r="W693" i="2" s="1"/>
  <c r="O692" i="2"/>
  <c r="W692" i="2" s="1"/>
  <c r="O691" i="2"/>
  <c r="W691" i="2" s="1"/>
  <c r="O690" i="2"/>
  <c r="W690" i="2" s="1"/>
  <c r="O689" i="2"/>
  <c r="W689" i="2" s="1"/>
  <c r="O688" i="2"/>
  <c r="W688" i="2" s="1"/>
  <c r="O687" i="2"/>
  <c r="W687" i="2" s="1"/>
  <c r="O686" i="2"/>
  <c r="W686" i="2" s="1"/>
  <c r="O685" i="2"/>
  <c r="W685" i="2" s="1"/>
  <c r="O684" i="2"/>
  <c r="W684" i="2" s="1"/>
  <c r="O683" i="2"/>
  <c r="W683" i="2" s="1"/>
  <c r="O682" i="2"/>
  <c r="W682" i="2" s="1"/>
  <c r="O681" i="2"/>
  <c r="W681" i="2" s="1"/>
  <c r="O680" i="2"/>
  <c r="W680" i="2" s="1"/>
  <c r="O679" i="2"/>
  <c r="W679" i="2" s="1"/>
  <c r="O678" i="2"/>
  <c r="W678" i="2" s="1"/>
  <c r="O677" i="2"/>
  <c r="W677" i="2" s="1"/>
  <c r="O676" i="2"/>
  <c r="W676" i="2" s="1"/>
  <c r="O675" i="2"/>
  <c r="W675" i="2" s="1"/>
  <c r="O674" i="2"/>
  <c r="W674" i="2" s="1"/>
  <c r="O673" i="2"/>
  <c r="W673" i="2" s="1"/>
  <c r="O672" i="2"/>
  <c r="W672" i="2" s="1"/>
  <c r="O671" i="2"/>
  <c r="W671" i="2" s="1"/>
  <c r="O670" i="2"/>
  <c r="W670" i="2" s="1"/>
  <c r="O669" i="2"/>
  <c r="W669" i="2" s="1"/>
  <c r="O668" i="2"/>
  <c r="W668" i="2" s="1"/>
  <c r="O667" i="2"/>
  <c r="W667" i="2" s="1"/>
  <c r="O666" i="2"/>
  <c r="W666" i="2" s="1"/>
  <c r="O665" i="2"/>
  <c r="W665" i="2" s="1"/>
  <c r="O664" i="2"/>
  <c r="W664" i="2" s="1"/>
  <c r="O663" i="2"/>
  <c r="W663" i="2" s="1"/>
  <c r="O662" i="2"/>
  <c r="W662" i="2" s="1"/>
  <c r="O661" i="2"/>
  <c r="W661" i="2" s="1"/>
  <c r="O660" i="2"/>
  <c r="W660" i="2" s="1"/>
  <c r="O659" i="2"/>
  <c r="W659" i="2" s="1"/>
  <c r="O658" i="2"/>
  <c r="W658" i="2" s="1"/>
  <c r="O657" i="2"/>
  <c r="W657" i="2" s="1"/>
  <c r="O656" i="2"/>
  <c r="W656" i="2" s="1"/>
  <c r="O655" i="2"/>
  <c r="W655" i="2" s="1"/>
  <c r="O654" i="2"/>
  <c r="W654" i="2" s="1"/>
  <c r="O653" i="2"/>
  <c r="W653" i="2" s="1"/>
  <c r="O652" i="2"/>
  <c r="W652" i="2" s="1"/>
  <c r="O651" i="2"/>
  <c r="W651" i="2" s="1"/>
  <c r="O650" i="2"/>
  <c r="W650" i="2" s="1"/>
  <c r="O649" i="2"/>
  <c r="W649" i="2" s="1"/>
  <c r="O648" i="2"/>
  <c r="W648" i="2" s="1"/>
  <c r="O647" i="2"/>
  <c r="W647" i="2" s="1"/>
  <c r="O646" i="2"/>
  <c r="W646" i="2" s="1"/>
  <c r="O645" i="2"/>
  <c r="W645" i="2" s="1"/>
  <c r="O644" i="2"/>
  <c r="W644" i="2" s="1"/>
  <c r="O643" i="2"/>
  <c r="W643" i="2" s="1"/>
  <c r="O642" i="2"/>
  <c r="W642" i="2" s="1"/>
  <c r="O641" i="2"/>
  <c r="W641" i="2" s="1"/>
  <c r="O640" i="2"/>
  <c r="W640" i="2" s="1"/>
  <c r="O639" i="2"/>
  <c r="W639" i="2" s="1"/>
  <c r="O638" i="2"/>
  <c r="W638" i="2" s="1"/>
  <c r="O637" i="2"/>
  <c r="W637" i="2" s="1"/>
  <c r="O636" i="2"/>
  <c r="W636" i="2" s="1"/>
  <c r="O635" i="2"/>
  <c r="W635" i="2" s="1"/>
  <c r="O634" i="2"/>
  <c r="W634" i="2" s="1"/>
  <c r="O633" i="2"/>
  <c r="W633" i="2" s="1"/>
  <c r="O632" i="2"/>
  <c r="W632" i="2" s="1"/>
  <c r="O631" i="2"/>
  <c r="W631" i="2" s="1"/>
  <c r="O630" i="2"/>
  <c r="W630" i="2" s="1"/>
  <c r="O629" i="2"/>
  <c r="W629" i="2" s="1"/>
  <c r="O628" i="2"/>
  <c r="W628" i="2" s="1"/>
  <c r="O627" i="2"/>
  <c r="W627" i="2" s="1"/>
  <c r="O626" i="2"/>
  <c r="W626" i="2" s="1"/>
  <c r="O625" i="2"/>
  <c r="W625" i="2" s="1"/>
  <c r="O624" i="2"/>
  <c r="W624" i="2" s="1"/>
  <c r="O623" i="2"/>
  <c r="W623" i="2" s="1"/>
  <c r="O622" i="2"/>
  <c r="W622" i="2" s="1"/>
  <c r="O621" i="2"/>
  <c r="W621" i="2" s="1"/>
  <c r="O620" i="2"/>
  <c r="W620" i="2" s="1"/>
  <c r="O619" i="2"/>
  <c r="W619" i="2" s="1"/>
  <c r="O618" i="2"/>
  <c r="W618" i="2" s="1"/>
  <c r="O617" i="2"/>
  <c r="W617" i="2" s="1"/>
  <c r="O616" i="2"/>
  <c r="W616" i="2" s="1"/>
  <c r="O615" i="2"/>
  <c r="W615" i="2" s="1"/>
  <c r="O614" i="2"/>
  <c r="W614" i="2" s="1"/>
  <c r="O613" i="2"/>
  <c r="W613" i="2" s="1"/>
  <c r="O612" i="2"/>
  <c r="W612" i="2" s="1"/>
  <c r="O611" i="2"/>
  <c r="W611" i="2" s="1"/>
  <c r="O610" i="2"/>
  <c r="W610" i="2" s="1"/>
  <c r="O609" i="2"/>
  <c r="W609" i="2" s="1"/>
  <c r="O608" i="2"/>
  <c r="W608" i="2" s="1"/>
  <c r="O607" i="2"/>
  <c r="W607" i="2" s="1"/>
  <c r="O606" i="2"/>
  <c r="W606" i="2" s="1"/>
  <c r="O605" i="2"/>
  <c r="W605" i="2" s="1"/>
  <c r="O604" i="2"/>
  <c r="W604" i="2" s="1"/>
  <c r="O603" i="2"/>
  <c r="W603" i="2" s="1"/>
  <c r="O602" i="2"/>
  <c r="W602" i="2" s="1"/>
  <c r="O601" i="2"/>
  <c r="W601" i="2" s="1"/>
  <c r="O600" i="2"/>
  <c r="W600" i="2" s="1"/>
  <c r="O599" i="2"/>
  <c r="W599" i="2" s="1"/>
  <c r="O598" i="2"/>
  <c r="W598" i="2" s="1"/>
  <c r="O597" i="2"/>
  <c r="W597" i="2" s="1"/>
  <c r="O596" i="2"/>
  <c r="W596" i="2" s="1"/>
  <c r="O595" i="2"/>
  <c r="W595" i="2" s="1"/>
  <c r="O594" i="2"/>
  <c r="W594" i="2" s="1"/>
  <c r="O593" i="2"/>
  <c r="W593" i="2" s="1"/>
  <c r="O592" i="2"/>
  <c r="W592" i="2" s="1"/>
  <c r="O591" i="2"/>
  <c r="W591" i="2" s="1"/>
  <c r="O590" i="2"/>
  <c r="W590" i="2" s="1"/>
  <c r="O589" i="2"/>
  <c r="W589" i="2" s="1"/>
  <c r="O588" i="2"/>
  <c r="W588" i="2" s="1"/>
  <c r="O587" i="2"/>
  <c r="W587" i="2" s="1"/>
  <c r="O586" i="2"/>
  <c r="W586" i="2" s="1"/>
  <c r="O585" i="2"/>
  <c r="W585" i="2" s="1"/>
  <c r="O584" i="2"/>
  <c r="W584" i="2" s="1"/>
  <c r="O583" i="2"/>
  <c r="W583" i="2" s="1"/>
  <c r="O582" i="2"/>
  <c r="W582" i="2" s="1"/>
  <c r="O581" i="2"/>
  <c r="W581" i="2" s="1"/>
  <c r="O580" i="2"/>
  <c r="W580" i="2" s="1"/>
  <c r="O579" i="2"/>
  <c r="W579" i="2" s="1"/>
  <c r="O578" i="2"/>
  <c r="W578" i="2" s="1"/>
  <c r="O577" i="2"/>
  <c r="W577" i="2" s="1"/>
  <c r="O576" i="2"/>
  <c r="W576" i="2" s="1"/>
  <c r="O575" i="2"/>
  <c r="W575" i="2" s="1"/>
  <c r="O574" i="2"/>
  <c r="W574" i="2" s="1"/>
  <c r="O573" i="2"/>
  <c r="W573" i="2" s="1"/>
  <c r="O572" i="2"/>
  <c r="W572" i="2" s="1"/>
  <c r="O571" i="2"/>
  <c r="W571" i="2" s="1"/>
  <c r="O570" i="2"/>
  <c r="W570" i="2" s="1"/>
  <c r="O569" i="2"/>
  <c r="W569" i="2" s="1"/>
  <c r="O568" i="2"/>
  <c r="W568" i="2" s="1"/>
  <c r="O567" i="2"/>
  <c r="W567" i="2" s="1"/>
  <c r="O566" i="2"/>
  <c r="W566" i="2" s="1"/>
  <c r="O565" i="2"/>
  <c r="W565" i="2" s="1"/>
  <c r="O564" i="2"/>
  <c r="W564" i="2" s="1"/>
  <c r="O563" i="2"/>
  <c r="W563" i="2" s="1"/>
  <c r="O562" i="2"/>
  <c r="W562" i="2" s="1"/>
  <c r="O561" i="2"/>
  <c r="W561" i="2" s="1"/>
  <c r="O560" i="2"/>
  <c r="W560" i="2" s="1"/>
  <c r="O559" i="2"/>
  <c r="W559" i="2" s="1"/>
  <c r="O558" i="2"/>
  <c r="W558" i="2" s="1"/>
  <c r="O557" i="2"/>
  <c r="W557" i="2" s="1"/>
  <c r="O556" i="2"/>
  <c r="W556" i="2" s="1"/>
  <c r="O555" i="2"/>
  <c r="W555" i="2" s="1"/>
  <c r="O554" i="2"/>
  <c r="W554" i="2" s="1"/>
  <c r="O553" i="2"/>
  <c r="W553" i="2" s="1"/>
  <c r="O552" i="2"/>
  <c r="W552" i="2" s="1"/>
  <c r="O551" i="2"/>
  <c r="W551" i="2" s="1"/>
  <c r="O550" i="2"/>
  <c r="W550" i="2" s="1"/>
  <c r="O549" i="2"/>
  <c r="W549" i="2" s="1"/>
  <c r="O548" i="2"/>
  <c r="W548" i="2" s="1"/>
  <c r="O547" i="2"/>
  <c r="W547" i="2" s="1"/>
  <c r="O546" i="2"/>
  <c r="W546" i="2" s="1"/>
  <c r="O545" i="2"/>
  <c r="W545" i="2" s="1"/>
  <c r="O544" i="2"/>
  <c r="W544" i="2" s="1"/>
  <c r="O543" i="2"/>
  <c r="W543" i="2" s="1"/>
  <c r="O542" i="2"/>
  <c r="W542" i="2" s="1"/>
  <c r="O541" i="2"/>
  <c r="W541" i="2" s="1"/>
  <c r="O540" i="2"/>
  <c r="W540" i="2" s="1"/>
  <c r="O539" i="2"/>
  <c r="W539" i="2" s="1"/>
  <c r="O538" i="2"/>
  <c r="W538" i="2" s="1"/>
  <c r="O537" i="2"/>
  <c r="W537" i="2" s="1"/>
  <c r="O536" i="2"/>
  <c r="W536" i="2" s="1"/>
  <c r="O535" i="2"/>
  <c r="W535" i="2" s="1"/>
  <c r="O534" i="2"/>
  <c r="W534" i="2" s="1"/>
  <c r="O533" i="2"/>
  <c r="W533" i="2" s="1"/>
  <c r="O532" i="2"/>
  <c r="W532" i="2" s="1"/>
  <c r="O531" i="2"/>
  <c r="W531" i="2" s="1"/>
  <c r="O530" i="2"/>
  <c r="W530" i="2" s="1"/>
  <c r="O529" i="2"/>
  <c r="W529" i="2" s="1"/>
  <c r="O528" i="2"/>
  <c r="W528" i="2" s="1"/>
  <c r="O527" i="2"/>
  <c r="W527" i="2" s="1"/>
  <c r="O526" i="2"/>
  <c r="W526" i="2" s="1"/>
  <c r="O525" i="2"/>
  <c r="W525" i="2" s="1"/>
  <c r="O524" i="2"/>
  <c r="W524" i="2" s="1"/>
  <c r="O523" i="2"/>
  <c r="W523" i="2" s="1"/>
  <c r="O522" i="2"/>
  <c r="W522" i="2" s="1"/>
  <c r="O521" i="2"/>
  <c r="W521" i="2" s="1"/>
  <c r="O520" i="2"/>
  <c r="W520" i="2" s="1"/>
  <c r="O519" i="2"/>
  <c r="W519" i="2" s="1"/>
  <c r="O518" i="2"/>
  <c r="W518" i="2" s="1"/>
  <c r="O517" i="2"/>
  <c r="W517" i="2" s="1"/>
  <c r="O516" i="2"/>
  <c r="W516" i="2" s="1"/>
  <c r="O515" i="2"/>
  <c r="W515" i="2" s="1"/>
  <c r="O514" i="2"/>
  <c r="W514" i="2" s="1"/>
  <c r="O513" i="2"/>
  <c r="W513" i="2" s="1"/>
  <c r="O512" i="2"/>
  <c r="W512" i="2" s="1"/>
  <c r="O511" i="2"/>
  <c r="W511" i="2" s="1"/>
  <c r="O510" i="2"/>
  <c r="W510" i="2" s="1"/>
  <c r="O509" i="2"/>
  <c r="W509" i="2" s="1"/>
  <c r="O508" i="2"/>
  <c r="W508" i="2" s="1"/>
  <c r="O507" i="2"/>
  <c r="W507" i="2" s="1"/>
  <c r="O506" i="2"/>
  <c r="W506" i="2" s="1"/>
  <c r="O505" i="2"/>
  <c r="W505" i="2" s="1"/>
  <c r="O504" i="2"/>
  <c r="W504" i="2" s="1"/>
  <c r="O503" i="2"/>
  <c r="W503" i="2" s="1"/>
  <c r="O502" i="2"/>
  <c r="W502" i="2" s="1"/>
  <c r="O501" i="2"/>
  <c r="W501" i="2" s="1"/>
  <c r="O500" i="2"/>
  <c r="W500" i="2" s="1"/>
  <c r="O499" i="2"/>
  <c r="W499" i="2" s="1"/>
  <c r="O498" i="2"/>
  <c r="W498" i="2" s="1"/>
  <c r="O497" i="2"/>
  <c r="W497" i="2" s="1"/>
  <c r="O496" i="2"/>
  <c r="W496" i="2" s="1"/>
  <c r="O495" i="2"/>
  <c r="W495" i="2" s="1"/>
  <c r="O494" i="2"/>
  <c r="W494" i="2" s="1"/>
  <c r="O493" i="2"/>
  <c r="W493" i="2" s="1"/>
  <c r="O492" i="2"/>
  <c r="W492" i="2" s="1"/>
  <c r="O491" i="2"/>
  <c r="W491" i="2" s="1"/>
  <c r="O490" i="2"/>
  <c r="W490" i="2" s="1"/>
  <c r="O489" i="2"/>
  <c r="W489" i="2" s="1"/>
  <c r="O488" i="2"/>
  <c r="W488" i="2" s="1"/>
  <c r="O487" i="2"/>
  <c r="W487" i="2" s="1"/>
  <c r="O486" i="2"/>
  <c r="W486" i="2" s="1"/>
  <c r="O485" i="2"/>
  <c r="W485" i="2" s="1"/>
  <c r="O484" i="2"/>
  <c r="W484" i="2" s="1"/>
  <c r="O483" i="2"/>
  <c r="W483" i="2" s="1"/>
  <c r="O482" i="2"/>
  <c r="W482" i="2" s="1"/>
  <c r="O481" i="2"/>
  <c r="W481" i="2" s="1"/>
  <c r="O480" i="2"/>
  <c r="W480" i="2" s="1"/>
  <c r="O479" i="2"/>
  <c r="W479" i="2" s="1"/>
  <c r="O478" i="2"/>
  <c r="W478" i="2" s="1"/>
  <c r="O477" i="2"/>
  <c r="W477" i="2" s="1"/>
  <c r="O476" i="2"/>
  <c r="W476" i="2" s="1"/>
  <c r="O475" i="2"/>
  <c r="W475" i="2" s="1"/>
  <c r="O474" i="2"/>
  <c r="W474" i="2" s="1"/>
  <c r="O473" i="2"/>
  <c r="W473" i="2" s="1"/>
  <c r="O472" i="2"/>
  <c r="W472" i="2" s="1"/>
  <c r="O471" i="2"/>
  <c r="W471" i="2" s="1"/>
  <c r="O470" i="2"/>
  <c r="W470" i="2" s="1"/>
  <c r="O469" i="2"/>
  <c r="W469" i="2" s="1"/>
  <c r="O468" i="2"/>
  <c r="W468" i="2" s="1"/>
  <c r="O467" i="2"/>
  <c r="W467" i="2" s="1"/>
  <c r="O466" i="2"/>
  <c r="W466" i="2" s="1"/>
  <c r="O465" i="2"/>
  <c r="W465" i="2" s="1"/>
  <c r="O464" i="2"/>
  <c r="W464" i="2" s="1"/>
  <c r="O463" i="2"/>
  <c r="W463" i="2" s="1"/>
  <c r="O462" i="2"/>
  <c r="W462" i="2" s="1"/>
  <c r="O461" i="2"/>
  <c r="W461" i="2" s="1"/>
  <c r="O460" i="2"/>
  <c r="W460" i="2" s="1"/>
  <c r="O459" i="2"/>
  <c r="W459" i="2" s="1"/>
  <c r="O458" i="2"/>
  <c r="W458" i="2" s="1"/>
  <c r="O457" i="2"/>
  <c r="W457" i="2" s="1"/>
  <c r="O456" i="2"/>
  <c r="W456" i="2" s="1"/>
  <c r="O455" i="2"/>
  <c r="W455" i="2" s="1"/>
  <c r="O454" i="2"/>
  <c r="W454" i="2" s="1"/>
  <c r="O453" i="2"/>
  <c r="W453" i="2" s="1"/>
  <c r="O452" i="2"/>
  <c r="W452" i="2" s="1"/>
  <c r="O451" i="2"/>
  <c r="W451" i="2" s="1"/>
  <c r="O450" i="2"/>
  <c r="W450" i="2" s="1"/>
  <c r="O449" i="2"/>
  <c r="W449" i="2" s="1"/>
  <c r="O448" i="2"/>
  <c r="W448" i="2" s="1"/>
  <c r="O447" i="2"/>
  <c r="W447" i="2" s="1"/>
  <c r="O446" i="2"/>
  <c r="W446" i="2" s="1"/>
  <c r="O445" i="2"/>
  <c r="W445" i="2" s="1"/>
  <c r="O444" i="2"/>
  <c r="W444" i="2" s="1"/>
  <c r="O443" i="2"/>
  <c r="W443" i="2" s="1"/>
  <c r="O442" i="2"/>
  <c r="W442" i="2" s="1"/>
  <c r="O441" i="2"/>
  <c r="W441" i="2" s="1"/>
  <c r="O440" i="2"/>
  <c r="W440" i="2" s="1"/>
  <c r="O439" i="2"/>
  <c r="W439" i="2" s="1"/>
  <c r="O438" i="2"/>
  <c r="W438" i="2" s="1"/>
  <c r="O437" i="2"/>
  <c r="W437" i="2" s="1"/>
  <c r="O436" i="2"/>
  <c r="W436" i="2" s="1"/>
  <c r="O435" i="2"/>
  <c r="W435" i="2" s="1"/>
  <c r="O434" i="2"/>
  <c r="W434" i="2" s="1"/>
  <c r="O433" i="2"/>
  <c r="W433" i="2" s="1"/>
  <c r="O432" i="2"/>
  <c r="W432" i="2" s="1"/>
  <c r="O431" i="2"/>
  <c r="W431" i="2" s="1"/>
  <c r="O430" i="2"/>
  <c r="W430" i="2" s="1"/>
  <c r="O429" i="2"/>
  <c r="W429" i="2" s="1"/>
  <c r="O428" i="2"/>
  <c r="W428" i="2" s="1"/>
  <c r="O427" i="2"/>
  <c r="W427" i="2" s="1"/>
  <c r="O426" i="2"/>
  <c r="W426" i="2" s="1"/>
  <c r="O425" i="2"/>
  <c r="W425" i="2" s="1"/>
  <c r="O424" i="2"/>
  <c r="W424" i="2" s="1"/>
  <c r="O423" i="2"/>
  <c r="W423" i="2" s="1"/>
  <c r="O422" i="2"/>
  <c r="W422" i="2" s="1"/>
  <c r="O421" i="2"/>
  <c r="W421" i="2" s="1"/>
  <c r="O420" i="2"/>
  <c r="W420" i="2" s="1"/>
  <c r="O419" i="2"/>
  <c r="W419" i="2" s="1"/>
  <c r="O418" i="2"/>
  <c r="W418" i="2" s="1"/>
  <c r="O417" i="2"/>
  <c r="W417" i="2" s="1"/>
  <c r="O416" i="2"/>
  <c r="W416" i="2" s="1"/>
  <c r="O415" i="2"/>
  <c r="W415" i="2" s="1"/>
  <c r="O414" i="2"/>
  <c r="W414" i="2" s="1"/>
  <c r="O413" i="2"/>
  <c r="W413" i="2" s="1"/>
  <c r="O412" i="2"/>
  <c r="W412" i="2" s="1"/>
  <c r="O411" i="2"/>
  <c r="W411" i="2" s="1"/>
  <c r="O410" i="2"/>
  <c r="W410" i="2" s="1"/>
  <c r="O409" i="2"/>
  <c r="W409" i="2" s="1"/>
  <c r="O408" i="2"/>
  <c r="W408" i="2" s="1"/>
  <c r="O407" i="2"/>
  <c r="W407" i="2" s="1"/>
  <c r="O406" i="2"/>
  <c r="W406" i="2" s="1"/>
  <c r="O405" i="2"/>
  <c r="W405" i="2" s="1"/>
  <c r="O404" i="2"/>
  <c r="W404" i="2" s="1"/>
  <c r="O403" i="2"/>
  <c r="W403" i="2" s="1"/>
  <c r="O402" i="2"/>
  <c r="W402" i="2" s="1"/>
  <c r="O401" i="2"/>
  <c r="W401" i="2" s="1"/>
  <c r="O400" i="2"/>
  <c r="W400" i="2" s="1"/>
  <c r="O399" i="2"/>
  <c r="W399" i="2" s="1"/>
  <c r="O398" i="2"/>
  <c r="W398" i="2" s="1"/>
  <c r="O397" i="2"/>
  <c r="W397" i="2" s="1"/>
  <c r="O396" i="2"/>
  <c r="W396" i="2" s="1"/>
  <c r="O395" i="2"/>
  <c r="W395" i="2" s="1"/>
  <c r="O394" i="2"/>
  <c r="W394" i="2" s="1"/>
  <c r="O393" i="2"/>
  <c r="W393" i="2" s="1"/>
  <c r="O392" i="2"/>
  <c r="W392" i="2" s="1"/>
  <c r="O391" i="2"/>
  <c r="W391" i="2" s="1"/>
  <c r="O390" i="2"/>
  <c r="W390" i="2" s="1"/>
  <c r="O389" i="2"/>
  <c r="W389" i="2" s="1"/>
  <c r="O388" i="2"/>
  <c r="W388" i="2" s="1"/>
  <c r="O387" i="2"/>
  <c r="W387" i="2" s="1"/>
  <c r="O386" i="2"/>
  <c r="W386" i="2" s="1"/>
  <c r="O385" i="2"/>
  <c r="W385" i="2" s="1"/>
  <c r="O384" i="2"/>
  <c r="W384" i="2" s="1"/>
  <c r="O383" i="2"/>
  <c r="W383" i="2" s="1"/>
  <c r="O382" i="2"/>
  <c r="W382" i="2" s="1"/>
  <c r="O381" i="2"/>
  <c r="W381" i="2" s="1"/>
  <c r="O380" i="2"/>
  <c r="W380" i="2" s="1"/>
  <c r="O379" i="2"/>
  <c r="W379" i="2" s="1"/>
  <c r="O378" i="2"/>
  <c r="W378" i="2" s="1"/>
  <c r="O377" i="2"/>
  <c r="W377" i="2" s="1"/>
  <c r="O376" i="2"/>
  <c r="W376" i="2" s="1"/>
  <c r="O375" i="2"/>
  <c r="W375" i="2" s="1"/>
  <c r="O374" i="2"/>
  <c r="W374" i="2" s="1"/>
  <c r="O373" i="2"/>
  <c r="W373" i="2" s="1"/>
  <c r="O372" i="2"/>
  <c r="W372" i="2" s="1"/>
  <c r="O371" i="2"/>
  <c r="W371" i="2" s="1"/>
  <c r="O370" i="2"/>
  <c r="W370" i="2" s="1"/>
  <c r="O369" i="2"/>
  <c r="W369" i="2" s="1"/>
  <c r="O368" i="2"/>
  <c r="W368" i="2" s="1"/>
  <c r="O367" i="2"/>
  <c r="W367" i="2" s="1"/>
  <c r="O366" i="2"/>
  <c r="W366" i="2" s="1"/>
  <c r="O365" i="2"/>
  <c r="W365" i="2" s="1"/>
  <c r="O364" i="2"/>
  <c r="W364" i="2" s="1"/>
  <c r="O363" i="2"/>
  <c r="W363" i="2" s="1"/>
  <c r="O362" i="2"/>
  <c r="W362" i="2" s="1"/>
  <c r="O361" i="2"/>
  <c r="W361" i="2" s="1"/>
  <c r="O360" i="2"/>
  <c r="W360" i="2" s="1"/>
  <c r="O359" i="2"/>
  <c r="W359" i="2" s="1"/>
  <c r="O358" i="2"/>
  <c r="W358" i="2" s="1"/>
  <c r="O357" i="2"/>
  <c r="W357" i="2" s="1"/>
  <c r="O356" i="2"/>
  <c r="W356" i="2" s="1"/>
  <c r="O355" i="2"/>
  <c r="W355" i="2" s="1"/>
  <c r="O354" i="2"/>
  <c r="W354" i="2" s="1"/>
  <c r="O353" i="2"/>
  <c r="W353" i="2" s="1"/>
  <c r="O352" i="2"/>
  <c r="W352" i="2" s="1"/>
  <c r="O351" i="2"/>
  <c r="W351" i="2" s="1"/>
  <c r="O350" i="2"/>
  <c r="W350" i="2" s="1"/>
  <c r="O349" i="2"/>
  <c r="W349" i="2" s="1"/>
  <c r="O348" i="2"/>
  <c r="W348" i="2" s="1"/>
  <c r="O347" i="2"/>
  <c r="W347" i="2" s="1"/>
  <c r="O346" i="2"/>
  <c r="W346" i="2" s="1"/>
  <c r="O345" i="2"/>
  <c r="W345" i="2" s="1"/>
  <c r="O344" i="2"/>
  <c r="W344" i="2" s="1"/>
  <c r="O343" i="2"/>
  <c r="W343" i="2" s="1"/>
  <c r="O342" i="2"/>
  <c r="W342" i="2" s="1"/>
  <c r="O341" i="2"/>
  <c r="W341" i="2" s="1"/>
  <c r="O340" i="2"/>
  <c r="W340" i="2" s="1"/>
  <c r="O339" i="2"/>
  <c r="W339" i="2" s="1"/>
  <c r="O338" i="2"/>
  <c r="W338" i="2" s="1"/>
  <c r="O337" i="2"/>
  <c r="W337" i="2" s="1"/>
  <c r="O336" i="2"/>
  <c r="W336" i="2" s="1"/>
  <c r="O335" i="2"/>
  <c r="W335" i="2" s="1"/>
  <c r="O334" i="2"/>
  <c r="W334" i="2" s="1"/>
  <c r="O333" i="2"/>
  <c r="W333" i="2" s="1"/>
  <c r="O332" i="2"/>
  <c r="W332" i="2" s="1"/>
  <c r="O331" i="2"/>
  <c r="W331" i="2" s="1"/>
  <c r="O330" i="2"/>
  <c r="W330" i="2" s="1"/>
  <c r="O329" i="2"/>
  <c r="W329" i="2" s="1"/>
  <c r="O328" i="2"/>
  <c r="W328" i="2" s="1"/>
  <c r="O327" i="2"/>
  <c r="W327" i="2" s="1"/>
  <c r="O326" i="2"/>
  <c r="W326" i="2" s="1"/>
  <c r="O325" i="2"/>
  <c r="W325" i="2" s="1"/>
  <c r="O324" i="2"/>
  <c r="W324" i="2" s="1"/>
  <c r="O323" i="2"/>
  <c r="W323" i="2" s="1"/>
  <c r="O322" i="2"/>
  <c r="W322" i="2" s="1"/>
  <c r="O321" i="2"/>
  <c r="W321" i="2" s="1"/>
  <c r="O320" i="2"/>
  <c r="W320" i="2" s="1"/>
  <c r="O319" i="2"/>
  <c r="W319" i="2" s="1"/>
  <c r="O318" i="2"/>
  <c r="W318" i="2" s="1"/>
  <c r="O317" i="2"/>
  <c r="W317" i="2" s="1"/>
  <c r="O316" i="2"/>
  <c r="W316" i="2" s="1"/>
  <c r="O315" i="2"/>
  <c r="W315" i="2" s="1"/>
  <c r="O314" i="2"/>
  <c r="W314" i="2" s="1"/>
  <c r="O313" i="2"/>
  <c r="W313" i="2" s="1"/>
  <c r="O312" i="2"/>
  <c r="W312" i="2" s="1"/>
  <c r="O311" i="2"/>
  <c r="W311" i="2" s="1"/>
  <c r="O310" i="2"/>
  <c r="W310" i="2" s="1"/>
  <c r="O309" i="2"/>
  <c r="W309" i="2" s="1"/>
  <c r="O308" i="2"/>
  <c r="W308" i="2" s="1"/>
  <c r="O307" i="2"/>
  <c r="W307" i="2" s="1"/>
  <c r="O306" i="2"/>
  <c r="W306" i="2" s="1"/>
  <c r="O305" i="2"/>
  <c r="W305" i="2" s="1"/>
  <c r="O304" i="2"/>
  <c r="W304" i="2" s="1"/>
  <c r="O303" i="2"/>
  <c r="W303" i="2" s="1"/>
  <c r="O302" i="2"/>
  <c r="W302" i="2" s="1"/>
  <c r="O301" i="2"/>
  <c r="W301" i="2" s="1"/>
  <c r="O300" i="2"/>
  <c r="W300" i="2" s="1"/>
  <c r="O299" i="2"/>
  <c r="W299" i="2" s="1"/>
  <c r="O298" i="2"/>
  <c r="W298" i="2" s="1"/>
  <c r="O297" i="2"/>
  <c r="W297" i="2" s="1"/>
  <c r="O296" i="2"/>
  <c r="W296" i="2" s="1"/>
  <c r="O295" i="2"/>
  <c r="W295" i="2" s="1"/>
  <c r="O294" i="2"/>
  <c r="W294" i="2" s="1"/>
  <c r="O293" i="2"/>
  <c r="W293" i="2" s="1"/>
  <c r="O292" i="2"/>
  <c r="W292" i="2" s="1"/>
  <c r="O291" i="2"/>
  <c r="W291" i="2" s="1"/>
  <c r="O290" i="2"/>
  <c r="W290" i="2" s="1"/>
  <c r="O289" i="2"/>
  <c r="W289" i="2" s="1"/>
  <c r="O288" i="2"/>
  <c r="W288" i="2" s="1"/>
  <c r="O287" i="2"/>
  <c r="W287" i="2" s="1"/>
  <c r="O286" i="2"/>
  <c r="W286" i="2" s="1"/>
  <c r="O285" i="2"/>
  <c r="W285" i="2" s="1"/>
  <c r="O284" i="2"/>
  <c r="W284" i="2" s="1"/>
  <c r="O283" i="2"/>
  <c r="W283" i="2" s="1"/>
  <c r="O282" i="2"/>
  <c r="W282" i="2" s="1"/>
  <c r="O281" i="2"/>
  <c r="W281" i="2" s="1"/>
  <c r="O280" i="2"/>
  <c r="W280" i="2" s="1"/>
  <c r="O279" i="2"/>
  <c r="W279" i="2" s="1"/>
  <c r="O278" i="2"/>
  <c r="W278" i="2" s="1"/>
  <c r="O277" i="2"/>
  <c r="W277" i="2" s="1"/>
  <c r="O276" i="2"/>
  <c r="W276" i="2" s="1"/>
  <c r="O275" i="2"/>
  <c r="W275" i="2" s="1"/>
  <c r="O274" i="2"/>
  <c r="W274" i="2" s="1"/>
  <c r="O273" i="2"/>
  <c r="W273" i="2" s="1"/>
  <c r="O272" i="2"/>
  <c r="W272" i="2" s="1"/>
  <c r="O271" i="2"/>
  <c r="W271" i="2" s="1"/>
  <c r="O270" i="2"/>
  <c r="W270" i="2" s="1"/>
  <c r="O269" i="2"/>
  <c r="W269" i="2" s="1"/>
  <c r="O268" i="2"/>
  <c r="W268" i="2" s="1"/>
  <c r="O267" i="2"/>
  <c r="W267" i="2" s="1"/>
  <c r="O266" i="2"/>
  <c r="W266" i="2" s="1"/>
  <c r="O265" i="2"/>
  <c r="W265" i="2" s="1"/>
  <c r="O264" i="2"/>
  <c r="W264" i="2" s="1"/>
  <c r="O263" i="2"/>
  <c r="W263" i="2" s="1"/>
  <c r="O262" i="2"/>
  <c r="W262" i="2" s="1"/>
  <c r="O261" i="2"/>
  <c r="W261" i="2" s="1"/>
  <c r="O260" i="2"/>
  <c r="W260" i="2" s="1"/>
  <c r="O259" i="2"/>
  <c r="W259" i="2" s="1"/>
  <c r="O258" i="2"/>
  <c r="W258" i="2" s="1"/>
  <c r="O257" i="2"/>
  <c r="W257" i="2" s="1"/>
  <c r="O256" i="2"/>
  <c r="W256" i="2" s="1"/>
  <c r="O255" i="2"/>
  <c r="W255" i="2" s="1"/>
  <c r="O254" i="2"/>
  <c r="W254" i="2" s="1"/>
  <c r="O253" i="2"/>
  <c r="W253" i="2" s="1"/>
  <c r="O252" i="2"/>
  <c r="W252" i="2" s="1"/>
  <c r="O251" i="2"/>
  <c r="W251" i="2" s="1"/>
  <c r="O250" i="2"/>
  <c r="W250" i="2" s="1"/>
  <c r="O249" i="2"/>
  <c r="W249" i="2" s="1"/>
  <c r="O248" i="2"/>
  <c r="W248" i="2" s="1"/>
  <c r="O247" i="2"/>
  <c r="W247" i="2" s="1"/>
  <c r="O246" i="2"/>
  <c r="W246" i="2" s="1"/>
  <c r="O245" i="2"/>
  <c r="W245" i="2" s="1"/>
  <c r="O244" i="2"/>
  <c r="W244" i="2" s="1"/>
  <c r="O243" i="2"/>
  <c r="W243" i="2" s="1"/>
  <c r="O242" i="2"/>
  <c r="W242" i="2" s="1"/>
  <c r="O241" i="2"/>
  <c r="W241" i="2" s="1"/>
  <c r="O240" i="2"/>
  <c r="W240" i="2" s="1"/>
  <c r="O239" i="2"/>
  <c r="W239" i="2" s="1"/>
  <c r="O238" i="2"/>
  <c r="W238" i="2" s="1"/>
  <c r="O237" i="2"/>
  <c r="W237" i="2" s="1"/>
  <c r="O236" i="2"/>
  <c r="W236" i="2" s="1"/>
  <c r="O235" i="2"/>
  <c r="W235" i="2" s="1"/>
  <c r="O234" i="2"/>
  <c r="W234" i="2" s="1"/>
  <c r="O233" i="2"/>
  <c r="W233" i="2" s="1"/>
  <c r="O232" i="2"/>
  <c r="W232" i="2" s="1"/>
  <c r="O231" i="2"/>
  <c r="W231" i="2" s="1"/>
  <c r="O230" i="2"/>
  <c r="W230" i="2" s="1"/>
  <c r="O229" i="2"/>
  <c r="W229" i="2" s="1"/>
  <c r="O228" i="2"/>
  <c r="W228" i="2" s="1"/>
  <c r="O227" i="2"/>
  <c r="W227" i="2" s="1"/>
  <c r="O226" i="2"/>
  <c r="W226" i="2" s="1"/>
  <c r="O225" i="2"/>
  <c r="W225" i="2" s="1"/>
  <c r="O224" i="2"/>
  <c r="W224" i="2" s="1"/>
  <c r="O223" i="2"/>
  <c r="W223" i="2" s="1"/>
  <c r="O222" i="2"/>
  <c r="W222" i="2" s="1"/>
  <c r="O221" i="2"/>
  <c r="W221" i="2" s="1"/>
  <c r="O220" i="2"/>
  <c r="W220" i="2" s="1"/>
  <c r="O219" i="2"/>
  <c r="W219" i="2" s="1"/>
  <c r="O218" i="2"/>
  <c r="W218" i="2" s="1"/>
  <c r="O217" i="2"/>
  <c r="W217" i="2" s="1"/>
  <c r="O216" i="2"/>
  <c r="W216" i="2" s="1"/>
  <c r="O215" i="2"/>
  <c r="W215" i="2" s="1"/>
  <c r="O214" i="2"/>
  <c r="W214" i="2" s="1"/>
  <c r="O213" i="2"/>
  <c r="W213" i="2" s="1"/>
  <c r="O212" i="2"/>
  <c r="W212" i="2" s="1"/>
  <c r="O211" i="2"/>
  <c r="W211" i="2" s="1"/>
  <c r="O210" i="2"/>
  <c r="W210" i="2" s="1"/>
  <c r="O209" i="2"/>
  <c r="W209" i="2" s="1"/>
  <c r="O208" i="2"/>
  <c r="W208" i="2" s="1"/>
  <c r="O207" i="2"/>
  <c r="W207" i="2" s="1"/>
  <c r="O206" i="2"/>
  <c r="W206" i="2" s="1"/>
  <c r="O205" i="2"/>
  <c r="W205" i="2" s="1"/>
  <c r="O204" i="2"/>
  <c r="W204" i="2" s="1"/>
  <c r="O203" i="2"/>
  <c r="W203" i="2" s="1"/>
  <c r="O202" i="2"/>
  <c r="W202" i="2" s="1"/>
  <c r="O201" i="2"/>
  <c r="W201" i="2" s="1"/>
  <c r="O200" i="2"/>
  <c r="W200" i="2" s="1"/>
  <c r="O199" i="2"/>
  <c r="W199" i="2" s="1"/>
  <c r="O198" i="2"/>
  <c r="W198" i="2" s="1"/>
  <c r="O197" i="2"/>
  <c r="W197" i="2" s="1"/>
  <c r="O196" i="2"/>
  <c r="W196" i="2" s="1"/>
  <c r="O195" i="2"/>
  <c r="W195" i="2" s="1"/>
  <c r="O194" i="2"/>
  <c r="W194" i="2" s="1"/>
  <c r="O193" i="2"/>
  <c r="W193" i="2" s="1"/>
  <c r="O192" i="2"/>
  <c r="W192" i="2" s="1"/>
  <c r="O191" i="2"/>
  <c r="W191" i="2" s="1"/>
  <c r="O190" i="2"/>
  <c r="W190" i="2" s="1"/>
  <c r="O189" i="2"/>
  <c r="W189" i="2" s="1"/>
  <c r="O188" i="2"/>
  <c r="W188" i="2" s="1"/>
  <c r="O187" i="2"/>
  <c r="W187" i="2" s="1"/>
  <c r="O186" i="2"/>
  <c r="W186" i="2" s="1"/>
  <c r="O185" i="2"/>
  <c r="W185" i="2" s="1"/>
  <c r="O184" i="2"/>
  <c r="W184" i="2" s="1"/>
  <c r="O183" i="2"/>
  <c r="W183" i="2" s="1"/>
  <c r="O182" i="2"/>
  <c r="W182" i="2" s="1"/>
  <c r="O181" i="2"/>
  <c r="W181" i="2" s="1"/>
  <c r="O180" i="2"/>
  <c r="W180" i="2" s="1"/>
  <c r="O179" i="2"/>
  <c r="W179" i="2" s="1"/>
  <c r="O178" i="2"/>
  <c r="W178" i="2" s="1"/>
  <c r="O177" i="2"/>
  <c r="W177" i="2" s="1"/>
  <c r="O176" i="2"/>
  <c r="W176" i="2" s="1"/>
  <c r="O175" i="2"/>
  <c r="W175" i="2" s="1"/>
  <c r="O174" i="2"/>
  <c r="W174" i="2" s="1"/>
  <c r="O173" i="2"/>
  <c r="W173" i="2" s="1"/>
  <c r="O172" i="2"/>
  <c r="W172" i="2" s="1"/>
  <c r="O171" i="2"/>
  <c r="W171" i="2" s="1"/>
  <c r="O170" i="2"/>
  <c r="W170" i="2" s="1"/>
  <c r="O169" i="2"/>
  <c r="W169" i="2" s="1"/>
  <c r="O168" i="2"/>
  <c r="W168" i="2" s="1"/>
  <c r="O167" i="2"/>
  <c r="W167" i="2" s="1"/>
  <c r="O166" i="2"/>
  <c r="W166" i="2" s="1"/>
  <c r="O165" i="2"/>
  <c r="W165" i="2" s="1"/>
  <c r="O164" i="2"/>
  <c r="W164" i="2" s="1"/>
  <c r="O163" i="2"/>
  <c r="W163" i="2" s="1"/>
  <c r="O162" i="2"/>
  <c r="W162" i="2" s="1"/>
  <c r="O161" i="2"/>
  <c r="W161" i="2" s="1"/>
  <c r="O160" i="2"/>
  <c r="W160" i="2" s="1"/>
  <c r="O159" i="2"/>
  <c r="W159" i="2" s="1"/>
  <c r="O158" i="2"/>
  <c r="W158" i="2" s="1"/>
  <c r="O157" i="2"/>
  <c r="W157" i="2" s="1"/>
  <c r="O156" i="2"/>
  <c r="W156" i="2" s="1"/>
  <c r="O155" i="2"/>
  <c r="W155" i="2" s="1"/>
  <c r="O154" i="2"/>
  <c r="W154" i="2" s="1"/>
  <c r="O153" i="2"/>
  <c r="W153" i="2" s="1"/>
  <c r="O152" i="2"/>
  <c r="W152" i="2" s="1"/>
  <c r="O151" i="2"/>
  <c r="W151" i="2" s="1"/>
  <c r="O150" i="2"/>
  <c r="W150" i="2" s="1"/>
  <c r="O149" i="2"/>
  <c r="W149" i="2" s="1"/>
  <c r="O148" i="2"/>
  <c r="W148" i="2" s="1"/>
  <c r="O147" i="2"/>
  <c r="W147" i="2" s="1"/>
  <c r="O146" i="2"/>
  <c r="W146" i="2" s="1"/>
  <c r="O145" i="2"/>
  <c r="W145" i="2" s="1"/>
  <c r="O144" i="2"/>
  <c r="W144" i="2" s="1"/>
  <c r="O143" i="2"/>
  <c r="W143" i="2" s="1"/>
  <c r="O142" i="2"/>
  <c r="W142" i="2" s="1"/>
  <c r="O141" i="2"/>
  <c r="W141" i="2" s="1"/>
  <c r="O140" i="2"/>
  <c r="W140" i="2" s="1"/>
  <c r="O139" i="2"/>
  <c r="W139" i="2" s="1"/>
  <c r="O138" i="2"/>
  <c r="W138" i="2" s="1"/>
  <c r="O137" i="2"/>
  <c r="W137" i="2" s="1"/>
  <c r="O136" i="2"/>
  <c r="W136" i="2" s="1"/>
  <c r="O135" i="2"/>
  <c r="W135" i="2" s="1"/>
  <c r="O134" i="2"/>
  <c r="W134" i="2" s="1"/>
  <c r="O133" i="2"/>
  <c r="W133" i="2" s="1"/>
  <c r="O132" i="2"/>
  <c r="W132" i="2" s="1"/>
  <c r="O131" i="2"/>
  <c r="W131" i="2" s="1"/>
  <c r="O130" i="2"/>
  <c r="W130" i="2" s="1"/>
  <c r="O129" i="2"/>
  <c r="W129" i="2" s="1"/>
  <c r="O128" i="2"/>
  <c r="W128" i="2" s="1"/>
  <c r="O127" i="2"/>
  <c r="W127" i="2" s="1"/>
  <c r="O126" i="2"/>
  <c r="W126" i="2" s="1"/>
  <c r="O125" i="2"/>
  <c r="W125" i="2" s="1"/>
  <c r="O124" i="2"/>
  <c r="W124" i="2" s="1"/>
  <c r="O123" i="2"/>
  <c r="W123" i="2" s="1"/>
  <c r="O122" i="2"/>
  <c r="W122" i="2" s="1"/>
  <c r="O121" i="2"/>
  <c r="W121" i="2" s="1"/>
  <c r="O120" i="2"/>
  <c r="W120" i="2" s="1"/>
  <c r="O119" i="2"/>
  <c r="W119" i="2" s="1"/>
  <c r="O118" i="2"/>
  <c r="W118" i="2" s="1"/>
  <c r="O117" i="2"/>
  <c r="W117" i="2" s="1"/>
  <c r="O116" i="2"/>
  <c r="W116" i="2" s="1"/>
  <c r="O115" i="2"/>
  <c r="W115" i="2" s="1"/>
  <c r="O114" i="2"/>
  <c r="W114" i="2" s="1"/>
  <c r="O113" i="2"/>
  <c r="W113" i="2" s="1"/>
  <c r="O112" i="2"/>
  <c r="W112" i="2" s="1"/>
  <c r="O111" i="2"/>
  <c r="W111" i="2" s="1"/>
  <c r="O110" i="2"/>
  <c r="W110" i="2" s="1"/>
  <c r="O109" i="2"/>
  <c r="W109" i="2" s="1"/>
  <c r="O108" i="2"/>
  <c r="W108" i="2" s="1"/>
  <c r="O107" i="2"/>
  <c r="W107" i="2" s="1"/>
  <c r="O106" i="2"/>
  <c r="W106" i="2" s="1"/>
  <c r="O105" i="2"/>
  <c r="W105" i="2" s="1"/>
  <c r="O104" i="2"/>
  <c r="W104" i="2" s="1"/>
  <c r="O103" i="2"/>
  <c r="W103" i="2" s="1"/>
  <c r="O102" i="2"/>
  <c r="W102" i="2" s="1"/>
  <c r="O101" i="2"/>
  <c r="W101" i="2" s="1"/>
  <c r="O100" i="2"/>
  <c r="W100" i="2" s="1"/>
  <c r="O99" i="2"/>
  <c r="W99" i="2" s="1"/>
  <c r="O98" i="2"/>
  <c r="W98" i="2" s="1"/>
  <c r="O97" i="2"/>
  <c r="W97" i="2" s="1"/>
  <c r="O96" i="2"/>
  <c r="W96" i="2" s="1"/>
  <c r="O95" i="2"/>
  <c r="W95" i="2" s="1"/>
  <c r="O94" i="2"/>
  <c r="W94" i="2" s="1"/>
  <c r="O93" i="2"/>
  <c r="W93" i="2" s="1"/>
  <c r="O92" i="2"/>
  <c r="W92" i="2" s="1"/>
  <c r="O91" i="2"/>
  <c r="W91" i="2" s="1"/>
  <c r="O90" i="2"/>
  <c r="W90" i="2" s="1"/>
  <c r="O89" i="2"/>
  <c r="W89" i="2" s="1"/>
  <c r="O88" i="2"/>
  <c r="W88" i="2" s="1"/>
  <c r="O87" i="2"/>
  <c r="W87" i="2" s="1"/>
  <c r="O86" i="2"/>
  <c r="W86" i="2" s="1"/>
  <c r="O85" i="2"/>
  <c r="W85" i="2" s="1"/>
  <c r="O84" i="2"/>
  <c r="W84" i="2" s="1"/>
  <c r="O83" i="2"/>
  <c r="W83" i="2" s="1"/>
  <c r="O82" i="2"/>
  <c r="W82" i="2" s="1"/>
  <c r="O81" i="2"/>
  <c r="W81" i="2" s="1"/>
  <c r="O80" i="2"/>
  <c r="W80" i="2" s="1"/>
  <c r="O79" i="2"/>
  <c r="W79" i="2" s="1"/>
  <c r="O78" i="2"/>
  <c r="W78" i="2" s="1"/>
  <c r="O77" i="2"/>
  <c r="W77" i="2" s="1"/>
  <c r="O76" i="2"/>
  <c r="W76" i="2" s="1"/>
  <c r="O75" i="2"/>
  <c r="W75" i="2" s="1"/>
  <c r="O74" i="2"/>
  <c r="W74" i="2" s="1"/>
  <c r="O73" i="2"/>
  <c r="W73" i="2" s="1"/>
  <c r="O72" i="2"/>
  <c r="W72" i="2" s="1"/>
  <c r="O71" i="2"/>
  <c r="W71" i="2" s="1"/>
  <c r="O70" i="2"/>
  <c r="W70" i="2" s="1"/>
  <c r="O69" i="2"/>
  <c r="W69" i="2" s="1"/>
  <c r="O68" i="2"/>
  <c r="W68" i="2" s="1"/>
  <c r="O67" i="2"/>
  <c r="W67" i="2" s="1"/>
  <c r="O66" i="2"/>
  <c r="W66" i="2" s="1"/>
  <c r="O65" i="2"/>
  <c r="W65" i="2" s="1"/>
  <c r="O64" i="2"/>
  <c r="W64" i="2" s="1"/>
  <c r="O63" i="2"/>
  <c r="W63" i="2" s="1"/>
  <c r="O62" i="2"/>
  <c r="W62" i="2" s="1"/>
  <c r="O61" i="2"/>
  <c r="W61" i="2" s="1"/>
  <c r="O60" i="2"/>
  <c r="W60" i="2" s="1"/>
  <c r="O59" i="2"/>
  <c r="W59" i="2" s="1"/>
  <c r="O58" i="2"/>
  <c r="W58" i="2" s="1"/>
  <c r="O57" i="2"/>
  <c r="W57" i="2" s="1"/>
  <c r="O56" i="2"/>
  <c r="W56" i="2" s="1"/>
  <c r="O55" i="2"/>
  <c r="W55" i="2" s="1"/>
  <c r="O54" i="2"/>
  <c r="W54" i="2" s="1"/>
  <c r="O53" i="2"/>
  <c r="W53" i="2" s="1"/>
  <c r="O52" i="2"/>
  <c r="W52" i="2" s="1"/>
  <c r="O51" i="2"/>
  <c r="W51" i="2" s="1"/>
  <c r="O50" i="2"/>
  <c r="W50" i="2" s="1"/>
  <c r="O49" i="2"/>
  <c r="W49" i="2" s="1"/>
  <c r="O48" i="2"/>
  <c r="W48" i="2" s="1"/>
  <c r="O47" i="2"/>
  <c r="W47" i="2" s="1"/>
  <c r="O46" i="2"/>
  <c r="W46" i="2" s="1"/>
  <c r="O45" i="2"/>
  <c r="W45" i="2" s="1"/>
  <c r="O44" i="2"/>
  <c r="W44" i="2" s="1"/>
  <c r="O43" i="2"/>
  <c r="W43" i="2" s="1"/>
  <c r="O42" i="2"/>
  <c r="W42" i="2" s="1"/>
  <c r="O41" i="2"/>
  <c r="W41" i="2" s="1"/>
  <c r="O40" i="2"/>
  <c r="W40" i="2" s="1"/>
  <c r="O39" i="2"/>
  <c r="W39" i="2" s="1"/>
  <c r="O38" i="2"/>
  <c r="W38" i="2" s="1"/>
  <c r="O37" i="2"/>
  <c r="W37" i="2" s="1"/>
  <c r="O36" i="2"/>
  <c r="W36" i="2" s="1"/>
  <c r="O35" i="2"/>
  <c r="W35" i="2" s="1"/>
  <c r="O34" i="2"/>
  <c r="W34" i="2" s="1"/>
  <c r="O33" i="2"/>
  <c r="W33" i="2" s="1"/>
  <c r="O32" i="2"/>
  <c r="W32" i="2" s="1"/>
  <c r="O31" i="2"/>
  <c r="W31" i="2" s="1"/>
  <c r="O30" i="2"/>
  <c r="W30" i="2" s="1"/>
  <c r="O29" i="2"/>
  <c r="W29" i="2" s="1"/>
  <c r="O28" i="2"/>
  <c r="W28" i="2" s="1"/>
  <c r="O27" i="2"/>
  <c r="W27" i="2" s="1"/>
  <c r="O26" i="2"/>
  <c r="W26" i="2" s="1"/>
  <c r="O25" i="2"/>
  <c r="W25" i="2" s="1"/>
  <c r="O24" i="2"/>
  <c r="W24" i="2" s="1"/>
  <c r="O23" i="2"/>
  <c r="W23" i="2" s="1"/>
  <c r="O22" i="2"/>
  <c r="W22" i="2" s="1"/>
  <c r="O21" i="2"/>
  <c r="W21" i="2" s="1"/>
  <c r="O20" i="2"/>
  <c r="W20" i="2" s="1"/>
  <c r="O19" i="2"/>
  <c r="W19" i="2" s="1"/>
  <c r="O18" i="2"/>
  <c r="W18" i="2" s="1"/>
  <c r="O17" i="2"/>
  <c r="W17" i="2" s="1"/>
  <c r="O16" i="2"/>
  <c r="W16" i="2" s="1"/>
  <c r="O15" i="2"/>
  <c r="W15" i="2" s="1"/>
  <c r="O14" i="2"/>
  <c r="W14" i="2" s="1"/>
  <c r="O13" i="2"/>
  <c r="W13" i="2" s="1"/>
  <c r="O12" i="2"/>
  <c r="W12" i="2" s="1"/>
  <c r="O11" i="2"/>
  <c r="W11" i="2" s="1"/>
  <c r="O10" i="2"/>
  <c r="W10" i="2" s="1"/>
  <c r="O9" i="2"/>
  <c r="W9" i="2" s="1"/>
  <c r="O8" i="2"/>
  <c r="W8" i="2" s="1"/>
  <c r="O7" i="2"/>
  <c r="W7" i="2" s="1"/>
  <c r="O6" i="2"/>
  <c r="W6" i="2" s="1"/>
  <c r="O5" i="2"/>
  <c r="W5" i="2" s="1"/>
  <c r="O4" i="2"/>
  <c r="W4" i="2" s="1"/>
  <c r="O3" i="2"/>
  <c r="W3" i="2" s="1"/>
  <c r="O2" i="2"/>
  <c r="W2" i="2" s="1"/>
  <c r="J3" i="3"/>
  <c r="J4" i="3"/>
  <c r="J5" i="3"/>
  <c r="J6" i="3"/>
  <c r="J7" i="3"/>
  <c r="J8" i="3"/>
  <c r="J9" i="3"/>
  <c r="J10" i="3"/>
  <c r="J11" i="3"/>
  <c r="J12" i="3"/>
  <c r="J13" i="3"/>
  <c r="J14" i="3"/>
  <c r="J15" i="3"/>
  <c r="J16" i="3"/>
  <c r="J17" i="3"/>
  <c r="J18" i="3"/>
  <c r="J19" i="3"/>
  <c r="J20" i="3"/>
  <c r="J21" i="3"/>
  <c r="J22" i="3"/>
  <c r="J23" i="3"/>
  <c r="J24" i="3"/>
  <c r="J25" i="3"/>
  <c r="J26" i="3"/>
  <c r="J27" i="3"/>
  <c r="J28" i="3"/>
  <c r="M28" i="3" s="1"/>
  <c r="J29" i="3"/>
  <c r="M29" i="3" s="1"/>
  <c r="J30" i="3"/>
  <c r="J31" i="3"/>
  <c r="J32" i="3"/>
  <c r="J33" i="3"/>
  <c r="J34" i="3"/>
  <c r="J35" i="3"/>
  <c r="J36" i="3"/>
  <c r="J37" i="3"/>
  <c r="J38" i="3"/>
  <c r="J39" i="3"/>
  <c r="J40" i="3"/>
  <c r="M40" i="3" s="1"/>
  <c r="J41" i="3"/>
  <c r="J42" i="3"/>
  <c r="J43" i="3"/>
  <c r="J44" i="3"/>
  <c r="J45" i="3"/>
  <c r="J46" i="3"/>
  <c r="J47" i="3"/>
  <c r="J48" i="3"/>
  <c r="J49" i="3"/>
  <c r="J50" i="3"/>
  <c r="J51" i="3"/>
  <c r="J52" i="3"/>
  <c r="M52" i="3" s="1"/>
  <c r="J53" i="3"/>
  <c r="M53" i="3" s="1"/>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M88" i="3" s="1"/>
  <c r="J89" i="3"/>
  <c r="M89" i="3" s="1"/>
  <c r="J90" i="3"/>
  <c r="J91" i="3"/>
  <c r="J92" i="3"/>
  <c r="J93" i="3"/>
  <c r="J94" i="3"/>
  <c r="J95" i="3"/>
  <c r="J96" i="3"/>
  <c r="J97" i="3"/>
  <c r="J98" i="3"/>
  <c r="J99" i="3"/>
  <c r="J100" i="3"/>
  <c r="J101" i="3"/>
  <c r="J102" i="3"/>
  <c r="J103" i="3"/>
  <c r="J104" i="3"/>
  <c r="J105" i="3"/>
  <c r="J106" i="3"/>
  <c r="J107" i="3"/>
  <c r="J108" i="3"/>
  <c r="J109" i="3"/>
  <c r="J110" i="3"/>
  <c r="J111" i="3"/>
  <c r="J112" i="3"/>
  <c r="J113" i="3"/>
  <c r="M113" i="3" s="1"/>
  <c r="J114" i="3"/>
  <c r="J115" i="3"/>
  <c r="J116" i="3"/>
  <c r="J117" i="3"/>
  <c r="J118" i="3"/>
  <c r="J119" i="3"/>
  <c r="J120" i="3"/>
  <c r="J121" i="3"/>
  <c r="J122" i="3"/>
  <c r="J123" i="3"/>
  <c r="J124" i="3"/>
  <c r="J125" i="3"/>
  <c r="M125" i="3" s="1"/>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M161" i="3" s="1"/>
  <c r="J162" i="3"/>
  <c r="J163" i="3"/>
  <c r="J164" i="3"/>
  <c r="J165" i="3"/>
  <c r="J166" i="3"/>
  <c r="J167" i="3"/>
  <c r="J168" i="3"/>
  <c r="J169" i="3"/>
  <c r="J170" i="3"/>
  <c r="J171" i="3"/>
  <c r="J172" i="3"/>
  <c r="J173" i="3"/>
  <c r="J174" i="3"/>
  <c r="J175" i="3"/>
  <c r="J176" i="3"/>
  <c r="J177" i="3"/>
  <c r="J178" i="3"/>
  <c r="J179" i="3"/>
  <c r="J180" i="3"/>
  <c r="J181" i="3"/>
  <c r="J182" i="3"/>
  <c r="J183" i="3"/>
  <c r="J184" i="3"/>
  <c r="M184" i="3" s="1"/>
  <c r="J185" i="3"/>
  <c r="M185" i="3" s="1"/>
  <c r="J186" i="3"/>
  <c r="J187" i="3"/>
  <c r="J188" i="3"/>
  <c r="J189" i="3"/>
  <c r="J190" i="3"/>
  <c r="J191" i="3"/>
  <c r="J192" i="3"/>
  <c r="J193" i="3"/>
  <c r="J194" i="3"/>
  <c r="J195" i="3"/>
  <c r="J196" i="3"/>
  <c r="J197" i="3"/>
  <c r="J198" i="3"/>
  <c r="J199" i="3"/>
  <c r="J200" i="3"/>
  <c r="J201" i="3"/>
  <c r="J202" i="3"/>
  <c r="J203" i="3"/>
  <c r="J204" i="3"/>
  <c r="J205" i="3"/>
  <c r="J206" i="3"/>
  <c r="J207" i="3"/>
  <c r="J208" i="3"/>
  <c r="M208" i="3" s="1"/>
  <c r="J209" i="3"/>
  <c r="J210" i="3"/>
  <c r="J211" i="3"/>
  <c r="J212" i="3"/>
  <c r="J213" i="3"/>
  <c r="J214" i="3"/>
  <c r="J215" i="3"/>
  <c r="J216" i="3"/>
  <c r="J217" i="3"/>
  <c r="J218" i="3"/>
  <c r="J219" i="3"/>
  <c r="J220" i="3"/>
  <c r="J221" i="3"/>
  <c r="J222" i="3"/>
  <c r="J223" i="3"/>
  <c r="J224" i="3"/>
  <c r="J225" i="3"/>
  <c r="J226" i="3"/>
  <c r="J227" i="3"/>
  <c r="J228" i="3"/>
  <c r="J229" i="3"/>
  <c r="J230" i="3"/>
  <c r="J231" i="3"/>
  <c r="J232" i="3"/>
  <c r="M232" i="3" s="1"/>
  <c r="J233" i="3"/>
  <c r="M233" i="3" s="1"/>
  <c r="J234" i="3"/>
  <c r="J235" i="3"/>
  <c r="J236" i="3"/>
  <c r="J237" i="3"/>
  <c r="J238" i="3"/>
  <c r="J239" i="3"/>
  <c r="J240" i="3"/>
  <c r="J241" i="3"/>
  <c r="J242" i="3"/>
  <c r="J243" i="3"/>
  <c r="J244" i="3"/>
  <c r="J245" i="3"/>
  <c r="M245" i="3" s="1"/>
  <c r="J246" i="3"/>
  <c r="J247" i="3"/>
  <c r="J248" i="3"/>
  <c r="J249" i="3"/>
  <c r="J250" i="3"/>
  <c r="J251" i="3"/>
  <c r="J252" i="3"/>
  <c r="J253" i="3"/>
  <c r="J254" i="3"/>
  <c r="J255" i="3"/>
  <c r="J256" i="3"/>
  <c r="J257" i="3"/>
  <c r="J258" i="3"/>
  <c r="J259" i="3"/>
  <c r="J260" i="3"/>
  <c r="J261" i="3"/>
  <c r="J262" i="3"/>
  <c r="J263" i="3"/>
  <c r="J264" i="3"/>
  <c r="J265" i="3"/>
  <c r="J266" i="3"/>
  <c r="J267" i="3"/>
  <c r="J268" i="3"/>
  <c r="J269" i="3"/>
  <c r="M269" i="3" s="1"/>
  <c r="J270" i="3"/>
  <c r="J271" i="3"/>
  <c r="J272" i="3"/>
  <c r="J273" i="3"/>
  <c r="J274" i="3"/>
  <c r="J275" i="3"/>
  <c r="J276" i="3"/>
  <c r="J277" i="3"/>
  <c r="J278" i="3"/>
  <c r="J279" i="3"/>
  <c r="J280" i="3"/>
  <c r="M280" i="3" s="1"/>
  <c r="J281" i="3"/>
  <c r="J282" i="3"/>
  <c r="J283" i="3"/>
  <c r="J284" i="3"/>
  <c r="J285" i="3"/>
  <c r="J286" i="3"/>
  <c r="J287" i="3"/>
  <c r="J288" i="3"/>
  <c r="J289" i="3"/>
  <c r="J290" i="3"/>
  <c r="J291" i="3"/>
  <c r="J292" i="3"/>
  <c r="J293" i="3"/>
  <c r="J294" i="3"/>
  <c r="J295" i="3"/>
  <c r="J296" i="3"/>
  <c r="J297" i="3"/>
  <c r="J298" i="3"/>
  <c r="J299" i="3"/>
  <c r="J300" i="3"/>
  <c r="J301" i="3"/>
  <c r="J302" i="3"/>
  <c r="J303" i="3"/>
  <c r="J304" i="3"/>
  <c r="M304" i="3" s="1"/>
  <c r="J305" i="3"/>
  <c r="M305" i="3" s="1"/>
  <c r="J306" i="3"/>
  <c r="J307" i="3"/>
  <c r="J308" i="3"/>
  <c r="J309" i="3"/>
  <c r="J310" i="3"/>
  <c r="J311" i="3"/>
  <c r="J312" i="3"/>
  <c r="J313" i="3"/>
  <c r="J314" i="3"/>
  <c r="J315" i="3"/>
  <c r="J316" i="3"/>
  <c r="M316" i="3" s="1"/>
  <c r="J317" i="3"/>
  <c r="M317" i="3" s="1"/>
  <c r="J318" i="3"/>
  <c r="J319" i="3"/>
  <c r="J320" i="3"/>
  <c r="J321" i="3"/>
  <c r="J322" i="3"/>
  <c r="J323" i="3"/>
  <c r="J324" i="3"/>
  <c r="J325" i="3"/>
  <c r="J326" i="3"/>
  <c r="J327" i="3"/>
  <c r="J328" i="3"/>
  <c r="M328" i="3" s="1"/>
  <c r="J329" i="3"/>
  <c r="M329" i="3" s="1"/>
  <c r="J330" i="3"/>
  <c r="J331" i="3"/>
  <c r="J332" i="3"/>
  <c r="J333" i="3"/>
  <c r="J334" i="3"/>
  <c r="J335" i="3"/>
  <c r="J336" i="3"/>
  <c r="J337" i="3"/>
  <c r="J338" i="3"/>
  <c r="J339" i="3"/>
  <c r="J340" i="3"/>
  <c r="M340" i="3" s="1"/>
  <c r="J341" i="3"/>
  <c r="M341" i="3" s="1"/>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M388" i="3" s="1"/>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M460" i="3" s="1"/>
  <c r="J461" i="3"/>
  <c r="M461" i="3" s="1"/>
  <c r="J462" i="3"/>
  <c r="J463" i="3"/>
  <c r="J464" i="3"/>
  <c r="J465" i="3"/>
  <c r="J466" i="3"/>
  <c r="J467" i="3"/>
  <c r="J468" i="3"/>
  <c r="J469" i="3"/>
  <c r="J470" i="3"/>
  <c r="J471" i="3"/>
  <c r="J472" i="3"/>
  <c r="J473" i="3"/>
  <c r="J474" i="3"/>
  <c r="J475" i="3"/>
  <c r="J476" i="3"/>
  <c r="J477" i="3"/>
  <c r="J478" i="3"/>
  <c r="J479" i="3"/>
  <c r="J480" i="3"/>
  <c r="J481" i="3"/>
  <c r="J482" i="3"/>
  <c r="J483" i="3"/>
  <c r="J484" i="3"/>
  <c r="M484" i="3" s="1"/>
  <c r="J485" i="3"/>
  <c r="M485" i="3" s="1"/>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M520" i="3" s="1"/>
  <c r="J521" i="3"/>
  <c r="M521" i="3" s="1"/>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M556" i="3" s="1"/>
  <c r="J557" i="3"/>
  <c r="M557" i="3" s="1"/>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M604" i="3" s="1"/>
  <c r="J605" i="3"/>
  <c r="M605" i="3" s="1"/>
  <c r="J606" i="3"/>
  <c r="J607" i="3"/>
  <c r="J608" i="3"/>
  <c r="J609" i="3"/>
  <c r="J610" i="3"/>
  <c r="J611" i="3"/>
  <c r="J612" i="3"/>
  <c r="J613" i="3"/>
  <c r="J614" i="3"/>
  <c r="J615" i="3"/>
  <c r="J616" i="3"/>
  <c r="M616" i="3" s="1"/>
  <c r="J617" i="3"/>
  <c r="J618" i="3"/>
  <c r="J619" i="3"/>
  <c r="J620" i="3"/>
  <c r="J621" i="3"/>
  <c r="J622" i="3"/>
  <c r="J623" i="3"/>
  <c r="J624" i="3"/>
  <c r="J625" i="3"/>
  <c r="J626" i="3"/>
  <c r="J627" i="3"/>
  <c r="J628" i="3"/>
  <c r="M628" i="3" s="1"/>
  <c r="J629" i="3"/>
  <c r="M629" i="3" s="1"/>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M664" i="3" s="1"/>
  <c r="J665" i="3"/>
  <c r="M665" i="3" s="1"/>
  <c r="J666" i="3"/>
  <c r="J667" i="3"/>
  <c r="J668" i="3"/>
  <c r="J669" i="3"/>
  <c r="J670" i="3"/>
  <c r="J671" i="3"/>
  <c r="J672" i="3"/>
  <c r="J673" i="3"/>
  <c r="J674" i="3"/>
  <c r="J675" i="3"/>
  <c r="J676" i="3"/>
  <c r="J677" i="3"/>
  <c r="J678" i="3"/>
  <c r="J679" i="3"/>
  <c r="J680" i="3"/>
  <c r="J681" i="3"/>
  <c r="J682" i="3"/>
  <c r="J683" i="3"/>
  <c r="J684" i="3"/>
  <c r="J685" i="3"/>
  <c r="J686" i="3"/>
  <c r="J687" i="3"/>
  <c r="J688" i="3"/>
  <c r="M688" i="3" s="1"/>
  <c r="J689" i="3"/>
  <c r="M689" i="3" s="1"/>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M737" i="3" s="1"/>
  <c r="J738" i="3"/>
  <c r="J739" i="3"/>
  <c r="J740" i="3"/>
  <c r="J741" i="3"/>
  <c r="J742" i="3"/>
  <c r="J743" i="3"/>
  <c r="J744" i="3"/>
  <c r="J745" i="3"/>
  <c r="J746" i="3"/>
  <c r="J747" i="3"/>
  <c r="J748" i="3"/>
  <c r="J749" i="3"/>
  <c r="M749" i="3" s="1"/>
  <c r="J750" i="3"/>
  <c r="J751" i="3"/>
  <c r="J752" i="3"/>
  <c r="J753" i="3"/>
  <c r="J754" i="3"/>
  <c r="J755" i="3"/>
  <c r="J756" i="3"/>
  <c r="J757" i="3"/>
  <c r="J758" i="3"/>
  <c r="J759" i="3"/>
  <c r="J760" i="3"/>
  <c r="J761" i="3"/>
  <c r="J762" i="3"/>
  <c r="J763" i="3"/>
  <c r="J764" i="3"/>
  <c r="J765" i="3"/>
  <c r="J766" i="3"/>
  <c r="J767" i="3"/>
  <c r="J768" i="3"/>
  <c r="J769" i="3"/>
  <c r="J770" i="3"/>
  <c r="J771" i="3"/>
  <c r="J772" i="3"/>
  <c r="J773" i="3"/>
  <c r="M773" i="3" s="1"/>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M856" i="3" s="1"/>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M1011" i="3" s="1"/>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M1058" i="3" s="1"/>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M1082" i="3" s="1"/>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M1106" i="3" s="1"/>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M1132" i="3" s="1"/>
  <c r="J1133" i="3"/>
  <c r="J1134" i="3"/>
  <c r="J1135" i="3"/>
  <c r="J1136" i="3"/>
  <c r="J1137" i="3"/>
  <c r="J1138" i="3"/>
  <c r="J1139" i="3"/>
  <c r="J1140" i="3"/>
  <c r="J1141" i="3"/>
  <c r="J1142" i="3"/>
  <c r="J1143" i="3"/>
  <c r="J1144" i="3"/>
  <c r="J1145" i="3"/>
  <c r="J1146" i="3"/>
  <c r="J1147" i="3"/>
  <c r="J1148" i="3"/>
  <c r="J1149" i="3"/>
  <c r="J1150" i="3"/>
  <c r="J1151" i="3"/>
  <c r="J1152" i="3"/>
  <c r="J1153" i="3"/>
  <c r="J1154" i="3"/>
  <c r="M1154" i="3" s="1"/>
  <c r="J1155" i="3"/>
  <c r="J1156" i="3"/>
  <c r="J1157" i="3"/>
  <c r="J1158" i="3"/>
  <c r="J1159" i="3"/>
  <c r="J1160" i="3"/>
  <c r="J1161" i="3"/>
  <c r="J1162" i="3"/>
  <c r="J1163" i="3"/>
  <c r="J1164" i="3"/>
  <c r="J1165" i="3"/>
  <c r="J1166" i="3"/>
  <c r="M1166" i="3" s="1"/>
  <c r="J1167" i="3"/>
  <c r="J1168" i="3"/>
  <c r="J1169" i="3"/>
  <c r="J1170" i="3"/>
  <c r="J1171" i="3"/>
  <c r="J1172" i="3"/>
  <c r="J1173" i="3"/>
  <c r="J1174" i="3"/>
  <c r="J1175" i="3"/>
  <c r="J1176" i="3"/>
  <c r="J1177" i="3"/>
  <c r="J1178" i="3"/>
  <c r="M1178" i="3" s="1"/>
  <c r="J1179" i="3"/>
  <c r="J1180" i="3"/>
  <c r="M1180" i="3" s="1"/>
  <c r="J1181" i="3"/>
  <c r="J1182" i="3"/>
  <c r="J1183" i="3"/>
  <c r="J1184" i="3"/>
  <c r="J1185" i="3"/>
  <c r="J1186" i="3"/>
  <c r="J1187" i="3"/>
  <c r="J1188" i="3"/>
  <c r="J1189" i="3"/>
  <c r="J1190" i="3"/>
  <c r="M1190" i="3" s="1"/>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M1226" i="3" s="1"/>
  <c r="J1227" i="3"/>
  <c r="J1228" i="3"/>
  <c r="J1229" i="3"/>
  <c r="M1229" i="3" s="1"/>
  <c r="J1230" i="3"/>
  <c r="J1231" i="3"/>
  <c r="J1232" i="3"/>
  <c r="J1233" i="3"/>
  <c r="J1234" i="3"/>
  <c r="J1235" i="3"/>
  <c r="J1236" i="3"/>
  <c r="J1237" i="3"/>
  <c r="J1238" i="3"/>
  <c r="J1239" i="3"/>
  <c r="J1240" i="3"/>
  <c r="J1241" i="3"/>
  <c r="J1242" i="3"/>
  <c r="J1243" i="3"/>
  <c r="J1244" i="3"/>
  <c r="J1245" i="3"/>
  <c r="J1246" i="3"/>
  <c r="J1247" i="3"/>
  <c r="J1248" i="3"/>
  <c r="J1249" i="3"/>
  <c r="J1250" i="3"/>
  <c r="M1250" i="3" s="1"/>
  <c r="J1251" i="3"/>
  <c r="J1252" i="3"/>
  <c r="J1253" i="3"/>
  <c r="J1254" i="3"/>
  <c r="J1255" i="3"/>
  <c r="J1256" i="3"/>
  <c r="J1257" i="3"/>
  <c r="J1258" i="3"/>
  <c r="J1259" i="3"/>
  <c r="J1260" i="3"/>
  <c r="J1261" i="3"/>
  <c r="J1262" i="3"/>
  <c r="M1262" i="3" s="1"/>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M1286" i="3" s="1"/>
  <c r="J1287" i="3"/>
  <c r="J1288" i="3"/>
  <c r="J1289" i="3"/>
  <c r="J1290" i="3"/>
  <c r="J1291" i="3"/>
  <c r="J1292" i="3"/>
  <c r="J1293" i="3"/>
  <c r="J1294" i="3"/>
  <c r="J1295" i="3"/>
  <c r="J1296" i="3"/>
  <c r="J1297" i="3"/>
  <c r="J1298" i="3"/>
  <c r="M1298" i="3" s="1"/>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M1334" i="3" s="1"/>
  <c r="J1335" i="3"/>
  <c r="J1336" i="3"/>
  <c r="J1337" i="3"/>
  <c r="M1337" i="3" s="1"/>
  <c r="J1338" i="3"/>
  <c r="J1339" i="3"/>
  <c r="J1340" i="3"/>
  <c r="J1341" i="3"/>
  <c r="J1342" i="3"/>
  <c r="J1343" i="3"/>
  <c r="J1344" i="3"/>
  <c r="J1345" i="3"/>
  <c r="J1346" i="3"/>
  <c r="J1347" i="3"/>
  <c r="J1348" i="3"/>
  <c r="J1349" i="3"/>
  <c r="J1350" i="3"/>
  <c r="J1351" i="3"/>
  <c r="J1352" i="3"/>
  <c r="J1353" i="3"/>
  <c r="J1354" i="3"/>
  <c r="J1355" i="3"/>
  <c r="J1356" i="3"/>
  <c r="J1357" i="3"/>
  <c r="J1358" i="3"/>
  <c r="M1358" i="3" s="1"/>
  <c r="J1359" i="3"/>
  <c r="J1360" i="3"/>
  <c r="J1361" i="3"/>
  <c r="J1362" i="3"/>
  <c r="J1363" i="3"/>
  <c r="J1364" i="3"/>
  <c r="J1365" i="3"/>
  <c r="J1366" i="3"/>
  <c r="J1367" i="3"/>
  <c r="J1368" i="3"/>
  <c r="J1369" i="3"/>
  <c r="J1370" i="3"/>
  <c r="M1370" i="3" s="1"/>
  <c r="J1371" i="3"/>
  <c r="J1372" i="3"/>
  <c r="J1373" i="3"/>
  <c r="J1374" i="3"/>
  <c r="J1375" i="3"/>
  <c r="J1376" i="3"/>
  <c r="J1377" i="3"/>
  <c r="J1378" i="3"/>
  <c r="J1379" i="3"/>
  <c r="J1380" i="3"/>
  <c r="J1381" i="3"/>
  <c r="J1382" i="3"/>
  <c r="J1383" i="3"/>
  <c r="J1384" i="3"/>
  <c r="J1385" i="3"/>
  <c r="J1386" i="3"/>
  <c r="J1387" i="3"/>
  <c r="J1388" i="3"/>
  <c r="J1389" i="3"/>
  <c r="J1390" i="3"/>
  <c r="J1391" i="3"/>
  <c r="J1392" i="3"/>
  <c r="J1393" i="3"/>
  <c r="J1394" i="3"/>
  <c r="J1395" i="3"/>
  <c r="J1396" i="3"/>
  <c r="J1397" i="3"/>
  <c r="J1398" i="3"/>
  <c r="J1399" i="3"/>
  <c r="J1400" i="3"/>
  <c r="J1401" i="3"/>
  <c r="J1402" i="3"/>
  <c r="J1403" i="3"/>
  <c r="J1404" i="3"/>
  <c r="J1405" i="3"/>
  <c r="J1406" i="3"/>
  <c r="M1406" i="3" s="1"/>
  <c r="J1407" i="3"/>
  <c r="J1408" i="3"/>
  <c r="J1409" i="3"/>
  <c r="J1410" i="3"/>
  <c r="J1411" i="3"/>
  <c r="J1412" i="3"/>
  <c r="J1413" i="3"/>
  <c r="J1414" i="3"/>
  <c r="J1415" i="3"/>
  <c r="J1416" i="3"/>
  <c r="J1417" i="3"/>
  <c r="J1418" i="3"/>
  <c r="J1419" i="3"/>
  <c r="J1420" i="3"/>
  <c r="M1420" i="3" s="1"/>
  <c r="J1421" i="3"/>
  <c r="J1422" i="3"/>
  <c r="J1423" i="3"/>
  <c r="J1424" i="3"/>
  <c r="J1425" i="3"/>
  <c r="J1426" i="3"/>
  <c r="J1427" i="3"/>
  <c r="J1428" i="3"/>
  <c r="J1429" i="3"/>
  <c r="J1430" i="3"/>
  <c r="J1431" i="3"/>
  <c r="J1432" i="3"/>
  <c r="J1433" i="3"/>
  <c r="J1434" i="3"/>
  <c r="J1435" i="3"/>
  <c r="J1436" i="3"/>
  <c r="J1437" i="3"/>
  <c r="J1438" i="3"/>
  <c r="J1439" i="3"/>
  <c r="J1440" i="3"/>
  <c r="J1441" i="3"/>
  <c r="J1442" i="3"/>
  <c r="J1443" i="3"/>
  <c r="J1444" i="3"/>
  <c r="J1445" i="3"/>
  <c r="J1446" i="3"/>
  <c r="J1447" i="3"/>
  <c r="J1448" i="3"/>
  <c r="J1449" i="3"/>
  <c r="J1450" i="3"/>
  <c r="J1451" i="3"/>
  <c r="J1452" i="3"/>
  <c r="J1453" i="3"/>
  <c r="J1454" i="3"/>
  <c r="J1455" i="3"/>
  <c r="J1456" i="3"/>
  <c r="J1457" i="3"/>
  <c r="J1458" i="3"/>
  <c r="J1459" i="3"/>
  <c r="J1460" i="3"/>
  <c r="J1461" i="3"/>
  <c r="J1462" i="3"/>
  <c r="J1463" i="3"/>
  <c r="J1464" i="3"/>
  <c r="J1465" i="3"/>
  <c r="J1466" i="3"/>
  <c r="J1467" i="3"/>
  <c r="J1468" i="3"/>
  <c r="J1469" i="3"/>
  <c r="J1470" i="3"/>
  <c r="J1471" i="3"/>
  <c r="J1472" i="3"/>
  <c r="J1473" i="3"/>
  <c r="J1474" i="3"/>
  <c r="J1475" i="3"/>
  <c r="J1476" i="3"/>
  <c r="J1477" i="3"/>
  <c r="J1478" i="3"/>
  <c r="J1479" i="3"/>
  <c r="J1480" i="3"/>
  <c r="J1481" i="3"/>
  <c r="J1482" i="3"/>
  <c r="J1483" i="3"/>
  <c r="J1484" i="3"/>
  <c r="J1485" i="3"/>
  <c r="J1486" i="3"/>
  <c r="J1487" i="3"/>
  <c r="J1488" i="3"/>
  <c r="J1489" i="3"/>
  <c r="J1490" i="3"/>
  <c r="J1491" i="3"/>
  <c r="M1491" i="3" s="1"/>
  <c r="J1492" i="3"/>
  <c r="J1493" i="3"/>
  <c r="J1494" i="3"/>
  <c r="J1495" i="3"/>
  <c r="J1496" i="3"/>
  <c r="J1497" i="3"/>
  <c r="J1498" i="3"/>
  <c r="J1499" i="3"/>
  <c r="J1500" i="3"/>
  <c r="J1501" i="3"/>
  <c r="J1502" i="3"/>
  <c r="J1503" i="3"/>
  <c r="J1504" i="3"/>
  <c r="J1505" i="3"/>
  <c r="J1506" i="3"/>
  <c r="J1507" i="3"/>
  <c r="J1508" i="3"/>
  <c r="J1509" i="3"/>
  <c r="J1510" i="3"/>
  <c r="J1511" i="3"/>
  <c r="J1512" i="3"/>
  <c r="J1513" i="3"/>
  <c r="J1514" i="3"/>
  <c r="J1515" i="3"/>
  <c r="J1516" i="3"/>
  <c r="J1517" i="3"/>
  <c r="J1518" i="3"/>
  <c r="J1519" i="3"/>
  <c r="J1520" i="3"/>
  <c r="J1521" i="3"/>
  <c r="J1522" i="3"/>
  <c r="J1523" i="3"/>
  <c r="J1524" i="3"/>
  <c r="J1525" i="3"/>
  <c r="J1526" i="3"/>
  <c r="J1527" i="3"/>
  <c r="J1528" i="3"/>
  <c r="J1529" i="3"/>
  <c r="J1530" i="3"/>
  <c r="J1531" i="3"/>
  <c r="J1532" i="3"/>
  <c r="J1533" i="3"/>
  <c r="J1534" i="3"/>
  <c r="J1535" i="3"/>
  <c r="J1536" i="3"/>
  <c r="J1537" i="3"/>
  <c r="J1538" i="3"/>
  <c r="M1538" i="3" s="1"/>
  <c r="J1539" i="3"/>
  <c r="J1540" i="3"/>
  <c r="J1541" i="3"/>
  <c r="J1542" i="3"/>
  <c r="J1543" i="3"/>
  <c r="J1544" i="3"/>
  <c r="J1545" i="3"/>
  <c r="J1546" i="3"/>
  <c r="J1547" i="3"/>
  <c r="J1548" i="3"/>
  <c r="J1549" i="3"/>
  <c r="J1550" i="3"/>
  <c r="J1551" i="3"/>
  <c r="J1552" i="3"/>
  <c r="J1553" i="3"/>
  <c r="J1554" i="3"/>
  <c r="J1555" i="3"/>
  <c r="J1556" i="3"/>
  <c r="J1557" i="3"/>
  <c r="J1558" i="3"/>
  <c r="J1559" i="3"/>
  <c r="J1560" i="3"/>
  <c r="J1561" i="3"/>
  <c r="J1562" i="3"/>
  <c r="J1563" i="3"/>
  <c r="M1563" i="3" s="1"/>
  <c r="J1564" i="3"/>
  <c r="M1564" i="3" s="1"/>
  <c r="J1565" i="3"/>
  <c r="J1566" i="3"/>
  <c r="J1567" i="3"/>
  <c r="J1568" i="3"/>
  <c r="J1569" i="3"/>
  <c r="J1570" i="3"/>
  <c r="J1571" i="3"/>
  <c r="J1572" i="3"/>
  <c r="J1573" i="3"/>
  <c r="J1574" i="3"/>
  <c r="J1575" i="3"/>
  <c r="J1576" i="3"/>
  <c r="J1577" i="3"/>
  <c r="J1578" i="3"/>
  <c r="J1579" i="3"/>
  <c r="J1580" i="3"/>
  <c r="J1581" i="3"/>
  <c r="J1582" i="3"/>
  <c r="J1583" i="3"/>
  <c r="J1584" i="3"/>
  <c r="J1585" i="3"/>
  <c r="J1586" i="3"/>
  <c r="M1586" i="3" s="1"/>
  <c r="J1587" i="3"/>
  <c r="J1588" i="3"/>
  <c r="J1589" i="3"/>
  <c r="J1590" i="3"/>
  <c r="J1591" i="3"/>
  <c r="J1592" i="3"/>
  <c r="J1593" i="3"/>
  <c r="J1594" i="3"/>
  <c r="J1595" i="3"/>
  <c r="J1596" i="3"/>
  <c r="J1597" i="3"/>
  <c r="J1598" i="3"/>
  <c r="J1599" i="3"/>
  <c r="M1599" i="3" s="1"/>
  <c r="J1600" i="3"/>
  <c r="M1600" i="3" s="1"/>
  <c r="J1601" i="3"/>
  <c r="J1602" i="3"/>
  <c r="J1603" i="3"/>
  <c r="J1604" i="3"/>
  <c r="J1605" i="3"/>
  <c r="J1606" i="3"/>
  <c r="J1607" i="3"/>
  <c r="J1608" i="3"/>
  <c r="J1609" i="3"/>
  <c r="J1610" i="3"/>
  <c r="J1611" i="3"/>
  <c r="J1612" i="3"/>
  <c r="J1613" i="3"/>
  <c r="J1614" i="3"/>
  <c r="J1615" i="3"/>
  <c r="J1616" i="3"/>
  <c r="J1617" i="3"/>
  <c r="J1618" i="3"/>
  <c r="J1619" i="3"/>
  <c r="J1620" i="3"/>
  <c r="J1621" i="3"/>
  <c r="J1622" i="3"/>
  <c r="J1623" i="3"/>
  <c r="J1624" i="3"/>
  <c r="J1625" i="3"/>
  <c r="J1626" i="3"/>
  <c r="J1627" i="3"/>
  <c r="J1628" i="3"/>
  <c r="J1629" i="3"/>
  <c r="J1630" i="3"/>
  <c r="J1631" i="3"/>
  <c r="J1632" i="3"/>
  <c r="J1633" i="3"/>
  <c r="J1634" i="3"/>
  <c r="M1634" i="3" s="1"/>
  <c r="J1635" i="3"/>
  <c r="J1636" i="3"/>
  <c r="J1637" i="3"/>
  <c r="J1638" i="3"/>
  <c r="J1639" i="3"/>
  <c r="J1640" i="3"/>
  <c r="J1641" i="3"/>
  <c r="J1642" i="3"/>
  <c r="J1643" i="3"/>
  <c r="J1644" i="3"/>
  <c r="J1645" i="3"/>
  <c r="J1646" i="3"/>
  <c r="J1647" i="3"/>
  <c r="J1648" i="3"/>
  <c r="J1649" i="3"/>
  <c r="J1650" i="3"/>
  <c r="J1651" i="3"/>
  <c r="J1652" i="3"/>
  <c r="J1653" i="3"/>
  <c r="J1654" i="3"/>
  <c r="J1655" i="3"/>
  <c r="J1656" i="3"/>
  <c r="J1657" i="3"/>
  <c r="J1658" i="3"/>
  <c r="M1658" i="3" s="1"/>
  <c r="J1659" i="3"/>
  <c r="J1660" i="3"/>
  <c r="J1661" i="3"/>
  <c r="J1662" i="3"/>
  <c r="J1663" i="3"/>
  <c r="J1664" i="3"/>
  <c r="J1665" i="3"/>
  <c r="J1666" i="3"/>
  <c r="J1667" i="3"/>
  <c r="J1668" i="3"/>
  <c r="J1669" i="3"/>
  <c r="J1670" i="3"/>
  <c r="M1670" i="3" s="1"/>
  <c r="J1671" i="3"/>
  <c r="J1672" i="3"/>
  <c r="J1673" i="3"/>
  <c r="J1674" i="3"/>
  <c r="J1675" i="3"/>
  <c r="J1676" i="3"/>
  <c r="J1677" i="3"/>
  <c r="J1678" i="3"/>
  <c r="J1679" i="3"/>
  <c r="J1680" i="3"/>
  <c r="J1681" i="3"/>
  <c r="J1682" i="3"/>
  <c r="M1682" i="3" s="1"/>
  <c r="J1683" i="3"/>
  <c r="J1684" i="3"/>
  <c r="J1685" i="3"/>
  <c r="J1686" i="3"/>
  <c r="J1687" i="3"/>
  <c r="J1688" i="3"/>
  <c r="J1689" i="3"/>
  <c r="J1690" i="3"/>
  <c r="J1691" i="3"/>
  <c r="J1692" i="3"/>
  <c r="J1693" i="3"/>
  <c r="J1694" i="3"/>
  <c r="J1695" i="3"/>
  <c r="J1696" i="3"/>
  <c r="J1697" i="3"/>
  <c r="J1698" i="3"/>
  <c r="J1699" i="3"/>
  <c r="J1700" i="3"/>
  <c r="J1701" i="3"/>
  <c r="J1702" i="3"/>
  <c r="J1703" i="3"/>
  <c r="J1704" i="3"/>
  <c r="J1705" i="3"/>
  <c r="J1706" i="3"/>
  <c r="J1707" i="3"/>
  <c r="J1708" i="3"/>
  <c r="J1709" i="3"/>
  <c r="J1710" i="3"/>
  <c r="J1711" i="3"/>
  <c r="J1712" i="3"/>
  <c r="J1713" i="3"/>
  <c r="J1714" i="3"/>
  <c r="J1715" i="3"/>
  <c r="J1716" i="3"/>
  <c r="J1717" i="3"/>
  <c r="J1718" i="3"/>
  <c r="M1718" i="3" s="1"/>
  <c r="J1719" i="3"/>
  <c r="J1720" i="3"/>
  <c r="J1721" i="3"/>
  <c r="J1722" i="3"/>
  <c r="J1723" i="3"/>
  <c r="J1724" i="3"/>
  <c r="J1725" i="3"/>
  <c r="J1726" i="3"/>
  <c r="J1727" i="3"/>
  <c r="J1728" i="3"/>
  <c r="J1729" i="3"/>
  <c r="J1730" i="3"/>
  <c r="M1730" i="3" s="1"/>
  <c r="J1731" i="3"/>
  <c r="M1731" i="3" s="1"/>
  <c r="J1732" i="3"/>
  <c r="J1733" i="3"/>
  <c r="J1734" i="3"/>
  <c r="J1735" i="3"/>
  <c r="J1736" i="3"/>
  <c r="J1737" i="3"/>
  <c r="J1738" i="3"/>
  <c r="J1739" i="3"/>
  <c r="J1740" i="3"/>
  <c r="J1741" i="3"/>
  <c r="J1742" i="3"/>
  <c r="M1742" i="3" s="1"/>
  <c r="J1743" i="3"/>
  <c r="J1744" i="3"/>
  <c r="J1745" i="3"/>
  <c r="J1746" i="3"/>
  <c r="J1747" i="3"/>
  <c r="J1748" i="3"/>
  <c r="J1749" i="3"/>
  <c r="J1750" i="3"/>
  <c r="J1751" i="3"/>
  <c r="J1752" i="3"/>
  <c r="J1753" i="3"/>
  <c r="J1754" i="3"/>
  <c r="M1754" i="3" s="1"/>
  <c r="J1755" i="3"/>
  <c r="J1756" i="3"/>
  <c r="J1757" i="3"/>
  <c r="M1757" i="3" s="1"/>
  <c r="J1758" i="3"/>
  <c r="J1759" i="3"/>
  <c r="J1760" i="3"/>
  <c r="J1761" i="3"/>
  <c r="J1762" i="3"/>
  <c r="J1763" i="3"/>
  <c r="J1764" i="3"/>
  <c r="J1765" i="3"/>
  <c r="J1766" i="3"/>
  <c r="J1767" i="3"/>
  <c r="J1768" i="3"/>
  <c r="J1769" i="3"/>
  <c r="J1770" i="3"/>
  <c r="J1771" i="3"/>
  <c r="J1772" i="3"/>
  <c r="J1773" i="3"/>
  <c r="J1774" i="3"/>
  <c r="J1775" i="3"/>
  <c r="J1776" i="3"/>
  <c r="J1777" i="3"/>
  <c r="J1778" i="3"/>
  <c r="J1779" i="3"/>
  <c r="J1780" i="3"/>
  <c r="J1781" i="3"/>
  <c r="J1782" i="3"/>
  <c r="J1783" i="3"/>
  <c r="J1784" i="3"/>
  <c r="J1785" i="3"/>
  <c r="J1786" i="3"/>
  <c r="J1787" i="3"/>
  <c r="J1788" i="3"/>
  <c r="J1789" i="3"/>
  <c r="J1790" i="3"/>
  <c r="J1791" i="3"/>
  <c r="J1792" i="3"/>
  <c r="J1793" i="3"/>
  <c r="J1794" i="3"/>
  <c r="J1795" i="3"/>
  <c r="J1796" i="3"/>
  <c r="J1797" i="3"/>
  <c r="J1798" i="3"/>
  <c r="J1799" i="3"/>
  <c r="J1800" i="3"/>
  <c r="J1801" i="3"/>
  <c r="J1802" i="3"/>
  <c r="M1802" i="3" s="1"/>
  <c r="J1803" i="3"/>
  <c r="J1804" i="3"/>
  <c r="J1805" i="3"/>
  <c r="J1806" i="3"/>
  <c r="J1807" i="3"/>
  <c r="J1808" i="3"/>
  <c r="J1809" i="3"/>
  <c r="J1810" i="3"/>
  <c r="J1811" i="3"/>
  <c r="J1812" i="3"/>
  <c r="J1813" i="3"/>
  <c r="J1814" i="3"/>
  <c r="J1815" i="3"/>
  <c r="J1816" i="3"/>
  <c r="J1817" i="3"/>
  <c r="J1818" i="3"/>
  <c r="J1819" i="3"/>
  <c r="J1820" i="3"/>
  <c r="J1821" i="3"/>
  <c r="J1822" i="3"/>
  <c r="J1823" i="3"/>
  <c r="J1824" i="3"/>
  <c r="J1825" i="3"/>
  <c r="J1826" i="3"/>
  <c r="M1826" i="3" s="1"/>
  <c r="J1827" i="3"/>
  <c r="M1827" i="3" s="1"/>
  <c r="J1828" i="3"/>
  <c r="M1828" i="3" s="1"/>
  <c r="J1829" i="3"/>
  <c r="J1830" i="3"/>
  <c r="J1831" i="3"/>
  <c r="J1832" i="3"/>
  <c r="J1833" i="3"/>
  <c r="J1834" i="3"/>
  <c r="J1835" i="3"/>
  <c r="J1836" i="3"/>
  <c r="J1837" i="3"/>
  <c r="J1838" i="3"/>
  <c r="J1839" i="3"/>
  <c r="J1840" i="3"/>
  <c r="J1841" i="3"/>
  <c r="J1842" i="3"/>
  <c r="J1843" i="3"/>
  <c r="J1844" i="3"/>
  <c r="J1845" i="3"/>
  <c r="J1846" i="3"/>
  <c r="J1847" i="3"/>
  <c r="J1848" i="3"/>
  <c r="J1849" i="3"/>
  <c r="J1850" i="3"/>
  <c r="J1851" i="3"/>
  <c r="J1852" i="3"/>
  <c r="J1853" i="3"/>
  <c r="J1854" i="3"/>
  <c r="J1855" i="3"/>
  <c r="J1856" i="3"/>
  <c r="J1857" i="3"/>
  <c r="J1858" i="3"/>
  <c r="J1859" i="3"/>
  <c r="J1860" i="3"/>
  <c r="J1861" i="3"/>
  <c r="J1862" i="3"/>
  <c r="M1862" i="3" s="1"/>
  <c r="J1863" i="3"/>
  <c r="J1864" i="3"/>
  <c r="J1865" i="3"/>
  <c r="J1866" i="3"/>
  <c r="J1867" i="3"/>
  <c r="J1868" i="3"/>
  <c r="J1869" i="3"/>
  <c r="J1870" i="3"/>
  <c r="J1871" i="3"/>
  <c r="J1872" i="3"/>
  <c r="J1873" i="3"/>
  <c r="J1874" i="3"/>
  <c r="J1875" i="3"/>
  <c r="J1876" i="3"/>
  <c r="J1877" i="3"/>
  <c r="J1878" i="3"/>
  <c r="J1879" i="3"/>
  <c r="J1880" i="3"/>
  <c r="J1881" i="3"/>
  <c r="J1882" i="3"/>
  <c r="J1883" i="3"/>
  <c r="J1884" i="3"/>
  <c r="J1885" i="3"/>
  <c r="J1886" i="3"/>
  <c r="M1886" i="3" s="1"/>
  <c r="J1887" i="3"/>
  <c r="J1888" i="3"/>
  <c r="J1889" i="3"/>
  <c r="J1890" i="3"/>
  <c r="J1891" i="3"/>
  <c r="J1892" i="3"/>
  <c r="J1893" i="3"/>
  <c r="J1894" i="3"/>
  <c r="J1895" i="3"/>
  <c r="J1896" i="3"/>
  <c r="J1897" i="3"/>
  <c r="J1898" i="3"/>
  <c r="J1899" i="3"/>
  <c r="J1900" i="3"/>
  <c r="J1901" i="3"/>
  <c r="J1902" i="3"/>
  <c r="J1903" i="3"/>
  <c r="K3" i="3"/>
  <c r="K4" i="3"/>
  <c r="K5" i="3"/>
  <c r="K6" i="3"/>
  <c r="K7" i="3"/>
  <c r="K8" i="3"/>
  <c r="M8" i="3" s="1"/>
  <c r="K9" i="3"/>
  <c r="M9" i="3" s="1"/>
  <c r="K10" i="3"/>
  <c r="M10" i="3" s="1"/>
  <c r="K11" i="3"/>
  <c r="M11" i="3" s="1"/>
  <c r="K12" i="3"/>
  <c r="M12" i="3" s="1"/>
  <c r="K13" i="3"/>
  <c r="M13" i="3" s="1"/>
  <c r="K14" i="3"/>
  <c r="K15" i="3"/>
  <c r="K16" i="3"/>
  <c r="K17" i="3"/>
  <c r="K18" i="3"/>
  <c r="K19" i="3"/>
  <c r="K20" i="3"/>
  <c r="M20" i="3" s="1"/>
  <c r="K21" i="3"/>
  <c r="M21" i="3" s="1"/>
  <c r="K22" i="3"/>
  <c r="M22" i="3" s="1"/>
  <c r="K23" i="3"/>
  <c r="M23" i="3" s="1"/>
  <c r="K24" i="3"/>
  <c r="M24" i="3" s="1"/>
  <c r="K25" i="3"/>
  <c r="M25" i="3" s="1"/>
  <c r="K26" i="3"/>
  <c r="K27" i="3"/>
  <c r="K28" i="3"/>
  <c r="K29" i="3"/>
  <c r="K30" i="3"/>
  <c r="K31" i="3"/>
  <c r="K32" i="3"/>
  <c r="K33" i="3"/>
  <c r="M33" i="3" s="1"/>
  <c r="K34" i="3"/>
  <c r="M34" i="3" s="1"/>
  <c r="K35" i="3"/>
  <c r="M35" i="3" s="1"/>
  <c r="K36" i="3"/>
  <c r="M36" i="3" s="1"/>
  <c r="K37" i="3"/>
  <c r="M37" i="3" s="1"/>
  <c r="K38" i="3"/>
  <c r="K39" i="3"/>
  <c r="K40" i="3"/>
  <c r="M17" i="2" s="1"/>
  <c r="K41" i="3"/>
  <c r="K42" i="3"/>
  <c r="K43" i="3"/>
  <c r="K44" i="3"/>
  <c r="M44" i="3" s="1"/>
  <c r="K45" i="3"/>
  <c r="M45" i="3" s="1"/>
  <c r="K46" i="3"/>
  <c r="M46" i="3" s="1"/>
  <c r="K47" i="3"/>
  <c r="M47" i="3" s="1"/>
  <c r="K48" i="3"/>
  <c r="K49" i="3"/>
  <c r="M49" i="3" s="1"/>
  <c r="K50" i="3"/>
  <c r="K51" i="3"/>
  <c r="K52" i="3"/>
  <c r="K53" i="3"/>
  <c r="K54" i="3"/>
  <c r="K55" i="3"/>
  <c r="K56" i="3"/>
  <c r="M56" i="3" s="1"/>
  <c r="K57" i="3"/>
  <c r="M57" i="3" s="1"/>
  <c r="K58" i="3"/>
  <c r="M58" i="3" s="1"/>
  <c r="K59" i="3"/>
  <c r="M59" i="3" s="1"/>
  <c r="K60" i="3"/>
  <c r="M60" i="3" s="1"/>
  <c r="K61" i="3"/>
  <c r="M61" i="3" s="1"/>
  <c r="K62" i="3"/>
  <c r="K63" i="3"/>
  <c r="K64" i="3"/>
  <c r="K65" i="3"/>
  <c r="K66" i="3"/>
  <c r="K67" i="3"/>
  <c r="K68" i="3"/>
  <c r="M68" i="3" s="1"/>
  <c r="K69" i="3"/>
  <c r="M69" i="3" s="1"/>
  <c r="K70" i="3"/>
  <c r="M70" i="3" s="1"/>
  <c r="K71" i="3"/>
  <c r="M71" i="3" s="1"/>
  <c r="K72" i="3"/>
  <c r="M72" i="3" s="1"/>
  <c r="K73" i="3"/>
  <c r="M73" i="3" s="1"/>
  <c r="K74" i="3"/>
  <c r="K75" i="3"/>
  <c r="K76" i="3"/>
  <c r="K77" i="3"/>
  <c r="K78" i="3"/>
  <c r="K79" i="3"/>
  <c r="K80" i="3"/>
  <c r="M80" i="3" s="1"/>
  <c r="K81" i="3"/>
  <c r="M81" i="3" s="1"/>
  <c r="K82" i="3"/>
  <c r="M82" i="3" s="1"/>
  <c r="K83" i="3"/>
  <c r="M83" i="3" s="1"/>
  <c r="K84" i="3"/>
  <c r="M84" i="3" s="1"/>
  <c r="K85" i="3"/>
  <c r="M85" i="3" s="1"/>
  <c r="K86" i="3"/>
  <c r="K87" i="3"/>
  <c r="K88" i="3"/>
  <c r="K89" i="3"/>
  <c r="K90" i="3"/>
  <c r="K91" i="3"/>
  <c r="K92" i="3"/>
  <c r="M92" i="3" s="1"/>
  <c r="K93" i="3"/>
  <c r="M93" i="3" s="1"/>
  <c r="K94" i="3"/>
  <c r="M94" i="3" s="1"/>
  <c r="K95" i="3"/>
  <c r="K96" i="3"/>
  <c r="K97" i="3"/>
  <c r="M97" i="3" s="1"/>
  <c r="K98" i="3"/>
  <c r="K99" i="3"/>
  <c r="K100" i="3"/>
  <c r="K101" i="3"/>
  <c r="K102" i="3"/>
  <c r="K103" i="3"/>
  <c r="K104" i="3"/>
  <c r="M104" i="3" s="1"/>
  <c r="K105" i="3"/>
  <c r="M105" i="3" s="1"/>
  <c r="K106" i="3"/>
  <c r="M106" i="3" s="1"/>
  <c r="K107" i="3"/>
  <c r="M107" i="3" s="1"/>
  <c r="K108" i="3"/>
  <c r="M108" i="3" s="1"/>
  <c r="K109" i="3"/>
  <c r="M109" i="3" s="1"/>
  <c r="K110" i="3"/>
  <c r="K111" i="3"/>
  <c r="K112" i="3"/>
  <c r="K113" i="3"/>
  <c r="K114" i="3"/>
  <c r="K115" i="3"/>
  <c r="K116" i="3"/>
  <c r="K117" i="3"/>
  <c r="M117" i="3" s="1"/>
  <c r="K118" i="3"/>
  <c r="M118" i="3" s="1"/>
  <c r="K119" i="3"/>
  <c r="M119" i="3" s="1"/>
  <c r="K120" i="3"/>
  <c r="M120" i="3" s="1"/>
  <c r="K121" i="3"/>
  <c r="M121" i="3" s="1"/>
  <c r="K122" i="3"/>
  <c r="K123" i="3"/>
  <c r="K124" i="3"/>
  <c r="K125" i="3"/>
  <c r="K126" i="3"/>
  <c r="K127" i="3"/>
  <c r="K128" i="3"/>
  <c r="M128" i="3" s="1"/>
  <c r="K129" i="3"/>
  <c r="M129" i="3" s="1"/>
  <c r="K130" i="3"/>
  <c r="M130" i="3" s="1"/>
  <c r="K131" i="3"/>
  <c r="M131" i="3" s="1"/>
  <c r="K132" i="3"/>
  <c r="M132" i="3" s="1"/>
  <c r="K133" i="3"/>
  <c r="M133" i="3" s="1"/>
  <c r="K134" i="3"/>
  <c r="K135" i="3"/>
  <c r="K136" i="3"/>
  <c r="K137" i="3"/>
  <c r="K138" i="3"/>
  <c r="K139" i="3"/>
  <c r="K140" i="3"/>
  <c r="M140" i="3" s="1"/>
  <c r="K141" i="3"/>
  <c r="M141" i="3" s="1"/>
  <c r="K142" i="3"/>
  <c r="M142" i="3" s="1"/>
  <c r="K143" i="3"/>
  <c r="M143" i="3" s="1"/>
  <c r="K144" i="3"/>
  <c r="M144" i="3" s="1"/>
  <c r="K145" i="3"/>
  <c r="M145" i="3" s="1"/>
  <c r="K146" i="3"/>
  <c r="K147" i="3"/>
  <c r="K148" i="3"/>
  <c r="K149" i="3"/>
  <c r="K150" i="3"/>
  <c r="K151" i="3"/>
  <c r="K152" i="3"/>
  <c r="M152" i="3" s="1"/>
  <c r="K153" i="3"/>
  <c r="M153" i="3" s="1"/>
  <c r="K154" i="3"/>
  <c r="M154" i="3" s="1"/>
  <c r="K155" i="3"/>
  <c r="M155" i="3" s="1"/>
  <c r="K156" i="3"/>
  <c r="M156" i="3" s="1"/>
  <c r="K157" i="3"/>
  <c r="M157" i="3" s="1"/>
  <c r="K158" i="3"/>
  <c r="K159" i="3"/>
  <c r="K160" i="3"/>
  <c r="K161" i="3"/>
  <c r="K162" i="3"/>
  <c r="K163" i="3"/>
  <c r="K164" i="3"/>
  <c r="M164" i="3" s="1"/>
  <c r="K165" i="3"/>
  <c r="M165" i="3" s="1"/>
  <c r="K166" i="3"/>
  <c r="M166" i="3" s="1"/>
  <c r="K167" i="3"/>
  <c r="M167" i="3" s="1"/>
  <c r="K168" i="3"/>
  <c r="M168" i="3" s="1"/>
  <c r="K169" i="3"/>
  <c r="M169" i="3" s="1"/>
  <c r="K170" i="3"/>
  <c r="K171" i="3"/>
  <c r="K172" i="3"/>
  <c r="K173" i="3"/>
  <c r="K174" i="3"/>
  <c r="K175" i="3"/>
  <c r="K176" i="3"/>
  <c r="M176" i="3" s="1"/>
  <c r="K177" i="3"/>
  <c r="M177" i="3" s="1"/>
  <c r="K178" i="3"/>
  <c r="M178" i="3" s="1"/>
  <c r="K179" i="3"/>
  <c r="M179" i="3" s="1"/>
  <c r="K180" i="3"/>
  <c r="M180" i="3" s="1"/>
  <c r="K181" i="3"/>
  <c r="M181" i="3" s="1"/>
  <c r="K182" i="3"/>
  <c r="K183" i="3"/>
  <c r="K184" i="3"/>
  <c r="K185" i="3"/>
  <c r="K186" i="3"/>
  <c r="K187" i="3"/>
  <c r="K188" i="3"/>
  <c r="M188" i="3" s="1"/>
  <c r="K189" i="3"/>
  <c r="M189" i="3" s="1"/>
  <c r="K190" i="3"/>
  <c r="M190" i="3" s="1"/>
  <c r="K191" i="3"/>
  <c r="M191" i="3" s="1"/>
  <c r="K192" i="3"/>
  <c r="M192" i="3" s="1"/>
  <c r="K193" i="3"/>
  <c r="M193" i="3" s="1"/>
  <c r="K194" i="3"/>
  <c r="K195" i="3"/>
  <c r="K196" i="3"/>
  <c r="K197" i="3"/>
  <c r="K198" i="3"/>
  <c r="K199" i="3"/>
  <c r="K200" i="3"/>
  <c r="M200" i="3" s="1"/>
  <c r="K201" i="3"/>
  <c r="M201" i="3" s="1"/>
  <c r="K202" i="3"/>
  <c r="M202" i="3" s="1"/>
  <c r="K203" i="3"/>
  <c r="M203" i="3" s="1"/>
  <c r="K204" i="3"/>
  <c r="M204" i="3" s="1"/>
  <c r="K205" i="3"/>
  <c r="M205" i="3" s="1"/>
  <c r="K206" i="3"/>
  <c r="K207" i="3"/>
  <c r="K208" i="3"/>
  <c r="K209" i="3"/>
  <c r="K210" i="3"/>
  <c r="K211" i="3"/>
  <c r="K212" i="3"/>
  <c r="K213" i="3"/>
  <c r="M213" i="3" s="1"/>
  <c r="K214" i="3"/>
  <c r="M214" i="3" s="1"/>
  <c r="K215" i="3"/>
  <c r="M215" i="3" s="1"/>
  <c r="K216" i="3"/>
  <c r="M216" i="3" s="1"/>
  <c r="K217" i="3"/>
  <c r="M217" i="3" s="1"/>
  <c r="K218" i="3"/>
  <c r="K219" i="3"/>
  <c r="K220" i="3"/>
  <c r="K221" i="3"/>
  <c r="K222" i="3"/>
  <c r="K223" i="3"/>
  <c r="K224" i="3"/>
  <c r="M224" i="3" s="1"/>
  <c r="K225" i="3"/>
  <c r="M225" i="3" s="1"/>
  <c r="K226" i="3"/>
  <c r="K227" i="3"/>
  <c r="M227" i="3" s="1"/>
  <c r="K228" i="3"/>
  <c r="M228" i="3" s="1"/>
  <c r="K229" i="3"/>
  <c r="M229" i="3" s="1"/>
  <c r="K230" i="3"/>
  <c r="K231" i="3"/>
  <c r="K232" i="3"/>
  <c r="K233" i="3"/>
  <c r="K234" i="3"/>
  <c r="K235" i="3"/>
  <c r="K236" i="3"/>
  <c r="M236" i="3" s="1"/>
  <c r="K237" i="3"/>
  <c r="M237" i="3" s="1"/>
  <c r="K238" i="3"/>
  <c r="M238" i="3" s="1"/>
  <c r="K239" i="3"/>
  <c r="M239" i="3" s="1"/>
  <c r="K240" i="3"/>
  <c r="M240" i="3" s="1"/>
  <c r="K241" i="3"/>
  <c r="K242" i="3"/>
  <c r="K243" i="3"/>
  <c r="K244" i="3"/>
  <c r="K245" i="3"/>
  <c r="K246" i="3"/>
  <c r="K247" i="3"/>
  <c r="K248" i="3"/>
  <c r="M248" i="3" s="1"/>
  <c r="K249" i="3"/>
  <c r="M249" i="3" s="1"/>
  <c r="K250" i="3"/>
  <c r="M250" i="3" s="1"/>
  <c r="K251" i="3"/>
  <c r="M251" i="3" s="1"/>
  <c r="K252" i="3"/>
  <c r="M252" i="3" s="1"/>
  <c r="K253" i="3"/>
  <c r="M253" i="3" s="1"/>
  <c r="K254" i="3"/>
  <c r="K255" i="3"/>
  <c r="K256" i="3"/>
  <c r="K257" i="3"/>
  <c r="K258" i="3"/>
  <c r="K259" i="3"/>
  <c r="K260" i="3"/>
  <c r="M260" i="3" s="1"/>
  <c r="K261" i="3"/>
  <c r="M261" i="3" s="1"/>
  <c r="K262" i="3"/>
  <c r="M262" i="3" s="1"/>
  <c r="K263" i="3"/>
  <c r="M263" i="3" s="1"/>
  <c r="K264" i="3"/>
  <c r="M264" i="3" s="1"/>
  <c r="K265" i="3"/>
  <c r="M265" i="3" s="1"/>
  <c r="K266" i="3"/>
  <c r="K267" i="3"/>
  <c r="K268" i="3"/>
  <c r="K269" i="3"/>
  <c r="K270" i="3"/>
  <c r="K271" i="3"/>
  <c r="K272" i="3"/>
  <c r="M272" i="3" s="1"/>
  <c r="K273" i="3"/>
  <c r="M273" i="3" s="1"/>
  <c r="K274" i="3"/>
  <c r="M274" i="3" s="1"/>
  <c r="K275" i="3"/>
  <c r="M275" i="3" s="1"/>
  <c r="K276" i="3"/>
  <c r="M276" i="3" s="1"/>
  <c r="K277" i="3"/>
  <c r="M277" i="3" s="1"/>
  <c r="K278" i="3"/>
  <c r="K279" i="3"/>
  <c r="K280" i="3"/>
  <c r="K281" i="3"/>
  <c r="K282" i="3"/>
  <c r="K283" i="3"/>
  <c r="K284" i="3"/>
  <c r="M284" i="3" s="1"/>
  <c r="K285" i="3"/>
  <c r="M285" i="3" s="1"/>
  <c r="K286" i="3"/>
  <c r="M286" i="3" s="1"/>
  <c r="K287" i="3"/>
  <c r="M287" i="3" s="1"/>
  <c r="K288" i="3"/>
  <c r="M288" i="3" s="1"/>
  <c r="K289" i="3"/>
  <c r="M289" i="3" s="1"/>
  <c r="K290" i="3"/>
  <c r="K291" i="3"/>
  <c r="K292" i="3"/>
  <c r="K293" i="3"/>
  <c r="K294" i="3"/>
  <c r="K295" i="3"/>
  <c r="K296" i="3"/>
  <c r="M296" i="3" s="1"/>
  <c r="K297" i="3"/>
  <c r="M297" i="3" s="1"/>
  <c r="K298" i="3"/>
  <c r="M298" i="3" s="1"/>
  <c r="K299" i="3"/>
  <c r="M299" i="3" s="1"/>
  <c r="K300" i="3"/>
  <c r="M300" i="3" s="1"/>
  <c r="K301" i="3"/>
  <c r="K302" i="3"/>
  <c r="K303" i="3"/>
  <c r="K304" i="3"/>
  <c r="K305" i="3"/>
  <c r="K306" i="3"/>
  <c r="K307" i="3"/>
  <c r="K308" i="3"/>
  <c r="M308" i="3" s="1"/>
  <c r="K309" i="3"/>
  <c r="M309" i="3" s="1"/>
  <c r="K310" i="3"/>
  <c r="M310" i="3" s="1"/>
  <c r="K311" i="3"/>
  <c r="M311" i="3" s="1"/>
  <c r="K312" i="3"/>
  <c r="M312" i="3" s="1"/>
  <c r="K313" i="3"/>
  <c r="M313" i="3" s="1"/>
  <c r="K314" i="3"/>
  <c r="K315" i="3"/>
  <c r="K316" i="3"/>
  <c r="K317" i="3"/>
  <c r="K318" i="3"/>
  <c r="K319" i="3"/>
  <c r="K320" i="3"/>
  <c r="M320" i="3" s="1"/>
  <c r="K321" i="3"/>
  <c r="M321" i="3" s="1"/>
  <c r="K322" i="3"/>
  <c r="M322" i="3" s="1"/>
  <c r="K323" i="3"/>
  <c r="M323" i="3" s="1"/>
  <c r="K324" i="3"/>
  <c r="K325" i="3"/>
  <c r="K326" i="3"/>
  <c r="K327" i="3"/>
  <c r="K328" i="3"/>
  <c r="K329" i="3"/>
  <c r="K330" i="3"/>
  <c r="K331" i="3"/>
  <c r="K332" i="3"/>
  <c r="M332" i="3" s="1"/>
  <c r="K333" i="3"/>
  <c r="M333" i="3" s="1"/>
  <c r="K334" i="3"/>
  <c r="M334" i="3" s="1"/>
  <c r="K335" i="3"/>
  <c r="M335" i="3" s="1"/>
  <c r="K336" i="3"/>
  <c r="M336" i="3" s="1"/>
  <c r="K337" i="3"/>
  <c r="M337" i="3" s="1"/>
  <c r="K338" i="3"/>
  <c r="K339" i="3"/>
  <c r="K340" i="3"/>
  <c r="K341" i="3"/>
  <c r="K342" i="3"/>
  <c r="K343" i="3"/>
  <c r="K344" i="3"/>
  <c r="M344" i="3" s="1"/>
  <c r="K345" i="3"/>
  <c r="M345" i="3" s="1"/>
  <c r="K346" i="3"/>
  <c r="K347" i="3"/>
  <c r="M347" i="3" s="1"/>
  <c r="K348" i="3"/>
  <c r="M348" i="3" s="1"/>
  <c r="K349" i="3"/>
  <c r="M349" i="3" s="1"/>
  <c r="K350" i="3"/>
  <c r="K351" i="3"/>
  <c r="K352" i="3"/>
  <c r="K353" i="3"/>
  <c r="K354" i="3"/>
  <c r="K355" i="3"/>
  <c r="K356" i="3"/>
  <c r="M356" i="3" s="1"/>
  <c r="K357" i="3"/>
  <c r="M357" i="3" s="1"/>
  <c r="K358" i="3"/>
  <c r="M358" i="3" s="1"/>
  <c r="K359" i="3"/>
  <c r="M359" i="3" s="1"/>
  <c r="K360" i="3"/>
  <c r="M360" i="3" s="1"/>
  <c r="K361" i="3"/>
  <c r="M361" i="3" s="1"/>
  <c r="K362" i="3"/>
  <c r="K363" i="3"/>
  <c r="K364" i="3"/>
  <c r="K365" i="3"/>
  <c r="K366" i="3"/>
  <c r="K367" i="3"/>
  <c r="K368" i="3"/>
  <c r="M368" i="3" s="1"/>
  <c r="K369" i="3"/>
  <c r="K370" i="3"/>
  <c r="M370" i="3" s="1"/>
  <c r="K371" i="3"/>
  <c r="M371" i="3" s="1"/>
  <c r="K372" i="3"/>
  <c r="M372" i="3" s="1"/>
  <c r="K373" i="3"/>
  <c r="K374" i="3"/>
  <c r="K375" i="3"/>
  <c r="K376" i="3"/>
  <c r="K377" i="3"/>
  <c r="K378" i="3"/>
  <c r="K379" i="3"/>
  <c r="K380" i="3"/>
  <c r="M380" i="3" s="1"/>
  <c r="K381" i="3"/>
  <c r="M381" i="3" s="1"/>
  <c r="K382" i="3"/>
  <c r="M382" i="3" s="1"/>
  <c r="K383" i="3"/>
  <c r="M383" i="3" s="1"/>
  <c r="K384" i="3"/>
  <c r="K385" i="3"/>
  <c r="M385" i="3" s="1"/>
  <c r="K386" i="3"/>
  <c r="K387" i="3"/>
  <c r="K388" i="3"/>
  <c r="K389" i="3"/>
  <c r="K390" i="3"/>
  <c r="K391" i="3"/>
  <c r="K392" i="3"/>
  <c r="M392" i="3" s="1"/>
  <c r="K393" i="3"/>
  <c r="M393" i="3" s="1"/>
  <c r="K394" i="3"/>
  <c r="M394" i="3" s="1"/>
  <c r="K395" i="3"/>
  <c r="M395" i="3" s="1"/>
  <c r="K396" i="3"/>
  <c r="M396" i="3" s="1"/>
  <c r="K397" i="3"/>
  <c r="M397" i="3" s="1"/>
  <c r="K398" i="3"/>
  <c r="K399" i="3"/>
  <c r="K400" i="3"/>
  <c r="K401" i="3"/>
  <c r="K402" i="3"/>
  <c r="K403" i="3"/>
  <c r="K404" i="3"/>
  <c r="M404" i="3" s="1"/>
  <c r="K405" i="3"/>
  <c r="M405" i="3" s="1"/>
  <c r="K406" i="3"/>
  <c r="M406" i="3" s="1"/>
  <c r="K407" i="3"/>
  <c r="M407" i="3" s="1"/>
  <c r="K408" i="3"/>
  <c r="M408" i="3" s="1"/>
  <c r="K409" i="3"/>
  <c r="K410" i="3"/>
  <c r="K411" i="3"/>
  <c r="K412" i="3"/>
  <c r="K413" i="3"/>
  <c r="K414" i="3"/>
  <c r="K415" i="3"/>
  <c r="K416" i="3"/>
  <c r="M416" i="3" s="1"/>
  <c r="K417" i="3"/>
  <c r="M417" i="3" s="1"/>
  <c r="K418" i="3"/>
  <c r="M418" i="3" s="1"/>
  <c r="K419" i="3"/>
  <c r="M419" i="3" s="1"/>
  <c r="K420" i="3"/>
  <c r="M420" i="3" s="1"/>
  <c r="K421" i="3"/>
  <c r="M421" i="3" s="1"/>
  <c r="K422" i="3"/>
  <c r="K423" i="3"/>
  <c r="K424" i="3"/>
  <c r="K425" i="3"/>
  <c r="K426" i="3"/>
  <c r="K427" i="3"/>
  <c r="K428" i="3"/>
  <c r="M428" i="3" s="1"/>
  <c r="K429" i="3"/>
  <c r="M429" i="3" s="1"/>
  <c r="K430" i="3"/>
  <c r="M430" i="3" s="1"/>
  <c r="K431" i="3"/>
  <c r="M431" i="3" s="1"/>
  <c r="K432" i="3"/>
  <c r="M432" i="3" s="1"/>
  <c r="K433" i="3"/>
  <c r="M433" i="3" s="1"/>
  <c r="K434" i="3"/>
  <c r="K435" i="3"/>
  <c r="K436" i="3"/>
  <c r="K437" i="3"/>
  <c r="K438" i="3"/>
  <c r="K439" i="3"/>
  <c r="K440" i="3"/>
  <c r="K441" i="3"/>
  <c r="M441" i="3" s="1"/>
  <c r="K442" i="3"/>
  <c r="M442" i="3" s="1"/>
  <c r="K443" i="3"/>
  <c r="M443" i="3" s="1"/>
  <c r="K444" i="3"/>
  <c r="M444" i="3" s="1"/>
  <c r="K445" i="3"/>
  <c r="M445" i="3" s="1"/>
  <c r="K446" i="3"/>
  <c r="K447" i="3"/>
  <c r="K448" i="3"/>
  <c r="K449" i="3"/>
  <c r="K450" i="3"/>
  <c r="K451" i="3"/>
  <c r="K452" i="3"/>
  <c r="M452" i="3" s="1"/>
  <c r="K453" i="3"/>
  <c r="K454" i="3"/>
  <c r="M454" i="3" s="1"/>
  <c r="K455" i="3"/>
  <c r="M455" i="3" s="1"/>
  <c r="K456" i="3"/>
  <c r="K457" i="3"/>
  <c r="M457" i="3" s="1"/>
  <c r="K458" i="3"/>
  <c r="K459" i="3"/>
  <c r="K460" i="3"/>
  <c r="K461" i="3"/>
  <c r="K462" i="3"/>
  <c r="K463" i="3"/>
  <c r="K464" i="3"/>
  <c r="M464" i="3" s="1"/>
  <c r="K465" i="3"/>
  <c r="K466" i="3"/>
  <c r="M466" i="3" s="1"/>
  <c r="K467" i="3"/>
  <c r="M467" i="3" s="1"/>
  <c r="K468" i="3"/>
  <c r="M468" i="3" s="1"/>
  <c r="K469" i="3"/>
  <c r="M469" i="3" s="1"/>
  <c r="K470" i="3"/>
  <c r="K471" i="3"/>
  <c r="K472" i="3"/>
  <c r="K473" i="3"/>
  <c r="K474" i="3"/>
  <c r="K475" i="3"/>
  <c r="K476" i="3"/>
  <c r="M476" i="3" s="1"/>
  <c r="K477" i="3"/>
  <c r="M477" i="3" s="1"/>
  <c r="K478" i="3"/>
  <c r="M478" i="3" s="1"/>
  <c r="K479" i="3"/>
  <c r="M479" i="3" s="1"/>
  <c r="K480" i="3"/>
  <c r="M480" i="3" s="1"/>
  <c r="K481" i="3"/>
  <c r="M481" i="3" s="1"/>
  <c r="K482" i="3"/>
  <c r="K483" i="3"/>
  <c r="K484" i="3"/>
  <c r="K485" i="3"/>
  <c r="K486" i="3"/>
  <c r="K487" i="3"/>
  <c r="K488" i="3"/>
  <c r="M488" i="3" s="1"/>
  <c r="K489" i="3"/>
  <c r="M489" i="3" s="1"/>
  <c r="K490" i="3"/>
  <c r="M490" i="3" s="1"/>
  <c r="K491" i="3"/>
  <c r="M491" i="3" s="1"/>
  <c r="K492" i="3"/>
  <c r="M492" i="3" s="1"/>
  <c r="K493" i="3"/>
  <c r="M493" i="3" s="1"/>
  <c r="K494" i="3"/>
  <c r="K495" i="3"/>
  <c r="K496" i="3"/>
  <c r="K497" i="3"/>
  <c r="K498" i="3"/>
  <c r="K499" i="3"/>
  <c r="K500" i="3"/>
  <c r="M500" i="3" s="1"/>
  <c r="K501" i="3"/>
  <c r="M501" i="3" s="1"/>
  <c r="K502" i="3"/>
  <c r="M502" i="3" s="1"/>
  <c r="K503" i="3"/>
  <c r="M503" i="3" s="1"/>
  <c r="K504" i="3"/>
  <c r="M504" i="3" s="1"/>
  <c r="K505" i="3"/>
  <c r="M505" i="3" s="1"/>
  <c r="K506" i="3"/>
  <c r="K507" i="3"/>
  <c r="K508" i="3"/>
  <c r="K509" i="3"/>
  <c r="K510" i="3"/>
  <c r="K511" i="3"/>
  <c r="K512" i="3"/>
  <c r="M512" i="3" s="1"/>
  <c r="K513" i="3"/>
  <c r="M513" i="3" s="1"/>
  <c r="K514" i="3"/>
  <c r="M514" i="3" s="1"/>
  <c r="K515" i="3"/>
  <c r="M515" i="3" s="1"/>
  <c r="K516" i="3"/>
  <c r="M516" i="3" s="1"/>
  <c r="K517" i="3"/>
  <c r="M517" i="3" s="1"/>
  <c r="K518" i="3"/>
  <c r="K519" i="3"/>
  <c r="K520" i="3"/>
  <c r="M202" i="2" s="1"/>
  <c r="K521" i="3"/>
  <c r="K522" i="3"/>
  <c r="K523" i="3"/>
  <c r="K524" i="3"/>
  <c r="M524" i="3" s="1"/>
  <c r="K525" i="3"/>
  <c r="M525" i="3" s="1"/>
  <c r="K526" i="3"/>
  <c r="M526" i="3" s="1"/>
  <c r="K527" i="3"/>
  <c r="M527" i="3" s="1"/>
  <c r="K528" i="3"/>
  <c r="M528" i="3" s="1"/>
  <c r="K529" i="3"/>
  <c r="M529" i="3" s="1"/>
  <c r="K530" i="3"/>
  <c r="K531" i="3"/>
  <c r="K532" i="3"/>
  <c r="K533" i="3"/>
  <c r="K534" i="3"/>
  <c r="K535" i="3"/>
  <c r="K536" i="3"/>
  <c r="M536" i="3" s="1"/>
  <c r="K537" i="3"/>
  <c r="M537" i="3" s="1"/>
  <c r="K538" i="3"/>
  <c r="M538" i="3" s="1"/>
  <c r="K539" i="3"/>
  <c r="M539" i="3" s="1"/>
  <c r="K540" i="3"/>
  <c r="M540" i="3" s="1"/>
  <c r="K541" i="3"/>
  <c r="M541" i="3" s="1"/>
  <c r="K542" i="3"/>
  <c r="K543" i="3"/>
  <c r="K544" i="3"/>
  <c r="K545" i="3"/>
  <c r="K546" i="3"/>
  <c r="K547" i="3"/>
  <c r="K548" i="3"/>
  <c r="M548" i="3" s="1"/>
  <c r="K549" i="3"/>
  <c r="M549" i="3" s="1"/>
  <c r="K550" i="3"/>
  <c r="M550" i="3" s="1"/>
  <c r="K551" i="3"/>
  <c r="M551" i="3" s="1"/>
  <c r="K552" i="3"/>
  <c r="M552" i="3" s="1"/>
  <c r="K553" i="3"/>
  <c r="M553" i="3" s="1"/>
  <c r="K554" i="3"/>
  <c r="K555" i="3"/>
  <c r="K556" i="3"/>
  <c r="K557" i="3"/>
  <c r="K558" i="3"/>
  <c r="K559" i="3"/>
  <c r="K560" i="3"/>
  <c r="M560" i="3" s="1"/>
  <c r="K561" i="3"/>
  <c r="M561" i="3" s="1"/>
  <c r="K562" i="3"/>
  <c r="M562" i="3" s="1"/>
  <c r="K563" i="3"/>
  <c r="M563" i="3" s="1"/>
  <c r="K564" i="3"/>
  <c r="M564" i="3" s="1"/>
  <c r="K565" i="3"/>
  <c r="M565" i="3" s="1"/>
  <c r="K566" i="3"/>
  <c r="K567" i="3"/>
  <c r="K568" i="3"/>
  <c r="K569" i="3"/>
  <c r="K570" i="3"/>
  <c r="K571" i="3"/>
  <c r="K572" i="3"/>
  <c r="M572" i="3" s="1"/>
  <c r="K573" i="3"/>
  <c r="M573" i="3" s="1"/>
  <c r="K574" i="3"/>
  <c r="M574" i="3" s="1"/>
  <c r="K575" i="3"/>
  <c r="K576" i="3"/>
  <c r="K577" i="3"/>
  <c r="M577" i="3" s="1"/>
  <c r="K578" i="3"/>
  <c r="K579" i="3"/>
  <c r="K580" i="3"/>
  <c r="K581" i="3"/>
  <c r="K582" i="3"/>
  <c r="K583" i="3"/>
  <c r="K584" i="3"/>
  <c r="M584" i="3" s="1"/>
  <c r="K585" i="3"/>
  <c r="M585" i="3" s="1"/>
  <c r="K586" i="3"/>
  <c r="M586" i="3" s="1"/>
  <c r="K587" i="3"/>
  <c r="K588" i="3"/>
  <c r="M588" i="3" s="1"/>
  <c r="K589" i="3"/>
  <c r="M589" i="3" s="1"/>
  <c r="K590" i="3"/>
  <c r="K591" i="3"/>
  <c r="K592" i="3"/>
  <c r="K593" i="3"/>
  <c r="K594" i="3"/>
  <c r="K595" i="3"/>
  <c r="K596" i="3"/>
  <c r="M596" i="3" s="1"/>
  <c r="K597" i="3"/>
  <c r="M597" i="3" s="1"/>
  <c r="K598" i="3"/>
  <c r="M598" i="3" s="1"/>
  <c r="K599" i="3"/>
  <c r="M599" i="3" s="1"/>
  <c r="K600" i="3"/>
  <c r="M600" i="3" s="1"/>
  <c r="K601" i="3"/>
  <c r="M601" i="3" s="1"/>
  <c r="K602" i="3"/>
  <c r="K603" i="3"/>
  <c r="K604" i="3"/>
  <c r="K605" i="3"/>
  <c r="K606" i="3"/>
  <c r="K607" i="3"/>
  <c r="K608" i="3"/>
  <c r="M608" i="3" s="1"/>
  <c r="K609" i="3"/>
  <c r="M609" i="3" s="1"/>
  <c r="K610" i="3"/>
  <c r="M610" i="3" s="1"/>
  <c r="K611" i="3"/>
  <c r="M611" i="3" s="1"/>
  <c r="K612" i="3"/>
  <c r="M612" i="3" s="1"/>
  <c r="K613" i="3"/>
  <c r="M613" i="3" s="1"/>
  <c r="K614" i="3"/>
  <c r="K615" i="3"/>
  <c r="K616" i="3"/>
  <c r="K617" i="3"/>
  <c r="K618" i="3"/>
  <c r="K619" i="3"/>
  <c r="K620" i="3"/>
  <c r="M620" i="3" s="1"/>
  <c r="K621" i="3"/>
  <c r="K622" i="3"/>
  <c r="M622" i="3" s="1"/>
  <c r="K623" i="3"/>
  <c r="M623" i="3" s="1"/>
  <c r="K624" i="3"/>
  <c r="M624" i="3" s="1"/>
  <c r="K625" i="3"/>
  <c r="M625" i="3" s="1"/>
  <c r="K626" i="3"/>
  <c r="K627" i="3"/>
  <c r="K628" i="3"/>
  <c r="K629" i="3"/>
  <c r="K630" i="3"/>
  <c r="K631" i="3"/>
  <c r="K632" i="3"/>
  <c r="M632" i="3" s="1"/>
  <c r="K633" i="3"/>
  <c r="M633" i="3" s="1"/>
  <c r="K634" i="3"/>
  <c r="M634" i="3" s="1"/>
  <c r="K635" i="3"/>
  <c r="M635" i="3" s="1"/>
  <c r="K636" i="3"/>
  <c r="K637" i="3"/>
  <c r="M637" i="3" s="1"/>
  <c r="K638" i="3"/>
  <c r="K639" i="3"/>
  <c r="K640" i="3"/>
  <c r="K641" i="3"/>
  <c r="K642" i="3"/>
  <c r="K643" i="3"/>
  <c r="K644" i="3"/>
  <c r="M644" i="3" s="1"/>
  <c r="K645" i="3"/>
  <c r="M645" i="3" s="1"/>
  <c r="K646" i="3"/>
  <c r="M646" i="3" s="1"/>
  <c r="K647" i="3"/>
  <c r="M647" i="3" s="1"/>
  <c r="K648" i="3"/>
  <c r="M648" i="3" s="1"/>
  <c r="K649" i="3"/>
  <c r="M649" i="3" s="1"/>
  <c r="K650" i="3"/>
  <c r="K651" i="3"/>
  <c r="K652" i="3"/>
  <c r="K653" i="3"/>
  <c r="K654" i="3"/>
  <c r="K655" i="3"/>
  <c r="K656" i="3"/>
  <c r="M656" i="3" s="1"/>
  <c r="K657" i="3"/>
  <c r="M657" i="3" s="1"/>
  <c r="K658" i="3"/>
  <c r="K659" i="3"/>
  <c r="K660" i="3"/>
  <c r="M660" i="3" s="1"/>
  <c r="K661" i="3"/>
  <c r="M661" i="3" s="1"/>
  <c r="K662" i="3"/>
  <c r="K663" i="3"/>
  <c r="K664" i="3"/>
  <c r="M260" i="2" s="1"/>
  <c r="K665" i="3"/>
  <c r="M261" i="2" s="1"/>
  <c r="K666" i="3"/>
  <c r="K667" i="3"/>
  <c r="K668" i="3"/>
  <c r="M668" i="3" s="1"/>
  <c r="K669" i="3"/>
  <c r="M669" i="3" s="1"/>
  <c r="K670" i="3"/>
  <c r="M670" i="3" s="1"/>
  <c r="K671" i="3"/>
  <c r="M671" i="3" s="1"/>
  <c r="K672" i="3"/>
  <c r="M672" i="3" s="1"/>
  <c r="K673" i="3"/>
  <c r="M673" i="3" s="1"/>
  <c r="K674" i="3"/>
  <c r="K675" i="3"/>
  <c r="K676" i="3"/>
  <c r="K677" i="3"/>
  <c r="K678" i="3"/>
  <c r="K679" i="3"/>
  <c r="K680" i="3"/>
  <c r="M680" i="3" s="1"/>
  <c r="K681" i="3"/>
  <c r="M681" i="3" s="1"/>
  <c r="K682" i="3"/>
  <c r="M682" i="3" s="1"/>
  <c r="K683" i="3"/>
  <c r="M683" i="3" s="1"/>
  <c r="K684" i="3"/>
  <c r="M684" i="3" s="1"/>
  <c r="K685" i="3"/>
  <c r="M685" i="3" s="1"/>
  <c r="K686" i="3"/>
  <c r="K687" i="3"/>
  <c r="K688" i="3"/>
  <c r="K689" i="3"/>
  <c r="K690" i="3"/>
  <c r="K691" i="3"/>
  <c r="K692" i="3"/>
  <c r="K693" i="3"/>
  <c r="K694" i="3"/>
  <c r="M694" i="3" s="1"/>
  <c r="K695" i="3"/>
  <c r="M695" i="3" s="1"/>
  <c r="K696" i="3"/>
  <c r="M696" i="3" s="1"/>
  <c r="K697" i="3"/>
  <c r="M697" i="3" s="1"/>
  <c r="K698" i="3"/>
  <c r="K699" i="3"/>
  <c r="K700" i="3"/>
  <c r="K701" i="3"/>
  <c r="K702" i="3"/>
  <c r="K703" i="3"/>
  <c r="K704" i="3"/>
  <c r="M704" i="3" s="1"/>
  <c r="K705" i="3"/>
  <c r="M705" i="3" s="1"/>
  <c r="K706" i="3"/>
  <c r="K707" i="3"/>
  <c r="M707" i="3" s="1"/>
  <c r="K708" i="3"/>
  <c r="M708" i="3" s="1"/>
  <c r="K709" i="3"/>
  <c r="M709" i="3" s="1"/>
  <c r="K710" i="3"/>
  <c r="K711" i="3"/>
  <c r="K712" i="3"/>
  <c r="K713" i="3"/>
  <c r="K714" i="3"/>
  <c r="K715" i="3"/>
  <c r="K716" i="3"/>
  <c r="M716" i="3" s="1"/>
  <c r="K717" i="3"/>
  <c r="M717" i="3" s="1"/>
  <c r="K718" i="3"/>
  <c r="K719" i="3"/>
  <c r="M719" i="3" s="1"/>
  <c r="K720" i="3"/>
  <c r="M720" i="3" s="1"/>
  <c r="K721" i="3"/>
  <c r="M721" i="3" s="1"/>
  <c r="K722" i="3"/>
  <c r="K723" i="3"/>
  <c r="K724" i="3"/>
  <c r="K725" i="3"/>
  <c r="K726" i="3"/>
  <c r="K727" i="3"/>
  <c r="K728" i="3"/>
  <c r="M728" i="3" s="1"/>
  <c r="K729" i="3"/>
  <c r="M729" i="3" s="1"/>
  <c r="K730" i="3"/>
  <c r="M730" i="3" s="1"/>
  <c r="K731" i="3"/>
  <c r="M731" i="3" s="1"/>
  <c r="K732" i="3"/>
  <c r="K733" i="3"/>
  <c r="M733" i="3" s="1"/>
  <c r="K734" i="3"/>
  <c r="K735" i="3"/>
  <c r="K736" i="3"/>
  <c r="K737" i="3"/>
  <c r="M293" i="2" s="1"/>
  <c r="K738" i="3"/>
  <c r="K739" i="3"/>
  <c r="K740" i="3"/>
  <c r="M740" i="3" s="1"/>
  <c r="K741" i="3"/>
  <c r="M741" i="3" s="1"/>
  <c r="K742" i="3"/>
  <c r="M742" i="3" s="1"/>
  <c r="K743" i="3"/>
  <c r="M743" i="3" s="1"/>
  <c r="K744" i="3"/>
  <c r="M744" i="3" s="1"/>
  <c r="K745" i="3"/>
  <c r="M745" i="3" s="1"/>
  <c r="K746" i="3"/>
  <c r="K747" i="3"/>
  <c r="K748" i="3"/>
  <c r="K749" i="3"/>
  <c r="K750" i="3"/>
  <c r="K751" i="3"/>
  <c r="K752" i="3"/>
  <c r="M752" i="3" s="1"/>
  <c r="K753" i="3"/>
  <c r="M753" i="3" s="1"/>
  <c r="K754" i="3"/>
  <c r="M754" i="3" s="1"/>
  <c r="K755" i="3"/>
  <c r="M755" i="3" s="1"/>
  <c r="K756" i="3"/>
  <c r="M756" i="3" s="1"/>
  <c r="K757" i="3"/>
  <c r="M757" i="3" s="1"/>
  <c r="K758" i="3"/>
  <c r="K759" i="3"/>
  <c r="K760" i="3"/>
  <c r="K761" i="3"/>
  <c r="K762" i="3"/>
  <c r="K763" i="3"/>
  <c r="K764" i="3"/>
  <c r="M764" i="3" s="1"/>
  <c r="K765" i="3"/>
  <c r="M765" i="3" s="1"/>
  <c r="K766" i="3"/>
  <c r="M766" i="3" s="1"/>
  <c r="K767" i="3"/>
  <c r="M767" i="3" s="1"/>
  <c r="K768" i="3"/>
  <c r="M768" i="3" s="1"/>
  <c r="K769" i="3"/>
  <c r="K770" i="3"/>
  <c r="K771" i="3"/>
  <c r="K772" i="3"/>
  <c r="K773" i="3"/>
  <c r="K774" i="3"/>
  <c r="K775" i="3"/>
  <c r="K776" i="3"/>
  <c r="M776" i="3" s="1"/>
  <c r="K777" i="3"/>
  <c r="M777" i="3" s="1"/>
  <c r="K778" i="3"/>
  <c r="M778" i="3" s="1"/>
  <c r="K779" i="3"/>
  <c r="M779" i="3" s="1"/>
  <c r="K780" i="3"/>
  <c r="K781" i="3"/>
  <c r="K782" i="3"/>
  <c r="K783" i="3"/>
  <c r="K784" i="3"/>
  <c r="K785" i="3"/>
  <c r="K786" i="3"/>
  <c r="K787" i="3"/>
  <c r="K788" i="3"/>
  <c r="M788" i="3" s="1"/>
  <c r="K789" i="3"/>
  <c r="M789" i="3" s="1"/>
  <c r="K790" i="3"/>
  <c r="M790" i="3" s="1"/>
  <c r="K791" i="3"/>
  <c r="M791" i="3" s="1"/>
  <c r="K792" i="3"/>
  <c r="M792" i="3" s="1"/>
  <c r="K793" i="3"/>
  <c r="M793" i="3" s="1"/>
  <c r="K794" i="3"/>
  <c r="K795" i="3"/>
  <c r="K796" i="3"/>
  <c r="K797" i="3"/>
  <c r="K798" i="3"/>
  <c r="K799" i="3"/>
  <c r="K800" i="3"/>
  <c r="M800" i="3" s="1"/>
  <c r="K801" i="3"/>
  <c r="M801" i="3" s="1"/>
  <c r="K802" i="3"/>
  <c r="M802" i="3" s="1"/>
  <c r="K803" i="3"/>
  <c r="M803" i="3" s="1"/>
  <c r="K804" i="3"/>
  <c r="M804" i="3" s="1"/>
  <c r="K805" i="3"/>
  <c r="M805" i="3" s="1"/>
  <c r="K806" i="3"/>
  <c r="K807" i="3"/>
  <c r="K808" i="3"/>
  <c r="K809" i="3"/>
  <c r="K810" i="3"/>
  <c r="K811" i="3"/>
  <c r="K812" i="3"/>
  <c r="M812" i="3" s="1"/>
  <c r="K813" i="3"/>
  <c r="M813" i="3" s="1"/>
  <c r="K814" i="3"/>
  <c r="M814" i="3" s="1"/>
  <c r="K815" i="3"/>
  <c r="M815" i="3" s="1"/>
  <c r="K816" i="3"/>
  <c r="M816" i="3" s="1"/>
  <c r="K817" i="3"/>
  <c r="M817" i="3" s="1"/>
  <c r="K818" i="3"/>
  <c r="K819" i="3"/>
  <c r="K820" i="3"/>
  <c r="K821" i="3"/>
  <c r="K822" i="3"/>
  <c r="K823" i="3"/>
  <c r="K824" i="3"/>
  <c r="M824" i="3" s="1"/>
  <c r="K825" i="3"/>
  <c r="M825" i="3" s="1"/>
  <c r="K826" i="3"/>
  <c r="M826" i="3" s="1"/>
  <c r="K827" i="3"/>
  <c r="M827" i="3" s="1"/>
  <c r="K828" i="3"/>
  <c r="M828" i="3" s="1"/>
  <c r="K829" i="3"/>
  <c r="M829" i="3" s="1"/>
  <c r="K830" i="3"/>
  <c r="K831" i="3"/>
  <c r="K832" i="3"/>
  <c r="K833" i="3"/>
  <c r="K834" i="3"/>
  <c r="K835" i="3"/>
  <c r="K836" i="3"/>
  <c r="M836" i="3" s="1"/>
  <c r="K837" i="3"/>
  <c r="M837" i="3" s="1"/>
  <c r="K838" i="3"/>
  <c r="M838" i="3" s="1"/>
  <c r="K839" i="3"/>
  <c r="M839" i="3" s="1"/>
  <c r="K840" i="3"/>
  <c r="M840" i="3" s="1"/>
  <c r="K841" i="3"/>
  <c r="K842" i="3"/>
  <c r="K843" i="3"/>
  <c r="K844" i="3"/>
  <c r="K845" i="3"/>
  <c r="K846" i="3"/>
  <c r="K847" i="3"/>
  <c r="K848" i="3"/>
  <c r="M848" i="3" s="1"/>
  <c r="K849" i="3"/>
  <c r="M849" i="3" s="1"/>
  <c r="K850" i="3"/>
  <c r="M850" i="3" s="1"/>
  <c r="K851" i="3"/>
  <c r="M851" i="3" s="1"/>
  <c r="K852" i="3"/>
  <c r="M852" i="3" s="1"/>
  <c r="K853" i="3"/>
  <c r="M853" i="3" s="1"/>
  <c r="K854" i="3"/>
  <c r="K855" i="3"/>
  <c r="K856" i="3"/>
  <c r="K857" i="3"/>
  <c r="K858" i="3"/>
  <c r="K859" i="3"/>
  <c r="K860" i="3"/>
  <c r="M860" i="3" s="1"/>
  <c r="K861" i="3"/>
  <c r="M861" i="3" s="1"/>
  <c r="K862" i="3"/>
  <c r="M862" i="3" s="1"/>
  <c r="K863" i="3"/>
  <c r="M863" i="3" s="1"/>
  <c r="K864" i="3"/>
  <c r="M864" i="3" s="1"/>
  <c r="K865" i="3"/>
  <c r="M865" i="3" s="1"/>
  <c r="K866" i="3"/>
  <c r="K867" i="3"/>
  <c r="K868" i="3"/>
  <c r="K869" i="3"/>
  <c r="K870" i="3"/>
  <c r="K871" i="3"/>
  <c r="K872" i="3"/>
  <c r="M872" i="3" s="1"/>
  <c r="K873" i="3"/>
  <c r="M873" i="3" s="1"/>
  <c r="K874" i="3"/>
  <c r="M874" i="3" s="1"/>
  <c r="K875" i="3"/>
  <c r="M875" i="3" s="1"/>
  <c r="K876" i="3"/>
  <c r="M876" i="3" s="1"/>
  <c r="K877" i="3"/>
  <c r="M877" i="3" s="1"/>
  <c r="K878" i="3"/>
  <c r="K879" i="3"/>
  <c r="K880" i="3"/>
  <c r="K881" i="3"/>
  <c r="K882" i="3"/>
  <c r="K883" i="3"/>
  <c r="K884" i="3"/>
  <c r="M884" i="3" s="1"/>
  <c r="K885" i="3"/>
  <c r="M885" i="3" s="1"/>
  <c r="K886" i="3"/>
  <c r="M886" i="3" s="1"/>
  <c r="K887" i="3"/>
  <c r="M887" i="3" s="1"/>
  <c r="K888" i="3"/>
  <c r="K889" i="3"/>
  <c r="K890" i="3"/>
  <c r="K891" i="3"/>
  <c r="K892" i="3"/>
  <c r="K893" i="3"/>
  <c r="K894" i="3"/>
  <c r="K895" i="3"/>
  <c r="K896" i="3"/>
  <c r="M896" i="3" s="1"/>
  <c r="K897" i="3"/>
  <c r="M897" i="3" s="1"/>
  <c r="K898" i="3"/>
  <c r="M898" i="3" s="1"/>
  <c r="K899" i="3"/>
  <c r="K900" i="3"/>
  <c r="M900" i="3" s="1"/>
  <c r="K901" i="3"/>
  <c r="M901" i="3" s="1"/>
  <c r="K902" i="3"/>
  <c r="K903" i="3"/>
  <c r="K904" i="3"/>
  <c r="K905" i="3"/>
  <c r="K906" i="3"/>
  <c r="K907" i="3"/>
  <c r="K908" i="3"/>
  <c r="K909" i="3"/>
  <c r="K910" i="3"/>
  <c r="M910" i="3" s="1"/>
  <c r="K911" i="3"/>
  <c r="M911" i="3" s="1"/>
  <c r="K912" i="3"/>
  <c r="M912" i="3" s="1"/>
  <c r="K913" i="3"/>
  <c r="M913" i="3" s="1"/>
  <c r="K914" i="3"/>
  <c r="K915" i="3"/>
  <c r="K916" i="3"/>
  <c r="K917" i="3"/>
  <c r="K918" i="3"/>
  <c r="K919" i="3"/>
  <c r="K920" i="3"/>
  <c r="M920" i="3" s="1"/>
  <c r="K921" i="3"/>
  <c r="M921" i="3" s="1"/>
  <c r="K922" i="3"/>
  <c r="M922" i="3" s="1"/>
  <c r="K923" i="3"/>
  <c r="M923" i="3" s="1"/>
  <c r="K924" i="3"/>
  <c r="M924" i="3" s="1"/>
  <c r="K925" i="3"/>
  <c r="M925" i="3" s="1"/>
  <c r="K926" i="3"/>
  <c r="K927" i="3"/>
  <c r="K928" i="3"/>
  <c r="K929" i="3"/>
  <c r="K930" i="3"/>
  <c r="K931" i="3"/>
  <c r="K932" i="3"/>
  <c r="M932" i="3" s="1"/>
  <c r="K933" i="3"/>
  <c r="M933" i="3" s="1"/>
  <c r="K934" i="3"/>
  <c r="M934" i="3" s="1"/>
  <c r="K935" i="3"/>
  <c r="M935" i="3" s="1"/>
  <c r="K936" i="3"/>
  <c r="M936" i="3" s="1"/>
  <c r="K937" i="3"/>
  <c r="M937" i="3" s="1"/>
  <c r="K938" i="3"/>
  <c r="K939" i="3"/>
  <c r="K940" i="3"/>
  <c r="K941" i="3"/>
  <c r="K942" i="3"/>
  <c r="K943" i="3"/>
  <c r="K944" i="3"/>
  <c r="M944" i="3" s="1"/>
  <c r="K945" i="3"/>
  <c r="M945" i="3" s="1"/>
  <c r="K946" i="3"/>
  <c r="M946" i="3" s="1"/>
  <c r="K947" i="3"/>
  <c r="M947" i="3" s="1"/>
  <c r="K948" i="3"/>
  <c r="M948" i="3" s="1"/>
  <c r="K949" i="3"/>
  <c r="M949" i="3" s="1"/>
  <c r="K950" i="3"/>
  <c r="K951" i="3"/>
  <c r="K952" i="3"/>
  <c r="K953" i="3"/>
  <c r="K954" i="3"/>
  <c r="K955" i="3"/>
  <c r="K956" i="3"/>
  <c r="K957" i="3"/>
  <c r="M957" i="3" s="1"/>
  <c r="K958" i="3"/>
  <c r="M958" i="3" s="1"/>
  <c r="K959" i="3"/>
  <c r="M959" i="3" s="1"/>
  <c r="K960" i="3"/>
  <c r="M960" i="3" s="1"/>
  <c r="K961" i="3"/>
  <c r="K962" i="3"/>
  <c r="K963" i="3"/>
  <c r="K964" i="3"/>
  <c r="K965" i="3"/>
  <c r="K966" i="3"/>
  <c r="K967" i="3"/>
  <c r="K968" i="3"/>
  <c r="K969" i="3"/>
  <c r="M969" i="3" s="1"/>
  <c r="K970" i="3"/>
  <c r="M970" i="3" s="1"/>
  <c r="K971" i="3"/>
  <c r="M971" i="3" s="1"/>
  <c r="K972" i="3"/>
  <c r="M972" i="3" s="1"/>
  <c r="K973" i="3"/>
  <c r="K974" i="3"/>
  <c r="K975" i="3"/>
  <c r="K976" i="3"/>
  <c r="K977" i="3"/>
  <c r="K978" i="3"/>
  <c r="K979" i="3"/>
  <c r="K980" i="3"/>
  <c r="K981" i="3"/>
  <c r="M981" i="3" s="1"/>
  <c r="K982" i="3"/>
  <c r="M982" i="3" s="1"/>
  <c r="K983" i="3"/>
  <c r="M983" i="3" s="1"/>
  <c r="K984" i="3"/>
  <c r="M984" i="3" s="1"/>
  <c r="K985" i="3"/>
  <c r="K986" i="3"/>
  <c r="K987" i="3"/>
  <c r="K988" i="3"/>
  <c r="K989" i="3"/>
  <c r="K990" i="3"/>
  <c r="K991" i="3"/>
  <c r="K992" i="3"/>
  <c r="M992" i="3" s="1"/>
  <c r="K993" i="3"/>
  <c r="M993" i="3" s="1"/>
  <c r="K994" i="3"/>
  <c r="M994" i="3" s="1"/>
  <c r="K995" i="3"/>
  <c r="M995" i="3" s="1"/>
  <c r="K996" i="3"/>
  <c r="M996" i="3" s="1"/>
  <c r="K997" i="3"/>
  <c r="M997" i="3" s="1"/>
  <c r="K998" i="3"/>
  <c r="K999" i="3"/>
  <c r="K1000" i="3"/>
  <c r="K1001" i="3"/>
  <c r="K1002" i="3"/>
  <c r="K1003" i="3"/>
  <c r="K1004" i="3"/>
  <c r="M1004" i="3" s="1"/>
  <c r="K1005" i="3"/>
  <c r="M1005" i="3" s="1"/>
  <c r="K1006" i="3"/>
  <c r="M1006" i="3" s="1"/>
  <c r="K1007" i="3"/>
  <c r="M1007" i="3" s="1"/>
  <c r="K1008" i="3"/>
  <c r="M1008" i="3" s="1"/>
  <c r="K1009" i="3"/>
  <c r="M1009" i="3" s="1"/>
  <c r="K1010" i="3"/>
  <c r="K1011" i="3"/>
  <c r="K1012" i="3"/>
  <c r="K1013" i="3"/>
  <c r="K1014" i="3"/>
  <c r="K1015" i="3"/>
  <c r="K1016" i="3"/>
  <c r="M1016" i="3" s="1"/>
  <c r="K1017" i="3"/>
  <c r="M1017" i="3" s="1"/>
  <c r="K1018" i="3"/>
  <c r="M1018" i="3" s="1"/>
  <c r="K1019" i="3"/>
  <c r="M1019" i="3" s="1"/>
  <c r="K1020" i="3"/>
  <c r="M1020" i="3" s="1"/>
  <c r="K1021" i="3"/>
  <c r="M1021" i="3" s="1"/>
  <c r="K1022" i="3"/>
  <c r="K1023" i="3"/>
  <c r="K1024" i="3"/>
  <c r="K1025" i="3"/>
  <c r="K1026" i="3"/>
  <c r="K1027" i="3"/>
  <c r="K1028" i="3"/>
  <c r="M1028" i="3" s="1"/>
  <c r="K1029" i="3"/>
  <c r="M1029" i="3" s="1"/>
  <c r="K1030" i="3"/>
  <c r="M1030" i="3" s="1"/>
  <c r="K1031" i="3"/>
  <c r="M1031" i="3" s="1"/>
  <c r="K1032" i="3"/>
  <c r="M1032" i="3" s="1"/>
  <c r="K1033" i="3"/>
  <c r="M1033" i="3" s="1"/>
  <c r="K1034" i="3"/>
  <c r="K1035" i="3"/>
  <c r="K1036" i="3"/>
  <c r="K1037" i="3"/>
  <c r="K1038" i="3"/>
  <c r="K1039" i="3"/>
  <c r="K1040" i="3"/>
  <c r="M1040" i="3" s="1"/>
  <c r="K1041" i="3"/>
  <c r="K1042" i="3"/>
  <c r="K1043" i="3"/>
  <c r="K1044" i="3"/>
  <c r="M1044" i="3" s="1"/>
  <c r="K1045" i="3"/>
  <c r="M1045" i="3" s="1"/>
  <c r="K1046" i="3"/>
  <c r="K1047" i="3"/>
  <c r="K1048" i="3"/>
  <c r="K1049" i="3"/>
  <c r="K1050" i="3"/>
  <c r="K1051" i="3"/>
  <c r="K1052" i="3"/>
  <c r="M1052" i="3" s="1"/>
  <c r="K1053" i="3"/>
  <c r="M1053" i="3" s="1"/>
  <c r="K1054" i="3"/>
  <c r="M1054" i="3" s="1"/>
  <c r="K1055" i="3"/>
  <c r="M1055" i="3" s="1"/>
  <c r="K1056" i="3"/>
  <c r="M1056" i="3" s="1"/>
  <c r="K1057" i="3"/>
  <c r="M1057" i="3" s="1"/>
  <c r="K1058" i="3"/>
  <c r="K1059" i="3"/>
  <c r="K1060" i="3"/>
  <c r="K1061" i="3"/>
  <c r="K1062" i="3"/>
  <c r="K1063" i="3"/>
  <c r="K1064" i="3"/>
  <c r="M1064" i="3" s="1"/>
  <c r="K1065" i="3"/>
  <c r="M1065" i="3" s="1"/>
  <c r="K1066" i="3"/>
  <c r="M1066" i="3" s="1"/>
  <c r="K1067" i="3"/>
  <c r="M1067" i="3" s="1"/>
  <c r="K1068" i="3"/>
  <c r="K1069" i="3"/>
  <c r="M1069" i="3" s="1"/>
  <c r="K1070" i="3"/>
  <c r="K1071" i="3"/>
  <c r="K1072" i="3"/>
  <c r="K1073" i="3"/>
  <c r="K1074" i="3"/>
  <c r="K1075" i="3"/>
  <c r="K1076" i="3"/>
  <c r="M1076" i="3" s="1"/>
  <c r="K1077" i="3"/>
  <c r="M1077" i="3" s="1"/>
  <c r="K1078" i="3"/>
  <c r="M1078" i="3" s="1"/>
  <c r="K1079" i="3"/>
  <c r="M1079" i="3" s="1"/>
  <c r="K1080" i="3"/>
  <c r="M1080" i="3" s="1"/>
  <c r="K1081" i="3"/>
  <c r="K1082" i="3"/>
  <c r="M431" i="2" s="1"/>
  <c r="K1083" i="3"/>
  <c r="K1084" i="3"/>
  <c r="K1085" i="3"/>
  <c r="K1086" i="3"/>
  <c r="K1087" i="3"/>
  <c r="K1088" i="3"/>
  <c r="M1088" i="3" s="1"/>
  <c r="K1089" i="3"/>
  <c r="M1089" i="3" s="1"/>
  <c r="K1090" i="3"/>
  <c r="M1090" i="3" s="1"/>
  <c r="K1091" i="3"/>
  <c r="M1091" i="3" s="1"/>
  <c r="K1092" i="3"/>
  <c r="M1092" i="3" s="1"/>
  <c r="K1093" i="3"/>
  <c r="M1093" i="3" s="1"/>
  <c r="K1094" i="3"/>
  <c r="K1095" i="3"/>
  <c r="K1096" i="3"/>
  <c r="K1097" i="3"/>
  <c r="K1098" i="3"/>
  <c r="K1099" i="3"/>
  <c r="K1100" i="3"/>
  <c r="M1100" i="3" s="1"/>
  <c r="K1101" i="3"/>
  <c r="M1101" i="3" s="1"/>
  <c r="K1102" i="3"/>
  <c r="M1102" i="3" s="1"/>
  <c r="K1103" i="3"/>
  <c r="M1103" i="3" s="1"/>
  <c r="K1104" i="3"/>
  <c r="M1104" i="3" s="1"/>
  <c r="K1105" i="3"/>
  <c r="M1105" i="3" s="1"/>
  <c r="K1106" i="3"/>
  <c r="K1107" i="3"/>
  <c r="K1108" i="3"/>
  <c r="K1109" i="3"/>
  <c r="K1110" i="3"/>
  <c r="K1111" i="3"/>
  <c r="K1112" i="3"/>
  <c r="K1113" i="3"/>
  <c r="K1114" i="3"/>
  <c r="M1114" i="3" s="1"/>
  <c r="K1115" i="3"/>
  <c r="M1115" i="3" s="1"/>
  <c r="K1116" i="3"/>
  <c r="M1116" i="3" s="1"/>
  <c r="K1117" i="3"/>
  <c r="M1117" i="3" s="1"/>
  <c r="K1118" i="3"/>
  <c r="K1119" i="3"/>
  <c r="K1120" i="3"/>
  <c r="K1121" i="3"/>
  <c r="K1122" i="3"/>
  <c r="K1123" i="3"/>
  <c r="K1124" i="3"/>
  <c r="M1124" i="3" s="1"/>
  <c r="K1125" i="3"/>
  <c r="M1125" i="3" s="1"/>
  <c r="K1126" i="3"/>
  <c r="M1126" i="3" s="1"/>
  <c r="K1127" i="3"/>
  <c r="M1127" i="3" s="1"/>
  <c r="K1128" i="3"/>
  <c r="M1128" i="3" s="1"/>
  <c r="K1129" i="3"/>
  <c r="M1129" i="3" s="1"/>
  <c r="K1130" i="3"/>
  <c r="K1131" i="3"/>
  <c r="K1132" i="3"/>
  <c r="K1133" i="3"/>
  <c r="K1134" i="3"/>
  <c r="K1135" i="3"/>
  <c r="K1136" i="3"/>
  <c r="M1136" i="3" s="1"/>
  <c r="K1137" i="3"/>
  <c r="M1137" i="3" s="1"/>
  <c r="K1138" i="3"/>
  <c r="M1138" i="3" s="1"/>
  <c r="K1139" i="3"/>
  <c r="M1139" i="3" s="1"/>
  <c r="K1140" i="3"/>
  <c r="M1140" i="3" s="1"/>
  <c r="K1141" i="3"/>
  <c r="M1141" i="3" s="1"/>
  <c r="K1142" i="3"/>
  <c r="K1143" i="3"/>
  <c r="K1144" i="3"/>
  <c r="K1145" i="3"/>
  <c r="K1146" i="3"/>
  <c r="K1147" i="3"/>
  <c r="K1148" i="3"/>
  <c r="M1148" i="3" s="1"/>
  <c r="K1149" i="3"/>
  <c r="M1149" i="3" s="1"/>
  <c r="K1150" i="3"/>
  <c r="K1151" i="3"/>
  <c r="K1152" i="3"/>
  <c r="M1152" i="3" s="1"/>
  <c r="K1153" i="3"/>
  <c r="M1153" i="3" s="1"/>
  <c r="K1154" i="3"/>
  <c r="K1155" i="3"/>
  <c r="K1156" i="3"/>
  <c r="K1157" i="3"/>
  <c r="K1158" i="3"/>
  <c r="K1159" i="3"/>
  <c r="K1160" i="3"/>
  <c r="M1160" i="3" s="1"/>
  <c r="K1161" i="3"/>
  <c r="M1161" i="3" s="1"/>
  <c r="K1162" i="3"/>
  <c r="M1162" i="3" s="1"/>
  <c r="K1163" i="3"/>
  <c r="M1163" i="3" s="1"/>
  <c r="K1164" i="3"/>
  <c r="M1164" i="3" s="1"/>
  <c r="K1165" i="3"/>
  <c r="M1165" i="3" s="1"/>
  <c r="K1166" i="3"/>
  <c r="K1167" i="3"/>
  <c r="K1168" i="3"/>
  <c r="K1169" i="3"/>
  <c r="K1170" i="3"/>
  <c r="K1171" i="3"/>
  <c r="K1172" i="3"/>
  <c r="M1172" i="3" s="1"/>
  <c r="K1173" i="3"/>
  <c r="M1173" i="3" s="1"/>
  <c r="K1174" i="3"/>
  <c r="M1174" i="3" s="1"/>
  <c r="K1175" i="3"/>
  <c r="M1175" i="3" s="1"/>
  <c r="K1176" i="3"/>
  <c r="M1176" i="3" s="1"/>
  <c r="K1177" i="3"/>
  <c r="M1177" i="3" s="1"/>
  <c r="K1178" i="3"/>
  <c r="K1179" i="3"/>
  <c r="K1180" i="3"/>
  <c r="K1181" i="3"/>
  <c r="K1182" i="3"/>
  <c r="K1183" i="3"/>
  <c r="K1184" i="3"/>
  <c r="M1184" i="3" s="1"/>
  <c r="K1185" i="3"/>
  <c r="M1185" i="3" s="1"/>
  <c r="K1186" i="3"/>
  <c r="M1186" i="3" s="1"/>
  <c r="K1187" i="3"/>
  <c r="M1187" i="3" s="1"/>
  <c r="K1188" i="3"/>
  <c r="M1188" i="3" s="1"/>
  <c r="K1189" i="3"/>
  <c r="M1189" i="3" s="1"/>
  <c r="K1190" i="3"/>
  <c r="K1191" i="3"/>
  <c r="K1192" i="3"/>
  <c r="K1193" i="3"/>
  <c r="K1194" i="3"/>
  <c r="K1195" i="3"/>
  <c r="K1196" i="3"/>
  <c r="K1197" i="3"/>
  <c r="K1198" i="3"/>
  <c r="M1198" i="3" s="1"/>
  <c r="K1199" i="3"/>
  <c r="M1199" i="3" s="1"/>
  <c r="K1200" i="3"/>
  <c r="M1200" i="3" s="1"/>
  <c r="K1201" i="3"/>
  <c r="M1201" i="3" s="1"/>
  <c r="K1202" i="3"/>
  <c r="K1203" i="3"/>
  <c r="K1204" i="3"/>
  <c r="K1205" i="3"/>
  <c r="K1206" i="3"/>
  <c r="K1207" i="3"/>
  <c r="K1208" i="3"/>
  <c r="M1208" i="3" s="1"/>
  <c r="K1209" i="3"/>
  <c r="M1209" i="3" s="1"/>
  <c r="K1210" i="3"/>
  <c r="M1210" i="3" s="1"/>
  <c r="K1211" i="3"/>
  <c r="M1211" i="3" s="1"/>
  <c r="K1212" i="3"/>
  <c r="M1212" i="3" s="1"/>
  <c r="K1213" i="3"/>
  <c r="M1213" i="3" s="1"/>
  <c r="K1214" i="3"/>
  <c r="K1215" i="3"/>
  <c r="K1216" i="3"/>
  <c r="K1217" i="3"/>
  <c r="K1218" i="3"/>
  <c r="K1219" i="3"/>
  <c r="K1220" i="3"/>
  <c r="M1220" i="3" s="1"/>
  <c r="K1221" i="3"/>
  <c r="M1221" i="3" s="1"/>
  <c r="K1222" i="3"/>
  <c r="M1222" i="3" s="1"/>
  <c r="K1223" i="3"/>
  <c r="M1223" i="3" s="1"/>
  <c r="K1224" i="3"/>
  <c r="M1224" i="3" s="1"/>
  <c r="K1225" i="3"/>
  <c r="M1225" i="3" s="1"/>
  <c r="K1226" i="3"/>
  <c r="K1227" i="3"/>
  <c r="K1228" i="3"/>
  <c r="K1229" i="3"/>
  <c r="K1230" i="3"/>
  <c r="K1231" i="3"/>
  <c r="K1232" i="3"/>
  <c r="M1232" i="3" s="1"/>
  <c r="K1233" i="3"/>
  <c r="K1234" i="3"/>
  <c r="M1234" i="3" s="1"/>
  <c r="K1235" i="3"/>
  <c r="M1235" i="3" s="1"/>
  <c r="K1236" i="3"/>
  <c r="M1236" i="3" s="1"/>
  <c r="K1237" i="3"/>
  <c r="M1237" i="3" s="1"/>
  <c r="K1238" i="3"/>
  <c r="K1239" i="3"/>
  <c r="K1240" i="3"/>
  <c r="K1241" i="3"/>
  <c r="K1242" i="3"/>
  <c r="K1243" i="3"/>
  <c r="K1244" i="3"/>
  <c r="M1244" i="3" s="1"/>
  <c r="K1245" i="3"/>
  <c r="M1245" i="3" s="1"/>
  <c r="K1246" i="3"/>
  <c r="M1246" i="3" s="1"/>
  <c r="K1247" i="3"/>
  <c r="K1248" i="3"/>
  <c r="M1248" i="3" s="1"/>
  <c r="K1249" i="3"/>
  <c r="M1249" i="3" s="1"/>
  <c r="K1250" i="3"/>
  <c r="M507" i="2" s="1"/>
  <c r="K1251" i="3"/>
  <c r="K1252" i="3"/>
  <c r="K1253" i="3"/>
  <c r="K1254" i="3"/>
  <c r="K1255" i="3"/>
  <c r="K1256" i="3"/>
  <c r="M1256" i="3" s="1"/>
  <c r="K1257" i="3"/>
  <c r="M1257" i="3" s="1"/>
  <c r="K1258" i="3"/>
  <c r="M1258" i="3" s="1"/>
  <c r="K1259" i="3"/>
  <c r="M1259" i="3" s="1"/>
  <c r="K1260" i="3"/>
  <c r="K1261" i="3"/>
  <c r="M1261" i="3" s="1"/>
  <c r="K1262" i="3"/>
  <c r="K1263" i="3"/>
  <c r="K1264" i="3"/>
  <c r="K1265" i="3"/>
  <c r="K1266" i="3"/>
  <c r="K1267" i="3"/>
  <c r="K1268" i="3"/>
  <c r="M1268" i="3" s="1"/>
  <c r="K1269" i="3"/>
  <c r="M1269" i="3" s="1"/>
  <c r="K1270" i="3"/>
  <c r="M1270" i="3" s="1"/>
  <c r="K1271" i="3"/>
  <c r="M1271" i="3" s="1"/>
  <c r="K1272" i="3"/>
  <c r="M1272" i="3" s="1"/>
  <c r="K1273" i="3"/>
  <c r="M1273" i="3" s="1"/>
  <c r="K1274" i="3"/>
  <c r="K1275" i="3"/>
  <c r="K1276" i="3"/>
  <c r="K1277" i="3"/>
  <c r="K1278" i="3"/>
  <c r="K1279" i="3"/>
  <c r="K1280" i="3"/>
  <c r="M1280" i="3" s="1"/>
  <c r="K1281" i="3"/>
  <c r="M1281" i="3" s="1"/>
  <c r="K1282" i="3"/>
  <c r="M1282" i="3" s="1"/>
  <c r="K1283" i="3"/>
  <c r="M1283" i="3" s="1"/>
  <c r="K1284" i="3"/>
  <c r="K1285" i="3"/>
  <c r="K1286" i="3"/>
  <c r="K1287" i="3"/>
  <c r="K1288" i="3"/>
  <c r="K1289" i="3"/>
  <c r="K1290" i="3"/>
  <c r="K1291" i="3"/>
  <c r="K1292" i="3"/>
  <c r="K1293" i="3"/>
  <c r="M1293" i="3" s="1"/>
  <c r="K1294" i="3"/>
  <c r="M1294" i="3" s="1"/>
  <c r="K1295" i="3"/>
  <c r="M1295" i="3" s="1"/>
  <c r="K1296" i="3"/>
  <c r="M1296" i="3" s="1"/>
  <c r="K1297" i="3"/>
  <c r="M1297" i="3" s="1"/>
  <c r="K1298" i="3"/>
  <c r="K1299" i="3"/>
  <c r="K1300" i="3"/>
  <c r="K1301" i="3"/>
  <c r="K1302" i="3"/>
  <c r="K1303" i="3"/>
  <c r="K1304" i="3"/>
  <c r="M1304" i="3" s="1"/>
  <c r="K1305" i="3"/>
  <c r="M1305" i="3" s="1"/>
  <c r="K1306" i="3"/>
  <c r="M1306" i="3" s="1"/>
  <c r="K1307" i="3"/>
  <c r="M1307" i="3" s="1"/>
  <c r="K1308" i="3"/>
  <c r="M1308" i="3" s="1"/>
  <c r="K1309" i="3"/>
  <c r="M1309" i="3" s="1"/>
  <c r="K1310" i="3"/>
  <c r="K1311" i="3"/>
  <c r="K1312" i="3"/>
  <c r="K1313" i="3"/>
  <c r="K1314" i="3"/>
  <c r="K1315" i="3"/>
  <c r="K1316" i="3"/>
  <c r="M1316" i="3" s="1"/>
  <c r="K1317" i="3"/>
  <c r="M1317" i="3" s="1"/>
  <c r="K1318" i="3"/>
  <c r="M1318" i="3" s="1"/>
  <c r="K1319" i="3"/>
  <c r="M1319" i="3" s="1"/>
  <c r="K1320" i="3"/>
  <c r="M1320" i="3" s="1"/>
  <c r="K1321" i="3"/>
  <c r="M1321" i="3" s="1"/>
  <c r="K1322" i="3"/>
  <c r="K1323" i="3"/>
  <c r="K1324" i="3"/>
  <c r="K1325" i="3"/>
  <c r="K1326" i="3"/>
  <c r="K1327" i="3"/>
  <c r="K1328" i="3"/>
  <c r="M1328" i="3" s="1"/>
  <c r="K1329" i="3"/>
  <c r="M1329" i="3" s="1"/>
  <c r="K1330" i="3"/>
  <c r="M1330" i="3" s="1"/>
  <c r="K1331" i="3"/>
  <c r="M1331" i="3" s="1"/>
  <c r="K1332" i="3"/>
  <c r="M1332" i="3" s="1"/>
  <c r="K1333" i="3"/>
  <c r="M1333" i="3" s="1"/>
  <c r="K1334" i="3"/>
  <c r="K1335" i="3"/>
  <c r="K1336" i="3"/>
  <c r="K1337" i="3"/>
  <c r="K1338" i="3"/>
  <c r="K1339" i="3"/>
  <c r="K1340" i="3"/>
  <c r="M1340" i="3" s="1"/>
  <c r="K1341" i="3"/>
  <c r="M1341" i="3" s="1"/>
  <c r="K1342" i="3"/>
  <c r="M1342" i="3" s="1"/>
  <c r="K1343" i="3"/>
  <c r="M1343" i="3" s="1"/>
  <c r="K1344" i="3"/>
  <c r="K1345" i="3"/>
  <c r="M1345" i="3" s="1"/>
  <c r="K1346" i="3"/>
  <c r="K1347" i="3"/>
  <c r="K1348" i="3"/>
  <c r="K1349" i="3"/>
  <c r="K1350" i="3"/>
  <c r="K1351" i="3"/>
  <c r="K1352" i="3"/>
  <c r="M1352" i="3" s="1"/>
  <c r="K1353" i="3"/>
  <c r="M1353" i="3" s="1"/>
  <c r="K1354" i="3"/>
  <c r="M1354" i="3" s="1"/>
  <c r="K1355" i="3"/>
  <c r="M1355" i="3" s="1"/>
  <c r="K1356" i="3"/>
  <c r="M1356" i="3" s="1"/>
  <c r="K1357" i="3"/>
  <c r="M1357" i="3" s="1"/>
  <c r="K1358" i="3"/>
  <c r="K1359" i="3"/>
  <c r="K1360" i="3"/>
  <c r="K1361" i="3"/>
  <c r="K1362" i="3"/>
  <c r="K1363" i="3"/>
  <c r="K1364" i="3"/>
  <c r="M1364" i="3" s="1"/>
  <c r="K1365" i="3"/>
  <c r="M1365" i="3" s="1"/>
  <c r="K1366" i="3"/>
  <c r="M1366" i="3" s="1"/>
  <c r="K1367" i="3"/>
  <c r="M1367" i="3" s="1"/>
  <c r="K1368" i="3"/>
  <c r="M1368" i="3" s="1"/>
  <c r="K1369" i="3"/>
  <c r="M1369" i="3" s="1"/>
  <c r="K1370" i="3"/>
  <c r="K1371" i="3"/>
  <c r="K1372" i="3"/>
  <c r="K1373" i="3"/>
  <c r="K1374" i="3"/>
  <c r="K1375" i="3"/>
  <c r="K1376" i="3"/>
  <c r="M1376" i="3" s="1"/>
  <c r="K1377" i="3"/>
  <c r="M1377" i="3" s="1"/>
  <c r="K1378" i="3"/>
  <c r="M1378" i="3" s="1"/>
  <c r="K1379" i="3"/>
  <c r="M1379" i="3" s="1"/>
  <c r="K1380" i="3"/>
  <c r="M1380" i="3" s="1"/>
  <c r="K1381" i="3"/>
  <c r="M1381" i="3" s="1"/>
  <c r="K1382" i="3"/>
  <c r="K1383" i="3"/>
  <c r="K1384" i="3"/>
  <c r="K1385" i="3"/>
  <c r="K1386" i="3"/>
  <c r="K1387" i="3"/>
  <c r="K1388" i="3"/>
  <c r="M1388" i="3" s="1"/>
  <c r="K1389" i="3"/>
  <c r="M1389" i="3" s="1"/>
  <c r="K1390" i="3"/>
  <c r="M1390" i="3" s="1"/>
  <c r="K1391" i="3"/>
  <c r="K1392" i="3"/>
  <c r="M1392" i="3" s="1"/>
  <c r="K1393" i="3"/>
  <c r="M1393" i="3" s="1"/>
  <c r="K1394" i="3"/>
  <c r="K1395" i="3"/>
  <c r="K1396" i="3"/>
  <c r="K1397" i="3"/>
  <c r="K1398" i="3"/>
  <c r="K1399" i="3"/>
  <c r="K1400" i="3"/>
  <c r="M1400" i="3" s="1"/>
  <c r="K1401" i="3"/>
  <c r="M1401" i="3" s="1"/>
  <c r="K1402" i="3"/>
  <c r="M1402" i="3" s="1"/>
  <c r="K1403" i="3"/>
  <c r="M1403" i="3" s="1"/>
  <c r="K1404" i="3"/>
  <c r="M1404" i="3" s="1"/>
  <c r="K1405" i="3"/>
  <c r="M1405" i="3" s="1"/>
  <c r="K1406" i="3"/>
  <c r="K1407" i="3"/>
  <c r="K1408" i="3"/>
  <c r="K1409" i="3"/>
  <c r="K1410" i="3"/>
  <c r="K1411" i="3"/>
  <c r="K1412" i="3"/>
  <c r="M1412" i="3" s="1"/>
  <c r="K1413" i="3"/>
  <c r="M1413" i="3" s="1"/>
  <c r="K1414" i="3"/>
  <c r="M1414" i="3" s="1"/>
  <c r="K1415" i="3"/>
  <c r="M1415" i="3" s="1"/>
  <c r="K1416" i="3"/>
  <c r="M1416" i="3" s="1"/>
  <c r="K1417" i="3"/>
  <c r="M1417" i="3" s="1"/>
  <c r="K1418" i="3"/>
  <c r="K1419" i="3"/>
  <c r="M576" i="2" s="1"/>
  <c r="K1420" i="3"/>
  <c r="K1421" i="3"/>
  <c r="K1422" i="3"/>
  <c r="K1423" i="3"/>
  <c r="K1424" i="3"/>
  <c r="M1424" i="3" s="1"/>
  <c r="K1425" i="3"/>
  <c r="K1426" i="3"/>
  <c r="K1427" i="3"/>
  <c r="M1427" i="3" s="1"/>
  <c r="K1428" i="3"/>
  <c r="M1428" i="3" s="1"/>
  <c r="K1429" i="3"/>
  <c r="M1429" i="3" s="1"/>
  <c r="K1430" i="3"/>
  <c r="K1431" i="3"/>
  <c r="K1432" i="3"/>
  <c r="K1433" i="3"/>
  <c r="K1434" i="3"/>
  <c r="K1435" i="3"/>
  <c r="K1436" i="3"/>
  <c r="M1436" i="3" s="1"/>
  <c r="K1437" i="3"/>
  <c r="M1437" i="3" s="1"/>
  <c r="K1438" i="3"/>
  <c r="M1438" i="3" s="1"/>
  <c r="K1439" i="3"/>
  <c r="M1439" i="3" s="1"/>
  <c r="K1440" i="3"/>
  <c r="M1440" i="3" s="1"/>
  <c r="K1441" i="3"/>
  <c r="M1441" i="3" s="1"/>
  <c r="K1442" i="3"/>
  <c r="K1443" i="3"/>
  <c r="K1444" i="3"/>
  <c r="K1445" i="3"/>
  <c r="K1446" i="3"/>
  <c r="K1447" i="3"/>
  <c r="K1448" i="3"/>
  <c r="M1448" i="3" s="1"/>
  <c r="K1449" i="3"/>
  <c r="M1449" i="3" s="1"/>
  <c r="K1450" i="3"/>
  <c r="M1450" i="3" s="1"/>
  <c r="K1451" i="3"/>
  <c r="M1451" i="3" s="1"/>
  <c r="K1452" i="3"/>
  <c r="M1452" i="3" s="1"/>
  <c r="K1453" i="3"/>
  <c r="K1454" i="3"/>
  <c r="K1455" i="3"/>
  <c r="K1456" i="3"/>
  <c r="K1457" i="3"/>
  <c r="K1458" i="3"/>
  <c r="K1459" i="3"/>
  <c r="K1460" i="3"/>
  <c r="M1460" i="3" s="1"/>
  <c r="K1461" i="3"/>
  <c r="M1461" i="3" s="1"/>
  <c r="K1462" i="3"/>
  <c r="M1462" i="3" s="1"/>
  <c r="K1463" i="3"/>
  <c r="M1463" i="3" s="1"/>
  <c r="K1464" i="3"/>
  <c r="M1464" i="3" s="1"/>
  <c r="K1465" i="3"/>
  <c r="M1465" i="3" s="1"/>
  <c r="K1466" i="3"/>
  <c r="K1467" i="3"/>
  <c r="K1468" i="3"/>
  <c r="K1469" i="3"/>
  <c r="K1470" i="3"/>
  <c r="K1471" i="3"/>
  <c r="K1472" i="3"/>
  <c r="M1472" i="3" s="1"/>
  <c r="K1473" i="3"/>
  <c r="M1473" i="3" s="1"/>
  <c r="K1474" i="3"/>
  <c r="M1474" i="3" s="1"/>
  <c r="K1475" i="3"/>
  <c r="M1475" i="3" s="1"/>
  <c r="K1476" i="3"/>
  <c r="M1476" i="3" s="1"/>
  <c r="K1477" i="3"/>
  <c r="M1477" i="3" s="1"/>
  <c r="K1478" i="3"/>
  <c r="K1479" i="3"/>
  <c r="K1480" i="3"/>
  <c r="K1481" i="3"/>
  <c r="K1482" i="3"/>
  <c r="K1483" i="3"/>
  <c r="K1484" i="3"/>
  <c r="M1484" i="3" s="1"/>
  <c r="K1485" i="3"/>
  <c r="M1485" i="3" s="1"/>
  <c r="K1486" i="3"/>
  <c r="M1486" i="3" s="1"/>
  <c r="K1487" i="3"/>
  <c r="M1487" i="3" s="1"/>
  <c r="K1488" i="3"/>
  <c r="M1488" i="3" s="1"/>
  <c r="K1489" i="3"/>
  <c r="K1490" i="3"/>
  <c r="K1491" i="3"/>
  <c r="K1492" i="3"/>
  <c r="K1493" i="3"/>
  <c r="K1494" i="3"/>
  <c r="K1495" i="3"/>
  <c r="K1496" i="3"/>
  <c r="M1496" i="3" s="1"/>
  <c r="K1497" i="3"/>
  <c r="M1497" i="3" s="1"/>
  <c r="K1498" i="3"/>
  <c r="M1498" i="3" s="1"/>
  <c r="K1499" i="3"/>
  <c r="M1499" i="3" s="1"/>
  <c r="K1500" i="3"/>
  <c r="K1501" i="3"/>
  <c r="K1502" i="3"/>
  <c r="K1503" i="3"/>
  <c r="K1504" i="3"/>
  <c r="K1505" i="3"/>
  <c r="K1506" i="3"/>
  <c r="K1507" i="3"/>
  <c r="K1508" i="3"/>
  <c r="M1508" i="3" s="1"/>
  <c r="K1509" i="3"/>
  <c r="M1509" i="3" s="1"/>
  <c r="K1510" i="3"/>
  <c r="M1510" i="3" s="1"/>
  <c r="K1511" i="3"/>
  <c r="M1511" i="3" s="1"/>
  <c r="K1512" i="3"/>
  <c r="M1512" i="3" s="1"/>
  <c r="K1513" i="3"/>
  <c r="M1513" i="3" s="1"/>
  <c r="K1514" i="3"/>
  <c r="M615" i="2" s="1"/>
  <c r="K1515" i="3"/>
  <c r="K1516" i="3"/>
  <c r="K1517" i="3"/>
  <c r="K1518" i="3"/>
  <c r="K1519" i="3"/>
  <c r="K1520" i="3"/>
  <c r="K1521" i="3"/>
  <c r="M1521" i="3" s="1"/>
  <c r="K1522" i="3"/>
  <c r="M1522" i="3" s="1"/>
  <c r="K1523" i="3"/>
  <c r="M1523" i="3" s="1"/>
  <c r="K1524" i="3"/>
  <c r="M1524" i="3" s="1"/>
  <c r="K1525" i="3"/>
  <c r="M1525" i="3" s="1"/>
  <c r="K1526" i="3"/>
  <c r="K1527" i="3"/>
  <c r="K1528" i="3"/>
  <c r="K1529" i="3"/>
  <c r="K1530" i="3"/>
  <c r="K1531" i="3"/>
  <c r="K1532" i="3"/>
  <c r="M1532" i="3" s="1"/>
  <c r="K1533" i="3"/>
  <c r="M1533" i="3" s="1"/>
  <c r="K1534" i="3"/>
  <c r="M1534" i="3" s="1"/>
  <c r="K1535" i="3"/>
  <c r="M1535" i="3" s="1"/>
  <c r="K1536" i="3"/>
  <c r="M1536" i="3" s="1"/>
  <c r="K1537" i="3"/>
  <c r="M1537" i="3" s="1"/>
  <c r="K1538" i="3"/>
  <c r="K1539" i="3"/>
  <c r="K1540" i="3"/>
  <c r="K1541" i="3"/>
  <c r="K1542" i="3"/>
  <c r="K1543" i="3"/>
  <c r="K1544" i="3"/>
  <c r="M1544" i="3" s="1"/>
  <c r="K1545" i="3"/>
  <c r="M1545" i="3" s="1"/>
  <c r="K1546" i="3"/>
  <c r="K1547" i="3"/>
  <c r="M1547" i="3" s="1"/>
  <c r="K1548" i="3"/>
  <c r="M1548" i="3" s="1"/>
  <c r="K1549" i="3"/>
  <c r="M1549" i="3" s="1"/>
  <c r="K1550" i="3"/>
  <c r="K1551" i="3"/>
  <c r="K1552" i="3"/>
  <c r="K1553" i="3"/>
  <c r="K1554" i="3"/>
  <c r="K1555" i="3"/>
  <c r="K1556" i="3"/>
  <c r="M1556" i="3" s="1"/>
  <c r="K1557" i="3"/>
  <c r="M1557" i="3" s="1"/>
  <c r="K1558" i="3"/>
  <c r="M1558" i="3" s="1"/>
  <c r="K1559" i="3"/>
  <c r="M1559" i="3" s="1"/>
  <c r="K1560" i="3"/>
  <c r="M1560" i="3" s="1"/>
  <c r="K1561" i="3"/>
  <c r="M1561" i="3" s="1"/>
  <c r="K1562" i="3"/>
  <c r="K1563" i="3"/>
  <c r="K1564" i="3"/>
  <c r="K1565" i="3"/>
  <c r="M636" i="2" s="1"/>
  <c r="K1566" i="3"/>
  <c r="K1567" i="3"/>
  <c r="K1568" i="3"/>
  <c r="M1568" i="3" s="1"/>
  <c r="K1569" i="3"/>
  <c r="M1569" i="3" s="1"/>
  <c r="K1570" i="3"/>
  <c r="M1570" i="3" s="1"/>
  <c r="K1571" i="3"/>
  <c r="M1571" i="3" s="1"/>
  <c r="K1572" i="3"/>
  <c r="K1573" i="3"/>
  <c r="M1573" i="3" s="1"/>
  <c r="K1574" i="3"/>
  <c r="K1575" i="3"/>
  <c r="K1576" i="3"/>
  <c r="K1577" i="3"/>
  <c r="K1578" i="3"/>
  <c r="K1579" i="3"/>
  <c r="K1580" i="3"/>
  <c r="M1580" i="3" s="1"/>
  <c r="K1581" i="3"/>
  <c r="M1581" i="3" s="1"/>
  <c r="K1582" i="3"/>
  <c r="M1582" i="3" s="1"/>
  <c r="K1583" i="3"/>
  <c r="M1583" i="3" s="1"/>
  <c r="K1584" i="3"/>
  <c r="M1584" i="3" s="1"/>
  <c r="K1585" i="3"/>
  <c r="K1586" i="3"/>
  <c r="M645" i="2" s="1"/>
  <c r="K1587" i="3"/>
  <c r="K1588" i="3"/>
  <c r="K1589" i="3"/>
  <c r="K1590" i="3"/>
  <c r="K1591" i="3"/>
  <c r="K1592" i="3"/>
  <c r="K1593" i="3"/>
  <c r="M1593" i="3" s="1"/>
  <c r="K1594" i="3"/>
  <c r="M1594" i="3" s="1"/>
  <c r="K1595" i="3"/>
  <c r="M1595" i="3" s="1"/>
  <c r="K1596" i="3"/>
  <c r="M1596" i="3" s="1"/>
  <c r="K1597" i="3"/>
  <c r="M1597" i="3" s="1"/>
  <c r="K1598" i="3"/>
  <c r="K1599" i="3"/>
  <c r="K1600" i="3"/>
  <c r="K1601" i="3"/>
  <c r="K1602" i="3"/>
  <c r="K1603" i="3"/>
  <c r="K1604" i="3"/>
  <c r="M1604" i="3" s="1"/>
  <c r="K1605" i="3"/>
  <c r="M1605" i="3" s="1"/>
  <c r="K1606" i="3"/>
  <c r="M1606" i="3" s="1"/>
  <c r="K1607" i="3"/>
  <c r="M1607" i="3" s="1"/>
  <c r="K1608" i="3"/>
  <c r="M1608" i="3" s="1"/>
  <c r="K1609" i="3"/>
  <c r="M1609" i="3" s="1"/>
  <c r="K1610" i="3"/>
  <c r="K1611" i="3"/>
  <c r="K1612" i="3"/>
  <c r="K1613" i="3"/>
  <c r="K1614" i="3"/>
  <c r="K1615" i="3"/>
  <c r="K1616" i="3"/>
  <c r="M1616" i="3" s="1"/>
  <c r="K1617" i="3"/>
  <c r="M1617" i="3" s="1"/>
  <c r="K1618" i="3"/>
  <c r="M1618" i="3" s="1"/>
  <c r="K1619" i="3"/>
  <c r="M1619" i="3" s="1"/>
  <c r="K1620" i="3"/>
  <c r="M1620" i="3" s="1"/>
  <c r="K1621" i="3"/>
  <c r="K1622" i="3"/>
  <c r="K1623" i="3"/>
  <c r="K1624" i="3"/>
  <c r="K1625" i="3"/>
  <c r="K1626" i="3"/>
  <c r="K1627" i="3"/>
  <c r="K1628" i="3"/>
  <c r="M1628" i="3" s="1"/>
  <c r="K1629" i="3"/>
  <c r="M1629" i="3" s="1"/>
  <c r="K1630" i="3"/>
  <c r="M1630" i="3" s="1"/>
  <c r="K1631" i="3"/>
  <c r="M1631" i="3" s="1"/>
  <c r="K1632" i="3"/>
  <c r="M1632" i="3" s="1"/>
  <c r="K1633" i="3"/>
  <c r="M1633" i="3" s="1"/>
  <c r="K1634" i="3"/>
  <c r="K1635" i="3"/>
  <c r="K1636" i="3"/>
  <c r="K1637" i="3"/>
  <c r="K1638" i="3"/>
  <c r="K1639" i="3"/>
  <c r="K1640" i="3"/>
  <c r="K1641" i="3"/>
  <c r="K1642" i="3"/>
  <c r="M1642" i="3" s="1"/>
  <c r="K1643" i="3"/>
  <c r="M1643" i="3" s="1"/>
  <c r="K1644" i="3"/>
  <c r="M1644" i="3" s="1"/>
  <c r="K1645" i="3"/>
  <c r="M1645" i="3" s="1"/>
  <c r="K1646" i="3"/>
  <c r="K1647" i="3"/>
  <c r="K1648" i="3"/>
  <c r="K1649" i="3"/>
  <c r="K1650" i="3"/>
  <c r="K1651" i="3"/>
  <c r="K1652" i="3"/>
  <c r="M1652" i="3" s="1"/>
  <c r="K1653" i="3"/>
  <c r="M1653" i="3" s="1"/>
  <c r="K1654" i="3"/>
  <c r="M1654" i="3" s="1"/>
  <c r="K1655" i="3"/>
  <c r="M1655" i="3" s="1"/>
  <c r="K1656" i="3"/>
  <c r="M1656" i="3" s="1"/>
  <c r="K1657" i="3"/>
  <c r="M1657" i="3" s="1"/>
  <c r="K1658" i="3"/>
  <c r="K1659" i="3"/>
  <c r="K1660" i="3"/>
  <c r="K1661" i="3"/>
  <c r="K1662" i="3"/>
  <c r="K1663" i="3"/>
  <c r="K1664" i="3"/>
  <c r="M1664" i="3" s="1"/>
  <c r="K1665" i="3"/>
  <c r="M1665" i="3" s="1"/>
  <c r="K1666" i="3"/>
  <c r="M1666" i="3" s="1"/>
  <c r="K1667" i="3"/>
  <c r="M1667" i="3" s="1"/>
  <c r="K1668" i="3"/>
  <c r="M1668" i="3" s="1"/>
  <c r="K1669" i="3"/>
  <c r="M1669" i="3" s="1"/>
  <c r="K1670" i="3"/>
  <c r="K1671" i="3"/>
  <c r="K1672" i="3"/>
  <c r="K1673" i="3"/>
  <c r="K1674" i="3"/>
  <c r="K1675" i="3"/>
  <c r="K1676" i="3"/>
  <c r="M1676" i="3" s="1"/>
  <c r="K1677" i="3"/>
  <c r="M1677" i="3" s="1"/>
  <c r="K1678" i="3"/>
  <c r="M1678" i="3" s="1"/>
  <c r="K1679" i="3"/>
  <c r="M1679" i="3" s="1"/>
  <c r="K1680" i="3"/>
  <c r="M1680" i="3" s="1"/>
  <c r="K1681" i="3"/>
  <c r="M1681" i="3" s="1"/>
  <c r="K1682" i="3"/>
  <c r="K1683" i="3"/>
  <c r="K1684" i="3"/>
  <c r="K1685" i="3"/>
  <c r="K1686" i="3"/>
  <c r="K1687" i="3"/>
  <c r="K1688" i="3"/>
  <c r="K1689" i="3"/>
  <c r="M1689" i="3" s="1"/>
  <c r="K1690" i="3"/>
  <c r="M1690" i="3" s="1"/>
  <c r="K1691" i="3"/>
  <c r="M1691" i="3" s="1"/>
  <c r="K1692" i="3"/>
  <c r="M1692" i="3" s="1"/>
  <c r="K1693" i="3"/>
  <c r="M1693" i="3" s="1"/>
  <c r="K1694" i="3"/>
  <c r="K1695" i="3"/>
  <c r="K1696" i="3"/>
  <c r="K1697" i="3"/>
  <c r="K1698" i="3"/>
  <c r="K1699" i="3"/>
  <c r="K1700" i="3"/>
  <c r="K1701" i="3"/>
  <c r="K1702" i="3"/>
  <c r="M1702" i="3" s="1"/>
  <c r="K1703" i="3"/>
  <c r="M1703" i="3" s="1"/>
  <c r="K1704" i="3"/>
  <c r="M1704" i="3" s="1"/>
  <c r="K1705" i="3"/>
  <c r="M1705" i="3" s="1"/>
  <c r="K1706" i="3"/>
  <c r="K1707" i="3"/>
  <c r="K1708" i="3"/>
  <c r="K1709" i="3"/>
  <c r="K1710" i="3"/>
  <c r="K1711" i="3"/>
  <c r="K1712" i="3"/>
  <c r="M1712" i="3" s="1"/>
  <c r="K1713" i="3"/>
  <c r="M1713" i="3" s="1"/>
  <c r="K1714" i="3"/>
  <c r="M1714" i="3" s="1"/>
  <c r="K1715" i="3"/>
  <c r="M1715" i="3" s="1"/>
  <c r="K1716" i="3"/>
  <c r="M1716" i="3" s="1"/>
  <c r="K1717" i="3"/>
  <c r="M1717" i="3" s="1"/>
  <c r="K1718" i="3"/>
  <c r="K1719" i="3"/>
  <c r="K1720" i="3"/>
  <c r="K1721" i="3"/>
  <c r="K1722" i="3"/>
  <c r="K1723" i="3"/>
  <c r="K1724" i="3"/>
  <c r="M1724" i="3" s="1"/>
  <c r="K1725" i="3"/>
  <c r="M1725" i="3" s="1"/>
  <c r="K1726" i="3"/>
  <c r="M1726" i="3" s="1"/>
  <c r="K1727" i="3"/>
  <c r="M1727" i="3" s="1"/>
  <c r="K1728" i="3"/>
  <c r="M1728" i="3" s="1"/>
  <c r="K1729" i="3"/>
  <c r="M1729" i="3" s="1"/>
  <c r="K1730" i="3"/>
  <c r="K1731" i="3"/>
  <c r="M700" i="2" s="1"/>
  <c r="K1732" i="3"/>
  <c r="K1733" i="3"/>
  <c r="K1734" i="3"/>
  <c r="K1735" i="3"/>
  <c r="K1736" i="3"/>
  <c r="M1736" i="3" s="1"/>
  <c r="K1737" i="3"/>
  <c r="M1737" i="3" s="1"/>
  <c r="K1738" i="3"/>
  <c r="M1738" i="3" s="1"/>
  <c r="K1739" i="3"/>
  <c r="M1739" i="3" s="1"/>
  <c r="K1740" i="3"/>
  <c r="M1740" i="3" s="1"/>
  <c r="K1741" i="3"/>
  <c r="K1742" i="3"/>
  <c r="M705" i="2" s="1"/>
  <c r="K1743" i="3"/>
  <c r="K1744" i="3"/>
  <c r="K1745" i="3"/>
  <c r="K1746" i="3"/>
  <c r="K1747" i="3"/>
  <c r="K1748" i="3"/>
  <c r="M1748" i="3" s="1"/>
  <c r="K1749" i="3"/>
  <c r="M1749" i="3" s="1"/>
  <c r="K1750" i="3"/>
  <c r="K1751" i="3"/>
  <c r="M1751" i="3" s="1"/>
  <c r="K1752" i="3"/>
  <c r="M1752" i="3" s="1"/>
  <c r="K1753" i="3"/>
  <c r="M1753" i="3" s="1"/>
  <c r="K1754" i="3"/>
  <c r="K1755" i="3"/>
  <c r="K1756" i="3"/>
  <c r="K1757" i="3"/>
  <c r="K1758" i="3"/>
  <c r="K1759" i="3"/>
  <c r="K1760" i="3"/>
  <c r="M1760" i="3" s="1"/>
  <c r="K1761" i="3"/>
  <c r="K1762" i="3"/>
  <c r="M1762" i="3" s="1"/>
  <c r="K1763" i="3"/>
  <c r="M1763" i="3" s="1"/>
  <c r="K1764" i="3"/>
  <c r="M1764" i="3" s="1"/>
  <c r="K1765" i="3"/>
  <c r="M1765" i="3" s="1"/>
  <c r="K1766" i="3"/>
  <c r="K1767" i="3"/>
  <c r="K1768" i="3"/>
  <c r="K1769" i="3"/>
  <c r="K1770" i="3"/>
  <c r="K1771" i="3"/>
  <c r="K1772" i="3"/>
  <c r="M1772" i="3" s="1"/>
  <c r="K1773" i="3"/>
  <c r="M1773" i="3" s="1"/>
  <c r="K1774" i="3"/>
  <c r="M1774" i="3" s="1"/>
  <c r="K1775" i="3"/>
  <c r="M1775" i="3" s="1"/>
  <c r="K1776" i="3"/>
  <c r="M1776" i="3" s="1"/>
  <c r="K1777" i="3"/>
  <c r="M1777" i="3" s="1"/>
  <c r="K1778" i="3"/>
  <c r="K1779" i="3"/>
  <c r="K1780" i="3"/>
  <c r="K1781" i="3"/>
  <c r="K1782" i="3"/>
  <c r="K1783" i="3"/>
  <c r="K1784" i="3"/>
  <c r="M1784" i="3" s="1"/>
  <c r="K1785" i="3"/>
  <c r="M1785" i="3" s="1"/>
  <c r="K1786" i="3"/>
  <c r="M1786" i="3" s="1"/>
  <c r="K1787" i="3"/>
  <c r="M1787" i="3" s="1"/>
  <c r="K1788" i="3"/>
  <c r="M1788" i="3" s="1"/>
  <c r="K1789" i="3"/>
  <c r="M1789" i="3" s="1"/>
  <c r="K1790" i="3"/>
  <c r="K1791" i="3"/>
  <c r="K1792" i="3"/>
  <c r="K1793" i="3"/>
  <c r="K1794" i="3"/>
  <c r="K1795" i="3"/>
  <c r="K1796" i="3"/>
  <c r="M1796" i="3" s="1"/>
  <c r="K1797" i="3"/>
  <c r="M1797" i="3" s="1"/>
  <c r="K1798" i="3"/>
  <c r="M1798" i="3" s="1"/>
  <c r="K1799" i="3"/>
  <c r="M1799" i="3" s="1"/>
  <c r="K1800" i="3"/>
  <c r="K1801" i="3"/>
  <c r="M1801" i="3" s="1"/>
  <c r="K1802" i="3"/>
  <c r="K1803" i="3"/>
  <c r="K1804" i="3"/>
  <c r="K1805" i="3"/>
  <c r="K1806" i="3"/>
  <c r="K1807" i="3"/>
  <c r="K1808" i="3"/>
  <c r="M1808" i="3" s="1"/>
  <c r="K1809" i="3"/>
  <c r="M1809" i="3" s="1"/>
  <c r="K1810" i="3"/>
  <c r="M1810" i="3" s="1"/>
  <c r="K1811" i="3"/>
  <c r="M1811" i="3" s="1"/>
  <c r="K1812" i="3"/>
  <c r="M1812" i="3" s="1"/>
  <c r="K1813" i="3"/>
  <c r="M1813" i="3" s="1"/>
  <c r="K1814" i="3"/>
  <c r="K1815" i="3"/>
  <c r="K1816" i="3"/>
  <c r="K1817" i="3"/>
  <c r="K1818" i="3"/>
  <c r="K1819" i="3"/>
  <c r="K1820" i="3"/>
  <c r="M1820" i="3" s="1"/>
  <c r="K1821" i="3"/>
  <c r="M1821" i="3" s="1"/>
  <c r="K1822" i="3"/>
  <c r="M1822" i="3" s="1"/>
  <c r="K1823" i="3"/>
  <c r="M1823" i="3" s="1"/>
  <c r="K1824" i="3"/>
  <c r="M1824" i="3" s="1"/>
  <c r="K1825" i="3"/>
  <c r="M1825" i="3" s="1"/>
  <c r="K1826" i="3"/>
  <c r="K1827" i="3"/>
  <c r="K1828" i="3"/>
  <c r="M740" i="2" s="1"/>
  <c r="K1829" i="3"/>
  <c r="K1830" i="3"/>
  <c r="K1831" i="3"/>
  <c r="K1832" i="3"/>
  <c r="M1832" i="3" s="1"/>
  <c r="K1833" i="3"/>
  <c r="M1833" i="3" s="1"/>
  <c r="K1834" i="3"/>
  <c r="M1834" i="3" s="1"/>
  <c r="K1835" i="3"/>
  <c r="M1835" i="3" s="1"/>
  <c r="K1836" i="3"/>
  <c r="M1836" i="3" s="1"/>
  <c r="K1837" i="3"/>
  <c r="M1837" i="3" s="1"/>
  <c r="K1838" i="3"/>
  <c r="K1839" i="3"/>
  <c r="K1840" i="3"/>
  <c r="K1841" i="3"/>
  <c r="K1842" i="3"/>
  <c r="K1843" i="3"/>
  <c r="K1844" i="3"/>
  <c r="M1844" i="3" s="1"/>
  <c r="K1845" i="3"/>
  <c r="M1845" i="3" s="1"/>
  <c r="K1846" i="3"/>
  <c r="M1846" i="3" s="1"/>
  <c r="K1847" i="3"/>
  <c r="M1847" i="3" s="1"/>
  <c r="K1848" i="3"/>
  <c r="M1848" i="3" s="1"/>
  <c r="K1849" i="3"/>
  <c r="M1849" i="3" s="1"/>
  <c r="K1850" i="3"/>
  <c r="K1851" i="3"/>
  <c r="K1852" i="3"/>
  <c r="K1853" i="3"/>
  <c r="K1854" i="3"/>
  <c r="K1855" i="3"/>
  <c r="K1856" i="3"/>
  <c r="M1856" i="3" s="1"/>
  <c r="K1857" i="3"/>
  <c r="M1857" i="3" s="1"/>
  <c r="K1858" i="3"/>
  <c r="M1858" i="3" s="1"/>
  <c r="K1859" i="3"/>
  <c r="M1859" i="3" s="1"/>
  <c r="K1860" i="3"/>
  <c r="M1860" i="3" s="1"/>
  <c r="K1861" i="3"/>
  <c r="K1862" i="3"/>
  <c r="K1863" i="3"/>
  <c r="K1864" i="3"/>
  <c r="K1865" i="3"/>
  <c r="K1866" i="3"/>
  <c r="K1867" i="3"/>
  <c r="K1868" i="3"/>
  <c r="M1868" i="3" s="1"/>
  <c r="K1869" i="3"/>
  <c r="M1869" i="3" s="1"/>
  <c r="K1870" i="3"/>
  <c r="M1870" i="3" s="1"/>
  <c r="K1871" i="3"/>
  <c r="M1871" i="3" s="1"/>
  <c r="K1872" i="3"/>
  <c r="M1872" i="3" s="1"/>
  <c r="K1873" i="3"/>
  <c r="M1873" i="3" s="1"/>
  <c r="K1874" i="3"/>
  <c r="K1875" i="3"/>
  <c r="K1876" i="3"/>
  <c r="K1877" i="3"/>
  <c r="K1878" i="3"/>
  <c r="K1879" i="3"/>
  <c r="K1880" i="3"/>
  <c r="M1880" i="3" s="1"/>
  <c r="K1881" i="3"/>
  <c r="M1881" i="3" s="1"/>
  <c r="K1882" i="3"/>
  <c r="K1883" i="3"/>
  <c r="M1883" i="3" s="1"/>
  <c r="K1884" i="3"/>
  <c r="M1884" i="3" s="1"/>
  <c r="K1885" i="3"/>
  <c r="M1885" i="3" s="1"/>
  <c r="K1886" i="3"/>
  <c r="K1887" i="3"/>
  <c r="K1888" i="3"/>
  <c r="K1889" i="3"/>
  <c r="K1890" i="3"/>
  <c r="K1891" i="3"/>
  <c r="K1892" i="3"/>
  <c r="M1892" i="3" s="1"/>
  <c r="K1893" i="3"/>
  <c r="M1893" i="3" s="1"/>
  <c r="K1894" i="3"/>
  <c r="M1894" i="3" s="1"/>
  <c r="K1895" i="3"/>
  <c r="M1895" i="3" s="1"/>
  <c r="K1896" i="3"/>
  <c r="M1896" i="3" s="1"/>
  <c r="K1897" i="3"/>
  <c r="M1897" i="3" s="1"/>
  <c r="K1898" i="3"/>
  <c r="K1899" i="3"/>
  <c r="K1900" i="3"/>
  <c r="K1901" i="3"/>
  <c r="K1902" i="3"/>
  <c r="K1903" i="3"/>
  <c r="B19" i="10"/>
  <c r="B16" i="10"/>
  <c r="B13" i="10"/>
  <c r="B10" i="10"/>
  <c r="B7" i="10"/>
  <c r="B4" i="10"/>
  <c r="F96" i="12"/>
  <c r="B104" i="12"/>
  <c r="B103" i="12"/>
  <c r="F95" i="12"/>
  <c r="B105" i="12" l="1"/>
  <c r="M639" i="2"/>
  <c r="M1572" i="3"/>
  <c r="M248" i="2"/>
  <c r="M636" i="3"/>
  <c r="M464" i="2"/>
  <c r="M1151" i="3"/>
  <c r="M1758" i="3"/>
  <c r="M430" i="2"/>
  <c r="M1081" i="3"/>
  <c r="M329" i="2"/>
  <c r="M841" i="3"/>
  <c r="M142" i="2"/>
  <c r="M373" i="3"/>
  <c r="M113" i="2"/>
  <c r="M301" i="3"/>
  <c r="M505" i="2"/>
  <c r="M1247" i="3"/>
  <c r="M258" i="2"/>
  <c r="M659" i="3"/>
  <c r="M229" i="2"/>
  <c r="M587" i="3"/>
  <c r="M37" i="2"/>
  <c r="M95" i="3"/>
  <c r="M628" i="2"/>
  <c r="M1546" i="3"/>
  <c r="M463" i="2"/>
  <c r="M1150" i="3"/>
  <c r="M414" i="2"/>
  <c r="M1042" i="3"/>
  <c r="M278" i="2"/>
  <c r="M706" i="3"/>
  <c r="M272" i="2"/>
  <c r="M693" i="3"/>
  <c r="M140" i="2"/>
  <c r="M369" i="3"/>
  <c r="M1723" i="3"/>
  <c r="M660" i="2"/>
  <c r="M1621" i="3"/>
  <c r="M383" i="2"/>
  <c r="M973" i="3"/>
  <c r="M485" i="2"/>
  <c r="M1197" i="3"/>
  <c r="M1867" i="3"/>
  <c r="M1819" i="3"/>
  <c r="M1759" i="3"/>
  <c r="M1687" i="3"/>
  <c r="M1627" i="3"/>
  <c r="M1567" i="3"/>
  <c r="M1507" i="3"/>
  <c r="M1459" i="3"/>
  <c r="M567" i="2"/>
  <c r="M1399" i="3"/>
  <c r="M1351" i="3"/>
  <c r="M1303" i="3"/>
  <c r="M1231" i="3"/>
  <c r="M1183" i="3"/>
  <c r="M1147" i="3"/>
  <c r="M1087" i="3"/>
  <c r="M1039" i="3"/>
  <c r="M387" i="2"/>
  <c r="M979" i="3"/>
  <c r="M859" i="3"/>
  <c r="M1710" i="3"/>
  <c r="M524" i="2"/>
  <c r="M1285" i="3"/>
  <c r="M375" i="2"/>
  <c r="M961" i="3"/>
  <c r="M426" i="2"/>
  <c r="M1068" i="3"/>
  <c r="M415" i="2"/>
  <c r="M1043" i="3"/>
  <c r="M709" i="2"/>
  <c r="M1750" i="3"/>
  <c r="M668" i="2"/>
  <c r="M1641" i="3"/>
  <c r="M579" i="2"/>
  <c r="M1425" i="3"/>
  <c r="M499" i="2"/>
  <c r="M1233" i="3"/>
  <c r="M413" i="2"/>
  <c r="M1041" i="3"/>
  <c r="M1903" i="3"/>
  <c r="M1843" i="3"/>
  <c r="M1795" i="3"/>
  <c r="M1735" i="3"/>
  <c r="M1675" i="3"/>
  <c r="M1639" i="3"/>
  <c r="M1579" i="3"/>
  <c r="M1519" i="3"/>
  <c r="M1471" i="3"/>
  <c r="M1411" i="3"/>
  <c r="M1375" i="3"/>
  <c r="M1327" i="3"/>
  <c r="M527" i="2"/>
  <c r="M1291" i="3"/>
  <c r="M1243" i="3"/>
  <c r="M483" i="2"/>
  <c r="M1195" i="3"/>
  <c r="M1123" i="3"/>
  <c r="M1075" i="3"/>
  <c r="M1015" i="3"/>
  <c r="M883" i="3"/>
  <c r="M1890" i="3"/>
  <c r="M697" i="2"/>
  <c r="M1722" i="3"/>
  <c r="M644" i="2"/>
  <c r="M1585" i="3"/>
  <c r="M604" i="2"/>
  <c r="M1489" i="3"/>
  <c r="M390" i="2"/>
  <c r="M985" i="3"/>
  <c r="M609" i="2"/>
  <c r="M1500" i="3"/>
  <c r="M564" i="2"/>
  <c r="M1391" i="3"/>
  <c r="M257" i="2"/>
  <c r="M658" i="3"/>
  <c r="M1891" i="3"/>
  <c r="M750" i="2"/>
  <c r="M1855" i="3"/>
  <c r="M1807" i="3"/>
  <c r="M1771" i="3"/>
  <c r="M1711" i="3"/>
  <c r="M1663" i="3"/>
  <c r="M1615" i="3"/>
  <c r="M1591" i="3"/>
  <c r="M1543" i="3"/>
  <c r="M1495" i="3"/>
  <c r="M1447" i="3"/>
  <c r="M1423" i="3"/>
  <c r="M1387" i="3"/>
  <c r="M1339" i="3"/>
  <c r="M1279" i="3"/>
  <c r="M511" i="2"/>
  <c r="M1255" i="3"/>
  <c r="M1207" i="3"/>
  <c r="M1159" i="3"/>
  <c r="M1111" i="3"/>
  <c r="M1063" i="3"/>
  <c r="M1027" i="3"/>
  <c r="M991" i="3"/>
  <c r="M955" i="3"/>
  <c r="M919" i="3"/>
  <c r="M835" i="3"/>
  <c r="M1902" i="3"/>
  <c r="M1878" i="3"/>
  <c r="M1866" i="3"/>
  <c r="M1854" i="3"/>
  <c r="M1842" i="3"/>
  <c r="M1830" i="3"/>
  <c r="M1818" i="3"/>
  <c r="M1806" i="3"/>
  <c r="M725" i="2"/>
  <c r="M1794" i="3"/>
  <c r="M1782" i="3"/>
  <c r="M1770" i="3"/>
  <c r="M1746" i="3"/>
  <c r="M1734" i="3"/>
  <c r="M1698" i="3"/>
  <c r="M1686" i="3"/>
  <c r="M966" i="3"/>
  <c r="M834" i="3"/>
  <c r="M246" i="3"/>
  <c r="M1889" i="3"/>
  <c r="M308" i="2"/>
  <c r="M781" i="3"/>
  <c r="M610" i="2"/>
  <c r="M1501" i="3"/>
  <c r="M348" i="2"/>
  <c r="M889" i="3"/>
  <c r="M545" i="2"/>
  <c r="M1344" i="3"/>
  <c r="M307" i="2"/>
  <c r="M780" i="3"/>
  <c r="M122" i="2"/>
  <c r="M324" i="3"/>
  <c r="M38" i="2"/>
  <c r="M96" i="3"/>
  <c r="M753" i="2"/>
  <c r="M1861" i="3"/>
  <c r="M728" i="2"/>
  <c r="M1800" i="3"/>
  <c r="M20" i="2"/>
  <c r="M48" i="3"/>
  <c r="M592" i="2"/>
  <c r="M1453" i="3"/>
  <c r="M303" i="2"/>
  <c r="M769" i="3"/>
  <c r="M123" i="2"/>
  <c r="M325" i="3"/>
  <c r="M91" i="2"/>
  <c r="M241" i="3"/>
  <c r="M523" i="2"/>
  <c r="M1284" i="3"/>
  <c r="M224" i="2"/>
  <c r="M575" i="3"/>
  <c r="M284" i="2"/>
  <c r="M718" i="3"/>
  <c r="M85" i="2"/>
  <c r="M226" i="3"/>
  <c r="M175" i="2"/>
  <c r="M453" i="3"/>
  <c r="M157" i="2"/>
  <c r="M409" i="3"/>
  <c r="M514" i="2"/>
  <c r="M1260" i="3"/>
  <c r="M353" i="2"/>
  <c r="M899" i="3"/>
  <c r="M761" i="2"/>
  <c r="M1882" i="3"/>
  <c r="M131" i="2"/>
  <c r="M346" i="3"/>
  <c r="M689" i="2"/>
  <c r="M1701" i="3"/>
  <c r="M447" i="2"/>
  <c r="M1113" i="3"/>
  <c r="M180" i="2"/>
  <c r="M465" i="3"/>
  <c r="M704" i="2"/>
  <c r="M1741" i="3"/>
  <c r="M347" i="2"/>
  <c r="M888" i="3"/>
  <c r="M291" i="2"/>
  <c r="M732" i="3"/>
  <c r="M225" i="2"/>
  <c r="M576" i="3"/>
  <c r="M177" i="2"/>
  <c r="M456" i="3"/>
  <c r="M147" i="2"/>
  <c r="M384" i="3"/>
  <c r="M580" i="2"/>
  <c r="M1426" i="3"/>
  <c r="M713" i="2"/>
  <c r="M1761" i="3"/>
  <c r="M357" i="2"/>
  <c r="M909" i="3"/>
  <c r="M242" i="2"/>
  <c r="M621" i="3"/>
  <c r="M1879" i="3"/>
  <c r="M1831" i="3"/>
  <c r="M1783" i="3"/>
  <c r="M1747" i="3"/>
  <c r="M1699" i="3"/>
  <c r="M1651" i="3"/>
  <c r="M1603" i="3"/>
  <c r="M1555" i="3"/>
  <c r="M1531" i="3"/>
  <c r="M1483" i="3"/>
  <c r="M1435" i="3"/>
  <c r="M1363" i="3"/>
  <c r="M1315" i="3"/>
  <c r="M1267" i="3"/>
  <c r="M1219" i="3"/>
  <c r="M1171" i="3"/>
  <c r="M1135" i="3"/>
  <c r="M1099" i="3"/>
  <c r="M1051" i="3"/>
  <c r="M1003" i="3"/>
  <c r="M967" i="3"/>
  <c r="M943" i="3"/>
  <c r="M931" i="3"/>
  <c r="M907" i="3"/>
  <c r="M895" i="3"/>
  <c r="M871" i="3"/>
  <c r="M847" i="3"/>
  <c r="M823" i="3"/>
  <c r="M319" i="2"/>
  <c r="M811" i="3"/>
  <c r="M315" i="2"/>
  <c r="M799" i="3"/>
  <c r="M787" i="3"/>
  <c r="M775" i="3"/>
  <c r="M763" i="3"/>
  <c r="M751" i="3"/>
  <c r="M739" i="3"/>
  <c r="M727" i="3"/>
  <c r="M282" i="2"/>
  <c r="M715" i="3"/>
  <c r="M703" i="3"/>
  <c r="M691" i="3"/>
  <c r="M679" i="3"/>
  <c r="M667" i="3"/>
  <c r="M655" i="3"/>
  <c r="M251" i="2"/>
  <c r="M643" i="3"/>
  <c r="M631" i="3"/>
  <c r="M619" i="3"/>
  <c r="M236" i="2"/>
  <c r="M607" i="3"/>
  <c r="M595" i="3"/>
  <c r="M583" i="3"/>
  <c r="M571" i="3"/>
  <c r="M559" i="3"/>
  <c r="M547" i="3"/>
  <c r="M535" i="3"/>
  <c r="M523" i="3"/>
  <c r="M511" i="3"/>
  <c r="M193" i="2"/>
  <c r="M499" i="3"/>
  <c r="M487" i="3"/>
  <c r="M475" i="3"/>
  <c r="M463" i="3"/>
  <c r="M451" i="3"/>
  <c r="M439" i="3"/>
  <c r="M427" i="3"/>
  <c r="M415" i="3"/>
  <c r="M403" i="3"/>
  <c r="M391" i="3"/>
  <c r="M379" i="3"/>
  <c r="M367" i="3"/>
  <c r="M355" i="3"/>
  <c r="M343" i="3"/>
  <c r="M331" i="3"/>
  <c r="M319" i="3"/>
  <c r="M307" i="3"/>
  <c r="M295" i="3"/>
  <c r="M107" i="2"/>
  <c r="M283" i="3"/>
  <c r="M271" i="3"/>
  <c r="M259" i="3"/>
  <c r="M247" i="3"/>
  <c r="M235" i="3"/>
  <c r="M223" i="3"/>
  <c r="M211" i="3"/>
  <c r="M74" i="2"/>
  <c r="M199" i="3"/>
  <c r="M187" i="3"/>
  <c r="M175" i="3"/>
  <c r="M163" i="3"/>
  <c r="M151" i="3"/>
  <c r="M139" i="3"/>
  <c r="M127" i="3"/>
  <c r="M115" i="3"/>
  <c r="M103" i="3"/>
  <c r="M91" i="3"/>
  <c r="M79" i="3"/>
  <c r="M67" i="3"/>
  <c r="M55" i="3"/>
  <c r="M43" i="3"/>
  <c r="M31" i="3"/>
  <c r="M19" i="3"/>
  <c r="M7" i="3"/>
  <c r="M1338" i="3"/>
  <c r="M18" i="3"/>
  <c r="M1674" i="3"/>
  <c r="M1650" i="3"/>
  <c r="M1626" i="3"/>
  <c r="M1602" i="3"/>
  <c r="M1578" i="3"/>
  <c r="M632" i="2"/>
  <c r="M1554" i="3"/>
  <c r="M1518" i="3"/>
  <c r="M1494" i="3"/>
  <c r="M1470" i="3"/>
  <c r="M1446" i="3"/>
  <c r="M1422" i="3"/>
  <c r="M572" i="2"/>
  <c r="M1410" i="3"/>
  <c r="M1386" i="3"/>
  <c r="M1362" i="3"/>
  <c r="M1314" i="3"/>
  <c r="M1290" i="3"/>
  <c r="M1266" i="3"/>
  <c r="M1242" i="3"/>
  <c r="M1218" i="3"/>
  <c r="M482" i="2"/>
  <c r="M1194" i="3"/>
  <c r="M1170" i="3"/>
  <c r="M1146" i="3"/>
  <c r="M456" i="2"/>
  <c r="M1134" i="3"/>
  <c r="M1110" i="3"/>
  <c r="M1086" i="3"/>
  <c r="M1050" i="3"/>
  <c r="M1026" i="3"/>
  <c r="M1002" i="3"/>
  <c r="M386" i="2"/>
  <c r="M978" i="3"/>
  <c r="M942" i="3"/>
  <c r="M918" i="3"/>
  <c r="M894" i="3"/>
  <c r="M870" i="3"/>
  <c r="M846" i="3"/>
  <c r="M810" i="3"/>
  <c r="M786" i="3"/>
  <c r="M762" i="3"/>
  <c r="M738" i="3"/>
  <c r="M714" i="3"/>
  <c r="M690" i="3"/>
  <c r="M654" i="3"/>
  <c r="M630" i="3"/>
  <c r="M606" i="3"/>
  <c r="M582" i="3"/>
  <c r="M558" i="3"/>
  <c r="M534" i="3"/>
  <c r="M510" i="3"/>
  <c r="M486" i="3"/>
  <c r="M462" i="3"/>
  <c r="M173" i="2"/>
  <c r="M450" i="3"/>
  <c r="M426" i="3"/>
  <c r="M402" i="3"/>
  <c r="M378" i="3"/>
  <c r="M354" i="3"/>
  <c r="M330" i="3"/>
  <c r="M306" i="3"/>
  <c r="M282" i="3"/>
  <c r="M258" i="3"/>
  <c r="M234" i="3"/>
  <c r="M210" i="3"/>
  <c r="M186" i="3"/>
  <c r="M162" i="3"/>
  <c r="M138" i="3"/>
  <c r="M114" i="3"/>
  <c r="M90" i="3"/>
  <c r="M26" i="2"/>
  <c r="M66" i="3"/>
  <c r="M42" i="3"/>
  <c r="M6" i="3"/>
  <c r="M1877" i="3"/>
  <c r="M1817" i="3"/>
  <c r="M1553" i="3"/>
  <c r="M1541" i="3"/>
  <c r="M621" i="2"/>
  <c r="M1529" i="3"/>
  <c r="M1517" i="3"/>
  <c r="M1505" i="3"/>
  <c r="M1493" i="3"/>
  <c r="M1481" i="3"/>
  <c r="M1469" i="3"/>
  <c r="M1457" i="3"/>
  <c r="M1445" i="3"/>
  <c r="M1433" i="3"/>
  <c r="M1421" i="3"/>
  <c r="M1409" i="3"/>
  <c r="M1397" i="3"/>
  <c r="M1385" i="3"/>
  <c r="M556" i="2"/>
  <c r="M1373" i="3"/>
  <c r="M1361" i="3"/>
  <c r="M1349" i="3"/>
  <c r="M1662" i="3"/>
  <c r="M1638" i="3"/>
  <c r="M1614" i="3"/>
  <c r="M1590" i="3"/>
  <c r="M1566" i="3"/>
  <c r="M1542" i="3"/>
  <c r="M622" i="2"/>
  <c r="M1530" i="3"/>
  <c r="M1506" i="3"/>
  <c r="M1482" i="3"/>
  <c r="M1458" i="3"/>
  <c r="M1434" i="3"/>
  <c r="M1398" i="3"/>
  <c r="M1374" i="3"/>
  <c r="M1350" i="3"/>
  <c r="M1326" i="3"/>
  <c r="M1302" i="3"/>
  <c r="M1278" i="3"/>
  <c r="M510" i="2"/>
  <c r="M1254" i="3"/>
  <c r="M1230" i="3"/>
  <c r="M1206" i="3"/>
  <c r="M1182" i="3"/>
  <c r="M1158" i="3"/>
  <c r="M1122" i="3"/>
  <c r="M1098" i="3"/>
  <c r="M1074" i="3"/>
  <c r="M1062" i="3"/>
  <c r="M1038" i="3"/>
  <c r="M1014" i="3"/>
  <c r="M990" i="3"/>
  <c r="M954" i="3"/>
  <c r="M930" i="3"/>
  <c r="M906" i="3"/>
  <c r="M882" i="3"/>
  <c r="M858" i="3"/>
  <c r="M822" i="3"/>
  <c r="M798" i="3"/>
  <c r="M774" i="3"/>
  <c r="M750" i="3"/>
  <c r="M726" i="3"/>
  <c r="M702" i="3"/>
  <c r="M678" i="3"/>
  <c r="M666" i="3"/>
  <c r="M642" i="3"/>
  <c r="M618" i="3"/>
  <c r="M594" i="3"/>
  <c r="M570" i="3"/>
  <c r="M546" i="3"/>
  <c r="M522" i="3"/>
  <c r="M498" i="3"/>
  <c r="M474" i="3"/>
  <c r="M438" i="3"/>
  <c r="M414" i="3"/>
  <c r="M390" i="3"/>
  <c r="M366" i="3"/>
  <c r="M342" i="3"/>
  <c r="M318" i="3"/>
  <c r="M294" i="3"/>
  <c r="M270" i="3"/>
  <c r="M222" i="3"/>
  <c r="M198" i="3"/>
  <c r="M174" i="3"/>
  <c r="M150" i="3"/>
  <c r="M126" i="3"/>
  <c r="M102" i="3"/>
  <c r="M78" i="3"/>
  <c r="M54" i="3"/>
  <c r="M30" i="3"/>
  <c r="M1901" i="3"/>
  <c r="M1865" i="3"/>
  <c r="M1853" i="3"/>
  <c r="M1841" i="3"/>
  <c r="M1829" i="3"/>
  <c r="M1805" i="3"/>
  <c r="M1793" i="3"/>
  <c r="M1781" i="3"/>
  <c r="M1769" i="3"/>
  <c r="M707" i="2"/>
  <c r="M1745" i="3"/>
  <c r="M1733" i="3"/>
  <c r="M1721" i="3"/>
  <c r="M692" i="2"/>
  <c r="M1709" i="3"/>
  <c r="M686" i="2"/>
  <c r="M1697" i="3"/>
  <c r="M1685" i="3"/>
  <c r="M1673" i="3"/>
  <c r="M1661" i="3"/>
  <c r="M1649" i="3"/>
  <c r="M1637" i="3"/>
  <c r="M1625" i="3"/>
  <c r="M1613" i="3"/>
  <c r="M1601" i="3"/>
  <c r="M647" i="2"/>
  <c r="M1589" i="3"/>
  <c r="M1577" i="3"/>
  <c r="M1325" i="3"/>
  <c r="M1313" i="3"/>
  <c r="M1301" i="3"/>
  <c r="M1289" i="3"/>
  <c r="M1277" i="3"/>
  <c r="M516" i="2"/>
  <c r="M1265" i="3"/>
  <c r="M1133" i="3"/>
  <c r="M917" i="3"/>
  <c r="M893" i="3"/>
  <c r="M1565" i="3"/>
  <c r="M1888" i="3"/>
  <c r="M1756" i="3"/>
  <c r="M1732" i="3"/>
  <c r="M1492" i="3"/>
  <c r="M1384" i="3"/>
  <c r="M1372" i="3"/>
  <c r="M1120" i="3"/>
  <c r="M916" i="3"/>
  <c r="M1719" i="3"/>
  <c r="M1587" i="3"/>
  <c r="M1371" i="3"/>
  <c r="M1179" i="3"/>
  <c r="M688" i="2"/>
  <c r="M1700" i="3"/>
  <c r="M683" i="2"/>
  <c r="M1688" i="3"/>
  <c r="M667" i="2"/>
  <c r="M1640" i="3"/>
  <c r="M649" i="2"/>
  <c r="M1592" i="3"/>
  <c r="M528" i="2"/>
  <c r="M1292" i="3"/>
  <c r="M484" i="2"/>
  <c r="M1196" i="3"/>
  <c r="M446" i="2"/>
  <c r="M1112" i="3"/>
  <c r="M388" i="2"/>
  <c r="M980" i="3"/>
  <c r="M380" i="2"/>
  <c r="M968" i="3"/>
  <c r="M373" i="2"/>
  <c r="M956" i="3"/>
  <c r="M356" i="2"/>
  <c r="M908" i="3"/>
  <c r="M271" i="2"/>
  <c r="M692" i="3"/>
  <c r="M169" i="2"/>
  <c r="M440" i="3"/>
  <c r="M79" i="2"/>
  <c r="M212" i="3"/>
  <c r="M46" i="2"/>
  <c r="M116" i="3"/>
  <c r="M14" i="2"/>
  <c r="M32" i="3"/>
  <c r="M1419" i="3"/>
  <c r="M1876" i="3"/>
  <c r="M1840" i="3"/>
  <c r="M1780" i="3"/>
  <c r="M1684" i="3"/>
  <c r="M1636" i="3"/>
  <c r="M1588" i="3"/>
  <c r="M1540" i="3"/>
  <c r="M1480" i="3"/>
  <c r="M1408" i="3"/>
  <c r="M1324" i="3"/>
  <c r="M1288" i="3"/>
  <c r="M1264" i="3"/>
  <c r="M1252" i="3"/>
  <c r="M1228" i="3"/>
  <c r="M1216" i="3"/>
  <c r="M1204" i="3"/>
  <c r="M1192" i="3"/>
  <c r="M1168" i="3"/>
  <c r="M1156" i="3"/>
  <c r="M1144" i="3"/>
  <c r="M1108" i="3"/>
  <c r="M439" i="2"/>
  <c r="M1096" i="3"/>
  <c r="M1084" i="3"/>
  <c r="M1072" i="3"/>
  <c r="M1060" i="3"/>
  <c r="M1048" i="3"/>
  <c r="M1036" i="3"/>
  <c r="M1024" i="3"/>
  <c r="M1012" i="3"/>
  <c r="M1000" i="3"/>
  <c r="M988" i="3"/>
  <c r="M976" i="3"/>
  <c r="M964" i="3"/>
  <c r="M952" i="3"/>
  <c r="M940" i="3"/>
  <c r="M928" i="3"/>
  <c r="M904" i="3"/>
  <c r="M892" i="3"/>
  <c r="M880" i="3"/>
  <c r="M868" i="3"/>
  <c r="M844" i="3"/>
  <c r="M832" i="3"/>
  <c r="M820" i="3"/>
  <c r="M808" i="3"/>
  <c r="M796" i="3"/>
  <c r="M784" i="3"/>
  <c r="M772" i="3"/>
  <c r="M760" i="3"/>
  <c r="M748" i="3"/>
  <c r="M736" i="3"/>
  <c r="M287" i="2"/>
  <c r="M724" i="3"/>
  <c r="M712" i="3"/>
  <c r="M592" i="3"/>
  <c r="M568" i="3"/>
  <c r="M532" i="3"/>
  <c r="M376" i="3"/>
  <c r="M136" i="3"/>
  <c r="M112" i="3"/>
  <c r="M16" i="3"/>
  <c r="M1900" i="3"/>
  <c r="M1864" i="3"/>
  <c r="M748" i="2"/>
  <c r="M1852" i="3"/>
  <c r="M1804" i="3"/>
  <c r="M1744" i="3"/>
  <c r="M1696" i="3"/>
  <c r="M1660" i="3"/>
  <c r="M1624" i="3"/>
  <c r="M1516" i="3"/>
  <c r="M1468" i="3"/>
  <c r="M588" i="2"/>
  <c r="M1444" i="3"/>
  <c r="M1336" i="3"/>
  <c r="M1276" i="3"/>
  <c r="M1899" i="3"/>
  <c r="M1887" i="3"/>
  <c r="M758" i="2"/>
  <c r="M1875" i="3"/>
  <c r="M1863" i="3"/>
  <c r="M1851" i="3"/>
  <c r="M1839" i="3"/>
  <c r="M1815" i="3"/>
  <c r="M1803" i="3"/>
  <c r="M1791" i="3"/>
  <c r="M719" i="2"/>
  <c r="M1779" i="3"/>
  <c r="M1767" i="3"/>
  <c r="M1755" i="3"/>
  <c r="M1743" i="3"/>
  <c r="M1695" i="3"/>
  <c r="M1683" i="3"/>
  <c r="M1671" i="3"/>
  <c r="M1647" i="3"/>
  <c r="M1635" i="3"/>
  <c r="M1623" i="3"/>
  <c r="M656" i="2"/>
  <c r="M1611" i="3"/>
  <c r="M1575" i="3"/>
  <c r="M1551" i="3"/>
  <c r="M1539" i="3"/>
  <c r="M1527" i="3"/>
  <c r="M1515" i="3"/>
  <c r="M1503" i="3"/>
  <c r="M1479" i="3"/>
  <c r="M1467" i="3"/>
  <c r="M1455" i="3"/>
  <c r="M1443" i="3"/>
  <c r="M1431" i="3"/>
  <c r="M1395" i="3"/>
  <c r="M1359" i="3"/>
  <c r="M1299" i="3"/>
  <c r="M1263" i="3"/>
  <c r="M1203" i="3"/>
  <c r="M1131" i="3"/>
  <c r="M1071" i="3"/>
  <c r="M903" i="3"/>
  <c r="M675" i="3"/>
  <c r="M509" i="2"/>
  <c r="M1253" i="3"/>
  <c r="M1241" i="3"/>
  <c r="M1217" i="3"/>
  <c r="M1205" i="3"/>
  <c r="M1193" i="3"/>
  <c r="M1181" i="3"/>
  <c r="M472" i="2"/>
  <c r="M1169" i="3"/>
  <c r="M1157" i="3"/>
  <c r="M1145" i="3"/>
  <c r="M1121" i="3"/>
  <c r="M1109" i="3"/>
  <c r="M1097" i="3"/>
  <c r="M1085" i="3"/>
  <c r="M1073" i="3"/>
  <c r="M1061" i="3"/>
  <c r="M1049" i="3"/>
  <c r="M1037" i="3"/>
  <c r="M1025" i="3"/>
  <c r="M1013" i="3"/>
  <c r="M1001" i="3"/>
  <c r="M392" i="2"/>
  <c r="M989" i="3"/>
  <c r="M977" i="3"/>
  <c r="M965" i="3"/>
  <c r="M953" i="3"/>
  <c r="M941" i="3"/>
  <c r="M929" i="3"/>
  <c r="M905" i="3"/>
  <c r="M881" i="3"/>
  <c r="M869" i="3"/>
  <c r="M857" i="3"/>
  <c r="M845" i="3"/>
  <c r="M833" i="3"/>
  <c r="M821" i="3"/>
  <c r="M809" i="3"/>
  <c r="M761" i="3"/>
  <c r="M701" i="3"/>
  <c r="M617" i="3"/>
  <c r="M593" i="3"/>
  <c r="M533" i="3"/>
  <c r="M413" i="3"/>
  <c r="M41" i="3"/>
  <c r="M17" i="3"/>
  <c r="M1816" i="3"/>
  <c r="M1792" i="3"/>
  <c r="M1768" i="3"/>
  <c r="M1720" i="3"/>
  <c r="M1708" i="3"/>
  <c r="M1672" i="3"/>
  <c r="M1648" i="3"/>
  <c r="M1612" i="3"/>
  <c r="M1576" i="3"/>
  <c r="M1552" i="3"/>
  <c r="M1528" i="3"/>
  <c r="M1504" i="3"/>
  <c r="M1456" i="3"/>
  <c r="M1432" i="3"/>
  <c r="M1396" i="3"/>
  <c r="M1360" i="3"/>
  <c r="M1348" i="3"/>
  <c r="M1312" i="3"/>
  <c r="M1300" i="3"/>
  <c r="M1240" i="3"/>
  <c r="M1707" i="3"/>
  <c r="M1659" i="3"/>
  <c r="M1407" i="3"/>
  <c r="M1383" i="3"/>
  <c r="M1347" i="3"/>
  <c r="M1335" i="3"/>
  <c r="M538" i="2"/>
  <c r="M1323" i="3"/>
  <c r="M1311" i="3"/>
  <c r="M1287" i="3"/>
  <c r="M1275" i="3"/>
  <c r="M1251" i="3"/>
  <c r="M1239" i="3"/>
  <c r="M1227" i="3"/>
  <c r="M1215" i="3"/>
  <c r="M1191" i="3"/>
  <c r="M1167" i="3"/>
  <c r="M1155" i="3"/>
  <c r="M460" i="2"/>
  <c r="M1143" i="3"/>
  <c r="M450" i="2"/>
  <c r="M1119" i="3"/>
  <c r="M1107" i="3"/>
  <c r="M438" i="2"/>
  <c r="M1095" i="3"/>
  <c r="M432" i="2"/>
  <c r="M1083" i="3"/>
  <c r="M1059" i="3"/>
  <c r="M417" i="2"/>
  <c r="M1047" i="3"/>
  <c r="M1035" i="3"/>
  <c r="M1023" i="3"/>
  <c r="M999" i="3"/>
  <c r="M987" i="3"/>
  <c r="M975" i="3"/>
  <c r="M377" i="2"/>
  <c r="M963" i="3"/>
  <c r="M371" i="2"/>
  <c r="M951" i="3"/>
  <c r="M939" i="3"/>
  <c r="M927" i="3"/>
  <c r="M915" i="3"/>
  <c r="M891" i="3"/>
  <c r="M879" i="3"/>
  <c r="M867" i="3"/>
  <c r="M855" i="3"/>
  <c r="M843" i="3"/>
  <c r="M831" i="3"/>
  <c r="M819" i="3"/>
  <c r="M807" i="3"/>
  <c r="M795" i="3"/>
  <c r="M783" i="3"/>
  <c r="M771" i="3"/>
  <c r="M759" i="3"/>
  <c r="M747" i="3"/>
  <c r="M735" i="3"/>
  <c r="M286" i="2"/>
  <c r="M723" i="3"/>
  <c r="M711" i="3"/>
  <c r="M699" i="3"/>
  <c r="M687" i="3"/>
  <c r="M663" i="3"/>
  <c r="M651" i="3"/>
  <c r="M639" i="3"/>
  <c r="M627" i="3"/>
  <c r="M615" i="3"/>
  <c r="M234" i="2"/>
  <c r="M603" i="3"/>
  <c r="M591" i="3"/>
  <c r="M579" i="3"/>
  <c r="M567" i="3"/>
  <c r="M555" i="3"/>
  <c r="M543" i="3"/>
  <c r="M531" i="3"/>
  <c r="M519" i="3"/>
  <c r="M507" i="3"/>
  <c r="M495" i="3"/>
  <c r="M483" i="3"/>
  <c r="M183" i="2"/>
  <c r="M471" i="3"/>
  <c r="M459" i="3"/>
  <c r="M447" i="3"/>
  <c r="M435" i="3"/>
  <c r="M423" i="3"/>
  <c r="M411" i="3"/>
  <c r="M399" i="3"/>
  <c r="M387" i="3"/>
  <c r="M375" i="3"/>
  <c r="M137" i="2"/>
  <c r="M363" i="3"/>
  <c r="M351" i="3"/>
  <c r="M339" i="3"/>
  <c r="M327" i="3"/>
  <c r="M315" i="3"/>
  <c r="M303" i="3"/>
  <c r="M291" i="3"/>
  <c r="M279" i="3"/>
  <c r="M267" i="3"/>
  <c r="M255" i="3"/>
  <c r="M243" i="3"/>
  <c r="M1898" i="3"/>
  <c r="M1874" i="3"/>
  <c r="M1814" i="3"/>
  <c r="M1610" i="3"/>
  <c r="M1598" i="3"/>
  <c r="M1562" i="3"/>
  <c r="M1550" i="3"/>
  <c r="M1478" i="3"/>
  <c r="M1454" i="3"/>
  <c r="M1442" i="3"/>
  <c r="M1418" i="3"/>
  <c r="M1850" i="3"/>
  <c r="M1838" i="3"/>
  <c r="M1790" i="3"/>
  <c r="M1778" i="3"/>
  <c r="M1766" i="3"/>
  <c r="M1706" i="3"/>
  <c r="M1694" i="3"/>
  <c r="M1646" i="3"/>
  <c r="M1622" i="3"/>
  <c r="M1574" i="3"/>
  <c r="M1526" i="3"/>
  <c r="M1502" i="3"/>
  <c r="M605" i="2"/>
  <c r="M1490" i="3"/>
  <c r="M1466" i="3"/>
  <c r="M583" i="2"/>
  <c r="M1430" i="3"/>
  <c r="M1394" i="3"/>
  <c r="M560" i="2"/>
  <c r="M1382" i="3"/>
  <c r="M1346" i="3"/>
  <c r="M1310" i="3"/>
  <c r="M1274" i="3"/>
  <c r="M1238" i="3"/>
  <c r="M1118" i="3"/>
  <c r="M1070" i="3"/>
  <c r="M1022" i="3"/>
  <c r="M1514" i="3"/>
  <c r="M797" i="3"/>
  <c r="M785" i="3"/>
  <c r="M725" i="3"/>
  <c r="M713" i="3"/>
  <c r="M677" i="3"/>
  <c r="M653" i="3"/>
  <c r="M641" i="3"/>
  <c r="M581" i="3"/>
  <c r="M221" i="2"/>
  <c r="M569" i="3"/>
  <c r="M545" i="3"/>
  <c r="M509" i="3"/>
  <c r="M497" i="3"/>
  <c r="M473" i="3"/>
  <c r="M449" i="3"/>
  <c r="M437" i="3"/>
  <c r="M163" i="2"/>
  <c r="M425" i="3"/>
  <c r="M401" i="3"/>
  <c r="M389" i="3"/>
  <c r="M144" i="2"/>
  <c r="M377" i="3"/>
  <c r="M365" i="3"/>
  <c r="M353" i="3"/>
  <c r="M293" i="3"/>
  <c r="M281" i="3"/>
  <c r="M257" i="3"/>
  <c r="M221" i="3"/>
  <c r="M209" i="3"/>
  <c r="M197" i="3"/>
  <c r="M173" i="3"/>
  <c r="M149" i="3"/>
  <c r="M137" i="3"/>
  <c r="M101" i="3"/>
  <c r="M77" i="3"/>
  <c r="M65" i="3"/>
  <c r="M5" i="3"/>
  <c r="M700" i="3"/>
  <c r="M676" i="3"/>
  <c r="M652" i="3"/>
  <c r="M640" i="3"/>
  <c r="M580" i="3"/>
  <c r="M544" i="3"/>
  <c r="M508" i="3"/>
  <c r="M496" i="3"/>
  <c r="M472" i="3"/>
  <c r="M448" i="3"/>
  <c r="M436" i="3"/>
  <c r="M424" i="3"/>
  <c r="M412" i="3"/>
  <c r="M138" i="2"/>
  <c r="M364" i="3"/>
  <c r="M352" i="3"/>
  <c r="M292" i="3"/>
  <c r="M268" i="3"/>
  <c r="M256" i="3"/>
  <c r="M244" i="3"/>
  <c r="M82" i="2"/>
  <c r="M220" i="3"/>
  <c r="M196" i="3"/>
  <c r="M172" i="3"/>
  <c r="M160" i="3"/>
  <c r="M148" i="3"/>
  <c r="M124" i="3"/>
  <c r="M40" i="2"/>
  <c r="M100" i="3"/>
  <c r="M76" i="3"/>
  <c r="M64" i="3"/>
  <c r="M4" i="3"/>
  <c r="M87" i="2"/>
  <c r="M231" i="3"/>
  <c r="M219" i="3"/>
  <c r="M207" i="3"/>
  <c r="M195" i="3"/>
  <c r="M183" i="3"/>
  <c r="M171" i="3"/>
  <c r="M159" i="3"/>
  <c r="M147" i="3"/>
  <c r="M135" i="3"/>
  <c r="M123" i="3"/>
  <c r="M111" i="3"/>
  <c r="M99" i="3"/>
  <c r="M87" i="3"/>
  <c r="M75" i="3"/>
  <c r="M63" i="3"/>
  <c r="M51" i="3"/>
  <c r="M39" i="3"/>
  <c r="M27" i="3"/>
  <c r="M15" i="3"/>
  <c r="M3" i="3"/>
  <c r="M1322" i="3"/>
  <c r="M1214" i="3"/>
  <c r="M1202" i="3"/>
  <c r="M1142" i="3"/>
  <c r="M1130" i="3"/>
  <c r="M437" i="2"/>
  <c r="M1094" i="3"/>
  <c r="M1046" i="3"/>
  <c r="M1034" i="3"/>
  <c r="M402" i="2"/>
  <c r="M1010" i="3"/>
  <c r="M396" i="2"/>
  <c r="M998" i="3"/>
  <c r="M986" i="3"/>
  <c r="M384" i="2"/>
  <c r="M974" i="3"/>
  <c r="M376" i="2"/>
  <c r="M962" i="3"/>
  <c r="M950" i="3"/>
  <c r="M366" i="2"/>
  <c r="M938" i="3"/>
  <c r="M926" i="3"/>
  <c r="M914" i="3"/>
  <c r="M902" i="3"/>
  <c r="M890" i="3"/>
  <c r="M878" i="3"/>
  <c r="M866" i="3"/>
  <c r="M333" i="2"/>
  <c r="M854" i="3"/>
  <c r="M842" i="3"/>
  <c r="M830" i="3"/>
  <c r="M818" i="3"/>
  <c r="M806" i="3"/>
  <c r="M794" i="3"/>
  <c r="M782" i="3"/>
  <c r="M770" i="3"/>
  <c r="M758" i="3"/>
  <c r="M746" i="3"/>
  <c r="M734" i="3"/>
  <c r="M722" i="3"/>
  <c r="M710" i="3"/>
  <c r="M698" i="3"/>
  <c r="M686" i="3"/>
  <c r="M674" i="3"/>
  <c r="M662" i="3"/>
  <c r="M650" i="3"/>
  <c r="M638" i="3"/>
  <c r="M626" i="3"/>
  <c r="M239" i="2"/>
  <c r="M614" i="3"/>
  <c r="M602" i="3"/>
  <c r="M590" i="3"/>
  <c r="M578" i="3"/>
  <c r="M566" i="3"/>
  <c r="M554" i="3"/>
  <c r="M542" i="3"/>
  <c r="M207" i="2"/>
  <c r="M530" i="3"/>
  <c r="M518" i="3"/>
  <c r="M196" i="2"/>
  <c r="M506" i="3"/>
  <c r="M494" i="3"/>
  <c r="M482" i="3"/>
  <c r="M182" i="2"/>
  <c r="M470" i="3"/>
  <c r="M458" i="3"/>
  <c r="M446" i="3"/>
  <c r="M434" i="3"/>
  <c r="M422" i="3"/>
  <c r="M410" i="3"/>
  <c r="M398" i="3"/>
  <c r="M386" i="3"/>
  <c r="M374" i="3"/>
  <c r="M362" i="3"/>
  <c r="M350" i="3"/>
  <c r="M128" i="2"/>
  <c r="M338" i="3"/>
  <c r="M124" i="2"/>
  <c r="M326" i="3"/>
  <c r="M118" i="2"/>
  <c r="M314" i="3"/>
  <c r="M114" i="2"/>
  <c r="M302" i="3"/>
  <c r="M290" i="3"/>
  <c r="M278" i="3"/>
  <c r="M266" i="3"/>
  <c r="M254" i="3"/>
  <c r="M242" i="3"/>
  <c r="M230" i="3"/>
  <c r="M218" i="3"/>
  <c r="M206" i="3"/>
  <c r="M194" i="3"/>
  <c r="M182" i="3"/>
  <c r="M170" i="3"/>
  <c r="M158" i="3"/>
  <c r="M146" i="3"/>
  <c r="M134" i="3"/>
  <c r="M122" i="3"/>
  <c r="M110" i="3"/>
  <c r="M98" i="3"/>
  <c r="M86" i="3"/>
  <c r="M74" i="3"/>
  <c r="M62" i="3"/>
  <c r="M50" i="3"/>
  <c r="M38" i="3"/>
  <c r="M26" i="3"/>
  <c r="M7" i="2"/>
  <c r="M14" i="3"/>
  <c r="M2" i="3"/>
  <c r="L1352" i="3"/>
  <c r="L544" i="3"/>
  <c r="L1653" i="3"/>
  <c r="L1424" i="3"/>
  <c r="Q12" i="2"/>
  <c r="R12" i="2" s="1"/>
  <c r="Q24" i="2"/>
  <c r="R24" i="2" s="1"/>
  <c r="Q36" i="2"/>
  <c r="R36" i="2" s="1"/>
  <c r="Q48" i="2"/>
  <c r="R48" i="2" s="1"/>
  <c r="Q60" i="2"/>
  <c r="R60" i="2" s="1"/>
  <c r="Q72" i="2"/>
  <c r="R72" i="2" s="1"/>
  <c r="Q84" i="2"/>
  <c r="R84" i="2" s="1"/>
  <c r="Q96" i="2"/>
  <c r="R96" i="2" s="1"/>
  <c r="Q120" i="2"/>
  <c r="R120" i="2" s="1"/>
  <c r="Q132" i="2"/>
  <c r="R132" i="2" s="1"/>
  <c r="Q144" i="2"/>
  <c r="R144" i="2" s="1"/>
  <c r="V144" i="2" s="1"/>
  <c r="Q156" i="2"/>
  <c r="R156" i="2" s="1"/>
  <c r="Q168" i="2"/>
  <c r="R168" i="2" s="1"/>
  <c r="Q180" i="2"/>
  <c r="R180" i="2" s="1"/>
  <c r="V180" i="2" s="1"/>
  <c r="Q192" i="2"/>
  <c r="R192" i="2" s="1"/>
  <c r="Q204" i="2"/>
  <c r="R204" i="2" s="1"/>
  <c r="Q216" i="2"/>
  <c r="R216" i="2" s="1"/>
  <c r="Q228" i="2"/>
  <c r="R228" i="2" s="1"/>
  <c r="Q240" i="2"/>
  <c r="R240" i="2" s="1"/>
  <c r="Q252" i="2"/>
  <c r="R252" i="2" s="1"/>
  <c r="Q264" i="2"/>
  <c r="R264" i="2" s="1"/>
  <c r="Q276" i="2"/>
  <c r="R276" i="2" s="1"/>
  <c r="Q288" i="2"/>
  <c r="R288" i="2" s="1"/>
  <c r="Q300" i="2"/>
  <c r="R300" i="2" s="1"/>
  <c r="Q312" i="2"/>
  <c r="R312" i="2" s="1"/>
  <c r="Q324" i="2"/>
  <c r="R324" i="2" s="1"/>
  <c r="Q336" i="2"/>
  <c r="R336" i="2" s="1"/>
  <c r="Q348" i="2"/>
  <c r="R348" i="2" s="1"/>
  <c r="V348" i="2" s="1"/>
  <c r="Q360" i="2"/>
  <c r="R360" i="2" s="1"/>
  <c r="Q372" i="2"/>
  <c r="R372" i="2" s="1"/>
  <c r="Q384" i="2"/>
  <c r="R384" i="2" s="1"/>
  <c r="V384" i="2" s="1"/>
  <c r="Q396" i="2"/>
  <c r="R396" i="2" s="1"/>
  <c r="V396" i="2" s="1"/>
  <c r="Q408" i="2"/>
  <c r="R408" i="2" s="1"/>
  <c r="Q420" i="2"/>
  <c r="R420" i="2" s="1"/>
  <c r="Q432" i="2"/>
  <c r="R432" i="2" s="1"/>
  <c r="Q444" i="2"/>
  <c r="R444" i="2" s="1"/>
  <c r="Q456" i="2"/>
  <c r="R456" i="2" s="1"/>
  <c r="Q468" i="2"/>
  <c r="R468" i="2" s="1"/>
  <c r="Q480" i="2"/>
  <c r="R480" i="2" s="1"/>
  <c r="Q492" i="2"/>
  <c r="R492" i="2" s="1"/>
  <c r="Q504" i="2"/>
  <c r="R504" i="2" s="1"/>
  <c r="Q516" i="2"/>
  <c r="R516" i="2" s="1"/>
  <c r="V516" i="2" s="1"/>
  <c r="Q528" i="2"/>
  <c r="R528" i="2" s="1"/>
  <c r="Q540" i="2"/>
  <c r="R540" i="2" s="1"/>
  <c r="Q552" i="2"/>
  <c r="R552" i="2" s="1"/>
  <c r="Q564" i="2"/>
  <c r="R564" i="2" s="1"/>
  <c r="Q576" i="2"/>
  <c r="R576" i="2" s="1"/>
  <c r="V576" i="2" s="1"/>
  <c r="Q588" i="2"/>
  <c r="R588" i="2" s="1"/>
  <c r="Q600" i="2"/>
  <c r="R600" i="2" s="1"/>
  <c r="Q612" i="2"/>
  <c r="R612" i="2" s="1"/>
  <c r="Q624" i="2"/>
  <c r="R624" i="2" s="1"/>
  <c r="Q636" i="2"/>
  <c r="R636" i="2" s="1"/>
  <c r="V636" i="2" s="1"/>
  <c r="Q648" i="2"/>
  <c r="R648" i="2" s="1"/>
  <c r="Q660" i="2"/>
  <c r="R660" i="2" s="1"/>
  <c r="V660" i="2" s="1"/>
  <c r="Q672" i="2"/>
  <c r="R672" i="2" s="1"/>
  <c r="Q684" i="2"/>
  <c r="R684" i="2" s="1"/>
  <c r="Q696" i="2"/>
  <c r="R696" i="2" s="1"/>
  <c r="Q708" i="2"/>
  <c r="R708" i="2" s="1"/>
  <c r="Q720" i="2"/>
  <c r="R720" i="2" s="1"/>
  <c r="Q744" i="2"/>
  <c r="R744" i="2" s="1"/>
  <c r="Q6" i="2"/>
  <c r="R6" i="2" s="1"/>
  <c r="Q18" i="2"/>
  <c r="R18" i="2" s="1"/>
  <c r="Q30" i="2"/>
  <c r="R30" i="2" s="1"/>
  <c r="Q42" i="2"/>
  <c r="R42" i="2" s="1"/>
  <c r="Q54" i="2"/>
  <c r="R54" i="2" s="1"/>
  <c r="Q66" i="2"/>
  <c r="R66" i="2" s="1"/>
  <c r="Q78" i="2"/>
  <c r="R78" i="2" s="1"/>
  <c r="Q90" i="2"/>
  <c r="R90" i="2" s="1"/>
  <c r="Q102" i="2"/>
  <c r="R102" i="2" s="1"/>
  <c r="Q114" i="2"/>
  <c r="R114" i="2" s="1"/>
  <c r="Q126" i="2"/>
  <c r="R126" i="2" s="1"/>
  <c r="Q138" i="2"/>
  <c r="R138" i="2" s="1"/>
  <c r="Q150" i="2"/>
  <c r="R150" i="2" s="1"/>
  <c r="Q162" i="2"/>
  <c r="R162" i="2" s="1"/>
  <c r="Q174" i="2"/>
  <c r="R174" i="2" s="1"/>
  <c r="Q186" i="2"/>
  <c r="R186" i="2" s="1"/>
  <c r="Q198" i="2"/>
  <c r="R198" i="2" s="1"/>
  <c r="Q210" i="2"/>
  <c r="R210" i="2" s="1"/>
  <c r="Q222" i="2"/>
  <c r="R222" i="2" s="1"/>
  <c r="Q234" i="2"/>
  <c r="R234" i="2" s="1"/>
  <c r="Q246" i="2"/>
  <c r="R246" i="2" s="1"/>
  <c r="Q258" i="2"/>
  <c r="R258" i="2" s="1"/>
  <c r="Q11" i="2"/>
  <c r="R11" i="2" s="1"/>
  <c r="Q23" i="2"/>
  <c r="R23" i="2" s="1"/>
  <c r="Q35" i="2"/>
  <c r="R35" i="2" s="1"/>
  <c r="Q47" i="2"/>
  <c r="R47" i="2" s="1"/>
  <c r="Q59" i="2"/>
  <c r="R59" i="2" s="1"/>
  <c r="Q71" i="2"/>
  <c r="R71" i="2" s="1"/>
  <c r="Q83" i="2"/>
  <c r="R83" i="2" s="1"/>
  <c r="Q95" i="2"/>
  <c r="R95" i="2" s="1"/>
  <c r="Q107" i="2"/>
  <c r="R107" i="2" s="1"/>
  <c r="Q119" i="2"/>
  <c r="R119" i="2" s="1"/>
  <c r="Q131" i="2"/>
  <c r="R131" i="2" s="1"/>
  <c r="Q143" i="2"/>
  <c r="R143" i="2" s="1"/>
  <c r="Q155" i="2"/>
  <c r="R155" i="2" s="1"/>
  <c r="Q167" i="2"/>
  <c r="R167" i="2" s="1"/>
  <c r="Q179" i="2"/>
  <c r="R179" i="2" s="1"/>
  <c r="Q191" i="2"/>
  <c r="R191" i="2" s="1"/>
  <c r="Q203" i="2"/>
  <c r="R203" i="2" s="1"/>
  <c r="Q215" i="2"/>
  <c r="R215" i="2" s="1"/>
  <c r="Q227" i="2"/>
  <c r="R227" i="2" s="1"/>
  <c r="Q239" i="2"/>
  <c r="R239" i="2" s="1"/>
  <c r="Q251" i="2"/>
  <c r="R251" i="2" s="1"/>
  <c r="V251" i="2" s="1"/>
  <c r="Q263" i="2"/>
  <c r="R263" i="2" s="1"/>
  <c r="Q275" i="2"/>
  <c r="R275" i="2" s="1"/>
  <c r="Q287" i="2"/>
  <c r="R287" i="2" s="1"/>
  <c r="Q299" i="2"/>
  <c r="R299" i="2" s="1"/>
  <c r="Q311" i="2"/>
  <c r="R311" i="2" s="1"/>
  <c r="Q323" i="2"/>
  <c r="R323" i="2" s="1"/>
  <c r="Q4" i="2"/>
  <c r="R4" i="2" s="1"/>
  <c r="Q16" i="2"/>
  <c r="R16" i="2" s="1"/>
  <c r="Q28" i="2"/>
  <c r="R28" i="2" s="1"/>
  <c r="Q40" i="2"/>
  <c r="R40" i="2" s="1"/>
  <c r="Q52" i="2"/>
  <c r="R52" i="2" s="1"/>
  <c r="Q64" i="2"/>
  <c r="R64" i="2" s="1"/>
  <c r="Q76" i="2"/>
  <c r="R76" i="2" s="1"/>
  <c r="Q88" i="2"/>
  <c r="R88" i="2" s="1"/>
  <c r="Q100" i="2"/>
  <c r="R100" i="2" s="1"/>
  <c r="Q112" i="2"/>
  <c r="R112" i="2" s="1"/>
  <c r="Q124" i="2"/>
  <c r="R124" i="2" s="1"/>
  <c r="Q136" i="2"/>
  <c r="R136" i="2" s="1"/>
  <c r="Q148" i="2"/>
  <c r="R148" i="2" s="1"/>
  <c r="Q160" i="2"/>
  <c r="R160" i="2" s="1"/>
  <c r="Q172" i="2"/>
  <c r="R172" i="2" s="1"/>
  <c r="Q184" i="2"/>
  <c r="R184" i="2" s="1"/>
  <c r="Q196" i="2"/>
  <c r="R196" i="2" s="1"/>
  <c r="Q208" i="2"/>
  <c r="R208" i="2" s="1"/>
  <c r="Q220" i="2"/>
  <c r="R220" i="2" s="1"/>
  <c r="Q232" i="2"/>
  <c r="R232" i="2" s="1"/>
  <c r="Q244" i="2"/>
  <c r="R244" i="2" s="1"/>
  <c r="Q256" i="2"/>
  <c r="R256" i="2" s="1"/>
  <c r="Q268" i="2"/>
  <c r="R268" i="2" s="1"/>
  <c r="Q741" i="2"/>
  <c r="R741" i="2" s="1"/>
  <c r="Q717" i="2"/>
  <c r="R717" i="2" s="1"/>
  <c r="Q681" i="2"/>
  <c r="R681" i="2" s="1"/>
  <c r="Q645" i="2"/>
  <c r="R645" i="2" s="1"/>
  <c r="V645" i="2" s="1"/>
  <c r="Q597" i="2"/>
  <c r="R597" i="2" s="1"/>
  <c r="Q537" i="2"/>
  <c r="R537" i="2" s="1"/>
  <c r="Q453" i="2"/>
  <c r="R453" i="2" s="1"/>
  <c r="Q429" i="2"/>
  <c r="R429" i="2" s="1"/>
  <c r="Q5" i="2"/>
  <c r="R5" i="2" s="1"/>
  <c r="Q17" i="2"/>
  <c r="R17" i="2" s="1"/>
  <c r="V17" i="2" s="1"/>
  <c r="Q29" i="2"/>
  <c r="R29" i="2" s="1"/>
  <c r="Q41" i="2"/>
  <c r="R41" i="2" s="1"/>
  <c r="Q53" i="2"/>
  <c r="R53" i="2" s="1"/>
  <c r="Q65" i="2"/>
  <c r="R65" i="2" s="1"/>
  <c r="Q77" i="2"/>
  <c r="R77" i="2" s="1"/>
  <c r="Q89" i="2"/>
  <c r="R89" i="2" s="1"/>
  <c r="Q101" i="2"/>
  <c r="R101" i="2" s="1"/>
  <c r="Q113" i="2"/>
  <c r="R113" i="2" s="1"/>
  <c r="V113" i="2" s="1"/>
  <c r="Q125" i="2"/>
  <c r="R125" i="2" s="1"/>
  <c r="Q137" i="2"/>
  <c r="R137" i="2" s="1"/>
  <c r="V137" i="2" s="1"/>
  <c r="Q149" i="2"/>
  <c r="R149" i="2" s="1"/>
  <c r="Q161" i="2"/>
  <c r="R161" i="2" s="1"/>
  <c r="Q173" i="2"/>
  <c r="R173" i="2" s="1"/>
  <c r="V173" i="2" s="1"/>
  <c r="Q185" i="2"/>
  <c r="R185" i="2" s="1"/>
  <c r="Q197" i="2"/>
  <c r="R197" i="2" s="1"/>
  <c r="Q209" i="2"/>
  <c r="R209" i="2" s="1"/>
  <c r="Q221" i="2"/>
  <c r="R221" i="2" s="1"/>
  <c r="V221" i="2" s="1"/>
  <c r="Q233" i="2"/>
  <c r="R233" i="2" s="1"/>
  <c r="Q245" i="2"/>
  <c r="R245" i="2" s="1"/>
  <c r="Q335" i="2"/>
  <c r="R335" i="2" s="1"/>
  <c r="Q359" i="2"/>
  <c r="R359" i="2" s="1"/>
  <c r="Q383" i="2"/>
  <c r="R383" i="2" s="1"/>
  <c r="V383" i="2" s="1"/>
  <c r="Q407" i="2"/>
  <c r="R407" i="2" s="1"/>
  <c r="Q431" i="2"/>
  <c r="R431" i="2" s="1"/>
  <c r="V431" i="2" s="1"/>
  <c r="Q455" i="2"/>
  <c r="R455" i="2" s="1"/>
  <c r="Q491" i="2"/>
  <c r="R491" i="2" s="1"/>
  <c r="Q347" i="2"/>
  <c r="R347" i="2" s="1"/>
  <c r="V347" i="2" s="1"/>
  <c r="Q371" i="2"/>
  <c r="R371" i="2" s="1"/>
  <c r="Q395" i="2"/>
  <c r="R395" i="2" s="1"/>
  <c r="Q419" i="2"/>
  <c r="R419" i="2" s="1"/>
  <c r="Q443" i="2"/>
  <c r="R443" i="2" s="1"/>
  <c r="Q467" i="2"/>
  <c r="R467" i="2" s="1"/>
  <c r="Q479" i="2"/>
  <c r="R479" i="2" s="1"/>
  <c r="Q503" i="2"/>
  <c r="R503" i="2" s="1"/>
  <c r="Q452" i="2"/>
  <c r="R452" i="2" s="1"/>
  <c r="M281" i="2"/>
  <c r="M83" i="2"/>
  <c r="L958" i="3"/>
  <c r="M616" i="2"/>
  <c r="M547" i="2"/>
  <c r="M334" i="2"/>
  <c r="L1222" i="3"/>
  <c r="M570" i="2"/>
  <c r="M476" i="2"/>
  <c r="M391" i="2"/>
  <c r="M338" i="2"/>
  <c r="M245" i="2"/>
  <c r="M161" i="2"/>
  <c r="M25" i="2"/>
  <c r="M77" i="2"/>
  <c r="M21" i="2"/>
  <c r="Q308" i="2"/>
  <c r="R308" i="2" s="1"/>
  <c r="V308" i="2" s="1"/>
  <c r="Q488" i="2"/>
  <c r="R488" i="2" s="1"/>
  <c r="Q512" i="2"/>
  <c r="R512" i="2" s="1"/>
  <c r="Q716" i="2"/>
  <c r="R716" i="2" s="1"/>
  <c r="Q740" i="2"/>
  <c r="R740" i="2" s="1"/>
  <c r="V740" i="2" s="1"/>
  <c r="M297" i="2"/>
  <c r="M57" i="2"/>
  <c r="M566" i="2"/>
  <c r="M397" i="2"/>
  <c r="M747" i="2"/>
  <c r="M611" i="2"/>
  <c r="M542" i="2"/>
  <c r="M349" i="2"/>
  <c r="M265" i="2"/>
  <c r="M166" i="2"/>
  <c r="M56" i="2"/>
  <c r="M16" i="2"/>
  <c r="M317" i="2"/>
  <c r="M274" i="2"/>
  <c r="M253" i="2"/>
  <c r="M195" i="2"/>
  <c r="M104" i="2"/>
  <c r="M48" i="2"/>
  <c r="M29" i="2"/>
  <c r="M24" i="2"/>
  <c r="M11" i="2"/>
  <c r="M6" i="2"/>
  <c r="L1867" i="3"/>
  <c r="L1746" i="3"/>
  <c r="L1566" i="3"/>
  <c r="Q33" i="2"/>
  <c r="R33" i="2" s="1"/>
  <c r="Q249" i="2"/>
  <c r="R249" i="2" s="1"/>
  <c r="Q285" i="2"/>
  <c r="R285" i="2" s="1"/>
  <c r="Q309" i="2"/>
  <c r="R309" i="2" s="1"/>
  <c r="M493" i="2"/>
  <c r="M250" i="2"/>
  <c r="M61" i="2"/>
  <c r="M735" i="2"/>
  <c r="M665" i="2"/>
  <c r="M508" i="2"/>
  <c r="M715" i="2"/>
  <c r="M534" i="2"/>
  <c r="M309" i="2"/>
  <c r="M64" i="2"/>
  <c r="M39" i="2"/>
  <c r="L1100" i="3"/>
  <c r="Q284" i="2"/>
  <c r="R284" i="2" s="1"/>
  <c r="M321" i="2"/>
  <c r="M259" i="2"/>
  <c r="M230" i="2"/>
  <c r="M206" i="2"/>
  <c r="M171" i="2"/>
  <c r="L288" i="3"/>
  <c r="L1830" i="3"/>
  <c r="L1350" i="3"/>
  <c r="L77" i="3"/>
  <c r="Q10" i="2"/>
  <c r="R10" i="2" s="1"/>
  <c r="Q22" i="2"/>
  <c r="R22" i="2" s="1"/>
  <c r="Q34" i="2"/>
  <c r="R34" i="2" s="1"/>
  <c r="Q46" i="2"/>
  <c r="R46" i="2" s="1"/>
  <c r="V46" i="2" s="1"/>
  <c r="Q58" i="2"/>
  <c r="R58" i="2" s="1"/>
  <c r="Q70" i="2"/>
  <c r="R70" i="2" s="1"/>
  <c r="Q82" i="2"/>
  <c r="R82" i="2" s="1"/>
  <c r="V82" i="2" s="1"/>
  <c r="Q94" i="2"/>
  <c r="R94" i="2" s="1"/>
  <c r="Q106" i="2"/>
  <c r="R106" i="2" s="1"/>
  <c r="Q118" i="2"/>
  <c r="R118" i="2" s="1"/>
  <c r="Q130" i="2"/>
  <c r="R130" i="2" s="1"/>
  <c r="Q142" i="2"/>
  <c r="R142" i="2" s="1"/>
  <c r="Q154" i="2"/>
  <c r="R154" i="2" s="1"/>
  <c r="Q166" i="2"/>
  <c r="R166" i="2" s="1"/>
  <c r="Q178" i="2"/>
  <c r="R178" i="2" s="1"/>
  <c r="Q190" i="2"/>
  <c r="R190" i="2" s="1"/>
  <c r="Q202" i="2"/>
  <c r="R202" i="2" s="1"/>
  <c r="V202" i="2" s="1"/>
  <c r="Q214" i="2"/>
  <c r="R214" i="2" s="1"/>
  <c r="Q226" i="2"/>
  <c r="R226" i="2" s="1"/>
  <c r="Q238" i="2"/>
  <c r="R238" i="2" s="1"/>
  <c r="Q250" i="2"/>
  <c r="R250" i="2" s="1"/>
  <c r="Q262" i="2"/>
  <c r="R262" i="2" s="1"/>
  <c r="Q274" i="2"/>
  <c r="R274" i="2" s="1"/>
  <c r="Q286" i="2"/>
  <c r="R286" i="2" s="1"/>
  <c r="Q298" i="2"/>
  <c r="R298" i="2" s="1"/>
  <c r="Q310" i="2"/>
  <c r="R310" i="2" s="1"/>
  <c r="Q322" i="2"/>
  <c r="R322" i="2" s="1"/>
  <c r="M467" i="2"/>
  <c r="M288" i="2"/>
  <c r="M192" i="2"/>
  <c r="M106" i="2"/>
  <c r="M646" i="2"/>
  <c r="M601" i="2"/>
  <c r="M754" i="2"/>
  <c r="M455" i="2"/>
  <c r="M254" i="2"/>
  <c r="M201" i="2"/>
  <c r="M143" i="2"/>
  <c r="M97" i="2"/>
  <c r="M30" i="2"/>
  <c r="M81" i="2"/>
  <c r="M34" i="2"/>
  <c r="L1532" i="3"/>
  <c r="M268" i="2"/>
  <c r="M238" i="2"/>
  <c r="M219" i="2"/>
  <c r="M136" i="2"/>
  <c r="M96" i="2"/>
  <c r="L1689" i="3"/>
  <c r="L1789" i="3"/>
  <c r="L970" i="3"/>
  <c r="L492" i="3"/>
  <c r="L370" i="3"/>
  <c r="L1732" i="3"/>
  <c r="Q515" i="2"/>
  <c r="R515" i="2" s="1"/>
  <c r="Q527" i="2"/>
  <c r="R527" i="2" s="1"/>
  <c r="Q539" i="2"/>
  <c r="R539" i="2" s="1"/>
  <c r="Q551" i="2"/>
  <c r="R551" i="2" s="1"/>
  <c r="Q563" i="2"/>
  <c r="R563" i="2" s="1"/>
  <c r="Q575" i="2"/>
  <c r="R575" i="2" s="1"/>
  <c r="Q587" i="2"/>
  <c r="R587" i="2" s="1"/>
  <c r="Q599" i="2"/>
  <c r="R599" i="2" s="1"/>
  <c r="Q611" i="2"/>
  <c r="R611" i="2" s="1"/>
  <c r="Q623" i="2"/>
  <c r="R623" i="2" s="1"/>
  <c r="Q635" i="2"/>
  <c r="R635" i="2" s="1"/>
  <c r="Q647" i="2"/>
  <c r="R647" i="2" s="1"/>
  <c r="V647" i="2" s="1"/>
  <c r="Q659" i="2"/>
  <c r="R659" i="2" s="1"/>
  <c r="Q671" i="2"/>
  <c r="R671" i="2" s="1"/>
  <c r="Q683" i="2"/>
  <c r="R683" i="2" s="1"/>
  <c r="Q695" i="2"/>
  <c r="R695" i="2" s="1"/>
  <c r="Q707" i="2"/>
  <c r="R707" i="2" s="1"/>
  <c r="V707" i="2" s="1"/>
  <c r="Q719" i="2"/>
  <c r="R719" i="2" s="1"/>
  <c r="V719" i="2" s="1"/>
  <c r="Q731" i="2"/>
  <c r="R731" i="2" s="1"/>
  <c r="Q743" i="2"/>
  <c r="R743" i="2" s="1"/>
  <c r="Q755" i="2"/>
  <c r="R755" i="2" s="1"/>
  <c r="Q767" i="2"/>
  <c r="R767" i="2" s="1"/>
  <c r="M440" i="2"/>
  <c r="M276" i="2"/>
  <c r="M706" i="2"/>
  <c r="M606" i="2"/>
  <c r="M555" i="2"/>
  <c r="M466" i="2"/>
  <c r="M343" i="2"/>
  <c r="M723" i="2"/>
  <c r="M587" i="2"/>
  <c r="M520" i="2"/>
  <c r="M444" i="2"/>
  <c r="M304" i="2"/>
  <c r="L1856" i="3"/>
  <c r="M148" i="2"/>
  <c r="L1652" i="3"/>
  <c r="L969" i="3"/>
  <c r="L1744" i="3"/>
  <c r="L1635" i="3"/>
  <c r="L1348" i="3"/>
  <c r="L1228" i="3"/>
  <c r="Q768" i="2"/>
  <c r="R768" i="2" s="1"/>
  <c r="M344" i="2"/>
  <c r="M270" i="2"/>
  <c r="L1787" i="3"/>
  <c r="M681" i="2"/>
  <c r="M584" i="2"/>
  <c r="M492" i="2"/>
  <c r="M275" i="2"/>
  <c r="M593" i="2"/>
  <c r="M525" i="2"/>
  <c r="M359" i="2"/>
  <c r="M158" i="2"/>
  <c r="M133" i="2"/>
  <c r="M68" i="2"/>
  <c r="L1895" i="3"/>
  <c r="L1316" i="3"/>
  <c r="M398" i="2"/>
  <c r="M73" i="2"/>
  <c r="M711" i="2"/>
  <c r="M620" i="2"/>
  <c r="M561" i="2"/>
  <c r="M471" i="2"/>
  <c r="M763" i="2"/>
  <c r="M661" i="2"/>
  <c r="M480" i="2"/>
  <c r="M330" i="2"/>
  <c r="M152" i="2"/>
  <c r="M92" i="2"/>
  <c r="L1186" i="3"/>
  <c r="L1745" i="3"/>
  <c r="L1661" i="3"/>
  <c r="L1663" i="3"/>
  <c r="L1662" i="3"/>
  <c r="L1664" i="3"/>
  <c r="L1589" i="3"/>
  <c r="L1529" i="3"/>
  <c r="L881" i="3"/>
  <c r="L882" i="3"/>
  <c r="L209" i="3"/>
  <c r="L210" i="3"/>
  <c r="L211" i="3"/>
  <c r="L1877" i="3"/>
  <c r="L1876" i="3"/>
  <c r="L1793" i="3"/>
  <c r="L1792" i="3"/>
  <c r="L1421" i="3"/>
  <c r="L1420" i="3"/>
  <c r="L1422" i="3"/>
  <c r="L1085" i="3"/>
  <c r="L1086" i="3"/>
  <c r="L1084" i="3"/>
  <c r="L1025" i="3"/>
  <c r="L1024" i="3"/>
  <c r="L1026" i="3"/>
  <c r="L965" i="3"/>
  <c r="L964" i="3"/>
  <c r="L364" i="3"/>
  <c r="L232" i="3"/>
  <c r="L233" i="3"/>
  <c r="L234" i="3"/>
  <c r="L172" i="3"/>
  <c r="L173" i="3"/>
  <c r="L174" i="3"/>
  <c r="M756" i="2"/>
  <c r="M733" i="2"/>
  <c r="M703" i="2"/>
  <c r="M624" i="2"/>
  <c r="M518" i="2"/>
  <c r="M429" i="2"/>
  <c r="M311" i="2"/>
  <c r="M112" i="2"/>
  <c r="L567" i="3"/>
  <c r="L568" i="3"/>
  <c r="L387" i="3"/>
  <c r="L388" i="3"/>
  <c r="L389" i="3"/>
  <c r="L390" i="3"/>
  <c r="L363" i="3"/>
  <c r="L327" i="3"/>
  <c r="L328" i="3"/>
  <c r="L329" i="3"/>
  <c r="L330" i="3"/>
  <c r="L291" i="3"/>
  <c r="L292" i="3"/>
  <c r="L293" i="3"/>
  <c r="L231" i="3"/>
  <c r="L195" i="3"/>
  <c r="L196" i="3"/>
  <c r="L123" i="3"/>
  <c r="L124" i="3"/>
  <c r="L125" i="3"/>
  <c r="L15" i="3"/>
  <c r="L16" i="3"/>
  <c r="L1788" i="3"/>
  <c r="L1886" i="3"/>
  <c r="L1887" i="3"/>
  <c r="L1865" i="3"/>
  <c r="L1862" i="3"/>
  <c r="L1863" i="3"/>
  <c r="L1864" i="3"/>
  <c r="L1850" i="3"/>
  <c r="L1851" i="3"/>
  <c r="L1790" i="3"/>
  <c r="L1791" i="3"/>
  <c r="L1766" i="3"/>
  <c r="L1767" i="3"/>
  <c r="L1768" i="3"/>
  <c r="L1742" i="3"/>
  <c r="L1622" i="3"/>
  <c r="L1623" i="3"/>
  <c r="L1624" i="3"/>
  <c r="L1586" i="3"/>
  <c r="L1514" i="3"/>
  <c r="L1502" i="3"/>
  <c r="L1503" i="3"/>
  <c r="L1490" i="3"/>
  <c r="L1454" i="3"/>
  <c r="L1455" i="3"/>
  <c r="L1442" i="3"/>
  <c r="L1443" i="3"/>
  <c r="L1430" i="3"/>
  <c r="L1406" i="3"/>
  <c r="L1407" i="3"/>
  <c r="L1382" i="3"/>
  <c r="L1334" i="3"/>
  <c r="L1335" i="3"/>
  <c r="L1337" i="3"/>
  <c r="L1336" i="3"/>
  <c r="L1310" i="3"/>
  <c r="L1311" i="3"/>
  <c r="L1286" i="3"/>
  <c r="L1287" i="3"/>
  <c r="L1274" i="3"/>
  <c r="L1275" i="3"/>
  <c r="L1276" i="3"/>
  <c r="L1250" i="3"/>
  <c r="L1190" i="3"/>
  <c r="L1191" i="3"/>
  <c r="L1178" i="3"/>
  <c r="L1179" i="3"/>
  <c r="L1130" i="3"/>
  <c r="L1131" i="3"/>
  <c r="L1133" i="3"/>
  <c r="L1132" i="3"/>
  <c r="L1106" i="3"/>
  <c r="L1107" i="3"/>
  <c r="L1109" i="3"/>
  <c r="L1108" i="3"/>
  <c r="L1094" i="3"/>
  <c r="L1082" i="3"/>
  <c r="L1010" i="3"/>
  <c r="L998" i="3"/>
  <c r="L986" i="3"/>
  <c r="L987" i="3"/>
  <c r="L988" i="3"/>
  <c r="L974" i="3"/>
  <c r="L962" i="3"/>
  <c r="L938" i="3"/>
  <c r="L914" i="3"/>
  <c r="L915" i="3"/>
  <c r="L916" i="3"/>
  <c r="L890" i="3"/>
  <c r="L891" i="3"/>
  <c r="L866" i="3"/>
  <c r="L867" i="3"/>
  <c r="L854" i="3"/>
  <c r="L842" i="3"/>
  <c r="L843" i="3"/>
  <c r="L845" i="3"/>
  <c r="L782" i="3"/>
  <c r="L783" i="3"/>
  <c r="L784" i="3"/>
  <c r="L785" i="3"/>
  <c r="L770" i="3"/>
  <c r="L771" i="3"/>
  <c r="L772" i="3"/>
  <c r="L773" i="3"/>
  <c r="L674" i="3"/>
  <c r="L675" i="3"/>
  <c r="L676" i="3"/>
  <c r="L677" i="3"/>
  <c r="L650" i="3"/>
  <c r="L651" i="3"/>
  <c r="L652" i="3"/>
  <c r="L626" i="3"/>
  <c r="L627" i="3"/>
  <c r="L614" i="3"/>
  <c r="L530" i="3"/>
  <c r="L518" i="3"/>
  <c r="L519" i="3"/>
  <c r="L506" i="3"/>
  <c r="L470" i="3"/>
  <c r="L434" i="3"/>
  <c r="L435" i="3"/>
  <c r="L422" i="3"/>
  <c r="L423" i="3"/>
  <c r="L410" i="3"/>
  <c r="L413" i="3"/>
  <c r="L411" i="3"/>
  <c r="L412" i="3"/>
  <c r="L398" i="3"/>
  <c r="L399" i="3"/>
  <c r="L374" i="3"/>
  <c r="L375" i="3"/>
  <c r="L376" i="3"/>
  <c r="L350" i="3"/>
  <c r="L351" i="3"/>
  <c r="L352" i="3"/>
  <c r="L353" i="3"/>
  <c r="L338" i="3"/>
  <c r="L326" i="3"/>
  <c r="L314" i="3"/>
  <c r="L302" i="3"/>
  <c r="L254" i="3"/>
  <c r="L255" i="3"/>
  <c r="L256" i="3"/>
  <c r="L242" i="3"/>
  <c r="L243" i="3"/>
  <c r="L244" i="3"/>
  <c r="L245" i="3"/>
  <c r="L183" i="3"/>
  <c r="L182" i="3"/>
  <c r="L184" i="3"/>
  <c r="L185" i="3"/>
  <c r="L170" i="3"/>
  <c r="L171" i="3"/>
  <c r="L74" i="3"/>
  <c r="L75" i="3"/>
  <c r="L76" i="3"/>
  <c r="L64" i="3"/>
  <c r="L65" i="3"/>
  <c r="L63" i="3"/>
  <c r="L27" i="3"/>
  <c r="L26" i="3"/>
  <c r="L14" i="3"/>
  <c r="L3" i="3"/>
  <c r="L1651" i="3"/>
  <c r="L1841" i="3"/>
  <c r="L1842" i="3"/>
  <c r="L1843" i="3"/>
  <c r="L1769" i="3"/>
  <c r="L1770" i="3"/>
  <c r="L1772" i="3"/>
  <c r="L1771" i="3"/>
  <c r="L1625" i="3"/>
  <c r="L1627" i="3"/>
  <c r="L1628" i="3"/>
  <c r="L1626" i="3"/>
  <c r="L1481" i="3"/>
  <c r="L1483" i="3"/>
  <c r="L1484" i="3"/>
  <c r="L1482" i="3"/>
  <c r="L1349" i="3"/>
  <c r="L1351" i="3"/>
  <c r="L1265" i="3"/>
  <c r="L725" i="3"/>
  <c r="L726" i="3"/>
  <c r="L727" i="3"/>
  <c r="L665" i="3"/>
  <c r="L522" i="3"/>
  <c r="L523" i="3"/>
  <c r="L524" i="3"/>
  <c r="L521" i="3"/>
  <c r="L365" i="3"/>
  <c r="L366" i="3"/>
  <c r="L367" i="3"/>
  <c r="L281" i="3"/>
  <c r="L282" i="3"/>
  <c r="L257" i="3"/>
  <c r="L258" i="3"/>
  <c r="L259" i="3"/>
  <c r="L197" i="3"/>
  <c r="L198" i="3"/>
  <c r="L1553" i="3"/>
  <c r="L1552" i="3"/>
  <c r="L1505" i="3"/>
  <c r="L1504" i="3"/>
  <c r="L1444" i="3"/>
  <c r="L1301" i="3"/>
  <c r="L1302" i="3"/>
  <c r="L1300" i="3"/>
  <c r="L1193" i="3"/>
  <c r="L1192" i="3"/>
  <c r="L484" i="3"/>
  <c r="L485" i="3"/>
  <c r="L486" i="3"/>
  <c r="L487" i="3"/>
  <c r="L424" i="3"/>
  <c r="L220" i="3"/>
  <c r="L100" i="3"/>
  <c r="L28" i="3"/>
  <c r="L29" i="3"/>
  <c r="L30" i="3"/>
  <c r="L31" i="3"/>
  <c r="M742" i="2"/>
  <c r="M618" i="2"/>
  <c r="M574" i="2"/>
  <c r="M522" i="2"/>
  <c r="M495" i="2"/>
  <c r="M442" i="2"/>
  <c r="M400" i="2"/>
  <c r="M374" i="2"/>
  <c r="M352" i="2"/>
  <c r="M302" i="2"/>
  <c r="M210" i="2"/>
  <c r="M170" i="2"/>
  <c r="M80" i="2"/>
  <c r="M15" i="2"/>
  <c r="L1817" i="3"/>
  <c r="L1815" i="3"/>
  <c r="L1779" i="3"/>
  <c r="L1757" i="3"/>
  <c r="L1755" i="3"/>
  <c r="L1758" i="3"/>
  <c r="L1756" i="3"/>
  <c r="L1731" i="3"/>
  <c r="L1685" i="3"/>
  <c r="L1684" i="3"/>
  <c r="L1683" i="3"/>
  <c r="L1527" i="3"/>
  <c r="L1528" i="3"/>
  <c r="L1479" i="3"/>
  <c r="L1480" i="3"/>
  <c r="L1431" i="3"/>
  <c r="L1433" i="3"/>
  <c r="L1432" i="3"/>
  <c r="L1434" i="3"/>
  <c r="L1419" i="3"/>
  <c r="L1395" i="3"/>
  <c r="L1397" i="3"/>
  <c r="L1396" i="3"/>
  <c r="L1398" i="3"/>
  <c r="L1239" i="3"/>
  <c r="L1241" i="3"/>
  <c r="L1240" i="3"/>
  <c r="L1167" i="3"/>
  <c r="L1168" i="3"/>
  <c r="L1083" i="3"/>
  <c r="L1011" i="3"/>
  <c r="L1013" i="3"/>
  <c r="L1012" i="3"/>
  <c r="L999" i="3"/>
  <c r="L1000" i="3"/>
  <c r="L975" i="3"/>
  <c r="L977" i="3"/>
  <c r="L976" i="3"/>
  <c r="L951" i="3"/>
  <c r="L855" i="3"/>
  <c r="L856" i="3"/>
  <c r="L831" i="3"/>
  <c r="L833" i="3"/>
  <c r="L819" i="3"/>
  <c r="L821" i="3"/>
  <c r="L820" i="3"/>
  <c r="L795" i="3"/>
  <c r="L797" i="3"/>
  <c r="L798" i="3"/>
  <c r="L723" i="3"/>
  <c r="L687" i="3"/>
  <c r="L688" i="3"/>
  <c r="L615" i="3"/>
  <c r="L616" i="3"/>
  <c r="L603" i="3"/>
  <c r="L579" i="3"/>
  <c r="L580" i="3"/>
  <c r="L581" i="3"/>
  <c r="L582" i="3"/>
  <c r="L339" i="3"/>
  <c r="L340" i="3"/>
  <c r="L341" i="3"/>
  <c r="L342" i="3"/>
  <c r="L303" i="3"/>
  <c r="L304" i="3"/>
  <c r="L305" i="3"/>
  <c r="L306" i="3"/>
  <c r="L267" i="3"/>
  <c r="L268" i="3"/>
  <c r="L269" i="3"/>
  <c r="L368" i="3"/>
  <c r="L1800" i="3"/>
  <c r="L1404" i="3"/>
  <c r="L1260" i="3"/>
  <c r="L828" i="3"/>
  <c r="L732" i="3"/>
  <c r="L1869" i="3"/>
  <c r="L1747" i="3"/>
  <c r="L1568" i="3"/>
  <c r="L844" i="3"/>
  <c r="L1883" i="3"/>
  <c r="L1884" i="3"/>
  <c r="L1885" i="3"/>
  <c r="L1823" i="3"/>
  <c r="L1824" i="3"/>
  <c r="L1754" i="3"/>
  <c r="L1751" i="3"/>
  <c r="L1752" i="3"/>
  <c r="L1753" i="3"/>
  <c r="L1730" i="3"/>
  <c r="L1728" i="3"/>
  <c r="L1727" i="3"/>
  <c r="L1729" i="3"/>
  <c r="L1682" i="3"/>
  <c r="L1679" i="3"/>
  <c r="L1680" i="3"/>
  <c r="L1681" i="3"/>
  <c r="L1619" i="3"/>
  <c r="L1620" i="3"/>
  <c r="L1547" i="3"/>
  <c r="L1548" i="3"/>
  <c r="L1525" i="3"/>
  <c r="L1526" i="3"/>
  <c r="L1524" i="3"/>
  <c r="L1523" i="3"/>
  <c r="L1463" i="3"/>
  <c r="L1464" i="3"/>
  <c r="L1452" i="3"/>
  <c r="L1451" i="3"/>
  <c r="L1427" i="3"/>
  <c r="L1417" i="3"/>
  <c r="L1418" i="3"/>
  <c r="L1416" i="3"/>
  <c r="L1415" i="3"/>
  <c r="L1391" i="3"/>
  <c r="L1381" i="3"/>
  <c r="L1380" i="3"/>
  <c r="L1379" i="3"/>
  <c r="L1369" i="3"/>
  <c r="L1370" i="3"/>
  <c r="L1367" i="3"/>
  <c r="L1368" i="3"/>
  <c r="L1321" i="3"/>
  <c r="L1322" i="3"/>
  <c r="L1319" i="3"/>
  <c r="L1320" i="3"/>
  <c r="L1309" i="3"/>
  <c r="L1307" i="3"/>
  <c r="L1308" i="3"/>
  <c r="L1247" i="3"/>
  <c r="L1225" i="3"/>
  <c r="L1226" i="3"/>
  <c r="L1223" i="3"/>
  <c r="L1151" i="3"/>
  <c r="L1141" i="3"/>
  <c r="L1142" i="3"/>
  <c r="L1139" i="3"/>
  <c r="L1140" i="3"/>
  <c r="L1105" i="3"/>
  <c r="L1103" i="3"/>
  <c r="L1104" i="3"/>
  <c r="L1093" i="3"/>
  <c r="L1091" i="3"/>
  <c r="L1092" i="3"/>
  <c r="L1043" i="3"/>
  <c r="L1009" i="3"/>
  <c r="L1007" i="3"/>
  <c r="L1008" i="3"/>
  <c r="L971" i="3"/>
  <c r="L972" i="3"/>
  <c r="L949" i="3"/>
  <c r="L950" i="3"/>
  <c r="L947" i="3"/>
  <c r="L948" i="3"/>
  <c r="L899" i="3"/>
  <c r="L887" i="3"/>
  <c r="L865" i="3"/>
  <c r="L863" i="3"/>
  <c r="L864" i="3"/>
  <c r="L791" i="3"/>
  <c r="L792" i="3"/>
  <c r="L721" i="3"/>
  <c r="L722" i="3"/>
  <c r="L719" i="3"/>
  <c r="L720" i="3"/>
  <c r="L708" i="3"/>
  <c r="L707" i="3"/>
  <c r="L659" i="3"/>
  <c r="L602" i="3"/>
  <c r="L600" i="3"/>
  <c r="L601" i="3"/>
  <c r="L599" i="3"/>
  <c r="L587" i="3"/>
  <c r="L575" i="3"/>
  <c r="L563" i="3"/>
  <c r="L540" i="3"/>
  <c r="L527" i="3"/>
  <c r="L479" i="3"/>
  <c r="L480" i="3"/>
  <c r="L397" i="3"/>
  <c r="L396" i="3"/>
  <c r="L395" i="3"/>
  <c r="L35" i="3"/>
  <c r="L1868" i="3"/>
  <c r="L1224" i="3"/>
  <c r="L834" i="3"/>
  <c r="L1697" i="3"/>
  <c r="L1601" i="3"/>
  <c r="L1602" i="3"/>
  <c r="L1603" i="3"/>
  <c r="L989" i="3"/>
  <c r="L737" i="3"/>
  <c r="L689" i="3"/>
  <c r="L691" i="3"/>
  <c r="L690" i="3"/>
  <c r="L617" i="3"/>
  <c r="L618" i="3"/>
  <c r="L619" i="3"/>
  <c r="L620" i="3"/>
  <c r="L461" i="3"/>
  <c r="L462" i="3"/>
  <c r="L463" i="3"/>
  <c r="L464" i="3"/>
  <c r="L401" i="3"/>
  <c r="L402" i="3"/>
  <c r="L403" i="3"/>
  <c r="L113" i="3"/>
  <c r="L114" i="3"/>
  <c r="L115" i="3"/>
  <c r="L78" i="3"/>
  <c r="L19" i="3"/>
  <c r="L17" i="3"/>
  <c r="L18" i="3"/>
  <c r="L1060" i="3"/>
  <c r="L1781" i="3"/>
  <c r="L1780" i="3"/>
  <c r="L1782" i="3"/>
  <c r="L1721" i="3"/>
  <c r="L1720" i="3"/>
  <c r="L1577" i="3"/>
  <c r="L1576" i="3"/>
  <c r="L1578" i="3"/>
  <c r="L1325" i="3"/>
  <c r="L1324" i="3"/>
  <c r="L1326" i="3"/>
  <c r="L1327" i="3"/>
  <c r="L1181" i="3"/>
  <c r="L1180" i="3"/>
  <c r="L1182" i="3"/>
  <c r="L1183" i="3"/>
  <c r="L1037" i="3"/>
  <c r="L1036" i="3"/>
  <c r="L893" i="3"/>
  <c r="L892" i="3"/>
  <c r="L894" i="3"/>
  <c r="L664" i="3"/>
  <c r="L436" i="3"/>
  <c r="L40" i="3"/>
  <c r="L543" i="3"/>
  <c r="M717" i="2"/>
  <c r="M663" i="2"/>
  <c r="M603" i="2"/>
  <c r="M544" i="2"/>
  <c r="M504" i="2"/>
  <c r="M453" i="2"/>
  <c r="M389" i="2"/>
  <c r="M361" i="2"/>
  <c r="M336" i="2"/>
  <c r="L1882" i="3"/>
  <c r="L1858" i="3"/>
  <c r="L1859" i="3"/>
  <c r="L1860" i="3"/>
  <c r="L1846" i="3"/>
  <c r="L1847" i="3"/>
  <c r="L1848" i="3"/>
  <c r="L1849" i="3"/>
  <c r="L1786" i="3"/>
  <c r="L1762" i="3"/>
  <c r="L1763" i="3"/>
  <c r="L1764" i="3"/>
  <c r="L1765" i="3"/>
  <c r="L1750" i="3"/>
  <c r="L1714" i="3"/>
  <c r="L1715" i="3"/>
  <c r="L1704" i="3"/>
  <c r="L1654" i="3"/>
  <c r="L1655" i="3"/>
  <c r="L1656" i="3"/>
  <c r="L1643" i="3"/>
  <c r="L1642" i="3"/>
  <c r="L1644" i="3"/>
  <c r="L1607" i="3"/>
  <c r="L1608" i="3"/>
  <c r="L1606" i="3"/>
  <c r="L1583" i="3"/>
  <c r="L1582" i="3"/>
  <c r="L1584" i="3"/>
  <c r="L1546" i="3"/>
  <c r="L1513" i="3"/>
  <c r="L1511" i="3"/>
  <c r="L1510" i="3"/>
  <c r="L1512" i="3"/>
  <c r="L1499" i="3"/>
  <c r="L1498" i="3"/>
  <c r="L1441" i="3"/>
  <c r="L1439" i="3"/>
  <c r="L1438" i="3"/>
  <c r="L1440" i="3"/>
  <c r="L1426" i="3"/>
  <c r="L1355" i="3"/>
  <c r="L1356" i="3"/>
  <c r="L1354" i="3"/>
  <c r="L1259" i="3"/>
  <c r="L1258" i="3"/>
  <c r="L1234" i="3"/>
  <c r="L1235" i="3"/>
  <c r="L1236" i="3"/>
  <c r="L1211" i="3"/>
  <c r="L1210" i="3"/>
  <c r="L1198" i="3"/>
  <c r="L1199" i="3"/>
  <c r="L1177" i="3"/>
  <c r="L1175" i="3"/>
  <c r="L1176" i="3"/>
  <c r="L1174" i="3"/>
  <c r="L1162" i="3"/>
  <c r="L1163" i="3"/>
  <c r="L1164" i="3"/>
  <c r="L1150" i="3"/>
  <c r="L1115" i="3"/>
  <c r="L1114" i="3"/>
  <c r="L1116" i="3"/>
  <c r="L1067" i="3"/>
  <c r="L1066" i="3"/>
  <c r="L1054" i="3"/>
  <c r="L1055" i="3"/>
  <c r="L1042" i="3"/>
  <c r="L1018" i="3"/>
  <c r="L1019" i="3"/>
  <c r="L1020" i="3"/>
  <c r="L937" i="3"/>
  <c r="L935" i="3"/>
  <c r="L934" i="3"/>
  <c r="L936" i="3"/>
  <c r="L913" i="3"/>
  <c r="L910" i="3"/>
  <c r="L911" i="3"/>
  <c r="L912" i="3"/>
  <c r="L874" i="3"/>
  <c r="L875" i="3"/>
  <c r="L853" i="3"/>
  <c r="L851" i="3"/>
  <c r="L852" i="3"/>
  <c r="L850" i="3"/>
  <c r="L491" i="3"/>
  <c r="L334" i="3"/>
  <c r="L1564" i="3"/>
  <c r="L832" i="3"/>
  <c r="L62" i="3"/>
  <c r="L1565" i="3"/>
  <c r="L1469" i="3"/>
  <c r="L1470" i="3"/>
  <c r="L1472" i="3"/>
  <c r="L1471" i="3"/>
  <c r="L1277" i="3"/>
  <c r="L1279" i="3"/>
  <c r="L1278" i="3"/>
  <c r="L1280" i="3"/>
  <c r="L1097" i="3"/>
  <c r="L857" i="3"/>
  <c r="L858" i="3"/>
  <c r="L859" i="3"/>
  <c r="L860" i="3"/>
  <c r="L713" i="3"/>
  <c r="L714" i="3"/>
  <c r="L653" i="3"/>
  <c r="L656" i="3"/>
  <c r="L654" i="3"/>
  <c r="L655" i="3"/>
  <c r="L425" i="3"/>
  <c r="L377" i="3"/>
  <c r="L161" i="3"/>
  <c r="L162" i="3"/>
  <c r="L101" i="3"/>
  <c r="L102" i="3"/>
  <c r="L103" i="3"/>
  <c r="L89" i="3"/>
  <c r="L90" i="3"/>
  <c r="L1889" i="3"/>
  <c r="L1888" i="3"/>
  <c r="L1457" i="3"/>
  <c r="L1459" i="3"/>
  <c r="L1313" i="3"/>
  <c r="L1312" i="3"/>
  <c r="L1314" i="3"/>
  <c r="L953" i="3"/>
  <c r="L955" i="3"/>
  <c r="L952" i="3"/>
  <c r="L954" i="3"/>
  <c r="L628" i="3"/>
  <c r="L629" i="3"/>
  <c r="L630" i="3"/>
  <c r="L631" i="3"/>
  <c r="L472" i="3"/>
  <c r="L473" i="3"/>
  <c r="L474" i="3"/>
  <c r="L475" i="3"/>
  <c r="M766" i="2"/>
  <c r="M727" i="2"/>
  <c r="M684" i="2"/>
  <c r="M650" i="2"/>
  <c r="M599" i="2"/>
  <c r="M529" i="2"/>
  <c r="M409" i="2"/>
  <c r="M381" i="2"/>
  <c r="M295" i="2"/>
  <c r="M213" i="2"/>
  <c r="M204" i="2"/>
  <c r="M95" i="2"/>
  <c r="M55" i="2"/>
  <c r="L1875" i="3"/>
  <c r="L1743" i="3"/>
  <c r="L1637" i="3"/>
  <c r="L1636" i="3"/>
  <c r="L1611" i="3"/>
  <c r="L1587" i="3"/>
  <c r="L1588" i="3"/>
  <c r="L1515" i="3"/>
  <c r="L1517" i="3"/>
  <c r="L1516" i="3"/>
  <c r="L1518" i="3"/>
  <c r="L1491" i="3"/>
  <c r="L1493" i="3"/>
  <c r="L1492" i="3"/>
  <c r="L1494" i="3"/>
  <c r="L1383" i="3"/>
  <c r="L1384" i="3"/>
  <c r="L1371" i="3"/>
  <c r="L1372" i="3"/>
  <c r="L1347" i="3"/>
  <c r="L1323" i="3"/>
  <c r="L1251" i="3"/>
  <c r="L1252" i="3"/>
  <c r="L1227" i="3"/>
  <c r="L1229" i="3"/>
  <c r="L1230" i="3"/>
  <c r="L1215" i="3"/>
  <c r="L1216" i="3"/>
  <c r="L1155" i="3"/>
  <c r="L1156" i="3"/>
  <c r="L1143" i="3"/>
  <c r="L1119" i="3"/>
  <c r="L1095" i="3"/>
  <c r="L1047" i="3"/>
  <c r="L963" i="3"/>
  <c r="L939" i="3"/>
  <c r="L941" i="3"/>
  <c r="L940" i="3"/>
  <c r="L927" i="3"/>
  <c r="L929" i="3"/>
  <c r="L928" i="3"/>
  <c r="L879" i="3"/>
  <c r="L880" i="3"/>
  <c r="L699" i="3"/>
  <c r="L700" i="3"/>
  <c r="L555" i="3"/>
  <c r="L556" i="3"/>
  <c r="L557" i="3"/>
  <c r="L531" i="3"/>
  <c r="L532" i="3"/>
  <c r="L533" i="3"/>
  <c r="L509" i="3"/>
  <c r="L510" i="3"/>
  <c r="L507" i="3"/>
  <c r="L508" i="3"/>
  <c r="L471" i="3"/>
  <c r="L315" i="3"/>
  <c r="L316" i="3"/>
  <c r="L317" i="3"/>
  <c r="L318" i="3"/>
  <c r="L279" i="3"/>
  <c r="L280" i="3"/>
  <c r="L136" i="3"/>
  <c r="L137" i="3"/>
  <c r="L135" i="3"/>
  <c r="L1812" i="3"/>
  <c r="L1775" i="3"/>
  <c r="L922" i="3"/>
  <c r="L1813" i="3"/>
  <c r="L1476" i="3"/>
  <c r="L1332" i="3"/>
  <c r="L1296" i="3"/>
  <c r="L900" i="3"/>
  <c r="M502" i="2"/>
  <c r="M497" i="2"/>
  <c r="M269" i="2"/>
  <c r="M240" i="2"/>
  <c r="M220" i="2"/>
  <c r="M105" i="2"/>
  <c r="L1896" i="3"/>
  <c r="L1893" i="3"/>
  <c r="L1894" i="3"/>
  <c r="L1870" i="3"/>
  <c r="L1871" i="3"/>
  <c r="L1872" i="3"/>
  <c r="L1833" i="3"/>
  <c r="L1834" i="3"/>
  <c r="L1835" i="3"/>
  <c r="L1836" i="3"/>
  <c r="L1809" i="3"/>
  <c r="L1810" i="3"/>
  <c r="L1811" i="3"/>
  <c r="L1797" i="3"/>
  <c r="L1798" i="3"/>
  <c r="L1799" i="3"/>
  <c r="L1773" i="3"/>
  <c r="L1774" i="3"/>
  <c r="L1761" i="3"/>
  <c r="L1737" i="3"/>
  <c r="L1738" i="3"/>
  <c r="L1739" i="3"/>
  <c r="L1740" i="3"/>
  <c r="L1690" i="3"/>
  <c r="L1691" i="3"/>
  <c r="L1692" i="3"/>
  <c r="L1665" i="3"/>
  <c r="L1667" i="3"/>
  <c r="L1666" i="3"/>
  <c r="L1641" i="3"/>
  <c r="L1629" i="3"/>
  <c r="L1630" i="3"/>
  <c r="L1631" i="3"/>
  <c r="L1593" i="3"/>
  <c r="L1594" i="3"/>
  <c r="L1596" i="3"/>
  <c r="L1595" i="3"/>
  <c r="L1571" i="3"/>
  <c r="L1569" i="3"/>
  <c r="L1570" i="3"/>
  <c r="L1557" i="3"/>
  <c r="L1558" i="3"/>
  <c r="L1560" i="3"/>
  <c r="L1559" i="3"/>
  <c r="L1535" i="3"/>
  <c r="L1536" i="3"/>
  <c r="L1533" i="3"/>
  <c r="L1534" i="3"/>
  <c r="L1521" i="3"/>
  <c r="L1522" i="3"/>
  <c r="L1485" i="3"/>
  <c r="L1486" i="3"/>
  <c r="L1488" i="3"/>
  <c r="L1487" i="3"/>
  <c r="L1475" i="3"/>
  <c r="L1473" i="3"/>
  <c r="L1474" i="3"/>
  <c r="L1425" i="3"/>
  <c r="L1413" i="3"/>
  <c r="L1414" i="3"/>
  <c r="L1341" i="3"/>
  <c r="L1342" i="3"/>
  <c r="L1343" i="3"/>
  <c r="L1295" i="3"/>
  <c r="L1293" i="3"/>
  <c r="L1294" i="3"/>
  <c r="L1283" i="3"/>
  <c r="L1281" i="3"/>
  <c r="L1282" i="3"/>
  <c r="L1269" i="3"/>
  <c r="L1270" i="3"/>
  <c r="L1271" i="3"/>
  <c r="L1245" i="3"/>
  <c r="L1246" i="3"/>
  <c r="L1233" i="3"/>
  <c r="L1221" i="3"/>
  <c r="L1197" i="3"/>
  <c r="L1137" i="3"/>
  <c r="L1138" i="3"/>
  <c r="L1125" i="3"/>
  <c r="L1126" i="3"/>
  <c r="L1127" i="3"/>
  <c r="L1113" i="3"/>
  <c r="L1101" i="3"/>
  <c r="L1102" i="3"/>
  <c r="L921" i="3"/>
  <c r="L790" i="3"/>
  <c r="L796" i="3"/>
  <c r="L1853" i="3"/>
  <c r="L1854" i="3"/>
  <c r="L1709" i="3"/>
  <c r="L1445" i="3"/>
  <c r="L1446" i="3"/>
  <c r="L1373" i="3"/>
  <c r="L1217" i="3"/>
  <c r="L1218" i="3"/>
  <c r="L1219" i="3"/>
  <c r="L1157" i="3"/>
  <c r="L1159" i="3"/>
  <c r="L1158" i="3"/>
  <c r="L917" i="3"/>
  <c r="L919" i="3"/>
  <c r="L918" i="3"/>
  <c r="L920" i="3"/>
  <c r="L761" i="3"/>
  <c r="L762" i="3"/>
  <c r="L763" i="3"/>
  <c r="L764" i="3"/>
  <c r="L641" i="3"/>
  <c r="L642" i="3"/>
  <c r="L569" i="3"/>
  <c r="L1816" i="3"/>
  <c r="L1649" i="3"/>
  <c r="L1648" i="3"/>
  <c r="L1650" i="3"/>
  <c r="L1613" i="3"/>
  <c r="L1612" i="3"/>
  <c r="L1614" i="3"/>
  <c r="L1615" i="3"/>
  <c r="L1541" i="3"/>
  <c r="L1540" i="3"/>
  <c r="L1542" i="3"/>
  <c r="L1409" i="3"/>
  <c r="L1408" i="3"/>
  <c r="L1361" i="3"/>
  <c r="L1360" i="3"/>
  <c r="L1362" i="3"/>
  <c r="L1363" i="3"/>
  <c r="L1289" i="3"/>
  <c r="L1288" i="3"/>
  <c r="L1290" i="3"/>
  <c r="L1121" i="3"/>
  <c r="L1120" i="3"/>
  <c r="L1049" i="3"/>
  <c r="L1051" i="3"/>
  <c r="L1048" i="3"/>
  <c r="L1050" i="3"/>
  <c r="L905" i="3"/>
  <c r="L907" i="3"/>
  <c r="L904" i="3"/>
  <c r="L906" i="3"/>
  <c r="L724" i="3"/>
  <c r="L604" i="3"/>
  <c r="L605" i="3"/>
  <c r="L606" i="3"/>
  <c r="L52" i="3"/>
  <c r="L53" i="3"/>
  <c r="L54" i="3"/>
  <c r="L55" i="3"/>
  <c r="L1857" i="3"/>
  <c r="L1844" i="3"/>
  <c r="L1845" i="3"/>
  <c r="L1820" i="3"/>
  <c r="L1821" i="3"/>
  <c r="L1822" i="3"/>
  <c r="L1808" i="3"/>
  <c r="L1700" i="3"/>
  <c r="L1688" i="3"/>
  <c r="L1640" i="3"/>
  <c r="L1616" i="3"/>
  <c r="L1617" i="3"/>
  <c r="L1618" i="3"/>
  <c r="L1604" i="3"/>
  <c r="L1605" i="3"/>
  <c r="L1592" i="3"/>
  <c r="L1461" i="3"/>
  <c r="L1462" i="3"/>
  <c r="L1400" i="3"/>
  <c r="L1403" i="3"/>
  <c r="L1401" i="3"/>
  <c r="L1402" i="3"/>
  <c r="L1376" i="3"/>
  <c r="L1377" i="3"/>
  <c r="L1378" i="3"/>
  <c r="L1364" i="3"/>
  <c r="L1365" i="3"/>
  <c r="L1366" i="3"/>
  <c r="L1353" i="3"/>
  <c r="L1328" i="3"/>
  <c r="L1331" i="3"/>
  <c r="L1329" i="3"/>
  <c r="L1330" i="3"/>
  <c r="L1292" i="3"/>
  <c r="L1256" i="3"/>
  <c r="L1257" i="3"/>
  <c r="L1220" i="3"/>
  <c r="L1196" i="3"/>
  <c r="L1184" i="3"/>
  <c r="L1187" i="3"/>
  <c r="L1185" i="3"/>
  <c r="L1173" i="3"/>
  <c r="L1172" i="3"/>
  <c r="L1160" i="3"/>
  <c r="L1161" i="3"/>
  <c r="L1148" i="3"/>
  <c r="L1149" i="3"/>
  <c r="L1112" i="3"/>
  <c r="L1064" i="3"/>
  <c r="L1065" i="3"/>
  <c r="L1052" i="3"/>
  <c r="L1053" i="3"/>
  <c r="L995" i="3"/>
  <c r="L992" i="3"/>
  <c r="L993" i="3"/>
  <c r="L994" i="3"/>
  <c r="L980" i="3"/>
  <c r="L968" i="3"/>
  <c r="L956" i="3"/>
  <c r="L908" i="3"/>
  <c r="L872" i="3"/>
  <c r="L873" i="3"/>
  <c r="L824" i="3"/>
  <c r="L827" i="3"/>
  <c r="L825" i="3"/>
  <c r="L826" i="3"/>
  <c r="L815" i="3"/>
  <c r="L812" i="3"/>
  <c r="L813" i="3"/>
  <c r="L814" i="3"/>
  <c r="L800" i="3"/>
  <c r="L801" i="3"/>
  <c r="L802" i="3"/>
  <c r="L803" i="3"/>
  <c r="L728" i="3"/>
  <c r="L729" i="3"/>
  <c r="L717" i="3"/>
  <c r="L716" i="3"/>
  <c r="L704" i="3"/>
  <c r="L705" i="3"/>
  <c r="L692" i="3"/>
  <c r="L669" i="3"/>
  <c r="L668" i="3"/>
  <c r="L644" i="3"/>
  <c r="L647" i="3"/>
  <c r="L645" i="3"/>
  <c r="L646" i="3"/>
  <c r="L634" i="3"/>
  <c r="L635" i="3"/>
  <c r="L633" i="3"/>
  <c r="L632" i="3"/>
  <c r="L608" i="3"/>
  <c r="L609" i="3"/>
  <c r="L610" i="3"/>
  <c r="L611" i="3"/>
  <c r="L561" i="3"/>
  <c r="L562" i="3"/>
  <c r="L560" i="3"/>
  <c r="L500" i="3"/>
  <c r="L503" i="3"/>
  <c r="L501" i="3"/>
  <c r="L502" i="3"/>
  <c r="L488" i="3"/>
  <c r="L489" i="3"/>
  <c r="L477" i="3"/>
  <c r="L476" i="3"/>
  <c r="L478" i="3"/>
  <c r="L440" i="3"/>
  <c r="L404" i="3"/>
  <c r="L405" i="3"/>
  <c r="L284" i="3"/>
  <c r="L285" i="3"/>
  <c r="L286" i="3"/>
  <c r="L260" i="3"/>
  <c r="L261" i="3"/>
  <c r="L262" i="3"/>
  <c r="L248" i="3"/>
  <c r="L212" i="3"/>
  <c r="L202" i="3"/>
  <c r="L201" i="3"/>
  <c r="L200" i="3"/>
  <c r="L116" i="3"/>
  <c r="L105" i="3"/>
  <c r="L106" i="3"/>
  <c r="L104" i="3"/>
  <c r="L57" i="3"/>
  <c r="L58" i="3"/>
  <c r="L56" i="3"/>
  <c r="L59" i="3"/>
  <c r="L45" i="3"/>
  <c r="L46" i="3"/>
  <c r="L44" i="3"/>
  <c r="L47" i="3"/>
  <c r="L32" i="3"/>
  <c r="L20" i="3"/>
  <c r="L21" i="3"/>
  <c r="L22" i="3"/>
  <c r="L23" i="3"/>
  <c r="L1703" i="3"/>
  <c r="L1460" i="3"/>
  <c r="L694" i="3"/>
  <c r="L1253" i="3"/>
  <c r="L1169" i="3"/>
  <c r="L749" i="3"/>
  <c r="L750" i="3"/>
  <c r="L1852" i="3"/>
  <c r="L1805" i="3"/>
  <c r="L1804" i="3"/>
  <c r="L1733" i="3"/>
  <c r="L1734" i="3"/>
  <c r="L1673" i="3"/>
  <c r="L1672" i="3"/>
  <c r="L1674" i="3"/>
  <c r="L1205" i="3"/>
  <c r="L1204" i="3"/>
  <c r="L1206" i="3"/>
  <c r="L1145" i="3"/>
  <c r="L1144" i="3"/>
  <c r="L1146" i="3"/>
  <c r="L1147" i="3"/>
  <c r="L1061" i="3"/>
  <c r="L869" i="3"/>
  <c r="L871" i="3"/>
  <c r="L870" i="3"/>
  <c r="L868" i="3"/>
  <c r="L809" i="3"/>
  <c r="L808" i="3"/>
  <c r="L810" i="3"/>
  <c r="L592" i="3"/>
  <c r="L594" i="3"/>
  <c r="L593" i="3"/>
  <c r="L520" i="3"/>
  <c r="L448" i="3"/>
  <c r="L449" i="3"/>
  <c r="L400" i="3"/>
  <c r="L5" i="3"/>
  <c r="L4" i="3"/>
  <c r="L1855" i="3"/>
  <c r="L1795" i="3"/>
  <c r="L1796" i="3"/>
  <c r="L1783" i="3"/>
  <c r="L1784" i="3"/>
  <c r="L1785" i="3"/>
  <c r="L1759" i="3"/>
  <c r="L1760" i="3"/>
  <c r="L1735" i="3"/>
  <c r="L1736" i="3"/>
  <c r="L1723" i="3"/>
  <c r="L1724" i="3"/>
  <c r="L1725" i="3"/>
  <c r="L1726" i="3"/>
  <c r="L1675" i="3"/>
  <c r="L1676" i="3"/>
  <c r="L1677" i="3"/>
  <c r="L1678" i="3"/>
  <c r="L1580" i="3"/>
  <c r="L1579" i="3"/>
  <c r="L1581" i="3"/>
  <c r="L1555" i="3"/>
  <c r="L1556" i="3"/>
  <c r="L1544" i="3"/>
  <c r="L1543" i="3"/>
  <c r="L1545" i="3"/>
  <c r="L1531" i="3"/>
  <c r="L1519" i="3"/>
  <c r="L1520" i="3"/>
  <c r="L1495" i="3"/>
  <c r="L1497" i="3"/>
  <c r="L1496" i="3"/>
  <c r="L1447" i="3"/>
  <c r="L1448" i="3"/>
  <c r="L1449" i="3"/>
  <c r="L1450" i="3"/>
  <c r="L1436" i="3"/>
  <c r="L1435" i="3"/>
  <c r="L1437" i="3"/>
  <c r="L1423" i="3"/>
  <c r="L1411" i="3"/>
  <c r="L1412" i="3"/>
  <c r="L1399" i="3"/>
  <c r="L1387" i="3"/>
  <c r="L1389" i="3"/>
  <c r="L1390" i="3"/>
  <c r="L1388" i="3"/>
  <c r="L1315" i="3"/>
  <c r="L1317" i="3"/>
  <c r="L1318" i="3"/>
  <c r="L1303" i="3"/>
  <c r="L1304" i="3"/>
  <c r="L1305" i="3"/>
  <c r="L1306" i="3"/>
  <c r="L1291" i="3"/>
  <c r="L1255" i="3"/>
  <c r="L1231" i="3"/>
  <c r="L1232" i="3"/>
  <c r="L1207" i="3"/>
  <c r="L1208" i="3"/>
  <c r="L1209" i="3"/>
  <c r="L1195" i="3"/>
  <c r="L1135" i="3"/>
  <c r="L1136" i="3"/>
  <c r="L1099" i="3"/>
  <c r="L1087" i="3"/>
  <c r="L1088" i="3"/>
  <c r="L1027" i="3"/>
  <c r="L1028" i="3"/>
  <c r="L1003" i="3"/>
  <c r="L1004" i="3"/>
  <c r="L979" i="3"/>
  <c r="L895" i="3"/>
  <c r="L896" i="3"/>
  <c r="L883" i="3"/>
  <c r="L885" i="3"/>
  <c r="L886" i="3"/>
  <c r="L884" i="3"/>
  <c r="L835" i="3"/>
  <c r="L836" i="3"/>
  <c r="L837" i="3"/>
  <c r="L811" i="3"/>
  <c r="L799" i="3"/>
  <c r="L752" i="3"/>
  <c r="L753" i="3"/>
  <c r="L751" i="3"/>
  <c r="L715" i="3"/>
  <c r="L643" i="3"/>
  <c r="L607" i="3"/>
  <c r="L595" i="3"/>
  <c r="L596" i="3"/>
  <c r="L597" i="3"/>
  <c r="L598" i="3"/>
  <c r="L584" i="3"/>
  <c r="L585" i="3"/>
  <c r="L583" i="3"/>
  <c r="L586" i="3"/>
  <c r="L511" i="3"/>
  <c r="L512" i="3"/>
  <c r="L499" i="3"/>
  <c r="L451" i="3"/>
  <c r="L452" i="3"/>
  <c r="L391" i="3"/>
  <c r="L392" i="3"/>
  <c r="L393" i="3"/>
  <c r="L394" i="3"/>
  <c r="L343" i="3"/>
  <c r="L344" i="3"/>
  <c r="L345" i="3"/>
  <c r="L332" i="3"/>
  <c r="L331" i="3"/>
  <c r="L333" i="3"/>
  <c r="L319" i="3"/>
  <c r="L320" i="3"/>
  <c r="L321" i="3"/>
  <c r="L309" i="3"/>
  <c r="L307" i="3"/>
  <c r="L308" i="3"/>
  <c r="L283" i="3"/>
  <c r="L236" i="3"/>
  <c r="L237" i="3"/>
  <c r="L235" i="3"/>
  <c r="L223" i="3"/>
  <c r="L224" i="3"/>
  <c r="L225" i="3"/>
  <c r="L199" i="3"/>
  <c r="L177" i="3"/>
  <c r="L178" i="3"/>
  <c r="L175" i="3"/>
  <c r="L176" i="3"/>
  <c r="L165" i="3"/>
  <c r="L166" i="3"/>
  <c r="L163" i="3"/>
  <c r="L164" i="3"/>
  <c r="L153" i="3"/>
  <c r="L154" i="3"/>
  <c r="L152" i="3"/>
  <c r="L151" i="3"/>
  <c r="L93" i="3"/>
  <c r="L94" i="3"/>
  <c r="L91" i="3"/>
  <c r="L92" i="3"/>
  <c r="L80" i="3"/>
  <c r="L79" i="3"/>
  <c r="L69" i="3"/>
  <c r="L67" i="3"/>
  <c r="L68" i="3"/>
  <c r="L1828" i="3"/>
  <c r="L1702" i="3"/>
  <c r="L1458" i="3"/>
  <c r="L1098" i="3"/>
  <c r="L693" i="3"/>
  <c r="L1901" i="3"/>
  <c r="L1902" i="3"/>
  <c r="L1903" i="3"/>
  <c r="L1829" i="3"/>
  <c r="L1831" i="3"/>
  <c r="L1832" i="3"/>
  <c r="L1385" i="3"/>
  <c r="L1386" i="3"/>
  <c r="L1073" i="3"/>
  <c r="L1074" i="3"/>
  <c r="L1075" i="3"/>
  <c r="L1076" i="3"/>
  <c r="L1001" i="3"/>
  <c r="L1002" i="3"/>
  <c r="L701" i="3"/>
  <c r="L702" i="3"/>
  <c r="L703" i="3"/>
  <c r="L548" i="3"/>
  <c r="L546" i="3"/>
  <c r="L547" i="3"/>
  <c r="L545" i="3"/>
  <c r="L497" i="3"/>
  <c r="L498" i="3"/>
  <c r="L437" i="3"/>
  <c r="L438" i="3"/>
  <c r="L439" i="3"/>
  <c r="L221" i="3"/>
  <c r="L222" i="3"/>
  <c r="L149" i="3"/>
  <c r="L150" i="3"/>
  <c r="L41" i="3"/>
  <c r="L42" i="3"/>
  <c r="L43" i="3"/>
  <c r="L1890" i="3"/>
  <c r="L1892" i="3"/>
  <c r="L1891" i="3"/>
  <c r="L1879" i="3"/>
  <c r="L1878" i="3"/>
  <c r="L1880" i="3"/>
  <c r="L1881" i="3"/>
  <c r="L1866" i="3"/>
  <c r="L1818" i="3"/>
  <c r="L1819" i="3"/>
  <c r="L1806" i="3"/>
  <c r="L1807" i="3"/>
  <c r="L1794" i="3"/>
  <c r="L1748" i="3"/>
  <c r="L1749" i="3"/>
  <c r="L1722" i="3"/>
  <c r="L1710" i="3"/>
  <c r="L1711" i="3"/>
  <c r="L1712" i="3"/>
  <c r="L1713" i="3"/>
  <c r="L1698" i="3"/>
  <c r="L1699" i="3"/>
  <c r="L1687" i="3"/>
  <c r="L1686" i="3"/>
  <c r="L1638" i="3"/>
  <c r="L1639" i="3"/>
  <c r="L1591" i="3"/>
  <c r="L1590" i="3"/>
  <c r="L1567" i="3"/>
  <c r="L1554" i="3"/>
  <c r="L1530" i="3"/>
  <c r="L1506" i="3"/>
  <c r="L1508" i="3"/>
  <c r="L1507" i="3"/>
  <c r="L1509" i="3"/>
  <c r="L1410" i="3"/>
  <c r="L1375" i="3"/>
  <c r="L1374" i="3"/>
  <c r="L1339" i="3"/>
  <c r="L1340" i="3"/>
  <c r="L1338" i="3"/>
  <c r="L1267" i="3"/>
  <c r="L1268" i="3"/>
  <c r="L1266" i="3"/>
  <c r="L1254" i="3"/>
  <c r="L1243" i="3"/>
  <c r="L1242" i="3"/>
  <c r="L1244" i="3"/>
  <c r="L1194" i="3"/>
  <c r="L1171" i="3"/>
  <c r="L1170" i="3"/>
  <c r="L1134" i="3"/>
  <c r="L1123" i="3"/>
  <c r="L1124" i="3"/>
  <c r="L1122" i="3"/>
  <c r="L1110" i="3"/>
  <c r="L1111" i="3"/>
  <c r="L1063" i="3"/>
  <c r="L1062" i="3"/>
  <c r="L1038" i="3"/>
  <c r="L1039" i="3"/>
  <c r="L1040" i="3"/>
  <c r="L1015" i="3"/>
  <c r="L1016" i="3"/>
  <c r="L1017" i="3"/>
  <c r="L1014" i="3"/>
  <c r="L991" i="3"/>
  <c r="L990" i="3"/>
  <c r="L978" i="3"/>
  <c r="L966" i="3"/>
  <c r="L967" i="3"/>
  <c r="L943" i="3"/>
  <c r="L944" i="3"/>
  <c r="L942" i="3"/>
  <c r="L930" i="3"/>
  <c r="L931" i="3"/>
  <c r="L932" i="3"/>
  <c r="L933" i="3"/>
  <c r="L847" i="3"/>
  <c r="L846" i="3"/>
  <c r="L848" i="3"/>
  <c r="L849" i="3"/>
  <c r="L822" i="3"/>
  <c r="L823" i="3"/>
  <c r="L786" i="3"/>
  <c r="L787" i="3"/>
  <c r="L788" i="3"/>
  <c r="L774" i="3"/>
  <c r="L775" i="3"/>
  <c r="L776" i="3"/>
  <c r="L777" i="3"/>
  <c r="L739" i="3"/>
  <c r="L740" i="3"/>
  <c r="L738" i="3"/>
  <c r="L678" i="3"/>
  <c r="L679" i="3"/>
  <c r="L680" i="3"/>
  <c r="L681" i="3"/>
  <c r="L666" i="3"/>
  <c r="L667" i="3"/>
  <c r="L570" i="3"/>
  <c r="L571" i="3"/>
  <c r="L572" i="3"/>
  <c r="L558" i="3"/>
  <c r="L559" i="3"/>
  <c r="L535" i="3"/>
  <c r="L536" i="3"/>
  <c r="L534" i="3"/>
  <c r="L450" i="3"/>
  <c r="L427" i="3"/>
  <c r="L426" i="3"/>
  <c r="L428" i="3"/>
  <c r="L429" i="3"/>
  <c r="L414" i="3"/>
  <c r="L416" i="3"/>
  <c r="L417" i="3"/>
  <c r="L415" i="3"/>
  <c r="L378" i="3"/>
  <c r="L380" i="3"/>
  <c r="L381" i="3"/>
  <c r="L379" i="3"/>
  <c r="L354" i="3"/>
  <c r="L355" i="3"/>
  <c r="L356" i="3"/>
  <c r="L357" i="3"/>
  <c r="L294" i="3"/>
  <c r="L295" i="3"/>
  <c r="L296" i="3"/>
  <c r="L270" i="3"/>
  <c r="L272" i="3"/>
  <c r="L273" i="3"/>
  <c r="L271" i="3"/>
  <c r="L246" i="3"/>
  <c r="L247" i="3"/>
  <c r="L189" i="3"/>
  <c r="L188" i="3"/>
  <c r="L186" i="3"/>
  <c r="L187" i="3"/>
  <c r="L138" i="3"/>
  <c r="L139" i="3"/>
  <c r="L140" i="3"/>
  <c r="L127" i="3"/>
  <c r="L128" i="3"/>
  <c r="L126" i="3"/>
  <c r="L66" i="3"/>
  <c r="L8" i="3"/>
  <c r="L9" i="3"/>
  <c r="L6" i="3"/>
  <c r="L7" i="3"/>
  <c r="L1827" i="3"/>
  <c r="L1701" i="3"/>
  <c r="L1456" i="3"/>
  <c r="L1096" i="3"/>
  <c r="L648" i="3"/>
  <c r="L1897" i="3"/>
  <c r="L1898" i="3"/>
  <c r="L1899" i="3"/>
  <c r="L1900" i="3"/>
  <c r="L1873" i="3"/>
  <c r="L1874" i="3"/>
  <c r="L1861" i="3"/>
  <c r="L1837" i="3"/>
  <c r="L1839" i="3"/>
  <c r="L1826" i="3"/>
  <c r="L1706" i="3"/>
  <c r="L1705" i="3"/>
  <c r="L1707" i="3"/>
  <c r="L1708" i="3"/>
  <c r="L1694" i="3"/>
  <c r="L1693" i="3"/>
  <c r="L1695" i="3"/>
  <c r="L1696" i="3"/>
  <c r="L1658" i="3"/>
  <c r="L1657" i="3"/>
  <c r="L1660" i="3"/>
  <c r="L1659" i="3"/>
  <c r="L1646" i="3"/>
  <c r="L1645" i="3"/>
  <c r="L1621" i="3"/>
  <c r="L1609" i="3"/>
  <c r="L1610" i="3"/>
  <c r="L1597" i="3"/>
  <c r="L1598" i="3"/>
  <c r="L1599" i="3"/>
  <c r="L1585" i="3"/>
  <c r="L1573" i="3"/>
  <c r="L1574" i="3"/>
  <c r="L1575" i="3"/>
  <c r="L1561" i="3"/>
  <c r="L1562" i="3"/>
  <c r="L1563" i="3"/>
  <c r="L1549" i="3"/>
  <c r="L1550" i="3"/>
  <c r="L1551" i="3"/>
  <c r="L1537" i="3"/>
  <c r="L1538" i="3"/>
  <c r="L1539" i="3"/>
  <c r="L1501" i="3"/>
  <c r="L1489" i="3"/>
  <c r="L1465" i="3"/>
  <c r="L1466" i="3"/>
  <c r="L1467" i="3"/>
  <c r="L1468" i="3"/>
  <c r="L1453" i="3"/>
  <c r="L1357" i="3"/>
  <c r="L1358" i="3"/>
  <c r="L1359" i="3"/>
  <c r="L1345" i="3"/>
  <c r="L1346" i="3"/>
  <c r="L1285" i="3"/>
  <c r="L1261" i="3"/>
  <c r="L1262" i="3"/>
  <c r="L1263" i="3"/>
  <c r="L1237" i="3"/>
  <c r="L1238" i="3"/>
  <c r="L1165" i="3"/>
  <c r="L1166" i="3"/>
  <c r="L1117" i="3"/>
  <c r="L1118" i="3"/>
  <c r="L1081" i="3"/>
  <c r="L1069" i="3"/>
  <c r="L1070" i="3"/>
  <c r="L1071" i="3"/>
  <c r="L1072" i="3"/>
  <c r="L1021" i="3"/>
  <c r="L1022" i="3"/>
  <c r="L1023" i="3"/>
  <c r="L985" i="3"/>
  <c r="L973" i="3"/>
  <c r="L961" i="3"/>
  <c r="L925" i="3"/>
  <c r="L926" i="3"/>
  <c r="L889" i="3"/>
  <c r="L841" i="3"/>
  <c r="L793" i="3"/>
  <c r="L794" i="3"/>
  <c r="L781" i="3"/>
  <c r="L769" i="3"/>
  <c r="L757" i="3"/>
  <c r="L758" i="3"/>
  <c r="L759" i="3"/>
  <c r="L760" i="3"/>
  <c r="L745" i="3"/>
  <c r="L746" i="3"/>
  <c r="L747" i="3"/>
  <c r="L748" i="3"/>
  <c r="L733" i="3"/>
  <c r="L734" i="3"/>
  <c r="L735" i="3"/>
  <c r="L736" i="3"/>
  <c r="L709" i="3"/>
  <c r="L710" i="3"/>
  <c r="L711" i="3"/>
  <c r="L712" i="3"/>
  <c r="L637" i="3"/>
  <c r="L638" i="3"/>
  <c r="L639" i="3"/>
  <c r="L640" i="3"/>
  <c r="L625" i="3"/>
  <c r="L578" i="3"/>
  <c r="L577" i="3"/>
  <c r="L554" i="3"/>
  <c r="L553" i="3"/>
  <c r="L542" i="3"/>
  <c r="L541" i="3"/>
  <c r="L494" i="3"/>
  <c r="L496" i="3"/>
  <c r="L493" i="3"/>
  <c r="L495" i="3"/>
  <c r="L482" i="3"/>
  <c r="L483" i="3"/>
  <c r="L481" i="3"/>
  <c r="L458" i="3"/>
  <c r="L457" i="3"/>
  <c r="L459" i="3"/>
  <c r="L460" i="3"/>
  <c r="L409" i="3"/>
  <c r="L386" i="3"/>
  <c r="L385" i="3"/>
  <c r="L373" i="3"/>
  <c r="L325" i="3"/>
  <c r="L301" i="3"/>
  <c r="L241" i="3"/>
  <c r="L218" i="3"/>
  <c r="L219" i="3"/>
  <c r="L217" i="3"/>
  <c r="L205" i="3"/>
  <c r="L206" i="3"/>
  <c r="L207" i="3"/>
  <c r="L208" i="3"/>
  <c r="L193" i="3"/>
  <c r="L194" i="3"/>
  <c r="L157" i="3"/>
  <c r="L158" i="3"/>
  <c r="L159" i="3"/>
  <c r="L160" i="3"/>
  <c r="L145" i="3"/>
  <c r="L148" i="3"/>
  <c r="L146" i="3"/>
  <c r="L109" i="3"/>
  <c r="L110" i="3"/>
  <c r="L111" i="3"/>
  <c r="L112" i="3"/>
  <c r="L97" i="3"/>
  <c r="L98" i="3"/>
  <c r="L99" i="3"/>
  <c r="L85" i="3"/>
  <c r="L86" i="3"/>
  <c r="L87" i="3"/>
  <c r="L88" i="3"/>
  <c r="L1825" i="3"/>
  <c r="L1741" i="3"/>
  <c r="L1647" i="3"/>
  <c r="L684" i="3"/>
  <c r="L347" i="3"/>
  <c r="L348" i="3"/>
  <c r="L349" i="3"/>
  <c r="L290" i="3"/>
  <c r="L287" i="3"/>
  <c r="L289" i="3"/>
  <c r="L266" i="3"/>
  <c r="L263" i="3"/>
  <c r="L264" i="3"/>
  <c r="L230" i="3"/>
  <c r="L227" i="3"/>
  <c r="L228" i="3"/>
  <c r="L229" i="3"/>
  <c r="L203" i="3"/>
  <c r="L204" i="3"/>
  <c r="L180" i="3"/>
  <c r="L181" i="3"/>
  <c r="L179" i="3"/>
  <c r="L168" i="3"/>
  <c r="L169" i="3"/>
  <c r="L167" i="3"/>
  <c r="L156" i="3"/>
  <c r="L155" i="3"/>
  <c r="L132" i="3"/>
  <c r="L133" i="3"/>
  <c r="L131" i="3"/>
  <c r="L134" i="3"/>
  <c r="L108" i="3"/>
  <c r="L107" i="3"/>
  <c r="L95" i="3"/>
  <c r="Q280" i="2"/>
  <c r="R280" i="2" s="1"/>
  <c r="Q292" i="2"/>
  <c r="R292" i="2" s="1"/>
  <c r="Q304" i="2"/>
  <c r="R304" i="2" s="1"/>
  <c r="V304" i="2" s="1"/>
  <c r="Q316" i="2"/>
  <c r="R316" i="2" s="1"/>
  <c r="Q328" i="2"/>
  <c r="R328" i="2" s="1"/>
  <c r="Q340" i="2"/>
  <c r="R340" i="2" s="1"/>
  <c r="Q352" i="2"/>
  <c r="R352" i="2" s="1"/>
  <c r="Q364" i="2"/>
  <c r="R364" i="2" s="1"/>
  <c r="Q376" i="2"/>
  <c r="R376" i="2" s="1"/>
  <c r="V376" i="2" s="1"/>
  <c r="Q388" i="2"/>
  <c r="R388" i="2" s="1"/>
  <c r="Q400" i="2"/>
  <c r="R400" i="2" s="1"/>
  <c r="Q412" i="2"/>
  <c r="R412" i="2" s="1"/>
  <c r="Q424" i="2"/>
  <c r="R424" i="2" s="1"/>
  <c r="Q436" i="2"/>
  <c r="R436" i="2" s="1"/>
  <c r="Q448" i="2"/>
  <c r="R448" i="2" s="1"/>
  <c r="Q460" i="2"/>
  <c r="R460" i="2" s="1"/>
  <c r="V460" i="2" s="1"/>
  <c r="Q472" i="2"/>
  <c r="R472" i="2" s="1"/>
  <c r="V472" i="2" s="1"/>
  <c r="Q484" i="2"/>
  <c r="R484" i="2" s="1"/>
  <c r="V484" i="2" s="1"/>
  <c r="Q496" i="2"/>
  <c r="R496" i="2" s="1"/>
  <c r="Q508" i="2"/>
  <c r="R508" i="2" s="1"/>
  <c r="Q520" i="2"/>
  <c r="R520" i="2" s="1"/>
  <c r="Q532" i="2"/>
  <c r="R532" i="2" s="1"/>
  <c r="Q544" i="2"/>
  <c r="R544" i="2" s="1"/>
  <c r="Q556" i="2"/>
  <c r="R556" i="2" s="1"/>
  <c r="V556" i="2" s="1"/>
  <c r="Q568" i="2"/>
  <c r="R568" i="2" s="1"/>
  <c r="Q580" i="2"/>
  <c r="R580" i="2" s="1"/>
  <c r="V580" i="2" s="1"/>
  <c r="Q592" i="2"/>
  <c r="R592" i="2" s="1"/>
  <c r="V592" i="2" s="1"/>
  <c r="Q604" i="2"/>
  <c r="R604" i="2" s="1"/>
  <c r="Q616" i="2"/>
  <c r="R616" i="2" s="1"/>
  <c r="V616" i="2" s="1"/>
  <c r="Q628" i="2"/>
  <c r="R628" i="2" s="1"/>
  <c r="Q640" i="2"/>
  <c r="R640" i="2" s="1"/>
  <c r="Q652" i="2"/>
  <c r="R652" i="2" s="1"/>
  <c r="Q664" i="2"/>
  <c r="R664" i="2" s="1"/>
  <c r="Q676" i="2"/>
  <c r="R676" i="2" s="1"/>
  <c r="Q688" i="2"/>
  <c r="R688" i="2" s="1"/>
  <c r="V688" i="2" s="1"/>
  <c r="Q700" i="2"/>
  <c r="R700" i="2" s="1"/>
  <c r="V700" i="2" s="1"/>
  <c r="Q712" i="2"/>
  <c r="R712" i="2" s="1"/>
  <c r="Q724" i="2"/>
  <c r="R724" i="2" s="1"/>
  <c r="Q736" i="2"/>
  <c r="R736" i="2" s="1"/>
  <c r="Q748" i="2"/>
  <c r="R748" i="2" s="1"/>
  <c r="V748" i="2" s="1"/>
  <c r="Q760" i="2"/>
  <c r="R760" i="2" s="1"/>
  <c r="L838" i="3"/>
  <c r="L839" i="3"/>
  <c r="L840" i="3"/>
  <c r="L778" i="3"/>
  <c r="L779" i="3"/>
  <c r="L756" i="3"/>
  <c r="L754" i="3"/>
  <c r="L755" i="3"/>
  <c r="L730" i="3"/>
  <c r="L718" i="3"/>
  <c r="L706" i="3"/>
  <c r="L695" i="3"/>
  <c r="L682" i="3"/>
  <c r="L683" i="3"/>
  <c r="L673" i="3"/>
  <c r="L670" i="3"/>
  <c r="L671" i="3"/>
  <c r="L672" i="3"/>
  <c r="L658" i="3"/>
  <c r="L622" i="3"/>
  <c r="L623" i="3"/>
  <c r="L624" i="3"/>
  <c r="L514" i="3"/>
  <c r="L517" i="3"/>
  <c r="L515" i="3"/>
  <c r="L516" i="3"/>
  <c r="L490" i="3"/>
  <c r="L469" i="3"/>
  <c r="L466" i="3"/>
  <c r="L467" i="3"/>
  <c r="L468" i="3"/>
  <c r="L455" i="3"/>
  <c r="L454" i="3"/>
  <c r="L430" i="3"/>
  <c r="L431" i="3"/>
  <c r="L432" i="3"/>
  <c r="L433" i="3"/>
  <c r="L418" i="3"/>
  <c r="L419" i="3"/>
  <c r="L420" i="3"/>
  <c r="L421" i="3"/>
  <c r="L406" i="3"/>
  <c r="L407" i="3"/>
  <c r="L408" i="3"/>
  <c r="L382" i="3"/>
  <c r="L383" i="3"/>
  <c r="L371" i="3"/>
  <c r="L372" i="3"/>
  <c r="L358" i="3"/>
  <c r="L359" i="3"/>
  <c r="L346" i="3"/>
  <c r="L336" i="3"/>
  <c r="L337" i="3"/>
  <c r="L335" i="3"/>
  <c r="L322" i="3"/>
  <c r="L323" i="3"/>
  <c r="L310" i="3"/>
  <c r="L311" i="3"/>
  <c r="L312" i="3"/>
  <c r="L313" i="3"/>
  <c r="L275" i="3"/>
  <c r="L274" i="3"/>
  <c r="L238" i="3"/>
  <c r="L239" i="3"/>
  <c r="L240" i="3"/>
  <c r="L226" i="3"/>
  <c r="L190" i="3"/>
  <c r="L192" i="3"/>
  <c r="L191" i="3"/>
  <c r="L70" i="3"/>
  <c r="L71" i="3"/>
  <c r="L10" i="3"/>
  <c r="L11" i="3"/>
  <c r="Q257" i="2"/>
  <c r="R257" i="2" s="1"/>
  <c r="V257" i="2" s="1"/>
  <c r="Q269" i="2"/>
  <c r="R269" i="2" s="1"/>
  <c r="Q281" i="2"/>
  <c r="R281" i="2" s="1"/>
  <c r="Q293" i="2"/>
  <c r="R293" i="2" s="1"/>
  <c r="V293" i="2" s="1"/>
  <c r="Q305" i="2"/>
  <c r="R305" i="2" s="1"/>
  <c r="Q317" i="2"/>
  <c r="R317" i="2" s="1"/>
  <c r="V317" i="2" s="1"/>
  <c r="Q329" i="2"/>
  <c r="R329" i="2" s="1"/>
  <c r="V329" i="2" s="1"/>
  <c r="Q341" i="2"/>
  <c r="R341" i="2" s="1"/>
  <c r="Q353" i="2"/>
  <c r="R353" i="2" s="1"/>
  <c r="V353" i="2" s="1"/>
  <c r="Q365" i="2"/>
  <c r="R365" i="2" s="1"/>
  <c r="Q377" i="2"/>
  <c r="R377" i="2" s="1"/>
  <c r="V377" i="2" s="1"/>
  <c r="Q389" i="2"/>
  <c r="R389" i="2" s="1"/>
  <c r="Q401" i="2"/>
  <c r="R401" i="2" s="1"/>
  <c r="Q413" i="2"/>
  <c r="R413" i="2" s="1"/>
  <c r="V413" i="2" s="1"/>
  <c r="Q425" i="2"/>
  <c r="R425" i="2" s="1"/>
  <c r="Q437" i="2"/>
  <c r="R437" i="2" s="1"/>
  <c r="V437" i="2" s="1"/>
  <c r="Q449" i="2"/>
  <c r="R449" i="2" s="1"/>
  <c r="Q461" i="2"/>
  <c r="R461" i="2" s="1"/>
  <c r="Q473" i="2"/>
  <c r="R473" i="2" s="1"/>
  <c r="Q485" i="2"/>
  <c r="R485" i="2" s="1"/>
  <c r="V485" i="2" s="1"/>
  <c r="Q497" i="2"/>
  <c r="R497" i="2" s="1"/>
  <c r="Q509" i="2"/>
  <c r="R509" i="2" s="1"/>
  <c r="V509" i="2" s="1"/>
  <c r="Q521" i="2"/>
  <c r="R521" i="2" s="1"/>
  <c r="Q533" i="2"/>
  <c r="R533" i="2" s="1"/>
  <c r="Q545" i="2"/>
  <c r="R545" i="2" s="1"/>
  <c r="V545" i="2" s="1"/>
  <c r="Q557" i="2"/>
  <c r="R557" i="2" s="1"/>
  <c r="Q569" i="2"/>
  <c r="R569" i="2" s="1"/>
  <c r="Q581" i="2"/>
  <c r="R581" i="2" s="1"/>
  <c r="Q593" i="2"/>
  <c r="R593" i="2" s="1"/>
  <c r="V593" i="2" s="1"/>
  <c r="Q605" i="2"/>
  <c r="R605" i="2" s="1"/>
  <c r="V605" i="2" s="1"/>
  <c r="Q617" i="2"/>
  <c r="R617" i="2" s="1"/>
  <c r="Q629" i="2"/>
  <c r="R629" i="2" s="1"/>
  <c r="Q641" i="2"/>
  <c r="R641" i="2" s="1"/>
  <c r="Q653" i="2"/>
  <c r="R653" i="2" s="1"/>
  <c r="Q665" i="2"/>
  <c r="R665" i="2" s="1"/>
  <c r="Q677" i="2"/>
  <c r="R677" i="2" s="1"/>
  <c r="Q689" i="2"/>
  <c r="R689" i="2" s="1"/>
  <c r="V689" i="2" s="1"/>
  <c r="Q701" i="2"/>
  <c r="R701" i="2" s="1"/>
  <c r="Q713" i="2"/>
  <c r="R713" i="2" s="1"/>
  <c r="V713" i="2" s="1"/>
  <c r="Q725" i="2"/>
  <c r="R725" i="2" s="1"/>
  <c r="V725" i="2" s="1"/>
  <c r="L1814" i="3"/>
  <c r="L265" i="3"/>
  <c r="L1089" i="3"/>
  <c r="L1090" i="3"/>
  <c r="L1079" i="3"/>
  <c r="L1077" i="3"/>
  <c r="L1078" i="3"/>
  <c r="L1080" i="3"/>
  <c r="L1041" i="3"/>
  <c r="L1031" i="3"/>
  <c r="L1029" i="3"/>
  <c r="L1030" i="3"/>
  <c r="L1005" i="3"/>
  <c r="L981" i="3"/>
  <c r="L982" i="3"/>
  <c r="L983" i="3"/>
  <c r="L984" i="3"/>
  <c r="L959" i="3"/>
  <c r="L960" i="3"/>
  <c r="L957" i="3"/>
  <c r="L945" i="3"/>
  <c r="L946" i="3"/>
  <c r="L923" i="3"/>
  <c r="L924" i="3"/>
  <c r="L909" i="3"/>
  <c r="L897" i="3"/>
  <c r="L898" i="3"/>
  <c r="L861" i="3"/>
  <c r="L862" i="3"/>
  <c r="L789" i="3"/>
  <c r="L765" i="3"/>
  <c r="L766" i="3"/>
  <c r="L767" i="3"/>
  <c r="L768" i="3"/>
  <c r="L741" i="3"/>
  <c r="L742" i="3"/>
  <c r="L743" i="3"/>
  <c r="L744" i="3"/>
  <c r="L657" i="3"/>
  <c r="L621" i="3"/>
  <c r="L574" i="3"/>
  <c r="L573" i="3"/>
  <c r="L549" i="3"/>
  <c r="L550" i="3"/>
  <c r="L551" i="3"/>
  <c r="L552" i="3"/>
  <c r="L537" i="3"/>
  <c r="L538" i="3"/>
  <c r="L539" i="3"/>
  <c r="L525" i="3"/>
  <c r="L526" i="3"/>
  <c r="L513" i="3"/>
  <c r="L465" i="3"/>
  <c r="L453" i="3"/>
  <c r="L443" i="3"/>
  <c r="L441" i="3"/>
  <c r="L442" i="3"/>
  <c r="L369" i="3"/>
  <c r="L297" i="3"/>
  <c r="L298" i="3"/>
  <c r="L299" i="3"/>
  <c r="L300" i="3"/>
  <c r="L249" i="3"/>
  <c r="L250" i="3"/>
  <c r="L251" i="3"/>
  <c r="L214" i="3"/>
  <c r="L213" i="3"/>
  <c r="L215" i="3"/>
  <c r="L216" i="3"/>
  <c r="L141" i="3"/>
  <c r="L142" i="3"/>
  <c r="L144" i="3"/>
  <c r="L143" i="3"/>
  <c r="L129" i="3"/>
  <c r="L130" i="3"/>
  <c r="L117" i="3"/>
  <c r="L118" i="3"/>
  <c r="L119" i="3"/>
  <c r="L81" i="3"/>
  <c r="L82" i="3"/>
  <c r="L84" i="3"/>
  <c r="L83" i="3"/>
  <c r="L33" i="3"/>
  <c r="L34" i="3"/>
  <c r="L36" i="3"/>
  <c r="Q270" i="2"/>
  <c r="R270" i="2" s="1"/>
  <c r="Q282" i="2"/>
  <c r="R282" i="2" s="1"/>
  <c r="V282" i="2" s="1"/>
  <c r="Q294" i="2"/>
  <c r="R294" i="2" s="1"/>
  <c r="Q306" i="2"/>
  <c r="R306" i="2" s="1"/>
  <c r="Q318" i="2"/>
  <c r="R318" i="2" s="1"/>
  <c r="Q330" i="2"/>
  <c r="R330" i="2" s="1"/>
  <c r="Q342" i="2"/>
  <c r="R342" i="2" s="1"/>
  <c r="Q354" i="2"/>
  <c r="R354" i="2" s="1"/>
  <c r="Q366" i="2"/>
  <c r="R366" i="2" s="1"/>
  <c r="V366" i="2" s="1"/>
  <c r="Q378" i="2"/>
  <c r="R378" i="2" s="1"/>
  <c r="Q390" i="2"/>
  <c r="R390" i="2" s="1"/>
  <c r="V390" i="2" s="1"/>
  <c r="Q402" i="2"/>
  <c r="R402" i="2" s="1"/>
  <c r="V402" i="2" s="1"/>
  <c r="Q414" i="2"/>
  <c r="R414" i="2" s="1"/>
  <c r="V414" i="2" s="1"/>
  <c r="Q426" i="2"/>
  <c r="R426" i="2" s="1"/>
  <c r="V426" i="2" s="1"/>
  <c r="Q438" i="2"/>
  <c r="R438" i="2" s="1"/>
  <c r="V438" i="2" s="1"/>
  <c r="Q450" i="2"/>
  <c r="R450" i="2" s="1"/>
  <c r="V450" i="2" s="1"/>
  <c r="Q462" i="2"/>
  <c r="R462" i="2" s="1"/>
  <c r="Q474" i="2"/>
  <c r="R474" i="2" s="1"/>
  <c r="Q486" i="2"/>
  <c r="R486" i="2" s="1"/>
  <c r="Q498" i="2"/>
  <c r="R498" i="2" s="1"/>
  <c r="Q510" i="2"/>
  <c r="R510" i="2" s="1"/>
  <c r="V510" i="2" s="1"/>
  <c r="Q522" i="2"/>
  <c r="R522" i="2" s="1"/>
  <c r="Q534" i="2"/>
  <c r="R534" i="2" s="1"/>
  <c r="Q546" i="2"/>
  <c r="R546" i="2" s="1"/>
  <c r="Q558" i="2"/>
  <c r="R558" i="2" s="1"/>
  <c r="Q570" i="2"/>
  <c r="R570" i="2" s="1"/>
  <c r="V570" i="2" s="1"/>
  <c r="Q582" i="2"/>
  <c r="R582" i="2" s="1"/>
  <c r="Q594" i="2"/>
  <c r="R594" i="2" s="1"/>
  <c r="Q606" i="2"/>
  <c r="R606" i="2" s="1"/>
  <c r="V606" i="2" s="1"/>
  <c r="L252" i="3"/>
  <c r="L1803" i="3"/>
  <c r="L1717" i="3"/>
  <c r="L1671" i="3"/>
  <c r="L1802" i="3"/>
  <c r="L1716" i="3"/>
  <c r="L1669" i="3"/>
  <c r="L1840" i="3"/>
  <c r="L1801" i="3"/>
  <c r="L1668" i="3"/>
  <c r="L1600" i="3"/>
  <c r="L1264" i="3"/>
  <c r="L1006" i="3"/>
  <c r="L1838" i="3"/>
  <c r="L731" i="3"/>
  <c r="L147" i="3"/>
  <c r="L1044" i="3"/>
  <c r="L49" i="3"/>
  <c r="L50" i="3"/>
  <c r="L51" i="3"/>
  <c r="L37" i="3"/>
  <c r="L38" i="3"/>
  <c r="L39" i="3"/>
  <c r="L1778" i="3"/>
  <c r="L1718" i="3"/>
  <c r="L1670" i="3"/>
  <c r="L1633" i="3"/>
  <c r="L1634" i="3"/>
  <c r="L1632" i="3"/>
  <c r="L1572" i="3"/>
  <c r="L1500" i="3"/>
  <c r="L1477" i="3"/>
  <c r="L1478" i="3"/>
  <c r="L1429" i="3"/>
  <c r="L1428" i="3"/>
  <c r="L1405" i="3"/>
  <c r="L1393" i="3"/>
  <c r="L1394" i="3"/>
  <c r="L1392" i="3"/>
  <c r="L1344" i="3"/>
  <c r="L1333" i="3"/>
  <c r="L1297" i="3"/>
  <c r="L1298" i="3"/>
  <c r="L1299" i="3"/>
  <c r="L1284" i="3"/>
  <c r="L1273" i="3"/>
  <c r="L1272" i="3"/>
  <c r="L1249" i="3"/>
  <c r="L1248" i="3"/>
  <c r="L1213" i="3"/>
  <c r="L1214" i="3"/>
  <c r="L1212" i="3"/>
  <c r="L1201" i="3"/>
  <c r="L1202" i="3"/>
  <c r="L1203" i="3"/>
  <c r="L1200" i="3"/>
  <c r="L1189" i="3"/>
  <c r="L1153" i="3"/>
  <c r="L1154" i="3"/>
  <c r="L1129" i="3"/>
  <c r="L1128" i="3"/>
  <c r="L1068" i="3"/>
  <c r="L1057" i="3"/>
  <c r="L1058" i="3"/>
  <c r="L1059" i="3"/>
  <c r="L1056" i="3"/>
  <c r="L1045" i="3"/>
  <c r="L1046" i="3"/>
  <c r="L1033" i="3"/>
  <c r="L1034" i="3"/>
  <c r="L1035" i="3"/>
  <c r="L1032" i="3"/>
  <c r="L997" i="3"/>
  <c r="L996" i="3"/>
  <c r="L901" i="3"/>
  <c r="L902" i="3"/>
  <c r="L903" i="3"/>
  <c r="L888" i="3"/>
  <c r="L877" i="3"/>
  <c r="L878" i="3"/>
  <c r="L876" i="3"/>
  <c r="L829" i="3"/>
  <c r="L830" i="3"/>
  <c r="L817" i="3"/>
  <c r="L818" i="3"/>
  <c r="L816" i="3"/>
  <c r="L805" i="3"/>
  <c r="L806" i="3"/>
  <c r="L807" i="3"/>
  <c r="L804" i="3"/>
  <c r="L780" i="3"/>
  <c r="L697" i="3"/>
  <c r="L698" i="3"/>
  <c r="L696" i="3"/>
  <c r="L685" i="3"/>
  <c r="L686" i="3"/>
  <c r="L661" i="3"/>
  <c r="L662" i="3"/>
  <c r="L663" i="3"/>
  <c r="L660" i="3"/>
  <c r="L649" i="3"/>
  <c r="L636" i="3"/>
  <c r="L613" i="3"/>
  <c r="L612" i="3"/>
  <c r="L590" i="3"/>
  <c r="L588" i="3"/>
  <c r="L589" i="3"/>
  <c r="L591" i="3"/>
  <c r="L576" i="3"/>
  <c r="L566" i="3"/>
  <c r="L564" i="3"/>
  <c r="L565" i="3"/>
  <c r="L528" i="3"/>
  <c r="L529" i="3"/>
  <c r="L504" i="3"/>
  <c r="L505" i="3"/>
  <c r="L456" i="3"/>
  <c r="L446" i="3"/>
  <c r="L444" i="3"/>
  <c r="L445" i="3"/>
  <c r="L447" i="3"/>
  <c r="L384" i="3"/>
  <c r="L362" i="3"/>
  <c r="L360" i="3"/>
  <c r="L361" i="3"/>
  <c r="L324" i="3"/>
  <c r="L278" i="3"/>
  <c r="L276" i="3"/>
  <c r="L277" i="3"/>
  <c r="L253" i="3"/>
  <c r="L1152" i="3"/>
  <c r="L1777" i="3"/>
  <c r="L1776" i="3"/>
  <c r="L1719" i="3"/>
  <c r="L1188" i="3"/>
  <c r="L120" i="3"/>
  <c r="L121" i="3"/>
  <c r="L122" i="3"/>
  <c r="L96" i="3"/>
  <c r="L72" i="3"/>
  <c r="L73" i="3"/>
  <c r="L60" i="3"/>
  <c r="L61" i="3"/>
  <c r="L48" i="3"/>
  <c r="L24" i="3"/>
  <c r="L25" i="3"/>
  <c r="L12" i="3"/>
  <c r="L13" i="3"/>
  <c r="Q7" i="2"/>
  <c r="R7" i="2" s="1"/>
  <c r="V7" i="2" s="1"/>
  <c r="Q19" i="2"/>
  <c r="R19" i="2" s="1"/>
  <c r="Q31" i="2"/>
  <c r="R31" i="2" s="1"/>
  <c r="Q43" i="2"/>
  <c r="R43" i="2" s="1"/>
  <c r="Q55" i="2"/>
  <c r="R55" i="2" s="1"/>
  <c r="Q67" i="2"/>
  <c r="R67" i="2" s="1"/>
  <c r="Q79" i="2"/>
  <c r="R79" i="2" s="1"/>
  <c r="Q91" i="2"/>
  <c r="R91" i="2" s="1"/>
  <c r="V91" i="2" s="1"/>
  <c r="Q103" i="2"/>
  <c r="R103" i="2" s="1"/>
  <c r="Q115" i="2"/>
  <c r="R115" i="2" s="1"/>
  <c r="Q127" i="2"/>
  <c r="R127" i="2" s="1"/>
  <c r="Q139" i="2"/>
  <c r="R139" i="2" s="1"/>
  <c r="Q151" i="2"/>
  <c r="R151" i="2" s="1"/>
  <c r="Q163" i="2"/>
  <c r="R163" i="2" s="1"/>
  <c r="V163" i="2" s="1"/>
  <c r="Q175" i="2"/>
  <c r="R175" i="2" s="1"/>
  <c r="V175" i="2" s="1"/>
  <c r="Q187" i="2"/>
  <c r="R187" i="2" s="1"/>
  <c r="Q199" i="2"/>
  <c r="R199" i="2" s="1"/>
  <c r="Q211" i="2"/>
  <c r="R211" i="2" s="1"/>
  <c r="Q223" i="2"/>
  <c r="R223" i="2" s="1"/>
  <c r="Q235" i="2"/>
  <c r="R235" i="2" s="1"/>
  <c r="Q247" i="2"/>
  <c r="R247" i="2" s="1"/>
  <c r="Q259" i="2"/>
  <c r="R259" i="2" s="1"/>
  <c r="V259" i="2" s="1"/>
  <c r="Q271" i="2"/>
  <c r="R271" i="2" s="1"/>
  <c r="V271" i="2" s="1"/>
  <c r="Q283" i="2"/>
  <c r="R283" i="2" s="1"/>
  <c r="Q295" i="2"/>
  <c r="R295" i="2" s="1"/>
  <c r="Q307" i="2"/>
  <c r="R307" i="2" s="1"/>
  <c r="V307" i="2" s="1"/>
  <c r="Q319" i="2"/>
  <c r="R319" i="2" s="1"/>
  <c r="V319" i="2" s="1"/>
  <c r="Q331" i="2"/>
  <c r="R331" i="2" s="1"/>
  <c r="Q343" i="2"/>
  <c r="R343" i="2" s="1"/>
  <c r="Q355" i="2"/>
  <c r="R355" i="2" s="1"/>
  <c r="Q367" i="2"/>
  <c r="R367" i="2" s="1"/>
  <c r="Q379" i="2"/>
  <c r="R379" i="2" s="1"/>
  <c r="Q391" i="2"/>
  <c r="R391" i="2" s="1"/>
  <c r="Q403" i="2"/>
  <c r="R403" i="2" s="1"/>
  <c r="Q415" i="2"/>
  <c r="R415" i="2" s="1"/>
  <c r="V415" i="2" s="1"/>
  <c r="Q427" i="2"/>
  <c r="R427" i="2" s="1"/>
  <c r="Q439" i="2"/>
  <c r="R439" i="2" s="1"/>
  <c r="V439" i="2" s="1"/>
  <c r="Q451" i="2"/>
  <c r="R451" i="2" s="1"/>
  <c r="Q463" i="2"/>
  <c r="R463" i="2" s="1"/>
  <c r="V463" i="2" s="1"/>
  <c r="Q475" i="2"/>
  <c r="R475" i="2" s="1"/>
  <c r="Q487" i="2"/>
  <c r="R487" i="2" s="1"/>
  <c r="Q499" i="2"/>
  <c r="R499" i="2" s="1"/>
  <c r="V499" i="2" s="1"/>
  <c r="Q511" i="2"/>
  <c r="R511" i="2" s="1"/>
  <c r="V511" i="2" s="1"/>
  <c r="Q523" i="2"/>
  <c r="R523" i="2" s="1"/>
  <c r="V523" i="2" s="1"/>
  <c r="Q535" i="2"/>
  <c r="R535" i="2" s="1"/>
  <c r="Q547" i="2"/>
  <c r="R547" i="2" s="1"/>
  <c r="V547" i="2" s="1"/>
  <c r="Q559" i="2"/>
  <c r="R559" i="2" s="1"/>
  <c r="Q571" i="2"/>
  <c r="R571" i="2" s="1"/>
  <c r="Q583" i="2"/>
  <c r="R583" i="2" s="1"/>
  <c r="V583" i="2" s="1"/>
  <c r="Q595" i="2"/>
  <c r="R595" i="2" s="1"/>
  <c r="Q607" i="2"/>
  <c r="R607" i="2" s="1"/>
  <c r="Q619" i="2"/>
  <c r="R619" i="2" s="1"/>
  <c r="Q631" i="2"/>
  <c r="R631" i="2" s="1"/>
  <c r="Q643" i="2"/>
  <c r="R643" i="2" s="1"/>
  <c r="Q655" i="2"/>
  <c r="R655" i="2" s="1"/>
  <c r="Q667" i="2"/>
  <c r="R667" i="2" s="1"/>
  <c r="V667" i="2" s="1"/>
  <c r="Q679" i="2"/>
  <c r="R679" i="2" s="1"/>
  <c r="Q691" i="2"/>
  <c r="R691" i="2" s="1"/>
  <c r="Q703" i="2"/>
  <c r="R703" i="2" s="1"/>
  <c r="V703" i="2" s="1"/>
  <c r="Q715" i="2"/>
  <c r="R715" i="2" s="1"/>
  <c r="Q727" i="2"/>
  <c r="R727" i="2" s="1"/>
  <c r="Q739" i="2"/>
  <c r="R739" i="2" s="1"/>
  <c r="Q751" i="2"/>
  <c r="R751" i="2" s="1"/>
  <c r="Q20" i="2"/>
  <c r="R20" i="2" s="1"/>
  <c r="V20" i="2" s="1"/>
  <c r="Q80" i="2"/>
  <c r="R80" i="2" s="1"/>
  <c r="V80" i="2" s="1"/>
  <c r="Q164" i="2"/>
  <c r="R164" i="2" s="1"/>
  <c r="Q224" i="2"/>
  <c r="R224" i="2" s="1"/>
  <c r="V224" i="2" s="1"/>
  <c r="Q296" i="2"/>
  <c r="R296" i="2" s="1"/>
  <c r="Q368" i="2"/>
  <c r="R368" i="2" s="1"/>
  <c r="Q476" i="2"/>
  <c r="R476" i="2" s="1"/>
  <c r="Q9" i="2"/>
  <c r="R9" i="2" s="1"/>
  <c r="Q57" i="2"/>
  <c r="R57" i="2" s="1"/>
  <c r="Q105" i="2"/>
  <c r="R105" i="2" s="1"/>
  <c r="V105" i="2" s="1"/>
  <c r="Q153" i="2"/>
  <c r="R153" i="2" s="1"/>
  <c r="Q201" i="2"/>
  <c r="R201" i="2" s="1"/>
  <c r="Q261" i="2"/>
  <c r="R261" i="2" s="1"/>
  <c r="V261" i="2" s="1"/>
  <c r="Q321" i="2"/>
  <c r="R321" i="2" s="1"/>
  <c r="V321" i="2" s="1"/>
  <c r="Q369" i="2"/>
  <c r="R369" i="2" s="1"/>
  <c r="Q417" i="2"/>
  <c r="R417" i="2" s="1"/>
  <c r="V417" i="2" s="1"/>
  <c r="Q573" i="2"/>
  <c r="R573" i="2" s="1"/>
  <c r="Q657" i="2"/>
  <c r="R657" i="2" s="1"/>
  <c r="Q68" i="2"/>
  <c r="R68" i="2" s="1"/>
  <c r="Q140" i="2"/>
  <c r="R140" i="2" s="1"/>
  <c r="V140" i="2" s="1"/>
  <c r="Q200" i="2"/>
  <c r="R200" i="2" s="1"/>
  <c r="Q260" i="2"/>
  <c r="R260" i="2" s="1"/>
  <c r="V260" i="2" s="1"/>
  <c r="Q332" i="2"/>
  <c r="R332" i="2" s="1"/>
  <c r="Q380" i="2"/>
  <c r="R380" i="2" s="1"/>
  <c r="V380" i="2" s="1"/>
  <c r="Q440" i="2"/>
  <c r="R440" i="2" s="1"/>
  <c r="V440" i="2" s="1"/>
  <c r="Q500" i="2"/>
  <c r="R500" i="2" s="1"/>
  <c r="Q548" i="2"/>
  <c r="R548" i="2" s="1"/>
  <c r="Q572" i="2"/>
  <c r="R572" i="2" s="1"/>
  <c r="V572" i="2" s="1"/>
  <c r="Q632" i="2"/>
  <c r="R632" i="2" s="1"/>
  <c r="V632" i="2" s="1"/>
  <c r="Q81" i="2"/>
  <c r="R81" i="2" s="1"/>
  <c r="V81" i="2" s="1"/>
  <c r="Q129" i="2"/>
  <c r="R129" i="2" s="1"/>
  <c r="Q177" i="2"/>
  <c r="R177" i="2" s="1"/>
  <c r="V177" i="2" s="1"/>
  <c r="Q237" i="2"/>
  <c r="R237" i="2" s="1"/>
  <c r="Q297" i="2"/>
  <c r="R297" i="2" s="1"/>
  <c r="Q333" i="2"/>
  <c r="R333" i="2" s="1"/>
  <c r="V333" i="2" s="1"/>
  <c r="Q381" i="2"/>
  <c r="R381" i="2" s="1"/>
  <c r="Q441" i="2"/>
  <c r="R441" i="2" s="1"/>
  <c r="Q104" i="2"/>
  <c r="R104" i="2" s="1"/>
  <c r="Q45" i="2"/>
  <c r="R45" i="2" s="1"/>
  <c r="Q93" i="2"/>
  <c r="R93" i="2" s="1"/>
  <c r="Q141" i="2"/>
  <c r="R141" i="2" s="1"/>
  <c r="Q189" i="2"/>
  <c r="R189" i="2" s="1"/>
  <c r="Q225" i="2"/>
  <c r="R225" i="2" s="1"/>
  <c r="V225" i="2" s="1"/>
  <c r="Q273" i="2"/>
  <c r="R273" i="2" s="1"/>
  <c r="Q345" i="2"/>
  <c r="R345" i="2" s="1"/>
  <c r="Q393" i="2"/>
  <c r="R393" i="2" s="1"/>
  <c r="Q465" i="2"/>
  <c r="R465" i="2" s="1"/>
  <c r="Q8" i="2"/>
  <c r="R8" i="2" s="1"/>
  <c r="Q44" i="2"/>
  <c r="R44" i="2" s="1"/>
  <c r="Q92" i="2"/>
  <c r="R92" i="2" s="1"/>
  <c r="V92" i="2" s="1"/>
  <c r="Q152" i="2"/>
  <c r="R152" i="2" s="1"/>
  <c r="Q212" i="2"/>
  <c r="R212" i="2" s="1"/>
  <c r="Q248" i="2"/>
  <c r="R248" i="2" s="1"/>
  <c r="V248" i="2" s="1"/>
  <c r="Q344" i="2"/>
  <c r="R344" i="2" s="1"/>
  <c r="Q392" i="2"/>
  <c r="R392" i="2" s="1"/>
  <c r="V392" i="2" s="1"/>
  <c r="Q428" i="2"/>
  <c r="R428" i="2" s="1"/>
  <c r="Q464" i="2"/>
  <c r="R464" i="2" s="1"/>
  <c r="V464" i="2" s="1"/>
  <c r="Q524" i="2"/>
  <c r="R524" i="2" s="1"/>
  <c r="V524" i="2" s="1"/>
  <c r="Q560" i="2"/>
  <c r="R560" i="2" s="1"/>
  <c r="V560" i="2" s="1"/>
  <c r="Q596" i="2"/>
  <c r="R596" i="2" s="1"/>
  <c r="Q608" i="2"/>
  <c r="R608" i="2" s="1"/>
  <c r="Q644" i="2"/>
  <c r="R644" i="2" s="1"/>
  <c r="V644" i="2" s="1"/>
  <c r="Q668" i="2"/>
  <c r="R668" i="2" s="1"/>
  <c r="V668" i="2" s="1"/>
  <c r="Q680" i="2"/>
  <c r="R680" i="2" s="1"/>
  <c r="Q704" i="2"/>
  <c r="R704" i="2" s="1"/>
  <c r="V704" i="2" s="1"/>
  <c r="Q21" i="2"/>
  <c r="R21" i="2" s="1"/>
  <c r="V21" i="2" s="1"/>
  <c r="Q69" i="2"/>
  <c r="R69" i="2" s="1"/>
  <c r="Q117" i="2"/>
  <c r="R117" i="2" s="1"/>
  <c r="Q165" i="2"/>
  <c r="R165" i="2" s="1"/>
  <c r="Q213" i="2"/>
  <c r="R213" i="2" s="1"/>
  <c r="Q357" i="2"/>
  <c r="R357" i="2" s="1"/>
  <c r="V357" i="2" s="1"/>
  <c r="Q405" i="2"/>
  <c r="R405" i="2" s="1"/>
  <c r="Q477" i="2"/>
  <c r="R477" i="2" s="1"/>
  <c r="Q32" i="2"/>
  <c r="R32" i="2" s="1"/>
  <c r="Q116" i="2"/>
  <c r="R116" i="2" s="1"/>
  <c r="Q188" i="2"/>
  <c r="R188" i="2" s="1"/>
  <c r="Q272" i="2"/>
  <c r="R272" i="2" s="1"/>
  <c r="V272" i="2" s="1"/>
  <c r="Q356" i="2"/>
  <c r="R356" i="2" s="1"/>
  <c r="V356" i="2" s="1"/>
  <c r="Q416" i="2"/>
  <c r="R416" i="2" s="1"/>
  <c r="Q536" i="2"/>
  <c r="R536" i="2" s="1"/>
  <c r="Q584" i="2"/>
  <c r="R584" i="2" s="1"/>
  <c r="V584" i="2" s="1"/>
  <c r="Q620" i="2"/>
  <c r="R620" i="2" s="1"/>
  <c r="V620" i="2" s="1"/>
  <c r="Q656" i="2"/>
  <c r="R656" i="2" s="1"/>
  <c r="V656" i="2" s="1"/>
  <c r="Q692" i="2"/>
  <c r="R692" i="2" s="1"/>
  <c r="V692" i="2" s="1"/>
  <c r="Q56" i="2"/>
  <c r="R56" i="2" s="1"/>
  <c r="V56" i="2" s="1"/>
  <c r="Q128" i="2"/>
  <c r="R128" i="2" s="1"/>
  <c r="V128" i="2" s="1"/>
  <c r="Q176" i="2"/>
  <c r="R176" i="2" s="1"/>
  <c r="Q236" i="2"/>
  <c r="R236" i="2" s="1"/>
  <c r="Q320" i="2"/>
  <c r="R320" i="2" s="1"/>
  <c r="Q404" i="2"/>
  <c r="R404" i="2" s="1"/>
  <c r="Q157" i="2"/>
  <c r="R157" i="2" s="1"/>
  <c r="V157" i="2" s="1"/>
  <c r="Q2" i="2"/>
  <c r="R2" i="2" s="1"/>
  <c r="Q13" i="2"/>
  <c r="R13" i="2" s="1"/>
  <c r="Q85" i="2"/>
  <c r="R85" i="2" s="1"/>
  <c r="V85" i="2" s="1"/>
  <c r="Q169" i="2"/>
  <c r="R169" i="2" s="1"/>
  <c r="V169" i="2" s="1"/>
  <c r="Q241" i="2"/>
  <c r="R241" i="2" s="1"/>
  <c r="Q313" i="2"/>
  <c r="R313" i="2" s="1"/>
  <c r="Q385" i="2"/>
  <c r="R385" i="2" s="1"/>
  <c r="Q433" i="2"/>
  <c r="R433" i="2" s="1"/>
  <c r="Q505" i="2"/>
  <c r="R505" i="2" s="1"/>
  <c r="V505" i="2" s="1"/>
  <c r="Q601" i="2"/>
  <c r="R601" i="2" s="1"/>
  <c r="Q38" i="2"/>
  <c r="R38" i="2" s="1"/>
  <c r="V38" i="2" s="1"/>
  <c r="Q3" i="2"/>
  <c r="R3" i="2" s="1"/>
  <c r="Q15" i="2"/>
  <c r="R15" i="2" s="1"/>
  <c r="Q27" i="2"/>
  <c r="R27" i="2" s="1"/>
  <c r="Q39" i="2"/>
  <c r="R39" i="2" s="1"/>
  <c r="Q51" i="2"/>
  <c r="R51" i="2" s="1"/>
  <c r="Q63" i="2"/>
  <c r="R63" i="2" s="1"/>
  <c r="Q75" i="2"/>
  <c r="R75" i="2" s="1"/>
  <c r="Q87" i="2"/>
  <c r="R87" i="2" s="1"/>
  <c r="V87" i="2" s="1"/>
  <c r="Q99" i="2"/>
  <c r="R99" i="2" s="1"/>
  <c r="Q111" i="2"/>
  <c r="R111" i="2" s="1"/>
  <c r="Q123" i="2"/>
  <c r="R123" i="2" s="1"/>
  <c r="V123" i="2" s="1"/>
  <c r="Q135" i="2"/>
  <c r="R135" i="2" s="1"/>
  <c r="Q147" i="2"/>
  <c r="R147" i="2" s="1"/>
  <c r="V147" i="2" s="1"/>
  <c r="Q159" i="2"/>
  <c r="R159" i="2" s="1"/>
  <c r="Q171" i="2"/>
  <c r="R171" i="2" s="1"/>
  <c r="Q183" i="2"/>
  <c r="R183" i="2" s="1"/>
  <c r="V183" i="2" s="1"/>
  <c r="Q195" i="2"/>
  <c r="R195" i="2" s="1"/>
  <c r="Q207" i="2"/>
  <c r="R207" i="2" s="1"/>
  <c r="V207" i="2" s="1"/>
  <c r="Q219" i="2"/>
  <c r="R219" i="2" s="1"/>
  <c r="V219" i="2" s="1"/>
  <c r="Q231" i="2"/>
  <c r="R231" i="2" s="1"/>
  <c r="Q243" i="2"/>
  <c r="R243" i="2" s="1"/>
  <c r="Q255" i="2"/>
  <c r="R255" i="2" s="1"/>
  <c r="Q267" i="2"/>
  <c r="R267" i="2" s="1"/>
  <c r="Q279" i="2"/>
  <c r="R279" i="2" s="1"/>
  <c r="Q291" i="2"/>
  <c r="R291" i="2" s="1"/>
  <c r="V291" i="2" s="1"/>
  <c r="Q303" i="2"/>
  <c r="R303" i="2" s="1"/>
  <c r="V303" i="2" s="1"/>
  <c r="Q315" i="2"/>
  <c r="R315" i="2" s="1"/>
  <c r="V315" i="2" s="1"/>
  <c r="Q327" i="2"/>
  <c r="R327" i="2" s="1"/>
  <c r="Q339" i="2"/>
  <c r="R339" i="2" s="1"/>
  <c r="Q351" i="2"/>
  <c r="R351" i="2" s="1"/>
  <c r="Q363" i="2"/>
  <c r="R363" i="2" s="1"/>
  <c r="Q375" i="2"/>
  <c r="R375" i="2" s="1"/>
  <c r="V375" i="2" s="1"/>
  <c r="Q387" i="2"/>
  <c r="R387" i="2" s="1"/>
  <c r="Q399" i="2"/>
  <c r="R399" i="2" s="1"/>
  <c r="Q411" i="2"/>
  <c r="R411" i="2" s="1"/>
  <c r="Q423" i="2"/>
  <c r="R423" i="2" s="1"/>
  <c r="Q435" i="2"/>
  <c r="R435" i="2" s="1"/>
  <c r="Q447" i="2"/>
  <c r="R447" i="2" s="1"/>
  <c r="V447" i="2" s="1"/>
  <c r="Q459" i="2"/>
  <c r="R459" i="2" s="1"/>
  <c r="Q471" i="2"/>
  <c r="R471" i="2" s="1"/>
  <c r="Q483" i="2"/>
  <c r="R483" i="2" s="1"/>
  <c r="V483" i="2" s="1"/>
  <c r="Q495" i="2"/>
  <c r="R495" i="2" s="1"/>
  <c r="Q507" i="2"/>
  <c r="R507" i="2" s="1"/>
  <c r="V507" i="2" s="1"/>
  <c r="Q519" i="2"/>
  <c r="R519" i="2" s="1"/>
  <c r="Q531" i="2"/>
  <c r="R531" i="2" s="1"/>
  <c r="Q543" i="2"/>
  <c r="R543" i="2" s="1"/>
  <c r="Q37" i="2"/>
  <c r="R37" i="2" s="1"/>
  <c r="V37" i="2" s="1"/>
  <c r="Q97" i="2"/>
  <c r="R97" i="2" s="1"/>
  <c r="Q181" i="2"/>
  <c r="R181" i="2" s="1"/>
  <c r="Q253" i="2"/>
  <c r="R253" i="2" s="1"/>
  <c r="Q325" i="2"/>
  <c r="R325" i="2" s="1"/>
  <c r="Q409" i="2"/>
  <c r="R409" i="2" s="1"/>
  <c r="V409" i="2" s="1"/>
  <c r="Q469" i="2"/>
  <c r="R469" i="2" s="1"/>
  <c r="Q541" i="2"/>
  <c r="R541" i="2" s="1"/>
  <c r="Q577" i="2"/>
  <c r="R577" i="2" s="1"/>
  <c r="Q625" i="2"/>
  <c r="R625" i="2" s="1"/>
  <c r="Q649" i="2"/>
  <c r="R649" i="2" s="1"/>
  <c r="V649" i="2" s="1"/>
  <c r="Q697" i="2"/>
  <c r="R697" i="2" s="1"/>
  <c r="V697" i="2" s="1"/>
  <c r="Q26" i="2"/>
  <c r="R26" i="2" s="1"/>
  <c r="V26" i="2" s="1"/>
  <c r="Q108" i="2"/>
  <c r="R108" i="2" s="1"/>
  <c r="Q61" i="2"/>
  <c r="R61" i="2" s="1"/>
  <c r="V61" i="2" s="1"/>
  <c r="Q145" i="2"/>
  <c r="R145" i="2" s="1"/>
  <c r="Q229" i="2"/>
  <c r="R229" i="2" s="1"/>
  <c r="V229" i="2" s="1"/>
  <c r="Q301" i="2"/>
  <c r="R301" i="2" s="1"/>
  <c r="Q361" i="2"/>
  <c r="R361" i="2" s="1"/>
  <c r="Q445" i="2"/>
  <c r="R445" i="2" s="1"/>
  <c r="Q529" i="2"/>
  <c r="R529" i="2" s="1"/>
  <c r="Q14" i="2"/>
  <c r="R14" i="2" s="1"/>
  <c r="V14" i="2" s="1"/>
  <c r="Q73" i="2"/>
  <c r="R73" i="2" s="1"/>
  <c r="V73" i="2" s="1"/>
  <c r="Q133" i="2"/>
  <c r="R133" i="2" s="1"/>
  <c r="V133" i="2" s="1"/>
  <c r="Q193" i="2"/>
  <c r="R193" i="2" s="1"/>
  <c r="V193" i="2" s="1"/>
  <c r="Q265" i="2"/>
  <c r="R265" i="2" s="1"/>
  <c r="V265" i="2" s="1"/>
  <c r="Q337" i="2"/>
  <c r="R337" i="2" s="1"/>
  <c r="Q421" i="2"/>
  <c r="R421" i="2" s="1"/>
  <c r="Q481" i="2"/>
  <c r="R481" i="2" s="1"/>
  <c r="Q553" i="2"/>
  <c r="R553" i="2" s="1"/>
  <c r="Q589" i="2"/>
  <c r="R589" i="2" s="1"/>
  <c r="Q673" i="2"/>
  <c r="R673" i="2" s="1"/>
  <c r="Q25" i="2"/>
  <c r="R25" i="2" s="1"/>
  <c r="Q109" i="2"/>
  <c r="R109" i="2" s="1"/>
  <c r="Q217" i="2"/>
  <c r="R217" i="2" s="1"/>
  <c r="Q277" i="2"/>
  <c r="R277" i="2" s="1"/>
  <c r="Q349" i="2"/>
  <c r="R349" i="2" s="1"/>
  <c r="V349" i="2" s="1"/>
  <c r="Q397" i="2"/>
  <c r="R397" i="2" s="1"/>
  <c r="Q457" i="2"/>
  <c r="R457" i="2" s="1"/>
  <c r="Q517" i="2"/>
  <c r="R517" i="2" s="1"/>
  <c r="Q565" i="2"/>
  <c r="R565" i="2" s="1"/>
  <c r="Q613" i="2"/>
  <c r="R613" i="2" s="1"/>
  <c r="Q637" i="2"/>
  <c r="R637" i="2" s="1"/>
  <c r="Q661" i="2"/>
  <c r="R661" i="2" s="1"/>
  <c r="Q685" i="2"/>
  <c r="R685" i="2" s="1"/>
  <c r="Q709" i="2"/>
  <c r="R709" i="2" s="1"/>
  <c r="Q721" i="2"/>
  <c r="R721" i="2" s="1"/>
  <c r="Q733" i="2"/>
  <c r="R733" i="2" s="1"/>
  <c r="V733" i="2" s="1"/>
  <c r="Q745" i="2"/>
  <c r="R745" i="2" s="1"/>
  <c r="Q757" i="2"/>
  <c r="R757" i="2" s="1"/>
  <c r="Q49" i="2"/>
  <c r="R49" i="2" s="1"/>
  <c r="Q121" i="2"/>
  <c r="R121" i="2" s="1"/>
  <c r="Q205" i="2"/>
  <c r="R205" i="2" s="1"/>
  <c r="Q289" i="2"/>
  <c r="R289" i="2" s="1"/>
  <c r="Q373" i="2"/>
  <c r="R373" i="2" s="1"/>
  <c r="V373" i="2" s="1"/>
  <c r="Q493" i="2"/>
  <c r="R493" i="2" s="1"/>
  <c r="Q555" i="2"/>
  <c r="R555" i="2" s="1"/>
  <c r="V555" i="2" s="1"/>
  <c r="Q567" i="2"/>
  <c r="R567" i="2" s="1"/>
  <c r="V567" i="2" s="1"/>
  <c r="Q579" i="2"/>
  <c r="R579" i="2" s="1"/>
  <c r="V579" i="2" s="1"/>
  <c r="Q591" i="2"/>
  <c r="R591" i="2" s="1"/>
  <c r="Q603" i="2"/>
  <c r="R603" i="2" s="1"/>
  <c r="Q615" i="2"/>
  <c r="R615" i="2" s="1"/>
  <c r="V615" i="2" s="1"/>
  <c r="Q627" i="2"/>
  <c r="R627" i="2" s="1"/>
  <c r="Q639" i="2"/>
  <c r="R639" i="2" s="1"/>
  <c r="V639" i="2" s="1"/>
  <c r="Q651" i="2"/>
  <c r="R651" i="2" s="1"/>
  <c r="Q663" i="2"/>
  <c r="R663" i="2" s="1"/>
  <c r="Q675" i="2"/>
  <c r="R675" i="2" s="1"/>
  <c r="Q687" i="2"/>
  <c r="R687" i="2" s="1"/>
  <c r="Q699" i="2"/>
  <c r="R699" i="2" s="1"/>
  <c r="Q711" i="2"/>
  <c r="R711" i="2" s="1"/>
  <c r="Q723" i="2"/>
  <c r="R723" i="2" s="1"/>
  <c r="V723" i="2" s="1"/>
  <c r="Q735" i="2"/>
  <c r="R735" i="2" s="1"/>
  <c r="Q747" i="2"/>
  <c r="R747" i="2" s="1"/>
  <c r="V747" i="2" s="1"/>
  <c r="Q759" i="2"/>
  <c r="R759" i="2" s="1"/>
  <c r="Q513" i="2"/>
  <c r="R513" i="2" s="1"/>
  <c r="Q763" i="2"/>
  <c r="R763" i="2" s="1"/>
  <c r="Q728" i="2"/>
  <c r="R728" i="2" s="1"/>
  <c r="V728" i="2" s="1"/>
  <c r="Q752" i="2"/>
  <c r="R752" i="2" s="1"/>
  <c r="Q764" i="2"/>
  <c r="R764" i="2" s="1"/>
  <c r="Q489" i="2"/>
  <c r="R489" i="2" s="1"/>
  <c r="Q501" i="2"/>
  <c r="R501" i="2" s="1"/>
  <c r="Q525" i="2"/>
  <c r="R525" i="2" s="1"/>
  <c r="Q549" i="2"/>
  <c r="R549" i="2" s="1"/>
  <c r="Q561" i="2"/>
  <c r="R561" i="2" s="1"/>
  <c r="Q585" i="2"/>
  <c r="R585" i="2" s="1"/>
  <c r="Q609" i="2"/>
  <c r="R609" i="2" s="1"/>
  <c r="V609" i="2" s="1"/>
  <c r="Q621" i="2"/>
  <c r="R621" i="2" s="1"/>
  <c r="V621" i="2" s="1"/>
  <c r="Q633" i="2"/>
  <c r="R633" i="2" s="1"/>
  <c r="Q669" i="2"/>
  <c r="R669" i="2" s="1"/>
  <c r="Q693" i="2"/>
  <c r="R693" i="2" s="1"/>
  <c r="Q705" i="2"/>
  <c r="R705" i="2" s="1"/>
  <c r="V705" i="2" s="1"/>
  <c r="Q729" i="2"/>
  <c r="R729" i="2" s="1"/>
  <c r="Q753" i="2"/>
  <c r="R753" i="2" s="1"/>
  <c r="V753" i="2" s="1"/>
  <c r="Q765" i="2"/>
  <c r="R765" i="2" s="1"/>
  <c r="Q334" i="2"/>
  <c r="R334" i="2" s="1"/>
  <c r="V334" i="2" s="1"/>
  <c r="Q346" i="2"/>
  <c r="R346" i="2" s="1"/>
  <c r="Q358" i="2"/>
  <c r="R358" i="2" s="1"/>
  <c r="Q370" i="2"/>
  <c r="R370" i="2" s="1"/>
  <c r="Q382" i="2"/>
  <c r="R382" i="2" s="1"/>
  <c r="Q394" i="2"/>
  <c r="R394" i="2" s="1"/>
  <c r="Q406" i="2"/>
  <c r="R406" i="2" s="1"/>
  <c r="Q418" i="2"/>
  <c r="R418" i="2" s="1"/>
  <c r="Q430" i="2"/>
  <c r="R430" i="2" s="1"/>
  <c r="V430" i="2" s="1"/>
  <c r="Q442" i="2"/>
  <c r="R442" i="2" s="1"/>
  <c r="Q454" i="2"/>
  <c r="R454" i="2" s="1"/>
  <c r="Q466" i="2"/>
  <c r="R466" i="2" s="1"/>
  <c r="Q478" i="2"/>
  <c r="R478" i="2" s="1"/>
  <c r="Q490" i="2"/>
  <c r="R490" i="2" s="1"/>
  <c r="Q502" i="2"/>
  <c r="R502" i="2" s="1"/>
  <c r="V502" i="2" s="1"/>
  <c r="Q514" i="2"/>
  <c r="R514" i="2" s="1"/>
  <c r="V514" i="2" s="1"/>
  <c r="Q526" i="2"/>
  <c r="R526" i="2" s="1"/>
  <c r="Q538" i="2"/>
  <c r="R538" i="2" s="1"/>
  <c r="V538" i="2" s="1"/>
  <c r="Q550" i="2"/>
  <c r="R550" i="2" s="1"/>
  <c r="Q562" i="2"/>
  <c r="R562" i="2" s="1"/>
  <c r="Q574" i="2"/>
  <c r="R574" i="2" s="1"/>
  <c r="Q586" i="2"/>
  <c r="R586" i="2" s="1"/>
  <c r="Q598" i="2"/>
  <c r="R598" i="2" s="1"/>
  <c r="Q610" i="2"/>
  <c r="R610" i="2" s="1"/>
  <c r="V610" i="2" s="1"/>
  <c r="Q622" i="2"/>
  <c r="R622" i="2" s="1"/>
  <c r="V622" i="2" s="1"/>
  <c r="Q634" i="2"/>
  <c r="R634" i="2" s="1"/>
  <c r="Q646" i="2"/>
  <c r="R646" i="2" s="1"/>
  <c r="V646" i="2" s="1"/>
  <c r="Q658" i="2"/>
  <c r="R658" i="2" s="1"/>
  <c r="Q670" i="2"/>
  <c r="R670" i="2" s="1"/>
  <c r="Q682" i="2"/>
  <c r="R682" i="2" s="1"/>
  <c r="Q694" i="2"/>
  <c r="R694" i="2" s="1"/>
  <c r="Q706" i="2"/>
  <c r="R706" i="2" s="1"/>
  <c r="V706" i="2" s="1"/>
  <c r="Q718" i="2"/>
  <c r="R718" i="2" s="1"/>
  <c r="Q730" i="2"/>
  <c r="R730" i="2" s="1"/>
  <c r="Q742" i="2"/>
  <c r="R742" i="2" s="1"/>
  <c r="V742" i="2" s="1"/>
  <c r="Q754" i="2"/>
  <c r="R754" i="2" s="1"/>
  <c r="Q766" i="2"/>
  <c r="R766" i="2" s="1"/>
  <c r="V766" i="2" s="1"/>
  <c r="Q732" i="2"/>
  <c r="R732" i="2" s="1"/>
  <c r="Q756" i="2"/>
  <c r="R756" i="2" s="1"/>
  <c r="V756" i="2" s="1"/>
  <c r="Q50" i="2"/>
  <c r="R50" i="2" s="1"/>
  <c r="Q62" i="2"/>
  <c r="R62" i="2" s="1"/>
  <c r="Q74" i="2"/>
  <c r="R74" i="2" s="1"/>
  <c r="V74" i="2" s="1"/>
  <c r="Q86" i="2"/>
  <c r="R86" i="2" s="1"/>
  <c r="Q98" i="2"/>
  <c r="R98" i="2" s="1"/>
  <c r="Q110" i="2"/>
  <c r="R110" i="2" s="1"/>
  <c r="Q122" i="2"/>
  <c r="R122" i="2" s="1"/>
  <c r="V122" i="2" s="1"/>
  <c r="Q134" i="2"/>
  <c r="R134" i="2" s="1"/>
  <c r="Q146" i="2"/>
  <c r="R146" i="2" s="1"/>
  <c r="Q158" i="2"/>
  <c r="R158" i="2" s="1"/>
  <c r="V158" i="2" s="1"/>
  <c r="Q170" i="2"/>
  <c r="R170" i="2" s="1"/>
  <c r="Q182" i="2"/>
  <c r="R182" i="2" s="1"/>
  <c r="V182" i="2" s="1"/>
  <c r="Q194" i="2"/>
  <c r="R194" i="2" s="1"/>
  <c r="Q206" i="2"/>
  <c r="R206" i="2" s="1"/>
  <c r="Q218" i="2"/>
  <c r="R218" i="2" s="1"/>
  <c r="Q230" i="2"/>
  <c r="R230" i="2" s="1"/>
  <c r="V230" i="2" s="1"/>
  <c r="Q242" i="2"/>
  <c r="R242" i="2" s="1"/>
  <c r="V242" i="2" s="1"/>
  <c r="Q254" i="2"/>
  <c r="R254" i="2" s="1"/>
  <c r="Q266" i="2"/>
  <c r="R266" i="2" s="1"/>
  <c r="Q278" i="2"/>
  <c r="R278" i="2" s="1"/>
  <c r="V278" i="2" s="1"/>
  <c r="Q290" i="2"/>
  <c r="R290" i="2" s="1"/>
  <c r="Q302" i="2"/>
  <c r="R302" i="2" s="1"/>
  <c r="V302" i="2" s="1"/>
  <c r="Q314" i="2"/>
  <c r="R314" i="2" s="1"/>
  <c r="Q326" i="2"/>
  <c r="R326" i="2" s="1"/>
  <c r="Q338" i="2"/>
  <c r="R338" i="2" s="1"/>
  <c r="Q350" i="2"/>
  <c r="R350" i="2" s="1"/>
  <c r="Q362" i="2"/>
  <c r="R362" i="2" s="1"/>
  <c r="Q374" i="2"/>
  <c r="R374" i="2" s="1"/>
  <c r="Q386" i="2"/>
  <c r="R386" i="2" s="1"/>
  <c r="V386" i="2" s="1"/>
  <c r="Q398" i="2"/>
  <c r="R398" i="2" s="1"/>
  <c r="V398" i="2" s="1"/>
  <c r="Q410" i="2"/>
  <c r="R410" i="2" s="1"/>
  <c r="Q422" i="2"/>
  <c r="R422" i="2" s="1"/>
  <c r="Q434" i="2"/>
  <c r="R434" i="2" s="1"/>
  <c r="Q446" i="2"/>
  <c r="R446" i="2" s="1"/>
  <c r="V446" i="2" s="1"/>
  <c r="Q458" i="2"/>
  <c r="R458" i="2" s="1"/>
  <c r="Q470" i="2"/>
  <c r="R470" i="2" s="1"/>
  <c r="Q482" i="2"/>
  <c r="R482" i="2" s="1"/>
  <c r="V482" i="2" s="1"/>
  <c r="Q494" i="2"/>
  <c r="R494" i="2" s="1"/>
  <c r="Q506" i="2"/>
  <c r="R506" i="2" s="1"/>
  <c r="Q518" i="2"/>
  <c r="R518" i="2" s="1"/>
  <c r="Q530" i="2"/>
  <c r="R530" i="2" s="1"/>
  <c r="Q542" i="2"/>
  <c r="R542" i="2" s="1"/>
  <c r="V542" i="2" s="1"/>
  <c r="Q554" i="2"/>
  <c r="R554" i="2" s="1"/>
  <c r="Q566" i="2"/>
  <c r="R566" i="2" s="1"/>
  <c r="Q578" i="2"/>
  <c r="R578" i="2" s="1"/>
  <c r="Q590" i="2"/>
  <c r="R590" i="2" s="1"/>
  <c r="Q602" i="2"/>
  <c r="R602" i="2" s="1"/>
  <c r="Q614" i="2"/>
  <c r="R614" i="2" s="1"/>
  <c r="Q626" i="2"/>
  <c r="R626" i="2" s="1"/>
  <c r="Q638" i="2"/>
  <c r="R638" i="2" s="1"/>
  <c r="Q650" i="2"/>
  <c r="R650" i="2" s="1"/>
  <c r="Q662" i="2"/>
  <c r="R662" i="2" s="1"/>
  <c r="Q674" i="2"/>
  <c r="R674" i="2" s="1"/>
  <c r="Q686" i="2"/>
  <c r="R686" i="2" s="1"/>
  <c r="V686" i="2" s="1"/>
  <c r="Q698" i="2"/>
  <c r="R698" i="2" s="1"/>
  <c r="Q710" i="2"/>
  <c r="R710" i="2" s="1"/>
  <c r="Q722" i="2"/>
  <c r="R722" i="2" s="1"/>
  <c r="Q734" i="2"/>
  <c r="R734" i="2" s="1"/>
  <c r="Q746" i="2"/>
  <c r="R746" i="2" s="1"/>
  <c r="Q758" i="2"/>
  <c r="R758" i="2" s="1"/>
  <c r="V758" i="2" s="1"/>
  <c r="Q737" i="2"/>
  <c r="R737" i="2" s="1"/>
  <c r="Q749" i="2"/>
  <c r="R749" i="2" s="1"/>
  <c r="Q761" i="2"/>
  <c r="R761" i="2" s="1"/>
  <c r="V761" i="2" s="1"/>
  <c r="Q618" i="2"/>
  <c r="R618" i="2" s="1"/>
  <c r="Q630" i="2"/>
  <c r="R630" i="2" s="1"/>
  <c r="Q642" i="2"/>
  <c r="R642" i="2" s="1"/>
  <c r="Q654" i="2"/>
  <c r="R654" i="2" s="1"/>
  <c r="Q666" i="2"/>
  <c r="R666" i="2" s="1"/>
  <c r="Q678" i="2"/>
  <c r="R678" i="2" s="1"/>
  <c r="Q690" i="2"/>
  <c r="R690" i="2" s="1"/>
  <c r="Q702" i="2"/>
  <c r="R702" i="2" s="1"/>
  <c r="Q714" i="2"/>
  <c r="R714" i="2" s="1"/>
  <c r="Q726" i="2"/>
  <c r="R726" i="2" s="1"/>
  <c r="Q738" i="2"/>
  <c r="R738" i="2" s="1"/>
  <c r="Q750" i="2"/>
  <c r="R750" i="2" s="1"/>
  <c r="V750" i="2" s="1"/>
  <c r="Q762" i="2"/>
  <c r="R762" i="2" s="1"/>
  <c r="M223" i="2"/>
  <c r="M51" i="2"/>
  <c r="M47" i="2"/>
  <c r="M33" i="2"/>
  <c r="M751" i="2"/>
  <c r="M737" i="2"/>
  <c r="M732" i="2"/>
  <c r="M658" i="2"/>
  <c r="M653" i="2"/>
  <c r="M595" i="2"/>
  <c r="M558" i="2"/>
  <c r="M549" i="2"/>
  <c r="M512" i="2"/>
  <c r="M494" i="2"/>
  <c r="M474" i="2"/>
  <c r="M462" i="2"/>
  <c r="M424" i="2"/>
  <c r="M340" i="2"/>
  <c r="M320" i="2"/>
  <c r="M289" i="2"/>
  <c r="M277" i="2"/>
  <c r="M263" i="2"/>
  <c r="M247" i="2"/>
  <c r="M217" i="2"/>
  <c r="M194" i="2"/>
  <c r="M185" i="2"/>
  <c r="M155" i="2"/>
  <c r="M108" i="2"/>
  <c r="M99" i="2"/>
  <c r="M94" i="2"/>
  <c r="M75" i="2"/>
  <c r="M42" i="2"/>
  <c r="M23" i="2"/>
  <c r="M19" i="2"/>
  <c r="M10" i="2"/>
  <c r="M199" i="2"/>
  <c r="M745" i="2"/>
  <c r="M568" i="2"/>
  <c r="M553" i="2"/>
  <c r="M540" i="2"/>
  <c r="M478" i="2"/>
  <c r="M468" i="2"/>
  <c r="M419" i="2"/>
  <c r="M394" i="2"/>
  <c r="M324" i="2"/>
  <c r="M316" i="2"/>
  <c r="M283" i="2"/>
  <c r="M252" i="2"/>
  <c r="M237" i="2"/>
  <c r="M189" i="2"/>
  <c r="M638" i="2"/>
  <c r="M634" i="2"/>
  <c r="M458" i="2"/>
  <c r="M767" i="2"/>
  <c r="M739" i="2"/>
  <c r="M674" i="2"/>
  <c r="M651" i="2"/>
  <c r="M630" i="2"/>
  <c r="M597" i="2"/>
  <c r="M515" i="2"/>
  <c r="M501" i="2"/>
  <c r="M470" i="2"/>
  <c r="M449" i="2"/>
  <c r="M427" i="2"/>
  <c r="M406" i="2"/>
  <c r="M362" i="2"/>
  <c r="M313" i="2"/>
  <c r="M300" i="2"/>
  <c r="M296" i="2"/>
  <c r="M292" i="2"/>
  <c r="M280" i="2"/>
  <c r="M249" i="2"/>
  <c r="M244" i="2"/>
  <c r="M226" i="2"/>
  <c r="M214" i="2"/>
  <c r="M211" i="2"/>
  <c r="M191" i="2"/>
  <c r="M187" i="2"/>
  <c r="M178" i="2"/>
  <c r="M71" i="2"/>
  <c r="M60" i="2"/>
  <c r="M44" i="2"/>
  <c r="M676" i="2"/>
  <c r="M757" i="2"/>
  <c r="M729" i="2"/>
  <c r="M691" i="2"/>
  <c r="M640" i="2"/>
  <c r="M625" i="2"/>
  <c r="M677" i="2"/>
  <c r="M582" i="2"/>
  <c r="M506" i="2"/>
  <c r="M479" i="2"/>
  <c r="M454" i="2"/>
  <c r="M416" i="2"/>
  <c r="M354" i="2"/>
  <c r="M743" i="2"/>
  <c r="M685" i="2"/>
  <c r="M655" i="2"/>
  <c r="M635" i="2"/>
  <c r="M551" i="2"/>
  <c r="M718" i="2"/>
  <c r="M664" i="2"/>
  <c r="M600" i="2"/>
  <c r="M565" i="2"/>
  <c r="M530" i="2"/>
  <c r="M487" i="2"/>
  <c r="M410" i="2"/>
  <c r="M738" i="2"/>
  <c r="M699" i="2"/>
  <c r="M659" i="2"/>
  <c r="M591" i="2"/>
  <c r="M581" i="2"/>
  <c r="M554" i="2"/>
  <c r="M537" i="2"/>
  <c r="M459" i="2"/>
  <c r="M436" i="2"/>
  <c r="M401" i="2"/>
  <c r="M370" i="2"/>
  <c r="M337" i="2"/>
  <c r="M279" i="2"/>
  <c r="M186" i="2"/>
  <c r="M151" i="2"/>
  <c r="M109" i="2"/>
  <c r="M86" i="2"/>
  <c r="M67" i="2"/>
  <c r="M63" i="2"/>
  <c r="M59" i="2"/>
  <c r="M52" i="2"/>
  <c r="M43" i="2"/>
  <c r="M435" i="2"/>
  <c r="M369" i="2"/>
  <c r="M256" i="2"/>
  <c r="M670" i="2"/>
  <c r="M546" i="2"/>
  <c r="M734" i="2"/>
  <c r="M695" i="2"/>
  <c r="M569" i="2"/>
  <c r="M541" i="2"/>
  <c r="M519" i="2"/>
  <c r="M491" i="2"/>
  <c r="M465" i="2"/>
  <c r="M421" i="2"/>
  <c r="M395" i="2"/>
  <c r="M342" i="2"/>
  <c r="M325" i="2"/>
  <c r="M762" i="2"/>
  <c r="M710" i="2"/>
  <c r="M680" i="2"/>
  <c r="M629" i="2"/>
  <c r="M619" i="2"/>
  <c r="M596" i="2"/>
  <c r="M575" i="2"/>
  <c r="M559" i="2"/>
  <c r="M533" i="2"/>
  <c r="M496" i="2"/>
  <c r="M443" i="2"/>
  <c r="M382" i="2"/>
  <c r="M346" i="2"/>
  <c r="M312" i="2"/>
  <c r="M285" i="2"/>
  <c r="M233" i="2"/>
  <c r="M218" i="2"/>
  <c r="M205" i="2"/>
  <c r="M132" i="2"/>
  <c r="M100" i="2"/>
  <c r="M76" i="2"/>
  <c r="M752" i="2"/>
  <c r="M746" i="2"/>
  <c r="M722" i="2"/>
  <c r="M714" i="2"/>
  <c r="M694" i="2"/>
  <c r="M690" i="2"/>
  <c r="M673" i="2"/>
  <c r="M669" i="2"/>
  <c r="M654" i="2"/>
  <c r="M643" i="2"/>
  <c r="M614" i="2"/>
  <c r="M608" i="2"/>
  <c r="M586" i="2"/>
  <c r="M550" i="2"/>
  <c r="M513" i="2"/>
  <c r="M500" i="2"/>
  <c r="M490" i="2"/>
  <c r="M486" i="2"/>
  <c r="M475" i="2"/>
  <c r="M469" i="2"/>
  <c r="M448" i="2"/>
  <c r="M425" i="2"/>
  <c r="M420" i="2"/>
  <c r="M405" i="2"/>
  <c r="M365" i="2"/>
  <c r="M358" i="2"/>
  <c r="M341" i="2"/>
  <c r="M332" i="2"/>
  <c r="M328" i="2"/>
  <c r="M306" i="2"/>
  <c r="M299" i="2"/>
  <c r="M290" i="2"/>
  <c r="M273" i="2"/>
  <c r="M267" i="2"/>
  <c r="M264" i="2"/>
  <c r="M243" i="2"/>
  <c r="M200" i="2"/>
  <c r="M190" i="2"/>
  <c r="M181" i="2"/>
  <c r="M176" i="2"/>
  <c r="M165" i="2"/>
  <c r="M160" i="2"/>
  <c r="M156" i="2"/>
  <c r="M146" i="2"/>
  <c r="M141" i="2"/>
  <c r="M135" i="2"/>
  <c r="M127" i="2"/>
  <c r="M121" i="2"/>
  <c r="M117" i="2"/>
  <c r="M103" i="2"/>
  <c r="M90" i="2"/>
  <c r="M70" i="2"/>
  <c r="M28" i="2"/>
  <c r="M5" i="2"/>
  <c r="M702" i="2"/>
  <c r="M633" i="2"/>
  <c r="M617" i="2"/>
  <c r="M607" i="2"/>
  <c r="M590" i="2"/>
  <c r="M585" i="2"/>
  <c r="M578" i="2"/>
  <c r="M573" i="2"/>
  <c r="M563" i="2"/>
  <c r="M536" i="2"/>
  <c r="M532" i="2"/>
  <c r="M498" i="2"/>
  <c r="M489" i="2"/>
  <c r="M457" i="2"/>
  <c r="M441" i="2"/>
  <c r="M434" i="2"/>
  <c r="M408" i="2"/>
  <c r="M399" i="2"/>
  <c r="M351" i="2"/>
  <c r="M345" i="2"/>
  <c r="M327" i="2"/>
  <c r="M298" i="2"/>
  <c r="M232" i="2"/>
  <c r="M228" i="2"/>
  <c r="M198" i="2"/>
  <c r="M174" i="2"/>
  <c r="M150" i="2"/>
  <c r="M130" i="2"/>
  <c r="M126" i="2"/>
  <c r="M120" i="2"/>
  <c r="M116" i="2"/>
  <c r="M89" i="2"/>
  <c r="M84" i="2"/>
  <c r="M66" i="2"/>
  <c r="M62" i="2"/>
  <c r="M58" i="2"/>
  <c r="M36" i="2"/>
  <c r="M32" i="2"/>
  <c r="M27" i="2"/>
  <c r="M726" i="2"/>
  <c r="M679" i="2"/>
  <c r="M623" i="2"/>
  <c r="M760" i="2"/>
  <c r="M687" i="2"/>
  <c r="M648" i="2"/>
  <c r="M637" i="2"/>
  <c r="M613" i="2"/>
  <c r="M557" i="2"/>
  <c r="M543" i="2"/>
  <c r="M517" i="2"/>
  <c r="M503" i="2"/>
  <c r="M473" i="2"/>
  <c r="M452" i="2"/>
  <c r="M445" i="2"/>
  <c r="M423" i="2"/>
  <c r="M412" i="2"/>
  <c r="M404" i="2"/>
  <c r="M393" i="2"/>
  <c r="M379" i="2"/>
  <c r="M368" i="2"/>
  <c r="M364" i="2"/>
  <c r="M331" i="2"/>
  <c r="M323" i="2"/>
  <c r="M310" i="2"/>
  <c r="M305" i="2"/>
  <c r="M294" i="2"/>
  <c r="M266" i="2"/>
  <c r="M262" i="2"/>
  <c r="M222" i="2"/>
  <c r="M216" i="2"/>
  <c r="M209" i="2"/>
  <c r="M164" i="2"/>
  <c r="M159" i="2"/>
  <c r="M145" i="2"/>
  <c r="M134" i="2"/>
  <c r="M111" i="2"/>
  <c r="M102" i="2"/>
  <c r="M93" i="2"/>
  <c r="M69" i="2"/>
  <c r="M54" i="2"/>
  <c r="M50" i="2"/>
  <c r="M4" i="2"/>
  <c r="M712" i="2"/>
  <c r="M642" i="2"/>
  <c r="M736" i="2"/>
  <c r="M666" i="2"/>
  <c r="M749" i="2"/>
  <c r="M716" i="2"/>
  <c r="M662" i="2"/>
  <c r="M589" i="2"/>
  <c r="M548" i="2"/>
  <c r="M428" i="2"/>
  <c r="M360" i="2"/>
  <c r="M335" i="2"/>
  <c r="M301" i="2"/>
  <c r="M255" i="2"/>
  <c r="M241" i="2"/>
  <c r="M212" i="2"/>
  <c r="M203" i="2"/>
  <c r="M179" i="2"/>
  <c r="M168" i="2"/>
  <c r="M154" i="2"/>
  <c r="M139" i="2"/>
  <c r="M98" i="2"/>
  <c r="M78" i="2"/>
  <c r="M45" i="2"/>
  <c r="M41" i="2"/>
  <c r="M35" i="2"/>
  <c r="M31" i="2"/>
  <c r="M721" i="2"/>
  <c r="M698" i="2"/>
  <c r="M672" i="2"/>
  <c r="M627" i="2"/>
  <c r="M765" i="2"/>
  <c r="M755" i="2"/>
  <c r="M731" i="2"/>
  <c r="M708" i="2"/>
  <c r="M693" i="2"/>
  <c r="M682" i="2"/>
  <c r="M768" i="2"/>
  <c r="M744" i="2"/>
  <c r="M741" i="2"/>
  <c r="M675" i="2"/>
  <c r="M652" i="2"/>
  <c r="M602" i="2"/>
  <c r="M598" i="2"/>
  <c r="M562" i="2"/>
  <c r="M521" i="2"/>
  <c r="M764" i="2"/>
  <c r="M759" i="2"/>
  <c r="M730" i="2"/>
  <c r="M724" i="2"/>
  <c r="M720" i="2"/>
  <c r="M701" i="2"/>
  <c r="M696" i="2"/>
  <c r="M678" i="2"/>
  <c r="M671" i="2"/>
  <c r="M657" i="2"/>
  <c r="M641" i="2"/>
  <c r="M631" i="2"/>
  <c r="M626" i="2"/>
  <c r="M612" i="2"/>
  <c r="M594" i="2"/>
  <c r="M577" i="2"/>
  <c r="M571" i="2"/>
  <c r="M552" i="2"/>
  <c r="M539" i="2"/>
  <c r="M535" i="2"/>
  <c r="M531" i="2"/>
  <c r="M526" i="2"/>
  <c r="M488" i="2"/>
  <c r="M481" i="2"/>
  <c r="M477" i="2"/>
  <c r="M461" i="2"/>
  <c r="M451" i="2"/>
  <c r="M433" i="2"/>
  <c r="M422" i="2"/>
  <c r="M418" i="2"/>
  <c r="M411" i="2"/>
  <c r="M407" i="2"/>
  <c r="M378" i="2"/>
  <c r="M372" i="2"/>
  <c r="M355" i="2"/>
  <c r="M350" i="2"/>
  <c r="M339" i="2"/>
  <c r="M318" i="2"/>
  <c r="M246" i="2"/>
  <c r="M235" i="2"/>
  <c r="M231" i="2"/>
  <c r="M188" i="2"/>
  <c r="M184" i="2"/>
  <c r="M172" i="2"/>
  <c r="M167" i="2"/>
  <c r="M162" i="2"/>
  <c r="M153" i="2"/>
  <c r="M88" i="2"/>
  <c r="M65" i="2"/>
  <c r="M22" i="2"/>
  <c r="M13" i="2"/>
  <c r="M3" i="2"/>
  <c r="M403" i="2"/>
  <c r="M385" i="2"/>
  <c r="M367" i="2"/>
  <c r="M363" i="2"/>
  <c r="M326" i="2"/>
  <c r="M322" i="2"/>
  <c r="M314" i="2"/>
  <c r="M227" i="2"/>
  <c r="M215" i="2"/>
  <c r="M208" i="2"/>
  <c r="M197" i="2"/>
  <c r="M149" i="2"/>
  <c r="M129" i="2"/>
  <c r="M125" i="2"/>
  <c r="M119" i="2"/>
  <c r="M115" i="2"/>
  <c r="M110" i="2"/>
  <c r="M101" i="2"/>
  <c r="M72" i="2"/>
  <c r="M53" i="2"/>
  <c r="M49" i="2"/>
  <c r="M18" i="2"/>
  <c r="M9" i="2"/>
  <c r="M8" i="2"/>
  <c r="M12" i="2"/>
  <c r="M2" i="2"/>
  <c r="V234" i="2" l="1"/>
  <c r="V118" i="2"/>
  <c r="V107" i="2"/>
  <c r="V528" i="2"/>
  <c r="V411" i="2"/>
  <c r="V320" i="2"/>
  <c r="V141" i="2"/>
  <c r="V284" i="2"/>
  <c r="V124" i="2"/>
  <c r="V388" i="2"/>
  <c r="V683" i="2"/>
  <c r="V196" i="2"/>
  <c r="V239" i="2"/>
  <c r="V527" i="2"/>
  <c r="V40" i="2"/>
  <c r="V371" i="2"/>
  <c r="V628" i="2"/>
  <c r="V456" i="2"/>
  <c r="V604" i="2"/>
  <c r="V138" i="2"/>
  <c r="V588" i="2"/>
  <c r="V274" i="2"/>
  <c r="V236" i="2"/>
  <c r="V79" i="2"/>
  <c r="V432" i="2"/>
  <c r="V387" i="2"/>
  <c r="V287" i="2"/>
  <c r="V258" i="2"/>
  <c r="V114" i="2"/>
  <c r="V564" i="2"/>
  <c r="V709" i="2"/>
  <c r="V286" i="2"/>
  <c r="V142" i="2"/>
  <c r="V131" i="2"/>
  <c r="V213" i="2"/>
  <c r="V663" i="2"/>
  <c r="V471" i="2"/>
  <c r="V297" i="2"/>
  <c r="V295" i="2"/>
  <c r="V618" i="2"/>
  <c r="V715" i="2"/>
  <c r="V15" i="2"/>
  <c r="V206" i="2"/>
  <c r="V476" i="2"/>
  <c r="V534" i="2"/>
  <c r="V34" i="2"/>
  <c r="V391" i="2"/>
  <c r="V665" i="2"/>
  <c r="V603" i="2"/>
  <c r="V601" i="2"/>
  <c r="V170" i="2"/>
  <c r="V561" i="2"/>
  <c r="V735" i="2"/>
  <c r="V574" i="2"/>
  <c r="V754" i="2"/>
  <c r="V466" i="2"/>
  <c r="V525" i="2"/>
  <c r="V711" i="2"/>
  <c r="V343" i="2"/>
  <c r="V474" i="2"/>
  <c r="V470" i="2"/>
  <c r="V585" i="2"/>
  <c r="V573" i="2"/>
  <c r="V296" i="2"/>
  <c r="V379" i="2"/>
  <c r="V235" i="2"/>
  <c r="V462" i="2"/>
  <c r="V318" i="2"/>
  <c r="V653" i="2"/>
  <c r="V365" i="2"/>
  <c r="V316" i="2"/>
  <c r="V755" i="2"/>
  <c r="V322" i="2"/>
  <c r="V178" i="2"/>
  <c r="V185" i="2"/>
  <c r="V41" i="2"/>
  <c r="V268" i="2"/>
  <c r="V311" i="2"/>
  <c r="V23" i="2"/>
  <c r="V744" i="2"/>
  <c r="V156" i="2"/>
  <c r="V166" i="2"/>
  <c r="V309" i="2"/>
  <c r="V714" i="2"/>
  <c r="V326" i="2"/>
  <c r="V358" i="2"/>
  <c r="V745" i="2"/>
  <c r="V614" i="2"/>
  <c r="V625" i="2"/>
  <c r="V199" i="2"/>
  <c r="V568" i="2"/>
  <c r="V702" i="2"/>
  <c r="V746" i="2"/>
  <c r="V602" i="2"/>
  <c r="V458" i="2"/>
  <c r="V314" i="2"/>
  <c r="V634" i="2"/>
  <c r="V490" i="2"/>
  <c r="V346" i="2"/>
  <c r="V591" i="2"/>
  <c r="V277" i="2"/>
  <c r="V543" i="2"/>
  <c r="V399" i="2"/>
  <c r="V255" i="2"/>
  <c r="V188" i="2"/>
  <c r="V680" i="2"/>
  <c r="V212" i="2"/>
  <c r="V93" i="2"/>
  <c r="V655" i="2"/>
  <c r="V223" i="2"/>
  <c r="V594" i="2"/>
  <c r="V306" i="2"/>
  <c r="V641" i="2"/>
  <c r="V497" i="2"/>
  <c r="V736" i="2"/>
  <c r="V743" i="2"/>
  <c r="V599" i="2"/>
  <c r="V22" i="2"/>
  <c r="V455" i="2"/>
  <c r="V29" i="2"/>
  <c r="V256" i="2"/>
  <c r="V112" i="2"/>
  <c r="V299" i="2"/>
  <c r="V155" i="2"/>
  <c r="V11" i="2"/>
  <c r="V126" i="2"/>
  <c r="V720" i="2"/>
  <c r="V288" i="2"/>
  <c r="V167" i="2"/>
  <c r="V690" i="2"/>
  <c r="V734" i="2"/>
  <c r="V590" i="2"/>
  <c r="V478" i="2"/>
  <c r="V549" i="2"/>
  <c r="V217" i="2"/>
  <c r="V531" i="2"/>
  <c r="V243" i="2"/>
  <c r="V99" i="2"/>
  <c r="V433" i="2"/>
  <c r="V176" i="2"/>
  <c r="V116" i="2"/>
  <c r="V45" i="2"/>
  <c r="V548" i="2"/>
  <c r="V369" i="2"/>
  <c r="V164" i="2"/>
  <c r="V355" i="2"/>
  <c r="V211" i="2"/>
  <c r="V67" i="2"/>
  <c r="V294" i="2"/>
  <c r="V629" i="2"/>
  <c r="V341" i="2"/>
  <c r="V724" i="2"/>
  <c r="V292" i="2"/>
  <c r="V768" i="2"/>
  <c r="V731" i="2"/>
  <c r="V298" i="2"/>
  <c r="V154" i="2"/>
  <c r="V10" i="2"/>
  <c r="V285" i="2"/>
  <c r="V244" i="2"/>
  <c r="V100" i="2"/>
  <c r="V708" i="2"/>
  <c r="V420" i="2"/>
  <c r="V276" i="2"/>
  <c r="V722" i="2"/>
  <c r="V578" i="2"/>
  <c r="V765" i="2"/>
  <c r="V109" i="2"/>
  <c r="V500" i="2"/>
  <c r="V631" i="2"/>
  <c r="V487" i="2"/>
  <c r="V712" i="2"/>
  <c r="V280" i="2"/>
  <c r="V249" i="2"/>
  <c r="V452" i="2"/>
  <c r="V149" i="2"/>
  <c r="V5" i="2"/>
  <c r="V232" i="2"/>
  <c r="V88" i="2"/>
  <c r="V275" i="2"/>
  <c r="V246" i="2"/>
  <c r="V102" i="2"/>
  <c r="V408" i="2"/>
  <c r="V264" i="2"/>
  <c r="V120" i="2"/>
  <c r="V710" i="2"/>
  <c r="V598" i="2"/>
  <c r="V454" i="2"/>
  <c r="V501" i="2"/>
  <c r="V699" i="2"/>
  <c r="V685" i="2"/>
  <c r="V529" i="2"/>
  <c r="V477" i="2"/>
  <c r="V608" i="2"/>
  <c r="V44" i="2"/>
  <c r="V43" i="2"/>
  <c r="V558" i="2"/>
  <c r="V461" i="2"/>
  <c r="V412" i="2"/>
  <c r="V563" i="2"/>
  <c r="V429" i="2"/>
  <c r="V220" i="2"/>
  <c r="V76" i="2"/>
  <c r="V263" i="2"/>
  <c r="V252" i="2"/>
  <c r="V361" i="2"/>
  <c r="V106" i="2"/>
  <c r="V630" i="2"/>
  <c r="V530" i="2"/>
  <c r="V98" i="2"/>
  <c r="V752" i="2"/>
  <c r="V613" i="2"/>
  <c r="V553" i="2"/>
  <c r="V151" i="2"/>
  <c r="V238" i="2"/>
  <c r="V597" i="2"/>
  <c r="V757" i="2"/>
  <c r="V247" i="2"/>
  <c r="V6" i="2"/>
  <c r="V582" i="2"/>
  <c r="V146" i="2"/>
  <c r="V491" i="2"/>
  <c r="V300" i="2"/>
  <c r="V732" i="2"/>
  <c r="V111" i="2"/>
  <c r="V161" i="2"/>
  <c r="V143" i="2"/>
  <c r="V132" i="2"/>
  <c r="V666" i="2"/>
  <c r="V134" i="2"/>
  <c r="V475" i="2"/>
  <c r="V33" i="2"/>
  <c r="V503" i="2"/>
  <c r="V119" i="2"/>
  <c r="V90" i="2"/>
  <c r="V684" i="2"/>
  <c r="V540" i="2"/>
  <c r="V96" i="2"/>
  <c r="V654" i="2"/>
  <c r="V698" i="2"/>
  <c r="V554" i="2"/>
  <c r="V410" i="2"/>
  <c r="V266" i="2"/>
  <c r="V730" i="2"/>
  <c r="V586" i="2"/>
  <c r="V442" i="2"/>
  <c r="V729" i="2"/>
  <c r="V489" i="2"/>
  <c r="V687" i="2"/>
  <c r="V493" i="2"/>
  <c r="V661" i="2"/>
  <c r="V673" i="2"/>
  <c r="V445" i="2"/>
  <c r="V541" i="2"/>
  <c r="V495" i="2"/>
  <c r="V351" i="2"/>
  <c r="V63" i="2"/>
  <c r="V241" i="2"/>
  <c r="V405" i="2"/>
  <c r="V596" i="2"/>
  <c r="V8" i="2"/>
  <c r="V381" i="2"/>
  <c r="V201" i="2"/>
  <c r="V751" i="2"/>
  <c r="V607" i="2"/>
  <c r="V31" i="2"/>
  <c r="V546" i="2"/>
  <c r="V449" i="2"/>
  <c r="V305" i="2"/>
  <c r="V544" i="2"/>
  <c r="V400" i="2"/>
  <c r="V695" i="2"/>
  <c r="V551" i="2"/>
  <c r="V262" i="2"/>
  <c r="V479" i="2"/>
  <c r="V359" i="2"/>
  <c r="V125" i="2"/>
  <c r="V453" i="2"/>
  <c r="V208" i="2"/>
  <c r="V64" i="2"/>
  <c r="V222" i="2"/>
  <c r="V78" i="2"/>
  <c r="V672" i="2"/>
  <c r="V240" i="2"/>
  <c r="V84" i="2"/>
  <c r="V611" i="2"/>
  <c r="V587" i="2"/>
  <c r="V696" i="2"/>
  <c r="V422" i="2"/>
  <c r="V577" i="2"/>
  <c r="V313" i="2"/>
  <c r="V619" i="2"/>
  <c r="V130" i="2"/>
  <c r="V642" i="2"/>
  <c r="V254" i="2"/>
  <c r="V110" i="2"/>
  <c r="V718" i="2"/>
  <c r="V764" i="2"/>
  <c r="V675" i="2"/>
  <c r="V637" i="2"/>
  <c r="V589" i="2"/>
  <c r="V469" i="2"/>
  <c r="V339" i="2"/>
  <c r="V195" i="2"/>
  <c r="V51" i="2"/>
  <c r="V465" i="2"/>
  <c r="V332" i="2"/>
  <c r="V153" i="2"/>
  <c r="V739" i="2"/>
  <c r="V595" i="2"/>
  <c r="V451" i="2"/>
  <c r="V19" i="2"/>
  <c r="V581" i="2"/>
  <c r="V676" i="2"/>
  <c r="V532" i="2"/>
  <c r="V539" i="2"/>
  <c r="V250" i="2"/>
  <c r="V467" i="2"/>
  <c r="V335" i="2"/>
  <c r="V537" i="2"/>
  <c r="V52" i="2"/>
  <c r="V95" i="2"/>
  <c r="V210" i="2"/>
  <c r="V66" i="2"/>
  <c r="V372" i="2"/>
  <c r="V228" i="2"/>
  <c r="V72" i="2"/>
  <c r="V575" i="2"/>
  <c r="V363" i="2"/>
  <c r="V441" i="2"/>
  <c r="V270" i="2"/>
  <c r="V674" i="2"/>
  <c r="V562" i="2"/>
  <c r="V418" i="2"/>
  <c r="V693" i="2"/>
  <c r="V289" i="2"/>
  <c r="V301" i="2"/>
  <c r="V327" i="2"/>
  <c r="V39" i="2"/>
  <c r="V393" i="2"/>
  <c r="V727" i="2"/>
  <c r="V522" i="2"/>
  <c r="V378" i="2"/>
  <c r="V569" i="2"/>
  <c r="V425" i="2"/>
  <c r="V281" i="2"/>
  <c r="V664" i="2"/>
  <c r="V520" i="2"/>
  <c r="V671" i="2"/>
  <c r="V94" i="2"/>
  <c r="V716" i="2"/>
  <c r="V443" i="2"/>
  <c r="V245" i="2"/>
  <c r="V101" i="2"/>
  <c r="V184" i="2"/>
  <c r="V227" i="2"/>
  <c r="V83" i="2"/>
  <c r="V198" i="2"/>
  <c r="V54" i="2"/>
  <c r="V648" i="2"/>
  <c r="V504" i="2"/>
  <c r="V360" i="2"/>
  <c r="V216" i="2"/>
  <c r="V60" i="2"/>
  <c r="V310" i="2"/>
  <c r="V721" i="2"/>
  <c r="V152" i="2"/>
  <c r="V678" i="2"/>
  <c r="V290" i="2"/>
  <c r="V231" i="2"/>
  <c r="V32" i="2"/>
  <c r="V104" i="2"/>
  <c r="V552" i="2"/>
  <c r="V566" i="2"/>
  <c r="V187" i="2"/>
  <c r="V762" i="2"/>
  <c r="V662" i="2"/>
  <c r="V518" i="2"/>
  <c r="V374" i="2"/>
  <c r="V86" i="2"/>
  <c r="V694" i="2"/>
  <c r="V550" i="2"/>
  <c r="V406" i="2"/>
  <c r="V669" i="2"/>
  <c r="V651" i="2"/>
  <c r="V205" i="2"/>
  <c r="V565" i="2"/>
  <c r="V481" i="2"/>
  <c r="V325" i="2"/>
  <c r="V459" i="2"/>
  <c r="V171" i="2"/>
  <c r="V27" i="2"/>
  <c r="V13" i="2"/>
  <c r="V165" i="2"/>
  <c r="V345" i="2"/>
  <c r="V237" i="2"/>
  <c r="V200" i="2"/>
  <c r="V57" i="2"/>
  <c r="V571" i="2"/>
  <c r="V427" i="2"/>
  <c r="V283" i="2"/>
  <c r="V139" i="2"/>
  <c r="V701" i="2"/>
  <c r="V557" i="2"/>
  <c r="V269" i="2"/>
  <c r="V652" i="2"/>
  <c r="V508" i="2"/>
  <c r="V364" i="2"/>
  <c r="V659" i="2"/>
  <c r="V515" i="2"/>
  <c r="V226" i="2"/>
  <c r="V512" i="2"/>
  <c r="V419" i="2"/>
  <c r="V233" i="2"/>
  <c r="V89" i="2"/>
  <c r="V172" i="2"/>
  <c r="V28" i="2"/>
  <c r="V215" i="2"/>
  <c r="V71" i="2"/>
  <c r="V186" i="2"/>
  <c r="V42" i="2"/>
  <c r="V492" i="2"/>
  <c r="V204" i="2"/>
  <c r="V48" i="2"/>
  <c r="V267" i="2"/>
  <c r="V367" i="2"/>
  <c r="V448" i="2"/>
  <c r="V643" i="2"/>
  <c r="V436" i="2"/>
  <c r="V434" i="2"/>
  <c r="V519" i="2"/>
  <c r="V385" i="2"/>
  <c r="V55" i="2"/>
  <c r="V617" i="2"/>
  <c r="V473" i="2"/>
  <c r="V424" i="2"/>
  <c r="V650" i="2"/>
  <c r="V506" i="2"/>
  <c r="V362" i="2"/>
  <c r="V218" i="2"/>
  <c r="V682" i="2"/>
  <c r="V394" i="2"/>
  <c r="V633" i="2"/>
  <c r="V763" i="2"/>
  <c r="V121" i="2"/>
  <c r="V517" i="2"/>
  <c r="V421" i="2"/>
  <c r="V145" i="2"/>
  <c r="V253" i="2"/>
  <c r="V159" i="2"/>
  <c r="V2" i="2"/>
  <c r="V536" i="2"/>
  <c r="V117" i="2"/>
  <c r="V428" i="2"/>
  <c r="V273" i="2"/>
  <c r="V9" i="2"/>
  <c r="V559" i="2"/>
  <c r="V127" i="2"/>
  <c r="V498" i="2"/>
  <c r="V354" i="2"/>
  <c r="V401" i="2"/>
  <c r="V640" i="2"/>
  <c r="V496" i="2"/>
  <c r="V352" i="2"/>
  <c r="V214" i="2"/>
  <c r="V70" i="2"/>
  <c r="V488" i="2"/>
  <c r="V395" i="2"/>
  <c r="V77" i="2"/>
  <c r="V681" i="2"/>
  <c r="V160" i="2"/>
  <c r="V16" i="2"/>
  <c r="V203" i="2"/>
  <c r="V59" i="2"/>
  <c r="V174" i="2"/>
  <c r="V30" i="2"/>
  <c r="V624" i="2"/>
  <c r="V480" i="2"/>
  <c r="V336" i="2"/>
  <c r="V192" i="2"/>
  <c r="V36" i="2"/>
  <c r="V25" i="2"/>
  <c r="V75" i="2"/>
  <c r="V331" i="2"/>
  <c r="V738" i="2"/>
  <c r="V749" i="2"/>
  <c r="V638" i="2"/>
  <c r="V494" i="2"/>
  <c r="V350" i="2"/>
  <c r="V62" i="2"/>
  <c r="V670" i="2"/>
  <c r="V526" i="2"/>
  <c r="V382" i="2"/>
  <c r="V513" i="2"/>
  <c r="V627" i="2"/>
  <c r="V49" i="2"/>
  <c r="V457" i="2"/>
  <c r="V337" i="2"/>
  <c r="V181" i="2"/>
  <c r="V435" i="2"/>
  <c r="V3" i="2"/>
  <c r="V416" i="2"/>
  <c r="V69" i="2"/>
  <c r="V129" i="2"/>
  <c r="V68" i="2"/>
  <c r="V691" i="2"/>
  <c r="V403" i="2"/>
  <c r="V115" i="2"/>
  <c r="V486" i="2"/>
  <c r="V342" i="2"/>
  <c r="V677" i="2"/>
  <c r="V533" i="2"/>
  <c r="V389" i="2"/>
  <c r="V340" i="2"/>
  <c r="V635" i="2"/>
  <c r="V58" i="2"/>
  <c r="V209" i="2"/>
  <c r="V65" i="2"/>
  <c r="V717" i="2"/>
  <c r="V148" i="2"/>
  <c r="V4" i="2"/>
  <c r="V191" i="2"/>
  <c r="V47" i="2"/>
  <c r="V162" i="2"/>
  <c r="V18" i="2"/>
  <c r="V612" i="2"/>
  <c r="V468" i="2"/>
  <c r="V324" i="2"/>
  <c r="V24" i="2"/>
  <c r="V444" i="2"/>
  <c r="V407" i="2"/>
  <c r="V726" i="2"/>
  <c r="V737" i="2"/>
  <c r="V626" i="2"/>
  <c r="V338" i="2"/>
  <c r="V194" i="2"/>
  <c r="V50" i="2"/>
  <c r="V658" i="2"/>
  <c r="V370" i="2"/>
  <c r="V759" i="2"/>
  <c r="V397" i="2"/>
  <c r="V108" i="2"/>
  <c r="V97" i="2"/>
  <c r="V423" i="2"/>
  <c r="V279" i="2"/>
  <c r="V135" i="2"/>
  <c r="V404" i="2"/>
  <c r="V344" i="2"/>
  <c r="V189" i="2"/>
  <c r="V657" i="2"/>
  <c r="V368" i="2"/>
  <c r="V679" i="2"/>
  <c r="V535" i="2"/>
  <c r="V103" i="2"/>
  <c r="V330" i="2"/>
  <c r="V521" i="2"/>
  <c r="V760" i="2"/>
  <c r="V328" i="2"/>
  <c r="V767" i="2"/>
  <c r="V623" i="2"/>
  <c r="V190" i="2"/>
  <c r="V197" i="2"/>
  <c r="V53" i="2"/>
  <c r="V741" i="2"/>
  <c r="V136" i="2"/>
  <c r="V323" i="2"/>
  <c r="V179" i="2"/>
  <c r="V35" i="2"/>
  <c r="V150" i="2"/>
  <c r="V600" i="2"/>
  <c r="V312" i="2"/>
  <c r="V168" i="2"/>
  <c r="V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7D5932-E818-4C36-96A3-869B4BD6C2B4}" keepAlive="1" name="Consulta - cocina" description="Conexión a la consulta 'cocina' en el libro." type="5" refreshedVersion="7" background="1" saveData="1">
    <dbPr connection="Provider=Microsoft.Mashup.OleDb.1;Data Source=$Workbook$;Location=cocina;Extended Properties=&quot;&quot;" command="SELECT * FROM [cocina]"/>
  </connection>
  <connection id="2" xr16:uid="{EB4FEA30-C36F-4A9B-90A9-130FAA7398DA}" keepAlive="1" name="Consulta - sala" description="Conexión a la consulta 'sala' en el libro." type="5" refreshedVersion="7" background="1" saveData="1">
    <dbPr connection="Provider=Microsoft.Mashup.OleDb.1;Data Source=$Workbook$;Location=sala;Extended Properties=&quot;&quot;" command="SELECT * FROM [sala]"/>
  </connection>
  <connection id="3" xr16:uid="{4E0E57B5-15D4-4C47-B6CF-F4A532BD8B4A}"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9442029A-9BC3-4782-8779-2F653DA2BD85}" name="WorksheetConnection_Entrega Excel.xlsx!cocina" type="102" refreshedVersion="7" minRefreshableVersion="5">
    <extLst>
      <ext xmlns:x15="http://schemas.microsoft.com/office/spreadsheetml/2010/11/main" uri="{DE250136-89BD-433C-8126-D09CA5730AF9}">
        <x15:connection id="cocina" autoDelete="1">
          <x15:rangePr sourceName="_xlcn.WorksheetConnection_EntregaExcel.xlsxcocina1"/>
        </x15:connection>
      </ext>
    </extLst>
  </connection>
  <connection id="5" xr16:uid="{014ECF56-3917-4BCC-AB8F-A2DFA60753F4}" name="WorksheetConnection_Entrega Excel.xlsx!sala" type="102" refreshedVersion="7" minRefreshableVersion="5">
    <extLst>
      <ext xmlns:x15="http://schemas.microsoft.com/office/spreadsheetml/2010/11/main" uri="{DE250136-89BD-433C-8126-D09CA5730AF9}">
        <x15:connection id="sala">
          <x15:rangePr sourceName="_xlcn.WorksheetConnection_EntregaExcel.xlsxsala1"/>
        </x15:connection>
      </ext>
    </extLst>
  </connection>
</connections>
</file>

<file path=xl/sharedStrings.xml><?xml version="1.0" encoding="utf-8"?>
<sst xmlns="http://schemas.openxmlformats.org/spreadsheetml/2006/main" count="10626" uniqueCount="727">
  <si>
    <t>Número de Mesa</t>
  </si>
  <si>
    <t>Nombre del Cliente</t>
  </si>
  <si>
    <t>Número de Comensales</t>
  </si>
  <si>
    <t>Hora de Llegada</t>
  </si>
  <si>
    <t>Hora de Salida</t>
  </si>
  <si>
    <t>Mesero Asignado</t>
  </si>
  <si>
    <t>Tipo de Servicio</t>
  </si>
  <si>
    <t>Método de Pago</t>
  </si>
  <si>
    <t>Propina</t>
  </si>
  <si>
    <t>Estado de la Mesa</t>
  </si>
  <si>
    <t>Número de Orden</t>
  </si>
  <si>
    <t>País de Origen</t>
  </si>
  <si>
    <t>Cliente_724</t>
  </si>
  <si>
    <t>Mesero_3</t>
  </si>
  <si>
    <t>Almuerzo</t>
  </si>
  <si>
    <t>Tarjeta de débito</t>
  </si>
  <si>
    <t>Reservada</t>
  </si>
  <si>
    <t>España</t>
  </si>
  <si>
    <t>Cliente_538</t>
  </si>
  <si>
    <t>Mesero_1</t>
  </si>
  <si>
    <t>Desayuno</t>
  </si>
  <si>
    <t>Efectivo</t>
  </si>
  <si>
    <t>Colombia</t>
  </si>
  <si>
    <t>Cliente_911</t>
  </si>
  <si>
    <t>Mesero_2</t>
  </si>
  <si>
    <t>Tarjeta de crédito</t>
  </si>
  <si>
    <t>Libre</t>
  </si>
  <si>
    <t>Brasil</t>
  </si>
  <si>
    <t>Cliente_129</t>
  </si>
  <si>
    <t>Mesero_5</t>
  </si>
  <si>
    <t>Paraguay</t>
  </si>
  <si>
    <t>Cliente_938</t>
  </si>
  <si>
    <t>Mesero_4</t>
  </si>
  <si>
    <t>Perú</t>
  </si>
  <si>
    <t>Cliente_965</t>
  </si>
  <si>
    <t>Cena</t>
  </si>
  <si>
    <t>Plato_8</t>
  </si>
  <si>
    <t>Cliente_306</t>
  </si>
  <si>
    <t>Ocupada</t>
  </si>
  <si>
    <t>Venezuela</t>
  </si>
  <si>
    <t>Cliente_974</t>
  </si>
  <si>
    <t>Cliente_740</t>
  </si>
  <si>
    <t>Bolivia</t>
  </si>
  <si>
    <t>Cliente_33</t>
  </si>
  <si>
    <t>Uruguay</t>
  </si>
  <si>
    <t>Cliente_881</t>
  </si>
  <si>
    <t>Cliente_890</t>
  </si>
  <si>
    <t>Cliente_873</t>
  </si>
  <si>
    <t>Plato_9</t>
  </si>
  <si>
    <t>Cliente_780</t>
  </si>
  <si>
    <t>Cliente_728</t>
  </si>
  <si>
    <t>Cliente_175</t>
  </si>
  <si>
    <t>Plato_16</t>
  </si>
  <si>
    <t>Cliente_200</t>
  </si>
  <si>
    <t>Ecuador</t>
  </si>
  <si>
    <t>Cliente_190</t>
  </si>
  <si>
    <t>Cliente_290</t>
  </si>
  <si>
    <t>Chile</t>
  </si>
  <si>
    <t>Plato_20</t>
  </si>
  <si>
    <t>Cliente_972</t>
  </si>
  <si>
    <t>Cliente_210</t>
  </si>
  <si>
    <t>Cliente_88</t>
  </si>
  <si>
    <t>Cliente_427</t>
  </si>
  <si>
    <t>Cliente_424</t>
  </si>
  <si>
    <t>Cliente_824</t>
  </si>
  <si>
    <t>Plato_18</t>
  </si>
  <si>
    <t>Cliente_107</t>
  </si>
  <si>
    <t>Cliente_775</t>
  </si>
  <si>
    <t>Cliente_358</t>
  </si>
  <si>
    <t>Argentina</t>
  </si>
  <si>
    <t>Cliente_377</t>
  </si>
  <si>
    <t>Cliente_361</t>
  </si>
  <si>
    <t>Cliente_229</t>
  </si>
  <si>
    <t>Cliente_27</t>
  </si>
  <si>
    <t>Cliente_103</t>
  </si>
  <si>
    <t>Cliente_1</t>
  </si>
  <si>
    <t>Cliente_828</t>
  </si>
  <si>
    <t>Cliente_874</t>
  </si>
  <si>
    <t>Plato_2</t>
  </si>
  <si>
    <t>Cliente_999</t>
  </si>
  <si>
    <t>Plato_13</t>
  </si>
  <si>
    <t>Cliente_167</t>
  </si>
  <si>
    <t>Cliente_606</t>
  </si>
  <si>
    <t>Plato_19</t>
  </si>
  <si>
    <t>Cliente_710</t>
  </si>
  <si>
    <t>Cliente_870</t>
  </si>
  <si>
    <t>Cliente_230</t>
  </si>
  <si>
    <t>Cliente_814</t>
  </si>
  <si>
    <t>Cliente_640</t>
  </si>
  <si>
    <t>Plato_4</t>
  </si>
  <si>
    <t>Cliente_623</t>
  </si>
  <si>
    <t>Cliente_72</t>
  </si>
  <si>
    <t>Cliente_963</t>
  </si>
  <si>
    <t>Cliente_929</t>
  </si>
  <si>
    <t>Cliente_708</t>
  </si>
  <si>
    <t>Cliente_631</t>
  </si>
  <si>
    <t>Cliente_894</t>
  </si>
  <si>
    <t>Cliente_63</t>
  </si>
  <si>
    <t>Cliente_144</t>
  </si>
  <si>
    <t>Cliente_390</t>
  </si>
  <si>
    <t>Cliente_886</t>
  </si>
  <si>
    <t>Cliente_510</t>
  </si>
  <si>
    <t>Cliente_878</t>
  </si>
  <si>
    <t>Cliente_977</t>
  </si>
  <si>
    <t>Cliente_553</t>
  </si>
  <si>
    <t>Cliente_792</t>
  </si>
  <si>
    <t>Cliente_265</t>
  </si>
  <si>
    <t>Cliente_946</t>
  </si>
  <si>
    <t>Cliente_614</t>
  </si>
  <si>
    <t>Cliente_352</t>
  </si>
  <si>
    <t>Cliente_784</t>
  </si>
  <si>
    <t>Cliente_118</t>
  </si>
  <si>
    <t>Cliente_61</t>
  </si>
  <si>
    <t>Cliente_440</t>
  </si>
  <si>
    <t>Cliente_258</t>
  </si>
  <si>
    <t>Cliente_742</t>
  </si>
  <si>
    <t>Plato_6</t>
  </si>
  <si>
    <t>Cliente_865</t>
  </si>
  <si>
    <t>Cliente_79</t>
  </si>
  <si>
    <t>Cliente_42</t>
  </si>
  <si>
    <t>Cliente_374</t>
  </si>
  <si>
    <t>Cliente_636</t>
  </si>
  <si>
    <t>Plato_12</t>
  </si>
  <si>
    <t>Cliente_753</t>
  </si>
  <si>
    <t>Cliente_632</t>
  </si>
  <si>
    <t>Cliente_969</t>
  </si>
  <si>
    <t>Plato_17</t>
  </si>
  <si>
    <t>Cliente_574</t>
  </si>
  <si>
    <t>Cliente_292</t>
  </si>
  <si>
    <t>Cliente_148</t>
  </si>
  <si>
    <t>Cliente_747</t>
  </si>
  <si>
    <t>Cliente_501</t>
  </si>
  <si>
    <t>Plato_1</t>
  </si>
  <si>
    <t>Cliente_733</t>
  </si>
  <si>
    <t>Cliente_36</t>
  </si>
  <si>
    <t>Cliente_1000</t>
  </si>
  <si>
    <t>Cliente_607</t>
  </si>
  <si>
    <t>Cliente_378</t>
  </si>
  <si>
    <t>Cliente_612</t>
  </si>
  <si>
    <t>Cliente_452</t>
  </si>
  <si>
    <t>Cliente_244</t>
  </si>
  <si>
    <t>Cliente_840</t>
  </si>
  <si>
    <t>Cliente_993</t>
  </si>
  <si>
    <t>Cliente_29</t>
  </si>
  <si>
    <t>Cliente_313</t>
  </si>
  <si>
    <t>Cliente_520</t>
  </si>
  <si>
    <t>Cliente_388</t>
  </si>
  <si>
    <t>Cliente_384</t>
  </si>
  <si>
    <t>Cliente_517</t>
  </si>
  <si>
    <t>Cliente_711</t>
  </si>
  <si>
    <t>Cliente_651</t>
  </si>
  <si>
    <t>Cliente_545</t>
  </si>
  <si>
    <t>Cliente_116</t>
  </si>
  <si>
    <t>Cliente_170</t>
  </si>
  <si>
    <t>Cliente_92</t>
  </si>
  <si>
    <t>Cliente_552</t>
  </si>
  <si>
    <t>Plato_3</t>
  </si>
  <si>
    <t>Cliente_627</t>
  </si>
  <si>
    <t>Cliente_588</t>
  </si>
  <si>
    <t>Cliente_949</t>
  </si>
  <si>
    <t>Cliente_863</t>
  </si>
  <si>
    <t>Cliente_140</t>
  </si>
  <si>
    <t>Cliente_523</t>
  </si>
  <si>
    <t>Cliente_916</t>
  </si>
  <si>
    <t>Cliente_416</t>
  </si>
  <si>
    <t>Plato_10</t>
  </si>
  <si>
    <t>Cliente_346</t>
  </si>
  <si>
    <t>Cliente_381</t>
  </si>
  <si>
    <t>Plato_7</t>
  </si>
  <si>
    <t>Cliente_791</t>
  </si>
  <si>
    <t>Cliente_697</t>
  </si>
  <si>
    <t>Cliente_516</t>
  </si>
  <si>
    <t>Cliente_541</t>
  </si>
  <si>
    <t>Cliente_830</t>
  </si>
  <si>
    <t>Cliente_656</t>
  </si>
  <si>
    <t>Cliente_486</t>
  </si>
  <si>
    <t>Cliente_774</t>
  </si>
  <si>
    <t>Cliente_26</t>
  </si>
  <si>
    <t>Cliente_273</t>
  </si>
  <si>
    <t>Cliente_798</t>
  </si>
  <si>
    <t>Cliente_8</t>
  </si>
  <si>
    <t>Cliente_31</t>
  </si>
  <si>
    <t>Cliente_658</t>
  </si>
  <si>
    <t>Cliente_773</t>
  </si>
  <si>
    <t>Cliente_158</t>
  </si>
  <si>
    <t>Cliente_569</t>
  </si>
  <si>
    <t>Cliente_286</t>
  </si>
  <si>
    <t>Cliente_199</t>
  </si>
  <si>
    <t>Cliente_712</t>
  </si>
  <si>
    <t>Cliente_56</t>
  </si>
  <si>
    <t>Cliente_670</t>
  </si>
  <si>
    <t>Cliente_909</t>
  </si>
  <si>
    <t>Cliente_402</t>
  </si>
  <si>
    <t>Cliente_709</t>
  </si>
  <si>
    <t>Cliente_533</t>
  </si>
  <si>
    <t>Cliente_953</t>
  </si>
  <si>
    <t>Cliente_380</t>
  </si>
  <si>
    <t>Cliente_964</t>
  </si>
  <si>
    <t>Cliente_939</t>
  </si>
  <si>
    <t>Cliente_536</t>
  </si>
  <si>
    <t>Cliente_5</t>
  </si>
  <si>
    <t>Cliente_115</t>
  </si>
  <si>
    <t>Cliente_580</t>
  </si>
  <si>
    <t>Cliente_788</t>
  </si>
  <si>
    <t>Cliente_892</t>
  </si>
  <si>
    <t>Cliente_406</t>
  </si>
  <si>
    <t>Cliente_295</t>
  </si>
  <si>
    <t>Cliente_547</t>
  </si>
  <si>
    <t>Cliente_156</t>
  </si>
  <si>
    <t>Cliente_768</t>
  </si>
  <si>
    <t>Plato_14</t>
  </si>
  <si>
    <t>Cliente_359</t>
  </si>
  <si>
    <t>Cliente_131</t>
  </si>
  <si>
    <t>Plato_5</t>
  </si>
  <si>
    <t>Cliente_485</t>
  </si>
  <si>
    <t>Cliente_493</t>
  </si>
  <si>
    <t>Cliente_282</t>
  </si>
  <si>
    <t>Cliente_850</t>
  </si>
  <si>
    <t>Cliente_301</t>
  </si>
  <si>
    <t>Cliente_124</t>
  </si>
  <si>
    <t>Cliente_741</t>
  </si>
  <si>
    <t>Cliente_610</t>
  </si>
  <si>
    <t>Cliente_681</t>
  </si>
  <si>
    <t>Cliente_173</t>
  </si>
  <si>
    <t>Cliente_55</t>
  </si>
  <si>
    <t>Cliente_653</t>
  </si>
  <si>
    <t>Cliente_628</t>
  </si>
  <si>
    <t>Cliente_715</t>
  </si>
  <si>
    <t>Cliente_321</t>
  </si>
  <si>
    <t>Cliente_442</t>
  </si>
  <si>
    <t>Cliente_752</t>
  </si>
  <si>
    <t>Cliente_727</t>
  </si>
  <si>
    <t>Cliente_548</t>
  </si>
  <si>
    <t>Cliente_30</t>
  </si>
  <si>
    <t>Cliente_412</t>
  </si>
  <si>
    <t>Cliente_646</t>
  </si>
  <si>
    <t>Cliente_151</t>
  </si>
  <si>
    <t>Cliente_318</t>
  </si>
  <si>
    <t>Cliente_336</t>
  </si>
  <si>
    <t>Cliente_560</t>
  </si>
  <si>
    <t>Cliente_367</t>
  </si>
  <si>
    <t>Cliente_765</t>
  </si>
  <si>
    <t>Cliente_679</t>
  </si>
  <si>
    <t>Cliente_512</t>
  </si>
  <si>
    <t>Cliente_701</t>
  </si>
  <si>
    <t>Cliente_331</t>
  </si>
  <si>
    <t>Cliente_83</t>
  </si>
  <si>
    <t>Cliente_339</t>
  </si>
  <si>
    <t>Cliente_323</t>
  </si>
  <si>
    <t>Cliente_678</t>
  </si>
  <si>
    <t>Cliente_74</t>
  </si>
  <si>
    <t>Cliente_146</t>
  </si>
  <si>
    <t>Cliente_212</t>
  </si>
  <si>
    <t>Cliente_3</t>
  </si>
  <si>
    <t>Cliente_176</t>
  </si>
  <si>
    <t>Cliente_551</t>
  </si>
  <si>
    <t>Cliente_240</t>
  </si>
  <si>
    <t>Plato_15</t>
  </si>
  <si>
    <t>Cliente_759</t>
  </si>
  <si>
    <t>Cliente_959</t>
  </si>
  <si>
    <t>Cliente_744</t>
  </si>
  <si>
    <t>Cliente_189</t>
  </si>
  <si>
    <t>Cliente_576</t>
  </si>
  <si>
    <t>Cliente_474</t>
  </si>
  <si>
    <t>Cliente_990</t>
  </si>
  <si>
    <t>Cliente_67</t>
  </si>
  <si>
    <t>Cliente_445</t>
  </si>
  <si>
    <t>Cliente_984</t>
  </si>
  <si>
    <t>Cliente_877</t>
  </si>
  <si>
    <t>Cliente_494</t>
  </si>
  <si>
    <t>Cliente_264</t>
  </si>
  <si>
    <t>Plato_11</t>
  </si>
  <si>
    <t>Cliente_142</t>
  </si>
  <si>
    <t>Cliente_599</t>
  </si>
  <si>
    <t>Cliente_856</t>
  </si>
  <si>
    <t>Cliente_722</t>
  </si>
  <si>
    <t>Cliente_935</t>
  </si>
  <si>
    <t>Cliente_961</t>
  </si>
  <si>
    <t>Cliente_924</t>
  </si>
  <si>
    <t>Cliente_579</t>
  </si>
  <si>
    <t>Cliente_567</t>
  </si>
  <si>
    <t>Cliente_927</t>
  </si>
  <si>
    <t>Cliente_539</t>
  </si>
  <si>
    <t>Cliente_872</t>
  </si>
  <si>
    <t>Cliente_425</t>
  </si>
  <si>
    <t>Cliente_700</t>
  </si>
  <si>
    <t>Cliente_665</t>
  </si>
  <si>
    <t>Cliente_978</t>
  </si>
  <si>
    <t>Cliente_577</t>
  </si>
  <si>
    <t>Cliente_429</t>
  </si>
  <si>
    <t>Cliente_811</t>
  </si>
  <si>
    <t>Cliente_228</t>
  </si>
  <si>
    <t>Cliente_249</t>
  </si>
  <si>
    <t>Cliente_326</t>
  </si>
  <si>
    <t>Cliente_281</t>
  </si>
  <si>
    <t>Cliente_686</t>
  </si>
  <si>
    <t>Cliente_418</t>
  </si>
  <si>
    <t>Cliente_397</t>
  </si>
  <si>
    <t>Cliente_477</t>
  </si>
  <si>
    <t>Cliente_300</t>
  </si>
  <si>
    <t>Cliente_928</t>
  </si>
  <si>
    <t>Cliente_132</t>
  </si>
  <si>
    <t>Cliente_53</t>
  </si>
  <si>
    <t>Cliente_673</t>
  </si>
  <si>
    <t>Cliente_243</t>
  </si>
  <si>
    <t>Cliente_730</t>
  </si>
  <si>
    <t>Cliente_617</t>
  </si>
  <si>
    <t>Cliente_827</t>
  </si>
  <si>
    <t>Cliente_184</t>
  </si>
  <si>
    <t>Cliente_345</t>
  </si>
  <si>
    <t>Cliente_277</t>
  </si>
  <si>
    <t>Cliente_981</t>
  </si>
  <si>
    <t>Cliente_24</t>
  </si>
  <si>
    <t>Cliente_463</t>
  </si>
  <si>
    <t>Cliente_746</t>
  </si>
  <si>
    <t>Cliente_409</t>
  </si>
  <si>
    <t>Cliente_729</t>
  </si>
  <si>
    <t>Cliente_565</t>
  </si>
  <si>
    <t>Cliente_195</t>
  </si>
  <si>
    <t>Cliente_211</t>
  </si>
  <si>
    <t>Cliente_385</t>
  </si>
  <si>
    <t>Cliente_986</t>
  </si>
  <si>
    <t>Cliente_994</t>
  </si>
  <si>
    <t>Cliente_648</t>
  </si>
  <si>
    <t>Cliente_702</t>
  </si>
  <si>
    <t>Cliente_846</t>
  </si>
  <si>
    <t>Cliente_620</t>
  </si>
  <si>
    <t>Cliente_672</t>
  </si>
  <si>
    <t>Cliente_735</t>
  </si>
  <si>
    <t>Cliente_268</t>
  </si>
  <si>
    <t>Cliente_161</t>
  </si>
  <si>
    <t>Cliente_600</t>
  </si>
  <si>
    <t>Cliente_654</t>
  </si>
  <si>
    <t>Cliente_269</t>
  </si>
  <si>
    <t>Cliente_12</t>
  </si>
  <si>
    <t>Cliente_294</t>
  </si>
  <si>
    <t>Cliente_659</t>
  </si>
  <si>
    <t>Cliente_47</t>
  </si>
  <si>
    <t>Cliente_544</t>
  </si>
  <si>
    <t>Cliente_633</t>
  </si>
  <si>
    <t>Cliente_154</t>
  </si>
  <si>
    <t>Cliente_489</t>
  </si>
  <si>
    <t>Cliente_350</t>
  </si>
  <si>
    <t>Cliente_797</t>
  </si>
  <si>
    <t>Cliente_436</t>
  </si>
  <si>
    <t>Cliente_597</t>
  </si>
  <si>
    <t>Cliente_823</t>
  </si>
  <si>
    <t>Cliente_690</t>
  </si>
  <si>
    <t>Cliente_216</t>
  </si>
  <si>
    <t>Cliente_546</t>
  </si>
  <si>
    <t>Cliente_524</t>
  </si>
  <si>
    <t>Cliente_193</t>
  </si>
  <si>
    <t>Cliente_794</t>
  </si>
  <si>
    <t>Cliente_602</t>
  </si>
  <si>
    <t>Cliente_296</t>
  </si>
  <si>
    <t>Cliente_568</t>
  </si>
  <si>
    <t>Cliente_897</t>
  </si>
  <si>
    <t>Cliente_816</t>
  </si>
  <si>
    <t>Cliente_221</t>
  </si>
  <si>
    <t>Cliente_755</t>
  </si>
  <si>
    <t>Cliente_289</t>
  </si>
  <si>
    <t>Cliente_476</t>
  </si>
  <si>
    <t>Cliente_940</t>
  </si>
  <si>
    <t>Cliente_707</t>
  </si>
  <si>
    <t>Cliente_644</t>
  </si>
  <si>
    <t>Cliente_619</t>
  </si>
  <si>
    <t>Cliente_833</t>
  </si>
  <si>
    <t>Cliente_899</t>
  </si>
  <si>
    <t>Cliente_498</t>
  </si>
  <si>
    <t>Cliente_470</t>
  </si>
  <si>
    <t>Cliente_191</t>
  </si>
  <si>
    <t>Cliente_183</t>
  </si>
  <si>
    <t>Cliente_499</t>
  </si>
  <si>
    <t>Cliente_495</t>
  </si>
  <si>
    <t>Cliente_54</t>
  </si>
  <si>
    <t>Cliente_923</t>
  </si>
  <si>
    <t>Cliente_453</t>
  </si>
  <si>
    <t>Cliente_14</t>
  </si>
  <si>
    <t>Cliente_611</t>
  </si>
  <si>
    <t>Cliente_666</t>
  </si>
  <si>
    <t>Cliente_505</t>
  </si>
  <si>
    <t>Cliente_858</t>
  </si>
  <si>
    <t>Cliente_882</t>
  </si>
  <si>
    <t>Cliente_275</t>
  </si>
  <si>
    <t>Cliente_871</t>
  </si>
  <si>
    <t>Cliente_841</t>
  </si>
  <si>
    <t>Cliente_789</t>
  </si>
  <si>
    <t>Cliente_141</t>
  </si>
  <si>
    <t>Cliente_992</t>
  </si>
  <si>
    <t>Cliente_622</t>
  </si>
  <si>
    <t>Cliente_508</t>
  </si>
  <si>
    <t>Cliente_676</t>
  </si>
  <si>
    <t>Cliente_667</t>
  </si>
  <si>
    <t>Cliente_609</t>
  </si>
  <si>
    <t>Cliente_471</t>
  </si>
  <si>
    <t>Cliente_196</t>
  </si>
  <si>
    <t>Cliente_563</t>
  </si>
  <si>
    <t>Cliente_991</t>
  </si>
  <si>
    <t>Cliente_330</t>
  </si>
  <si>
    <t>Cliente_943</t>
  </si>
  <si>
    <t>Cliente_285</t>
  </si>
  <si>
    <t>Cliente_905</t>
  </si>
  <si>
    <t>Cliente_543</t>
  </si>
  <si>
    <t>Cliente_239</t>
  </si>
  <si>
    <t>Cliente_315</t>
  </si>
  <si>
    <t>Cliente_166</t>
  </si>
  <si>
    <t>Cliente_157</t>
  </si>
  <si>
    <t>Cliente_912</t>
  </si>
  <si>
    <t>Cliente_736</t>
  </si>
  <si>
    <t>Cliente_328</t>
  </si>
  <si>
    <t>Cliente_919</t>
  </si>
  <si>
    <t>Cliente_958</t>
  </si>
  <si>
    <t>Cliente_395</t>
  </si>
  <si>
    <t>Cliente_287</t>
  </si>
  <si>
    <t>Cliente_479</t>
  </si>
  <si>
    <t>Cliente_160</t>
  </si>
  <si>
    <t>Cliente_109</t>
  </si>
  <si>
    <t>Cliente_342</t>
  </si>
  <si>
    <t>Cliente_332</t>
  </si>
  <si>
    <t>Cliente_689</t>
  </si>
  <si>
    <t>Cliente_518</t>
  </si>
  <si>
    <t>Cliente_348</t>
  </si>
  <si>
    <t>Cliente_259</t>
  </si>
  <si>
    <t>Cliente_869</t>
  </si>
  <si>
    <t>Cliente_842</t>
  </si>
  <si>
    <t>Cliente_349</t>
  </si>
  <si>
    <t>Cliente_316</t>
  </si>
  <si>
    <t>Cliente_732</t>
  </si>
  <si>
    <t>Cliente_807</t>
  </si>
  <si>
    <t>Cliente_900</t>
  </si>
  <si>
    <t>Cliente_143</t>
  </si>
  <si>
    <t>Cliente_405</t>
  </si>
  <si>
    <t>Cliente_473</t>
  </si>
  <si>
    <t>Cliente_404</t>
  </si>
  <si>
    <t>Cliente_717</t>
  </si>
  <si>
    <t>Cliente_783</t>
  </si>
  <si>
    <t>Cliente_589</t>
  </si>
  <si>
    <t>Cliente_284</t>
  </si>
  <si>
    <t>Cliente_207</t>
  </si>
  <si>
    <t>Cliente_531</t>
  </si>
  <si>
    <t>Cliente_420</t>
  </si>
  <si>
    <t>Cliente_989</t>
  </si>
  <si>
    <t>Cliente_421</t>
  </si>
  <si>
    <t>Cliente_194</t>
  </si>
  <si>
    <t>Cliente_876</t>
  </si>
  <si>
    <t>Cliente_365</t>
  </si>
  <si>
    <t>Cliente_185</t>
  </si>
  <si>
    <t>Cliente_558</t>
  </si>
  <si>
    <t>Cliente_535</t>
  </si>
  <si>
    <t>Cliente_18</t>
  </si>
  <si>
    <t>Cliente_696</t>
  </si>
  <si>
    <t>Cliente_704</t>
  </si>
  <si>
    <t>Cliente_720</t>
  </si>
  <si>
    <t>Cliente_624</t>
  </si>
  <si>
    <t>Cliente_434</t>
  </si>
  <si>
    <t>Cliente_149</t>
  </si>
  <si>
    <t>Cliente_125</t>
  </si>
  <si>
    <t>Cliente_618</t>
  </si>
  <si>
    <t>Cliente_527</t>
  </si>
  <si>
    <t>Cliente_71</t>
  </si>
  <si>
    <t>Cliente_437</t>
  </si>
  <si>
    <t>Cliente_719</t>
  </si>
  <si>
    <t>Cliente_354</t>
  </si>
  <si>
    <t>Cliente_363</t>
  </si>
  <si>
    <t>Cliente_778</t>
  </si>
  <si>
    <t>Cliente_637</t>
  </si>
  <si>
    <t>Cliente_948</t>
  </si>
  <si>
    <t>Cliente_172</t>
  </si>
  <si>
    <t>Cliente_70</t>
  </si>
  <si>
    <t>Cliente_835</t>
  </si>
  <si>
    <t>Cliente_821</t>
  </si>
  <si>
    <t>Cliente_509</t>
  </si>
  <si>
    <t>Cliente_951</t>
  </si>
  <si>
    <t>Cliente_819</t>
  </si>
  <si>
    <t>Cliente_334</t>
  </si>
  <si>
    <t>Cliente_787</t>
  </si>
  <si>
    <t>Cliente_616</t>
  </si>
  <si>
    <t>Cliente_422</t>
  </si>
  <si>
    <t>Cliente_930</t>
  </si>
  <si>
    <t>Cliente_218</t>
  </si>
  <si>
    <t>Cliente_257</t>
  </si>
  <si>
    <t>Cliente_112</t>
  </si>
  <si>
    <t>Cliente_95</t>
  </si>
  <si>
    <t>Cliente_866</t>
  </si>
  <si>
    <t>Cliente_232</t>
  </si>
  <si>
    <t>Cliente_113</t>
  </si>
  <si>
    <t>Cliente_785</t>
  </si>
  <si>
    <t>Cliente_554</t>
  </si>
  <si>
    <t>Cliente_320</t>
  </si>
  <si>
    <t>Cliente_996</t>
  </si>
  <si>
    <t>Cliente_392</t>
  </si>
  <si>
    <t>Cliente_615</t>
  </si>
  <si>
    <t>Cliente_968</t>
  </si>
  <si>
    <t>Cliente_206</t>
  </si>
  <si>
    <t>Cliente_669</t>
  </si>
  <si>
    <t>Cliente_705</t>
  </si>
  <si>
    <t>Cliente_462</t>
  </si>
  <si>
    <t>Cliente_809</t>
  </si>
  <si>
    <t>Cliente_21</t>
  </si>
  <si>
    <t>Cliente_110</t>
  </si>
  <si>
    <t>Cliente_454</t>
  </si>
  <si>
    <t>Cliente_825</t>
  </si>
  <si>
    <t>Cliente_134</t>
  </si>
  <si>
    <t>Cliente_555</t>
  </si>
  <si>
    <t>Cliente_887</t>
  </si>
  <si>
    <t>Cliente_913</t>
  </si>
  <si>
    <t>Cliente_41</t>
  </si>
  <si>
    <t>Cliente_738</t>
  </si>
  <si>
    <t>Cliente_280</t>
  </si>
  <si>
    <t>Cliente_117</t>
  </si>
  <si>
    <t>Cliente_988</t>
  </si>
  <si>
    <t>Cliente_372</t>
  </si>
  <si>
    <t>Cliente_283</t>
  </si>
  <si>
    <t>Cliente_857</t>
  </si>
  <si>
    <t>Cliente_208</t>
  </si>
  <si>
    <t>Cliente_443</t>
  </si>
  <si>
    <t>Cliente_138</t>
  </si>
  <si>
    <t>Cliente_177</t>
  </si>
  <si>
    <t>Cliente_832</t>
  </si>
  <si>
    <t>Cliente_480</t>
  </si>
  <si>
    <t>Cliente_351</t>
  </si>
  <si>
    <t>Cliente_344</t>
  </si>
  <si>
    <t>Cliente_564</t>
  </si>
  <si>
    <t>Cliente_782</t>
  </si>
  <si>
    <t>Cliente_165</t>
  </si>
  <si>
    <t>Cliente_608</t>
  </si>
  <si>
    <t>Cliente_657</t>
  </si>
  <si>
    <t>Cliente_224</t>
  </si>
  <si>
    <t>Cliente_680</t>
  </si>
  <si>
    <t>Cliente_513</t>
  </si>
  <si>
    <t>Cliente_973</t>
  </si>
  <si>
    <t>Cliente_592</t>
  </si>
  <si>
    <t>Cliente_575</t>
  </si>
  <si>
    <t>Cliente_511</t>
  </si>
  <si>
    <t>Cliente_772</t>
  </si>
  <si>
    <t>Cliente_605</t>
  </si>
  <si>
    <t>Cliente_197</t>
  </si>
  <si>
    <t>Cliente_19</t>
  </si>
  <si>
    <t>Cliente_586</t>
  </si>
  <si>
    <t>Cliente_687</t>
  </si>
  <si>
    <t>Cliente_415</t>
  </si>
  <si>
    <t>Cliente_456</t>
  </si>
  <si>
    <t>Cliente_820</t>
  </si>
  <si>
    <t>Cliente_698</t>
  </si>
  <si>
    <t>Cliente_59</t>
  </si>
  <si>
    <t>Cliente_799</t>
  </si>
  <si>
    <t>Cliente_52</t>
  </si>
  <si>
    <t>Cliente_278</t>
  </si>
  <si>
    <t>Cliente_595</t>
  </si>
  <si>
    <t>Cliente_2</t>
  </si>
  <si>
    <t>Cliente_880</t>
  </si>
  <si>
    <t>Cliente_626</t>
  </si>
  <si>
    <t>Cliente_411</t>
  </si>
  <si>
    <t>Cliente_123</t>
  </si>
  <si>
    <t>Cliente_910</t>
  </si>
  <si>
    <t>Cliente_483</t>
  </si>
  <si>
    <t>Cliente_642</t>
  </si>
  <si>
    <t>Cliente_962</t>
  </si>
  <si>
    <t>Cliente_883</t>
  </si>
  <si>
    <t>Cliente_593</t>
  </si>
  <si>
    <t>Cliente_368</t>
  </si>
  <si>
    <t>Cliente_693</t>
  </si>
  <si>
    <t>Cliente_226</t>
  </si>
  <si>
    <t>Cliente_834</t>
  </si>
  <si>
    <t>Cliente_104</t>
  </si>
  <si>
    <t>Cliente_35</t>
  </si>
  <si>
    <t>Cliente_837</t>
  </si>
  <si>
    <t>Cliente_514</t>
  </si>
  <si>
    <t>Cliente_725</t>
  </si>
  <si>
    <t>Cliente_114</t>
  </si>
  <si>
    <t>Cliente_90</t>
  </si>
  <si>
    <t>Cliente_496</t>
  </si>
  <si>
    <t>Cliente_58</t>
  </si>
  <si>
    <t>Cliente_468</t>
  </si>
  <si>
    <t>Cliente_714</t>
  </si>
  <si>
    <t>Cliente_950</t>
  </si>
  <si>
    <t>Cliente_663</t>
  </si>
  <si>
    <t>Cliente_801</t>
  </si>
  <si>
    <t>Cliente_804</t>
  </si>
  <si>
    <t>Cliente_716</t>
  </si>
  <si>
    <t>Cliente_786</t>
  </si>
  <si>
    <t>Cliente_594</t>
  </si>
  <si>
    <t>Cliente_396</t>
  </si>
  <si>
    <t>Cliente_954</t>
  </si>
  <si>
    <t>Cliente_263</t>
  </si>
  <si>
    <t>Cliente_438</t>
  </si>
  <si>
    <t>Cliente_353</t>
  </si>
  <si>
    <t>Cliente_770</t>
  </si>
  <si>
    <t>Cliente_888</t>
  </si>
  <si>
    <t>Cliente_635</t>
  </si>
  <si>
    <t>Cliente_484</t>
  </si>
  <si>
    <t>Cliente_297</t>
  </si>
  <si>
    <t>Cliente_446</t>
  </si>
  <si>
    <t>Cliente_298</t>
  </si>
  <si>
    <t>Cliente_304</t>
  </si>
  <si>
    <t>Cliente_743</t>
  </si>
  <si>
    <t>Cliente_428</t>
  </si>
  <si>
    <t>Cliente_750</t>
  </si>
  <si>
    <t>Cliente_808</t>
  </si>
  <si>
    <t>Cliente_376</t>
  </si>
  <si>
    <t>Cliente_721</t>
  </si>
  <si>
    <t>Cliente_227</t>
  </si>
  <si>
    <t>Cliente_757</t>
  </si>
  <si>
    <t>Nombre del Plato</t>
  </si>
  <si>
    <t>Costo Unitario</t>
  </si>
  <si>
    <t>Precio Unitario</t>
  </si>
  <si>
    <t>Cantidad Ordenada</t>
  </si>
  <si>
    <t>Observaciones</t>
  </si>
  <si>
    <t>Ninguna</t>
  </si>
  <si>
    <t>Sin cebolla</t>
  </si>
  <si>
    <t>Descripción del Plato</t>
  </si>
  <si>
    <t>Tiempo de Preparación</t>
  </si>
  <si>
    <t>Descripción del Plato_7</t>
  </si>
  <si>
    <t>Descripción del Plato_2</t>
  </si>
  <si>
    <t>Descripción del Plato_17</t>
  </si>
  <si>
    <t>Descripción del Plato_6</t>
  </si>
  <si>
    <t>Descripción del Plato_20</t>
  </si>
  <si>
    <t>Descripción del Plato_19</t>
  </si>
  <si>
    <t>Descripción del Plato_9</t>
  </si>
  <si>
    <t>Descripción del Plato_11</t>
  </si>
  <si>
    <t>Descripción del Plato_16</t>
  </si>
  <si>
    <t>Descripción del Plato_12</t>
  </si>
  <si>
    <t>Descripción del Plato_8</t>
  </si>
  <si>
    <t>Descripción del Plato_15</t>
  </si>
  <si>
    <t>Descripción del Plato_5</t>
  </si>
  <si>
    <t>Descripción del Plato_18</t>
  </si>
  <si>
    <t>Descripción del Plato_3</t>
  </si>
  <si>
    <t>Descripción del Plato_14</t>
  </si>
  <si>
    <t>Descripción del Plato_13</t>
  </si>
  <si>
    <t>Descripción del Plato_4</t>
  </si>
  <si>
    <t>Descripción del Plato_10</t>
  </si>
  <si>
    <t>Descripción del Plato_1</t>
  </si>
  <si>
    <t>Ganancia neta</t>
  </si>
  <si>
    <t>Ganancia bruta</t>
  </si>
  <si>
    <t>Monto Total de la Cuenta</t>
  </si>
  <si>
    <t>Fecha de Factura</t>
  </si>
  <si>
    <t>Tiempo de Permanencia</t>
  </si>
  <si>
    <t>Tiempo de degustación</t>
  </si>
  <si>
    <t>Columna1</t>
  </si>
  <si>
    <t>Porcentaje de Ganancia del pedido</t>
  </si>
  <si>
    <t>Suma de Monto Total de la Cuenta</t>
  </si>
  <si>
    <t>Etiquetas de fila</t>
  </si>
  <si>
    <t>Total general</t>
  </si>
  <si>
    <t>Etiquetas de columna</t>
  </si>
  <si>
    <t>Cobrada</t>
  </si>
  <si>
    <t>Transacciones</t>
  </si>
  <si>
    <t>Tabla 3: Desglose de Ingresos tipo de Servicio y día de la Semana</t>
  </si>
  <si>
    <t>Tabla 4: Desglose de Ingresos por País de Origen</t>
  </si>
  <si>
    <t>Tabla 5: Desglose de Impagos</t>
  </si>
  <si>
    <t>Ejercicio 6: Desglose de Propinas</t>
  </si>
  <si>
    <t>Ejercicio 7: Desglose de Órdenes Atendidas por meseros.</t>
  </si>
  <si>
    <t>1</t>
  </si>
  <si>
    <t>2</t>
  </si>
  <si>
    <t>3</t>
  </si>
  <si>
    <t>Día semana</t>
  </si>
  <si>
    <t>6. sábado</t>
  </si>
  <si>
    <t>1. lunes</t>
  </si>
  <si>
    <t>2. martes</t>
  </si>
  <si>
    <t>3. miércoles</t>
  </si>
  <si>
    <t>4. jueves</t>
  </si>
  <si>
    <t>5. viernes</t>
  </si>
  <si>
    <t>7. domingo</t>
  </si>
  <si>
    <t>Tabla 1: Análisis de Ingresos por Tipo de Servicio</t>
  </si>
  <si>
    <t>Tabla 2: Análisis de número de transacciones por Método de Pago</t>
  </si>
  <si>
    <t>Facturado</t>
  </si>
  <si>
    <t>Pct de cobro</t>
  </si>
  <si>
    <t>Cuentas</t>
  </si>
  <si>
    <t>Pct de impagos</t>
  </si>
  <si>
    <t>Nº Comensales</t>
  </si>
  <si>
    <t>Numero de platos</t>
  </si>
  <si>
    <t>0</t>
  </si>
  <si>
    <t>Horas de preparación</t>
  </si>
  <si>
    <t>Tiempo prep</t>
  </si>
  <si>
    <t>Recuento de Cobrada</t>
  </si>
  <si>
    <t>Promedio de Propina</t>
  </si>
  <si>
    <t>monto_no_facturado</t>
  </si>
  <si>
    <t>Facturable</t>
  </si>
  <si>
    <t>No facturado</t>
  </si>
  <si>
    <t>Facturacion</t>
  </si>
  <si>
    <t>Monto promedio</t>
  </si>
  <si>
    <t>monto_facturado</t>
  </si>
  <si>
    <t>Cuentas impagadas</t>
  </si>
  <si>
    <t>pct_no_facturado</t>
  </si>
  <si>
    <t>pct impagadas</t>
  </si>
  <si>
    <t>Monto no facturado</t>
  </si>
  <si>
    <t>Promedio de platos</t>
  </si>
  <si>
    <t>tiempo por comensal</t>
  </si>
  <si>
    <t>No facturada</t>
  </si>
  <si>
    <t>Facturada</t>
  </si>
  <si>
    <t>Tiempo preparación promedio (horas)</t>
  </si>
  <si>
    <t>Tiempo perm</t>
  </si>
  <si>
    <t>Tiempo permanencia promedio (horas)</t>
  </si>
  <si>
    <t>Platos (promedio)</t>
  </si>
  <si>
    <t>Tiempo preparación por plato</t>
  </si>
  <si>
    <t>Adicional</t>
  </si>
  <si>
    <t>Impago</t>
  </si>
  <si>
    <t>Propina potencial</t>
  </si>
  <si>
    <t>País</t>
  </si>
  <si>
    <t>Facturable promedio</t>
  </si>
  <si>
    <t>Propina cobrada</t>
  </si>
  <si>
    <t>Ordenes atendidas</t>
  </si>
  <si>
    <t>horas</t>
  </si>
  <si>
    <t>Diagnóstico: Boicot para conseguir un día libre a la semana</t>
  </si>
  <si>
    <t>Meseros</t>
  </si>
  <si>
    <t>Impagos por estado mesa</t>
  </si>
  <si>
    <t>% impago</t>
  </si>
  <si>
    <t>Los impagos no sólo se producen principalmente a tiempos de preparación superiores a los de las cuentas facturadas,
sino que estos tiempos son debidos principalmente a un mayor número de platos pedidos en interacción con tiempos de permanencia promedio significativamente menores que los de las órdenes cobradas. Cliente impaciente y exigente.</t>
  </si>
  <si>
    <t>Sorprendentemente, hay mayor incidencia de clientes impacientes entre los que han reservado o se encuentran con una mesa libre.</t>
  </si>
  <si>
    <t>% impagadas</t>
  </si>
  <si>
    <t>Se conoce de forma previa que la razón para los impagos es el una falta de permanencia de los clientes. Esta falta puede deberse su perfil de consumidor, en cuyo caso la diferencia entre meseros para la tasa de impagos puede ser casual o debido a sus horas de cuadrante. Sin embargo, es posible que una mala gestión por parte de los meseros favorezca esta incidencia. Ejemplos:
- Una falta de mano izquierda que genere impaciencia o falle en gestionarla
- Falta de previsión en cuanto a la demora de órdenes con elevado número de platos.</t>
  </si>
  <si>
    <t>media_comensales</t>
  </si>
  <si>
    <t>n_ordenes</t>
  </si>
  <si>
    <t>Monto promedio no facturado</t>
  </si>
  <si>
    <t xml:space="preserve">La tasa de impagos aumenta conforme aumenta el número de platos. A partir de 5 platos por pedido supera el 10%, produciéndose dos saltos cuantitativos de 10% adicionales de 5 a 6 platos y de 7 a 8. Esto, unido a que el ticket medio aumente con el número de platos, provoca un aumento sustancial de la pérdida media por orden conforme aumenta el número de platos.
Aunque la mayor fuga absoluta de ingresos se produce en los pedidos de 8 platos, conviene por lo tanto comenzar priorizando la resolución de los pedidos de mayor numero de platos, ya que estos evitan más pérdidas unitarias por pedido. </t>
  </si>
  <si>
    <t>Facturación</t>
  </si>
  <si>
    <t>Ticket medio</t>
  </si>
  <si>
    <t>Coste total</t>
  </si>
  <si>
    <t>margen</t>
  </si>
  <si>
    <t>Coste</t>
  </si>
  <si>
    <t>Impagos</t>
  </si>
  <si>
    <t>Ingresos</t>
  </si>
  <si>
    <t>% monto impagado</t>
  </si>
  <si>
    <t>Monto impagado</t>
  </si>
  <si>
    <t>Órdenes</t>
  </si>
  <si>
    <t>Monto facturado</t>
  </si>
  <si>
    <t>Se conoce de forma previa que la razón para los impagos es el una falta de permanencia de los clientes. Esta falta puede deberse su perfil de consumidor, en cuyo caso la diferencia entre meseros para la tasa de impagos puede ser casual o debido a sus horas de cuadrante. Sin embargo, es posible que una mala gestión por parte de los meseros favorezca esta incidencia. Ejemplos:
- Fallo en calmar al cliente cuando salen sus platos. O peor, un trato deficiente que genere impaciencia en clientes
- Mala planificación de preparación y poca comunicación con cocina. Se podrían priorizar las cuentas grandes para agilizarlas, o recomendar pedir menos platos para que tarden menos.</t>
  </si>
  <si>
    <t xml:space="preserve">Aunque la tasa de impagos es baja, 12.9%, el problema es más grave de lo que parece,  ya que estos consumen el 45.7% de los ingresos netos. 
Esto se debe a que los impagos tienen un monto medio superior al de los facturados (198 vs. 129.8), que se convierten en un costo más que añadir al balance.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</si>
</sst>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0\ &quot;€&quot;;\-#,##0\ &quot;€&quot;"/>
    <numFmt numFmtId="44" formatCode="_-* #,##0.00\ &quot;€&quot;_-;\-* #,##0.00\ &quot;€&quot;_-;_-* &quot;-&quot;??\ &quot;€&quot;_-;_-@_-"/>
    <numFmt numFmtId="164" formatCode="[h]:mm"/>
    <numFmt numFmtId="165" formatCode="0.0%"/>
    <numFmt numFmtId="166" formatCode="0.0"/>
    <numFmt numFmtId="167" formatCode="_-* #,##0.0\ &quot;€&quot;_-;\-* #,##0.0\ &quot;€&quot;_-;_-* &quot;-&quot;??\ &quot;€&quot;_-;_-@_-"/>
    <numFmt numFmtId="168" formatCode="_-* #,##0\ &quot;€&quot;_-;\-* #,##0\ &quot;€&quot;_-;_-* &quot;-&quot;??\ &quot;€&quot;_-;_-@_-"/>
  </numFmts>
  <fonts count="5" x14ac:knownFonts="1">
    <font>
      <sz val="11"/>
      <color theme="1"/>
      <name val="Calibri"/>
      <family val="2"/>
      <scheme val="minor"/>
    </font>
    <font>
      <sz val="11"/>
      <color theme="1"/>
      <name val="Calibri"/>
      <family val="2"/>
      <scheme val="minor"/>
    </font>
    <font>
      <sz val="11"/>
      <color theme="0"/>
      <name val="Calibri"/>
      <family val="2"/>
      <scheme val="minor"/>
    </font>
    <font>
      <sz val="14"/>
      <color theme="1"/>
      <name val="Arial"/>
      <family val="2"/>
    </font>
    <font>
      <u/>
      <sz val="11"/>
      <color theme="1"/>
      <name val="Calibri"/>
      <family val="2"/>
      <scheme val="minor"/>
    </font>
  </fonts>
  <fills count="2">
    <fill>
      <patternFill patternType="none"/>
    </fill>
    <fill>
      <patternFill patternType="gray125"/>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61">
    <xf numFmtId="0" fontId="0" fillId="0" borderId="0" xfId="0"/>
    <xf numFmtId="0" fontId="0" fillId="0" borderId="0" xfId="0" applyNumberFormat="1"/>
    <xf numFmtId="22" fontId="0" fillId="0" borderId="0" xfId="0" applyNumberFormat="1"/>
    <xf numFmtId="164" fontId="0" fillId="0" borderId="0" xfId="0" applyNumberFormat="1"/>
    <xf numFmtId="2"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0" fontId="3" fillId="0" borderId="0" xfId="0" applyFont="1" applyAlignment="1">
      <alignment vertical="center"/>
    </xf>
    <xf numFmtId="10" fontId="0" fillId="0" borderId="0" xfId="0" applyNumberFormat="1"/>
    <xf numFmtId="1" fontId="0" fillId="0" borderId="0" xfId="0" applyNumberFormat="1"/>
    <xf numFmtId="9" fontId="0" fillId="0" borderId="0" xfId="0" applyNumberFormat="1"/>
    <xf numFmtId="165" fontId="0" fillId="0" borderId="0" xfId="0" applyNumberFormat="1"/>
    <xf numFmtId="166" fontId="0" fillId="0" borderId="0" xfId="0" applyNumberFormat="1"/>
    <xf numFmtId="44" fontId="0" fillId="0" borderId="0" xfId="0" applyNumberFormat="1"/>
    <xf numFmtId="167" fontId="0" fillId="0" borderId="0" xfId="0" applyNumberFormat="1"/>
    <xf numFmtId="168" fontId="0" fillId="0" borderId="0" xfId="0" applyNumberFormat="1"/>
    <xf numFmtId="165" fontId="2" fillId="0" borderId="0" xfId="1" applyNumberFormat="1" applyFont="1"/>
    <xf numFmtId="0" fontId="2" fillId="0" borderId="0" xfId="0" applyFont="1"/>
    <xf numFmtId="0" fontId="0" fillId="0" borderId="0" xfId="0" applyAlignment="1"/>
    <xf numFmtId="0" fontId="3" fillId="0" borderId="0" xfId="0" applyFont="1"/>
    <xf numFmtId="5" fontId="0" fillId="0" borderId="0" xfId="0" applyNumberFormat="1"/>
    <xf numFmtId="2" fontId="2" fillId="0" borderId="0" xfId="0" applyNumberFormat="1" applyFont="1"/>
    <xf numFmtId="167" fontId="2" fillId="0" borderId="0" xfId="2" applyNumberFormat="1" applyFont="1"/>
    <xf numFmtId="168" fontId="2" fillId="0" borderId="0" xfId="2" applyNumberFormat="1" applyFont="1"/>
    <xf numFmtId="165" fontId="2" fillId="0" borderId="0" xfId="0" applyNumberFormat="1" applyFont="1"/>
    <xf numFmtId="168" fontId="0" fillId="0" borderId="0" xfId="2" applyNumberFormat="1" applyFont="1"/>
    <xf numFmtId="0" fontId="4" fillId="0" borderId="0" xfId="0" applyFont="1"/>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4" xfId="0" applyFont="1" applyBorder="1" applyAlignment="1">
      <alignment horizontal="left" vertical="top" wrapText="1"/>
    </xf>
    <xf numFmtId="0" fontId="4" fillId="0" borderId="0" xfId="0" applyFont="1" applyBorder="1" applyAlignment="1">
      <alignment horizontal="left" vertical="top"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5" xfId="0" applyFont="1" applyBorder="1" applyAlignment="1">
      <alignment horizontal="center" vertical="top" wrapText="1"/>
    </xf>
    <xf numFmtId="0" fontId="0" fillId="0" borderId="6" xfId="0" applyFont="1" applyBorder="1" applyAlignment="1">
      <alignment horizontal="center" vertical="top" wrapText="1"/>
    </xf>
    <xf numFmtId="0" fontId="0" fillId="0" borderId="0" xfId="0" applyFont="1" applyBorder="1" applyAlignment="1">
      <alignment horizontal="center" vertical="top" wrapText="1"/>
    </xf>
    <xf numFmtId="0" fontId="0" fillId="0" borderId="7" xfId="0" applyFont="1" applyBorder="1" applyAlignment="1">
      <alignment horizontal="center" vertical="top" wrapText="1"/>
    </xf>
    <xf numFmtId="0" fontId="0" fillId="0" borderId="4" xfId="0" applyFont="1" applyBorder="1" applyAlignment="1">
      <alignment horizontal="center" vertical="top" wrapText="1"/>
    </xf>
    <xf numFmtId="0" fontId="0" fillId="0" borderId="8" xfId="0" applyFont="1" applyBorder="1" applyAlignment="1">
      <alignment horizontal="center" vertical="top" wrapText="1"/>
    </xf>
    <xf numFmtId="0" fontId="0" fillId="0" borderId="9" xfId="0" applyFont="1" applyBorder="1" applyAlignment="1">
      <alignment horizontal="center" vertical="top" wrapText="1"/>
    </xf>
    <xf numFmtId="0" fontId="0" fillId="0" borderId="10" xfId="0" applyFont="1" applyBorder="1" applyAlignment="1">
      <alignment horizontal="center" vertical="top" wrapText="1"/>
    </xf>
    <xf numFmtId="0" fontId="0" fillId="0" borderId="11" xfId="0" applyFont="1" applyBorder="1" applyAlignment="1">
      <alignment horizontal="center" vertical="top" wrapText="1"/>
    </xf>
  </cellXfs>
  <cellStyles count="3">
    <cellStyle name="Moneda" xfId="2" builtinId="4"/>
    <cellStyle name="Normal" xfId="0" builtinId="0"/>
    <cellStyle name="Porcentaje" xfId="1" builtinId="5"/>
  </cellStyles>
  <dxfs count="109">
    <dxf>
      <numFmt numFmtId="167" formatCode="_-* #,##0.0\ &quot;€&quot;_-;\-* #,##0.0\ &quot;€&quot;_-;_-* &quot;-&quot;??\ &quot;€&quot;_-;_-@_-"/>
    </dxf>
    <dxf>
      <numFmt numFmtId="13" formatCode="0%"/>
    </dxf>
    <dxf>
      <numFmt numFmtId="168" formatCode="_-* #,##0\ &quot;€&quot;_-;\-* #,##0\ &quot;€&quot;_-;_-* &quot;-&quot;??\ &quot;€&quot;_-;_-@_-"/>
    </dxf>
    <dxf>
      <numFmt numFmtId="167" formatCode="_-* #,##0.0\ &quot;€&quot;_-;\-* #,##0.0\ &quot;€&quot;_-;_-* &quot;-&quot;??\ &quot;€&quot;_-;_-@_-"/>
    </dxf>
    <dxf>
      <numFmt numFmtId="168" formatCode="_-* #,##0\ &quot;€&quot;_-;\-* #,##0\ &quot;€&quot;_-;_-* &quot;-&quot;??\ &quot;€&quot;_-;_-@_-"/>
    </dxf>
    <dxf>
      <numFmt numFmtId="1" formatCode="0"/>
    </dxf>
    <dxf>
      <numFmt numFmtId="2" formatCode="0.00"/>
    </dxf>
    <dxf>
      <numFmt numFmtId="34" formatCode="_-* #,##0.00\ &quot;€&quot;_-;\-* #,##0.00\ &quot;€&quot;_-;_-* &quot;-&quot;??\ &quot;€&quot;_-;_-@_-"/>
    </dxf>
    <dxf>
      <numFmt numFmtId="13" formatCode="0%"/>
    </dxf>
    <dxf>
      <numFmt numFmtId="168" formatCode="_-* #,##0\ &quot;€&quot;_-;\-* #,##0\ &quot;€&quot;_-;_-* &quot;-&quot;??\ &quot;€&quot;_-;_-@_-"/>
    </dxf>
    <dxf>
      <numFmt numFmtId="1" formatCode="0"/>
    </dxf>
    <dxf>
      <numFmt numFmtId="1" formatCode="0"/>
    </dxf>
    <dxf>
      <numFmt numFmtId="13" formatCode="0%"/>
    </dxf>
    <dxf>
      <numFmt numFmtId="13" formatCode="0%"/>
    </dxf>
    <dxf>
      <numFmt numFmtId="168" formatCode="_-* #,##0\ &quot;€&quot;_-;\-* #,##0\ &quot;€&quot;_-;_-* &quot;-&quot;??\ &quot;€&quot;_-;_-@_-"/>
    </dxf>
    <dxf>
      <numFmt numFmtId="2" formatCode="0.00"/>
    </dxf>
    <dxf>
      <numFmt numFmtId="1" formatCode="0"/>
    </dxf>
    <dxf>
      <numFmt numFmtId="1" formatCode="0"/>
    </dxf>
    <dxf>
      <numFmt numFmtId="13" formatCode="0%"/>
    </dxf>
    <dxf>
      <numFmt numFmtId="167" formatCode="_-* #,##0.0\ &quot;€&quot;_-;\-* #,##0.0\ &quot;€&quot;_-;_-* &quot;-&quot;??\ &quot;€&quot;_-;_-@_-"/>
    </dxf>
    <dxf>
      <numFmt numFmtId="167" formatCode="_-* #,##0.0\ &quot;€&quot;_-;\-* #,##0.0\ &quot;€&quot;_-;_-* &quot;-&quot;??\ &quot;€&quot;_-;_-@_-"/>
    </dxf>
    <dxf>
      <numFmt numFmtId="2" formatCode="0.00"/>
    </dxf>
    <dxf>
      <numFmt numFmtId="2" formatCode="0.00"/>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13" formatCode="0%"/>
    </dxf>
    <dxf>
      <numFmt numFmtId="2" formatCode="0.00"/>
    </dxf>
    <dxf>
      <numFmt numFmtId="165" formatCode="0.0%"/>
    </dxf>
    <dxf>
      <numFmt numFmtId="2" formatCode="0.00"/>
    </dxf>
    <dxf>
      <numFmt numFmtId="13" formatCode="0%"/>
    </dxf>
    <dxf>
      <numFmt numFmtId="165" formatCode="0.0%"/>
    </dxf>
    <dxf>
      <numFmt numFmtId="168" formatCode="_-* #,##0\ &quot;€&quot;_-;\-* #,##0\ &quot;€&quot;_-;_-* &quot;-&quot;??\ &quot;€&quot;_-;_-@_-"/>
    </dxf>
    <dxf>
      <numFmt numFmtId="167" formatCode="_-* #,##0.0\ &quot;€&quot;_-;\-* #,##0.0\ &quot;€&quot;_-;_-* &quot;-&quot;??\ &quot;€&quot;_-;_-@_-"/>
    </dxf>
    <dxf>
      <numFmt numFmtId="2" formatCode="0.00"/>
    </dxf>
    <dxf>
      <numFmt numFmtId="13" formatCode="0%"/>
    </dxf>
    <dxf>
      <numFmt numFmtId="1" formatCode="0"/>
    </dxf>
    <dxf>
      <numFmt numFmtId="2" formatCode="0.00"/>
    </dxf>
    <dxf>
      <numFmt numFmtId="167" formatCode="_-* #,##0.0\ &quot;€&quot;_-;\-* #,##0.0\ &quot;€&quot;_-;_-* &quot;-&quot;??\ &quot;€&quot;_-;_-@_-"/>
    </dxf>
    <dxf>
      <numFmt numFmtId="2" formatCode="0.00"/>
    </dxf>
    <dxf>
      <numFmt numFmtId="168" formatCode="_-* #,##0\ &quot;€&quot;_-;\-* #,##0\ &quot;€&quot;_-;_-* &quot;-&quot;??\ &quot;€&quot;_-;_-@_-"/>
    </dxf>
    <dxf>
      <numFmt numFmtId="13" formatCode="0%"/>
    </dxf>
    <dxf>
      <numFmt numFmtId="2" formatCode="0.00"/>
    </dxf>
    <dxf>
      <numFmt numFmtId="2" formatCode="0.00"/>
    </dxf>
    <dxf>
      <numFmt numFmtId="167" formatCode="_-* #,##0.0\ &quot;€&quot;_-;\-* #,##0.0\ &quot;€&quot;_-;_-* &quot;-&quot;??\ &quot;€&quot;_-;_-@_-"/>
    </dxf>
    <dxf>
      <numFmt numFmtId="167" formatCode="_-* #,##0.0\ &quot;€&quot;_-;\-* #,##0.0\ &quot;€&quot;_-;_-* &quot;-&quot;??\ &quot;€&quot;_-;_-@_-"/>
    </dxf>
    <dxf>
      <numFmt numFmtId="167" formatCode="_-* #,##0.0\ &quot;€&quot;_-;\-* #,##0.0\ &quot;€&quot;_-;_-* &quot;-&quot;??\ &quot;€&quot;_-;_-@_-"/>
    </dxf>
    <dxf>
      <numFmt numFmtId="2" formatCode="0.00"/>
    </dxf>
    <dxf>
      <numFmt numFmtId="2" formatCode="0.00"/>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13" formatCode="0%"/>
    </dxf>
    <dxf>
      <numFmt numFmtId="13" formatCode="0%"/>
    </dxf>
    <dxf>
      <numFmt numFmtId="2" formatCode="0.00"/>
    </dxf>
    <dxf>
      <numFmt numFmtId="1" formatCode="0"/>
    </dxf>
    <dxf>
      <numFmt numFmtId="1" formatCode="0"/>
    </dxf>
    <dxf>
      <numFmt numFmtId="13" formatCode="0%"/>
    </dxf>
    <dxf>
      <numFmt numFmtId="168" formatCode="_-* #,##0\ &quot;€&quot;_-;\-* #,##0\ &quot;€&quot;_-;_-* &quot;-&quot;??\ &quot;€&quot;_-;_-@_-"/>
    </dxf>
    <dxf>
      <numFmt numFmtId="13" formatCode="0%"/>
    </dxf>
    <dxf>
      <numFmt numFmtId="168" formatCode="_-* #,##0\ &quot;€&quot;_-;\-* #,##0\ &quot;€&quot;_-;_-* &quot;-&quot;??\ &quot;€&quot;_-;_-@_-"/>
    </dxf>
    <dxf>
      <numFmt numFmtId="165" formatCode="0.0%"/>
    </dxf>
    <dxf>
      <numFmt numFmtId="2" formatCode="0.00"/>
    </dxf>
    <dxf>
      <numFmt numFmtId="2" formatCode="0.00"/>
    </dxf>
    <dxf>
      <numFmt numFmtId="167" formatCode="_-* #,##0.0\ &quot;€&quot;_-;\-* #,##0.0\ &quot;€&quot;_-;_-* &quot;-&quot;??\ &quot;€&quot;_-;_-@_-"/>
    </dxf>
    <dxf>
      <numFmt numFmtId="13" formatCode="0%"/>
    </dxf>
    <dxf>
      <numFmt numFmtId="34" formatCode="_-* #,##0.00\ &quot;€&quot;_-;\-* #,##0.00\ &quot;€&quot;_-;_-* &quot;-&quot;??\ &quot;€&quot;_-;_-@_-"/>
    </dxf>
    <dxf>
      <numFmt numFmtId="168" formatCode="_-* #,##0\ &quot;€&quot;_-;\-* #,##0\ &quot;€&quot;_-;_-* &quot;-&quot;??\ &quot;€&quot;_-;_-@_-"/>
    </dxf>
    <dxf>
      <numFmt numFmtId="167" formatCode="_-* #,##0.0\ &quot;€&quot;_-;\-* #,##0.0\ &quot;€&quot;_-;_-* &quot;-&quot;??\ &quot;€&quot;_-;_-@_-"/>
    </dxf>
    <dxf>
      <numFmt numFmtId="168" formatCode="_-* #,##0\ &quot;€&quot;_-;\-* #,##0\ &quot;€&quot;_-;_-* &quot;-&quot;??\ &quot;€&quot;_-;_-@_-"/>
    </dxf>
    <dxf>
      <numFmt numFmtId="1" formatCode="0"/>
    </dxf>
    <dxf>
      <numFmt numFmtId="2" formatCode="0.00"/>
    </dxf>
    <dxf>
      <numFmt numFmtId="34" formatCode="_-* #,##0.00\ &quot;€&quot;_-;\-* #,##0.00\ &quot;€&quot;_-;_-* &quot;-&quot;??\ &quot;€&quot;_-;_-@_-"/>
    </dxf>
    <dxf>
      <numFmt numFmtId="13" formatCode="0%"/>
    </dxf>
    <dxf>
      <numFmt numFmtId="1" formatCode="0"/>
    </dxf>
    <dxf>
      <numFmt numFmtId="1" formatCode="0"/>
    </dxf>
    <dxf>
      <numFmt numFmtId="13" formatCode="0%"/>
    </dxf>
    <dxf>
      <numFmt numFmtId="167" formatCode="_-* #,##0.0\ &quot;€&quot;_-;\-* #,##0.0\ &quot;€&quot;_-;_-* &quot;-&quot;??\ &quot;€&quot;_-;_-@_-"/>
    </dxf>
    <dxf>
      <numFmt numFmtId="1" formatCode="0"/>
    </dxf>
    <dxf>
      <numFmt numFmtId="168" formatCode="_-* #,##0\ &quot;€&quot;_-;\-* #,##0\ &quot;€&quot;_-;_-* &quot;-&quot;??\ &quot;€&quot;_-;_-@_-"/>
    </dxf>
    <dxf>
      <numFmt numFmtId="168" formatCode="_-* #,##0\ &quot;€&quot;_-;\-* #,##0\ &quot;€&quot;_-;_-* &quot;-&quot;??\ &quot;€&quot;_-;_-@_-"/>
    </dxf>
    <dxf>
      <numFmt numFmtId="166" formatCode="0.0"/>
    </dxf>
    <dxf>
      <numFmt numFmtId="2" formatCode="0.00"/>
    </dxf>
    <dxf>
      <numFmt numFmtId="0" formatCode="General"/>
    </dxf>
    <dxf>
      <numFmt numFmtId="165" formatCode="0.0%"/>
    </dxf>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2" formatCode="0.00"/>
    </dxf>
    <dxf>
      <numFmt numFmtId="2" formatCode="0.00"/>
    </dxf>
    <dxf>
      <numFmt numFmtId="0" formatCode="General"/>
    </dxf>
    <dxf>
      <numFmt numFmtId="1" formatCode="0"/>
    </dxf>
    <dxf>
      <numFmt numFmtId="164" formatCode="[h]:mm"/>
    </dxf>
    <dxf>
      <numFmt numFmtId="164" formatCode="[h]:mm"/>
    </dxf>
    <dxf>
      <numFmt numFmtId="164" formatCode="[h]:mm"/>
    </dxf>
    <dxf>
      <numFmt numFmtId="27" formatCode="d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mm"/>
    </dxf>
    <dxf>
      <numFmt numFmtId="27" formatCode="dd/mm/yy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1.xml"/><Relationship Id="rId117" Type="http://schemas.openxmlformats.org/officeDocument/2006/relationships/customXml" Target="../customXml/item67.xml"/><Relationship Id="rId21" Type="http://schemas.openxmlformats.org/officeDocument/2006/relationships/pivotCacheDefinition" Target="pivotCache/pivotCacheDefinition16.xml"/><Relationship Id="rId42" Type="http://schemas.openxmlformats.org/officeDocument/2006/relationships/pivotCacheDefinition" Target="pivotCache/pivotCacheDefinition37.xml"/><Relationship Id="rId47" Type="http://schemas.openxmlformats.org/officeDocument/2006/relationships/styles" Target="styles.xml"/><Relationship Id="rId63" Type="http://schemas.openxmlformats.org/officeDocument/2006/relationships/customXml" Target="../customXml/item13.xml"/><Relationship Id="rId68" Type="http://schemas.openxmlformats.org/officeDocument/2006/relationships/customXml" Target="../customXml/item18.xml"/><Relationship Id="rId84" Type="http://schemas.openxmlformats.org/officeDocument/2006/relationships/customXml" Target="../customXml/item34.xml"/><Relationship Id="rId89" Type="http://schemas.openxmlformats.org/officeDocument/2006/relationships/customXml" Target="../customXml/item39.xml"/><Relationship Id="rId112" Type="http://schemas.openxmlformats.org/officeDocument/2006/relationships/customXml" Target="../customXml/item62.xml"/><Relationship Id="rId16" Type="http://schemas.openxmlformats.org/officeDocument/2006/relationships/pivotCacheDefinition" Target="pivotCache/pivotCacheDefinition11.xml"/><Relationship Id="rId107" Type="http://schemas.openxmlformats.org/officeDocument/2006/relationships/customXml" Target="../customXml/item57.xml"/><Relationship Id="rId11" Type="http://schemas.openxmlformats.org/officeDocument/2006/relationships/pivotCacheDefinition" Target="pivotCache/pivotCacheDefinition6.xml"/><Relationship Id="rId32" Type="http://schemas.openxmlformats.org/officeDocument/2006/relationships/pivotCacheDefinition" Target="pivotCache/pivotCacheDefinition27.xml"/><Relationship Id="rId37" Type="http://schemas.openxmlformats.org/officeDocument/2006/relationships/pivotCacheDefinition" Target="pivotCache/pivotCacheDefinition32.xml"/><Relationship Id="rId53" Type="http://schemas.openxmlformats.org/officeDocument/2006/relationships/customXml" Target="../customXml/item3.xml"/><Relationship Id="rId58" Type="http://schemas.openxmlformats.org/officeDocument/2006/relationships/customXml" Target="../customXml/item8.xml"/><Relationship Id="rId74" Type="http://schemas.openxmlformats.org/officeDocument/2006/relationships/customXml" Target="../customXml/item24.xml"/><Relationship Id="rId79" Type="http://schemas.openxmlformats.org/officeDocument/2006/relationships/customXml" Target="../customXml/item29.xml"/><Relationship Id="rId102" Type="http://schemas.openxmlformats.org/officeDocument/2006/relationships/customXml" Target="../customXml/item52.xml"/><Relationship Id="rId123" Type="http://schemas.openxmlformats.org/officeDocument/2006/relationships/customXml" Target="../customXml/item73.xml"/><Relationship Id="rId5" Type="http://schemas.openxmlformats.org/officeDocument/2006/relationships/worksheet" Target="worksheets/sheet5.xml"/><Relationship Id="rId90" Type="http://schemas.openxmlformats.org/officeDocument/2006/relationships/customXml" Target="../customXml/item40.xml"/><Relationship Id="rId95" Type="http://schemas.openxmlformats.org/officeDocument/2006/relationships/customXml" Target="../customXml/item45.xml"/><Relationship Id="rId22" Type="http://schemas.openxmlformats.org/officeDocument/2006/relationships/pivotCacheDefinition" Target="pivotCache/pivotCacheDefinition17.xml"/><Relationship Id="rId27" Type="http://schemas.openxmlformats.org/officeDocument/2006/relationships/pivotCacheDefinition" Target="pivotCache/pivotCacheDefinition22.xml"/><Relationship Id="rId43" Type="http://schemas.openxmlformats.org/officeDocument/2006/relationships/pivotCacheDefinition" Target="pivotCache/pivotCacheDefinition38.xml"/><Relationship Id="rId48" Type="http://schemas.openxmlformats.org/officeDocument/2006/relationships/sharedStrings" Target="sharedStrings.xml"/><Relationship Id="rId64" Type="http://schemas.openxmlformats.org/officeDocument/2006/relationships/customXml" Target="../customXml/item14.xml"/><Relationship Id="rId69" Type="http://schemas.openxmlformats.org/officeDocument/2006/relationships/customXml" Target="../customXml/item19.xml"/><Relationship Id="rId113" Type="http://schemas.openxmlformats.org/officeDocument/2006/relationships/customXml" Target="../customXml/item63.xml"/><Relationship Id="rId118" Type="http://schemas.openxmlformats.org/officeDocument/2006/relationships/customXml" Target="../customXml/item68.xml"/><Relationship Id="rId80" Type="http://schemas.openxmlformats.org/officeDocument/2006/relationships/customXml" Target="../customXml/item30.xml"/><Relationship Id="rId85" Type="http://schemas.openxmlformats.org/officeDocument/2006/relationships/customXml" Target="../customXml/item35.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33" Type="http://schemas.openxmlformats.org/officeDocument/2006/relationships/pivotCacheDefinition" Target="pivotCache/pivotCacheDefinition28.xml"/><Relationship Id="rId38" Type="http://schemas.openxmlformats.org/officeDocument/2006/relationships/pivotCacheDefinition" Target="pivotCache/pivotCacheDefinition33.xml"/><Relationship Id="rId59" Type="http://schemas.openxmlformats.org/officeDocument/2006/relationships/customXml" Target="../customXml/item9.xml"/><Relationship Id="rId103" Type="http://schemas.openxmlformats.org/officeDocument/2006/relationships/customXml" Target="../customXml/item53.xml"/><Relationship Id="rId108" Type="http://schemas.openxmlformats.org/officeDocument/2006/relationships/customXml" Target="../customXml/item58.xml"/><Relationship Id="rId124" Type="http://schemas.openxmlformats.org/officeDocument/2006/relationships/customXml" Target="../customXml/item74.xml"/><Relationship Id="rId54" Type="http://schemas.openxmlformats.org/officeDocument/2006/relationships/customXml" Target="../customXml/item4.xml"/><Relationship Id="rId70" Type="http://schemas.openxmlformats.org/officeDocument/2006/relationships/customXml" Target="../customXml/item20.xml"/><Relationship Id="rId75" Type="http://schemas.openxmlformats.org/officeDocument/2006/relationships/customXml" Target="../customXml/item25.xml"/><Relationship Id="rId91" Type="http://schemas.openxmlformats.org/officeDocument/2006/relationships/customXml" Target="../customXml/item41.xml"/><Relationship Id="rId96" Type="http://schemas.openxmlformats.org/officeDocument/2006/relationships/customXml" Target="../customXml/item4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23" Type="http://schemas.openxmlformats.org/officeDocument/2006/relationships/pivotCacheDefinition" Target="pivotCache/pivotCacheDefinition18.xml"/><Relationship Id="rId28" Type="http://schemas.openxmlformats.org/officeDocument/2006/relationships/pivotCacheDefinition" Target="pivotCache/pivotCacheDefinition23.xml"/><Relationship Id="rId49" Type="http://schemas.openxmlformats.org/officeDocument/2006/relationships/powerPivotData" Target="model/item.data"/><Relationship Id="rId114" Type="http://schemas.openxmlformats.org/officeDocument/2006/relationships/customXml" Target="../customXml/item64.xml"/><Relationship Id="rId119" Type="http://schemas.openxmlformats.org/officeDocument/2006/relationships/customXml" Target="../customXml/item69.xml"/><Relationship Id="rId44" Type="http://schemas.openxmlformats.org/officeDocument/2006/relationships/pivotCacheDefinition" Target="pivotCache/pivotCacheDefinition39.xml"/><Relationship Id="rId60" Type="http://schemas.openxmlformats.org/officeDocument/2006/relationships/customXml" Target="../customXml/item10.xml"/><Relationship Id="rId65" Type="http://schemas.openxmlformats.org/officeDocument/2006/relationships/customXml" Target="../customXml/item15.xml"/><Relationship Id="rId81" Type="http://schemas.openxmlformats.org/officeDocument/2006/relationships/customXml" Target="../customXml/item31.xml"/><Relationship Id="rId86" Type="http://schemas.openxmlformats.org/officeDocument/2006/relationships/customXml" Target="../customXml/item36.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pivotCacheDefinition" Target="pivotCache/pivotCacheDefinition34.xml"/><Relationship Id="rId109" Type="http://schemas.openxmlformats.org/officeDocument/2006/relationships/customXml" Target="../customXml/item59.xml"/><Relationship Id="rId34" Type="http://schemas.openxmlformats.org/officeDocument/2006/relationships/pivotCacheDefinition" Target="pivotCache/pivotCacheDefinition29.xml"/><Relationship Id="rId50" Type="http://schemas.openxmlformats.org/officeDocument/2006/relationships/calcChain" Target="calcChain.xml"/><Relationship Id="rId55" Type="http://schemas.openxmlformats.org/officeDocument/2006/relationships/customXml" Target="../customXml/item5.xml"/><Relationship Id="rId76" Type="http://schemas.openxmlformats.org/officeDocument/2006/relationships/customXml" Target="../customXml/item26.xml"/><Relationship Id="rId97" Type="http://schemas.openxmlformats.org/officeDocument/2006/relationships/customXml" Target="../customXml/item47.xml"/><Relationship Id="rId104" Type="http://schemas.openxmlformats.org/officeDocument/2006/relationships/customXml" Target="../customXml/item54.xml"/><Relationship Id="rId120" Type="http://schemas.openxmlformats.org/officeDocument/2006/relationships/customXml" Target="../customXml/item70.xml"/><Relationship Id="rId125" Type="http://schemas.openxmlformats.org/officeDocument/2006/relationships/customXml" Target="../customXml/item75.xml"/><Relationship Id="rId7" Type="http://schemas.openxmlformats.org/officeDocument/2006/relationships/pivotCacheDefinition" Target="pivotCache/pivotCacheDefinition2.xml"/><Relationship Id="rId71" Type="http://schemas.openxmlformats.org/officeDocument/2006/relationships/customXml" Target="../customXml/item21.xml"/><Relationship Id="rId92" Type="http://schemas.openxmlformats.org/officeDocument/2006/relationships/customXml" Target="../customXml/item42.xml"/><Relationship Id="rId2" Type="http://schemas.openxmlformats.org/officeDocument/2006/relationships/worksheet" Target="worksheets/sheet2.xml"/><Relationship Id="rId29" Type="http://schemas.openxmlformats.org/officeDocument/2006/relationships/pivotCacheDefinition" Target="pivotCache/pivotCacheDefinition24.xml"/><Relationship Id="rId24" Type="http://schemas.openxmlformats.org/officeDocument/2006/relationships/pivotCacheDefinition" Target="pivotCache/pivotCacheDefinition19.xml"/><Relationship Id="rId40" Type="http://schemas.openxmlformats.org/officeDocument/2006/relationships/pivotCacheDefinition" Target="pivotCache/pivotCacheDefinition35.xml"/><Relationship Id="rId45" Type="http://schemas.openxmlformats.org/officeDocument/2006/relationships/theme" Target="theme/theme1.xml"/><Relationship Id="rId66" Type="http://schemas.openxmlformats.org/officeDocument/2006/relationships/customXml" Target="../customXml/item16.xml"/><Relationship Id="rId87" Type="http://schemas.openxmlformats.org/officeDocument/2006/relationships/customXml" Target="../customXml/item37.xml"/><Relationship Id="rId110" Type="http://schemas.openxmlformats.org/officeDocument/2006/relationships/customXml" Target="../customXml/item60.xml"/><Relationship Id="rId115" Type="http://schemas.openxmlformats.org/officeDocument/2006/relationships/customXml" Target="../customXml/item65.xml"/><Relationship Id="rId61" Type="http://schemas.openxmlformats.org/officeDocument/2006/relationships/customXml" Target="../customXml/item11.xml"/><Relationship Id="rId82" Type="http://schemas.openxmlformats.org/officeDocument/2006/relationships/customXml" Target="../customXml/item32.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30" Type="http://schemas.openxmlformats.org/officeDocument/2006/relationships/pivotCacheDefinition" Target="pivotCache/pivotCacheDefinition25.xml"/><Relationship Id="rId35" Type="http://schemas.openxmlformats.org/officeDocument/2006/relationships/pivotCacheDefinition" Target="pivotCache/pivotCacheDefinition30.xml"/><Relationship Id="rId56" Type="http://schemas.openxmlformats.org/officeDocument/2006/relationships/customXml" Target="../customXml/item6.xml"/><Relationship Id="rId77" Type="http://schemas.openxmlformats.org/officeDocument/2006/relationships/customXml" Target="../customXml/item27.xml"/><Relationship Id="rId100" Type="http://schemas.openxmlformats.org/officeDocument/2006/relationships/customXml" Target="../customXml/item50.xml"/><Relationship Id="rId105" Type="http://schemas.openxmlformats.org/officeDocument/2006/relationships/customXml" Target="../customXml/item55.xml"/><Relationship Id="rId126" Type="http://schemas.openxmlformats.org/officeDocument/2006/relationships/customXml" Target="../customXml/item76.xml"/><Relationship Id="rId8" Type="http://schemas.openxmlformats.org/officeDocument/2006/relationships/pivotCacheDefinition" Target="pivotCache/pivotCacheDefinition3.xml"/><Relationship Id="rId51" Type="http://schemas.openxmlformats.org/officeDocument/2006/relationships/customXml" Target="../customXml/item1.xml"/><Relationship Id="rId72" Type="http://schemas.openxmlformats.org/officeDocument/2006/relationships/customXml" Target="../customXml/item22.xml"/><Relationship Id="rId93" Type="http://schemas.openxmlformats.org/officeDocument/2006/relationships/customXml" Target="../customXml/item43.xml"/><Relationship Id="rId98" Type="http://schemas.openxmlformats.org/officeDocument/2006/relationships/customXml" Target="../customXml/item48.xml"/><Relationship Id="rId121" Type="http://schemas.openxmlformats.org/officeDocument/2006/relationships/customXml" Target="../customXml/item71.xml"/><Relationship Id="rId3" Type="http://schemas.openxmlformats.org/officeDocument/2006/relationships/worksheet" Target="worksheets/sheet3.xml"/><Relationship Id="rId25" Type="http://schemas.openxmlformats.org/officeDocument/2006/relationships/pivotCacheDefinition" Target="pivotCache/pivotCacheDefinition20.xml"/><Relationship Id="rId46" Type="http://schemas.openxmlformats.org/officeDocument/2006/relationships/connections" Target="connections.xml"/><Relationship Id="rId67" Type="http://schemas.openxmlformats.org/officeDocument/2006/relationships/customXml" Target="../customXml/item17.xml"/><Relationship Id="rId116" Type="http://schemas.openxmlformats.org/officeDocument/2006/relationships/customXml" Target="../customXml/item66.xml"/><Relationship Id="rId20" Type="http://schemas.openxmlformats.org/officeDocument/2006/relationships/pivotCacheDefinition" Target="pivotCache/pivotCacheDefinition15.xml"/><Relationship Id="rId41" Type="http://schemas.openxmlformats.org/officeDocument/2006/relationships/pivotCacheDefinition" Target="pivotCache/pivotCacheDefinition36.xml"/><Relationship Id="rId62" Type="http://schemas.openxmlformats.org/officeDocument/2006/relationships/customXml" Target="../customXml/item12.xml"/><Relationship Id="rId83" Type="http://schemas.openxmlformats.org/officeDocument/2006/relationships/customXml" Target="../customXml/item33.xml"/><Relationship Id="rId88" Type="http://schemas.openxmlformats.org/officeDocument/2006/relationships/customXml" Target="../customXml/item38.xml"/><Relationship Id="rId111" Type="http://schemas.openxmlformats.org/officeDocument/2006/relationships/customXml" Target="../customXml/item61.xml"/><Relationship Id="rId15" Type="http://schemas.openxmlformats.org/officeDocument/2006/relationships/pivotCacheDefinition" Target="pivotCache/pivotCacheDefinition10.xml"/><Relationship Id="rId36" Type="http://schemas.openxmlformats.org/officeDocument/2006/relationships/pivotCacheDefinition" Target="pivotCache/pivotCacheDefinition31.xml"/><Relationship Id="rId57" Type="http://schemas.openxmlformats.org/officeDocument/2006/relationships/customXml" Target="../customXml/item7.xml"/><Relationship Id="rId106" Type="http://schemas.openxmlformats.org/officeDocument/2006/relationships/customXml" Target="../customXml/item56.xml"/><Relationship Id="rId127" Type="http://schemas.openxmlformats.org/officeDocument/2006/relationships/customXml" Target="../customXml/item77.xml"/><Relationship Id="rId10" Type="http://schemas.openxmlformats.org/officeDocument/2006/relationships/pivotCacheDefinition" Target="pivotCache/pivotCacheDefinition5.xml"/><Relationship Id="rId31" Type="http://schemas.openxmlformats.org/officeDocument/2006/relationships/pivotCacheDefinition" Target="pivotCache/pivotCacheDefinition26.xml"/><Relationship Id="rId52" Type="http://schemas.openxmlformats.org/officeDocument/2006/relationships/customXml" Target="../customXml/item2.xml"/><Relationship Id="rId73" Type="http://schemas.openxmlformats.org/officeDocument/2006/relationships/customXml" Target="../customXml/item23.xml"/><Relationship Id="rId78" Type="http://schemas.openxmlformats.org/officeDocument/2006/relationships/customXml" Target="../customXml/item28.xml"/><Relationship Id="rId94" Type="http://schemas.openxmlformats.org/officeDocument/2006/relationships/customXml" Target="../customXml/item44.xml"/><Relationship Id="rId99" Type="http://schemas.openxmlformats.org/officeDocument/2006/relationships/customXml" Target="../customXml/item49.xml"/><Relationship Id="rId101" Type="http://schemas.openxmlformats.org/officeDocument/2006/relationships/customXml" Target="../customXml/item51.xml"/><Relationship Id="rId122" Type="http://schemas.openxmlformats.org/officeDocument/2006/relationships/customXml" Target="../customXml/item72.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9.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1.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2.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gráficos!TablaDinámica21</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sz="1000"/>
              <a:t>Ingresos por tipo de servicio</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bg1"/>
                    </a:solidFill>
                  </a:ln>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26454229322418"/>
          <c:y val="0.14546088243034661"/>
          <c:w val="0.85364279826032574"/>
          <c:h val="0.75483999459417161"/>
        </c:manualLayout>
      </c:layout>
      <c:barChart>
        <c:barDir val="col"/>
        <c:grouping val="stacked"/>
        <c:varyColors val="0"/>
        <c:ser>
          <c:idx val="0"/>
          <c:order val="0"/>
          <c:tx>
            <c:strRef>
              <c:f>'Tablas dinámicas y gráficos'!$B$3:$B$4</c:f>
              <c:strCache>
                <c:ptCount val="1"/>
                <c:pt idx="0">
                  <c:v>Facturado</c:v>
                </c:pt>
              </c:strCache>
            </c:strRef>
          </c:tx>
          <c:spPr>
            <a:solidFill>
              <a:schemeClr val="accent6">
                <a:lumMod val="75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'Tablas dinámicas y gráficos'!$A$5:$A$8</c:f>
              <c:strCache>
                <c:ptCount val="3"/>
                <c:pt idx="0">
                  <c:v>Almuerzo</c:v>
                </c:pt>
                <c:pt idx="1">
                  <c:v>Cena</c:v>
                </c:pt>
                <c:pt idx="2">
                  <c:v>Desayuno</c:v>
                </c:pt>
              </c:strCache>
            </c:strRef>
          </c:cat>
          <c:val>
            <c:numRef>
              <c:f>'Tablas dinámicas y gráficos'!$B$5:$B$8</c:f>
              <c:numCache>
                <c:formatCode>_-* #,##0\ "€"_-;\-* #,##0\ "€"_-;_-* "-"??\ "€"_-;_-@_-</c:formatCode>
                <c:ptCount val="3"/>
                <c:pt idx="0">
                  <c:v>50000</c:v>
                </c:pt>
                <c:pt idx="1">
                  <c:v>18872</c:v>
                </c:pt>
                <c:pt idx="2">
                  <c:v>17852</c:v>
                </c:pt>
              </c:numCache>
            </c:numRef>
          </c:val>
          <c:extLst>
            <c:ext xmlns:c16="http://schemas.microsoft.com/office/drawing/2014/chart" uri="{C3380CC4-5D6E-409C-BE32-E72D297353CC}">
              <c16:uniqueId val="{00000000-19F8-4D53-9456-52505C929A7B}"/>
            </c:ext>
          </c:extLst>
        </c:ser>
        <c:ser>
          <c:idx val="1"/>
          <c:order val="1"/>
          <c:tx>
            <c:strRef>
              <c:f>'Tablas dinámicas y gráficos'!$C$3:$C$4</c:f>
              <c:strCache>
                <c:ptCount val="1"/>
                <c:pt idx="0">
                  <c:v>No facturado</c:v>
                </c:pt>
              </c:strCache>
            </c:strRef>
          </c:tx>
          <c:spPr>
            <a:solidFill>
              <a:srgbClr val="FF0000">
                <a:alpha val="7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'Tablas dinámicas y gráficos'!$A$5:$A$8</c:f>
              <c:strCache>
                <c:ptCount val="3"/>
                <c:pt idx="0">
                  <c:v>Almuerzo</c:v>
                </c:pt>
                <c:pt idx="1">
                  <c:v>Cena</c:v>
                </c:pt>
                <c:pt idx="2">
                  <c:v>Desayuno</c:v>
                </c:pt>
              </c:strCache>
            </c:strRef>
          </c:cat>
          <c:val>
            <c:numRef>
              <c:f>'Tablas dinámicas y gráficos'!$C$5:$C$8</c:f>
              <c:numCache>
                <c:formatCode>_-* #,##0\ "€"_-;\-* #,##0\ "€"_-;_-* "-"??\ "€"_-;_-@_-</c:formatCode>
                <c:ptCount val="3"/>
                <c:pt idx="0">
                  <c:v>12781</c:v>
                </c:pt>
                <c:pt idx="1">
                  <c:v>3820</c:v>
                </c:pt>
                <c:pt idx="2">
                  <c:v>3002</c:v>
                </c:pt>
              </c:numCache>
            </c:numRef>
          </c:val>
          <c:extLst>
            <c:ext xmlns:c16="http://schemas.microsoft.com/office/drawing/2014/chart" uri="{C3380CC4-5D6E-409C-BE32-E72D297353CC}">
              <c16:uniqueId val="{00000009-19F8-4D53-9456-52505C929A7B}"/>
            </c:ext>
          </c:extLst>
        </c:ser>
        <c:dLbls>
          <c:showLegendKey val="0"/>
          <c:showVal val="1"/>
          <c:showCatName val="0"/>
          <c:showSerName val="0"/>
          <c:showPercent val="0"/>
          <c:showBubbleSize val="0"/>
        </c:dLbls>
        <c:gapWidth val="50"/>
        <c:overlap val="100"/>
        <c:axId val="1871609024"/>
        <c:axId val="1871606112"/>
      </c:barChart>
      <c:catAx>
        <c:axId val="187160902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71606112"/>
        <c:crosses val="autoZero"/>
        <c:auto val="1"/>
        <c:lblAlgn val="ctr"/>
        <c:lblOffset val="100"/>
        <c:noMultiLvlLbl val="0"/>
      </c:catAx>
      <c:valAx>
        <c:axId val="1871606112"/>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71609024"/>
        <c:crosses val="autoZero"/>
        <c:crossBetween val="between"/>
      </c:valAx>
      <c:spPr>
        <a:noFill/>
        <a:ln>
          <a:noFill/>
        </a:ln>
        <a:effectLst/>
      </c:spPr>
    </c:plotArea>
    <c:legend>
      <c:legendPos val="r"/>
      <c:layout>
        <c:manualLayout>
          <c:xMode val="edge"/>
          <c:yMode val="edge"/>
          <c:x val="0.78638155338885884"/>
          <c:y val="2.4514008919616751E-2"/>
          <c:w val="0.19255948150885471"/>
          <c:h val="0.125339820327337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gráficos!TablaDinámica56</c:name>
    <c:fmtId val="2"/>
  </c:pivotSource>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Ingresos por servicio y día de la semana</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 y gráficos'!$B$34:$B$35</c:f>
              <c:strCache>
                <c:ptCount val="1"/>
                <c:pt idx="0">
                  <c:v>Desayuno</c:v>
                </c:pt>
              </c:strCache>
            </c:strRef>
          </c:tx>
          <c:spPr>
            <a:solidFill>
              <a:schemeClr val="accent1"/>
            </a:solidFill>
            <a:ln>
              <a:noFill/>
            </a:ln>
            <a:effectLst/>
          </c:spPr>
          <c:invertIfNegative val="0"/>
          <c:cat>
            <c:strRef>
              <c:f>'Tablas dinámicas y gráficos'!$A$36:$A$43</c:f>
              <c:strCache>
                <c:ptCount val="7"/>
                <c:pt idx="0">
                  <c:v>1. lunes</c:v>
                </c:pt>
                <c:pt idx="1">
                  <c:v>2. martes</c:v>
                </c:pt>
                <c:pt idx="2">
                  <c:v>3. miércoles</c:v>
                </c:pt>
                <c:pt idx="3">
                  <c:v>4. jueves</c:v>
                </c:pt>
                <c:pt idx="4">
                  <c:v>5. viernes</c:v>
                </c:pt>
                <c:pt idx="5">
                  <c:v>6. sábado</c:v>
                </c:pt>
                <c:pt idx="6">
                  <c:v>7. domingo</c:v>
                </c:pt>
              </c:strCache>
            </c:strRef>
          </c:cat>
          <c:val>
            <c:numRef>
              <c:f>'Tablas dinámicas y gráficos'!$B$36:$B$43</c:f>
              <c:numCache>
                <c:formatCode>_("€"* #,##0.00_);_("€"* \(#,##0.00\);_("€"* "-"??_);_(@_)</c:formatCode>
                <c:ptCount val="7"/>
                <c:pt idx="0">
                  <c:v>2079</c:v>
                </c:pt>
                <c:pt idx="1">
                  <c:v>2477</c:v>
                </c:pt>
                <c:pt idx="2">
                  <c:v>797</c:v>
                </c:pt>
                <c:pt idx="3">
                  <c:v>4292</c:v>
                </c:pt>
                <c:pt idx="4">
                  <c:v>2676</c:v>
                </c:pt>
                <c:pt idx="5">
                  <c:v>2790</c:v>
                </c:pt>
                <c:pt idx="6">
                  <c:v>2741</c:v>
                </c:pt>
              </c:numCache>
            </c:numRef>
          </c:val>
          <c:extLst>
            <c:ext xmlns:c16="http://schemas.microsoft.com/office/drawing/2014/chart" uri="{C3380CC4-5D6E-409C-BE32-E72D297353CC}">
              <c16:uniqueId val="{00000000-DFEF-4276-B895-5ECE4FC99DE7}"/>
            </c:ext>
          </c:extLst>
        </c:ser>
        <c:ser>
          <c:idx val="1"/>
          <c:order val="1"/>
          <c:tx>
            <c:strRef>
              <c:f>'Tablas dinámicas y gráficos'!$C$34:$C$35</c:f>
              <c:strCache>
                <c:ptCount val="1"/>
                <c:pt idx="0">
                  <c:v>Almuerzo</c:v>
                </c:pt>
              </c:strCache>
            </c:strRef>
          </c:tx>
          <c:spPr>
            <a:solidFill>
              <a:schemeClr val="accent2"/>
            </a:solidFill>
            <a:ln>
              <a:noFill/>
            </a:ln>
            <a:effectLst/>
          </c:spPr>
          <c:invertIfNegative val="0"/>
          <c:cat>
            <c:strRef>
              <c:f>'Tablas dinámicas y gráficos'!$A$36:$A$43</c:f>
              <c:strCache>
                <c:ptCount val="7"/>
                <c:pt idx="0">
                  <c:v>1. lunes</c:v>
                </c:pt>
                <c:pt idx="1">
                  <c:v>2. martes</c:v>
                </c:pt>
                <c:pt idx="2">
                  <c:v>3. miércoles</c:v>
                </c:pt>
                <c:pt idx="3">
                  <c:v>4. jueves</c:v>
                </c:pt>
                <c:pt idx="4">
                  <c:v>5. viernes</c:v>
                </c:pt>
                <c:pt idx="5">
                  <c:v>6. sábado</c:v>
                </c:pt>
                <c:pt idx="6">
                  <c:v>7. domingo</c:v>
                </c:pt>
              </c:strCache>
            </c:strRef>
          </c:cat>
          <c:val>
            <c:numRef>
              <c:f>'Tablas dinámicas y gráficos'!$C$36:$C$43</c:f>
              <c:numCache>
                <c:formatCode>_("€"* #,##0.00_);_("€"* \(#,##0.00\);_("€"* "-"??_);_(@_)</c:formatCode>
                <c:ptCount val="7"/>
                <c:pt idx="0">
                  <c:v>2993</c:v>
                </c:pt>
                <c:pt idx="1">
                  <c:v>3240</c:v>
                </c:pt>
                <c:pt idx="2">
                  <c:v>6027</c:v>
                </c:pt>
                <c:pt idx="3">
                  <c:v>11093</c:v>
                </c:pt>
                <c:pt idx="4">
                  <c:v>8636</c:v>
                </c:pt>
                <c:pt idx="5">
                  <c:v>8629</c:v>
                </c:pt>
                <c:pt idx="6">
                  <c:v>9382</c:v>
                </c:pt>
              </c:numCache>
            </c:numRef>
          </c:val>
          <c:extLst>
            <c:ext xmlns:c16="http://schemas.microsoft.com/office/drawing/2014/chart" uri="{C3380CC4-5D6E-409C-BE32-E72D297353CC}">
              <c16:uniqueId val="{00000001-DFEF-4276-B895-5ECE4FC99DE7}"/>
            </c:ext>
          </c:extLst>
        </c:ser>
        <c:ser>
          <c:idx val="2"/>
          <c:order val="2"/>
          <c:tx>
            <c:strRef>
              <c:f>'Tablas dinámicas y gráficos'!$D$34:$D$35</c:f>
              <c:strCache>
                <c:ptCount val="1"/>
                <c:pt idx="0">
                  <c:v>Cena</c:v>
                </c:pt>
              </c:strCache>
            </c:strRef>
          </c:tx>
          <c:spPr>
            <a:solidFill>
              <a:schemeClr val="accent3"/>
            </a:solidFill>
            <a:ln>
              <a:noFill/>
            </a:ln>
            <a:effectLst/>
          </c:spPr>
          <c:invertIfNegative val="0"/>
          <c:cat>
            <c:strRef>
              <c:f>'Tablas dinámicas y gráficos'!$A$36:$A$43</c:f>
              <c:strCache>
                <c:ptCount val="7"/>
                <c:pt idx="0">
                  <c:v>1. lunes</c:v>
                </c:pt>
                <c:pt idx="1">
                  <c:v>2. martes</c:v>
                </c:pt>
                <c:pt idx="2">
                  <c:v>3. miércoles</c:v>
                </c:pt>
                <c:pt idx="3">
                  <c:v>4. jueves</c:v>
                </c:pt>
                <c:pt idx="4">
                  <c:v>5. viernes</c:v>
                </c:pt>
                <c:pt idx="5">
                  <c:v>6. sábado</c:v>
                </c:pt>
                <c:pt idx="6">
                  <c:v>7. domingo</c:v>
                </c:pt>
              </c:strCache>
            </c:strRef>
          </c:cat>
          <c:val>
            <c:numRef>
              <c:f>'Tablas dinámicas y gráficos'!$D$36:$D$43</c:f>
              <c:numCache>
                <c:formatCode>_("€"* #,##0.00_);_("€"* \(#,##0.00\);_("€"* "-"??_);_(@_)</c:formatCode>
                <c:ptCount val="7"/>
                <c:pt idx="0">
                  <c:v>677</c:v>
                </c:pt>
                <c:pt idx="1">
                  <c:v>1689</c:v>
                </c:pt>
                <c:pt idx="2">
                  <c:v>1992</c:v>
                </c:pt>
                <c:pt idx="3">
                  <c:v>5010</c:v>
                </c:pt>
                <c:pt idx="4">
                  <c:v>3302</c:v>
                </c:pt>
                <c:pt idx="5">
                  <c:v>3088</c:v>
                </c:pt>
                <c:pt idx="6">
                  <c:v>3114</c:v>
                </c:pt>
              </c:numCache>
            </c:numRef>
          </c:val>
          <c:extLst>
            <c:ext xmlns:c16="http://schemas.microsoft.com/office/drawing/2014/chart" uri="{C3380CC4-5D6E-409C-BE32-E72D297353CC}">
              <c16:uniqueId val="{00000002-DFEF-4276-B895-5ECE4FC99DE7}"/>
            </c:ext>
          </c:extLst>
        </c:ser>
        <c:dLbls>
          <c:showLegendKey val="0"/>
          <c:showVal val="0"/>
          <c:showCatName val="0"/>
          <c:showSerName val="0"/>
          <c:showPercent val="0"/>
          <c:showBubbleSize val="0"/>
        </c:dLbls>
        <c:gapWidth val="219"/>
        <c:overlap val="-27"/>
        <c:axId val="1399026656"/>
        <c:axId val="1399031232"/>
      </c:barChart>
      <c:catAx>
        <c:axId val="139902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31232"/>
        <c:crosses val="autoZero"/>
        <c:auto val="1"/>
        <c:lblAlgn val="ctr"/>
        <c:lblOffset val="100"/>
        <c:noMultiLvlLbl val="0"/>
      </c:catAx>
      <c:valAx>
        <c:axId val="13990312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266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gráficos!TablaDinámica66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Órdenes</a:t>
            </a:r>
            <a:r>
              <a:rPr lang="en-US" baseline="0"/>
              <a:t> atendidas por mesero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 y gráficos'!$B$120</c:f>
              <c:strCache>
                <c:ptCount val="1"/>
                <c:pt idx="0">
                  <c:v>Ordenes atendidas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gráficos'!$A$121:$A$126</c:f>
              <c:strCache>
                <c:ptCount val="5"/>
                <c:pt idx="0">
                  <c:v>Mesero_1</c:v>
                </c:pt>
                <c:pt idx="1">
                  <c:v>Mesero_2</c:v>
                </c:pt>
                <c:pt idx="2">
                  <c:v>Mesero_3</c:v>
                </c:pt>
                <c:pt idx="3">
                  <c:v>Mesero_4</c:v>
                </c:pt>
                <c:pt idx="4">
                  <c:v>Mesero_5</c:v>
                </c:pt>
              </c:strCache>
            </c:strRef>
          </c:cat>
          <c:val>
            <c:numRef>
              <c:f>'Tablas dinámicas y gráficos'!$B$121:$B$126</c:f>
              <c:numCache>
                <c:formatCode>0</c:formatCode>
                <c:ptCount val="5"/>
                <c:pt idx="0">
                  <c:v>138</c:v>
                </c:pt>
                <c:pt idx="1">
                  <c:v>192</c:v>
                </c:pt>
                <c:pt idx="2">
                  <c:v>158</c:v>
                </c:pt>
                <c:pt idx="3">
                  <c:v>149</c:v>
                </c:pt>
                <c:pt idx="4">
                  <c:v>130</c:v>
                </c:pt>
              </c:numCache>
            </c:numRef>
          </c:val>
          <c:extLst>
            <c:ext xmlns:c16="http://schemas.microsoft.com/office/drawing/2014/chart" uri="{C3380CC4-5D6E-409C-BE32-E72D297353CC}">
              <c16:uniqueId val="{00000000-311A-4C50-90DB-F1E429052E01}"/>
            </c:ext>
          </c:extLst>
        </c:ser>
        <c:dLbls>
          <c:dLblPos val="outEnd"/>
          <c:showLegendKey val="0"/>
          <c:showVal val="1"/>
          <c:showCatName val="0"/>
          <c:showSerName val="0"/>
          <c:showPercent val="0"/>
          <c:showBubbleSize val="0"/>
        </c:dLbls>
        <c:gapWidth val="219"/>
        <c:axId val="84382031"/>
        <c:axId val="84386191"/>
      </c:barChart>
      <c:lineChart>
        <c:grouping val="standard"/>
        <c:varyColors val="0"/>
        <c:ser>
          <c:idx val="1"/>
          <c:order val="1"/>
          <c:tx>
            <c:strRef>
              <c:f>'Tablas dinámicas y gráficos'!$C$120</c:f>
              <c:strCache>
                <c:ptCount val="1"/>
                <c:pt idx="0">
                  <c:v>% monto impagado</c:v>
                </c:pt>
              </c:strCache>
            </c:strRef>
          </c:tx>
          <c:spPr>
            <a:ln w="28575" cap="rnd">
              <a:solidFill>
                <a:srgbClr val="C00000"/>
              </a:solidFill>
              <a:round/>
            </a:ln>
            <a:effectLst/>
          </c:spPr>
          <c:marker>
            <c:symbol val="none"/>
          </c:marker>
          <c:dLbls>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gráficos'!$A$121:$A$126</c:f>
              <c:strCache>
                <c:ptCount val="5"/>
                <c:pt idx="0">
                  <c:v>Mesero_1</c:v>
                </c:pt>
                <c:pt idx="1">
                  <c:v>Mesero_2</c:v>
                </c:pt>
                <c:pt idx="2">
                  <c:v>Mesero_3</c:v>
                </c:pt>
                <c:pt idx="3">
                  <c:v>Mesero_4</c:v>
                </c:pt>
                <c:pt idx="4">
                  <c:v>Mesero_5</c:v>
                </c:pt>
              </c:strCache>
            </c:strRef>
          </c:cat>
          <c:val>
            <c:numRef>
              <c:f>'Tablas dinámicas y gráficos'!$C$121:$C$126</c:f>
              <c:numCache>
                <c:formatCode>0%</c:formatCode>
                <c:ptCount val="5"/>
                <c:pt idx="0">
                  <c:v>0.13067613522704546</c:v>
                </c:pt>
                <c:pt idx="1">
                  <c:v>0.21034138402929314</c:v>
                </c:pt>
                <c:pt idx="2">
                  <c:v>0.23284052463271077</c:v>
                </c:pt>
                <c:pt idx="3">
                  <c:v>0.13585881636999853</c:v>
                </c:pt>
                <c:pt idx="4">
                  <c:v>0.20002222469163244</c:v>
                </c:pt>
              </c:numCache>
            </c:numRef>
          </c:val>
          <c:smooth val="0"/>
          <c:extLst>
            <c:ext xmlns:c16="http://schemas.microsoft.com/office/drawing/2014/chart" uri="{C3380CC4-5D6E-409C-BE32-E72D297353CC}">
              <c16:uniqueId val="{00000002-311A-4C50-90DB-F1E429052E01}"/>
            </c:ext>
          </c:extLst>
        </c:ser>
        <c:dLbls>
          <c:showLegendKey val="0"/>
          <c:showVal val="0"/>
          <c:showCatName val="0"/>
          <c:showSerName val="0"/>
          <c:showPercent val="0"/>
          <c:showBubbleSize val="0"/>
        </c:dLbls>
        <c:marker val="1"/>
        <c:smooth val="0"/>
        <c:axId val="1871568768"/>
        <c:axId val="1871570432"/>
      </c:lineChart>
      <c:catAx>
        <c:axId val="8438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4386191"/>
        <c:crosses val="autoZero"/>
        <c:auto val="1"/>
        <c:lblAlgn val="ctr"/>
        <c:lblOffset val="100"/>
        <c:noMultiLvlLbl val="0"/>
      </c:catAx>
      <c:valAx>
        <c:axId val="84386191"/>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4382031"/>
        <c:crosses val="autoZero"/>
        <c:crossBetween val="between"/>
      </c:valAx>
      <c:valAx>
        <c:axId val="187157043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71568768"/>
        <c:crosses val="max"/>
        <c:crossBetween val="between"/>
      </c:valAx>
      <c:catAx>
        <c:axId val="1871568768"/>
        <c:scaling>
          <c:orientation val="minMax"/>
        </c:scaling>
        <c:delete val="1"/>
        <c:axPos val="b"/>
        <c:numFmt formatCode="General" sourceLinked="1"/>
        <c:majorTickMark val="out"/>
        <c:minorTickMark val="none"/>
        <c:tickLblPos val="nextTo"/>
        <c:crossAx val="187157043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gráficos!TablaDinámica86</c:name>
    <c:fmtId val="0"/>
  </c:pivotSource>
  <c:chart>
    <c:title>
      <c:tx>
        <c:rich>
          <a:bodyPr rot="0" spcFirstLastPara="1" vertOverflow="ellipsis" vert="horz" wrap="square" anchor="ctr" anchorCtr="1"/>
          <a:lstStyle/>
          <a:p>
            <a:pPr>
              <a:defRPr sz="1100" b="1" i="0" u="none" strike="noStrike" kern="1200" cap="all" spc="0" baseline="0">
                <a:solidFill>
                  <a:schemeClr val="tx1">
                    <a:lumMod val="65000"/>
                    <a:lumOff val="35000"/>
                  </a:schemeClr>
                </a:solidFill>
                <a:latin typeface="+mn-lt"/>
                <a:ea typeface="+mn-ea"/>
                <a:cs typeface="+mn-cs"/>
              </a:defRPr>
            </a:pPr>
            <a:r>
              <a:rPr lang="es-ES" sz="1100" b="1" i="0" cap="all" baseline="0"/>
              <a:t>Pérdida de ingresos por n° de platos</a:t>
            </a:r>
          </a:p>
        </c:rich>
      </c:tx>
      <c:overlay val="0"/>
      <c:spPr>
        <a:noFill/>
        <a:ln>
          <a:noFill/>
        </a:ln>
        <a:effectLst/>
      </c:spPr>
      <c:txPr>
        <a:bodyPr rot="0" spcFirstLastPara="1" vertOverflow="ellipsis" vert="horz" wrap="square" anchor="ctr" anchorCtr="1"/>
        <a:lstStyle/>
        <a:p>
          <a:pPr>
            <a:defRPr sz="1100" b="1" i="0" u="none" strike="noStrike" kern="1200" cap="all"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alpha val="80000"/>
            </a:srgbClr>
          </a:solidFill>
          <a:ln>
            <a:noFill/>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alpha val="80000"/>
            </a:srgbClr>
          </a:solidFill>
          <a:ln>
            <a:noFill/>
          </a:ln>
          <a:effectLst/>
        </c:spPr>
        <c:dLbl>
          <c:idx val="0"/>
          <c:layout>
            <c:manualLayout>
              <c:x val="0"/>
              <c:y val="-0.1620370370370370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alpha val="80000"/>
            </a:srgbClr>
          </a:solidFill>
          <a:ln>
            <a:noFill/>
          </a:ln>
          <a:effectLst/>
        </c:spPr>
        <c:dLbl>
          <c:idx val="0"/>
          <c:layout>
            <c:manualLayout>
              <c:x val="-2.7777777777777779E-3"/>
              <c:y val="-0.1666666666666666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alpha val="80000"/>
            </a:srgbClr>
          </a:solidFill>
          <a:ln>
            <a:noFill/>
          </a:ln>
          <a:effectLst/>
        </c:spPr>
        <c:dLbl>
          <c:idx val="0"/>
          <c:layout>
            <c:manualLayout>
              <c:x val="-2.5462668816039986E-17"/>
              <c:y val="-0.1203703703703704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alpha val="80000"/>
            </a:srgbClr>
          </a:solidFill>
          <a:ln>
            <a:noFill/>
          </a:ln>
          <a:effectLst/>
        </c:spPr>
        <c:dLbl>
          <c:idx val="0"/>
          <c:layout>
            <c:manualLayout>
              <c:x val="0"/>
              <c:y val="-0.1620370370370371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alpha val="80000"/>
            </a:srgbClr>
          </a:solidFill>
          <a:ln>
            <a:noFill/>
          </a:ln>
          <a:effectLst/>
        </c:spPr>
        <c:dLbl>
          <c:idx val="0"/>
          <c:layout>
            <c:manualLayout>
              <c:x val="-2.7777777777777779E-3"/>
              <c:y val="-0.30555555555555558"/>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alpha val="80000"/>
            </a:srgbClr>
          </a:solidFill>
          <a:ln>
            <a:noFill/>
          </a:ln>
          <a:effectLst/>
        </c:spPr>
        <c:dLbl>
          <c:idx val="0"/>
          <c:layout>
            <c:manualLayout>
              <c:x val="0"/>
              <c:y val="-0.21296296296296297"/>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alpha val="80000"/>
            </a:srgbClr>
          </a:solidFill>
          <a:ln>
            <a:noFill/>
          </a:ln>
          <a:effectLst/>
        </c:spPr>
        <c:dLbl>
          <c:idx val="0"/>
          <c:layout>
            <c:manualLayout>
              <c:x val="-1.0185067526415994E-16"/>
              <c:y val="-0.1759259259259259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alpha val="80000"/>
            </a:srgbClr>
          </a:solidFill>
          <a:ln>
            <a:noFill/>
          </a:ln>
          <a:effectLst/>
        </c:spPr>
        <c:dLbl>
          <c:idx val="0"/>
          <c:layout>
            <c:manualLayout>
              <c:x val="-1.0185067526415994E-16"/>
              <c:y val="-7.407407407407407E-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alpha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'Tablas dinámicas y gráficos'!$P$197</c:f>
              <c:strCache>
                <c:ptCount val="1"/>
                <c:pt idx="0">
                  <c:v>Monto impagado</c:v>
                </c:pt>
              </c:strCache>
            </c:strRef>
          </c:tx>
          <c:spPr>
            <a:solidFill>
              <a:srgbClr val="C00000">
                <a:alpha val="80000"/>
              </a:srgbClr>
            </a:solidFill>
            <a:ln>
              <a:noFill/>
            </a:ln>
            <a:effectLst/>
          </c:spPr>
          <c:dPt>
            <c:idx val="0"/>
            <c:bubble3D val="0"/>
            <c:extLst>
              <c:ext xmlns:c16="http://schemas.microsoft.com/office/drawing/2014/chart" uri="{C3380CC4-5D6E-409C-BE32-E72D297353CC}">
                <c16:uniqueId val="{00000004-793B-4CDC-831B-7409A063D44B}"/>
              </c:ext>
            </c:extLst>
          </c:dPt>
          <c:dPt>
            <c:idx val="1"/>
            <c:bubble3D val="0"/>
            <c:extLst>
              <c:ext xmlns:c16="http://schemas.microsoft.com/office/drawing/2014/chart" uri="{C3380CC4-5D6E-409C-BE32-E72D297353CC}">
                <c16:uniqueId val="{00000006-793B-4CDC-831B-7409A063D44B}"/>
              </c:ext>
            </c:extLst>
          </c:dPt>
          <c:dPt>
            <c:idx val="2"/>
            <c:bubble3D val="0"/>
            <c:extLst>
              <c:ext xmlns:c16="http://schemas.microsoft.com/office/drawing/2014/chart" uri="{C3380CC4-5D6E-409C-BE32-E72D297353CC}">
                <c16:uniqueId val="{00000005-793B-4CDC-831B-7409A063D44B}"/>
              </c:ext>
            </c:extLst>
          </c:dPt>
          <c:dPt>
            <c:idx val="3"/>
            <c:bubble3D val="0"/>
            <c:extLst>
              <c:ext xmlns:c16="http://schemas.microsoft.com/office/drawing/2014/chart" uri="{C3380CC4-5D6E-409C-BE32-E72D297353CC}">
                <c16:uniqueId val="{00000007-793B-4CDC-831B-7409A063D44B}"/>
              </c:ext>
            </c:extLst>
          </c:dPt>
          <c:dPt>
            <c:idx val="4"/>
            <c:bubble3D val="0"/>
            <c:extLst>
              <c:ext xmlns:c16="http://schemas.microsoft.com/office/drawing/2014/chart" uri="{C3380CC4-5D6E-409C-BE32-E72D297353CC}">
                <c16:uniqueId val="{00000003-793B-4CDC-831B-7409A063D44B}"/>
              </c:ext>
            </c:extLst>
          </c:dPt>
          <c:dPt>
            <c:idx val="5"/>
            <c:bubble3D val="0"/>
            <c:extLst>
              <c:ext xmlns:c16="http://schemas.microsoft.com/office/drawing/2014/chart" uri="{C3380CC4-5D6E-409C-BE32-E72D297353CC}">
                <c16:uniqueId val="{00000009-793B-4CDC-831B-7409A063D44B}"/>
              </c:ext>
            </c:extLst>
          </c:dPt>
          <c:dPt>
            <c:idx val="6"/>
            <c:bubble3D val="0"/>
            <c:extLst>
              <c:ext xmlns:c16="http://schemas.microsoft.com/office/drawing/2014/chart" uri="{C3380CC4-5D6E-409C-BE32-E72D297353CC}">
                <c16:uniqueId val="{00000008-793B-4CDC-831B-7409A063D44B}"/>
              </c:ext>
            </c:extLst>
          </c:dPt>
          <c:dPt>
            <c:idx val="7"/>
            <c:bubble3D val="0"/>
            <c:extLst>
              <c:ext xmlns:c16="http://schemas.microsoft.com/office/drawing/2014/chart" uri="{C3380CC4-5D6E-409C-BE32-E72D297353CC}">
                <c16:uniqueId val="{0000000A-793B-4CDC-831B-7409A063D44B}"/>
              </c:ext>
            </c:extLst>
          </c:dPt>
          <c:dPt>
            <c:idx val="8"/>
            <c:bubble3D val="0"/>
            <c:extLst>
              <c:ext xmlns:c16="http://schemas.microsoft.com/office/drawing/2014/chart" uri="{C3380CC4-5D6E-409C-BE32-E72D297353CC}">
                <c16:uniqueId val="{0000000B-793B-4CDC-831B-7409A063D44B}"/>
              </c:ext>
            </c:extLst>
          </c:dPt>
          <c:dPt>
            <c:idx val="9"/>
            <c:bubble3D val="0"/>
            <c:extLst>
              <c:ext xmlns:c16="http://schemas.microsoft.com/office/drawing/2014/chart" uri="{C3380CC4-5D6E-409C-BE32-E72D297353CC}">
                <c16:uniqueId val="{0000000C-793B-4CDC-831B-7409A063D44B}"/>
              </c:ext>
            </c:extLst>
          </c:dPt>
          <c:dLbls>
            <c:dLbl>
              <c:idx val="0"/>
              <c:layout>
                <c:manualLayout>
                  <c:x val="0"/>
                  <c:y val="-0.162037037037037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3B-4CDC-831B-7409A063D44B}"/>
                </c:ext>
              </c:extLst>
            </c:dLbl>
            <c:dLbl>
              <c:idx val="1"/>
              <c:layout>
                <c:manualLayout>
                  <c:x val="-2.5462668816039986E-17"/>
                  <c:y val="-0.120370370370370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3B-4CDC-831B-7409A063D44B}"/>
                </c:ext>
              </c:extLst>
            </c:dLbl>
            <c:dLbl>
              <c:idx val="2"/>
              <c:layout>
                <c:manualLayout>
                  <c:x val="-2.7777777777777779E-3"/>
                  <c:y val="-0.166666666666666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3B-4CDC-831B-7409A063D44B}"/>
                </c:ext>
              </c:extLst>
            </c:dLbl>
            <c:dLbl>
              <c:idx val="3"/>
              <c:layout>
                <c:manualLayout>
                  <c:x val="0"/>
                  <c:y val="-0.162037037037037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93B-4CDC-831B-7409A063D44B}"/>
                </c:ext>
              </c:extLst>
            </c:dLbl>
            <c:dLbl>
              <c:idx val="4"/>
              <c:layout>
                <c:manualLayout>
                  <c:x val="-2.7777777777777779E-3"/>
                  <c:y val="-0.305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3B-4CDC-831B-7409A063D44B}"/>
                </c:ext>
              </c:extLst>
            </c:dLbl>
            <c:dLbl>
              <c:idx val="5"/>
              <c:layout>
                <c:manualLayout>
                  <c:x val="0"/>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93B-4CDC-831B-7409A063D44B}"/>
                </c:ext>
              </c:extLst>
            </c:dLbl>
            <c:dLbl>
              <c:idx val="6"/>
              <c:layout>
                <c:manualLayout>
                  <c:x val="0"/>
                  <c:y val="-0.212962962962962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93B-4CDC-831B-7409A063D44B}"/>
                </c:ext>
              </c:extLst>
            </c:dLbl>
            <c:dLbl>
              <c:idx val="7"/>
              <c:layout>
                <c:manualLayout>
                  <c:x val="-1.0185067526415994E-16"/>
                  <c:y val="-0.175925925925925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93B-4CDC-831B-7409A063D44B}"/>
                </c:ext>
              </c:extLst>
            </c:dLbl>
            <c:dLbl>
              <c:idx val="8"/>
              <c:layout>
                <c:manualLayout>
                  <c:x val="0"/>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93B-4CDC-831B-7409A063D44B}"/>
                </c:ext>
              </c:extLst>
            </c:dLbl>
            <c:dLbl>
              <c:idx val="9"/>
              <c:layout>
                <c:manualLayout>
                  <c:x val="-1.0185067526415994E-16"/>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93B-4CDC-831B-7409A063D44B}"/>
                </c:ext>
              </c:extLst>
            </c:dLbl>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gráficos'!$N$198:$N$210</c:f>
              <c:strCache>
                <c:ptCount val="12"/>
                <c:pt idx="0">
                  <c:v>12</c:v>
                </c:pt>
                <c:pt idx="1">
                  <c:v>11</c:v>
                </c:pt>
                <c:pt idx="2">
                  <c:v>10</c:v>
                </c:pt>
                <c:pt idx="3">
                  <c:v>9</c:v>
                </c:pt>
                <c:pt idx="4">
                  <c:v>8</c:v>
                </c:pt>
                <c:pt idx="5">
                  <c:v>7</c:v>
                </c:pt>
                <c:pt idx="6">
                  <c:v>6</c:v>
                </c:pt>
                <c:pt idx="7">
                  <c:v>5</c:v>
                </c:pt>
                <c:pt idx="8">
                  <c:v>4</c:v>
                </c:pt>
                <c:pt idx="9">
                  <c:v>3</c:v>
                </c:pt>
                <c:pt idx="10">
                  <c:v>2</c:v>
                </c:pt>
                <c:pt idx="11">
                  <c:v>1</c:v>
                </c:pt>
              </c:strCache>
            </c:strRef>
          </c:cat>
          <c:val>
            <c:numRef>
              <c:f>'Tablas dinámicas y gráficos'!$P$198:$P$210</c:f>
              <c:numCache>
                <c:formatCode>_-* #,##0\ "€"_-;\-* #,##0\ "€"_-;_-* "-"??\ "€"_-;_-@_-</c:formatCode>
                <c:ptCount val="12"/>
                <c:pt idx="0">
                  <c:v>960</c:v>
                </c:pt>
                <c:pt idx="1">
                  <c:v>620</c:v>
                </c:pt>
                <c:pt idx="2">
                  <c:v>1029</c:v>
                </c:pt>
                <c:pt idx="3">
                  <c:v>3182</c:v>
                </c:pt>
                <c:pt idx="4">
                  <c:v>4735</c:v>
                </c:pt>
                <c:pt idx="5">
                  <c:v>3378</c:v>
                </c:pt>
                <c:pt idx="6">
                  <c:v>3470</c:v>
                </c:pt>
                <c:pt idx="7">
                  <c:v>1504</c:v>
                </c:pt>
                <c:pt idx="8">
                  <c:v>472</c:v>
                </c:pt>
                <c:pt idx="9">
                  <c:v>253</c:v>
                </c:pt>
              </c:numCache>
            </c:numRef>
          </c:val>
          <c:extLst>
            <c:ext xmlns:c16="http://schemas.microsoft.com/office/drawing/2014/chart" uri="{C3380CC4-5D6E-409C-BE32-E72D297353CC}">
              <c16:uniqueId val="{00000001-793B-4CDC-831B-7409A063D44B}"/>
            </c:ext>
          </c:extLst>
        </c:ser>
        <c:ser>
          <c:idx val="2"/>
          <c:order val="2"/>
          <c:tx>
            <c:strRef>
              <c:f>'Tablas dinámicas y gráficos'!$Q$197</c:f>
              <c:strCache>
                <c:ptCount val="1"/>
                <c:pt idx="0">
                  <c:v>Monto facturado</c:v>
                </c:pt>
              </c:strCache>
            </c:strRef>
          </c:tx>
          <c:spPr>
            <a:solidFill>
              <a:schemeClr val="accent6">
                <a:lumMod val="75000"/>
                <a:alpha val="80000"/>
              </a:schemeClr>
            </a:solidFill>
            <a:ln>
              <a:noFill/>
            </a:ln>
            <a:effectLst/>
          </c:spPr>
          <c:cat>
            <c:strRef>
              <c:f>'Tablas dinámicas y gráficos'!$N$198:$N$210</c:f>
              <c:strCache>
                <c:ptCount val="12"/>
                <c:pt idx="0">
                  <c:v>12</c:v>
                </c:pt>
                <c:pt idx="1">
                  <c:v>11</c:v>
                </c:pt>
                <c:pt idx="2">
                  <c:v>10</c:v>
                </c:pt>
                <c:pt idx="3">
                  <c:v>9</c:v>
                </c:pt>
                <c:pt idx="4">
                  <c:v>8</c:v>
                </c:pt>
                <c:pt idx="5">
                  <c:v>7</c:v>
                </c:pt>
                <c:pt idx="6">
                  <c:v>6</c:v>
                </c:pt>
                <c:pt idx="7">
                  <c:v>5</c:v>
                </c:pt>
                <c:pt idx="8">
                  <c:v>4</c:v>
                </c:pt>
                <c:pt idx="9">
                  <c:v>3</c:v>
                </c:pt>
                <c:pt idx="10">
                  <c:v>2</c:v>
                </c:pt>
                <c:pt idx="11">
                  <c:v>1</c:v>
                </c:pt>
              </c:strCache>
            </c:strRef>
          </c:cat>
          <c:val>
            <c:numRef>
              <c:f>'Tablas dinámicas y gráficos'!$Q$198:$Q$210</c:f>
              <c:numCache>
                <c:formatCode>_-* #,##0\ "€"_-;\-* #,##0\ "€"_-;_-* "-"??\ "€"_-;_-@_-</c:formatCode>
                <c:ptCount val="12"/>
                <c:pt idx="0">
                  <c:v>669</c:v>
                </c:pt>
                <c:pt idx="1">
                  <c:v>1283</c:v>
                </c:pt>
                <c:pt idx="2">
                  <c:v>3073</c:v>
                </c:pt>
                <c:pt idx="3">
                  <c:v>8000</c:v>
                </c:pt>
                <c:pt idx="4">
                  <c:v>11293</c:v>
                </c:pt>
                <c:pt idx="5">
                  <c:v>12855</c:v>
                </c:pt>
                <c:pt idx="6">
                  <c:v>12337</c:v>
                </c:pt>
                <c:pt idx="7">
                  <c:v>13114</c:v>
                </c:pt>
                <c:pt idx="8">
                  <c:v>8579</c:v>
                </c:pt>
                <c:pt idx="9">
                  <c:v>8673</c:v>
                </c:pt>
                <c:pt idx="10">
                  <c:v>5352</c:v>
                </c:pt>
                <c:pt idx="11">
                  <c:v>1496</c:v>
                </c:pt>
              </c:numCache>
            </c:numRef>
          </c:val>
          <c:extLst>
            <c:ext xmlns:c16="http://schemas.microsoft.com/office/drawing/2014/chart" uri="{C3380CC4-5D6E-409C-BE32-E72D297353CC}">
              <c16:uniqueId val="{00000001-3B67-4317-8569-1A2E7EE0C7B3}"/>
            </c:ext>
          </c:extLst>
        </c:ser>
        <c:dLbls>
          <c:showLegendKey val="0"/>
          <c:showVal val="0"/>
          <c:showCatName val="0"/>
          <c:showSerName val="0"/>
          <c:showPercent val="0"/>
          <c:showBubbleSize val="0"/>
        </c:dLbls>
        <c:axId val="1716959440"/>
        <c:axId val="1716960688"/>
      </c:areaChart>
      <c:barChart>
        <c:barDir val="col"/>
        <c:grouping val="clustered"/>
        <c:varyColors val="0"/>
        <c:ser>
          <c:idx val="0"/>
          <c:order val="0"/>
          <c:tx>
            <c:strRef>
              <c:f>'Tablas dinámicas y gráficos'!$O$197</c:f>
              <c:strCache>
                <c:ptCount val="1"/>
                <c:pt idx="0">
                  <c:v>Órdenes</c:v>
                </c:pt>
              </c:strCache>
            </c:strRef>
          </c:tx>
          <c:spPr>
            <a:solidFill>
              <a:schemeClr val="accent1"/>
            </a:solidFill>
            <a:ln>
              <a:noFill/>
            </a:ln>
            <a:effectLst/>
          </c:spPr>
          <c:invertIfNegative val="0"/>
          <c:dLbls>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gráficos'!$N$198:$N$210</c:f>
              <c:strCache>
                <c:ptCount val="12"/>
                <c:pt idx="0">
                  <c:v>12</c:v>
                </c:pt>
                <c:pt idx="1">
                  <c:v>11</c:v>
                </c:pt>
                <c:pt idx="2">
                  <c:v>10</c:v>
                </c:pt>
                <c:pt idx="3">
                  <c:v>9</c:v>
                </c:pt>
                <c:pt idx="4">
                  <c:v>8</c:v>
                </c:pt>
                <c:pt idx="5">
                  <c:v>7</c:v>
                </c:pt>
                <c:pt idx="6">
                  <c:v>6</c:v>
                </c:pt>
                <c:pt idx="7">
                  <c:v>5</c:v>
                </c:pt>
                <c:pt idx="8">
                  <c:v>4</c:v>
                </c:pt>
                <c:pt idx="9">
                  <c:v>3</c:v>
                </c:pt>
                <c:pt idx="10">
                  <c:v>2</c:v>
                </c:pt>
                <c:pt idx="11">
                  <c:v>1</c:v>
                </c:pt>
              </c:strCache>
            </c:strRef>
          </c:cat>
          <c:val>
            <c:numRef>
              <c:f>'Tablas dinámicas y gráficos'!$O$198:$O$210</c:f>
              <c:numCache>
                <c:formatCode>0</c:formatCode>
                <c:ptCount val="12"/>
                <c:pt idx="0">
                  <c:v>5</c:v>
                </c:pt>
                <c:pt idx="1">
                  <c:v>6</c:v>
                </c:pt>
                <c:pt idx="2">
                  <c:v>15</c:v>
                </c:pt>
                <c:pt idx="3">
                  <c:v>44</c:v>
                </c:pt>
                <c:pt idx="4">
                  <c:v>73</c:v>
                </c:pt>
                <c:pt idx="5">
                  <c:v>84</c:v>
                </c:pt>
                <c:pt idx="6">
                  <c:v>95</c:v>
                </c:pt>
                <c:pt idx="7">
                  <c:v>104</c:v>
                </c:pt>
                <c:pt idx="8">
                  <c:v>84</c:v>
                </c:pt>
                <c:pt idx="9">
                  <c:v>108</c:v>
                </c:pt>
                <c:pt idx="10">
                  <c:v>95</c:v>
                </c:pt>
                <c:pt idx="11">
                  <c:v>54</c:v>
                </c:pt>
              </c:numCache>
            </c:numRef>
          </c:val>
          <c:extLst>
            <c:ext xmlns:c16="http://schemas.microsoft.com/office/drawing/2014/chart" uri="{C3380CC4-5D6E-409C-BE32-E72D297353CC}">
              <c16:uniqueId val="{00000000-793B-4CDC-831B-7409A063D44B}"/>
            </c:ext>
          </c:extLst>
        </c:ser>
        <c:dLbls>
          <c:showLegendKey val="0"/>
          <c:showVal val="0"/>
          <c:showCatName val="0"/>
          <c:showSerName val="0"/>
          <c:showPercent val="0"/>
          <c:showBubbleSize val="0"/>
        </c:dLbls>
        <c:gapWidth val="150"/>
        <c:axId val="638905167"/>
        <c:axId val="638907663"/>
      </c:barChart>
      <c:catAx>
        <c:axId val="171695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16960688"/>
        <c:crosses val="autoZero"/>
        <c:auto val="1"/>
        <c:lblAlgn val="ctr"/>
        <c:lblOffset val="100"/>
        <c:noMultiLvlLbl val="0"/>
      </c:catAx>
      <c:valAx>
        <c:axId val="1716960688"/>
        <c:scaling>
          <c:orientation val="minMax"/>
        </c:scaling>
        <c:delete val="0"/>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16959440"/>
        <c:crosses val="autoZero"/>
        <c:crossBetween val="between"/>
      </c:valAx>
      <c:valAx>
        <c:axId val="63890766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8905167"/>
        <c:crosses val="max"/>
        <c:crossBetween val="between"/>
      </c:valAx>
      <c:catAx>
        <c:axId val="638905167"/>
        <c:scaling>
          <c:orientation val="minMax"/>
        </c:scaling>
        <c:delete val="1"/>
        <c:axPos val="b"/>
        <c:numFmt formatCode="General" sourceLinked="1"/>
        <c:majorTickMark val="out"/>
        <c:minorTickMark val="none"/>
        <c:tickLblPos val="nextTo"/>
        <c:crossAx val="63890766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gráficos!TablaDinámica21</c:name>
    <c:fmtId val="9"/>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sz="1000"/>
              <a:t>Ingresos por tipo de servicio</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bg1"/>
                    </a:solidFill>
                  </a:ln>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0000">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alpha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00000">
              <a:alpha val="9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26454229322418"/>
          <c:y val="0.14546088243034661"/>
          <c:w val="0.85364279826032574"/>
          <c:h val="0.75483999459417161"/>
        </c:manualLayout>
      </c:layout>
      <c:barChart>
        <c:barDir val="col"/>
        <c:grouping val="stacked"/>
        <c:varyColors val="0"/>
        <c:ser>
          <c:idx val="0"/>
          <c:order val="0"/>
          <c:tx>
            <c:strRef>
              <c:f>'Tablas dinámicas y gráficos'!$B$3:$B$4</c:f>
              <c:strCache>
                <c:ptCount val="1"/>
                <c:pt idx="0">
                  <c:v>Facturado</c:v>
                </c:pt>
              </c:strCache>
            </c:strRef>
          </c:tx>
          <c:spPr>
            <a:solidFill>
              <a:schemeClr val="accent6">
                <a:lumMod val="75000"/>
                <a:alpha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'Tablas dinámicas y gráficos'!$A$5:$A$8</c:f>
              <c:strCache>
                <c:ptCount val="3"/>
                <c:pt idx="0">
                  <c:v>Almuerzo</c:v>
                </c:pt>
                <c:pt idx="1">
                  <c:v>Cena</c:v>
                </c:pt>
                <c:pt idx="2">
                  <c:v>Desayuno</c:v>
                </c:pt>
              </c:strCache>
            </c:strRef>
          </c:cat>
          <c:val>
            <c:numRef>
              <c:f>'Tablas dinámicas y gráficos'!$B$5:$B$8</c:f>
              <c:numCache>
                <c:formatCode>_-* #,##0\ "€"_-;\-* #,##0\ "€"_-;_-* "-"??\ "€"_-;_-@_-</c:formatCode>
                <c:ptCount val="3"/>
                <c:pt idx="0">
                  <c:v>50000</c:v>
                </c:pt>
                <c:pt idx="1">
                  <c:v>18872</c:v>
                </c:pt>
                <c:pt idx="2">
                  <c:v>17852</c:v>
                </c:pt>
              </c:numCache>
            </c:numRef>
          </c:val>
          <c:extLst>
            <c:ext xmlns:c16="http://schemas.microsoft.com/office/drawing/2014/chart" uri="{C3380CC4-5D6E-409C-BE32-E72D297353CC}">
              <c16:uniqueId val="{00000000-2007-4529-9BFA-EC62A35833FE}"/>
            </c:ext>
          </c:extLst>
        </c:ser>
        <c:ser>
          <c:idx val="1"/>
          <c:order val="1"/>
          <c:tx>
            <c:strRef>
              <c:f>'Tablas dinámicas y gráficos'!$C$3:$C$4</c:f>
              <c:strCache>
                <c:ptCount val="1"/>
                <c:pt idx="0">
                  <c:v>No facturado</c:v>
                </c:pt>
              </c:strCache>
            </c:strRef>
          </c:tx>
          <c:spPr>
            <a:solidFill>
              <a:srgbClr val="C00000">
                <a:alpha val="9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'Tablas dinámicas y gráficos'!$A$5:$A$8</c:f>
              <c:strCache>
                <c:ptCount val="3"/>
                <c:pt idx="0">
                  <c:v>Almuerzo</c:v>
                </c:pt>
                <c:pt idx="1">
                  <c:v>Cena</c:v>
                </c:pt>
                <c:pt idx="2">
                  <c:v>Desayuno</c:v>
                </c:pt>
              </c:strCache>
            </c:strRef>
          </c:cat>
          <c:val>
            <c:numRef>
              <c:f>'Tablas dinámicas y gráficos'!$C$5:$C$8</c:f>
              <c:numCache>
                <c:formatCode>_-* #,##0\ "€"_-;\-* #,##0\ "€"_-;_-* "-"??\ "€"_-;_-@_-</c:formatCode>
                <c:ptCount val="3"/>
                <c:pt idx="0">
                  <c:v>12781</c:v>
                </c:pt>
                <c:pt idx="1">
                  <c:v>3820</c:v>
                </c:pt>
                <c:pt idx="2">
                  <c:v>3002</c:v>
                </c:pt>
              </c:numCache>
            </c:numRef>
          </c:val>
          <c:extLst>
            <c:ext xmlns:c16="http://schemas.microsoft.com/office/drawing/2014/chart" uri="{C3380CC4-5D6E-409C-BE32-E72D297353CC}">
              <c16:uniqueId val="{00000001-2007-4529-9BFA-EC62A35833FE}"/>
            </c:ext>
          </c:extLst>
        </c:ser>
        <c:dLbls>
          <c:showLegendKey val="0"/>
          <c:showVal val="1"/>
          <c:showCatName val="0"/>
          <c:showSerName val="0"/>
          <c:showPercent val="0"/>
          <c:showBubbleSize val="0"/>
        </c:dLbls>
        <c:gapWidth val="50"/>
        <c:overlap val="100"/>
        <c:axId val="1871609024"/>
        <c:axId val="1871606112"/>
      </c:barChart>
      <c:catAx>
        <c:axId val="187160902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71606112"/>
        <c:crosses val="autoZero"/>
        <c:auto val="1"/>
        <c:lblAlgn val="ctr"/>
        <c:lblOffset val="100"/>
        <c:noMultiLvlLbl val="0"/>
      </c:catAx>
      <c:valAx>
        <c:axId val="1871606112"/>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71609024"/>
        <c:crosses val="autoZero"/>
        <c:crossBetween val="between"/>
      </c:valAx>
      <c:spPr>
        <a:noFill/>
        <a:ln>
          <a:noFill/>
        </a:ln>
        <a:effectLst/>
      </c:spPr>
    </c:plotArea>
    <c:legend>
      <c:legendPos val="r"/>
      <c:layout>
        <c:manualLayout>
          <c:xMode val="edge"/>
          <c:yMode val="edge"/>
          <c:x val="0.78638155338885884"/>
          <c:y val="2.4514008919616751E-2"/>
          <c:w val="0.19255948150885471"/>
          <c:h val="0.125339820327337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facturación semanal</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alpha val="70000"/>
              </a:schemeClr>
            </a:solidFill>
            <a:round/>
          </a:ln>
          <a:effectLst/>
        </c:spPr>
        <c:marker>
          <c:symbol val="none"/>
        </c:marker>
        <c:dLbl>
          <c:idx val="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alpha val="70000"/>
              </a:schemeClr>
            </a:solidFill>
            <a:round/>
          </a:ln>
          <a:effectLst/>
        </c:spPr>
        <c:marker>
          <c:symbol val="none"/>
        </c:marker>
        <c:dLbl>
          <c:idx val="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 &quot;€&quot;"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lumMod val="75000"/>
                <a:alpha val="70000"/>
              </a:schemeClr>
            </a:solidFill>
            <a:round/>
          </a:ln>
          <a:effectLst/>
        </c:spPr>
        <c:marker>
          <c:symbol val="none"/>
        </c:marker>
        <c:dLbl>
          <c:idx val="0"/>
          <c:numFmt formatCode="0%" sourceLinked="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Facturable</c:v>
          </c:tx>
          <c:spPr>
            <a:solidFill>
              <a:schemeClr val="accent1"/>
            </a:solidFill>
            <a:ln>
              <a:noFill/>
            </a:ln>
            <a:effectLst/>
          </c:spPr>
          <c:invertIfNegative val="0"/>
          <c:dLbls>
            <c:numFmt formatCode="#,##0\ &quot;€&quot;"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 lunes</c:v>
              </c:pt>
              <c:pt idx="1">
                <c:v>2. martes</c:v>
              </c:pt>
              <c:pt idx="2">
                <c:v>3. miércoles</c:v>
              </c:pt>
              <c:pt idx="3">
                <c:v>4. jueves</c:v>
              </c:pt>
              <c:pt idx="4">
                <c:v>5. viernes</c:v>
              </c:pt>
              <c:pt idx="5">
                <c:v>6. sábado</c:v>
              </c:pt>
              <c:pt idx="6">
                <c:v>7. domingo</c:v>
              </c:pt>
            </c:strLit>
          </c:cat>
          <c:val>
            <c:numLit>
              <c:formatCode>General</c:formatCode>
              <c:ptCount val="7"/>
              <c:pt idx="0">
                <c:v>8321</c:v>
              </c:pt>
              <c:pt idx="1">
                <c:v>7646</c:v>
              </c:pt>
              <c:pt idx="2">
                <c:v>10696</c:v>
              </c:pt>
              <c:pt idx="3">
                <c:v>24632</c:v>
              </c:pt>
              <c:pt idx="4">
                <c:v>16909</c:v>
              </c:pt>
              <c:pt idx="5">
                <c:v>17687</c:v>
              </c:pt>
              <c:pt idx="6">
                <c:v>20436</c:v>
              </c:pt>
            </c:numLit>
          </c:val>
          <c:extLst>
            <c:ext xmlns:c16="http://schemas.microsoft.com/office/drawing/2014/chart" uri="{C3380CC4-5D6E-409C-BE32-E72D297353CC}">
              <c16:uniqueId val="{00000000-BA22-4F32-8CFD-C99C189A7DD1}"/>
            </c:ext>
          </c:extLst>
        </c:ser>
        <c:dLbls>
          <c:showLegendKey val="0"/>
          <c:showVal val="1"/>
          <c:showCatName val="0"/>
          <c:showSerName val="0"/>
          <c:showPercent val="0"/>
          <c:showBubbleSize val="0"/>
        </c:dLbls>
        <c:gapWidth val="219"/>
        <c:axId val="954429680"/>
        <c:axId val="954431344"/>
      </c:barChart>
      <c:lineChart>
        <c:grouping val="standard"/>
        <c:varyColors val="0"/>
        <c:ser>
          <c:idx val="1"/>
          <c:order val="1"/>
          <c:tx>
            <c:v>% monto impagado</c:v>
          </c:tx>
          <c:spPr>
            <a:ln w="28575" cap="rnd">
              <a:solidFill>
                <a:srgbClr val="C00000">
                  <a:alpha val="70000"/>
                </a:srgbClr>
              </a:solidFill>
              <a:round/>
            </a:ln>
            <a:effectLst/>
          </c:spPr>
          <c:marker>
            <c:symbol val="none"/>
          </c:marker>
          <c:dLbls>
            <c:numFmt formatCode="0%" sourceLinked="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 lunes</c:v>
              </c:pt>
              <c:pt idx="1">
                <c:v>2. martes</c:v>
              </c:pt>
              <c:pt idx="2">
                <c:v>3. miércoles</c:v>
              </c:pt>
              <c:pt idx="3">
                <c:v>4. jueves</c:v>
              </c:pt>
              <c:pt idx="4">
                <c:v>5. viernes</c:v>
              </c:pt>
              <c:pt idx="5">
                <c:v>6. sábado</c:v>
              </c:pt>
              <c:pt idx="6">
                <c:v>7. domingo</c:v>
              </c:pt>
            </c:strLit>
          </c:cat>
          <c:val>
            <c:numRef>
              <c:f>'Tablas dinámicas y gráficos'!$C$228:$C$234</c:f>
              <c:numCache>
                <c:formatCode>0%</c:formatCode>
                <c:ptCount val="7"/>
                <c:pt idx="0">
                  <c:v>0.30909746424708573</c:v>
                </c:pt>
                <c:pt idx="1">
                  <c:v>3.138896154852211E-2</c:v>
                </c:pt>
                <c:pt idx="2">
                  <c:v>0.17576664173522816</c:v>
                </c:pt>
                <c:pt idx="3">
                  <c:v>0.17201201688860024</c:v>
                </c:pt>
                <c:pt idx="4">
                  <c:v>0.13572653616417296</c:v>
                </c:pt>
                <c:pt idx="5">
                  <c:v>0.17979306835528919</c:v>
                </c:pt>
                <c:pt idx="6">
                  <c:v>0.25440399295361127</c:v>
                </c:pt>
              </c:numCache>
            </c:numRef>
          </c:val>
          <c:smooth val="0"/>
          <c:extLst>
            <c:ext xmlns:c16="http://schemas.microsoft.com/office/drawing/2014/chart" uri="{C3380CC4-5D6E-409C-BE32-E72D297353CC}">
              <c16:uniqueId val="{00000001-BA22-4F32-8CFD-C99C189A7DD1}"/>
            </c:ext>
          </c:extLst>
        </c:ser>
        <c:dLbls>
          <c:showLegendKey val="0"/>
          <c:showVal val="1"/>
          <c:showCatName val="0"/>
          <c:showSerName val="0"/>
          <c:showPercent val="0"/>
          <c:showBubbleSize val="0"/>
        </c:dLbls>
        <c:marker val="1"/>
        <c:smooth val="0"/>
        <c:axId val="1244954992"/>
        <c:axId val="1244957904"/>
      </c:lineChart>
      <c:catAx>
        <c:axId val="95442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54431344"/>
        <c:crosses val="autoZero"/>
        <c:auto val="1"/>
        <c:lblAlgn val="ctr"/>
        <c:lblOffset val="100"/>
        <c:noMultiLvlLbl val="0"/>
      </c:catAx>
      <c:valAx>
        <c:axId val="95443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54429680"/>
        <c:crosses val="autoZero"/>
        <c:crossBetween val="between"/>
      </c:valAx>
      <c:valAx>
        <c:axId val="1244957904"/>
        <c:scaling>
          <c:orientation val="minMax"/>
          <c:max val="0.5"/>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44954992"/>
        <c:crosses val="max"/>
        <c:crossBetween val="between"/>
      </c:valAx>
      <c:catAx>
        <c:axId val="1244954992"/>
        <c:scaling>
          <c:orientation val="minMax"/>
        </c:scaling>
        <c:delete val="1"/>
        <c:axPos val="b"/>
        <c:numFmt formatCode="General" sourceLinked="1"/>
        <c:majorTickMark val="out"/>
        <c:minorTickMark val="none"/>
        <c:tickLblPos val="nextTo"/>
        <c:crossAx val="12449579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gráficos!TablaDinámica66</c:name>
    <c:fmtId val="3"/>
  </c:pivotSource>
  <c:chart>
    <c:title>
      <c:tx>
        <c:rich>
          <a:bodyPr rot="0" spcFirstLastPara="1" vertOverflow="ellipsis" vert="horz" wrap="square" anchor="ctr" anchorCtr="1"/>
          <a:lstStyle/>
          <a:p>
            <a:pPr algn="ctr" rtl="0">
              <a:defRPr lang="en-US" sz="1000" b="1" i="0" u="none" strike="noStrike" kern="1200" cap="all" spc="50" baseline="0">
                <a:solidFill>
                  <a:sysClr val="windowText" lastClr="000000">
                    <a:lumMod val="65000"/>
                    <a:lumOff val="35000"/>
                  </a:sysClr>
                </a:solidFill>
                <a:latin typeface="+mn-lt"/>
                <a:ea typeface="+mn-ea"/>
                <a:cs typeface="+mn-cs"/>
              </a:defRPr>
            </a:pPr>
            <a:r>
              <a:rPr lang="en-US" sz="1000" b="1" i="0" u="none" strike="noStrike" kern="1200" cap="all" spc="50" baseline="0">
                <a:solidFill>
                  <a:sysClr val="windowText" lastClr="000000">
                    <a:lumMod val="65000"/>
                    <a:lumOff val="35000"/>
                  </a:sysClr>
                </a:solidFill>
                <a:latin typeface="+mn-lt"/>
                <a:ea typeface="+mn-ea"/>
                <a:cs typeface="+mn-cs"/>
              </a:rPr>
              <a:t>Órdenes atendidas por mesero</a:t>
            </a:r>
          </a:p>
        </c:rich>
      </c:tx>
      <c:overlay val="0"/>
      <c:spPr>
        <a:noFill/>
        <a:ln>
          <a:noFill/>
        </a:ln>
        <a:effectLst/>
      </c:spPr>
      <c:txPr>
        <a:bodyPr rot="0" spcFirstLastPara="1" vertOverflow="ellipsis" vert="horz" wrap="square" anchor="ctr" anchorCtr="1"/>
        <a:lstStyle/>
        <a:p>
          <a:pPr algn="ctr" rtl="0">
            <a:defRPr lang="en-U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C00000"/>
            </a:solidFill>
            <a:round/>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 y gráficos'!$B$120</c:f>
              <c:strCache>
                <c:ptCount val="1"/>
                <c:pt idx="0">
                  <c:v>Ordenes atendidas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gráficos'!$A$121:$A$126</c:f>
              <c:strCache>
                <c:ptCount val="5"/>
                <c:pt idx="0">
                  <c:v>Mesero_1</c:v>
                </c:pt>
                <c:pt idx="1">
                  <c:v>Mesero_2</c:v>
                </c:pt>
                <c:pt idx="2">
                  <c:v>Mesero_3</c:v>
                </c:pt>
                <c:pt idx="3">
                  <c:v>Mesero_4</c:v>
                </c:pt>
                <c:pt idx="4">
                  <c:v>Mesero_5</c:v>
                </c:pt>
              </c:strCache>
            </c:strRef>
          </c:cat>
          <c:val>
            <c:numRef>
              <c:f>'Tablas dinámicas y gráficos'!$B$121:$B$126</c:f>
              <c:numCache>
                <c:formatCode>0</c:formatCode>
                <c:ptCount val="5"/>
                <c:pt idx="0">
                  <c:v>138</c:v>
                </c:pt>
                <c:pt idx="1">
                  <c:v>192</c:v>
                </c:pt>
                <c:pt idx="2">
                  <c:v>158</c:v>
                </c:pt>
                <c:pt idx="3">
                  <c:v>149</c:v>
                </c:pt>
                <c:pt idx="4">
                  <c:v>130</c:v>
                </c:pt>
              </c:numCache>
            </c:numRef>
          </c:val>
          <c:extLst>
            <c:ext xmlns:c16="http://schemas.microsoft.com/office/drawing/2014/chart" uri="{C3380CC4-5D6E-409C-BE32-E72D297353CC}">
              <c16:uniqueId val="{00000000-4957-4709-B770-08F6FAF97880}"/>
            </c:ext>
          </c:extLst>
        </c:ser>
        <c:dLbls>
          <c:dLblPos val="outEnd"/>
          <c:showLegendKey val="0"/>
          <c:showVal val="1"/>
          <c:showCatName val="0"/>
          <c:showSerName val="0"/>
          <c:showPercent val="0"/>
          <c:showBubbleSize val="0"/>
        </c:dLbls>
        <c:gapWidth val="219"/>
        <c:axId val="84382031"/>
        <c:axId val="84386191"/>
      </c:barChart>
      <c:lineChart>
        <c:grouping val="standard"/>
        <c:varyColors val="0"/>
        <c:ser>
          <c:idx val="1"/>
          <c:order val="1"/>
          <c:tx>
            <c:strRef>
              <c:f>'Tablas dinámicas y gráficos'!$C$120</c:f>
              <c:strCache>
                <c:ptCount val="1"/>
                <c:pt idx="0">
                  <c:v>% monto impagado</c:v>
                </c:pt>
              </c:strCache>
            </c:strRef>
          </c:tx>
          <c:spPr>
            <a:ln w="28575" cap="rnd">
              <a:solidFill>
                <a:srgbClr val="C00000"/>
              </a:solidFill>
              <a:round/>
            </a:ln>
            <a:effectLst/>
          </c:spPr>
          <c:marker>
            <c:symbol val="none"/>
          </c:marker>
          <c:dLbls>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gráficos'!$A$121:$A$126</c:f>
              <c:strCache>
                <c:ptCount val="5"/>
                <c:pt idx="0">
                  <c:v>Mesero_1</c:v>
                </c:pt>
                <c:pt idx="1">
                  <c:v>Mesero_2</c:v>
                </c:pt>
                <c:pt idx="2">
                  <c:v>Mesero_3</c:v>
                </c:pt>
                <c:pt idx="3">
                  <c:v>Mesero_4</c:v>
                </c:pt>
                <c:pt idx="4">
                  <c:v>Mesero_5</c:v>
                </c:pt>
              </c:strCache>
            </c:strRef>
          </c:cat>
          <c:val>
            <c:numRef>
              <c:f>'Tablas dinámicas y gráficos'!$C$121:$C$126</c:f>
              <c:numCache>
                <c:formatCode>0%</c:formatCode>
                <c:ptCount val="5"/>
                <c:pt idx="0">
                  <c:v>0.13067613522704546</c:v>
                </c:pt>
                <c:pt idx="1">
                  <c:v>0.21034138402929314</c:v>
                </c:pt>
                <c:pt idx="2">
                  <c:v>0.23284052463271077</c:v>
                </c:pt>
                <c:pt idx="3">
                  <c:v>0.13585881636999853</c:v>
                </c:pt>
                <c:pt idx="4">
                  <c:v>0.20002222469163244</c:v>
                </c:pt>
              </c:numCache>
            </c:numRef>
          </c:val>
          <c:smooth val="0"/>
          <c:extLst>
            <c:ext xmlns:c16="http://schemas.microsoft.com/office/drawing/2014/chart" uri="{C3380CC4-5D6E-409C-BE32-E72D297353CC}">
              <c16:uniqueId val="{00000001-4957-4709-B770-08F6FAF97880}"/>
            </c:ext>
          </c:extLst>
        </c:ser>
        <c:dLbls>
          <c:showLegendKey val="0"/>
          <c:showVal val="0"/>
          <c:showCatName val="0"/>
          <c:showSerName val="0"/>
          <c:showPercent val="0"/>
          <c:showBubbleSize val="0"/>
        </c:dLbls>
        <c:marker val="1"/>
        <c:smooth val="0"/>
        <c:axId val="1871568768"/>
        <c:axId val="1871570432"/>
      </c:lineChart>
      <c:catAx>
        <c:axId val="8438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4386191"/>
        <c:crosses val="autoZero"/>
        <c:auto val="1"/>
        <c:lblAlgn val="ctr"/>
        <c:lblOffset val="100"/>
        <c:noMultiLvlLbl val="0"/>
      </c:catAx>
      <c:valAx>
        <c:axId val="84386191"/>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4382031"/>
        <c:crosses val="autoZero"/>
        <c:crossBetween val="between"/>
      </c:valAx>
      <c:valAx>
        <c:axId val="187157043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71568768"/>
        <c:crosses val="max"/>
        <c:crossBetween val="between"/>
      </c:valAx>
      <c:catAx>
        <c:axId val="1871568768"/>
        <c:scaling>
          <c:orientation val="minMax"/>
        </c:scaling>
        <c:delete val="1"/>
        <c:axPos val="b"/>
        <c:numFmt formatCode="General" sourceLinked="1"/>
        <c:majorTickMark val="out"/>
        <c:minorTickMark val="none"/>
        <c:tickLblPos val="nextTo"/>
        <c:crossAx val="187157043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000" b="1" i="0" cap="all" baseline="0"/>
              <a:t>% Margen consumido por impagos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3-D0F4-4406-8E11-3D385A4E0435}"/>
              </c:ext>
            </c:extLst>
          </c:dPt>
          <c:dPt>
            <c:idx val="1"/>
            <c:bubble3D val="0"/>
            <c:spPr>
              <a:solidFill>
                <a:srgbClr val="C00000">
                  <a:alpha val="20000"/>
                </a:srgbClr>
              </a:solidFill>
              <a:ln w="19050">
                <a:solidFill>
                  <a:schemeClr val="lt1"/>
                </a:solidFill>
              </a:ln>
              <a:effectLst/>
            </c:spPr>
            <c:extLst>
              <c:ext xmlns:c16="http://schemas.microsoft.com/office/drawing/2014/chart" uri="{C3380CC4-5D6E-409C-BE32-E72D297353CC}">
                <c16:uniqueId val="{00000002-D0F4-4406-8E11-3D385A4E0435}"/>
              </c:ext>
            </c:extLst>
          </c:dPt>
          <c:val>
            <c:numRef>
              <c:f>'Tablas dinámicas y gráficos'!$F$245:$F$246</c:f>
              <c:numCache>
                <c:formatCode>0.0%</c:formatCode>
                <c:ptCount val="2"/>
                <c:pt idx="0">
                  <c:v>0.45714885380471537</c:v>
                </c:pt>
                <c:pt idx="1">
                  <c:v>0.54285114619528463</c:v>
                </c:pt>
              </c:numCache>
            </c:numRef>
          </c:val>
          <c:extLst>
            <c:ext xmlns:c16="http://schemas.microsoft.com/office/drawing/2014/chart" uri="{C3380CC4-5D6E-409C-BE32-E72D297353CC}">
              <c16:uniqueId val="{00000000-D0F4-4406-8E11-3D385A4E0435}"/>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gráficos!TablaDinámica86</c:name>
    <c:fmtId val="3"/>
  </c:pivotSource>
  <c:chart>
    <c:title>
      <c:tx>
        <c:rich>
          <a:bodyPr rot="0" spcFirstLastPara="1" vertOverflow="ellipsis" vert="horz" wrap="square" anchor="ctr" anchorCtr="1"/>
          <a:lstStyle/>
          <a:p>
            <a:pPr>
              <a:defRPr sz="1100" b="1" i="0" u="none" strike="noStrike" kern="1200" cap="all" spc="0" baseline="0">
                <a:solidFill>
                  <a:schemeClr val="tx1">
                    <a:lumMod val="65000"/>
                    <a:lumOff val="35000"/>
                  </a:schemeClr>
                </a:solidFill>
                <a:latin typeface="+mn-lt"/>
                <a:ea typeface="+mn-ea"/>
                <a:cs typeface="+mn-cs"/>
              </a:defRPr>
            </a:pPr>
            <a:r>
              <a:rPr lang="es-ES" sz="1100" b="1" i="0" cap="all" baseline="0"/>
              <a:t>Pérdida TOTAL de ingresos por n° de platos</a:t>
            </a:r>
          </a:p>
        </c:rich>
      </c:tx>
      <c:overlay val="0"/>
      <c:spPr>
        <a:noFill/>
        <a:ln>
          <a:noFill/>
        </a:ln>
        <a:effectLst/>
      </c:spPr>
      <c:txPr>
        <a:bodyPr rot="0" spcFirstLastPara="1" vertOverflow="ellipsis" vert="horz" wrap="square" anchor="ctr" anchorCtr="1"/>
        <a:lstStyle/>
        <a:p>
          <a:pPr>
            <a:defRPr sz="1100" b="1" i="0" u="none" strike="noStrike" kern="1200" cap="all"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alpha val="80000"/>
            </a:srgbClr>
          </a:solidFill>
          <a:ln>
            <a:noFill/>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alpha val="80000"/>
            </a:srgbClr>
          </a:solidFill>
          <a:ln>
            <a:noFill/>
          </a:ln>
          <a:effectLst/>
        </c:spPr>
        <c:dLbl>
          <c:idx val="0"/>
          <c:layout>
            <c:manualLayout>
              <c:x val="0"/>
              <c:y val="-0.1620370370370370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alpha val="80000"/>
            </a:srgbClr>
          </a:solidFill>
          <a:ln>
            <a:noFill/>
          </a:ln>
          <a:effectLst/>
        </c:spPr>
        <c:dLbl>
          <c:idx val="0"/>
          <c:layout>
            <c:manualLayout>
              <c:x val="-2.7777777777777779E-3"/>
              <c:y val="-0.1666666666666666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alpha val="80000"/>
            </a:srgbClr>
          </a:solidFill>
          <a:ln>
            <a:noFill/>
          </a:ln>
          <a:effectLst/>
        </c:spPr>
        <c:dLbl>
          <c:idx val="0"/>
          <c:layout>
            <c:manualLayout>
              <c:x val="-2.5462668816039986E-17"/>
              <c:y val="-0.1203703703703704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alpha val="80000"/>
            </a:srgbClr>
          </a:solidFill>
          <a:ln>
            <a:noFill/>
          </a:ln>
          <a:effectLst/>
        </c:spPr>
        <c:dLbl>
          <c:idx val="0"/>
          <c:layout>
            <c:manualLayout>
              <c:x val="0"/>
              <c:y val="-0.15277777777777779"/>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alpha val="80000"/>
            </a:srgbClr>
          </a:solidFill>
          <a:ln>
            <a:noFill/>
          </a:ln>
          <a:effectLst/>
        </c:spPr>
        <c:dLbl>
          <c:idx val="0"/>
          <c:layout>
            <c:manualLayout>
              <c:x val="-2.7777777777777779E-3"/>
              <c:y val="-0.30555555555555558"/>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alpha val="80000"/>
            </a:srgbClr>
          </a:solidFill>
          <a:ln>
            <a:noFill/>
          </a:ln>
          <a:effectLst/>
        </c:spPr>
        <c:dLbl>
          <c:idx val="0"/>
          <c:layout>
            <c:manualLayout>
              <c:x val="0"/>
              <c:y val="-0.21296296296296297"/>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alpha val="80000"/>
            </a:srgbClr>
          </a:solidFill>
          <a:ln>
            <a:noFill/>
          </a:ln>
          <a:effectLst/>
        </c:spPr>
        <c:dLbl>
          <c:idx val="0"/>
          <c:layout>
            <c:manualLayout>
              <c:x val="-1.0185067526415994E-16"/>
              <c:y val="-0.1759259259259259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alpha val="80000"/>
            </a:srgbClr>
          </a:solidFill>
          <a:ln>
            <a:noFill/>
          </a:ln>
          <a:effectLst/>
        </c:spPr>
        <c:dLbl>
          <c:idx val="0"/>
          <c:layout>
            <c:manualLayout>
              <c:x val="-1.0185067526415994E-16"/>
              <c:y val="-7.407407407407407E-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00000">
              <a:alpha val="80000"/>
            </a:srgbClr>
          </a:solidFill>
          <a:ln>
            <a:noFill/>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00000">
              <a:alpha val="80000"/>
            </a:srgbClr>
          </a:solidFill>
          <a:ln>
            <a:noFill/>
          </a:ln>
          <a:effectLst/>
        </c:spPr>
        <c:dLbl>
          <c:idx val="0"/>
          <c:layout>
            <c:manualLayout>
              <c:x val="0"/>
              <c:y val="-0.1620370370370370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C00000">
              <a:alpha val="80000"/>
            </a:srgbClr>
          </a:solidFill>
          <a:ln>
            <a:noFill/>
          </a:ln>
          <a:effectLst/>
        </c:spPr>
        <c:dLbl>
          <c:idx val="0"/>
          <c:layout>
            <c:manualLayout>
              <c:x val="-2.5462668816039986E-17"/>
              <c:y val="-0.1203703703703704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00000">
              <a:alpha val="80000"/>
            </a:srgbClr>
          </a:solidFill>
          <a:ln>
            <a:noFill/>
          </a:ln>
          <a:effectLst/>
        </c:spPr>
        <c:dLbl>
          <c:idx val="0"/>
          <c:layout>
            <c:manualLayout>
              <c:x val="-2.7777777777777779E-3"/>
              <c:y val="-0.1666666666666666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C00000">
              <a:alpha val="80000"/>
            </a:srgbClr>
          </a:solidFill>
          <a:ln>
            <a:noFill/>
          </a:ln>
          <a:effectLst/>
        </c:spPr>
        <c:dLbl>
          <c:idx val="0"/>
          <c:layout>
            <c:manualLayout>
              <c:x val="0"/>
              <c:y val="-0.15277777777777779"/>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C00000">
              <a:alpha val="80000"/>
            </a:srgbClr>
          </a:solidFill>
          <a:ln>
            <a:noFill/>
          </a:ln>
          <a:effectLst/>
        </c:spPr>
        <c:dLbl>
          <c:idx val="0"/>
          <c:layout>
            <c:manualLayout>
              <c:x val="-2.7777777777777779E-3"/>
              <c:y val="-0.30555555555555558"/>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C00000">
              <a:alpha val="80000"/>
            </a:srgbClr>
          </a:solidFill>
          <a:ln>
            <a:noFill/>
          </a:ln>
          <a:effectLst/>
        </c:spPr>
        <c:dLbl>
          <c:idx val="0"/>
          <c:layout>
            <c:manualLayout>
              <c:x val="0"/>
              <c:y val="-0.21296296296296297"/>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C00000">
              <a:alpha val="80000"/>
            </a:srgbClr>
          </a:solidFill>
          <a:ln>
            <a:noFill/>
          </a:ln>
          <a:effectLst/>
        </c:spPr>
        <c:dLbl>
          <c:idx val="0"/>
          <c:layout>
            <c:manualLayout>
              <c:x val="-1.0185067526415994E-16"/>
              <c:y val="-0.1759259259259259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C00000">
              <a:alpha val="80000"/>
            </a:srgbClr>
          </a:solidFill>
          <a:ln>
            <a:noFill/>
          </a:ln>
          <a:effectLst/>
        </c:spPr>
        <c:dLbl>
          <c:idx val="0"/>
          <c:layout>
            <c:manualLayout>
              <c:x val="-1.0185067526415994E-16"/>
              <c:y val="-7.407407407407407E-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C00000">
              <a:alpha val="80000"/>
            </a:srgbClr>
          </a:solidFill>
          <a:ln>
            <a:noFill/>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C00000">
              <a:alpha val="80000"/>
            </a:srgbClr>
          </a:solidFill>
          <a:ln>
            <a:noFill/>
          </a:ln>
          <a:effectLst/>
        </c:spPr>
        <c:dLbl>
          <c:idx val="0"/>
          <c:layout>
            <c:manualLayout>
              <c:x val="0"/>
              <c:y val="-0.1620370370370370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C00000">
              <a:alpha val="80000"/>
            </a:srgbClr>
          </a:solidFill>
          <a:ln>
            <a:noFill/>
          </a:ln>
          <a:effectLst/>
        </c:spPr>
        <c:dLbl>
          <c:idx val="0"/>
          <c:layout>
            <c:manualLayout>
              <c:x val="-2.5462668816039986E-17"/>
              <c:y val="-0.1203703703703704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C00000">
              <a:alpha val="80000"/>
            </a:srgbClr>
          </a:solidFill>
          <a:ln>
            <a:noFill/>
          </a:ln>
          <a:effectLst/>
        </c:spPr>
        <c:dLbl>
          <c:idx val="0"/>
          <c:layout>
            <c:manualLayout>
              <c:x val="-2.7777777777777779E-3"/>
              <c:y val="-0.1666666666666666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C00000">
              <a:alpha val="80000"/>
            </a:srgbClr>
          </a:solidFill>
          <a:ln>
            <a:noFill/>
          </a:ln>
          <a:effectLst/>
        </c:spPr>
        <c:dLbl>
          <c:idx val="0"/>
          <c:layout>
            <c:manualLayout>
              <c:x val="0"/>
              <c:y val="-0.15277777777777779"/>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C00000">
              <a:alpha val="80000"/>
            </a:srgbClr>
          </a:solidFill>
          <a:ln>
            <a:noFill/>
          </a:ln>
          <a:effectLst/>
        </c:spPr>
        <c:dLbl>
          <c:idx val="0"/>
          <c:layout>
            <c:manualLayout>
              <c:x val="1.8251492986112082E-4"/>
              <c:y val="-0.25882658359293875"/>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C00000">
              <a:alpha val="80000"/>
            </a:srgbClr>
          </a:solidFill>
          <a:ln>
            <a:noFill/>
          </a:ln>
          <a:effectLst/>
        </c:spPr>
        <c:dLbl>
          <c:idx val="0"/>
          <c:layout>
            <c:manualLayout>
              <c:x val="0"/>
              <c:y val="-0.21296296296296297"/>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C00000">
              <a:alpha val="80000"/>
            </a:srgbClr>
          </a:solidFill>
          <a:ln>
            <a:noFill/>
          </a:ln>
          <a:effectLst/>
        </c:spPr>
        <c:dLbl>
          <c:idx val="0"/>
          <c:layout>
            <c:manualLayout>
              <c:x val="-1.0185067526415994E-16"/>
              <c:y val="-0.1759259259259259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C00000">
              <a:alpha val="80000"/>
            </a:srgbClr>
          </a:solidFill>
          <a:ln>
            <a:noFill/>
          </a:ln>
          <a:effectLst/>
        </c:spPr>
        <c:dLbl>
          <c:idx val="0"/>
          <c:layout>
            <c:manualLayout>
              <c:x val="-1.0185067526415994E-16"/>
              <c:y val="-7.407407407407407E-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75000"/>
              <a:alpha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'Tablas dinámicas y gráficos'!$P$197</c:f>
              <c:strCache>
                <c:ptCount val="1"/>
                <c:pt idx="0">
                  <c:v>Monto impagado</c:v>
                </c:pt>
              </c:strCache>
            </c:strRef>
          </c:tx>
          <c:spPr>
            <a:solidFill>
              <a:srgbClr val="C00000">
                <a:alpha val="80000"/>
              </a:srgbClr>
            </a:solidFill>
            <a:ln>
              <a:noFill/>
            </a:ln>
            <a:effectLst/>
          </c:spPr>
          <c:dPt>
            <c:idx val="0"/>
            <c:bubble3D val="0"/>
            <c:extLst>
              <c:ext xmlns:c16="http://schemas.microsoft.com/office/drawing/2014/chart" uri="{C3380CC4-5D6E-409C-BE32-E72D297353CC}">
                <c16:uniqueId val="{00000000-2AD3-45DE-A80F-8030055C3E19}"/>
              </c:ext>
            </c:extLst>
          </c:dPt>
          <c:dPt>
            <c:idx val="1"/>
            <c:bubble3D val="0"/>
            <c:extLst>
              <c:ext xmlns:c16="http://schemas.microsoft.com/office/drawing/2014/chart" uri="{C3380CC4-5D6E-409C-BE32-E72D297353CC}">
                <c16:uniqueId val="{00000001-2AD3-45DE-A80F-8030055C3E19}"/>
              </c:ext>
            </c:extLst>
          </c:dPt>
          <c:dPt>
            <c:idx val="2"/>
            <c:bubble3D val="0"/>
            <c:extLst>
              <c:ext xmlns:c16="http://schemas.microsoft.com/office/drawing/2014/chart" uri="{C3380CC4-5D6E-409C-BE32-E72D297353CC}">
                <c16:uniqueId val="{00000002-2AD3-45DE-A80F-8030055C3E19}"/>
              </c:ext>
            </c:extLst>
          </c:dPt>
          <c:dPt>
            <c:idx val="3"/>
            <c:bubble3D val="0"/>
            <c:extLst>
              <c:ext xmlns:c16="http://schemas.microsoft.com/office/drawing/2014/chart" uri="{C3380CC4-5D6E-409C-BE32-E72D297353CC}">
                <c16:uniqueId val="{00000003-2AD3-45DE-A80F-8030055C3E19}"/>
              </c:ext>
            </c:extLst>
          </c:dPt>
          <c:dPt>
            <c:idx val="4"/>
            <c:bubble3D val="0"/>
            <c:extLst>
              <c:ext xmlns:c16="http://schemas.microsoft.com/office/drawing/2014/chart" uri="{C3380CC4-5D6E-409C-BE32-E72D297353CC}">
                <c16:uniqueId val="{00000004-2AD3-45DE-A80F-8030055C3E19}"/>
              </c:ext>
            </c:extLst>
          </c:dPt>
          <c:dPt>
            <c:idx val="5"/>
            <c:bubble3D val="0"/>
            <c:extLst>
              <c:ext xmlns:c16="http://schemas.microsoft.com/office/drawing/2014/chart" uri="{C3380CC4-5D6E-409C-BE32-E72D297353CC}">
                <c16:uniqueId val="{00000005-2AD3-45DE-A80F-8030055C3E19}"/>
              </c:ext>
            </c:extLst>
          </c:dPt>
          <c:dPt>
            <c:idx val="6"/>
            <c:bubble3D val="0"/>
            <c:extLst>
              <c:ext xmlns:c16="http://schemas.microsoft.com/office/drawing/2014/chart" uri="{C3380CC4-5D6E-409C-BE32-E72D297353CC}">
                <c16:uniqueId val="{00000006-2AD3-45DE-A80F-8030055C3E19}"/>
              </c:ext>
            </c:extLst>
          </c:dPt>
          <c:dPt>
            <c:idx val="7"/>
            <c:bubble3D val="0"/>
            <c:extLst>
              <c:ext xmlns:c16="http://schemas.microsoft.com/office/drawing/2014/chart" uri="{C3380CC4-5D6E-409C-BE32-E72D297353CC}">
                <c16:uniqueId val="{00000007-2AD3-45DE-A80F-8030055C3E19}"/>
              </c:ext>
            </c:extLst>
          </c:dPt>
          <c:dPt>
            <c:idx val="8"/>
            <c:bubble3D val="0"/>
            <c:extLst>
              <c:ext xmlns:c16="http://schemas.microsoft.com/office/drawing/2014/chart" uri="{C3380CC4-5D6E-409C-BE32-E72D297353CC}">
                <c16:uniqueId val="{00000008-2AD3-45DE-A80F-8030055C3E19}"/>
              </c:ext>
            </c:extLst>
          </c:dPt>
          <c:dPt>
            <c:idx val="9"/>
            <c:bubble3D val="0"/>
            <c:extLst>
              <c:ext xmlns:c16="http://schemas.microsoft.com/office/drawing/2014/chart" uri="{C3380CC4-5D6E-409C-BE32-E72D297353CC}">
                <c16:uniqueId val="{00000009-2AD3-45DE-A80F-8030055C3E19}"/>
              </c:ext>
            </c:extLst>
          </c:dPt>
          <c:dLbls>
            <c:dLbl>
              <c:idx val="0"/>
              <c:layout>
                <c:manualLayout>
                  <c:x val="0"/>
                  <c:y val="-0.162037037037037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AD3-45DE-A80F-8030055C3E19}"/>
                </c:ext>
              </c:extLst>
            </c:dLbl>
            <c:dLbl>
              <c:idx val="1"/>
              <c:layout>
                <c:manualLayout>
                  <c:x val="-2.5462668816039986E-17"/>
                  <c:y val="-0.120370370370370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D3-45DE-A80F-8030055C3E19}"/>
                </c:ext>
              </c:extLst>
            </c:dLbl>
            <c:dLbl>
              <c:idx val="2"/>
              <c:layout>
                <c:manualLayout>
                  <c:x val="-2.7777777777777779E-3"/>
                  <c:y val="-0.166666666666666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AD3-45DE-A80F-8030055C3E19}"/>
                </c:ext>
              </c:extLst>
            </c:dLbl>
            <c:dLbl>
              <c:idx val="3"/>
              <c:layout>
                <c:manualLayout>
                  <c:x val="0"/>
                  <c:y val="-0.152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D3-45DE-A80F-8030055C3E19}"/>
                </c:ext>
              </c:extLst>
            </c:dLbl>
            <c:dLbl>
              <c:idx val="4"/>
              <c:layout>
                <c:manualLayout>
                  <c:x val="1.8251492986112082E-4"/>
                  <c:y val="-0.258826583592938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AD3-45DE-A80F-8030055C3E19}"/>
                </c:ext>
              </c:extLst>
            </c:dLbl>
            <c:dLbl>
              <c:idx val="5"/>
              <c:layout>
                <c:manualLayout>
                  <c:x val="0"/>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D3-45DE-A80F-8030055C3E19}"/>
                </c:ext>
              </c:extLst>
            </c:dLbl>
            <c:dLbl>
              <c:idx val="6"/>
              <c:layout>
                <c:manualLayout>
                  <c:x val="0"/>
                  <c:y val="-0.212962962962962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AD3-45DE-A80F-8030055C3E19}"/>
                </c:ext>
              </c:extLst>
            </c:dLbl>
            <c:dLbl>
              <c:idx val="7"/>
              <c:layout>
                <c:manualLayout>
                  <c:x val="-1.0185067526415994E-16"/>
                  <c:y val="-0.175925925925925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D3-45DE-A80F-8030055C3E19}"/>
                </c:ext>
              </c:extLst>
            </c:dLbl>
            <c:dLbl>
              <c:idx val="8"/>
              <c:layout>
                <c:manualLayout>
                  <c:x val="0"/>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AD3-45DE-A80F-8030055C3E19}"/>
                </c:ext>
              </c:extLst>
            </c:dLbl>
            <c:dLbl>
              <c:idx val="9"/>
              <c:layout>
                <c:manualLayout>
                  <c:x val="-1.0185067526415994E-16"/>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AD3-45DE-A80F-8030055C3E19}"/>
                </c:ext>
              </c:extLst>
            </c:dLbl>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gráficos'!$N$198:$N$210</c:f>
              <c:strCache>
                <c:ptCount val="12"/>
                <c:pt idx="0">
                  <c:v>12</c:v>
                </c:pt>
                <c:pt idx="1">
                  <c:v>11</c:v>
                </c:pt>
                <c:pt idx="2">
                  <c:v>10</c:v>
                </c:pt>
                <c:pt idx="3">
                  <c:v>9</c:v>
                </c:pt>
                <c:pt idx="4">
                  <c:v>8</c:v>
                </c:pt>
                <c:pt idx="5">
                  <c:v>7</c:v>
                </c:pt>
                <c:pt idx="6">
                  <c:v>6</c:v>
                </c:pt>
                <c:pt idx="7">
                  <c:v>5</c:v>
                </c:pt>
                <c:pt idx="8">
                  <c:v>4</c:v>
                </c:pt>
                <c:pt idx="9">
                  <c:v>3</c:v>
                </c:pt>
                <c:pt idx="10">
                  <c:v>2</c:v>
                </c:pt>
                <c:pt idx="11">
                  <c:v>1</c:v>
                </c:pt>
              </c:strCache>
            </c:strRef>
          </c:cat>
          <c:val>
            <c:numRef>
              <c:f>'Tablas dinámicas y gráficos'!$P$198:$P$210</c:f>
              <c:numCache>
                <c:formatCode>_-* #,##0\ "€"_-;\-* #,##0\ "€"_-;_-* "-"??\ "€"_-;_-@_-</c:formatCode>
                <c:ptCount val="12"/>
                <c:pt idx="0">
                  <c:v>960</c:v>
                </c:pt>
                <c:pt idx="1">
                  <c:v>620</c:v>
                </c:pt>
                <c:pt idx="2">
                  <c:v>1029</c:v>
                </c:pt>
                <c:pt idx="3">
                  <c:v>3182</c:v>
                </c:pt>
                <c:pt idx="4">
                  <c:v>4735</c:v>
                </c:pt>
                <c:pt idx="5">
                  <c:v>3378</c:v>
                </c:pt>
                <c:pt idx="6">
                  <c:v>3470</c:v>
                </c:pt>
                <c:pt idx="7">
                  <c:v>1504</c:v>
                </c:pt>
                <c:pt idx="8">
                  <c:v>472</c:v>
                </c:pt>
                <c:pt idx="9">
                  <c:v>253</c:v>
                </c:pt>
              </c:numCache>
            </c:numRef>
          </c:val>
          <c:extLst>
            <c:ext xmlns:c16="http://schemas.microsoft.com/office/drawing/2014/chart" uri="{C3380CC4-5D6E-409C-BE32-E72D297353CC}">
              <c16:uniqueId val="{0000000A-2AD3-45DE-A80F-8030055C3E19}"/>
            </c:ext>
          </c:extLst>
        </c:ser>
        <c:ser>
          <c:idx val="2"/>
          <c:order val="2"/>
          <c:tx>
            <c:strRef>
              <c:f>'Tablas dinámicas y gráficos'!$Q$197</c:f>
              <c:strCache>
                <c:ptCount val="1"/>
                <c:pt idx="0">
                  <c:v>Monto facturado</c:v>
                </c:pt>
              </c:strCache>
            </c:strRef>
          </c:tx>
          <c:spPr>
            <a:solidFill>
              <a:schemeClr val="accent6">
                <a:lumMod val="75000"/>
                <a:alpha val="90000"/>
              </a:schemeClr>
            </a:solidFill>
            <a:ln>
              <a:noFill/>
            </a:ln>
            <a:effectLst/>
          </c:spPr>
          <c:cat>
            <c:strRef>
              <c:f>'Tablas dinámicas y gráficos'!$N$198:$N$210</c:f>
              <c:strCache>
                <c:ptCount val="12"/>
                <c:pt idx="0">
                  <c:v>12</c:v>
                </c:pt>
                <c:pt idx="1">
                  <c:v>11</c:v>
                </c:pt>
                <c:pt idx="2">
                  <c:v>10</c:v>
                </c:pt>
                <c:pt idx="3">
                  <c:v>9</c:v>
                </c:pt>
                <c:pt idx="4">
                  <c:v>8</c:v>
                </c:pt>
                <c:pt idx="5">
                  <c:v>7</c:v>
                </c:pt>
                <c:pt idx="6">
                  <c:v>6</c:v>
                </c:pt>
                <c:pt idx="7">
                  <c:v>5</c:v>
                </c:pt>
                <c:pt idx="8">
                  <c:v>4</c:v>
                </c:pt>
                <c:pt idx="9">
                  <c:v>3</c:v>
                </c:pt>
                <c:pt idx="10">
                  <c:v>2</c:v>
                </c:pt>
                <c:pt idx="11">
                  <c:v>1</c:v>
                </c:pt>
              </c:strCache>
            </c:strRef>
          </c:cat>
          <c:val>
            <c:numRef>
              <c:f>'Tablas dinámicas y gráficos'!$Q$198:$Q$210</c:f>
              <c:numCache>
                <c:formatCode>_-* #,##0\ "€"_-;\-* #,##0\ "€"_-;_-* "-"??\ "€"_-;_-@_-</c:formatCode>
                <c:ptCount val="12"/>
                <c:pt idx="0">
                  <c:v>669</c:v>
                </c:pt>
                <c:pt idx="1">
                  <c:v>1283</c:v>
                </c:pt>
                <c:pt idx="2">
                  <c:v>3073</c:v>
                </c:pt>
                <c:pt idx="3">
                  <c:v>8000</c:v>
                </c:pt>
                <c:pt idx="4">
                  <c:v>11293</c:v>
                </c:pt>
                <c:pt idx="5">
                  <c:v>12855</c:v>
                </c:pt>
                <c:pt idx="6">
                  <c:v>12337</c:v>
                </c:pt>
                <c:pt idx="7">
                  <c:v>13114</c:v>
                </c:pt>
                <c:pt idx="8">
                  <c:v>8579</c:v>
                </c:pt>
                <c:pt idx="9">
                  <c:v>8673</c:v>
                </c:pt>
                <c:pt idx="10">
                  <c:v>5352</c:v>
                </c:pt>
                <c:pt idx="11">
                  <c:v>1496</c:v>
                </c:pt>
              </c:numCache>
            </c:numRef>
          </c:val>
          <c:extLst>
            <c:ext xmlns:c16="http://schemas.microsoft.com/office/drawing/2014/chart" uri="{C3380CC4-5D6E-409C-BE32-E72D297353CC}">
              <c16:uniqueId val="{00000001-9F60-45BF-98A2-7E16B396BA5B}"/>
            </c:ext>
          </c:extLst>
        </c:ser>
        <c:dLbls>
          <c:showLegendKey val="0"/>
          <c:showVal val="0"/>
          <c:showCatName val="0"/>
          <c:showSerName val="0"/>
          <c:showPercent val="0"/>
          <c:showBubbleSize val="0"/>
        </c:dLbls>
        <c:axId val="1716959440"/>
        <c:axId val="1716960688"/>
      </c:areaChart>
      <c:barChart>
        <c:barDir val="col"/>
        <c:grouping val="clustered"/>
        <c:varyColors val="0"/>
        <c:ser>
          <c:idx val="0"/>
          <c:order val="0"/>
          <c:tx>
            <c:strRef>
              <c:f>'Tablas dinámicas y gráficos'!$O$197</c:f>
              <c:strCache>
                <c:ptCount val="1"/>
                <c:pt idx="0">
                  <c:v>Órdenes</c:v>
                </c:pt>
              </c:strCache>
            </c:strRef>
          </c:tx>
          <c:spPr>
            <a:solidFill>
              <a:schemeClr val="accent1"/>
            </a:solidFill>
            <a:ln>
              <a:noFill/>
            </a:ln>
            <a:effectLst/>
          </c:spPr>
          <c:invertIfNegative val="0"/>
          <c:dLbls>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gráficos'!$N$198:$N$210</c:f>
              <c:strCache>
                <c:ptCount val="12"/>
                <c:pt idx="0">
                  <c:v>12</c:v>
                </c:pt>
                <c:pt idx="1">
                  <c:v>11</c:v>
                </c:pt>
                <c:pt idx="2">
                  <c:v>10</c:v>
                </c:pt>
                <c:pt idx="3">
                  <c:v>9</c:v>
                </c:pt>
                <c:pt idx="4">
                  <c:v>8</c:v>
                </c:pt>
                <c:pt idx="5">
                  <c:v>7</c:v>
                </c:pt>
                <c:pt idx="6">
                  <c:v>6</c:v>
                </c:pt>
                <c:pt idx="7">
                  <c:v>5</c:v>
                </c:pt>
                <c:pt idx="8">
                  <c:v>4</c:v>
                </c:pt>
                <c:pt idx="9">
                  <c:v>3</c:v>
                </c:pt>
                <c:pt idx="10">
                  <c:v>2</c:v>
                </c:pt>
                <c:pt idx="11">
                  <c:v>1</c:v>
                </c:pt>
              </c:strCache>
            </c:strRef>
          </c:cat>
          <c:val>
            <c:numRef>
              <c:f>'Tablas dinámicas y gráficos'!$O$198:$O$210</c:f>
              <c:numCache>
                <c:formatCode>0</c:formatCode>
                <c:ptCount val="12"/>
                <c:pt idx="0">
                  <c:v>5</c:v>
                </c:pt>
                <c:pt idx="1">
                  <c:v>6</c:v>
                </c:pt>
                <c:pt idx="2">
                  <c:v>15</c:v>
                </c:pt>
                <c:pt idx="3">
                  <c:v>44</c:v>
                </c:pt>
                <c:pt idx="4">
                  <c:v>73</c:v>
                </c:pt>
                <c:pt idx="5">
                  <c:v>84</c:v>
                </c:pt>
                <c:pt idx="6">
                  <c:v>95</c:v>
                </c:pt>
                <c:pt idx="7">
                  <c:v>104</c:v>
                </c:pt>
                <c:pt idx="8">
                  <c:v>84</c:v>
                </c:pt>
                <c:pt idx="9">
                  <c:v>108</c:v>
                </c:pt>
                <c:pt idx="10">
                  <c:v>95</c:v>
                </c:pt>
                <c:pt idx="11">
                  <c:v>54</c:v>
                </c:pt>
              </c:numCache>
            </c:numRef>
          </c:val>
          <c:extLst>
            <c:ext xmlns:c16="http://schemas.microsoft.com/office/drawing/2014/chart" uri="{C3380CC4-5D6E-409C-BE32-E72D297353CC}">
              <c16:uniqueId val="{0000000B-2AD3-45DE-A80F-8030055C3E19}"/>
            </c:ext>
          </c:extLst>
        </c:ser>
        <c:dLbls>
          <c:showLegendKey val="0"/>
          <c:showVal val="0"/>
          <c:showCatName val="0"/>
          <c:showSerName val="0"/>
          <c:showPercent val="0"/>
          <c:showBubbleSize val="0"/>
        </c:dLbls>
        <c:gapWidth val="150"/>
        <c:axId val="707659263"/>
        <c:axId val="707658015"/>
      </c:barChart>
      <c:catAx>
        <c:axId val="171695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16960688"/>
        <c:crosses val="autoZero"/>
        <c:auto val="1"/>
        <c:lblAlgn val="ctr"/>
        <c:lblOffset val="100"/>
        <c:noMultiLvlLbl val="0"/>
      </c:catAx>
      <c:valAx>
        <c:axId val="1716960688"/>
        <c:scaling>
          <c:orientation val="minMax"/>
        </c:scaling>
        <c:delete val="0"/>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16959440"/>
        <c:crosses val="autoZero"/>
        <c:crossBetween val="between"/>
      </c:valAx>
      <c:valAx>
        <c:axId val="707658015"/>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7659263"/>
        <c:crosses val="max"/>
        <c:crossBetween val="between"/>
      </c:valAx>
      <c:catAx>
        <c:axId val="707659263"/>
        <c:scaling>
          <c:orientation val="minMax"/>
        </c:scaling>
        <c:delete val="1"/>
        <c:axPos val="b"/>
        <c:numFmt formatCode="General" sourceLinked="1"/>
        <c:majorTickMark val="out"/>
        <c:minorTickMark val="none"/>
        <c:tickLblPos val="nextTo"/>
        <c:crossAx val="707658015"/>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gráficos!TablaDinámica44</c:name>
    <c:fmtId val="20"/>
  </c:pivotSource>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Tiempos y platos por estado de facturacion</a:t>
            </a:r>
          </a:p>
        </c:rich>
      </c:tx>
      <c:layout>
        <c:manualLayout>
          <c:xMode val="edge"/>
          <c:yMode val="edge"/>
          <c:x val="0.21502924444089158"/>
          <c:y val="5.5555555555555552E-2"/>
        </c:manualLayout>
      </c:layout>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w="28575" cap="rnd">
            <a:solidFill>
              <a:schemeClr val="accent4"/>
            </a:solidFill>
            <a:round/>
          </a:ln>
          <a:effectLst/>
        </c:spPr>
        <c:marker>
          <c:symbol val="none"/>
        </c:marker>
        <c:dLbl>
          <c:idx val="0"/>
          <c:spPr>
            <a:solidFill>
              <a:schemeClr val="accent4">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solidFill>
            <a:round/>
          </a:ln>
          <a:effectLst/>
        </c:spPr>
        <c:marker>
          <c:symbol val="none"/>
        </c:marker>
        <c:dLbl>
          <c:idx val="0"/>
          <c:spPr>
            <a:solidFill>
              <a:schemeClr val="accent4">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solidFill>
              <a:schemeClr val="accent4">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8906554144846"/>
          <c:y val="0.20875000000000005"/>
          <c:w val="0.50566629621747727"/>
          <c:h val="0.67922098279381737"/>
        </c:manualLayout>
      </c:layout>
      <c:barChart>
        <c:barDir val="col"/>
        <c:grouping val="clustered"/>
        <c:varyColors val="0"/>
        <c:ser>
          <c:idx val="1"/>
          <c:order val="1"/>
          <c:tx>
            <c:strRef>
              <c:f>'Tablas dinámicas y gráficos'!$C$161</c:f>
              <c:strCache>
                <c:ptCount val="1"/>
                <c:pt idx="0">
                  <c:v>Tiempo preparación promedio (horas)</c:v>
                </c:pt>
              </c:strCache>
            </c:strRef>
          </c:tx>
          <c:spPr>
            <a:solidFill>
              <a:schemeClr val="accent2"/>
            </a:solidFill>
            <a:ln>
              <a:noFill/>
            </a:ln>
            <a:effectLst/>
          </c:spPr>
          <c:invertIfNegative val="0"/>
          <c:dLbls>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gráficos'!$A$162:$A$164</c:f>
              <c:strCache>
                <c:ptCount val="2"/>
                <c:pt idx="0">
                  <c:v>No facturada</c:v>
                </c:pt>
                <c:pt idx="1">
                  <c:v>Facturada</c:v>
                </c:pt>
              </c:strCache>
            </c:strRef>
          </c:cat>
          <c:val>
            <c:numRef>
              <c:f>'Tablas dinámicas y gráficos'!$C$162:$C$164</c:f>
              <c:numCache>
                <c:formatCode>0.00</c:formatCode>
                <c:ptCount val="2"/>
                <c:pt idx="0">
                  <c:v>2.2033670033670041</c:v>
                </c:pt>
                <c:pt idx="1">
                  <c:v>1.184481037924151</c:v>
                </c:pt>
              </c:numCache>
            </c:numRef>
          </c:val>
          <c:extLst>
            <c:ext xmlns:c16="http://schemas.microsoft.com/office/drawing/2014/chart" uri="{C3380CC4-5D6E-409C-BE32-E72D297353CC}">
              <c16:uniqueId val="{00000000-CE34-4D2E-A48A-8EDEC3D33EA3}"/>
            </c:ext>
          </c:extLst>
        </c:ser>
        <c:ser>
          <c:idx val="2"/>
          <c:order val="2"/>
          <c:tx>
            <c:strRef>
              <c:f>'Tablas dinámicas y gráficos'!$D$161</c:f>
              <c:strCache>
                <c:ptCount val="1"/>
                <c:pt idx="0">
                  <c:v>Tiempo permanencia promedio (horas)</c:v>
                </c:pt>
              </c:strCache>
            </c:strRef>
          </c:tx>
          <c:spPr>
            <a:solidFill>
              <a:schemeClr val="accent1">
                <a:alpha val="70000"/>
              </a:schemeClr>
            </a:solidFill>
            <a:ln>
              <a:noFill/>
            </a:ln>
            <a:effectLst/>
          </c:spPr>
          <c:invertIfNegative val="0"/>
          <c:dLbls>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gráficos'!$A$162:$A$164</c:f>
              <c:strCache>
                <c:ptCount val="2"/>
                <c:pt idx="0">
                  <c:v>No facturada</c:v>
                </c:pt>
                <c:pt idx="1">
                  <c:v>Facturada</c:v>
                </c:pt>
              </c:strCache>
            </c:strRef>
          </c:cat>
          <c:val>
            <c:numRef>
              <c:f>'Tablas dinámicas y gráficos'!$D$162:$D$164</c:f>
              <c:numCache>
                <c:formatCode>0.00</c:formatCode>
                <c:ptCount val="2"/>
                <c:pt idx="0">
                  <c:v>1.6560606060566079</c:v>
                </c:pt>
                <c:pt idx="1">
                  <c:v>2.8136227544918895</c:v>
                </c:pt>
              </c:numCache>
            </c:numRef>
          </c:val>
          <c:extLst>
            <c:ext xmlns:c16="http://schemas.microsoft.com/office/drawing/2014/chart" uri="{C3380CC4-5D6E-409C-BE32-E72D297353CC}">
              <c16:uniqueId val="{00000001-CE34-4D2E-A48A-8EDEC3D33EA3}"/>
            </c:ext>
          </c:extLst>
        </c:ser>
        <c:dLbls>
          <c:showLegendKey val="0"/>
          <c:showVal val="0"/>
          <c:showCatName val="0"/>
          <c:showSerName val="0"/>
          <c:showPercent val="0"/>
          <c:showBubbleSize val="0"/>
        </c:dLbls>
        <c:gapWidth val="219"/>
        <c:axId val="1399004608"/>
        <c:axId val="1399007104"/>
      </c:barChart>
      <c:lineChart>
        <c:grouping val="standard"/>
        <c:varyColors val="0"/>
        <c:ser>
          <c:idx val="0"/>
          <c:order val="0"/>
          <c:tx>
            <c:strRef>
              <c:f>'Tablas dinámicas y gráficos'!$B$161</c:f>
              <c:strCache>
                <c:ptCount val="1"/>
                <c:pt idx="0">
                  <c:v>Platos (promedio)</c:v>
                </c:pt>
              </c:strCache>
            </c:strRef>
          </c:tx>
          <c:spPr>
            <a:ln w="28575" cap="rnd">
              <a:solidFill>
                <a:schemeClr val="accent4"/>
              </a:solidFill>
              <a:round/>
            </a:ln>
            <a:effectLst/>
          </c:spPr>
          <c:marker>
            <c:symbol val="none"/>
          </c:marker>
          <c:dLbls>
            <c:spPr>
              <a:solidFill>
                <a:schemeClr val="accent4">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gráficos'!$A$162:$A$164</c:f>
              <c:strCache>
                <c:ptCount val="2"/>
                <c:pt idx="0">
                  <c:v>No facturada</c:v>
                </c:pt>
                <c:pt idx="1">
                  <c:v>Facturada</c:v>
                </c:pt>
              </c:strCache>
            </c:strRef>
          </c:cat>
          <c:val>
            <c:numRef>
              <c:f>'Tablas dinámicas y gráficos'!$B$162:$B$164</c:f>
              <c:numCache>
                <c:formatCode>0.00</c:formatCode>
                <c:ptCount val="2"/>
                <c:pt idx="0">
                  <c:v>7.1717171717171722</c:v>
                </c:pt>
                <c:pt idx="1">
                  <c:v>4.682634730538922</c:v>
                </c:pt>
              </c:numCache>
            </c:numRef>
          </c:val>
          <c:smooth val="0"/>
          <c:extLst>
            <c:ext xmlns:c16="http://schemas.microsoft.com/office/drawing/2014/chart" uri="{C3380CC4-5D6E-409C-BE32-E72D297353CC}">
              <c16:uniqueId val="{00000002-CE34-4D2E-A48A-8EDEC3D33EA3}"/>
            </c:ext>
          </c:extLst>
        </c:ser>
        <c:dLbls>
          <c:showLegendKey val="0"/>
          <c:showVal val="0"/>
          <c:showCatName val="0"/>
          <c:showSerName val="0"/>
          <c:showPercent val="0"/>
          <c:showBubbleSize val="0"/>
        </c:dLbls>
        <c:marker val="1"/>
        <c:smooth val="0"/>
        <c:axId val="1851938448"/>
        <c:axId val="1851936784"/>
      </c:lineChart>
      <c:catAx>
        <c:axId val="139900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07104"/>
        <c:crosses val="autoZero"/>
        <c:auto val="1"/>
        <c:lblAlgn val="ctr"/>
        <c:lblOffset val="100"/>
        <c:noMultiLvlLbl val="0"/>
      </c:catAx>
      <c:valAx>
        <c:axId val="1399007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04608"/>
        <c:crosses val="autoZero"/>
        <c:crossBetween val="between"/>
      </c:valAx>
      <c:valAx>
        <c:axId val="185193678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1938448"/>
        <c:crosses val="max"/>
        <c:crossBetween val="between"/>
      </c:valAx>
      <c:catAx>
        <c:axId val="1851938448"/>
        <c:scaling>
          <c:orientation val="minMax"/>
        </c:scaling>
        <c:delete val="1"/>
        <c:axPos val="b"/>
        <c:numFmt formatCode="General" sourceLinked="1"/>
        <c:majorTickMark val="out"/>
        <c:minorTickMark val="none"/>
        <c:tickLblPos val="nextTo"/>
        <c:crossAx val="1851936784"/>
        <c:crosses val="autoZero"/>
        <c:auto val="1"/>
        <c:lblAlgn val="ctr"/>
        <c:lblOffset val="100"/>
        <c:noMultiLvlLbl val="0"/>
      </c:catAx>
      <c:spPr>
        <a:noFill/>
        <a:ln>
          <a:noFill/>
        </a:ln>
        <a:effectLst/>
      </c:spPr>
    </c:plotArea>
    <c:legend>
      <c:legendPos val="r"/>
      <c:layout>
        <c:manualLayout>
          <c:xMode val="edge"/>
          <c:yMode val="edge"/>
          <c:x val="0.68265647537301066"/>
          <c:y val="0.36768336249635464"/>
          <c:w val="0.31466308828513551"/>
          <c:h val="0.385419947506561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gráficos!TablaDinámica31</c:name>
    <c:fmtId val="10"/>
  </c:pivotSource>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Impagos por estado mesa</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 y gráficos'!$B$186</c:f>
              <c:strCache>
                <c:ptCount val="1"/>
                <c:pt idx="0">
                  <c:v>Cuentas</c:v>
                </c:pt>
              </c:strCache>
            </c:strRef>
          </c:tx>
          <c:spPr>
            <a:solidFill>
              <a:schemeClr val="accent1"/>
            </a:solidFill>
            <a:ln>
              <a:noFill/>
            </a:ln>
            <a:effectLst/>
          </c:spPr>
          <c:invertIfNegative val="0"/>
          <c:dLbls>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gráficos'!$A$187:$A$190</c:f>
              <c:strCache>
                <c:ptCount val="3"/>
                <c:pt idx="0">
                  <c:v>Libre</c:v>
                </c:pt>
                <c:pt idx="1">
                  <c:v>Ocupada</c:v>
                </c:pt>
                <c:pt idx="2">
                  <c:v>Reservada</c:v>
                </c:pt>
              </c:strCache>
            </c:strRef>
          </c:cat>
          <c:val>
            <c:numRef>
              <c:f>'Tablas dinámicas y gráficos'!$B$187:$B$190</c:f>
              <c:numCache>
                <c:formatCode>0</c:formatCode>
                <c:ptCount val="3"/>
                <c:pt idx="0">
                  <c:v>249</c:v>
                </c:pt>
                <c:pt idx="1">
                  <c:v>260</c:v>
                </c:pt>
                <c:pt idx="2">
                  <c:v>258</c:v>
                </c:pt>
              </c:numCache>
            </c:numRef>
          </c:val>
          <c:extLst>
            <c:ext xmlns:c16="http://schemas.microsoft.com/office/drawing/2014/chart" uri="{C3380CC4-5D6E-409C-BE32-E72D297353CC}">
              <c16:uniqueId val="{00000000-5EAF-47B9-AADC-480455C58815}"/>
            </c:ext>
          </c:extLst>
        </c:ser>
        <c:dLbls>
          <c:dLblPos val="outEnd"/>
          <c:showLegendKey val="0"/>
          <c:showVal val="1"/>
          <c:showCatName val="0"/>
          <c:showSerName val="0"/>
          <c:showPercent val="0"/>
          <c:showBubbleSize val="0"/>
        </c:dLbls>
        <c:gapWidth val="219"/>
        <c:axId val="1866239712"/>
        <c:axId val="1866240544"/>
      </c:barChart>
      <c:lineChart>
        <c:grouping val="standard"/>
        <c:varyColors val="0"/>
        <c:ser>
          <c:idx val="1"/>
          <c:order val="1"/>
          <c:tx>
            <c:strRef>
              <c:f>'Tablas dinámicas y gráficos'!$C$186</c:f>
              <c:strCache>
                <c:ptCount val="1"/>
                <c:pt idx="0">
                  <c:v>% impago</c:v>
                </c:pt>
              </c:strCache>
            </c:strRef>
          </c:tx>
          <c:spPr>
            <a:ln w="28575" cap="rnd">
              <a:solidFill>
                <a:schemeClr val="accent2"/>
              </a:solidFill>
              <a:round/>
            </a:ln>
            <a:effectLst/>
          </c:spPr>
          <c:marker>
            <c:symbol val="none"/>
          </c:marker>
          <c:dLbls>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gráficos'!$A$187:$A$190</c:f>
              <c:strCache>
                <c:ptCount val="3"/>
                <c:pt idx="0">
                  <c:v>Libre</c:v>
                </c:pt>
                <c:pt idx="1">
                  <c:v>Ocupada</c:v>
                </c:pt>
                <c:pt idx="2">
                  <c:v>Reservada</c:v>
                </c:pt>
              </c:strCache>
            </c:strRef>
          </c:cat>
          <c:val>
            <c:numRef>
              <c:f>'Tablas dinámicas y gráficos'!$C$187:$C$190</c:f>
              <c:numCache>
                <c:formatCode>0%</c:formatCode>
                <c:ptCount val="3"/>
                <c:pt idx="0">
                  <c:v>0.16465863453815266</c:v>
                </c:pt>
                <c:pt idx="1">
                  <c:v>7.3076923076923039E-2</c:v>
                </c:pt>
                <c:pt idx="2">
                  <c:v>0.15116279069767447</c:v>
                </c:pt>
              </c:numCache>
            </c:numRef>
          </c:val>
          <c:smooth val="0"/>
          <c:extLst>
            <c:ext xmlns:c16="http://schemas.microsoft.com/office/drawing/2014/chart" uri="{C3380CC4-5D6E-409C-BE32-E72D297353CC}">
              <c16:uniqueId val="{00000001-5EAF-47B9-AADC-480455C58815}"/>
            </c:ext>
          </c:extLst>
        </c:ser>
        <c:dLbls>
          <c:showLegendKey val="0"/>
          <c:showVal val="0"/>
          <c:showCatName val="0"/>
          <c:showSerName val="0"/>
          <c:showPercent val="0"/>
          <c:showBubbleSize val="0"/>
        </c:dLbls>
        <c:marker val="1"/>
        <c:smooth val="0"/>
        <c:axId val="1400542544"/>
        <c:axId val="1400542128"/>
      </c:lineChart>
      <c:catAx>
        <c:axId val="186623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66240544"/>
        <c:crosses val="autoZero"/>
        <c:auto val="1"/>
        <c:lblAlgn val="ctr"/>
        <c:lblOffset val="100"/>
        <c:noMultiLvlLbl val="0"/>
      </c:catAx>
      <c:valAx>
        <c:axId val="186624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66239712"/>
        <c:crosses val="autoZero"/>
        <c:crossBetween val="between"/>
      </c:valAx>
      <c:valAx>
        <c:axId val="140054212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00542544"/>
        <c:crosses val="max"/>
        <c:crossBetween val="between"/>
      </c:valAx>
      <c:catAx>
        <c:axId val="1400542544"/>
        <c:scaling>
          <c:orientation val="minMax"/>
        </c:scaling>
        <c:delete val="1"/>
        <c:axPos val="b"/>
        <c:numFmt formatCode="General" sourceLinked="1"/>
        <c:majorTickMark val="out"/>
        <c:minorTickMark val="none"/>
        <c:tickLblPos val="nextTo"/>
        <c:crossAx val="140054212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gráficos!TablaDinámica22</c:name>
    <c:fmtId val="1"/>
  </c:pivotSource>
  <c:chart>
    <c:title>
      <c:tx>
        <c:rich>
          <a:bodyPr rot="0" spcFirstLastPara="1" vertOverflow="ellipsis" vert="horz" wrap="square" anchor="ctr" anchorCtr="1"/>
          <a:lstStyle/>
          <a:p>
            <a:pPr algn="ctr" rtl="0">
              <a:defRPr lang="en-US" sz="1000" b="1" i="0" u="none" strike="noStrike" kern="1200" cap="all" spc="50" baseline="0">
                <a:solidFill>
                  <a:sysClr val="windowText" lastClr="000000">
                    <a:lumMod val="65000"/>
                    <a:lumOff val="35000"/>
                  </a:sysClr>
                </a:solidFill>
                <a:latin typeface="+mn-lt"/>
                <a:ea typeface="+mn-ea"/>
                <a:cs typeface="+mn-cs"/>
              </a:defRPr>
            </a:pPr>
            <a:r>
              <a:rPr lang="en-US" sz="1000" b="1" i="0" u="none" strike="noStrike" kern="1200" cap="all" spc="50" baseline="0">
                <a:solidFill>
                  <a:sysClr val="windowText" lastClr="000000">
                    <a:lumMod val="65000"/>
                    <a:lumOff val="35000"/>
                  </a:sysClr>
                </a:solidFill>
                <a:latin typeface="+mn-lt"/>
                <a:ea typeface="+mn-ea"/>
                <a:cs typeface="+mn-cs"/>
              </a:rPr>
              <a:t>Transacciones por método de pago</a:t>
            </a:r>
          </a:p>
        </c:rich>
      </c:tx>
      <c:overlay val="0"/>
      <c:spPr>
        <a:noFill/>
        <a:ln>
          <a:noFill/>
        </a:ln>
        <a:effectLst/>
      </c:spPr>
      <c:txPr>
        <a:bodyPr rot="0" spcFirstLastPara="1" vertOverflow="ellipsis" vert="horz" wrap="square" anchor="ctr" anchorCtr="1"/>
        <a:lstStyle/>
        <a:p>
          <a:pPr algn="ctr" rtl="0">
            <a:defRPr lang="en-U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w="0">
                    <a:noFill/>
                    <a:bevel/>
                  </a:ln>
                  <a:solidFill>
                    <a:schemeClr val="bg1"/>
                  </a:solidFill>
                  <a:latin typeface="+mn-lt"/>
                  <a:ea typeface="+mn-ea"/>
                  <a:cs typeface="+mn-cs"/>
                </a:defRPr>
              </a:pPr>
              <a:endParaRPr lang="es-E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'Tablas dinámicas y gráficos'!$B$20</c:f>
              <c:strCache>
                <c:ptCount val="1"/>
                <c:pt idx="0">
                  <c:v>Transacciones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30-44CE-A520-B9EF077DF4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30-44CE-A520-B9EF077DF4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30-44CE-A520-B9EF077DF4E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w="0">
                      <a:noFill/>
                      <a:bevel/>
                    </a:ln>
                    <a:solidFill>
                      <a:schemeClr val="bg1"/>
                    </a:solidFill>
                    <a:latin typeface="+mn-lt"/>
                    <a:ea typeface="+mn-ea"/>
                    <a:cs typeface="+mn-cs"/>
                  </a:defRPr>
                </a:pPr>
                <a:endParaRPr lang="es-E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 y gráficos'!$A$21:$A$24</c:f>
              <c:strCache>
                <c:ptCount val="3"/>
                <c:pt idx="0">
                  <c:v>Efectivo</c:v>
                </c:pt>
                <c:pt idx="1">
                  <c:v>Tarjeta de crédito</c:v>
                </c:pt>
                <c:pt idx="2">
                  <c:v>Tarjeta de débito</c:v>
                </c:pt>
              </c:strCache>
            </c:strRef>
          </c:cat>
          <c:val>
            <c:numRef>
              <c:f>'Tablas dinámicas y gráficos'!$B$21:$B$24</c:f>
              <c:numCache>
                <c:formatCode>General</c:formatCode>
                <c:ptCount val="3"/>
                <c:pt idx="0">
                  <c:v>83</c:v>
                </c:pt>
                <c:pt idx="1">
                  <c:v>461</c:v>
                </c:pt>
                <c:pt idx="2">
                  <c:v>124</c:v>
                </c:pt>
              </c:numCache>
            </c:numRef>
          </c:val>
          <c:extLst>
            <c:ext xmlns:c16="http://schemas.microsoft.com/office/drawing/2014/chart" uri="{C3380CC4-5D6E-409C-BE32-E72D297353CC}">
              <c16:uniqueId val="{00000000-608E-473F-918E-134F1C0B34A5}"/>
            </c:ext>
          </c:extLst>
        </c:ser>
        <c:ser>
          <c:idx val="1"/>
          <c:order val="1"/>
          <c:tx>
            <c:strRef>
              <c:f>'Tablas dinámicas y gráficos'!$C$20</c:f>
              <c:strCache>
                <c:ptCount val="1"/>
                <c:pt idx="0">
                  <c:v>Pct de cobro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3630-44CE-A520-B9EF077DF4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3630-44CE-A520-B9EF077DF4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3630-44CE-A520-B9EF077DF4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 y gráficos'!$A$21:$A$24</c:f>
              <c:strCache>
                <c:ptCount val="3"/>
                <c:pt idx="0">
                  <c:v>Efectivo</c:v>
                </c:pt>
                <c:pt idx="1">
                  <c:v>Tarjeta de crédito</c:v>
                </c:pt>
                <c:pt idx="2">
                  <c:v>Tarjeta de débito</c:v>
                </c:pt>
              </c:strCache>
            </c:strRef>
          </c:cat>
          <c:val>
            <c:numRef>
              <c:f>'Tablas dinámicas y gráficos'!$C$21:$C$24</c:f>
              <c:numCache>
                <c:formatCode>0%</c:formatCode>
                <c:ptCount val="3"/>
                <c:pt idx="0">
                  <c:v>0.90217391304347827</c:v>
                </c:pt>
                <c:pt idx="1">
                  <c:v>0.87809523809523804</c:v>
                </c:pt>
                <c:pt idx="2">
                  <c:v>0.82666666666666666</c:v>
                </c:pt>
              </c:numCache>
            </c:numRef>
          </c:val>
          <c:extLst>
            <c:ext xmlns:c16="http://schemas.microsoft.com/office/drawing/2014/chart" uri="{C3380CC4-5D6E-409C-BE32-E72D297353CC}">
              <c16:uniqueId val="{00000001-608E-473F-918E-134F1C0B34A5}"/>
            </c:ext>
          </c:extLst>
        </c:ser>
        <c:ser>
          <c:idx val="2"/>
          <c:order val="2"/>
          <c:tx>
            <c:strRef>
              <c:f>'Tablas dinámicas y gráficos'!$D$20</c:f>
              <c:strCache>
                <c:ptCount val="1"/>
                <c:pt idx="0">
                  <c:v>Monto promedio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3630-44CE-A520-B9EF077DF4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3630-44CE-A520-B9EF077DF4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3630-44CE-A520-B9EF077DF4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 y gráficos'!$A$21:$A$24</c:f>
              <c:strCache>
                <c:ptCount val="3"/>
                <c:pt idx="0">
                  <c:v>Efectivo</c:v>
                </c:pt>
                <c:pt idx="1">
                  <c:v>Tarjeta de crédito</c:v>
                </c:pt>
                <c:pt idx="2">
                  <c:v>Tarjeta de débito</c:v>
                </c:pt>
              </c:strCache>
            </c:strRef>
          </c:cat>
          <c:val>
            <c:numRef>
              <c:f>'Tablas dinámicas y gráficos'!$D$21:$D$24</c:f>
              <c:numCache>
                <c:formatCode>_-* #,##0.0\ "€"_-;\-* #,##0.0\ "€"_-;_-* "-"??\ "€"_-;_-@_-</c:formatCode>
                <c:ptCount val="3"/>
                <c:pt idx="0">
                  <c:v>132.33695652173913</c:v>
                </c:pt>
                <c:pt idx="1">
                  <c:v>139.01142857142858</c:v>
                </c:pt>
                <c:pt idx="2">
                  <c:v>141.13999999999999</c:v>
                </c:pt>
              </c:numCache>
            </c:numRef>
          </c:val>
          <c:extLst>
            <c:ext xmlns:c16="http://schemas.microsoft.com/office/drawing/2014/chart" uri="{C3380CC4-5D6E-409C-BE32-E72D297353CC}">
              <c16:uniqueId val="{00000002-608E-473F-918E-134F1C0B34A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facturación semanal</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alpha val="70000"/>
              </a:schemeClr>
            </a:solidFill>
            <a:round/>
          </a:ln>
          <a:effectLst/>
        </c:spPr>
        <c:marker>
          <c:symbol val="none"/>
        </c:marker>
        <c:dLbl>
          <c:idx val="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alpha val="70000"/>
              </a:schemeClr>
            </a:solidFill>
            <a:round/>
          </a:ln>
          <a:effectLst/>
        </c:spPr>
        <c:marker>
          <c:symbol val="none"/>
        </c:marker>
        <c:dLbl>
          <c:idx val="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 &quot;€&quot;"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lumMod val="75000"/>
                <a:alpha val="70000"/>
              </a:schemeClr>
            </a:solidFill>
            <a:round/>
          </a:ln>
          <a:effectLst/>
        </c:spPr>
        <c:marker>
          <c:symbol val="none"/>
        </c:marker>
        <c:dLbl>
          <c:idx val="0"/>
          <c:numFmt formatCode="0%" sourceLinked="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Facturable</c:v>
          </c:tx>
          <c:spPr>
            <a:solidFill>
              <a:schemeClr val="accent1"/>
            </a:solidFill>
            <a:ln>
              <a:noFill/>
            </a:ln>
            <a:effectLst/>
          </c:spPr>
          <c:invertIfNegative val="0"/>
          <c:dLbls>
            <c:numFmt formatCode="#,##0\ &quot;€&quot;"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 lunes</c:v>
              </c:pt>
              <c:pt idx="1">
                <c:v>2. martes</c:v>
              </c:pt>
              <c:pt idx="2">
                <c:v>3. miércoles</c:v>
              </c:pt>
              <c:pt idx="3">
                <c:v>4. jueves</c:v>
              </c:pt>
              <c:pt idx="4">
                <c:v>5. viernes</c:v>
              </c:pt>
              <c:pt idx="5">
                <c:v>6. sábado</c:v>
              </c:pt>
              <c:pt idx="6">
                <c:v>7. domingo</c:v>
              </c:pt>
            </c:strLit>
          </c:cat>
          <c:val>
            <c:numLit>
              <c:formatCode>General</c:formatCode>
              <c:ptCount val="7"/>
              <c:pt idx="0">
                <c:v>8321</c:v>
              </c:pt>
              <c:pt idx="1">
                <c:v>7646</c:v>
              </c:pt>
              <c:pt idx="2">
                <c:v>10696</c:v>
              </c:pt>
              <c:pt idx="3">
                <c:v>24632</c:v>
              </c:pt>
              <c:pt idx="4">
                <c:v>16909</c:v>
              </c:pt>
              <c:pt idx="5">
                <c:v>17687</c:v>
              </c:pt>
              <c:pt idx="6">
                <c:v>20436</c:v>
              </c:pt>
            </c:numLit>
          </c:val>
          <c:extLst>
            <c:ext xmlns:c16="http://schemas.microsoft.com/office/drawing/2014/chart" uri="{C3380CC4-5D6E-409C-BE32-E72D297353CC}">
              <c16:uniqueId val="{00000000-BD38-4473-8B23-EECA1629867D}"/>
            </c:ext>
          </c:extLst>
        </c:ser>
        <c:dLbls>
          <c:showLegendKey val="0"/>
          <c:showVal val="1"/>
          <c:showCatName val="0"/>
          <c:showSerName val="0"/>
          <c:showPercent val="0"/>
          <c:showBubbleSize val="0"/>
        </c:dLbls>
        <c:gapWidth val="219"/>
        <c:axId val="954429680"/>
        <c:axId val="954431344"/>
      </c:barChart>
      <c:lineChart>
        <c:grouping val="standard"/>
        <c:varyColors val="0"/>
        <c:ser>
          <c:idx val="1"/>
          <c:order val="1"/>
          <c:tx>
            <c:v>% monto facturado</c:v>
          </c:tx>
          <c:spPr>
            <a:ln w="28575" cap="rnd">
              <a:solidFill>
                <a:schemeClr val="accent6">
                  <a:lumMod val="75000"/>
                  <a:alpha val="70000"/>
                </a:schemeClr>
              </a:solidFill>
              <a:round/>
            </a:ln>
            <a:effectLst/>
          </c:spPr>
          <c:marker>
            <c:symbol val="none"/>
          </c:marker>
          <c:dLbls>
            <c:numFmt formatCode="0%" sourceLinked="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 lunes</c:v>
              </c:pt>
              <c:pt idx="1">
                <c:v>2. martes</c:v>
              </c:pt>
              <c:pt idx="2">
                <c:v>3. miércoles</c:v>
              </c:pt>
              <c:pt idx="3">
                <c:v>4. jueves</c:v>
              </c:pt>
              <c:pt idx="4">
                <c:v>5. viernes</c:v>
              </c:pt>
              <c:pt idx="5">
                <c:v>6. sábado</c:v>
              </c:pt>
              <c:pt idx="6">
                <c:v>7. domingo</c:v>
              </c:pt>
            </c:strLit>
          </c:cat>
          <c:val>
            <c:numLit>
              <c:formatCode>General</c:formatCode>
              <c:ptCount val="7"/>
              <c:pt idx="0">
                <c:v>0.69090253575291427</c:v>
              </c:pt>
              <c:pt idx="1">
                <c:v>0.96861103845147789</c:v>
              </c:pt>
              <c:pt idx="2">
                <c:v>0.82423335826477184</c:v>
              </c:pt>
              <c:pt idx="3">
                <c:v>0.82798798311139976</c:v>
              </c:pt>
              <c:pt idx="4">
                <c:v>0.86427346383582704</c:v>
              </c:pt>
              <c:pt idx="5">
                <c:v>0.82020693164471081</c:v>
              </c:pt>
              <c:pt idx="6">
                <c:v>0.74559600704638873</c:v>
              </c:pt>
            </c:numLit>
          </c:val>
          <c:smooth val="0"/>
          <c:extLst>
            <c:ext xmlns:c16="http://schemas.microsoft.com/office/drawing/2014/chart" uri="{C3380CC4-5D6E-409C-BE32-E72D297353CC}">
              <c16:uniqueId val="{00000001-BD38-4473-8B23-EECA1629867D}"/>
            </c:ext>
          </c:extLst>
        </c:ser>
        <c:dLbls>
          <c:showLegendKey val="0"/>
          <c:showVal val="1"/>
          <c:showCatName val="0"/>
          <c:showSerName val="0"/>
          <c:showPercent val="0"/>
          <c:showBubbleSize val="0"/>
        </c:dLbls>
        <c:marker val="1"/>
        <c:smooth val="0"/>
        <c:axId val="1244954992"/>
        <c:axId val="1244957904"/>
      </c:lineChart>
      <c:catAx>
        <c:axId val="95442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54431344"/>
        <c:crosses val="autoZero"/>
        <c:auto val="1"/>
        <c:lblAlgn val="ctr"/>
        <c:lblOffset val="100"/>
        <c:noMultiLvlLbl val="0"/>
      </c:catAx>
      <c:valAx>
        <c:axId val="95443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54429680"/>
        <c:crosses val="autoZero"/>
        <c:crossBetween val="between"/>
      </c:valAx>
      <c:valAx>
        <c:axId val="1244957904"/>
        <c:scaling>
          <c:orientation val="minMax"/>
          <c:max val="1"/>
          <c:min val="0.30000000000000004"/>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44954992"/>
        <c:crosses val="max"/>
        <c:crossBetween val="between"/>
      </c:valAx>
      <c:catAx>
        <c:axId val="1244954992"/>
        <c:scaling>
          <c:orientation val="minMax"/>
        </c:scaling>
        <c:delete val="1"/>
        <c:axPos val="b"/>
        <c:numFmt formatCode="General" sourceLinked="1"/>
        <c:majorTickMark val="out"/>
        <c:minorTickMark val="none"/>
        <c:tickLblPos val="nextTo"/>
        <c:crossAx val="12449579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gráficos!TablaDinámica86</c:name>
    <c:fmtId val="10"/>
  </c:pivotSource>
  <c:chart>
    <c:title>
      <c:tx>
        <c:rich>
          <a:bodyPr rot="0" spcFirstLastPara="1" vertOverflow="ellipsis" vert="horz" wrap="square" anchor="ctr" anchorCtr="1"/>
          <a:lstStyle/>
          <a:p>
            <a:pPr>
              <a:defRPr sz="1100" b="1" i="0" u="none" strike="noStrike" kern="1200" cap="all" spc="0" baseline="0">
                <a:solidFill>
                  <a:schemeClr val="tx1">
                    <a:lumMod val="65000"/>
                    <a:lumOff val="35000"/>
                  </a:schemeClr>
                </a:solidFill>
                <a:latin typeface="+mn-lt"/>
                <a:ea typeface="+mn-ea"/>
                <a:cs typeface="+mn-cs"/>
              </a:defRPr>
            </a:pPr>
            <a:r>
              <a:rPr lang="es-ES" sz="1100" b="1" i="0" cap="all" baseline="0"/>
              <a:t>Pérdida de ingresos por n° de platos</a:t>
            </a:r>
          </a:p>
        </c:rich>
      </c:tx>
      <c:overlay val="0"/>
      <c:spPr>
        <a:noFill/>
        <a:ln>
          <a:noFill/>
        </a:ln>
        <a:effectLst/>
      </c:spPr>
      <c:txPr>
        <a:bodyPr rot="0" spcFirstLastPara="1" vertOverflow="ellipsis" vert="horz" wrap="square" anchor="ctr" anchorCtr="1"/>
        <a:lstStyle/>
        <a:p>
          <a:pPr>
            <a:defRPr sz="1100" b="1" i="0" u="none" strike="noStrike" kern="1200" cap="all"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alpha val="80000"/>
            </a:srgbClr>
          </a:solidFill>
          <a:ln>
            <a:noFill/>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alpha val="80000"/>
            </a:srgbClr>
          </a:solidFill>
          <a:ln>
            <a:noFill/>
          </a:ln>
          <a:effectLst/>
        </c:spPr>
        <c:dLbl>
          <c:idx val="0"/>
          <c:layout>
            <c:manualLayout>
              <c:x val="0"/>
              <c:y val="-0.1620370370370370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alpha val="80000"/>
            </a:srgbClr>
          </a:solidFill>
          <a:ln>
            <a:noFill/>
          </a:ln>
          <a:effectLst/>
        </c:spPr>
        <c:dLbl>
          <c:idx val="0"/>
          <c:layout>
            <c:manualLayout>
              <c:x val="-2.7777777777777779E-3"/>
              <c:y val="-0.1666666666666666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alpha val="80000"/>
            </a:srgbClr>
          </a:solidFill>
          <a:ln>
            <a:noFill/>
          </a:ln>
          <a:effectLst/>
        </c:spPr>
        <c:dLbl>
          <c:idx val="0"/>
          <c:layout>
            <c:manualLayout>
              <c:x val="-2.5462668816039986E-17"/>
              <c:y val="-0.1203703703703704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alpha val="80000"/>
            </a:srgbClr>
          </a:solidFill>
          <a:ln>
            <a:noFill/>
          </a:ln>
          <a:effectLst/>
        </c:spPr>
        <c:dLbl>
          <c:idx val="0"/>
          <c:layout>
            <c:manualLayout>
              <c:x val="0"/>
              <c:y val="-0.1620370370370371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alpha val="80000"/>
            </a:srgbClr>
          </a:solidFill>
          <a:ln>
            <a:noFill/>
          </a:ln>
          <a:effectLst/>
        </c:spPr>
        <c:dLbl>
          <c:idx val="0"/>
          <c:layout>
            <c:manualLayout>
              <c:x val="-2.7777777777777779E-3"/>
              <c:y val="-0.30555555555555558"/>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alpha val="80000"/>
            </a:srgbClr>
          </a:solidFill>
          <a:ln>
            <a:noFill/>
          </a:ln>
          <a:effectLst/>
        </c:spPr>
        <c:dLbl>
          <c:idx val="0"/>
          <c:layout>
            <c:manualLayout>
              <c:x val="0"/>
              <c:y val="-0.21296296296296297"/>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alpha val="80000"/>
            </a:srgbClr>
          </a:solidFill>
          <a:ln>
            <a:noFill/>
          </a:ln>
          <a:effectLst/>
        </c:spPr>
        <c:dLbl>
          <c:idx val="0"/>
          <c:layout>
            <c:manualLayout>
              <c:x val="-1.0185067526415994E-16"/>
              <c:y val="-0.1759259259259259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alpha val="80000"/>
            </a:srgbClr>
          </a:solidFill>
          <a:ln>
            <a:noFill/>
          </a:ln>
          <a:effectLst/>
        </c:spPr>
        <c:dLbl>
          <c:idx val="0"/>
          <c:layout>
            <c:manualLayout>
              <c:x val="-1.0185067526415994E-16"/>
              <c:y val="-7.407407407407407E-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alpha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C00000">
              <a:alpha val="80000"/>
            </a:srgbClr>
          </a:solidFill>
          <a:ln>
            <a:noFill/>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C00000">
              <a:alpha val="80000"/>
            </a:srgbClr>
          </a:solidFill>
          <a:ln>
            <a:noFill/>
          </a:ln>
          <a:effectLst/>
        </c:spPr>
        <c:dLbl>
          <c:idx val="0"/>
          <c:layout>
            <c:manualLayout>
              <c:x val="0"/>
              <c:y val="-0.1620370370370370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00000">
              <a:alpha val="80000"/>
            </a:srgbClr>
          </a:solidFill>
          <a:ln>
            <a:noFill/>
          </a:ln>
          <a:effectLst/>
        </c:spPr>
        <c:dLbl>
          <c:idx val="0"/>
          <c:layout>
            <c:manualLayout>
              <c:x val="-2.5462668816039986E-17"/>
              <c:y val="-0.1203703703703704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C00000">
              <a:alpha val="80000"/>
            </a:srgbClr>
          </a:solidFill>
          <a:ln>
            <a:noFill/>
          </a:ln>
          <a:effectLst/>
        </c:spPr>
        <c:dLbl>
          <c:idx val="0"/>
          <c:layout>
            <c:manualLayout>
              <c:x val="-2.7777777777777779E-3"/>
              <c:y val="-0.1666666666666666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C00000">
              <a:alpha val="80000"/>
            </a:srgbClr>
          </a:solidFill>
          <a:ln>
            <a:noFill/>
          </a:ln>
          <a:effectLst/>
        </c:spPr>
        <c:dLbl>
          <c:idx val="0"/>
          <c:layout>
            <c:manualLayout>
              <c:x val="0"/>
              <c:y val="-0.1620370370370371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C00000">
              <a:alpha val="80000"/>
            </a:srgbClr>
          </a:solidFill>
          <a:ln>
            <a:noFill/>
          </a:ln>
          <a:effectLst/>
        </c:spPr>
        <c:dLbl>
          <c:idx val="0"/>
          <c:layout>
            <c:manualLayout>
              <c:x val="-2.7777777777777779E-3"/>
              <c:y val="-0.30555555555555558"/>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C00000">
              <a:alpha val="80000"/>
            </a:srgbClr>
          </a:solidFill>
          <a:ln>
            <a:noFill/>
          </a:ln>
          <a:effectLst/>
        </c:spPr>
        <c:dLbl>
          <c:idx val="0"/>
          <c:layout>
            <c:manualLayout>
              <c:x val="0"/>
              <c:y val="-0.21296296296296297"/>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C00000">
              <a:alpha val="80000"/>
            </a:srgbClr>
          </a:solidFill>
          <a:ln>
            <a:noFill/>
          </a:ln>
          <a:effectLst/>
        </c:spPr>
        <c:dLbl>
          <c:idx val="0"/>
          <c:layout>
            <c:manualLayout>
              <c:x val="-1.0185067526415994E-16"/>
              <c:y val="-0.1759259259259259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C00000">
              <a:alpha val="80000"/>
            </a:srgbClr>
          </a:solidFill>
          <a:ln>
            <a:noFill/>
          </a:ln>
          <a:effectLst/>
        </c:spPr>
        <c:dLbl>
          <c:idx val="0"/>
          <c:layout>
            <c:manualLayout>
              <c:x val="-1.0185067526415994E-16"/>
              <c:y val="-7.407407407407407E-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75000"/>
              <a:alpha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C00000">
              <a:alpha val="80000"/>
            </a:srgbClr>
          </a:solidFill>
          <a:ln>
            <a:noFill/>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C00000">
              <a:alpha val="80000"/>
            </a:srgbClr>
          </a:solidFill>
          <a:ln>
            <a:noFill/>
          </a:ln>
          <a:effectLst/>
        </c:spPr>
        <c:dLbl>
          <c:idx val="0"/>
          <c:layout>
            <c:manualLayout>
              <c:x val="0"/>
              <c:y val="-0.1620370370370370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C00000">
              <a:alpha val="80000"/>
            </a:srgbClr>
          </a:solidFill>
          <a:ln>
            <a:noFill/>
          </a:ln>
          <a:effectLst/>
        </c:spPr>
        <c:dLbl>
          <c:idx val="0"/>
          <c:layout>
            <c:manualLayout>
              <c:x val="-2.5462668816039986E-17"/>
              <c:y val="-0.1203703703703704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C00000">
              <a:alpha val="80000"/>
            </a:srgbClr>
          </a:solidFill>
          <a:ln>
            <a:noFill/>
          </a:ln>
          <a:effectLst/>
        </c:spPr>
        <c:dLbl>
          <c:idx val="0"/>
          <c:layout>
            <c:manualLayout>
              <c:x val="-2.7777777777777779E-3"/>
              <c:y val="-0.1666666666666666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C00000">
              <a:alpha val="80000"/>
            </a:srgbClr>
          </a:solidFill>
          <a:ln>
            <a:noFill/>
          </a:ln>
          <a:effectLst/>
        </c:spPr>
        <c:dLbl>
          <c:idx val="0"/>
          <c:layout>
            <c:manualLayout>
              <c:x val="0"/>
              <c:y val="-0.1620370370370371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C00000">
              <a:alpha val="80000"/>
            </a:srgbClr>
          </a:solidFill>
          <a:ln>
            <a:noFill/>
          </a:ln>
          <a:effectLst/>
        </c:spPr>
        <c:dLbl>
          <c:idx val="0"/>
          <c:layout>
            <c:manualLayout>
              <c:x val="-2.7777777777777779E-3"/>
              <c:y val="-0.30555555555555558"/>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C00000">
              <a:alpha val="80000"/>
            </a:srgbClr>
          </a:solidFill>
          <a:ln>
            <a:noFill/>
          </a:ln>
          <a:effectLst/>
        </c:spPr>
        <c:dLbl>
          <c:idx val="0"/>
          <c:layout>
            <c:manualLayout>
              <c:x val="0"/>
              <c:y val="-0.21296296296296297"/>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C00000">
              <a:alpha val="80000"/>
            </a:srgbClr>
          </a:solidFill>
          <a:ln>
            <a:noFill/>
          </a:ln>
          <a:effectLst/>
        </c:spPr>
        <c:dLbl>
          <c:idx val="0"/>
          <c:layout>
            <c:manualLayout>
              <c:x val="-1.0185067526415994E-16"/>
              <c:y val="-0.1759259259259259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C00000">
              <a:alpha val="80000"/>
            </a:srgbClr>
          </a:solidFill>
          <a:ln>
            <a:noFill/>
          </a:ln>
          <a:effectLst/>
        </c:spPr>
        <c:dLbl>
          <c:idx val="0"/>
          <c:layout>
            <c:manualLayout>
              <c:x val="-1.0185067526415994E-16"/>
              <c:y val="-7.407407407407407E-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lumMod val="75000"/>
              <a:alpha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C00000">
              <a:alpha val="80000"/>
            </a:srgbClr>
          </a:solidFill>
          <a:ln>
            <a:noFill/>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C00000">
              <a:alpha val="80000"/>
            </a:srgbClr>
          </a:solidFill>
          <a:ln>
            <a:noFill/>
          </a:ln>
          <a:effectLst/>
        </c:spPr>
        <c:dLbl>
          <c:idx val="0"/>
          <c:layout>
            <c:manualLayout>
              <c:x val="0"/>
              <c:y val="-0.1620370370370370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C00000">
              <a:alpha val="80000"/>
            </a:srgbClr>
          </a:solidFill>
          <a:ln>
            <a:noFill/>
          </a:ln>
          <a:effectLst/>
        </c:spPr>
        <c:dLbl>
          <c:idx val="0"/>
          <c:layout>
            <c:manualLayout>
              <c:x val="-2.5462668816039986E-17"/>
              <c:y val="-0.1203703703703704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rgbClr val="C00000">
              <a:alpha val="80000"/>
            </a:srgbClr>
          </a:solidFill>
          <a:ln>
            <a:noFill/>
          </a:ln>
          <a:effectLst/>
        </c:spPr>
        <c:dLbl>
          <c:idx val="0"/>
          <c:layout>
            <c:manualLayout>
              <c:x val="-2.7777777777777779E-3"/>
              <c:y val="-0.1666666666666666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C00000">
              <a:alpha val="80000"/>
            </a:srgbClr>
          </a:solidFill>
          <a:ln>
            <a:noFill/>
          </a:ln>
          <a:effectLst/>
        </c:spPr>
        <c:dLbl>
          <c:idx val="0"/>
          <c:layout>
            <c:manualLayout>
              <c:x val="0"/>
              <c:y val="-0.1620370370370371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C00000">
              <a:alpha val="80000"/>
            </a:srgbClr>
          </a:solidFill>
          <a:ln>
            <a:noFill/>
          </a:ln>
          <a:effectLst/>
        </c:spPr>
        <c:dLbl>
          <c:idx val="0"/>
          <c:layout>
            <c:manualLayout>
              <c:x val="-2.7777777777777779E-3"/>
              <c:y val="-0.30555555555555558"/>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rgbClr val="C00000">
              <a:alpha val="80000"/>
            </a:srgbClr>
          </a:solidFill>
          <a:ln>
            <a:noFill/>
          </a:ln>
          <a:effectLst/>
        </c:spPr>
        <c:dLbl>
          <c:idx val="0"/>
          <c:layout>
            <c:manualLayout>
              <c:x val="0"/>
              <c:y val="-0.21296296296296297"/>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C00000">
              <a:alpha val="80000"/>
            </a:srgbClr>
          </a:solidFill>
          <a:ln>
            <a:noFill/>
          </a:ln>
          <a:effectLst/>
        </c:spPr>
        <c:dLbl>
          <c:idx val="0"/>
          <c:layout>
            <c:manualLayout>
              <c:x val="-1.0185067526415994E-16"/>
              <c:y val="-0.1759259259259259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rgbClr val="C00000">
              <a:alpha val="80000"/>
            </a:srgbClr>
          </a:solidFill>
          <a:ln>
            <a:noFill/>
          </a:ln>
          <a:effectLst/>
        </c:spPr>
        <c:dLbl>
          <c:idx val="0"/>
          <c:layout>
            <c:manualLayout>
              <c:x val="-1.0185067526415994E-16"/>
              <c:y val="-7.407407407407407E-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6">
              <a:lumMod val="75000"/>
              <a:alpha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C00000">
              <a:alpha val="80000"/>
            </a:srgbClr>
          </a:solidFill>
          <a:ln>
            <a:noFill/>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rgbClr val="C00000">
              <a:alpha val="80000"/>
            </a:srgbClr>
          </a:solidFill>
          <a:ln>
            <a:noFill/>
          </a:ln>
          <a:effectLst/>
        </c:spPr>
        <c:dLbl>
          <c:idx val="0"/>
          <c:layout>
            <c:manualLayout>
              <c:x val="0"/>
              <c:y val="-0.1620370370370370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rgbClr val="C00000">
              <a:alpha val="80000"/>
            </a:srgbClr>
          </a:solidFill>
          <a:ln>
            <a:noFill/>
          </a:ln>
          <a:effectLst/>
        </c:spPr>
        <c:dLbl>
          <c:idx val="0"/>
          <c:layout>
            <c:manualLayout>
              <c:x val="-2.5462668816039986E-17"/>
              <c:y val="-0.1203703703703704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rgbClr val="C00000">
              <a:alpha val="80000"/>
            </a:srgbClr>
          </a:solidFill>
          <a:ln>
            <a:noFill/>
          </a:ln>
          <a:effectLst/>
        </c:spPr>
        <c:dLbl>
          <c:idx val="0"/>
          <c:layout>
            <c:manualLayout>
              <c:x val="-2.7777777777777779E-3"/>
              <c:y val="-0.1666666666666666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rgbClr val="C00000">
              <a:alpha val="80000"/>
            </a:srgbClr>
          </a:solidFill>
          <a:ln>
            <a:noFill/>
          </a:ln>
          <a:effectLst/>
        </c:spPr>
        <c:dLbl>
          <c:idx val="0"/>
          <c:layout>
            <c:manualLayout>
              <c:x val="0"/>
              <c:y val="-0.1620370370370371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rgbClr val="C00000">
              <a:alpha val="80000"/>
            </a:srgbClr>
          </a:solidFill>
          <a:ln>
            <a:noFill/>
          </a:ln>
          <a:effectLst/>
        </c:spPr>
        <c:dLbl>
          <c:idx val="0"/>
          <c:layout>
            <c:manualLayout>
              <c:x val="-2.7777777777777779E-3"/>
              <c:y val="-0.30555555555555558"/>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rgbClr val="C00000">
              <a:alpha val="80000"/>
            </a:srgbClr>
          </a:solidFill>
          <a:ln>
            <a:noFill/>
          </a:ln>
          <a:effectLst/>
        </c:spPr>
        <c:dLbl>
          <c:idx val="0"/>
          <c:layout>
            <c:manualLayout>
              <c:x val="0"/>
              <c:y val="-0.21296296296296297"/>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rgbClr val="C00000">
              <a:alpha val="80000"/>
            </a:srgbClr>
          </a:solidFill>
          <a:ln>
            <a:noFill/>
          </a:ln>
          <a:effectLst/>
        </c:spPr>
        <c:dLbl>
          <c:idx val="0"/>
          <c:layout>
            <c:manualLayout>
              <c:x val="-1.0185067526415994E-16"/>
              <c:y val="-0.1759259259259259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rgbClr val="C00000">
              <a:alpha val="80000"/>
            </a:srgbClr>
          </a:solidFill>
          <a:ln>
            <a:noFill/>
          </a:ln>
          <a:effectLst/>
        </c:spPr>
        <c:dLbl>
          <c:idx val="0"/>
          <c:layout>
            <c:manualLayout>
              <c:x val="-1.0185067526415994E-16"/>
              <c:y val="-7.407407407407407E-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6">
              <a:lumMod val="75000"/>
              <a:alpha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'Tablas dinámicas y gráficos'!$P$197</c:f>
              <c:strCache>
                <c:ptCount val="1"/>
                <c:pt idx="0">
                  <c:v>Monto impagado</c:v>
                </c:pt>
              </c:strCache>
            </c:strRef>
          </c:tx>
          <c:spPr>
            <a:solidFill>
              <a:srgbClr val="C00000">
                <a:alpha val="80000"/>
              </a:srgbClr>
            </a:solidFill>
            <a:ln>
              <a:noFill/>
            </a:ln>
            <a:effectLst/>
          </c:spPr>
          <c:dPt>
            <c:idx val="0"/>
            <c:bubble3D val="0"/>
            <c:extLst>
              <c:ext xmlns:c16="http://schemas.microsoft.com/office/drawing/2014/chart" uri="{C3380CC4-5D6E-409C-BE32-E72D297353CC}">
                <c16:uniqueId val="{00000000-9CD1-4155-AD8A-64AA8ABB7A4C}"/>
              </c:ext>
            </c:extLst>
          </c:dPt>
          <c:dPt>
            <c:idx val="1"/>
            <c:bubble3D val="0"/>
            <c:extLst>
              <c:ext xmlns:c16="http://schemas.microsoft.com/office/drawing/2014/chart" uri="{C3380CC4-5D6E-409C-BE32-E72D297353CC}">
                <c16:uniqueId val="{00000001-9CD1-4155-AD8A-64AA8ABB7A4C}"/>
              </c:ext>
            </c:extLst>
          </c:dPt>
          <c:dPt>
            <c:idx val="2"/>
            <c:bubble3D val="0"/>
            <c:extLst>
              <c:ext xmlns:c16="http://schemas.microsoft.com/office/drawing/2014/chart" uri="{C3380CC4-5D6E-409C-BE32-E72D297353CC}">
                <c16:uniqueId val="{00000002-9CD1-4155-AD8A-64AA8ABB7A4C}"/>
              </c:ext>
            </c:extLst>
          </c:dPt>
          <c:dPt>
            <c:idx val="3"/>
            <c:bubble3D val="0"/>
            <c:extLst>
              <c:ext xmlns:c16="http://schemas.microsoft.com/office/drawing/2014/chart" uri="{C3380CC4-5D6E-409C-BE32-E72D297353CC}">
                <c16:uniqueId val="{00000003-9CD1-4155-AD8A-64AA8ABB7A4C}"/>
              </c:ext>
            </c:extLst>
          </c:dPt>
          <c:dPt>
            <c:idx val="4"/>
            <c:bubble3D val="0"/>
            <c:extLst>
              <c:ext xmlns:c16="http://schemas.microsoft.com/office/drawing/2014/chart" uri="{C3380CC4-5D6E-409C-BE32-E72D297353CC}">
                <c16:uniqueId val="{00000004-9CD1-4155-AD8A-64AA8ABB7A4C}"/>
              </c:ext>
            </c:extLst>
          </c:dPt>
          <c:dPt>
            <c:idx val="5"/>
            <c:bubble3D val="0"/>
            <c:extLst>
              <c:ext xmlns:c16="http://schemas.microsoft.com/office/drawing/2014/chart" uri="{C3380CC4-5D6E-409C-BE32-E72D297353CC}">
                <c16:uniqueId val="{00000005-9CD1-4155-AD8A-64AA8ABB7A4C}"/>
              </c:ext>
            </c:extLst>
          </c:dPt>
          <c:dPt>
            <c:idx val="6"/>
            <c:bubble3D val="0"/>
            <c:extLst>
              <c:ext xmlns:c16="http://schemas.microsoft.com/office/drawing/2014/chart" uri="{C3380CC4-5D6E-409C-BE32-E72D297353CC}">
                <c16:uniqueId val="{00000006-9CD1-4155-AD8A-64AA8ABB7A4C}"/>
              </c:ext>
            </c:extLst>
          </c:dPt>
          <c:dPt>
            <c:idx val="7"/>
            <c:bubble3D val="0"/>
            <c:extLst>
              <c:ext xmlns:c16="http://schemas.microsoft.com/office/drawing/2014/chart" uri="{C3380CC4-5D6E-409C-BE32-E72D297353CC}">
                <c16:uniqueId val="{00000007-9CD1-4155-AD8A-64AA8ABB7A4C}"/>
              </c:ext>
            </c:extLst>
          </c:dPt>
          <c:dPt>
            <c:idx val="8"/>
            <c:bubble3D val="0"/>
            <c:extLst>
              <c:ext xmlns:c16="http://schemas.microsoft.com/office/drawing/2014/chart" uri="{C3380CC4-5D6E-409C-BE32-E72D297353CC}">
                <c16:uniqueId val="{00000008-9CD1-4155-AD8A-64AA8ABB7A4C}"/>
              </c:ext>
            </c:extLst>
          </c:dPt>
          <c:dPt>
            <c:idx val="9"/>
            <c:bubble3D val="0"/>
            <c:extLst>
              <c:ext xmlns:c16="http://schemas.microsoft.com/office/drawing/2014/chart" uri="{C3380CC4-5D6E-409C-BE32-E72D297353CC}">
                <c16:uniqueId val="{00000009-9CD1-4155-AD8A-64AA8ABB7A4C}"/>
              </c:ext>
            </c:extLst>
          </c:dPt>
          <c:dLbls>
            <c:dLbl>
              <c:idx val="0"/>
              <c:layout>
                <c:manualLayout>
                  <c:x val="0"/>
                  <c:y val="-0.162037037037037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CD1-4155-AD8A-64AA8ABB7A4C}"/>
                </c:ext>
              </c:extLst>
            </c:dLbl>
            <c:dLbl>
              <c:idx val="1"/>
              <c:layout>
                <c:manualLayout>
                  <c:x val="-2.5462668816039986E-17"/>
                  <c:y val="-0.120370370370370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CD1-4155-AD8A-64AA8ABB7A4C}"/>
                </c:ext>
              </c:extLst>
            </c:dLbl>
            <c:dLbl>
              <c:idx val="2"/>
              <c:layout>
                <c:manualLayout>
                  <c:x val="-2.7777777777777779E-3"/>
                  <c:y val="-0.166666666666666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CD1-4155-AD8A-64AA8ABB7A4C}"/>
                </c:ext>
              </c:extLst>
            </c:dLbl>
            <c:dLbl>
              <c:idx val="3"/>
              <c:layout>
                <c:manualLayout>
                  <c:x val="0"/>
                  <c:y val="-0.162037037037037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CD1-4155-AD8A-64AA8ABB7A4C}"/>
                </c:ext>
              </c:extLst>
            </c:dLbl>
            <c:dLbl>
              <c:idx val="4"/>
              <c:layout>
                <c:manualLayout>
                  <c:x val="-2.7777777777777779E-3"/>
                  <c:y val="-0.305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CD1-4155-AD8A-64AA8ABB7A4C}"/>
                </c:ext>
              </c:extLst>
            </c:dLbl>
            <c:dLbl>
              <c:idx val="5"/>
              <c:layout>
                <c:manualLayout>
                  <c:x val="0"/>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CD1-4155-AD8A-64AA8ABB7A4C}"/>
                </c:ext>
              </c:extLst>
            </c:dLbl>
            <c:dLbl>
              <c:idx val="6"/>
              <c:layout>
                <c:manualLayout>
                  <c:x val="0"/>
                  <c:y val="-0.212962962962962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CD1-4155-AD8A-64AA8ABB7A4C}"/>
                </c:ext>
              </c:extLst>
            </c:dLbl>
            <c:dLbl>
              <c:idx val="7"/>
              <c:layout>
                <c:manualLayout>
                  <c:x val="-1.0185067526415994E-16"/>
                  <c:y val="-0.175925925925925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CD1-4155-AD8A-64AA8ABB7A4C}"/>
                </c:ext>
              </c:extLst>
            </c:dLbl>
            <c:dLbl>
              <c:idx val="8"/>
              <c:layout>
                <c:manualLayout>
                  <c:x val="0"/>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CD1-4155-AD8A-64AA8ABB7A4C}"/>
                </c:ext>
              </c:extLst>
            </c:dLbl>
            <c:dLbl>
              <c:idx val="9"/>
              <c:layout>
                <c:manualLayout>
                  <c:x val="-1.0185067526415994E-16"/>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CD1-4155-AD8A-64AA8ABB7A4C}"/>
                </c:ext>
              </c:extLst>
            </c:dLbl>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gráficos'!$N$198:$N$210</c:f>
              <c:strCache>
                <c:ptCount val="12"/>
                <c:pt idx="0">
                  <c:v>12</c:v>
                </c:pt>
                <c:pt idx="1">
                  <c:v>11</c:v>
                </c:pt>
                <c:pt idx="2">
                  <c:v>10</c:v>
                </c:pt>
                <c:pt idx="3">
                  <c:v>9</c:v>
                </c:pt>
                <c:pt idx="4">
                  <c:v>8</c:v>
                </c:pt>
                <c:pt idx="5">
                  <c:v>7</c:v>
                </c:pt>
                <c:pt idx="6">
                  <c:v>6</c:v>
                </c:pt>
                <c:pt idx="7">
                  <c:v>5</c:v>
                </c:pt>
                <c:pt idx="8">
                  <c:v>4</c:v>
                </c:pt>
                <c:pt idx="9">
                  <c:v>3</c:v>
                </c:pt>
                <c:pt idx="10">
                  <c:v>2</c:v>
                </c:pt>
                <c:pt idx="11">
                  <c:v>1</c:v>
                </c:pt>
              </c:strCache>
            </c:strRef>
          </c:cat>
          <c:val>
            <c:numRef>
              <c:f>'Tablas dinámicas y gráficos'!$P$198:$P$210</c:f>
              <c:numCache>
                <c:formatCode>_-* #,##0\ "€"_-;\-* #,##0\ "€"_-;_-* "-"??\ "€"_-;_-@_-</c:formatCode>
                <c:ptCount val="12"/>
                <c:pt idx="0">
                  <c:v>960</c:v>
                </c:pt>
                <c:pt idx="1">
                  <c:v>620</c:v>
                </c:pt>
                <c:pt idx="2">
                  <c:v>1029</c:v>
                </c:pt>
                <c:pt idx="3">
                  <c:v>3182</c:v>
                </c:pt>
                <c:pt idx="4">
                  <c:v>4735</c:v>
                </c:pt>
                <c:pt idx="5">
                  <c:v>3378</c:v>
                </c:pt>
                <c:pt idx="6">
                  <c:v>3470</c:v>
                </c:pt>
                <c:pt idx="7">
                  <c:v>1504</c:v>
                </c:pt>
                <c:pt idx="8">
                  <c:v>472</c:v>
                </c:pt>
                <c:pt idx="9">
                  <c:v>253</c:v>
                </c:pt>
              </c:numCache>
            </c:numRef>
          </c:val>
          <c:extLst>
            <c:ext xmlns:c16="http://schemas.microsoft.com/office/drawing/2014/chart" uri="{C3380CC4-5D6E-409C-BE32-E72D297353CC}">
              <c16:uniqueId val="{0000000A-9CD1-4155-AD8A-64AA8ABB7A4C}"/>
            </c:ext>
          </c:extLst>
        </c:ser>
        <c:ser>
          <c:idx val="2"/>
          <c:order val="2"/>
          <c:tx>
            <c:strRef>
              <c:f>'Tablas dinámicas y gráficos'!$Q$197</c:f>
              <c:strCache>
                <c:ptCount val="1"/>
                <c:pt idx="0">
                  <c:v>Monto facturado</c:v>
                </c:pt>
              </c:strCache>
            </c:strRef>
          </c:tx>
          <c:spPr>
            <a:solidFill>
              <a:schemeClr val="accent6">
                <a:lumMod val="75000"/>
                <a:alpha val="80000"/>
              </a:schemeClr>
            </a:solidFill>
            <a:ln>
              <a:noFill/>
            </a:ln>
            <a:effectLst/>
          </c:spPr>
          <c:cat>
            <c:strRef>
              <c:f>'Tablas dinámicas y gráficos'!$N$198:$N$210</c:f>
              <c:strCache>
                <c:ptCount val="12"/>
                <c:pt idx="0">
                  <c:v>12</c:v>
                </c:pt>
                <c:pt idx="1">
                  <c:v>11</c:v>
                </c:pt>
                <c:pt idx="2">
                  <c:v>10</c:v>
                </c:pt>
                <c:pt idx="3">
                  <c:v>9</c:v>
                </c:pt>
                <c:pt idx="4">
                  <c:v>8</c:v>
                </c:pt>
                <c:pt idx="5">
                  <c:v>7</c:v>
                </c:pt>
                <c:pt idx="6">
                  <c:v>6</c:v>
                </c:pt>
                <c:pt idx="7">
                  <c:v>5</c:v>
                </c:pt>
                <c:pt idx="8">
                  <c:v>4</c:v>
                </c:pt>
                <c:pt idx="9">
                  <c:v>3</c:v>
                </c:pt>
                <c:pt idx="10">
                  <c:v>2</c:v>
                </c:pt>
                <c:pt idx="11">
                  <c:v>1</c:v>
                </c:pt>
              </c:strCache>
            </c:strRef>
          </c:cat>
          <c:val>
            <c:numRef>
              <c:f>'Tablas dinámicas y gráficos'!$Q$198:$Q$210</c:f>
              <c:numCache>
                <c:formatCode>_-* #,##0\ "€"_-;\-* #,##0\ "€"_-;_-* "-"??\ "€"_-;_-@_-</c:formatCode>
                <c:ptCount val="12"/>
                <c:pt idx="0">
                  <c:v>669</c:v>
                </c:pt>
                <c:pt idx="1">
                  <c:v>1283</c:v>
                </c:pt>
                <c:pt idx="2">
                  <c:v>3073</c:v>
                </c:pt>
                <c:pt idx="3">
                  <c:v>8000</c:v>
                </c:pt>
                <c:pt idx="4">
                  <c:v>11293</c:v>
                </c:pt>
                <c:pt idx="5">
                  <c:v>12855</c:v>
                </c:pt>
                <c:pt idx="6">
                  <c:v>12337</c:v>
                </c:pt>
                <c:pt idx="7">
                  <c:v>13114</c:v>
                </c:pt>
                <c:pt idx="8">
                  <c:v>8579</c:v>
                </c:pt>
                <c:pt idx="9">
                  <c:v>8673</c:v>
                </c:pt>
                <c:pt idx="10">
                  <c:v>5352</c:v>
                </c:pt>
                <c:pt idx="11">
                  <c:v>1496</c:v>
                </c:pt>
              </c:numCache>
            </c:numRef>
          </c:val>
          <c:extLst>
            <c:ext xmlns:c16="http://schemas.microsoft.com/office/drawing/2014/chart" uri="{C3380CC4-5D6E-409C-BE32-E72D297353CC}">
              <c16:uniqueId val="{0000000B-9CD1-4155-AD8A-64AA8ABB7A4C}"/>
            </c:ext>
          </c:extLst>
        </c:ser>
        <c:dLbls>
          <c:showLegendKey val="0"/>
          <c:showVal val="0"/>
          <c:showCatName val="0"/>
          <c:showSerName val="0"/>
          <c:showPercent val="0"/>
          <c:showBubbleSize val="0"/>
        </c:dLbls>
        <c:axId val="1716959440"/>
        <c:axId val="1716960688"/>
      </c:areaChart>
      <c:barChart>
        <c:barDir val="col"/>
        <c:grouping val="clustered"/>
        <c:varyColors val="0"/>
        <c:ser>
          <c:idx val="0"/>
          <c:order val="0"/>
          <c:tx>
            <c:strRef>
              <c:f>'Tablas dinámicas y gráficos'!$O$197</c:f>
              <c:strCache>
                <c:ptCount val="1"/>
                <c:pt idx="0">
                  <c:v>Órdenes</c:v>
                </c:pt>
              </c:strCache>
            </c:strRef>
          </c:tx>
          <c:spPr>
            <a:solidFill>
              <a:schemeClr val="accent1"/>
            </a:solidFill>
            <a:ln>
              <a:noFill/>
            </a:ln>
            <a:effectLst/>
          </c:spPr>
          <c:invertIfNegative val="0"/>
          <c:dLbls>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gráficos'!$N$198:$N$210</c:f>
              <c:strCache>
                <c:ptCount val="12"/>
                <c:pt idx="0">
                  <c:v>12</c:v>
                </c:pt>
                <c:pt idx="1">
                  <c:v>11</c:v>
                </c:pt>
                <c:pt idx="2">
                  <c:v>10</c:v>
                </c:pt>
                <c:pt idx="3">
                  <c:v>9</c:v>
                </c:pt>
                <c:pt idx="4">
                  <c:v>8</c:v>
                </c:pt>
                <c:pt idx="5">
                  <c:v>7</c:v>
                </c:pt>
                <c:pt idx="6">
                  <c:v>6</c:v>
                </c:pt>
                <c:pt idx="7">
                  <c:v>5</c:v>
                </c:pt>
                <c:pt idx="8">
                  <c:v>4</c:v>
                </c:pt>
                <c:pt idx="9">
                  <c:v>3</c:v>
                </c:pt>
                <c:pt idx="10">
                  <c:v>2</c:v>
                </c:pt>
                <c:pt idx="11">
                  <c:v>1</c:v>
                </c:pt>
              </c:strCache>
            </c:strRef>
          </c:cat>
          <c:val>
            <c:numRef>
              <c:f>'Tablas dinámicas y gráficos'!$O$198:$O$210</c:f>
              <c:numCache>
                <c:formatCode>0</c:formatCode>
                <c:ptCount val="12"/>
                <c:pt idx="0">
                  <c:v>5</c:v>
                </c:pt>
                <c:pt idx="1">
                  <c:v>6</c:v>
                </c:pt>
                <c:pt idx="2">
                  <c:v>15</c:v>
                </c:pt>
                <c:pt idx="3">
                  <c:v>44</c:v>
                </c:pt>
                <c:pt idx="4">
                  <c:v>73</c:v>
                </c:pt>
                <c:pt idx="5">
                  <c:v>84</c:v>
                </c:pt>
                <c:pt idx="6">
                  <c:v>95</c:v>
                </c:pt>
                <c:pt idx="7">
                  <c:v>104</c:v>
                </c:pt>
                <c:pt idx="8">
                  <c:v>84</c:v>
                </c:pt>
                <c:pt idx="9">
                  <c:v>108</c:v>
                </c:pt>
                <c:pt idx="10">
                  <c:v>95</c:v>
                </c:pt>
                <c:pt idx="11">
                  <c:v>54</c:v>
                </c:pt>
              </c:numCache>
            </c:numRef>
          </c:val>
          <c:extLst>
            <c:ext xmlns:c16="http://schemas.microsoft.com/office/drawing/2014/chart" uri="{C3380CC4-5D6E-409C-BE32-E72D297353CC}">
              <c16:uniqueId val="{0000000C-9CD1-4155-AD8A-64AA8ABB7A4C}"/>
            </c:ext>
          </c:extLst>
        </c:ser>
        <c:dLbls>
          <c:showLegendKey val="0"/>
          <c:showVal val="0"/>
          <c:showCatName val="0"/>
          <c:showSerName val="0"/>
          <c:showPercent val="0"/>
          <c:showBubbleSize val="0"/>
        </c:dLbls>
        <c:gapWidth val="150"/>
        <c:axId val="638905167"/>
        <c:axId val="638907663"/>
      </c:barChart>
      <c:catAx>
        <c:axId val="171695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16960688"/>
        <c:crosses val="autoZero"/>
        <c:auto val="1"/>
        <c:lblAlgn val="ctr"/>
        <c:lblOffset val="100"/>
        <c:noMultiLvlLbl val="0"/>
      </c:catAx>
      <c:valAx>
        <c:axId val="1716960688"/>
        <c:scaling>
          <c:orientation val="minMax"/>
        </c:scaling>
        <c:delete val="0"/>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16959440"/>
        <c:crosses val="autoZero"/>
        <c:crossBetween val="between"/>
      </c:valAx>
      <c:valAx>
        <c:axId val="63890766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8905167"/>
        <c:crosses val="max"/>
        <c:crossBetween val="between"/>
      </c:valAx>
      <c:catAx>
        <c:axId val="638905167"/>
        <c:scaling>
          <c:orientation val="minMax"/>
        </c:scaling>
        <c:delete val="1"/>
        <c:axPos val="b"/>
        <c:numFmt formatCode="General" sourceLinked="1"/>
        <c:majorTickMark val="out"/>
        <c:minorTickMark val="none"/>
        <c:tickLblPos val="nextTo"/>
        <c:crossAx val="63890766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000" b="1" i="0" cap="all" baseline="0"/>
              <a:t>% Margen consumido por impagos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1-B2B7-4F2D-8558-6DF548C8A409}"/>
              </c:ext>
            </c:extLst>
          </c:dPt>
          <c:dPt>
            <c:idx val="1"/>
            <c:bubble3D val="0"/>
            <c:spPr>
              <a:solidFill>
                <a:srgbClr val="C00000">
                  <a:alpha val="20000"/>
                </a:srgbClr>
              </a:solidFill>
              <a:ln w="19050">
                <a:solidFill>
                  <a:schemeClr val="lt1"/>
                </a:solidFill>
              </a:ln>
              <a:effectLst/>
            </c:spPr>
            <c:extLst>
              <c:ext xmlns:c16="http://schemas.microsoft.com/office/drawing/2014/chart" uri="{C3380CC4-5D6E-409C-BE32-E72D297353CC}">
                <c16:uniqueId val="{00000003-B2B7-4F2D-8558-6DF548C8A409}"/>
              </c:ext>
            </c:extLst>
          </c:dPt>
          <c:val>
            <c:numRef>
              <c:f>'Tablas dinámicas y gráficos'!$F$245:$F$246</c:f>
              <c:numCache>
                <c:formatCode>0.0%</c:formatCode>
                <c:ptCount val="2"/>
                <c:pt idx="0">
                  <c:v>0.45714885380471537</c:v>
                </c:pt>
                <c:pt idx="1">
                  <c:v>0.54285114619528463</c:v>
                </c:pt>
              </c:numCache>
            </c:numRef>
          </c:val>
          <c:extLst>
            <c:ext xmlns:c16="http://schemas.microsoft.com/office/drawing/2014/chart" uri="{C3380CC4-5D6E-409C-BE32-E72D297353CC}">
              <c16:uniqueId val="{00000004-B2B7-4F2D-8558-6DF548C8A409}"/>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gráficos!TablaDinámica52</c:name>
    <c:fmtId val="0"/>
  </c:pivotSource>
  <c:chart>
    <c:title>
      <c:tx>
        <c:rich>
          <a:bodyPr rot="0" spcFirstLastPara="1" vertOverflow="ellipsis" vert="horz" wrap="square" anchor="ctr" anchorCtr="1"/>
          <a:lstStyle/>
          <a:p>
            <a:pPr algn="ctr" rtl="0">
              <a:defRPr lang="en-US" sz="1000" b="1" i="0" u="none" strike="noStrike" kern="1200" cap="all" spc="50" baseline="0">
                <a:solidFill>
                  <a:sysClr val="windowText" lastClr="000000">
                    <a:lumMod val="65000"/>
                    <a:lumOff val="35000"/>
                  </a:sysClr>
                </a:solidFill>
                <a:latin typeface="+mn-lt"/>
                <a:ea typeface="+mn-ea"/>
                <a:cs typeface="+mn-cs"/>
              </a:defRPr>
            </a:pPr>
            <a:r>
              <a:rPr lang="en-US" sz="1000" b="1" i="0" u="none" strike="noStrike" kern="1200" cap="all" spc="50" baseline="0">
                <a:solidFill>
                  <a:sysClr val="windowText" lastClr="000000">
                    <a:lumMod val="65000"/>
                    <a:lumOff val="35000"/>
                  </a:sysClr>
                </a:solidFill>
                <a:latin typeface="+mn-lt"/>
                <a:ea typeface="+mn-ea"/>
                <a:cs typeface="+mn-cs"/>
              </a:rPr>
              <a:t>TASA de impagos</a:t>
            </a:r>
          </a:p>
        </c:rich>
      </c:tx>
      <c:overlay val="0"/>
      <c:spPr>
        <a:noFill/>
        <a:ln>
          <a:noFill/>
        </a:ln>
        <a:effectLst/>
      </c:spPr>
      <c:txPr>
        <a:bodyPr rot="0" spcFirstLastPara="1" vertOverflow="ellipsis" vert="horz" wrap="square" anchor="ctr" anchorCtr="1"/>
        <a:lstStyle/>
        <a:p>
          <a:pPr algn="ctr" rtl="0">
            <a:defRPr lang="en-U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20000"/>
            </a:schemeClr>
          </a:solidFill>
          <a:ln w="6350">
            <a:noFill/>
          </a:ln>
          <a:effectLst/>
        </c:spPr>
      </c:pivotFmt>
      <c:pivotFmt>
        <c:idx val="2"/>
        <c:spPr>
          <a:solidFill>
            <a:schemeClr val="accent1"/>
          </a:solidFill>
          <a:ln w="19050">
            <a:noFill/>
          </a:ln>
          <a:effectLst/>
        </c:spPr>
      </c:pivotFmt>
    </c:pivotFmts>
    <c:plotArea>
      <c:layout/>
      <c:doughnutChart>
        <c:varyColors val="1"/>
        <c:ser>
          <c:idx val="0"/>
          <c:order val="0"/>
          <c:tx>
            <c:strRef>
              <c:f>'Tablas dinámicas y gráficos'!$B$153</c:f>
              <c:strCache>
                <c:ptCount val="1"/>
                <c:pt idx="0">
                  <c:v>Total</c:v>
                </c:pt>
              </c:strCache>
            </c:strRef>
          </c:tx>
          <c:spPr>
            <a:solidFill>
              <a:schemeClr val="accent1"/>
            </a:solidFill>
            <a:ln>
              <a:noFill/>
            </a:ln>
          </c:spPr>
          <c:dPt>
            <c:idx val="0"/>
            <c:bubble3D val="0"/>
            <c:spPr>
              <a:solidFill>
                <a:schemeClr val="accent1"/>
              </a:solidFill>
              <a:ln w="19050">
                <a:noFill/>
              </a:ln>
              <a:effectLst/>
            </c:spPr>
            <c:extLst>
              <c:ext xmlns:c16="http://schemas.microsoft.com/office/drawing/2014/chart" uri="{C3380CC4-5D6E-409C-BE32-E72D297353CC}">
                <c16:uniqueId val="{00000003-5868-4132-B353-74EAA382E4A7}"/>
              </c:ext>
            </c:extLst>
          </c:dPt>
          <c:dPt>
            <c:idx val="1"/>
            <c:bubble3D val="0"/>
            <c:spPr>
              <a:solidFill>
                <a:schemeClr val="accent1">
                  <a:alpha val="20000"/>
                </a:schemeClr>
              </a:solidFill>
              <a:ln w="6350">
                <a:noFill/>
              </a:ln>
              <a:effectLst/>
            </c:spPr>
            <c:extLst>
              <c:ext xmlns:c16="http://schemas.microsoft.com/office/drawing/2014/chart" uri="{C3380CC4-5D6E-409C-BE32-E72D297353CC}">
                <c16:uniqueId val="{00000002-5868-4132-B353-74EAA382E4A7}"/>
              </c:ext>
            </c:extLst>
          </c:dPt>
          <c:cat>
            <c:strRef>
              <c:f>'Tablas dinámicas y gráficos'!$A$154:$A$156</c:f>
              <c:strCache>
                <c:ptCount val="2"/>
                <c:pt idx="0">
                  <c:v>No facturada</c:v>
                </c:pt>
                <c:pt idx="1">
                  <c:v>Facturada</c:v>
                </c:pt>
              </c:strCache>
            </c:strRef>
          </c:cat>
          <c:val>
            <c:numRef>
              <c:f>'Tablas dinámicas y gráficos'!$B$154:$B$156</c:f>
              <c:numCache>
                <c:formatCode>0.00%</c:formatCode>
                <c:ptCount val="2"/>
                <c:pt idx="0">
                  <c:v>0.12907431551499349</c:v>
                </c:pt>
                <c:pt idx="1">
                  <c:v>0.87092568448500651</c:v>
                </c:pt>
              </c:numCache>
            </c:numRef>
          </c:val>
          <c:extLst>
            <c:ext xmlns:c16="http://schemas.microsoft.com/office/drawing/2014/chart" uri="{C3380CC4-5D6E-409C-BE32-E72D297353CC}">
              <c16:uniqueId val="{00000000-5868-4132-B353-74EAA382E4A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gráficos!TablaDinámica44</c:name>
    <c:fmtId val="7"/>
  </c:pivotSource>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Tiempos y platos por estado de facturacion</a:t>
            </a:r>
          </a:p>
        </c:rich>
      </c:tx>
      <c:layout>
        <c:manualLayout>
          <c:xMode val="edge"/>
          <c:yMode val="edge"/>
          <c:x val="0.21502924444089158"/>
          <c:y val="5.5555555555555552E-2"/>
        </c:manualLayout>
      </c:layout>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ln w="28575" cap="rnd">
            <a:solidFill>
              <a:schemeClr val="accent4"/>
            </a:solidFill>
            <a:round/>
          </a:ln>
          <a:effectLst/>
        </c:spPr>
        <c:marker>
          <c:symbol val="none"/>
        </c:marker>
        <c:dLbl>
          <c:idx val="0"/>
          <c:spPr>
            <a:solidFill>
              <a:schemeClr val="accent4">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8906554144846"/>
          <c:y val="0.20875000000000005"/>
          <c:w val="0.50566629621747727"/>
          <c:h val="0.67922098279381737"/>
        </c:manualLayout>
      </c:layout>
      <c:barChart>
        <c:barDir val="col"/>
        <c:grouping val="clustered"/>
        <c:varyColors val="0"/>
        <c:ser>
          <c:idx val="1"/>
          <c:order val="1"/>
          <c:tx>
            <c:strRef>
              <c:f>'Tablas dinámicas y gráficos'!$C$161</c:f>
              <c:strCache>
                <c:ptCount val="1"/>
                <c:pt idx="0">
                  <c:v>Tiempo preparación promedio (horas)</c:v>
                </c:pt>
              </c:strCache>
            </c:strRef>
          </c:tx>
          <c:spPr>
            <a:solidFill>
              <a:schemeClr val="accent2"/>
            </a:solidFill>
            <a:ln>
              <a:noFill/>
            </a:ln>
            <a:effectLst/>
          </c:spPr>
          <c:invertIfNegative val="0"/>
          <c:dLbls>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gráficos'!$A$162:$A$164</c:f>
              <c:strCache>
                <c:ptCount val="2"/>
                <c:pt idx="0">
                  <c:v>No facturada</c:v>
                </c:pt>
                <c:pt idx="1">
                  <c:v>Facturada</c:v>
                </c:pt>
              </c:strCache>
            </c:strRef>
          </c:cat>
          <c:val>
            <c:numRef>
              <c:f>'Tablas dinámicas y gráficos'!$C$162:$C$164</c:f>
              <c:numCache>
                <c:formatCode>0.00</c:formatCode>
                <c:ptCount val="2"/>
                <c:pt idx="0">
                  <c:v>2.2033670033670041</c:v>
                </c:pt>
                <c:pt idx="1">
                  <c:v>1.184481037924151</c:v>
                </c:pt>
              </c:numCache>
            </c:numRef>
          </c:val>
          <c:extLst>
            <c:ext xmlns:c16="http://schemas.microsoft.com/office/drawing/2014/chart" uri="{C3380CC4-5D6E-409C-BE32-E72D297353CC}">
              <c16:uniqueId val="{00000001-844C-4A1A-B3EF-07235F3CEBE7}"/>
            </c:ext>
          </c:extLst>
        </c:ser>
        <c:ser>
          <c:idx val="2"/>
          <c:order val="2"/>
          <c:tx>
            <c:strRef>
              <c:f>'Tablas dinámicas y gráficos'!$D$161</c:f>
              <c:strCache>
                <c:ptCount val="1"/>
                <c:pt idx="0">
                  <c:v>Tiempo permanencia promedio (horas)</c:v>
                </c:pt>
              </c:strCache>
            </c:strRef>
          </c:tx>
          <c:spPr>
            <a:solidFill>
              <a:schemeClr val="accent1">
                <a:alpha val="70000"/>
              </a:schemeClr>
            </a:solidFill>
            <a:ln>
              <a:noFill/>
            </a:ln>
            <a:effectLst/>
          </c:spPr>
          <c:invertIfNegative val="0"/>
          <c:dLbls>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gráficos'!$A$162:$A$164</c:f>
              <c:strCache>
                <c:ptCount val="2"/>
                <c:pt idx="0">
                  <c:v>No facturada</c:v>
                </c:pt>
                <c:pt idx="1">
                  <c:v>Facturada</c:v>
                </c:pt>
              </c:strCache>
            </c:strRef>
          </c:cat>
          <c:val>
            <c:numRef>
              <c:f>'Tablas dinámicas y gráficos'!$D$162:$D$164</c:f>
              <c:numCache>
                <c:formatCode>0.00</c:formatCode>
                <c:ptCount val="2"/>
                <c:pt idx="0">
                  <c:v>1.6560606060566079</c:v>
                </c:pt>
                <c:pt idx="1">
                  <c:v>2.8136227544918895</c:v>
                </c:pt>
              </c:numCache>
            </c:numRef>
          </c:val>
          <c:extLst>
            <c:ext xmlns:c16="http://schemas.microsoft.com/office/drawing/2014/chart" uri="{C3380CC4-5D6E-409C-BE32-E72D297353CC}">
              <c16:uniqueId val="{00000002-844C-4A1A-B3EF-07235F3CEBE7}"/>
            </c:ext>
          </c:extLst>
        </c:ser>
        <c:dLbls>
          <c:showLegendKey val="0"/>
          <c:showVal val="0"/>
          <c:showCatName val="0"/>
          <c:showSerName val="0"/>
          <c:showPercent val="0"/>
          <c:showBubbleSize val="0"/>
        </c:dLbls>
        <c:gapWidth val="219"/>
        <c:axId val="1399004608"/>
        <c:axId val="1399007104"/>
      </c:barChart>
      <c:lineChart>
        <c:grouping val="standard"/>
        <c:varyColors val="0"/>
        <c:ser>
          <c:idx val="0"/>
          <c:order val="0"/>
          <c:tx>
            <c:strRef>
              <c:f>'Tablas dinámicas y gráficos'!$B$161</c:f>
              <c:strCache>
                <c:ptCount val="1"/>
                <c:pt idx="0">
                  <c:v>Platos (promedio)</c:v>
                </c:pt>
              </c:strCache>
            </c:strRef>
          </c:tx>
          <c:spPr>
            <a:ln w="28575" cap="rnd">
              <a:solidFill>
                <a:schemeClr val="accent4"/>
              </a:solidFill>
              <a:round/>
            </a:ln>
            <a:effectLst/>
          </c:spPr>
          <c:marker>
            <c:symbol val="none"/>
          </c:marker>
          <c:dLbls>
            <c:spPr>
              <a:solidFill>
                <a:schemeClr val="accent4">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gráficos'!$A$162:$A$164</c:f>
              <c:strCache>
                <c:ptCount val="2"/>
                <c:pt idx="0">
                  <c:v>No facturada</c:v>
                </c:pt>
                <c:pt idx="1">
                  <c:v>Facturada</c:v>
                </c:pt>
              </c:strCache>
            </c:strRef>
          </c:cat>
          <c:val>
            <c:numRef>
              <c:f>'Tablas dinámicas y gráficos'!$B$162:$B$164</c:f>
              <c:numCache>
                <c:formatCode>0.00</c:formatCode>
                <c:ptCount val="2"/>
                <c:pt idx="0">
                  <c:v>7.1717171717171722</c:v>
                </c:pt>
                <c:pt idx="1">
                  <c:v>4.682634730538922</c:v>
                </c:pt>
              </c:numCache>
            </c:numRef>
          </c:val>
          <c:smooth val="0"/>
          <c:extLst>
            <c:ext xmlns:c16="http://schemas.microsoft.com/office/drawing/2014/chart" uri="{C3380CC4-5D6E-409C-BE32-E72D297353CC}">
              <c16:uniqueId val="{00000000-844C-4A1A-B3EF-07235F3CEBE7}"/>
            </c:ext>
          </c:extLst>
        </c:ser>
        <c:dLbls>
          <c:showLegendKey val="0"/>
          <c:showVal val="0"/>
          <c:showCatName val="0"/>
          <c:showSerName val="0"/>
          <c:showPercent val="0"/>
          <c:showBubbleSize val="0"/>
        </c:dLbls>
        <c:marker val="1"/>
        <c:smooth val="0"/>
        <c:axId val="1851938448"/>
        <c:axId val="1851936784"/>
      </c:lineChart>
      <c:catAx>
        <c:axId val="139900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07104"/>
        <c:crosses val="autoZero"/>
        <c:auto val="1"/>
        <c:lblAlgn val="ctr"/>
        <c:lblOffset val="100"/>
        <c:noMultiLvlLbl val="0"/>
      </c:catAx>
      <c:valAx>
        <c:axId val="1399007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04608"/>
        <c:crosses val="autoZero"/>
        <c:crossBetween val="between"/>
      </c:valAx>
      <c:valAx>
        <c:axId val="185193678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1938448"/>
        <c:crosses val="max"/>
        <c:crossBetween val="between"/>
      </c:valAx>
      <c:catAx>
        <c:axId val="1851938448"/>
        <c:scaling>
          <c:orientation val="minMax"/>
        </c:scaling>
        <c:delete val="1"/>
        <c:axPos val="b"/>
        <c:numFmt formatCode="General" sourceLinked="1"/>
        <c:majorTickMark val="out"/>
        <c:minorTickMark val="none"/>
        <c:tickLblPos val="nextTo"/>
        <c:crossAx val="1851936784"/>
        <c:crosses val="autoZero"/>
        <c:auto val="1"/>
        <c:lblAlgn val="ctr"/>
        <c:lblOffset val="100"/>
        <c:noMultiLvlLbl val="0"/>
      </c:catAx>
      <c:spPr>
        <a:noFill/>
        <a:ln>
          <a:noFill/>
        </a:ln>
        <a:effectLst/>
      </c:spPr>
    </c:plotArea>
    <c:legend>
      <c:legendPos val="r"/>
      <c:layout>
        <c:manualLayout>
          <c:xMode val="edge"/>
          <c:yMode val="edge"/>
          <c:x val="0.68265647537301066"/>
          <c:y val="0.36768336249635464"/>
          <c:w val="0.31466308828513551"/>
          <c:h val="0.385419947506561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gráficos!TablaDinámica31</c:name>
    <c:fmtId val="0"/>
  </c:pivotSource>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Impagos por estado mesa</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 y gráficos'!$B$186</c:f>
              <c:strCache>
                <c:ptCount val="1"/>
                <c:pt idx="0">
                  <c:v>Cuentas</c:v>
                </c:pt>
              </c:strCache>
            </c:strRef>
          </c:tx>
          <c:spPr>
            <a:solidFill>
              <a:schemeClr val="accent1"/>
            </a:solidFill>
            <a:ln>
              <a:noFill/>
            </a:ln>
            <a:effectLst/>
          </c:spPr>
          <c:invertIfNegative val="0"/>
          <c:dLbls>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gráficos'!$A$187:$A$190</c:f>
              <c:strCache>
                <c:ptCount val="3"/>
                <c:pt idx="0">
                  <c:v>Libre</c:v>
                </c:pt>
                <c:pt idx="1">
                  <c:v>Ocupada</c:v>
                </c:pt>
                <c:pt idx="2">
                  <c:v>Reservada</c:v>
                </c:pt>
              </c:strCache>
            </c:strRef>
          </c:cat>
          <c:val>
            <c:numRef>
              <c:f>'Tablas dinámicas y gráficos'!$B$187:$B$190</c:f>
              <c:numCache>
                <c:formatCode>0</c:formatCode>
                <c:ptCount val="3"/>
                <c:pt idx="0">
                  <c:v>249</c:v>
                </c:pt>
                <c:pt idx="1">
                  <c:v>260</c:v>
                </c:pt>
                <c:pt idx="2">
                  <c:v>258</c:v>
                </c:pt>
              </c:numCache>
            </c:numRef>
          </c:val>
          <c:extLst>
            <c:ext xmlns:c16="http://schemas.microsoft.com/office/drawing/2014/chart" uri="{C3380CC4-5D6E-409C-BE32-E72D297353CC}">
              <c16:uniqueId val="{00000000-6E34-429D-85F1-7E30D79C86A6}"/>
            </c:ext>
          </c:extLst>
        </c:ser>
        <c:dLbls>
          <c:dLblPos val="outEnd"/>
          <c:showLegendKey val="0"/>
          <c:showVal val="1"/>
          <c:showCatName val="0"/>
          <c:showSerName val="0"/>
          <c:showPercent val="0"/>
          <c:showBubbleSize val="0"/>
        </c:dLbls>
        <c:gapWidth val="219"/>
        <c:axId val="1866239712"/>
        <c:axId val="1866240544"/>
      </c:barChart>
      <c:lineChart>
        <c:grouping val="standard"/>
        <c:varyColors val="0"/>
        <c:ser>
          <c:idx val="1"/>
          <c:order val="1"/>
          <c:tx>
            <c:strRef>
              <c:f>'Tablas dinámicas y gráficos'!$C$186</c:f>
              <c:strCache>
                <c:ptCount val="1"/>
                <c:pt idx="0">
                  <c:v>% impago</c:v>
                </c:pt>
              </c:strCache>
            </c:strRef>
          </c:tx>
          <c:spPr>
            <a:ln w="28575" cap="rnd">
              <a:solidFill>
                <a:schemeClr val="accent2"/>
              </a:solidFill>
              <a:round/>
            </a:ln>
            <a:effectLst/>
          </c:spPr>
          <c:marker>
            <c:symbol val="none"/>
          </c:marker>
          <c:dLbls>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gráficos'!$A$187:$A$190</c:f>
              <c:strCache>
                <c:ptCount val="3"/>
                <c:pt idx="0">
                  <c:v>Libre</c:v>
                </c:pt>
                <c:pt idx="1">
                  <c:v>Ocupada</c:v>
                </c:pt>
                <c:pt idx="2">
                  <c:v>Reservada</c:v>
                </c:pt>
              </c:strCache>
            </c:strRef>
          </c:cat>
          <c:val>
            <c:numRef>
              <c:f>'Tablas dinámicas y gráficos'!$C$187:$C$190</c:f>
              <c:numCache>
                <c:formatCode>0%</c:formatCode>
                <c:ptCount val="3"/>
                <c:pt idx="0">
                  <c:v>0.16465863453815266</c:v>
                </c:pt>
                <c:pt idx="1">
                  <c:v>7.3076923076923039E-2</c:v>
                </c:pt>
                <c:pt idx="2">
                  <c:v>0.15116279069767447</c:v>
                </c:pt>
              </c:numCache>
            </c:numRef>
          </c:val>
          <c:smooth val="0"/>
          <c:extLst>
            <c:ext xmlns:c16="http://schemas.microsoft.com/office/drawing/2014/chart" uri="{C3380CC4-5D6E-409C-BE32-E72D297353CC}">
              <c16:uniqueId val="{00000001-6E34-429D-85F1-7E30D79C86A6}"/>
            </c:ext>
          </c:extLst>
        </c:ser>
        <c:dLbls>
          <c:showLegendKey val="0"/>
          <c:showVal val="0"/>
          <c:showCatName val="0"/>
          <c:showSerName val="0"/>
          <c:showPercent val="0"/>
          <c:showBubbleSize val="0"/>
        </c:dLbls>
        <c:marker val="1"/>
        <c:smooth val="0"/>
        <c:axId val="1400542544"/>
        <c:axId val="1400542128"/>
      </c:lineChart>
      <c:catAx>
        <c:axId val="186623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66240544"/>
        <c:crosses val="autoZero"/>
        <c:auto val="1"/>
        <c:lblAlgn val="ctr"/>
        <c:lblOffset val="100"/>
        <c:noMultiLvlLbl val="0"/>
      </c:catAx>
      <c:valAx>
        <c:axId val="186624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66239712"/>
        <c:crosses val="autoZero"/>
        <c:crossBetween val="between"/>
      </c:valAx>
      <c:valAx>
        <c:axId val="140054212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00542544"/>
        <c:crosses val="max"/>
        <c:crossBetween val="between"/>
      </c:valAx>
      <c:catAx>
        <c:axId val="1400542544"/>
        <c:scaling>
          <c:orientation val="minMax"/>
        </c:scaling>
        <c:delete val="1"/>
        <c:axPos val="b"/>
        <c:numFmt formatCode="General" sourceLinked="1"/>
        <c:majorTickMark val="out"/>
        <c:minorTickMark val="none"/>
        <c:tickLblPos val="nextTo"/>
        <c:crossAx val="140054212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Excel.xlsx]Insights!TablaDinámica64</c:name>
    <c:fmtId val="0"/>
  </c:pivotSource>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Facturable según estado cobro</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Insights!$A$62:$A$64</c:f>
              <c:strCache>
                <c:ptCount val="2"/>
                <c:pt idx="0">
                  <c:v>Impago</c:v>
                </c:pt>
                <c:pt idx="1">
                  <c:v>Facturada</c:v>
                </c:pt>
              </c:strCache>
            </c:strRef>
          </c:cat>
          <c:val>
            <c:numRef>
              <c:f>Insights!$B$62:$B$64</c:f>
              <c:numCache>
                <c:formatCode>_-* #,##0.0\ "€"_-;\-* #,##0.0\ "€"_-;_-* "-"??\ "€"_-;_-@_-</c:formatCode>
                <c:ptCount val="2"/>
                <c:pt idx="0">
                  <c:v>198.01010101010101</c:v>
                </c:pt>
                <c:pt idx="1">
                  <c:v>129.82634730538922</c:v>
                </c:pt>
              </c:numCache>
            </c:numRef>
          </c:val>
          <c:extLst>
            <c:ext xmlns:c16="http://schemas.microsoft.com/office/drawing/2014/chart" uri="{C3380CC4-5D6E-409C-BE32-E72D297353CC}">
              <c16:uniqueId val="{00000000-AD89-4526-A3D9-840A466A6AE5}"/>
            </c:ext>
          </c:extLst>
        </c:ser>
        <c:dLbls>
          <c:showLegendKey val="0"/>
          <c:showVal val="0"/>
          <c:showCatName val="0"/>
          <c:showSerName val="0"/>
          <c:showPercent val="0"/>
          <c:showBubbleSize val="0"/>
        </c:dLbls>
        <c:gapWidth val="219"/>
        <c:overlap val="-27"/>
        <c:axId val="1399010016"/>
        <c:axId val="1399021248"/>
      </c:barChart>
      <c:catAx>
        <c:axId val="139901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21248"/>
        <c:crosses val="autoZero"/>
        <c:auto val="1"/>
        <c:lblAlgn val="ctr"/>
        <c:lblOffset val="100"/>
        <c:noMultiLvlLbl val="0"/>
      </c:catAx>
      <c:valAx>
        <c:axId val="1399021248"/>
        <c:scaling>
          <c:orientation val="minMax"/>
          <c:max val="210"/>
          <c:min val="0"/>
        </c:scaling>
        <c:delete val="0"/>
        <c:axPos val="l"/>
        <c:majorGridlines>
          <c:spPr>
            <a:ln w="9525" cap="flat" cmpd="sng" algn="ctr">
              <a:solidFill>
                <a:schemeClr val="tx1">
                  <a:lumMod val="15000"/>
                  <a:lumOff val="85000"/>
                </a:schemeClr>
              </a:solidFill>
              <a:round/>
            </a:ln>
            <a:effectLst/>
          </c:spPr>
        </c:majorGridlines>
        <c:numFmt formatCode="_-* #,##0.0\ &quot;€&quot;_-;\-* #,##0.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1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gráficos!TablaDinámica62</c:name>
    <c:fmtId val="3"/>
  </c:pivotSource>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Desglose de monto no facturado por día y servicio</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 y gráficos'!$B$92:$B$93</c:f>
              <c:strCache>
                <c:ptCount val="1"/>
                <c:pt idx="0">
                  <c:v>Desayuno</c:v>
                </c:pt>
              </c:strCache>
            </c:strRef>
          </c:tx>
          <c:spPr>
            <a:solidFill>
              <a:schemeClr val="accent1"/>
            </a:solidFill>
            <a:ln>
              <a:noFill/>
            </a:ln>
            <a:effectLst/>
          </c:spPr>
          <c:invertIfNegative val="0"/>
          <c:cat>
            <c:strRef>
              <c:f>'Tablas dinámicas y gráficos'!$A$94:$A$101</c:f>
              <c:strCache>
                <c:ptCount val="7"/>
                <c:pt idx="0">
                  <c:v>1. lunes</c:v>
                </c:pt>
                <c:pt idx="1">
                  <c:v>2. martes</c:v>
                </c:pt>
                <c:pt idx="2">
                  <c:v>3. miércoles</c:v>
                </c:pt>
                <c:pt idx="3">
                  <c:v>4. jueves</c:v>
                </c:pt>
                <c:pt idx="4">
                  <c:v>5. viernes</c:v>
                </c:pt>
                <c:pt idx="5">
                  <c:v>6. sábado</c:v>
                </c:pt>
                <c:pt idx="6">
                  <c:v>7. domingo</c:v>
                </c:pt>
              </c:strCache>
            </c:strRef>
          </c:cat>
          <c:val>
            <c:numRef>
              <c:f>'Tablas dinámicas y gráficos'!$B$94:$B$101</c:f>
              <c:numCache>
                <c:formatCode>0.00</c:formatCode>
                <c:ptCount val="7"/>
                <c:pt idx="0">
                  <c:v>255</c:v>
                </c:pt>
                <c:pt idx="2">
                  <c:v>397</c:v>
                </c:pt>
                <c:pt idx="3">
                  <c:v>998</c:v>
                </c:pt>
                <c:pt idx="4">
                  <c:v>340</c:v>
                </c:pt>
                <c:pt idx="5">
                  <c:v>328</c:v>
                </c:pt>
                <c:pt idx="6">
                  <c:v>684</c:v>
                </c:pt>
              </c:numCache>
            </c:numRef>
          </c:val>
          <c:extLst>
            <c:ext xmlns:c16="http://schemas.microsoft.com/office/drawing/2014/chart" uri="{C3380CC4-5D6E-409C-BE32-E72D297353CC}">
              <c16:uniqueId val="{00000000-2909-4CF1-A5A9-CF66ACED58CB}"/>
            </c:ext>
          </c:extLst>
        </c:ser>
        <c:ser>
          <c:idx val="1"/>
          <c:order val="1"/>
          <c:tx>
            <c:strRef>
              <c:f>'Tablas dinámicas y gráficos'!$C$92:$C$93</c:f>
              <c:strCache>
                <c:ptCount val="1"/>
                <c:pt idx="0">
                  <c:v>Almuerzo</c:v>
                </c:pt>
              </c:strCache>
            </c:strRef>
          </c:tx>
          <c:spPr>
            <a:solidFill>
              <a:schemeClr val="accent2"/>
            </a:solidFill>
            <a:ln>
              <a:noFill/>
            </a:ln>
            <a:effectLst/>
          </c:spPr>
          <c:invertIfNegative val="0"/>
          <c:cat>
            <c:strRef>
              <c:f>'Tablas dinámicas y gráficos'!$A$94:$A$101</c:f>
              <c:strCache>
                <c:ptCount val="7"/>
                <c:pt idx="0">
                  <c:v>1. lunes</c:v>
                </c:pt>
                <c:pt idx="1">
                  <c:v>2. martes</c:v>
                </c:pt>
                <c:pt idx="2">
                  <c:v>3. miércoles</c:v>
                </c:pt>
                <c:pt idx="3">
                  <c:v>4. jueves</c:v>
                </c:pt>
                <c:pt idx="4">
                  <c:v>5. viernes</c:v>
                </c:pt>
                <c:pt idx="5">
                  <c:v>6. sábado</c:v>
                </c:pt>
                <c:pt idx="6">
                  <c:v>7. domingo</c:v>
                </c:pt>
              </c:strCache>
            </c:strRef>
          </c:cat>
          <c:val>
            <c:numRef>
              <c:f>'Tablas dinámicas y gráficos'!$C$94:$C$101</c:f>
              <c:numCache>
                <c:formatCode>0.00</c:formatCode>
                <c:ptCount val="7"/>
                <c:pt idx="0">
                  <c:v>1797</c:v>
                </c:pt>
                <c:pt idx="1">
                  <c:v>240</c:v>
                </c:pt>
                <c:pt idx="2">
                  <c:v>1106</c:v>
                </c:pt>
                <c:pt idx="3">
                  <c:v>2394</c:v>
                </c:pt>
                <c:pt idx="4">
                  <c:v>1542</c:v>
                </c:pt>
                <c:pt idx="5">
                  <c:v>2210</c:v>
                </c:pt>
                <c:pt idx="6">
                  <c:v>3492</c:v>
                </c:pt>
              </c:numCache>
            </c:numRef>
          </c:val>
          <c:extLst>
            <c:ext xmlns:c16="http://schemas.microsoft.com/office/drawing/2014/chart" uri="{C3380CC4-5D6E-409C-BE32-E72D297353CC}">
              <c16:uniqueId val="{00000001-2909-4CF1-A5A9-CF66ACED58CB}"/>
            </c:ext>
          </c:extLst>
        </c:ser>
        <c:ser>
          <c:idx val="2"/>
          <c:order val="2"/>
          <c:tx>
            <c:strRef>
              <c:f>'Tablas dinámicas y gráficos'!$D$92:$D$93</c:f>
              <c:strCache>
                <c:ptCount val="1"/>
                <c:pt idx="0">
                  <c:v>Cena</c:v>
                </c:pt>
              </c:strCache>
            </c:strRef>
          </c:tx>
          <c:spPr>
            <a:solidFill>
              <a:schemeClr val="accent3"/>
            </a:solidFill>
            <a:ln>
              <a:noFill/>
            </a:ln>
            <a:effectLst/>
          </c:spPr>
          <c:invertIfNegative val="0"/>
          <c:cat>
            <c:strRef>
              <c:f>'Tablas dinámicas y gráficos'!$A$94:$A$101</c:f>
              <c:strCache>
                <c:ptCount val="7"/>
                <c:pt idx="0">
                  <c:v>1. lunes</c:v>
                </c:pt>
                <c:pt idx="1">
                  <c:v>2. martes</c:v>
                </c:pt>
                <c:pt idx="2">
                  <c:v>3. miércoles</c:v>
                </c:pt>
                <c:pt idx="3">
                  <c:v>4. jueves</c:v>
                </c:pt>
                <c:pt idx="4">
                  <c:v>5. viernes</c:v>
                </c:pt>
                <c:pt idx="5">
                  <c:v>6. sábado</c:v>
                </c:pt>
                <c:pt idx="6">
                  <c:v>7. domingo</c:v>
                </c:pt>
              </c:strCache>
            </c:strRef>
          </c:cat>
          <c:val>
            <c:numRef>
              <c:f>'Tablas dinámicas y gráficos'!$D$94:$D$101</c:f>
              <c:numCache>
                <c:formatCode>0.00</c:formatCode>
                <c:ptCount val="7"/>
                <c:pt idx="0">
                  <c:v>520</c:v>
                </c:pt>
                <c:pt idx="2">
                  <c:v>377</c:v>
                </c:pt>
                <c:pt idx="3">
                  <c:v>845</c:v>
                </c:pt>
                <c:pt idx="4">
                  <c:v>413</c:v>
                </c:pt>
                <c:pt idx="5">
                  <c:v>642</c:v>
                </c:pt>
                <c:pt idx="6">
                  <c:v>1023</c:v>
                </c:pt>
              </c:numCache>
            </c:numRef>
          </c:val>
          <c:extLst>
            <c:ext xmlns:c16="http://schemas.microsoft.com/office/drawing/2014/chart" uri="{C3380CC4-5D6E-409C-BE32-E72D297353CC}">
              <c16:uniqueId val="{00000002-2909-4CF1-A5A9-CF66ACED58CB}"/>
            </c:ext>
          </c:extLst>
        </c:ser>
        <c:dLbls>
          <c:showLegendKey val="0"/>
          <c:showVal val="0"/>
          <c:showCatName val="0"/>
          <c:showSerName val="0"/>
          <c:showPercent val="0"/>
          <c:showBubbleSize val="0"/>
        </c:dLbls>
        <c:gapWidth val="219"/>
        <c:overlap val="-27"/>
        <c:axId val="796123824"/>
        <c:axId val="796125072"/>
      </c:barChart>
      <c:catAx>
        <c:axId val="79612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96125072"/>
        <c:crosses val="autoZero"/>
        <c:auto val="1"/>
        <c:lblAlgn val="ctr"/>
        <c:lblOffset val="100"/>
        <c:noMultiLvlLbl val="0"/>
      </c:catAx>
      <c:valAx>
        <c:axId val="7961250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961238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gráficos!TablaDinámica36</c:name>
    <c:fmtId val="0"/>
  </c:pivotSource>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propinas por mesero</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solidFill>
              <a:schemeClr val="accent1">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 y gráficos'!$B$109</c:f>
              <c:strCache>
                <c:ptCount val="1"/>
                <c:pt idx="0">
                  <c:v>Propina potencial</c:v>
                </c:pt>
              </c:strCache>
            </c:strRef>
          </c:tx>
          <c:spPr>
            <a:solidFill>
              <a:schemeClr val="accent1"/>
            </a:solidFill>
            <a:ln>
              <a:noFill/>
            </a:ln>
            <a:effectLst/>
          </c:spPr>
          <c:invertIfNegative val="0"/>
          <c:dLbls>
            <c:spPr>
              <a:solidFill>
                <a:schemeClr val="accent1">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gráficos'!$A$110:$A$115</c:f>
              <c:strCache>
                <c:ptCount val="5"/>
                <c:pt idx="0">
                  <c:v>Mesero_1</c:v>
                </c:pt>
                <c:pt idx="1">
                  <c:v>Mesero_2</c:v>
                </c:pt>
                <c:pt idx="2">
                  <c:v>Mesero_3</c:v>
                </c:pt>
                <c:pt idx="3">
                  <c:v>Mesero_4</c:v>
                </c:pt>
                <c:pt idx="4">
                  <c:v>Mesero_5</c:v>
                </c:pt>
              </c:strCache>
            </c:strRef>
          </c:cat>
          <c:val>
            <c:numRef>
              <c:f>'Tablas dinámicas y gráficos'!$B$110:$B$115</c:f>
              <c:numCache>
                <c:formatCode>_-* #,##0.0\ "€"_-;\-* #,##0.0\ "€"_-;_-* "-"??\ "€"_-;_-@_-</c:formatCode>
                <c:ptCount val="5"/>
                <c:pt idx="0">
                  <c:v>4221.6400000000003</c:v>
                </c:pt>
                <c:pt idx="1">
                  <c:v>5692.8</c:v>
                </c:pt>
                <c:pt idx="2">
                  <c:v>4590.1400000000003</c:v>
                </c:pt>
                <c:pt idx="3">
                  <c:v>4500.09</c:v>
                </c:pt>
                <c:pt idx="4">
                  <c:v>3822.57</c:v>
                </c:pt>
              </c:numCache>
            </c:numRef>
          </c:val>
          <c:extLst>
            <c:ext xmlns:c16="http://schemas.microsoft.com/office/drawing/2014/chart" uri="{C3380CC4-5D6E-409C-BE32-E72D297353CC}">
              <c16:uniqueId val="{00000000-1C66-4301-B067-7A5C522A5B7B}"/>
            </c:ext>
          </c:extLst>
        </c:ser>
        <c:ser>
          <c:idx val="2"/>
          <c:order val="2"/>
          <c:tx>
            <c:strRef>
              <c:f>'Tablas dinámicas y gráficos'!$D$109</c:f>
              <c:strCache>
                <c:ptCount val="1"/>
                <c:pt idx="0">
                  <c:v>Propina cobrada</c:v>
                </c:pt>
              </c:strCache>
            </c:strRef>
          </c:tx>
          <c:spPr>
            <a:solidFill>
              <a:schemeClr val="accent3"/>
            </a:solidFill>
            <a:ln>
              <a:noFill/>
            </a:ln>
            <a:effectLst/>
          </c:spPr>
          <c:invertIfNegative val="0"/>
          <c:dLbls>
            <c:spPr>
              <a:solidFill>
                <a:schemeClr val="bg1">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gráficos'!$A$110:$A$115</c:f>
              <c:strCache>
                <c:ptCount val="5"/>
                <c:pt idx="0">
                  <c:v>Mesero_1</c:v>
                </c:pt>
                <c:pt idx="1">
                  <c:v>Mesero_2</c:v>
                </c:pt>
                <c:pt idx="2">
                  <c:v>Mesero_3</c:v>
                </c:pt>
                <c:pt idx="3">
                  <c:v>Mesero_4</c:v>
                </c:pt>
                <c:pt idx="4">
                  <c:v>Mesero_5</c:v>
                </c:pt>
              </c:strCache>
            </c:strRef>
          </c:cat>
          <c:val>
            <c:numRef>
              <c:f>'Tablas dinámicas y gráficos'!$D$110:$D$115</c:f>
              <c:numCache>
                <c:formatCode>_-* #,##0.0\ "€"_-;\-* #,##0.0\ "€"_-;_-* "-"??\ "€"_-;_-@_-</c:formatCode>
                <c:ptCount val="5"/>
                <c:pt idx="0">
                  <c:v>3823.9492753623194</c:v>
                </c:pt>
                <c:pt idx="1">
                  <c:v>4832.9500000000007</c:v>
                </c:pt>
                <c:pt idx="2">
                  <c:v>3863.8520253164561</c:v>
                </c:pt>
                <c:pt idx="3">
                  <c:v>4077.2627516778525</c:v>
                </c:pt>
                <c:pt idx="4">
                  <c:v>3293.2910769230771</c:v>
                </c:pt>
              </c:numCache>
            </c:numRef>
          </c:val>
          <c:extLst>
            <c:ext xmlns:c16="http://schemas.microsoft.com/office/drawing/2014/chart" uri="{C3380CC4-5D6E-409C-BE32-E72D297353CC}">
              <c16:uniqueId val="{00000002-1C66-4301-B067-7A5C522A5B7B}"/>
            </c:ext>
          </c:extLst>
        </c:ser>
        <c:dLbls>
          <c:showLegendKey val="0"/>
          <c:showVal val="1"/>
          <c:showCatName val="0"/>
          <c:showSerName val="0"/>
          <c:showPercent val="0"/>
          <c:showBubbleSize val="0"/>
        </c:dLbls>
        <c:gapWidth val="219"/>
        <c:axId val="1399019584"/>
        <c:axId val="1399020000"/>
      </c:barChart>
      <c:lineChart>
        <c:grouping val="standard"/>
        <c:varyColors val="0"/>
        <c:ser>
          <c:idx val="1"/>
          <c:order val="1"/>
          <c:tx>
            <c:strRef>
              <c:f>'Tablas dinámicas y gráficos'!$C$109</c:f>
              <c:strCache>
                <c:ptCount val="1"/>
                <c:pt idx="0">
                  <c:v>Promedio de Propina</c:v>
                </c:pt>
              </c:strCache>
            </c:strRef>
          </c:tx>
          <c:spPr>
            <a:ln w="28575" cap="rnd">
              <a:solidFill>
                <a:schemeClr val="accent2"/>
              </a:solidFill>
              <a:round/>
            </a:ln>
            <a:effectLst/>
          </c:spPr>
          <c:marker>
            <c:symbol val="none"/>
          </c:marker>
          <c:dLbls>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gráficos'!$A$110:$A$115</c:f>
              <c:strCache>
                <c:ptCount val="5"/>
                <c:pt idx="0">
                  <c:v>Mesero_1</c:v>
                </c:pt>
                <c:pt idx="1">
                  <c:v>Mesero_2</c:v>
                </c:pt>
                <c:pt idx="2">
                  <c:v>Mesero_3</c:v>
                </c:pt>
                <c:pt idx="3">
                  <c:v>Mesero_4</c:v>
                </c:pt>
                <c:pt idx="4">
                  <c:v>Mesero_5</c:v>
                </c:pt>
              </c:strCache>
            </c:strRef>
          </c:cat>
          <c:val>
            <c:numRef>
              <c:f>'Tablas dinámicas y gráficos'!$C$110:$C$115</c:f>
              <c:numCache>
                <c:formatCode>_-* #,##0.0\ "€"_-;\-* #,##0.0\ "€"_-;_-* "-"??\ "€"_-;_-@_-</c:formatCode>
                <c:ptCount val="5"/>
                <c:pt idx="0">
                  <c:v>30.591594202898552</c:v>
                </c:pt>
                <c:pt idx="1">
                  <c:v>29.650000000000002</c:v>
                </c:pt>
                <c:pt idx="2">
                  <c:v>29.051518987341773</c:v>
                </c:pt>
                <c:pt idx="3">
                  <c:v>30.201946308724832</c:v>
                </c:pt>
                <c:pt idx="4">
                  <c:v>29.404384615384618</c:v>
                </c:pt>
              </c:numCache>
            </c:numRef>
          </c:val>
          <c:smooth val="0"/>
          <c:extLst>
            <c:ext xmlns:c16="http://schemas.microsoft.com/office/drawing/2014/chart" uri="{C3380CC4-5D6E-409C-BE32-E72D297353CC}">
              <c16:uniqueId val="{00000001-1C66-4301-B067-7A5C522A5B7B}"/>
            </c:ext>
          </c:extLst>
        </c:ser>
        <c:dLbls>
          <c:showLegendKey val="0"/>
          <c:showVal val="1"/>
          <c:showCatName val="0"/>
          <c:showSerName val="0"/>
          <c:showPercent val="0"/>
          <c:showBubbleSize val="0"/>
        </c:dLbls>
        <c:marker val="1"/>
        <c:smooth val="0"/>
        <c:axId val="1400545872"/>
        <c:axId val="1105243968"/>
      </c:lineChart>
      <c:catAx>
        <c:axId val="139901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20000"/>
        <c:crosses val="autoZero"/>
        <c:auto val="1"/>
        <c:lblAlgn val="ctr"/>
        <c:lblOffset val="100"/>
        <c:noMultiLvlLbl val="0"/>
      </c:catAx>
      <c:valAx>
        <c:axId val="1399020000"/>
        <c:scaling>
          <c:orientation val="minMax"/>
        </c:scaling>
        <c:delete val="0"/>
        <c:axPos val="l"/>
        <c:majorGridlines>
          <c:spPr>
            <a:ln w="9525" cap="flat" cmpd="sng" algn="ctr">
              <a:solidFill>
                <a:schemeClr val="tx1">
                  <a:lumMod val="15000"/>
                  <a:lumOff val="85000"/>
                </a:schemeClr>
              </a:solidFill>
              <a:round/>
            </a:ln>
            <a:effectLst/>
          </c:spPr>
        </c:majorGridlines>
        <c:numFmt formatCode="_-* #,##0.0\ &quot;€&quot;_-;\-* #,##0.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19584"/>
        <c:crosses val="autoZero"/>
        <c:crossBetween val="between"/>
      </c:valAx>
      <c:valAx>
        <c:axId val="1105243968"/>
        <c:scaling>
          <c:orientation val="minMax"/>
        </c:scaling>
        <c:delete val="0"/>
        <c:axPos val="r"/>
        <c:numFmt formatCode="_-* #,##0.0\ &quot;€&quot;_-;\-* #,##0.0\ &quot;€&quot;_-;_-* &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00545872"/>
        <c:crosses val="max"/>
        <c:crossBetween val="between"/>
      </c:valAx>
      <c:catAx>
        <c:axId val="1400545872"/>
        <c:scaling>
          <c:orientation val="minMax"/>
        </c:scaling>
        <c:delete val="1"/>
        <c:axPos val="b"/>
        <c:numFmt formatCode="General" sourceLinked="1"/>
        <c:majorTickMark val="out"/>
        <c:minorTickMark val="none"/>
        <c:tickLblPos val="nextTo"/>
        <c:crossAx val="110524396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facturación semanal</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alpha val="70000"/>
              </a:schemeClr>
            </a:solidFill>
            <a:round/>
          </a:ln>
          <a:effectLst/>
        </c:spPr>
        <c:marker>
          <c:symbol val="none"/>
        </c:marker>
        <c:dLbl>
          <c:idx val="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alpha val="70000"/>
              </a:schemeClr>
            </a:solidFill>
            <a:round/>
          </a:ln>
          <a:effectLst/>
        </c:spPr>
        <c:marker>
          <c:symbol val="none"/>
        </c:marker>
        <c:dLbl>
          <c:idx val="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 &quot;€&quot;"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lumMod val="75000"/>
                <a:alpha val="70000"/>
              </a:schemeClr>
            </a:solidFill>
            <a:round/>
          </a:ln>
          <a:effectLst/>
        </c:spPr>
        <c:marker>
          <c:symbol val="none"/>
        </c:marker>
        <c:dLbl>
          <c:idx val="0"/>
          <c:numFmt formatCode="0%" sourceLinked="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Facturable</c:v>
          </c:tx>
          <c:spPr>
            <a:solidFill>
              <a:schemeClr val="accent1"/>
            </a:solidFill>
            <a:ln>
              <a:noFill/>
            </a:ln>
            <a:effectLst/>
          </c:spPr>
          <c:invertIfNegative val="0"/>
          <c:dLbls>
            <c:numFmt formatCode="#,##0\ &quot;€&quot;"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 lunes</c:v>
              </c:pt>
              <c:pt idx="1">
                <c:v>2. martes</c:v>
              </c:pt>
              <c:pt idx="2">
                <c:v>3. miércoles</c:v>
              </c:pt>
              <c:pt idx="3">
                <c:v>4. jueves</c:v>
              </c:pt>
              <c:pt idx="4">
                <c:v>5. viernes</c:v>
              </c:pt>
              <c:pt idx="5">
                <c:v>6. sábado</c:v>
              </c:pt>
              <c:pt idx="6">
                <c:v>7. domingo</c:v>
              </c:pt>
            </c:strLit>
          </c:cat>
          <c:val>
            <c:numLit>
              <c:formatCode>General</c:formatCode>
              <c:ptCount val="7"/>
              <c:pt idx="0">
                <c:v>8321</c:v>
              </c:pt>
              <c:pt idx="1">
                <c:v>7646</c:v>
              </c:pt>
              <c:pt idx="2">
                <c:v>10696</c:v>
              </c:pt>
              <c:pt idx="3">
                <c:v>24632</c:v>
              </c:pt>
              <c:pt idx="4">
                <c:v>16909</c:v>
              </c:pt>
              <c:pt idx="5">
                <c:v>17687</c:v>
              </c:pt>
              <c:pt idx="6">
                <c:v>20436</c:v>
              </c:pt>
            </c:numLit>
          </c:val>
          <c:extLst>
            <c:ext xmlns:c16="http://schemas.microsoft.com/office/drawing/2014/chart" uri="{C3380CC4-5D6E-409C-BE32-E72D297353CC}">
              <c16:uniqueId val="{00000000-DC64-41B0-833B-E085FD76DBBD}"/>
            </c:ext>
          </c:extLst>
        </c:ser>
        <c:dLbls>
          <c:showLegendKey val="0"/>
          <c:showVal val="1"/>
          <c:showCatName val="0"/>
          <c:showSerName val="0"/>
          <c:showPercent val="0"/>
          <c:showBubbleSize val="0"/>
        </c:dLbls>
        <c:gapWidth val="219"/>
        <c:axId val="954429680"/>
        <c:axId val="954431344"/>
      </c:barChart>
      <c:lineChart>
        <c:grouping val="standard"/>
        <c:varyColors val="0"/>
        <c:ser>
          <c:idx val="1"/>
          <c:order val="1"/>
          <c:tx>
            <c:v>% monto facturado</c:v>
          </c:tx>
          <c:spPr>
            <a:ln w="28575" cap="rnd">
              <a:solidFill>
                <a:schemeClr val="accent6">
                  <a:lumMod val="75000"/>
                  <a:alpha val="70000"/>
                </a:schemeClr>
              </a:solidFill>
              <a:round/>
            </a:ln>
            <a:effectLst/>
          </c:spPr>
          <c:marker>
            <c:symbol val="none"/>
          </c:marker>
          <c:dLbls>
            <c:numFmt formatCode="0%" sourceLinked="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 lunes</c:v>
              </c:pt>
              <c:pt idx="1">
                <c:v>2. martes</c:v>
              </c:pt>
              <c:pt idx="2">
                <c:v>3. miércoles</c:v>
              </c:pt>
              <c:pt idx="3">
                <c:v>4. jueves</c:v>
              </c:pt>
              <c:pt idx="4">
                <c:v>5. viernes</c:v>
              </c:pt>
              <c:pt idx="5">
                <c:v>6. sábado</c:v>
              </c:pt>
              <c:pt idx="6">
                <c:v>7. domingo</c:v>
              </c:pt>
            </c:strLit>
          </c:cat>
          <c:val>
            <c:numLit>
              <c:formatCode>General</c:formatCode>
              <c:ptCount val="7"/>
              <c:pt idx="0">
                <c:v>0.69090253575291427</c:v>
              </c:pt>
              <c:pt idx="1">
                <c:v>0.96861103845147789</c:v>
              </c:pt>
              <c:pt idx="2">
                <c:v>0.82423335826477184</c:v>
              </c:pt>
              <c:pt idx="3">
                <c:v>0.82798798311139976</c:v>
              </c:pt>
              <c:pt idx="4">
                <c:v>0.86427346383582704</c:v>
              </c:pt>
              <c:pt idx="5">
                <c:v>0.82020693164471081</c:v>
              </c:pt>
              <c:pt idx="6">
                <c:v>0.74559600704638873</c:v>
              </c:pt>
            </c:numLit>
          </c:val>
          <c:smooth val="0"/>
          <c:extLst>
            <c:ext xmlns:c16="http://schemas.microsoft.com/office/drawing/2014/chart" uri="{C3380CC4-5D6E-409C-BE32-E72D297353CC}">
              <c16:uniqueId val="{00000001-DC64-41B0-833B-E085FD76DBBD}"/>
            </c:ext>
          </c:extLst>
        </c:ser>
        <c:dLbls>
          <c:showLegendKey val="0"/>
          <c:showVal val="1"/>
          <c:showCatName val="0"/>
          <c:showSerName val="0"/>
          <c:showPercent val="0"/>
          <c:showBubbleSize val="0"/>
        </c:dLbls>
        <c:marker val="1"/>
        <c:smooth val="0"/>
        <c:axId val="1244954992"/>
        <c:axId val="1244957904"/>
      </c:lineChart>
      <c:catAx>
        <c:axId val="95442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54431344"/>
        <c:crosses val="autoZero"/>
        <c:auto val="1"/>
        <c:lblAlgn val="ctr"/>
        <c:lblOffset val="100"/>
        <c:noMultiLvlLbl val="0"/>
      </c:catAx>
      <c:valAx>
        <c:axId val="95443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54429680"/>
        <c:crosses val="autoZero"/>
        <c:crossBetween val="between"/>
      </c:valAx>
      <c:valAx>
        <c:axId val="1244957904"/>
        <c:scaling>
          <c:orientation val="minMax"/>
          <c:max val="1"/>
          <c:min val="0.30000000000000004"/>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44954992"/>
        <c:crosses val="max"/>
        <c:crossBetween val="between"/>
      </c:valAx>
      <c:catAx>
        <c:axId val="1244954992"/>
        <c:scaling>
          <c:orientation val="minMax"/>
        </c:scaling>
        <c:delete val="1"/>
        <c:axPos val="b"/>
        <c:numFmt formatCode="General" sourceLinked="1"/>
        <c:majorTickMark val="out"/>
        <c:minorTickMark val="none"/>
        <c:tickLblPos val="nextTo"/>
        <c:crossAx val="12449579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Ingresos por país</cx:v>
        </cx:txData>
      </cx:tx>
      <cx:txPr>
        <a:bodyPr spcFirstLastPara="1" vertOverflow="ellipsis" horzOverflow="overflow" wrap="square" lIns="0" tIns="0" rIns="0" bIns="0"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Ingresos por país</a:t>
          </a:r>
        </a:p>
      </cx:txPr>
    </cx:title>
    <cx:plotArea>
      <cx:plotAreaRegion>
        <cx:series layoutId="regionMap" uniqueId="{055C4A7B-97E1-421E-9B84-360F58AE364B}">
          <cx:tx>
            <cx:txData>
              <cx:f>_xlchart.v5.2</cx:f>
              <cx:v>Facturado</cx:v>
            </cx:txData>
          </cx:tx>
          <cx:spPr>
            <a:solidFill>
              <a:schemeClr val="bg1">
                <a:lumMod val="75000"/>
              </a:schemeClr>
            </a:solidFill>
          </cx:spPr>
          <cx:dataId val="0"/>
          <cx:layoutPr>
            <cx:regionLabelLayout val="none"/>
            <cx:geography cultureLanguage="es-ES" cultureRegion="ES" attribution="Con tecnología de Bing">
              <cx:geoCache provider="{E9337A44-BEBE-4D9F-B70C-5C5E7DAFC167}">
                <cx:binary>zHrLctw4tu2vVNT40AWCAAl0dJ2IA5L5VCol62V7wpBlGSQBAiRI8PVXd3qn58fOlu1yV6mru2tQ
Ed05cZhIMsGFjbXXWtBfn+a/POnnR/fD3GjT/+Vp/vnHchjav/z0U/9UPjeP/ZumenK2t5+HN0+2
+cl+/lw9Pf/0yT1OlZE/YRSSn57KRzc8zz/+91/hafLZXtinx6Gy5to/u+Xtc+/10P+Tsd8d+uHJ
ejO83C7hST//mD/5x0/W/fjDsxmqYbld2ueff/zNd3784afXT/q7X/1Bw8QG/wnuDcI3UcSTOE7I
jz9oa+Qv1xP+JorjmHOM0ZdP+MuPXj42cOMfmMmXeTx++uSe+/6Hb//+6sbfTPtX16vepl/fOrUv
U8zTL+/0029R/e+/vroAb/nqyq+Afw3Jvxp6jfv/OPmCuHn8BYQ/AfmIvOE8JpyFiH/5JL9dgRjG
4wQzGsZfVyD65ce/rsAfmtPvr8Gvbn21Cr8aeb0O//P2378OwupqrP7MVQiTN4jGLOb02yrwv18F
HmIc49+i/wdm8vvYf7/xFfLfr7/GXZz/A3B3j32lf0HgTyj+EAHvvHwQ4Ppr3qHRm6+Ek3yr+te4
/8uZ/APYv933GvVvl/8O9P+AYk/LSj//iZhH4ZskDqMowclXwnlV6gn0gpAlSRjFv/zqV6b5lxP5
fci/3fYK8W9XXwOeXvz7qzy12jYf/0x6IW9eWCWMOXD3r6s8wW84YiyMCPvK7a8R/wMz+Qegf7/z
Ne7fB/4O+v8Agrl6dI/SPy6/FN6fQDE4gnKOKY/C5LuC+fUaUPbmZWEIZa/A/yNz+X3w/3bnK/D/
NvAa/Kv3//66z/v28X//35/YVQmwO0dhiNA38fiK5KM3lBKQly/f+PJ5LS7/9YR+fwG+v8kr/L9f
fw1/fvPvh//O+T+59CP8hiWU0ih8xTs0fgNLEtIIka8tgP2y4b4y/R+Yyu8D//3GV8B/v/4a+Lv/
gLq/enb/+/9/AeBPYJz4DehIHnNGvpX1a09F3yCgG4qBlb58YPyrkfuK/r+cz+9j/+22V8h/u/oa
96v831/w98/mefXP+k9kHPYGIdAuQChfkeWvzVT85mUMNsS38VeF/4em9Pvw/+rWV0vwq5HXy3D/
pyzDPza83z1/9jg85l/Cgl953n8++uU1IcB4des/yxy+VvH+088/JvRLfX016y9P+E2Fp+Vz5/8m
sH654fmxH37+MWRvGOWY8DAEdkI4gu0xPX8ZwaCjEHjlGJGEJ1EMtGasG8qff6Qh+DdKQbbGDJpK
zGBhe+tfhgiDNhMylBAU0ZgQGn3PZq6sXqQ133H49v8fjG+ubGWG/ucfcRJB12q/fvHLRGFGL3ub
woPgdyg8FsafHt9CAgTfD/9rkYoFEJmYtHKW3VhTn/t55TsQGXe1Cfp9t/BOLDWqhasKmzqfPHYq
siJY3IMzqEurLlJ7HfA6c+wjIuq66qpczk06uaRKgbOlIKgyYmxtJIKBnFZLzSUl/Jg0tUkdVykO
FrOlvd2v/ZySMWqF7Oejdv2uLUMqVp7XtNaC25OT9hSYWtSlPXHafIgb9GSnYkcG97kP+CnpowNq
k7clHjee5KW+L/mznY8jvx9WtKPFQU4HU1cXIbtTXXTZ12gRHdEpMosoli1vjegi+sTbj2qe0lGe
UKyMKMI1b6rmauBzhrDKWV2JqrvXo9kvas6Z30SFPPa0TxOypPV6s+oTrpwYVDEJGjzVCt2t8bqf
+HrJeCvmrtkF/HZqShFjeq7d+9XQtNVItEsn1mYUsjzI2Z4Wkrq42ibxR1Jmi7+XTbsFGCdfCl6d
5ugSD4cOrenAjBU9fQ5kcDt0qM+WoMjCoL918pFRIsIilfqmsGWqcb0Lu3mzhDgzcXE1lWtOS5wx
h04laXcrkkQ0nNCT7evtquan2s3bZnSNGGeaLfN0kaDpXC5OyIhtmBo/KbeZ1aNtVSQUatJFa2GC
KsN4W8n2ejHhjo9BGgVnMtRtKqdm2GOC6msJP1vKKFXRIRqvHL6veSU8XdJ2utLDoa5bYcZxs3hk
hC55uS+9vRhViFMVyJQW7q3UVZqEV4WheZlEmXbuSsbjjWPKi44u2z4yVLQ1/C9YmvezlVYk8XIt
LTtGI9IiqZgwbN2gYeXpjMimndDbngK6q1LvonkZUkxtStbwc4ieSTgkGbbjaanvUd9s5ajTPmlS
Nz60URzuh1alNVUZqtUkugXf9cUsIh6LqcFpsyRiWfd8GAUdzLEiXZ2OvT3HyymK/ec6mS97rjPj
aMYGuy18Jah637QuG/2U9aw5Vr4XxByX8sZ1U9bhIfP0cfH6zkm+k3UhtG8yisarvm5bYdlFP/iU
RWEe91Vqyk9luG5IqB8G7G+KyuyxHsW4siyI3OVQNzmp6HWftGnY6r0mwW6KptNi0RPX9H25hFAH
7/i664M2K4ZV8Mbtib0frDuOJrPWHKStRczwccQzEjMvRYPI1RKPO6aK62JsPpeSwrIMS5WSKQyh
vn22Ynrp13F4TLB74s4eyi+rMWxMiZyoRivmgDQiLrsDW+r3ZVA8cAbbI6DR556j5xCjUVRs5LkO
gSCKKi/X+ogDnXsns1o2V3wtczSz69kH3aaha5uuCplNOM03SS3fc6rWTHYqOQdLhEWwsn1pyZou
clmyhQVyM5f6PCfcZuHo7hbYSG4GVkB6hyYrjHm/tnlF6TulrtRU7bqi6IFBbqrhKSyWVQzNmsVm
FXNbfgxZd1kmi8DT6NPSr5VQOrFpFQTAPwVZz9rT+S0w6ZSFyXIRGtjTrmSxYFavIsFHrJPuxpbB
RUUQ2QOxk2233Hmj0pXg8aqTybsibDoxWnKjEiyStapyMvSjYNp1AhX9zVJq0cQLvm56c67nWO6Z
nvwmlu26K1zS5DYM4s1awp5M/FTnk6o+KNwfLeO5t8WZjTYQgbpgliy3tEEPTi9Xqq6PdUIvQ9On
BTn6QK5ZO1bPQxm8XaeCiIrHz67AdTqrmmX9Upc7vmCST5rVB0eaOWvofDV6GryPBj5qWHCm0oVi
L/rFD2J0dbeJuzhLFthGJCguiml1l1XXzaIZZS9aoi8SWnS7YlgmBixqhsuhI9WpagosFPc5q6JY
oCgY95hZK1Ab3SWtbPZ1geI9G3h8Ezjqs8TNJTA2OhVLUbwbvOk3cTxX925opw1dyvYaCqPO+0FW
F0lTzUdJOM1kT+wu1nAIYFjb5VoGnWiAWbNuiQtohrVKu3A9JY5vutXBogWw7Xy5lVGQAp89UTR5
EdZuEQ0l+kjUqoRkRZc771guy9buw7XVAttP7SBvwiDYRV1gNwt+21c2uijIIDPsWp874KsraLyw
Z0Yem0sXkWETlcP4sQz4IFZNlnC/JBE05YRTYFtsLpOJrdm0jt25j1afL/FtQOd2P9cJsOPiXTrL
z9FL15P4AzEIZSXDGZ+i5qDaYd5qlgHSrWhIV4hlVmo/JIbksV+brFzU+2Eu0aasWS8CXj5oqcWC
ogs5t35PluSmUos5kaRWTwMygWiDqT4UamXCNpSlXT232RI2iyAdZ8JXOtxOnY03AD6ogRh/bOq6
E0SGULVxpzeB7a8oCcacGl2kpA2GnLbNsGm6l6dFHokCetnZGPwYhXre0hZL0ZflrunY7RThM0Vs
SiNLuwuPQB8k9y/J43aVS5S6el7TwC4fcd16oIi5OjI6FSnq2bJT8Up2PvRdGnSnZd6iFRTT+lkO
VZjxwKFUx+5hNebTGMtrRTuUl6wBHsD6FC71XVT1+14up7IJr9cg2USR2Q3U32LXZCGBflKsT3Oi
PtgOpFrQbh3AXlV6SyO2jZkX1bwpyMU8x1loX6QSPVQ93XLlILtUog6nzDZFOvXlYW1YJazzW10w
aFPdyVJ14HNzltynejp3Pd0ZE1zatt0WUZwHo6pEAVKtJ2EeKNgfJGwvAXvQDzcBqfmh1SZ5b4t+
PK7jKmXKS9gEJRrDsw4Cn/bNVK+iSVCfqsZxlK6IFPsEvM9WSTxvnBnnbChtEIlhIqbKh25FTbZO
XOdk7dtORP1IdzJJTBpUtqpT6kJ+6NooOYJSjj+qAHRjiQp7HF2s0lIOaGvbtbyOwwT6Yomt3vRj
E2TBWqBtLDXf4IbMYhwHmkc9DtN+ha5keLcex5IEb8OS11s/rXTnSxVejM7WH5Zq7d5aOE7Ny2AF
jdRXa3FDzGQnEcZFIhiqI5Kabh7PFCdq37UU7Wo9dw+OzKsgUxQrgcZqTJfAmF2L2uW2Xpfw5Dj1
h54M9HMTlnCMOEzDNUfBI50MdFTd1cMlG5JOzCD+qWg6FFzWTak2npnqFvkJ7SN4dTGWKLkGE5Fk
9SjpXodJu5t51+U2GF26FngA+iujLJ5mmk7h1BxchaF1JF20bIA/omgXtdFu1rE8jLx6h/t+Jptw
QPQh1LhK1zEssz7x9RWPZyVBAPSRB6JOSlG3rLiLR8/3JDArLKq3QroCRMpipjRs+uBo1LSItebR
Q1Q3xbsm6vUhiqbJpE2zglBsl+RxHUEPB10oX8ip99spafxpNkH9znHN9nNIZwnNs+GgL3U7flp1
S3bzGJA0KIcPNB4QEGIUZEngyQlb9rbidEtnOwgpq8zFbNM5nHkUHDo5mpRWc7MFJAMRyeBUGHvJ
3HxP1JxNy3SJZ0uglMZ5PoJq77NuNGtaL8EqvCo+RGTaaDjjFJEyFxUKL3gJbXBheo+8vWVTcxfp
dVMPLXSmGejJ3kJzPUQ9y5EZh2x2s86prN8HPgxFHISbuUravEN2zae6v8Jey7TzJoVArBIc+FLU
dXHS2J7asNzz/hFq0KZaTW3OY3lv1Szapjj3XYBB/qF+b21ZHmqmuFB4bMQQ1DJtJHlYJ4RzP2IA
P3Gpwuwjn+MR+kBpRLxU1aFeSHuLcYdEOK/kdtWVT2mccBFPYP9IHeKNrUOXtbW7W/XK3yqlBmHk
ytJBx4cm4ZmvErkpCm3PnfOLaBUUPpOqECgp2nxug4NMyAa3/O0SfrAVTaN2SOnotgUyKXSUPGl6
4BCSTiTIWzlc4ARAqkFVctwKH8zbeVEpC+lns1R5x8fNELCDqssMufrUhQ9t2HWfeDh+8j2tBQO9
nZUauY2uoPRDioIJdlnl4I0BAHAEkzqi1Y/ZPFqZoUT5zIMohb4RNEczyAML8aUMen8wyF+15RSK
KqFsq3k0iKovt23gMtqTIuvruFxFYfo512PTgG1xidlAt0hOaqRqu2JZ7WgVRQ/IAUX0ZRxrEao+
3pAG0Us9mDhvet2dy6ga8zDUVdYUkh17j2FThAVuNljqemORJjtGo/IQVNrczUHAc8LC8kpjXadD
GSUPkfbLNkbObYeirQIxrzN/6Jhcr+IxHu/qeNE3CfV4h+g4bLwrhiplmtMHTAd9KseuPmkT8Buj
gzLtrCZY9CyMwdxM3T5EVfMwtYu7ldo0j3Oih48j6I3DsPrggOIy7De+C4c7Pib+7JWpD0HJ9IdY
qlmnoxrHLTFuXATlDb/kUzy8GygubpSr5dvQV9CYxr4A0YuLqrn10RJ9WGNSqozFSWjEjLsii3g7
73ytihRjk9xS1+ENM2q+VLRFxzWswJAlUKhx0oQ3Be6CzFYuOBkil33jku6yUBXFKYlboP5aRwPK
hrWLL6AJrMeVEPBwjDrzMCjomyFdlnREjtxwTst3M0+cy6Jy6R88pwPekHXG95AjzHsna5KzRtk8
oPV+HYJqP8vKDYIPDr+dwwCknQGlm2GzKIBmhEbNep5iVpX3uiYk72Ijrzgey8+ejDwUvSRKicKu
HkorKYvtSrsxxQUON6tPwCcmQbscFZfQI7hih34eCzFbk5uuj/J6MhclVG3F530412nUryJCYZ+p
GbIJMsS3TeCuoO/2YhpBLRS0ELUnN6gpwcyoItMF2JpwDpoUJGcpIrOGn3gzxiJyRQZRUJWOc908
L74aLkdd76uiGXMDdj33NBSyCFiuuHpnC6y3OCk3Eyd5HQGHJ6q6rmnPRckmkGHqvbEzBaOO37mm
uWxpZ2CvI3nLiNMC0aIUo3EedASe0tas41FP4DHLzytEJiShYvTowZfFnnudTyT0AvfjKBxeDwwV
RTbo6DCbTolqWuE+PV1YrDejSpzgYMWitsnAmr6YyWuWqBguTuMuLjzPlvE6Xu9quopFQ/YAsRIj
KrO+vEXVAFFBZG0GinWPErujzoXCT6EE6xe2J9w+D/i8WlBedJ6Erhuw2m2ShiqmaTkjmwYT5BpJ
14qYZZwfq24T4U7DHqoG0SP5XIdmUzfJcztX+s40wamfJ5cnXQ8yqynILsQ9qG4MJkvV7Rns1R6g
/BREDIvIF0Eu+2Gj5PwY4/gKSA44f1gbeNtPy2hy1L4rgnVJYwhP6mKcUmPBGQzdi1OrRwaEoOg2
XhFMP/RAl0FwP8g+75sO3Clvj96t/ohUHG66stz2Rcxzx+ScraoZM9VAckgLWDsnN4RdRHoj6/p9
F4dnqdqnoORTVnnooTJQS6qDgmWNsWQLXYgJp43KnW38piwhUumWNsob23S7DrZQ2mDbX8s1rEXX
M6CWRrRhf6vsfFF4BipT2Xsnu4y37JEQPqaDMdU2ROo0qh33yY0fgllgtZ5Ch0TZNGlZ85MsUJT6
ZlC7ru5k2hY9zfuohfCFLx8LjS48L+JL4Owpl6Y/kmpcRegszw3HtYD4N9W0vECQCuWxJPWjXGso
wrizD6udP4fTQDfrixtFTte5ZPhSDeTAJc8g2XjUVYUuiIwvfB8YiNHC8OxNzE/zFM1n1btkO9k2
w+VytG2R+8pj6Er0M4oNNJmEn2KoA5EkN9y19j6a1iQnGkLdKRgmgEFPYh5rJ1DZMjHomV4EkD/d
wF/RjanspjId+uHSqXUbV/K6MSDxoxHfL2DA827llxGWgJdpVgT5TK/ACJhNMyqoFnmnbKS33Pj4
GOMCBLwp9/1qN6yAKnXlfBXqht42EDZWLAo2slnXlOgy2VrbJRtsl3pbm0QL0PXsOijVUzfJK7yS
A8zkHnriKeglbHn2yLWBlGvBQIU19MZCVntakRSHpErn1qCcBvaqKziEjRQiZ6aqLS60T2MzdPlC
2JGDAurMvHyAZhWC1q/yEXKhC69CyFIxqrMJLe5qrML2DNLgFA79Ef7CMMrGiUQZm+prxYPk0Bfy
ORxLlY/x+hTTCos4lOxm1itse2WvIUwDknSz30jt7HWsOgXaw3otbDiyTa9WfGhpSy8WzeXZBrja
9SGvNtXkIaBZjE07EqXQuK50XLRp1cb3kVfbaWFDhpO2vYLGszUd4rtwZfQ80KoUBjg4ofU5jJsb
Rjvgq+jT2K5fuhKsSLF0GZSoSjVIm8zU3R1NZrWTBBh1GTZwuieaGmeD7+6j+ENFIJCWM4rOpd/L
wmYJvh5LnWv0GEAod8MsfTE8rDuEbnUCnBi5WfCitmxYx1tT9FasbPbn2kRBHlq1d8WKTrT0S17V
7L1nHQjFyt13EI5B2g7E642ZRDRpKTRv07ZbSnjTub2o0awyXsCgx6U6lm2RGXQeMZ0PdWA74RSY
rmTM8RhAbNrlKLYkVyVsiDqOOEjeRYNQgYjWd3vFiz0Kg9MkKzHC6UXL5hRXdy9/V5SODu86F9Q5
pUNer2CQIYR9QCzuT2VfUkGahKZ950Oh+nHrgHNVHbaiIKxLMbj/qNm5AUKSNoZji3eqG4ygnaVH
Y3ufFZUnO0N4CQkCyC479P0J2iUVbFygD9bt5zLostmqLq8YKlPVrvUmxr4H51cG9IAUHFAUNEGb
fmiesEyOqjMXkNtFe+XVO7dIdBx97A5KTfumke2uRk0ifLGOSjStzuDoYhWT78NnhvSwnbC/0C+w
Bw3skqjvDmOlhzxclnzEEWDpPvKwqOF8p5iL1NDpYmJQ5FWRHOapdpuGkTGLHJaHJuyfvE7627qI
n0tDs1GSg4c8eSpNsBl9CR1J8in1NRxsCTOgMJtV03/sGH1UbcdTxcfotmXTLZTBlW/iKmsj+Qzq
B1+0fDhEU0yPMw2OcqybFEnIg/kyVbmJWgmSo8iRVigLayJKH0x72UYmxSsYSttEJ1XPV+AazrGU
D4FfIIIgzZaust52NT40Es6jXAdaQDflhSbowKN+SgPMDdh4yM4g/oSkOmBptM5509SgqSwXUXQq
/SFpdom6Neo0tO4MtjVjONkUSxJD74/1JukG4MUmNUmQiM5ZnDXghiFI3LDWnQgqzyMJr30AIWfp
VD64NQBxw89REs9ineZ5w/VzwARtoPAtskFq50altup3ERqu5qG+oUMj99RP59B1BzfZJSV4ufQK
To869KmIK2D6qqLbrhpkWsMXzomXk1Dx0KQrJbDPoiXTyQfk0GeQ2rskYAYOjPwmWNgN7+oLsFXn
ofCfDKmiC9YTLirbtDmWdDovgTy6BRxdm6wPg6RIsNZC475sAn3N5SAgOkyrlR+CaNmZgdTZyvtt
PPPDxHueAfxVGk5G9N1yPTJ0bqHnTeiuS2BjmjKtm2nbqJ5lVMu8cf0NLKsAodSkxQgiqS/41fJy
/NhyYOYQdlzj1JnY9egXnCWwmlJCQGZW6BpJUX7CpTyFBlwwRhhSYW33kvKHBNqmGOAUMnEoY/Iq
fknqw+DB0yrOZ1yeY8aXjEWw+X1t13MVwpaaIltkyid0DxnLO97ZazvCu8wz3xsPR1Ny261BC3MN
tg3l7yN4pIeaniIFp57+01hCf+5Q5uhGx5ecNxsZlxue4FNXdGnclRsNrrH1sO/D9xqHc9rEH8u1
Ofpky8A5DhLUZ5APFlBY3Ck2wYnM/gAHxSlDwc6PybmqiqMtWAftuK5BBlZpA39gkDvI325iC5uf
WMyysusgkotXKAO03nA48b3t+pnetMlSp0Ekw9vITnUpisIEcEAUVvYIhvlADFNg14omZbH/MPWW
pl7DwdxC6JRFUNI1mBHIsEmf4W4IRLgGe2kDuetC9swN8GQIB7rC4FVn2pbQxcdlEnXn0lg1YYrJ
AifENUvNiyNqvdH7rqkzPvqzqhzIK7RwEIW6ByMUXCvvDoGW164uIXEn5zLQ6uDKZhsoNAjChyPG
rDxwEkybmckH1Zbnxal9KJ3OWj0nOWR7iZCQMqV1r0cAaj42EDDe1bb7jBDkrUsCJrRe4QeCid8k
QIdZZQdIwIwm2yAi7THAw64mOrPj+rbBWDCwLddjT+rrcijhbI0H8E5tBcoK8+CiLftNo4bz2mFR
LjUInnU7LE9D0Z0RfWtssfPNmNJGg6lzcEqs7Qb3eEsW85a5VuCBg7n71A/lBjT+bmAKaAZ4bF/V
9cb4cYs421SQxXWyg5PveMPrCCSHE6ZF2UQv6nBME3scTJuV5DZW/TkCbpdld1nhIJsHsGPR1L6s
GnnPI9PnvlckHbzC98EQyzSKJRibaSqKJF09vB3ieFPFt6VcUuXuiV42BVWXJZGb/6PsXLorxbFt
/Yt0BgiBpM5tAPvttyMctjsMR4SNEG8hgeDX37kza1RVVtU5595WpTMqtjcPSWvN+c2VpTnpOW/8
TczVgZW/JHpyt8bZiNKArBPMHJrGzRcdrkevx1XJXVxXr4n1+8j+UmwfRMNro81HsZKHYLnSB1Fe
zirbFOShut0Ze9PUNAuqj0412YDeU2NPHu1eJ9POapx7UGia5K1FLiZVc5Wjus9QEJ55jKfPgyYf
46r4Noy9g7MPWa9mIc8SvM6nTaDvToshCZ50w8tnU07jQ9dCLRy2cT5NhsgDYA+a0chUPwNZsEPn
8EYTh00pM9MS7uDe93U6QmeAM1kF4lKLgl35AlzqqtbbYXDTuYi65WDneNj1bcdeuoqik/MT9n1N
ITZKw+qdV8M90134FnMs5XhYLVTdpvyaGC9PQY39WrOg/+FCO68oXpXfGS2GJ98USRbN9fcIJvyc
aibWs+e6xSdPDzXKgm8exX1Wdk0ehRNcvvh1lMWRt/2zNuQ7twUKbtm8FeuwG/oAlliDzbSn7nEK
mMCh9QIbvT/0K+vTYumKtEW70FUkQyChTKFZF2cqxZjXRfOL6uQBTt4LndmJKvW1xDVajUGl1jSQ
C9HRu+TJCnGWBfTewcf3kkPjDYroPqiwUCYpy90AW2woXrHbV3ndO2jFUd6ij5ljeIS8WHw6Blgo
izoOcDcY7ZeURPZxXfzVOW0fzGKPm4zuyobdjzF/JzR+ihZy1pG92Rpz0PFioBUsNZ7iRo5lrR+a
PuGoD8tnH+hzG9lXhlMW2+6Gk5yp+Dg0ZA/ddEklU8+jjx7aQOWCQK3uoyhbPMxIB/smrG+Log+g
Frqfcf1lQkeyAEV+hm4VYAmk36j2U4qO9Msq6FrFgs29jBowDUMuJP5h9ShSmzlOFVF3LHKPwlqY
MVtxiHz97mSt06EcPl2hfkZBjzI7qc7G0+6Ah38sytimi/LHjoSHiI17vpVnmcAOKuIeNnd50YV8
QYF4F4VEo1KoHnwgUXeudywQ6VrEPq3a9kZHOFb7SGDhmRJawXU7Dts8KVReLOuadhOUkn7EhdZF
/TpsOLDUfA6ZvxqNRTp0Mg/6oTkMMVqXwr6vQ3uviwk1gFDPgUpINo4CfmXx5KItCxr63rH1xKy7
t53el9AsCjV8UUaCfUnlt6oHUTGNEH35zoAMzZkbD6IT0ZGv3bq3rY92m6YyU4zh2G7YnUfFaNvo
YW6nU6Jbk6Gp/AhVK9IgIe+hWxnkxvBLh6vMOi3OsMTLdBTuQfnwvpD+jgblPVmKPJnsKyXTfTeb
PeHrE5c/pdtXTXAHG3HIuK13cRJVaGRk3ixxZtED1cF8bHT1GcMmDft0DHH0BXOZ0RklR3jbwL1m
E6SWlp40RDYfNk+rexb8tFb0KLr20bfPtCa5tckVDohL2GexydCson0r6lMp/WVceb1TC41Tr2L4
MV114dvU7MawuNcI4cH/g3q1bT3sJXS4UJZR5AZ28vth5AfNpcnGOrkoMqjMTwMgnTb5Tbb2BkzI
c+yqHdnCNu3dHKUBVDs7RTBq9LpXHvr5jOMsC0v72gzrueHsd2nsuVPsCT57vozJLbSOM9rWNY1W
+J3oM9M+MX1Wzi0/ROOa864/rEN8cHIS8IhMmGvr6KELKYR2Mg945eBMohxr0rGfb5wIfjPtUsGi
7+PQ/ix4e1nl/Oma8TchxSFwRZknYAwy6swvK/QjiRk0KWeeRIyqe05O1bAAvCpvpJ5gTzWZdxpO
31dA7Lxj/HOqxXfj67sYrEVma0/vwp5efDDcq2ULstbMwBtkm8ke+6jb+kuvIEX2voEOpZtXFLun
YDQfjVOvy1REB3SQF7+EL+s8fnUweFMKIQ8yOPkWYGmHEKKwnL/mbXNp3WOXLKnInEg+ICOPYJSY
21VqfMAxfKZifRBCZagtDldkgzfhHmb/krNWrbjEeksFnmi80hvdtfeQ7nimatWnchluSAueSdWk
z1S4flUOfpZBxWoX4fImgGPbTENekvLGTAPPOyhn6UTtik2u37Dfk5MY5yBNQMzgLfbnqmz7bGYQ
bwGqhPshkfdhLIObolYqw+1pv09Jk/WU/NysBSGlvjnCD2E1txmftdpFtVCXSq24cwOMspJGPV7F
8NLBe8jMWPaZNQMkbyxTnAzkMID1OZhkZllBq69Yy+eVOejTmkK6aw+ynN9t4nLBbroBLsxqcI+V
rnI+m/fO+BuGVkHtB7YWKRuAaiTxi7RVDt80htAxzbt1JlW6duqDGP099kxdOi9pXtMm/hmR4Cvp
DLbT8GNZ0Gq1w/BGK31Trb6BIVFejamfdqJvPZjIGGaqtnFGEhmCLhqxub1uEuTE0qB0imh7U/gR
bEN1YoI+4EldiASbBlfpQTcsHwK8SBS2RAMMoilQ8Kt7N91KdQdcyBa13tkkOWk6nMvNHMdxfhJN
M5yCAasqDotvsU3ASzjAMWsIvFEu5yTyr7Eek7vAU57D1H3ehjUtZXsJ/XxnK/5tpLiFEd1zZfYM
oli6tAk5WILapozeiv7REMBvg9z2JCoCmJOwtFr1NEKehiqXMiUfQxCOtvQ/yqR5HzcVHeyinydS
/5pBIBb8M0LFMMH3XeIIFkh8pvZAlsNQn9Z4AMAAI7Zubq8rQvf7Rm1Zqb876vbSPVWQBJZdzfLV
oLUN4HMMOt0gikQr2MMVspFtK3ruYhecxVLfKA5ETAS770pm4X18Nd3bDqrz46gS9a0aVfFkAlzo
wKbgTFdbffK6246ti8hnzZt616i5e97AQ35FSuBwoXYf1jiE2qVSd1UbL2tO45DBfV3tjxrE1h3o
2vbQiWAFZOD0ZSVWnNZtjPZCddPNiurnpo1r9bPolMFpjtY1KkyChskH+7YIzJFwEacLbNLXJSk/
Cgm8JdYffISdRG0/wW6x8HoIpzvwgcPNrDZz22hV3/GoDU7hNL9MHW5jUEAI3UWke+FDHcMvpy46
h40o4WnWv01pMmy3O1WS/Ray3LskV11430/qxypmQG3Jy1SBNQ2rbry2Tg+8ozQnHba2CH77t1En
5NFJaJ/RR4+aIhsqntYuuNVD/TDWcVq64kigQRwhJZEDTOZ2N7ItOlazfRgr/gSgrXpakiEHpQyO
inb+bABQ576ZVMobd9cn4WtV2UtPf2kXZNWMvgPmjIUBbWHR6/pQr2XqYVMVQfUqgtulkOm83IRJ
ueewXcrkoefzET55OqKm4+EnWWAvKnLUjuRrNL5H+ucmJWTkF6zbDJKwBD+0vaNaXveOQPArJwJo
ZAJVI9btI+LFxQZodeOkT7ICnjsKRX6uebmDWHJX6uGEdASophIAIa1+GFnYa88yYlcp801PO+ZR
MekOhBZ56AX6BGx8tMoZPfVt+zByNu9F5XZRExSvNXjHfdSjpiaAH5dG5X7rf6juMA/Vpa/WR33V
kxa8EjsVNea8ThJ9rQ8gOs/PjZM3xSxkWlrZ5Zuo/Iluutw13LyZln9g7wAAbOqfRUDEC+RBtY82
iaJ/UHUml2A/d1czAERbPdRo/lnEc8nFLqyvBYupkmwUOFcbn/C0aZbMxOq2rLf97MMfmzWXyQLX
7eJDtZYAl7X8LSk2SWgs5I2HPsxWFZe3Ohmhz5PtQvrlMDfroSbJhn64Fmml/Ywiiy5pt/ki5bL4
rShsQAv0lcj5dnTqhtvPagpA6zDURyxet8z55gPnLRbPAiSu96/d1u8AysPQxnkOv7xOF9kP6Tyi
KmvDX1z/MsMEGJ3K24Wj+Hf4IQZEmsaosJvB2GwIJsiuTaOxlSxiV0WDugNel2J3lrAjOORR1+9K
WX5bbdnvhIj4Z2uGLg8guuVlOJzBANyaKniBza0yx5oFEHbcrru6mVp8C3i1/5xp+RvL/yfb/6uH
s16V6m+jF/7+4/+5Hz67Z2s+P+3tx/DH5IB//Nlff8QH/S1ncY0z/OWHfwtW/DfRiac/pj/8N3/4
/5aroCESLX8f7fBvwYq/B9z+kcT442/8maxg/xXRMBRSiCDi1xgMQhJ/JisIQhfIR0oB6yJC8gL/
t79HK1j0X5xDjgoQuQhDGTL80d+iFZT/F6IYQYKUWRIiXREm/z/RihDB438KVgCJwfiJCLBgIBmC
HDxAvOOfgxUoqgzkFQjNMVAQ6DAlWVCvkS6ByTi0CfyAegqw6FaINHwmgKEB4mwuL+u1MDvrisak
2rf4N7SIpYGf18J6dW0lDIBjBd2vX00x5H3A2yGXwE3Fn/nvP2Msf3uj/jkdEuLa//UiIoaoKfok
TAvgAmGRv17EsAZTVTfzF6x8+OL4pajGJ7mAlfBWTkvK2w37bLKu246E43yprVyOYqHss5C0Kd+K
rnDRITFt5LJebGv9A5TCFubY91uV1+tWZ+EcRe7DSSYdNPkQ/J6JVmy08QAWN5ub2CX7sNqoeR4I
dnooblH/QHgZRgffVsm8c57F02GbiwbYwzYCCKfJCN+n29oENXpDeLzTCQzpqt1g2cDgGx8IVVJk
ipI1xJLVZk5VoD34WF04lo/FQL6rZIWSXLZVAYRGxN0XVDEF4CehGqJZWI1vgsL5vlicH4dCGT9l
ydLJNuW26QG5FBo6h3MViNpq4hTKU0/AXuFDbgpTMrprumV9WgJwW2nkh/WN0D4ocz/NjjxvKH/r
vY6vTA0iF8u6a2pdfavCZNihvKqWg+pApILyN7iPhtQdlEnrR/+Ov40q1g1+Xr4p2eO0liNQ270p
YmyageqhbLVjGN/OqN9XKG5X4WPGIYCOdyrGN/g01GVknqDsqHU2v8dWFfwZtlqEljGO0XQIF8w+
04tf3uKuapq9EmsIw9yXantwUTjWezES8DPxHyzfVsHgzJgN1TleZutS13F+VwbRGD1xqGpVXugK
V2FR0L71blTyVC8FfVxCgexFj33wPNhtK3dsnhWCK3I1LAPB58c7kE6IOhTLxCDXl3Jsd1E8B+Op
SRIw3lHQbmdOxypCFKERr25iVObzzApIXwh54FTlADcbNoDpiKFlTSeC4NGSzqjIx7elavVXPygY
kz3UvPB3Hxv/wC0SBpkDBu8r9HHsIxwFHpKgAIH3xWRb2JtirdbdNDk95hAoIgQQ+rhU34e4Xn7S
XjsKOS2wWEnNFmx5VRdX/q0oHEgRE+LDSh/iw1jVT2uYmhVRrd1YEdPCk8KF4e7OWwKp34/YQEa2
iHDfSekfwK/CZBv5MpPnhlnBToKEWGw2FNsMnLrFh7o1REkRGu8fPA1q5Iv+XIrWmhlWstYzPmKI
cXq9+76I2VGRddM67VWE+AwEjV61v1kNunFJrXSeGKQBqh6g6hArKV+86hPP8irx+MWb9MMbgAEg
MA2IkGL/5+u6Ad+KX4FK46G3BFZb9udLNyxxVR6c4RZe9wRU+kbVCwSkKGmgdutJfHCIqnHOKjLi
pQfl+kqN6JNTxxZN0xJqUzbEenrEPYEIg9aSvRGUPDdxw+19Ei6g8lExs5+eLAzMYtH/1nUTHGlE
9UWV2HXnicLemXos5W6wTQ7lYj6WbfdVOm/yraOoMRPSouZuKNcZq4NK7TVYapgXhY2mFNLMsuuQ
KfjhZ8AfMXRqWMp6ffOD4Hc9DzogcaK+Hgdl/740gbw04F2iKxOs4JXWjmauK9rc9H3zEhSDPI3x
AmHPrXBLYO/qh2ixV/hcQ+8qw0Dw1K9cfQfT8SyUR63cq6oqMxbM1j4KujiXS3xCkpqSa4r7M/EV
v8JVIRpgMiPPBBAhn9BSQweXJbzeNR7HfEAC5anuATPkdJ3jhyRse4TmANTwiLhvDmRxNoGQOa8c
UJkwAkXpYBdEIWJTPa2oJz3uoVjvt86NNyjMEB+IwxXbsf1ec6vvwAx8gSU0P0TY9/FuiwtIkEgo
duQ0t33xA0mRZ7eZ8mRHZ25w9U0+C+fevFwaBIOq4lTLpUZmzvVoIfHqznaIppxXujtvDAu6mpWF
EuxFmPWDHKIslAIrF0bIuOy2GmJSEDdg7Pq1fcaO3ZYQmZGYAMw8jXBTSiDOAwzF+0WOst4t42j2
cTm10EdZso3QsZCJzjRMqptNslJlQk3ul1BNde1Mq4HkcpyLjx7K8zFsO/ruWtMDnSd8/FlVJAl2
RRGszyMEskNQlSNJm5hK9CurtSKTTNNdXybJ3dY09QlpM3HATuJu2qXmWTcxSEHgD44A77f3GWkX
6FDUtcCwhiRKy0D3P3E0wgcGjlAdda/tse2RJSs3hZwU0oKMniuUL/zYtIApoMPjiaXeIs1Hes8+
EzV/FQE6zLIBEmtRTX1fmSzeRFBDQBd+QfcyDT9tt3RDqtcKqaigEC0ctTnMK7wX+FW15BcADlpe
gmYenxiEl1yEwgPFhhr1uUJ//BIa/gp2eEgkAmvvLo4SBKeQs3t2ana5WUICcqbY+I3r2DbkBoBr
FhVUPEIf4R+tWcdHTZLqCRtmu5uqcvtRh0t8sUKF2G2G4hYI2/ZrCrbwh0PFBU9tso+IwcoMfopM
u2CFeZ0M5fxmkYnD/gEtdLprqdq+be0QaRhO4lqOTWaYj3UUw9ntUVSir24INCxdw11Ow8oIwFVw
NG9VXyRvdb1hsdMNHcUWxd2yIyykJpOla74EUEuW6mWYXoRJcPZjOxBNVlUbIERawGFQFYBSyIQI
iVHLcBjrBS9R2iVdxPcLWiS/x2lQ/4CfPyd7C0vnwuJu5pCNZHOYLFT1bORzDBJi7G3wuPZiOlrb
xp+tLvszXLTJo9OJfJIBYW+2gwp5CHcNglO7kyjGmEs9noH4DvoUfp1AwBjxX0TVsM2VOhavdMSX
Rl4y1vE1uJWwY0FZCaVogsu9QxEEOpJhceVh2A0y7+Ekf1LuEANaRFkVedlAr81iQsd8lt7uF1+U
W6YQGYPHC9KvgjLOJTxGR9sAZYl0N0PcO9g/hQFTM400IU8Lr0Cx9rNEHy5wbk7ItYXNFShn4buL
+OofHMh5BC8ZGw4xXAOCMyCAgtkt86h2ZpsH95CgUkIauPCQ5YdipfaMkKIEHIjtvIY+LKfXCkT8
I05kMZ9ZtfRzWqDqgIHbVDi5VjMMvx2sueYQ9FzSQ+2Z6/fcRzg+GhkiVKGXtjzo2QZXkQz5SmQu
mYKVGicknaIAVSsrdBI+NiNrIHjLeX6IEX0Y01qFw8FFtby0g5MCMhBO/Nx1S3Bcr30HNpMquawF
giZZVXt9RAhZP1Hnca6ygcVfKI7uklaHI+4hHfk5jKZrV51sHdzpQSI0gw2ftHuY2/qygOS7tJMY
2FVBdxAKSljAl771eP9JIMATSbKYKlWoM96QnYM/zrZlvKtxhsYgcvpHEGXw7AMXSACEQ4Ciw8+R
t3lBUIohE8yQoRL1isXeoHXboZ9Bsb6hDPgwXWmfG73hWN4mU9/CKks+y5BP+5WoFVAyqq2dh/Z0
Vzft8C7DUqI7AtSPpzG6JIRGPSxtWtkZzT4CZdALJnTRFFZZBS1UTcjSI9QEBwOUcxVd8Zqlq/dt
sI0jqGRoz6nbYnITwP4ZoaPHJDyj8bFJNkSuepGznuKslJ14XVoES6uYIf+8qEq8jFEA/HSbsPdk
NpEDvG8VnekgxABAl2P5mqTD11RRT1/EoLsb2Xnc/zWyMEMRp+E3yXzt78rAse+Rrfs3hnDLAZ2U
fgd/g2I+bHr/m9pwfBRjX0OXgH7JTo4k0amjAJdOAUCMOoudC96LqQQjsfzRBKgm9PRmresXjah2
sTNyG6HVbEt/BQiWIcILxOBwzEWxQHoMiy8wAdUlqAJ/wvkvTmEk7I2cEEPKRtK4IW9VtEW5kwRq
GKq/KVMbjbYfCijgiwtXJO5DxP6eobjzaadkG10aWPu/aVQghDN6Lx4WgTcM8R0WZsF1s4hDE9Gs
Z/N0BFRmnlF+Q7rF8of0Bu58KK4NIaxKDT0a74VEeBOxCWJ2A+cApwf1G7mfIQ02SF1YdEuYQeqc
09oEsA1iS5Kjqop6T8SgHmFm6U/DWvbl5pg8tbIy79Ir+VyuRbnjOF8BHhK4BnG3CQ1Ot+MPCZbv
JzxmQJ0DWhYkQstuyHoFeTvvqqUZD6NZ+Rs44OiqXAHWI9f+Syxhgp97Ma4gFiWsKNXbvagRjExl
05u0QW6pzqIumo8zZd0ZGrQ/4LAEeIKeUjSc26xALglceOAfAlQeBy3Nj4rz8ntIaHKhhmGzCCJ6
3Fp/RPW23jMy0td4WGCatIB6L2E/bdEOxYk5JCvtHijgVDjdHKXNwQMeOvm1mfaIds/fPeJiB16i
gB+DaI/k5Xw/IScOFGKKJFxy/ru/Rhdg8CoANpsEl4T0mT7aecMaKUpX60xWVJyr3tMTTp9PtZTl
74SM83FVYbQT2FS7XPYkuQk0NxFkxaSCmQEbJ8xsY9UTdsnmthWu3S0IK2CLGPB24qyXHTjFSMr9
surkta9kmbmp1Hk0hChtg0hk4MxbmCmzeWirqoMsusy3y9Z8xhZ/a14tOZkkQqpWE3qcAUdUONAQ
swhJ+yk0uPKKT+O9bMBEocLrAWhp087xQdUIEbN+mh67oqgPfAjJ2ZCybHaTLFBZOq44RNcyiFNj
xwE8ldyifQOXLXPF1IBlE70+B7aYH+nUfWzl4M8oL+yxXhNz0zgOdC4CvESR+HlB9G0ed16YCmcz
Dvofi/brQcXFhPKCWgvNWFbLPmoqvEt4P0/FYKro6LtF/kRksn/qpsDi4UfFnA5GNfYSLk1B0qUC
K7yzVM9fiICjcQlR1WCflDUE46ECWUyS9SdfWHM/DUBTznESY4IAJ1hEim7Y7gkc2d+BV9cQBrID
KGZt9MNY9ITMuLA71Jz7n0XdiTDVqDqwejGlhKQtQYOC1xg0CzesDNLFV+6ZiZacUIxPGnnNGOzs
UPYYs4G2aQfQT7HdhMzLfizoGxtHWIG6B8TWhXYfj4tO9gg6vQc+4Ac6Iwsaau0vqiDlyaP/SGtL
gNM4+ImL0RizIOqwwPgShd4gtN16NDwKv3vLK6AnBC7mLrH4zh4Yxo9BgEvIrJcecpSsHzB6Y3yP
yy5p0J1P/bfVF9/MVNr7q/JtToshWDi8Zk5/Q3gVNC8M6sBmLtHLQ8VmUtyvMeITs8HckS5ozE4k
wXJYp6tW7suFJehW4BSNXjdPqAc3jCNA6iPlYWx+1nFnPlxdGihm4/zLL7Y2OcCI3VqR5jC3V/xM
K5BCQi7s7EFFIo8xkzscgONPF5L6ASL7mJli7tGCbQtFFLJt+wMGthQn+I/LqUeT9NhisgbnDZLf
vFybn1tlB2CyppYngBGXOhJrGppCHUPWYqNwmzryHhrKgmLdZV3ixKcBMD9l8XWGTW756lADJMTY
gw+S7ZFvs3vFCI712Ds62QfQd+u+R0wTx3H7rEWHqSl12zy0qzrBmELbTxwWukhq98mWZInPm8bE
FiQFxbTsxtaT983E46to7d2gKeYUQL/NfMSr16rsgidjAAnHWw0jCebAm6yn4UhKB72Qk+e+QNhX
Qypbj6iZ5XrlMlBto08GkbYk7c3stvqEdhLcjCmSd9Iis12XkbrVeEq2nxOd26SYfaq2uDtB67H5
MtH1BMiZPCEjjmsIkDWtefQUcufOEP3KTOGY2htC2C3i+etNX3GidnSzHezLKeI1OPkQOUaE8Kq7
wMjwrUCW9wiy0iDgAZf+IvsZBPw8dO9cRajhmvUrbP2yH2lTvdAmAl1OiiqHXaPPmLdhbutyS+4o
b75vBNV/N3e/eS+Cb/E0YQVN14kPjUTma/HTi2Wdqm4A/tqXicVIxHbCvokuKDB2JKp7mNKoI/x7
FyPOkyHEB2gORLB2OfqhBHLXUpXhlg4twzVC6uvGh2prIabyBidProJx+sbbBBVgZNC+pOtVCSoY
rNuDimYIl2NUokqVtg9IWjUk+L6OzCFkqzDloFQzu5AOCbQcjX3ysLKl/YYT18z7pKtQS/VLX8aY
PVtCHpjRjCAhP5hxuFjbg0nqFYoqhMowjmMX+xBJAlQmGE80WoNtxjOOpgvPVEB8Ui1crn+yKP6D
aP6fFHNMU4pRUAZwKxI4HP8s+489KxYayU8kFdczAv5BfFw3RBeztS9txnqHSAUtzHrHazK8/s+/
+98shwhgMgY6xZjOGXABA+Mvv1sk8wTEaPsQ/dTdVjJyh3INAWBDdM2rcHRHZHXcEylq1mYwQ4P9
//zr/93yEBwnlqQsuh5cCfuXa1c8VsQnUJK3IFRq1wYdh4Aoq2r9VbQsnkH7szDAzo/kGga7BMFP
rQEM7zGvAhXdYhz0GdT8o85XhLPrU+GQ4bi4vizoATOKEOBn9TT6h34LBaxzeKzkzwms/73lgXFc
f3VtUHcgLAhXScb4H/YvhgdRSQgxm2HURljUyUEZBR0ceX0aZPMMdW5na8RyUSrV8HRUJ2DGlBg9
g2aE+OWFTXXbHjZDYGOGf7g2ZCRJ8/C/3Of/8CVFKIMYVQ/eMXzPvz7nCBxVzIsRY1IGo2cMaSBJ
f8EcFHwvHNyPVi3Vp6wtvBpdb7jJf7hIspdo5OhY0mSndAkK0HOjVsiH8Sb/l0Vw9fH+chsxBRYT
vKiIEY1m1wFjf/2GELYR1xkxN8K6Rs5Pfy66iU7aH8IBGtUd9o0Yo1Uq6PU57xEoOJV+2po72SkP
oGZcbYju2NcoH5qxw+sy+QhvSoH433ppMXMMhB4GJSTi9n++t9H13v1jHlqc4AvjqcdYRTQOGEZ9
/vWbD4h5NlIhGkIZWLZjVK+NeG/KcZh3iKZG8qMd8bzzhShW35aUlogF9VSBA1iTXl1ijFaJj6Bx
4LQbimHIe1hgUwkEe2Ib0lIAkwZ9dYOgBCjMYbArfYnjIkG4xTTJABVM12w/om7GTJwWrQZq6VEc
CEBWcANYAl/omPRTFETQWqsRnknmN0E+kEoXyyPGeyTfpI+AuUX4TwH0/8vqoNcN5K83h2HaMkZB
/l/2zmS5biTbsr9SVnOEAQ5vgMkb3I692EsUJzBSItH3Pb7+LSiUkSIzQjLVqF5ZpUWmhdIkgRcX
cPdzzt5r+8bn39S7F3xhMMHkmu4XVo0p+mDFHqVN30HC2Macmcp9oUrpXrQNIuJ9E8diPlvgE6Sn
yi74d0nRdkn3v42xKDCi3RaOAjnGIpomZ7aePXnIta0sTDhSgFxIe0Y3Xh7yR8XklTEnpMLGNeo1
feI9VTpfTbelSR5o8Nvz3c+fhLeLqRG2FnQjQezxMNgsS+8e4WjEEyXTINnk3lisJ+hwm8ZTdpLb
eYU7saEfYJeas4TsxH62wGH84iUSb19zfgJuslY8hjDClPa/DWd/QPMt0aTmIsEJtkRxW8JoggNz
NC8ePYU/RzrcZiNPEKFHD7FVdhPS3WZdWZ0QpFCkqmKbVZgk0Z1ggN6KjF7lIXfH/rFI2ASpPoPg
xBpGOEOwPeWR6tOs2tUUu/GmUIsFZysXWIiVpFF59PO7K97fXibsrgMt2kEQazztirfvGUrl0A50
95XKpL6g01JkyDUzfno6BP4FVWQfbGLHuKeBSaOnyi5oJxrTpPi+PC9w96NfdA4GKVSHM53R3TAn
ya2Ypm5mpuSoW7+fkzPdF6wpSKKKZMv0pmh2tj06F/HkmS0tYdrm3uwm6a4qir6il6fafe5XzY0M
KIa2P//Eq+jgh5fHCD4xUgUtjOTfFbKFt584s0qTqTL72rnrXA3TOAugKdu1d4Yqodh6tJ6GA89Y
eZENsIWOVEnflTM5ZU1Xu+j7f/4DvRvurz+QJ3zluILxvhYYzN7+QLmUMYcIxFTdyHZ+UvaVdZsk
foExpncCXImunu+HenCY5HYZbLVRzV5w7vtFjB+h79p+MzKoRtsUKh9hq5fgn8xtjSItdZ1Dj1fj
tYkVo0pV1flFPxR1dmuP3kR9tQ44WWjQUFatulM9/XqwUJDzNt/+XwtrBM16e7AMnCX0e+hSvRSK
T2DxiJQdCiJ7aCnfoEaCHYTwxGFxxpJYbUfG2OE2WNw4PspL1MwruoVuXcahPOKvHCE05qwi3YOP
Tw9q3rcJJDwgNzwuTF8fu1o66LEC9NWjCvpgX3pUtIw5g3Lau0lWl7vCQEg8KeZkHbVbIsXNWzn3
+MTpCKuS2gczfoOrecj9i8yuNH5j4WT+3u1yjq8qyzTTMu6uhUCzZ9z07Yv9Lti5+hHz+Ze+550y
6L/uypx/3op+vml1/voT/3Xxr/SX979rvdBfv+3/EqXQiu//Z6XQXT+gpv4XeHgFm7J/88tvCFbL
IffFFxyTbMOzLlh1/qUU4nz+h61tweqqgNbztP8lFLLUH1oKAfqY5Z//Rcbzl1LIIunBcMZ2EcTy
xwQk/H/poN58O/Bmv//6R5mNeHfkWLVBtidh5/PDIVhaJUk/lgytkVWnKtXd91mQMa/ASz+5wXSr
8l4ex33rnTCxyeFWNeWVGNzqVFZBdchmvVy17jSc9XTgtxkSwTBEee2VNYMLv6vvHGcqztkx6712
pvBYNu1yFjsLpRxT4OC8jo5T0YHR/MVC9/bjeB4iCu3Ite6nq7Gqs95+HFs2vPLSlbcq7cMd03Nv
n3jeF3tMrJMfvuS/uXNva63vV/IQpIDY9QWVz9sr9XmL8rbq1a3IMwig0eSdLNMQHxWsB2e1H+mL
qmfMR8eVWvXnl/6bD8kVNWUeeGzBCfftpSNMr5OX28GtYmCzX/2mZ1kg5Xmo9Lz/zUvxkHmg5/mM
Dnfz/f1MeG4Gf8jrO1oVHe1a/ZTryN5a8LB+8c1923T/fb7jhrpilcTxGGrKCizubz+VYTsNoUPW
dynaasYzJ56nDt7SnUMc2NdTflC+oT9wUoQpm9YnUGTXOCO24B/D4AlIiZTetrHa42jsTuf8ym6i
VW5zgvn6kGe3qo/uJwVHJmfsXLVnSR6f0T+96iLBMiqcX5RJ6w/79sOALHd5PbWxufD7/dab6BdD
10vvnHS0DtDnyu0UFGKDCwLoJqSyw8+/p/94GjnHCMpGX7nGCJ6MtzevGieOsWiT7pjNIe8LpuXY
t6bsbMyD4qSaRv86RYqGjPaXT8jbg+L6tVF3IzfnzbM1p6p374GhD6qZ5Mm7HpbVPqwKSFQiyH/x
tjn/8cwDjQFgjdQSAaWPs/jtB3Qqp0wsaxJ3feCUxwm0jmOZWvDecjZpx8t2QqX4c0O4kmGj430b
RMhOZFvj6m7iD5h6XWqoI9HXT7955zkm45RG52ngpQNEf/uDVVONCiQJwvs4wDUSZDjHjMPwIKiG
ZuO4k9jDrruxcORf//zC747o3HmqIPYGqfgvtYL77kzndIvGwKaa+07ul6ZodyqKkLGPxXXdzp8a
d7hLMshRTFZs7Nvuc4fCb3SbncllsAmZP0cjqqF5dp7Krjqiv8DQE42h68vnUi876S1HEyzFyR5+
8bA660/25u1Yywr6NUIjFPFx6769Z1ZF0R4uw3xfK3ERLPpo5OwP5RUK8XiWFHILNQ33lfzk9H8+
R791PPnHs8ePR4//cXpmZ93a//mUcvpU/K+Lp/ml+PGg8u3PfD+oGI4pqIZ8w8HC0IISfx1ULP8P
mxAjiL683WiaOY78dVIh4oh237oHSt/YHCZ4/L9Lmo39B/QJ7er1vVC/c0gx6xry7+dFrUspFhaH
V0zZVDL2u9I/liG6KMtaUMsshd625Rwy6nbkoaV6P46yAFgsB/Vy2DdW03+oQ9raUPXsHdzwkGby
MWPRGP1IgJh709UKzhT6rBzhv4waRAnGjz8xlV0dY7EZHzMnis0h6lhFN1Nix3isYLmEm0SEPdRF
NXSbvlwgXojKvdJ2DGDprKbPjH0Sq0yF4a1vTQxwz9H1ppBV8ZQs3ULVFyT9bafo6pvZiqnoW/t+
lCrMjxCf5GejhegJsJs1H1qc+jWtPySIK4giOh21Sr6IcTnxlG5poIopPK2YowL01FX/EdYoptgI
t9dRG4/TgWMljcLC7+6ol7D1u8ivKjnYJ8CmgeM7qujokLqgHXADPQmEn9B/eyALM2KNp6lKusfC
G6rjcpRgtLo8P/727P3Wa/g/zTDg8dT/8/t1FD39O8xwLQLW3/7nq8Urwhl+PQzQy2GPtlnuvpsF
yGajGEf8R2FJNiGtnr/eLIc/ZljXbf6DNIhG0F9vlvzDcKbgK6S4oE/o+r/1dsl3GwmHZRf1vcvf
Zit+UuiRb5djlVYDiPsnSM8oD6LKBh2B24ijlePG1j1sQ+u89LMIZrwOETkw7YU+RjQDDq95LqsT
lBlwOJRyBhrVMQ9Q53Q5HlpLFtlp1gmvOUHBGEd75ebxcBmAQx5OW2vxq3gz2eiQ8cWi6T0Pltqz
TqkqcPgCy0uHs2Bg3LSrdN/t4qgs/W0PrwdxNYwR+2R2/HbA0Bcg51Kl6u46J+iuy2DW3c61p5fE
kwFQO2+CGu+Xbp8cjBfnn5WtWuRQvmMgdUQkBxwvyC7VUzYvs/0BlYqojj1CA9oNYHLcDZPj9iVv
nDO8klNg6r0PA8w+KZO4dY8xv8OINiVLKuTCwbOg9oGtK30gHDvkfPKoMsMAAXwxHf7rrCBXImnR
z+8pxCuwMAAn640IB30+xet2rIZAvRROYZ0pVWig8PByQCr4SY3hwV7UvQdOSKD5weZT6jrxQeAM
Puy/tJ7sPeSjGlplnD/ZiSAhwPNQeIJBxN6gwjm/gSsINyumyUz1TxP53k2c5EWGeVjurLKKLyrb
y6+NoXRB1mIziohtFTXn0wJV/BAWc/DSg4yxtggWrHsr6KKQv80DroyBq+GJgRKPeKGsAasCqGiO
LO2kKMQDnz6fplv5LBOJg7MqE3Nr4z+klRLT5tsF4cTCjqd5yPeLyU1wPMycujZuDntMyRbpigxl
84yTHpbwwvdCOoJvpZ/npcwfK6abA2O9joFeHSP0wtKClL6wo6hDuNzgQS4KUK2wCMYT9GY4KN1C
MfOL08K6FAoO0naK4wjuLE8WajSkyCgOmN6fpBU6KCy0PT9qYrXcPSeyLLGp+3JFxXdtagH1L/J4
G3p9dLUsfvLsDjFA7RCwxwt+uBXor0T3DOineGjIW2j3lg82cAc2I1hJG/V4VoGte85Nmbj7DkHF
tR17idlaTKJees3EwvUapB8pE9hqu9KjFzhrHk5w2YT5V6szyNSG2YiWLyOfkPa4o7k3gYTMi+e3
jTAO4ts8U2XnfMqUyT7QKF9xEmASCEEJiz5F59qnt1XToqFg7FlWRwAczxCHtc8u+uloG6YyeLCT
cNRERGj4QlNSoTobu8Z9te02WeFVkUEIschYksCgwBKmOoEzP9px85VCleN57DfMsds5o+4f0q4z
yL9a3MsIt8LXBqxIhjFfJGyvC5IUnr22Pg8CtdjA6slSOBmxK0AArEtgfzr0QY/4KV3Go7IZmlsA
A9D6UUIL7xDQ1YyJe9BAEQDaBzMY/vhrlhQ6pyhIseo1XYXyNW3kuG9qOnVI8wILbsRYvIL3Y0nB
1iK+BoYO7W2MD+/VmHh8jYg3YbzLgJz1zpdBjJrdcx68VJoH1Y8DY5LU8T42cTOo/Wib7FGqpLzS
5Ur2X0YneY0jIFSHYBH+E+tUwXk9L6J+46MKvtB4Nl/cVlbTTQAZHvkVj2QGF0nlp6C3l2Xfh5O1
CWhQticCBNtJg++PHsOofCQKlrKuK7qu88cwlx54NhSKzF8bjYpFsnq3C/ojE5pwBPLX+VEMRHia
8uMir3Rz07lCz5+zIUjrU48j2AmrxjqQx8+KH6oEwbEpl9J8Mgigsw8uU3lzsKC4v6Z4f1ivew42
qPAX98JJASfAjYr9Z0eMHh5tvRrt/WZsLp2KWnHT+ElxgKuRIl4cGpxE0o1Y0xjgmE28lChUZzzM
V94ShC4ahQUdEjgRAAJpP834HFXqTcdtM6x8zMnoO1VO8KEHOrOX8RCMoNPQjd4UVjabzdLUatkn
JBYAIMsyeY0McsK0GyshENKz5WwAwRYGRqSNQDYrMsH7MgrAnEnRdHeJZ1IIPho96mZunfBDhlvn
2/denvfaa2Mepbz+ymZgCgbdnOa4WwlKSRU2aQurh2nGgfp57veVZlHbdJWBVIZ/LtKw+UtAi8JF
TQx6CzHHg/CsmlXSSKu7mPMUQGvI8zmetFW58LqVeUJmTW0QB7VFLT/WgSWqfZ+MIj2juTx8MmKi
DxwRMOMdmBbjNKAHnHzRaCZKZxMIXrfzIZha5+OUQl7cTjkQbLCciCuvqyZI7F3JBlPviA3uPmEe
mUCi+eXCxJM2JiBOA4qkwt0UDuchNECJPC6MHiGZ48HInEpch904v07oa5qtjPJaIzJf6vwxTDJx
7DhN3H8oQI+kDxAtEvcuW5nEPBXMm3eFmgA1lqHnvtTVhK4JlfIRZp4EAq5ZJLpG1bc73rXz/FPR
QcFiIuf0d3hKWFQAOqClRpdo2OyzGqJ40HlY9kpnmV6DzOVHl4hBELDR3cw2PQcs/4SBJ01Ppwii
T9jfsuc2QnkJ+vDReHNxBXEGjH2dZM1tENWVdW5VzrrkBV7xUIcj1ujtPIS0BBi3t/34Cj1phl9V
q685dIriaKylpifnuwAbQH5iJZZN4PzZNvutk/T/owWtR5n3zwfu73F8/7bnUmX+68Rtae8PzVkW
V4/26AZ/K0u/H7k9QnkFLU36pxyh3W8l8PfoM8v+g2ad4QzsU/LhPmXe+9ehezX2Yqml1v2WP+sL
FCi/0Xh/2zbTrmQgwHwXDzE1LeX1u4Yd4srQCiGO71nXkfeWCv6tkwa/UBS8bQt+vwqJ83TNaI07
4l3h3FSjoCMfhnusAjdW4h1VfvwUTeZClpHP6We4stzy9Yev4W8a4+vf+e9i/c9rGgYe33rwlDTv
2lKE0BRFE7XWbgxmtbetwLrhaBScq3Z5mobBJVWBlffn13zbHfzzmvQm+LYpYyhm3nUHkSmGc9nC
Yq2s+JPj49qEGwbjVcF9/vmV/u6OeiStIgKgZPOcd1dySkXAgNcBc5ja8WNZ2NbODe3swxgODBGL
wIGUOXaHOQci+PMr/8dn5HpCEt8hqCUBcL17YvwlcVUqRb0fEm9gmcbUepuXStk4U0TU/+KO/sfz
ybvDeNZ2cD25Ds/Pu5qwrcHPORLat6FvDElwOOSOif7sA/yj5Olvr8KVaPc7ruFSb6/SzYbAtkQ3
+z6bsEutc3YrYkP7+Z17fxWljGDwzZumkIdpud7ZH7QMboHmVzJT3TPpn6/8QVgHWjPFL+7Y++9n
vQr6M0ErlgY88YpvrwLzgzIF38q+5xC0KXNnvC3dQJ9WgLCOfvsDIVtgVmJj9Weq/65gxwrWKSsH
lDjPPlVTCJN0zAfzizHT39w21KS+4AsmY5Ux0NsP1AAX6r24avfV6JidZXO6Hmes0L/9WTiT2nQz
XPEtTfTtVeBylqmoaqxbFrq6lvPN2okqf/MqLAys9bRKEA8xpHivTpxVIuu8SaZ9XfvJcRJUk3MU
dFYtf7E8rA/sj4sfEzmXaQ+Lw9rr0Wtq6o+PGl9CM/RYofeMfKD32lN7LCw7/RxKj8M0Z5fi6ue3
752yg/aqz1NAo4idiU6s57+bP0ScNPoBmC1Gf8jJGZag3SrEhuMMPpCAiadQ5kRIwfjbQ0Bpz5CW
kR42hvMvPvmqoXn34Y1iN113R5uWrSSa6u2HbyXiAzOQwABETJotcUWMQKxhMYygEphV6U5VLDV4
qBMpDmPa+PnHoMpC7xp5bzgfWaDvsGZKME0iq6f2ooY+sDwowVp3VbKX5qd+a9Gmoi3QsLz3Iz48
HIqiubGw7MZojfRI1AwZeg3Yu7G6ahm/UfaPVXNulxD4NhNSFm+NcknvmDPJ/DjS8BGO4hC+0Xaa
Y4S5Q64FWpKu12ZnVxE+ITABoLTacZy/tkGTLPuhCxb5EDp1OwHd1YwS7bCW6c2orHY+a4k8OOsh
O/qEznQ5lHvs1Q1xZNUyf3DSpUytM+GmnXdu5JziWg6tHoV2CYwZbD6UiFbZ5T0i0bjdUgLDeSqQ
guwTmcQMR+YmQR6epneVn9OkKHq7vYA95VbXywJLgEjJPMfA1K8vrk5jnOLUdCSALT2WnAPGSIop
eLy52HTIZcUeSZb51GKTgPAvOhLfLE0YJefmaHWqyVZdpRLJyNY0ljyT7HceMCYsN1RhnTyUVhuB
MYI+hKLZr8Ni48ZCkZwnrVLtoOjBsBbUaDeAwQtCJab1b7FTvCZ7i0//ai2NT3SOjBH+kLrSfkm6
ely2IBl6WmT2FD4S5+LfeG7lPlrRaApYRjPJGpNMM4g4csTaYKfCqcD3EKt4jXRq/EyNM70uxGN9
LHsZPvS1bJ5i2wahnMdj4G6DMsQ+RkCmfpDJ7AGfCGBpbivZ4odrfB/9peVZlwgRqy/pADwOrjm9
t0Onqam3ZaVpAookaU/pLIX1pjOaRzIoebjJFQG1C0KE/tdAGt7GCo39oal1AyBLuerIpYU6bIom
rmxSLgL/aKgiTNO2QLG6C9gviAxFRYDyvvtGFE7MI2l/1QPGHv1pdCswf1celgCvJKYraJeL3nfK
vt93Bu5mHMS0Z+NI+Dd8ZUICmhiteJ9yOKIZ5k/+RxwOsMxyq6WBy5wA9IAHdjA7alZf5iFt0l7j
z/FgjwhS4pxd0LeFtx1DZS6RI0qXTCEACBs5z2IB4BsmzsXQOGkXfE6xwV6G4USW4ESUxNdFAOwi
TwkiZLt0xCfhGKF3Uch6eLRGPI77Apsf/mAIBRvyqWgakQFS3EZjibY4CoLqsiwF8Paqc2wcz1GI
jI56drjDtqhpIXiJf5dGY6ZOKHiB/za5HLYovd36kGV0jy/c0QPBQLJggAWHAc4ZTTdwAVaDHG0f
WF2it/3CvBkGWaQuqPedF6zzMOR7aQIGLgK3tx+ZeaZ6bzprC8Yp07SFGt2GF3XiEAXiIetaiEZy
zEichBfsrFhgIyYXg94g1K+oBRSs3DPk9hFOGcbHdI8jaAu0Er2Z6APIvDUtJKt7HeXkxduZpSbZ
24Xyh9NImeF8GJp6PkUpBNZXjBbI4lI04dcZyC0ZFySIyAtVEe9ZsqEBQ8V6DndPTeoFK1P+0WUA
Hh41vZCf0bdGjykYlo+L07mfs2UC1RiElQKMhewi2VVRON2il0ZwVycWWWJLWzpH3pxwwrDjMiv2
ag4BlM3GyM/Z6M7P41yXN15EACft9qCrsUZMZk0PXlQMcHnI5B7faXDHLBiGXmn587DF6e8HFMKG
6GSG8zUdrZyXh9y3YWR6rxTZkXGrXynTMrWFX1Vnx4GcaQbmCnrPiRp693jIDIcdXGv1p6w14MKN
GfNpO1eyfKHBYJ0taYY8z53xtShaBw+4NycfPboA2JJayDK2fYibmvUDfd8GxaCMTmijyyOeZdhG
A9Sap8UeWwydoitoys/90J71rj3fkPLkvfpFXRGgIDkLoH2KFwtEdFY9K9aAr1aSMjpwpaWvYZFD
TB0hlkTgDn0rARVXIYN3RQuXpxyiK/hRJIEFk6GvXKYl3fyR4ccz8kbmg9KLySQOmr7HxI9VsdmX
gZPeBjzzIZmIgiZb3GS0CXu37POzypHpZQoWXh11Lu5PgGcZaUTQgepXBppYRMHv4w7HhBZs0gnE
8RWiNHXtqmr8kOF4+dJNQ3WVWA1zQFPNHpl5IA+fxsLGiTf2iXVHz2N+mKIeSyA2OR79nAno13CM
zXyS2TPG3CTIK0yAcz6rwywrp9kWrl2QL9p3rJd4hCTAqS5KrgYydvDHJ71zbS+o8jda+4wYUIF0
45Y7Ud2AoavbjbAjhZiimLJXwrEYUxJ0Kott5Fnzedu7AzkulH7XohtSfBNEsESbaNSzOiayq/oE
hA4i89TQOCdSoYs/ZmVBGIlvSgObdHbnV9k2rsLX3pfNuUTrL44ZA5NOUS04IHa6scFY69Kk9Vlr
tA3rklEVeE+NoX2y0MzTei8unS5FsJDPOSkEbq9ouBL4pC/qzDW0axc7CbZT5wxnOe7lju8lCq4n
tjgC3DrohQ3Dd7mp06C9Z81Zg6zBV3xIRgbhW5vu60tti/EINFz7oiHmoSads2Q+CmnZ3w59ttCQ
xsOaXhg/oo+Ng4u4iLkdrUfsxssDfVpyh2fZtzeBG8tLWU8pyJOpYWfxogxO5MA+VWhH4JtkpXuc
9Qx4G5BOF6wkAvlJC3CICzGPx30myQWsUiE+lnOhyWVsYuuyKmdNvkDsRi+Sg/wlxwD7WbopE2ys
rHBHYI7OalcF0n52WulcVXFXv3DCw3Af0tdljsRgjNgQTjJ0vVuIF6isya8d1rSoepHutdMF1p2V
O7lz4gtosn1jlmzbj9HwTKLoWO96MfKSte6McacGu7ubTMfxL/VksqHX3ZG2USMmKRgvEAUogvSG
MpNwEp1U8tbCWQnnGf4FCYiMITg+achDGxRrqthVFb7HDWpMJnB69BNA7JGN/bmly7HxpoTnFVy/
d5UZVrgtpywwWYv007uVe8yIAUPPcy5wrm6moHUQ3dRMm9LFBWEQNePa10wSuC3CnQt7t4xte9/V
uXfRgLXH4G3VAUGkeevUdz05mi1yJjvojyETRzFpuTOoQJkHgyYErAUkEAxWFnGcrfA4Sji4mGAi
j7kWvLeYgO6y9Ze9lFav9g2DpQi7b8kIz+8a5vzVZHnddora6WPomqoT00YHELhIagSgtCmJysNd
RT/7c+d19mW3lD6AjjHhIEZQLy8Ad996tu2qlqBvxvy+b3L/msAj8M0TrNZ2h+1huDJ56AR7RfMJ
yGORMoqZYe3smyAmXHC1dpQHO13CfuPWKSQbqicHA68/lBfYviaxcz2n+VI3kcuaIUDgcFyG0wDV
xCyC3R3HFyNRP/+KeQXK8FBJ+bWEzQI+skYZD7WMY9S+1SMgRW0sUr7lJJhRys7t7d28tMxpXbia
8yGta3PDeQ4QaFAX8T1OtphEU691CR/PAzgdIdMIaJFp8aVph+bcoitQ7hJlsCvD64xeiDstLoey
aR9st5nuuWv5Sx1XNeTmJFiqjTRR9by0EWHyfsBwJoiggjHDK/zHsqR1x6iMidymmF2fkV2Hy9fX
JbQ1QCxiwD4wrYHecsrbXcDsE3S13Rb3wzDnd7ah+7bx7dp8hGGcfZ0CkWtUK2F9AgOKRTh1wYYQ
SDIDDxXZyOeIWZsuoFZjKccyaG4rYtUcIpFrF9U4UY/L1o2D4tFhZLbssn6qq+2qtvU2Lery5wwN
Tw9haRDUDkk/3fN+2dDGrWJ6ZRbO0TclyfQJL/w6nqGGY4lNhyw+1Jirz93G5KyU6cScaAbu/VT1
IE9Q+Cf9ZyY0zQNkYMK3lkXMX0MmB6CkmbtdFE5qn1mumO9UUgG5ZDAkyJkgcNTsiyH0vnppnZ+6
cllgeUjRP/aYWhSrWhicW22aXYazcu+kX42XpGH2GgNgUl8R4csG50Is4FxNNXocSZW/+sSQtSub
rgywUpXTpwhPG272YpHjpsE/3m+qoXW/9DwJVCPwCGwG9iJ8isPUurTKbPjaACmzcKUVHGiHPOEL
gyUAiqSLc85uYzPeAQ8xd0OyvpmgkaJXj6L1dnL6LDpt57CPOIqPktLF94BHIyXNxZpPDRq6sObi
OpF2HuyNV04hsdnjmGzzsSQhpg6K59SbBxxeWtdY5VU5QyqxZ7DoTkU22CYtgmLeRpYpviCcTolE
0Y3HiUl3Nlkwfcg5RLXN/BQwooY+A+7uAThIswJhFqKkGpUbqNGpkHyJceWfzqPhEJEAFjrTXjEQ
tBUE3hegAAQpYWFrqNqdzD5VVQPN0QRziYtqJF+OMF9pb9glMTumCI9JShqAP+I1hMa/qZDS3FdL
pq+BSs3ZOrdroP00rvW5MmP74tcu1AhTpv0lO8pUHVio88uobubPS+vn98aFt7UR+RS/Bk3dVPth
KrovbteFLz1u55bbsBQdMD94sBtfj/XrzC2F7jVoU7J/abbMRsjb0aGs2TYk0B2L3AVf5DGCejSa
hPEezUSCAjWk194WfgRphHE5zD2PYeqB2b8JIQ767nlXSHoXmuO2w5y/XmY2LxdYdlc51QTPC+85
MCbFGcFnaN1CeSghPms2dzCuGsXNJitLuEEClkMDsa6YzK6Z2+GWbmcCq88BTEUYhEMR59YQx2HE
rbN9xcOQHjf42saDmbBKfkyhSrS7RUMp3IYjeDQqDM+8wH7mZGbi6cWyKkj1GRGSZAukzsIYvwht
UmGyNVp6iPEkbutByzUZe0keg9o2TzJpawgvuocv2govIbqVg7+7RVBDQmHpRjXWPSoYfiyIlfnO
JfRwrs5jv3UvdF4F9zIBieii6KkDLe4ZmMIqHPvBb8BQ95MXeXcL8XPNNT0IYCiMk7tkj9ym/wTh
0z6BOh+G7BxN/bykciIDXdhteI42iQ3Ry7NabeMs7o7tcqym3RQ5E9D42aPBCcVcTqcyqZAQa91Z
a7pwJHgbIc19gb6ZZWzA2ptJmUoKoqlAU5KNM5ip2PjxZF9Y5Vx/tOwaZpWo5vKjTY7xbQJBjTwG
vb6o9hTE8OWixqc7WM7ncNKmV5Qs4mtH3Iq9EXNGDSS9qW02VUupv4mSJEs5zyhCMDNnTIhfTere
3+Y6Ha86N7rqLEdy5s6j5iqb16DvsO/JfMsZXjxMMKXTvU1ILoiQkp7xNmS7UdTxyH/2LAMog9y4
z4qT0GS6fnCS3rPPfUbx8b6U2EH2XcsMaz8bh29qI4jG1M26vy6sHVKA6znQNRlZWjJtJS41YeAl
53lSEHQPAzofvJPBjgaiU5VHYugRGplpgvWgxgw+0hx6r0XGrrdFX7BSepLIOx2r0W/uppiJ8geC
/Mo1jmvK6G3aADK704Dowf6uiUaCF2nnkWdH4id9wA25bbK/Zra/BGfVZKLuvJnzoYl3FizA9pK2
Ebo1BI4dDectCTJuctV0IEKu3a4qxkevJQ/5Q1iNHazIkThJcyQj7ZPy1nP79j2ZkjQ2eWk7TjNF
GnqwA0iaxdyls2KJr6u28+wjJ+uMf+ihfVBedrOPjgx2QTSxTVqysuv83KmQPMxbvIMBRu1B14ai
pisasjG2YRRPfNDGD5PJcOSkavs69fzSPjB2gj+3saOxBesOjg50V++SBbxRqdVEh3pZSxAbd9dL
JOzmwh1GxbJWF8Wyd/rRUl8ikcjlaO5hNO7Ba3IT8tGlO4lJ01B88ykKmjUx+qkOGV9JlXDPcpiY
cGstcu7Soy6Fi+diBC6dVf+Ti7x/8SBaGbqfc7ESjzANvogh8BCZ4/vW5swpjJ+d2YIc+XzThiUD
pKTlRnyJTeu4W9hUMemcE8tMfQ7wvR7v1FAqTTTSKnS4grtnE9OBCBBcS+k4oeuQqpMQeLQZERfG
t+xbbfqxi1lit2mkF9hjhaqTeyyxosSbXnv1WdqQY34zgbRxEBpNpDO6RDd4Z1M5LxP1ZN+3ZNzN
AcOAXVHYpZg3LPKlhjXFcQ4Hfl13jsEzqS1yD5m1iK3K6b0+5EET3DDzKV2xn1pSheMjAJRJOqFM
bCdn2YPIm0LvKO6dzhrCDZQul+Zx6jYgevaEzrkGnqDddmQKzCNQBdSQVZU156NpXDblwVK1Tvch
b0K77LXJkWj/ObP6/+qB/22Yg/yzeAD/N6jypx+18Osf+FOvC6bbEVpBzkaRC+NbMhj7Uzzg6j+k
6wK60MjjNQMrBm/ftQOoA2zwuOsY5tu4VDH8+C6Ed8Qfq20Tbw6HF6nQ+P4f6wbwEH6Twa8zRgBo
/PLdgClWFrGRlic3nWcxQwkdvU8nq/vFgPHtGIu/1tfrP6s3Gh84w7m3kxxmBPReR0Vtmmb1Q+dn
0zHJDfQkc5YAGjhjvvvh9v+NaODt8PTbBfGVKHRNAItREq2zyB9GtNNi/pu981iOW9nW9Kt03DlO
wCaAQQ+6qlCGIkXKmwlCFt57PH1/0D13H1ayxGpi3BEaKPYOIYGszJW51vpNldkzFg6oDJYbd7TL
UxtB5EpySpPPD7U86j8tun8PZS+fJ5hAaDTnQ01TG2MuX2CvWCX51yafcBzCe+j986NoC4dFGoYG
EhQdGtuwA3WpL6eJKeBe0Vkgk9zyAbHnAolNKrjvdEVBwZXb2y+f5hCqrJ1u7Eeke/YgwPLPDYSK
vanN6dfnX+jCDLN2qRlB6Gf1yPoojUHB0+14nxiMATLlto+7J4Kd3xBvjV/UCv8zxSgX8MeCGwYA
U1qkQY4SSR4P1qahQ3pfVkP3vrTpdEV2qmhXutR/WrfyRIPmWRgr0FiBnZz/nkNUA0IfSi5KTYzb
CA4Y74UVYBhWKGgX932B8ZxV3aAdN26HWsN4uFK1FiE26lO9QhcAWrTfceuN+1dxi5cgDNf21fOT
f2HNUUBjsekGbCdrsQt4vLwnfuhZS8jAq0zJPbT1qLboRbd7+SiAASDiUHnWzYWm83gUNY+QhXOw
j7crDp4NmDm4lCJOr8z48rLShLOCiGbgUBAqkbmNUFXqIUsCQfllbvcCualTjLLJD/y065ORTXQI
Q810PTDA+rvnv/DSrqK7jhnAIgAC2GdZ5Y/ihI7QWNwGIak+oG7Uf1thH7keZfa+t33cduJFGYoi
HwahwgkXlyEA9zkUpWbTiaH4BXK2ePmss+psTdjMPRn90hV/9EqBk1footN5dTLLf4N3ybjj4p5d
iScXIjIYDFAsqDvR6V/OpMejKAgL4uQcE/eRDjzCXdK4DEa1aaM8C8CUbrz/4/m5Xp4o/cysVw0H
Cz4Opok0Ihm0WlE4W/iUNQKLSNBBu7Ws3ctHcQFbAt2CRA3r4vy7Bh2djTlwUaZMkKUmua83U6E4
V8AJl77lD0ubnUHkX7g5j2cPW0xMbaGdULUt+wetSCPPqebq/vlvuRBiAQcKA/ktgjT8xvNRFH3W
0hJI1gbomHnQQkz4sBHFh05R7Jd/EJgZAEd/gDNPgh7A11IoyCqTmC7K1mOCP/mi3/z8By3TIi0B
RCy5urDgXAp40gepI66yVB0ZpREdcXKwcbBIPFBNVF30d+GEFkdqOA996F4JmBem0sVXZXExwTEF
EYTzqXSsOq2UEmQy6vr0gK0m23czQHTaZcqVw2o5jOSPROcGaaEFiAmf/3woO6PmMXKU47yA9VeH
dCoetOiEUYFWcv2malCefn5aL6xGHGOcBbZjmZwK0u3KcgucNNMW7DQdKFo11G8biDhXvuvSFIJE
cyxgkQLPTGn/6iKDyjTYJjWf3jgiQxjuuzarXw9dZ1zZxJfWCcxM0zTx2EMmQNrEIIyGXpCRweYS
wckNHB2lom44LPY4OHiiaqsrSfq+noN+r5amemX4S19qce4ZzCULVUZ/FgWCgqKl8OxmdChsxUzv
hFu3d6kWXBPSubRY0FmHZamZYEAt6bKB/PWsuVbPT1cP9zD63yI/X++Sev4t/PjWQYv2yq/4dK1g
CI5dEBjXhQtI8nAWuRDc1iOnL8wNGvPGPgbq+SqKKst76Yok0wGGudxPqAH/IeA+OsPGxGw6PLdN
VI/KbGc3iMAXsGqvSHg9/Z0YBdkKaN/AglXHOP8WC97bHASluamLSryL1dD90RVD+zP15/lKAvMn
YTjf1ZgwAVHT8VkCqiHrBehU2PhUMhjuhrZKVdopu50RLRLSkdbj9TtA6aKNDGeHtmdvoAbNX9Od
Vg1qu1PMPvpKuw2hWgH0guYIdiWnAOccPE7yuv5YRpUWeuNQ2XTktA40lWFk2Rf4GtBbVJHiRVa4
dXQ3AUdMdnSnB1oFsVL9dMM8NcDoqJTMbPbtiBykbr33p9akJA8Ti15sZELZbaPI+u4Lrf1tcDLe
wwaMP9G7EuaGhmQ38tK6GF5ZWm6+D8F/LRwON2/2AW/9JcQGMPP0PLJuXUT5+E5szxCzAqyxY20j
DjQApENROYB9vO0MC18ENYU0dPPiZaVpKE7RGee2CCr2/AdPx9iOwkA1gHZB9M+68iv6hv7p+UEu
rCpNA0rPtiRhpcV2Pgj26kVja9g6xn1CB8HQ8yP1SWwIsrS5tqp4lLSoNKrwVP1gbSyaC+dDxVWk
1gDAzc08ZukhEQn8bkDuwS7rKdteOSUu3HXp+xsW93l2PimkdEwsRKRiSMmicru0f4CZ0iJMKkv3
oR4XvXkuaH2ztZGz3IIDwrEgduiOGSECd8GYxG8qy22vTLWkwrEkdstM6hpEYTgUYNHPJ6ArDbMt
uOeCytJTehWiaVAKj6wj+BQ6lwilOXcV8moVLPnYBjnWBOPrphcugOhybvHJiSx7pGybk4ylNjiI
anTU6UrMfBqkectFAdJc2MzUa87fsnB0NEhHri10r/XvyJKOWAoq1m8yf/0XnmfidRDG3a+XL0My
AFISgOyLGMr5oDbmKxhcAeqCy2FQAcfKK1Mj7Ti3ifL6+aEufZ9DVUHFe9hFFkVe8WhPk2TRyLRC
slnVmQX8wfFNHRW/ADq/todivjKjl/YY6DRKTiZZCOZy5x9n+Jm1+HdQM+mG6tiUlv4x5T8CKh1x
onr+6y6NRc3JZdFzmFt/xEMenUWo4RXcxGh7cxZ1Jw2N8K1Fy/5WqeZuzVAsZRfNCyLIHz3OR0M5
HHkzZlrs51YbjnamsjpS0rcWBvyKj2ItQkZi/zyRdh3QJ6YBQTJlTovGPYdru9E0J94XZKjJlcEu
3BkWDpPB4rfVJTSe/1ohEh9W7hOQBmxY76YRjW+yZvH9+U+6MAqqNwhRuYtcLSpA56NoQab1WkN4
Cistuwc7WhxnlVL6yz9GRz8NCWsq4AgcSSHHRbqrUQaWAy0dxMhC3bgVdNqOL/8YribcTKB+aaom
fQyBjDKYarCl2qZ/g/PyhHWyq1/ZuEvgkc4P5LR0E3oAeSiFwfMpswYVmYIUECXpPIeimf32te5B
i2zQkdRTnv+kC/uIKGQsJ+8izGxLASmeu8kfDQbjgDE+a4Xt7F3aR4c61F9e3qKeSgaPmB10O/Qs
zr9rNKFuxEiUAHgInNtmHp09POxrskEXZs9AEoMsjQvdspPOR7Eg34IWJqFxUtU+Oii9nMZsNN+B
98q2gTHoVyqmkkzRn9OOMppA/1Rdvk+VzpHRhVrKbFFsQtUqwrs40T9ZmtneYKQZv5lLbf4ZJbP2
DiV1PM76oOuPA+93eP53vPTZxrK/WJf0JOT8dDbE6Ptc8VA2wP+wiqFH2bhJfGyBUdK2aocrW+HS
eAspEe4PTDMoYOfTnLFH/HTmq4NazU81Ik57dwjDD+3sA4mDBPzm+e+7sE5piyBOio4QrEqx/P9H
QbjuRyrif4rFStPt8erQdlofCBpe4vOKkSihEU4EKiey7CusE9W3MavbtGqobwcIcFs37vNXadcP
L65f2JTcbApbLNUlDp9/VIDZiBaAg6fWbD40Rm5/VIJqvhPOeK1Vs0QmKaZwcMG6ocG0EG+kYI80
uRsDaELsTO+TB06Fd46tTLvUrOnUhLbIdr1ai+PQcz97fjovHADUuSh0LaV+m8L2+TfW7TgkdFis
Dc6YzgfmALwo1ulXlseF5YikO0cWJRMS04Xk+3h5UNdwHQXZ+Y1jw9vGuvmzXXH7DbTwV+MPLw/Q
FDEIllQRYCTKhYzKmEnMdGKmAAHIWeCqWytMAhwP1cErKalcWSaXppB2y9JOpO9F9nj+cek8K0tK
Z+EZVI1vUzAYh6ELr+3oS6PAgWZLw36z4Umdj8JlC6mZnHWPMvqHxBedN8RXc4OLgyBc7dBRg4Um
K0Vmvl80lU8eWqThdIcolfW6VjXNe37NXQoWlP4psfI1SKZKa45eO8imyoGGQDZ7MCOBC0llxrtC
i5UVy5uCyMJ/xX2YM+d81kKzRWKk5kI/lwhxw+lyb/EtsK7UjJcXlrcvt3gKPLTkKLRK0bYGbM+9
lhUwRkV0DGoLQ7nGLva9Mc+noYJEZSvlba3Ca8OY+GqZ5MLoi2qkvig4Ej+kbwwiFJg7tWcLZ4n6
EV1M4Iqdq9/nruG/OIVwuPaggrWEevQSpV9OjaFcTI3FdbEHPgW/oX8XFl16GI0+uHJiPg2JDAVl
GY9tOP582/kvN1Q4KEbWTNlawWxvO2CDCNqssr5FCrDwTb9UzB2ghfQN988vzwsjk7dwISaAsEj/
kDUfn2XVPAsFgPAG7VL/AE83fpcUlvOBHNSBmFAYkcdtL9rNE2CcK+v16dYgIeQCRq+GVjqNovOv
dnNIARnZxaaFhLRdErNjm8TBaUIT+spQT/c6CpxcRgwyQmCNmlTIA8tZo7VPScvGiOohyYf25LdQ
cp6fzAujcBsHFUBVlz0vhy0qrWU8pnwQLB13a02WsuVdriEPLo5CK3O5FLDX/1RhHv1kToGoLSeC
wdmltEdRoQq4KGV7z3/LhR+HpU8UoflO2i53UkCDAxQtHQD62ax6Ros7J9CxYNvgzHB6fqjlQDyP
KCiK6Jh6UnlbChJSRJlCfcgGiuWABa0c5eqcKiS+Sd9QK5ruh6RM932oay8+yBiUziSHGd0agvP5
4vMDcF5BPVLkRMPo6zjhcJT3SvD9+U+78FtxzQCXguyxo3EpPx9FmxRU43XY9SZpNCKJk7mjMzTt
1oxCSCZ9IueTRykLkSj4PxmbGjNlj58NHEOWzldGubQiqFuSmi3tVRo059/SMD0h5tSw3YcefSJD
B1+PSfAWDc7hSui9ULYjGpII2lxpuGG7UuwdaJ1NIN1xPrKLimJ2oebQb5Ou2VBG0E4jJ8CXCGcw
r9GUejcgfvSTVNV1N9Vo1odUCVOQx9bwNm5yHTeRyXxxnXiJ1ih3gwggcjrSNagWwDExjqCrMnTZ
0cSqmjeJrkWtpzdJRmE/UPBBbIDJPJ/xoPb9yE3Yg0hgiU+Gbec3CYJuxTbFRXPLARld+YkvLFeT
jjZaAMvkUzU+H3ByWjeA7GHg3ijUuyE15n1oxdOVrsqlUbgMLQUFsjbcj85H0ZW27TAahTZmZ8YH
XuMzDqrXdt6FYvQSiBeZV4RzbFpF56OMLJnJapcuRlGad1nsiBOU4fJdA/EHuiA+aJ+yJCm3dZYX
dwliSj+xue6S3YB76Z1lh9cEoS9sHyoNC1yM2hMlXmnJTLWDGAon4SYguXxrZuitIofYvjPbWb9y
qF8YisOH2t0SDlyu0eefjhVPgLYhAI84a8P7LG7SW7GYVw6zX1/ZCJeGogy1SOaCbOXEOB/KKOz8
v/twFe6d3x2RN4cphhnew5SJrxyvF7aDtdzTKQZyKaPMcT4WmODJBw1DdUPz62M1j/FrCCCoAuGk
t2+m6FqX9sI6pXFKoZWYt6SF0i/mmmQgjpbB8658y8NcMToKKChXYp08g8wZxEx6psjVcQ0ypK8a
WqtqbbjgUNJoBFUtImsqvs9IYSsvBRIijqMuEAXK/fxUurwExUTbDxIRXW+6dhDD1RgYMH6wz59G
fxSFHp/nyzCUglWuWfjVAMQ5/53ytpl7mFILFjPYWBlEqi4Gs5/u5tHYQoT0ZhcZtwRXaCvW9ogS
fpjhF81Bvcv04sWzy7twxFOVt9hXcgVFTyfsMm06uFaeFluDfijHfOugd2q0LwyeC1CO+aWKAjQD
rS75hxR5m2CFuMCqyvjGFWHzqkFT4MoHyYtyGYVeA43WP212U7pRGGlaZRFbf1M1YvyqWVPzqTLz
z8//hBcGYUkKJKy5kFmszPNfcKq6sOwaRDUyF43AMIHFaVrRS68tlOpQbKJJQ/ZN4Ul2bBIwF/Jx
YMLwz0RslXvtK2txQ7/yLaYcN5ZxQCIsevwEX/q751+jN3020NRGgRPE8w84SNnXPkPpcoYmjZ6j
bpe/29IdPySl734zBq36ZkRFTF9siCHvhGDY8M3+Q1qrCnt6IOBZ1VEdUvumL9Tafg/THG6CyEu7
RtECy9ZgLsrgiDZD+9DBQhm3UUM/6MQdOL/Nc6QHNwLJ4B9Tih+AFwWTcsz7wtB2yrxY4uRsFehT
uqo33pjVdrer9aG6Da2hKjeVCNsv2G5yz8vSsQuOJVSWessZ4hxRJlK+NZ2bJhDAstjcjrqIrD2W
qkkQblJnmoKj4yuqWETD9eB+dJGhQHFy+tibaHJsYUNY97DFcY5LkzzW92lWz2idqtNcn6CJoUsx
Yo76qWi78J0zRVigumKO7rK6MrBxaLVvqLeZEKuRwhk2Tarh7jdydfE9xxrbhQybfB2cthr3QTji
GlS7o+YiTOET98JIL+JTnISpvq252QUHaDlmCb1+hIGIihjUZ0Ur82yHCEzu7HCeC/sDlGwl+BBi
woXlryiRkUFjNX2VjTTydzksRVRO0L2FiKcodbkVohq+lWqpfTSmoeohYPhYJ88wot6b1iiaU9gU
84/QEODuGnfs4E0IDcpWmCYPJiTJdIMES/aZawt0uyGuC39xwcKftk1Ku4KXUg8Ql520uoOKaX7U
ixwa22iJ5KPK31nn8CuOjZLo+NeNTtXt5zaGddS7qIBsYqDN2IZmc8LFYAaLvcmLYYC7Bj0Z5k6l
i+9+nOsfez+qi2OA/ys8P7uAEFLZVvUzR9rFvwNeNUOTMRTjfaAmKlI2Wex/squp9482XoJv7b5z
HrDbM04xNp+nKDTrG3Xq660Bdm4zAMj+Oim++EgJvxGQ7G0UTxWjHWCbzwZKV31UDdXWiHsFehMS
7uOhobLxE8JRgux1NowsdsdBccXJauU7Z1vyOVF9F2/FDtuJrQPkY9y6bji8ra1+xm0KedVy09gV
tFeqZwFC3tpSHiP7TTCBCHr7IwTWWNvM/PsffY+cDGYhznibu07dbKoWcSz0QuEWsfRgIvlxrblI
ClXjz3ZM7e+YHlqc3aPq12jKx+GnkWJDvvMHgcgtaBtnl6rwMXGWGh0fulpewgid4rILPdoV822N
APd4D45CfAvryMLKEG2jat8mom29ohUgHEzcYMVtDGlwuIffaRjvLRx0wi2ku4DNUKUtekNmnBm7
VLgD+lICY/M34CSaL+HSojogEBjp4HFQ0v4SG42a3UVzOPRoQtfJ59p0nHITjGjCbnOoTgiIoGKC
jBKSE85XmPnYIUPkK24hXSbDsQR+mNOta/ovuCciI10hWEd8aPNe2yZWGTZIGvU1Igtj/zbQ0KHd
wJIvTrkROxHIvsaJbkqr0+ddqwW22GRlCltYNbk+g9dJRy5fMD4WU8EgcjZ4xLWAKObe728tqKva
MY66/Laoavw++zbmx5tT82uGT+E74n/ztWwzuiWOUVlHQH4IPllDWX4p+6lx9/hyVph+QQZDsGmo
k3ob4DsGDS62rO0IURzrtYy8YmPB7vgYRknw0E8iajdTq8/dJqBFnVL3dqYWm+La+p26xT5AleWb
hh3DQ+JXlr6JFgrjAT1V5iRQF0LkRHqQbks/NMddNTsFalzuWPkeIkbGPTq5ur5rkXovti6m8Ej+
RhOWii2I3+CY2U06Bd7Ylp1+oi6aBvjmuTmkaOyk3wRah10uNHAH0VsTsibs31b76uMo9LXuCAU3
nWaNxjeBH5+hnnrfoNVZwrpFRddQhu2Q1/oXRev7nPgf6fYW2Cc6GM1kJQ/U01iblVEj5ptgA8Fk
ozUG8ctNmzeRHcYNIIukcw56Q3YDgRmJKA8x5+l17c79vLN6rqPw09QKfbkxN/Gm9Mv30WxDgAcN
Z1s3Iuz6X0C45gotHWN4l0wjaI1PXY5S7alCfeFDliE0UYubTjWy31NQl9PGD635BhX8YUa8yYez
sTSadI+t0XTbjnw+Rz4ep/ON66toB/WGltwYoYWPeJXrzslqFRjmOHCpX4eZKLCLlcn5roTA9/m+
Mf1Vmr6OAoc16uO+odg9E2VM4L0o00zfFLcIP2AZCG9vMBykfAI2FLXwNI3qLUpjMQs4SyPhgT+2
387oQ76xO80IduDy/RsD1YZkW6kO724G8eR6lhDl92joiu7ggMXJd8LErngzZ110QnFqCPdGlTUU
Z81wYX27M0IuI8aW42YY/eRQDUn0ptWiYfY4wqCTtugnHRHqcd85apIF/JACeSnEe2drhyVgqnkm
Ie9NOUZasQ2RvULWpzAU9r5rz/3WVDXlVTKWvYLSS9WlRysO3Tez34/mVkX44TWClPXrrrXRBTPD
GeNHwPDutioa8cBCn8dtnnPA/9AMxFzQQXCS/vU0gvK7wze28O9nHzWyGa6/b/82U0tR9t1YOuq9
BjY29hp4JubXMRVtemBZ2+292pkRsUNjld7pAo1woPAiFG8jsyH2RYgTTPsw8k3xudFRSfBMLMur
A3RcMFVRM1vxnZLqk/bWdQdLP2AXGOonUp6iO4WznZZ7BIAGa+/HTTBsFTcdvtVlO3T3U9wZb8vZ
9xGLGLPQdI5FOvaa59t4MWzJiK38Sxf1xu/nL5FPkjRtSdHACizavAue7PwKaSRJQzifIDNMQ+Fh
rmxtEzNI7m3k+x6eH2rJjs6yp2UobaksAQhbOg/nQymGBm7EQGXFBmrKuSQEoj4Ga91s3XFfCx/D
9KDR0deeZq9putx7fvyLnwpogQLfAoSUMQRDAvE9zBrSmGh291VrGR8q3xh3Tlr/23rx/1FMlSoI
n0o3npR+IS9yoT3/1DDJ4a46YJMLnwYwpPDpUJXt+MISBaM4VJtUGEC0VwC7nY+iCDX37YGTS4dH
7WEnXAMKM1tAU9BYn5+7C78deM6lXgCMiW6DVA2ZVSfFNwcMb5qgCoHUAuBYazHycdDMe00gi/Yx
2lF3WK6XN/iAOD+eH/9J3saE/mnmAHnA4kgeHxk0O+cKB67c8avDNPmlN6CtduUrL60QuC9ULeAP
AUGS8vuyy2YyqQHNnLooPXNUGg9dGIy5BuQBX/pBFOdpZtCBAEr1JEWsIcgnde4A7Yjc2JvpCtyJ
xnJ+rRkFcgMnG9UlWWtVszVuMFScNnoEuFrvnXE3IJN0Zdqe1kW0hRcCIp4/8GAX/u5jYEAUOaAP
AoZRmnS4J/+2PSMNMsSDMrff1U3pvB6bEU0a5OFfi0xTFrmDREHLJh5Qfu97Cs1BRHvVza80Q5Yt
cB5z6OSjy0rfGFQGheTzN8umqjGR78GyZBbqtwBnqb3KAbzv0PzZORDV2o3owmtAkKerlVGBBy1Q
ISq1plTe9l2o/RypS6TT8m2ToVMzjKFxJZ5dHAXiHS05ev1CbmSNSTe0RE5z0+WZs2+y4ZOqjtca
Fk9LDBBUKcwgBgv1iM85n0AOtMgJBOcDIH53E7Za9znHrHijNYn9BmXlf7sR/38a/H8tHei/0+D/
Tx0s+vnnxlXLP/m3J5xl4EMLDQtgHzg4at+sqX/L6NvGv1CFXiSOwQQvVS1Om/+R0de1f9n42qhL
fRTGB0yPf7jwimX9C94TDTxUpfEVpWG9ng2vLC1Ok7GFdDKYVCH8wqctFaTdJ1QBv/vdx0cT8fDf
u/V/5V32UERUUP/3f52v83+ebEnRGGlFlSjJk+F7ImA04h/iXIlcf3u0tEGjGY5HNRqJN7n2g2oo
D6lmvAy08p/XlkJO2aH/6mOO46mDMd8Vlj5CPUzFbt2kLPv1UY/cB3LQpMRbT4O/VWA+H9UvCiv/
eW9ppxexii6HQ9Ixj3l/M+coD6bJ5L5b997LL/HovXW/nofcLlKvHGqoi2Y87wSukusebpw/3J5C
m5bpmHhdlohjkLffBjVxVs4Lu+vxm8/4ypiVraae0UAxCebbqA6O695bOjeZ3rKk15d4Dffe142V
dz+MOELna93jpa0JOK8a0JJJ8V3uxldIwWl3vnONAfGXLWRKu9MiH+uAZCXkDD+qMtgKEPWrXvvJ
6SkEKqzYl3mYRG0E3lAbU0H2cd3Dpd0Z9U3CjcAmtS6rezL54GiVo7pf93Bpc1KoL8pGK1MPPFP6
Y66z4NTEunta93Rpg5opJmJF36Se9RkZUeNad+tvP6S0M32cSKeITqo3NMg41VoVb835Gljwbw+X
dmYOkLSyc1ZJMMaHOhiwXe7HtW8u7cw+0dqyQnfX623qkekY+dvB6aqV0y1tTsiB/hwMRFrHTQ8u
5cMtZJx65TKUtuacZfg4NXPq2QFioOSsOWrO7TWS2F9m3ZD2ptA7MpmCp5cxyrzvi/JK4vm350rH
JjfFPJ6VKfUivb/LfOT16ry8gsL827OljYmcbqi6sxl7jmmcClRLvoWwt76u2jpyK7qiQtuMgxF7
saBVUwsV5X23qa9Zf//t3aWdOcMuqyJTxJ5P2ZKSqnmcNGU8rHv3ZdBHJ2daTJ0WUKf29DQtdr6V
J8de4Ne37unSBo01U0XPMfN3NVKZqjls9f7nuidLuxPgKRpyEWKATUfrzOrMn4bfr9s+Mjg8b2d0
0UMH6YgSZ+GxxJogHlY+W9qamm8hXGhUsYcyFSxsREtQ1Cx3qyZFrjCAzGwR8ubFkyG4yQClbtI4
ebPu2dLu7J0wz3Qk17yYx6pG/qHJsod1j5Y2Zz5CgURcJfZqu7VPrWHfqPX4MiGNfy6eunRqJin6
h3XDwzM831A1qc2Vby1ty7FBUTzjPPOmdNhCHkIf0Kbhtm5KpG2Jw0s9qZSHPa3CYr4JVdMT7vRh
3cOlXZn6SpknXRZ7SAaZ6cHHFNr6YhdDUV5hWSxv+Z/6yH/mXNqctl20ZdimsRfO7dZRPpHdr7sD
yQXlCRzy6Bs8uVCmmzYoNRRL5vfrpkXamqUFV7i359CLs+G7glWLb5XVukAo0xkK1QanHRqh1xuj
eBur4wcI+fqLAIL/TLeMn/bpb0aG20UeXJk7PCZIIvA0WHcqy3hAPTDpf1Vp6GFVO+Kmm38hIQrX
LXO5guiXCZlUa4Ve1Ca55ygNPo5Zve7MlyWkcoU6Bz6doVdGX1xsOcJQXXd5k5ExCo6WcWCYIROO
yVCN1xHpplas/Dml7dnWAz5BCmtlDL5xViQbv0OeYtUal0HwqRNpIG+XXzPVC88J2o9N4DrrEk6Z
FIFCaKbrAQ+3oeTH1kEvVp7IMlW8s3BtmSd+SujNW6RpBkS+kmtidn+JVjK9bcHXt+idhl7mVCrY
T3Q/A1cZ1q2VpUT2+IIVxyMy54oeevrUZxvoPfGWXmW/7vqmSkcnqncIWjs8vVDx9kiGXyAbxLq1
Ine0YlRPez3MQq9eZChhonjJ3FxjC/1t0qXT0wwQZKlCEXqi0uMdHIB2q2VVuG4Lqcuoj261OOd0
gTrx6o5SbufyQZSfV+0fmfxWZ87cBoEdekaEy0uMW8GbfnCclU+Xzs2gGPIhqQpOoCreTVibgd5a
995SullPvjtUdPqxhMKnIzS+jx3lj3XPls5N21anVFlOiATVRdzPFhLWmF0xOL28TqC/nv+SZeUY
KGg2LPDOHXEYRkmZ3uiqNwe0fP7wsEkRWFcqHt7eRtMh61edmU+kDGwdg/J+XrBQCH+XaXo3996a
uYbId/7Gau3AuXdb3jjdaCgNrzoqgXOePzY3h64JsTvxOONPSBG9Mvxwt+6Npa3oVm3uhGHPjpnF
TTbcGVN0pQv3t6UhnZNIoKu0pzkUKpTT34ZG8yHv8mRVBIE4eT4jAEiDxB75CYvUfFc7d2Xlr9rk
IPOlJ9NNBAfEcWNO74POy8OVi07ahlpqKnXdsA1BSv2YUMecZ2NdQQmlovN3bl0RtC2kCG8s/e7g
J5iZGQPmSauWiCNtwyxIk0Ydl0VdKLU36/j3Od019b+/rBJHOiGNzMalr8p5eJCX32yn1IAEzzh3
rXt3aUOmrqh7JJFCrwMFtxDkD22gGKuyBhT+zqe9DFrVodMbeha08U+zX3Rib9idNa7bQbJyYKCq
EOCCkhM+jd8k2oiy1HRcNy/S5ix6dJL6hv2D3d4xTKccq8dkXWkW6u/5vCAq19s1/HmvyA62Od1P
Y7nuuJEJahPWyxG4CqJV7hxxCakOKs4Dq5LXJ3q6SZbEjTCIsiAvsR2yg3kC6Bp348rFKDNIajWb
yHcYAPPN+RXGmT/jSjffrvpFZRmgrpxLQx9U4pb23rKbjTau6zrSND7/OTs/1QdEm7gih+42NPwG
+m+mrtugtrRBbaRtlRE3WC8dCuDyd7MSrbp7w5U7f+3U0VvqYIStxGkeUkfR9iKc7HXHpizEZU/o
/vqYBHm92/a3narmtxWNiHXXCFkGUqhlkGTtLPZRXIPk7M38BLL/ZWKT/1OPwC37fGKSHI2Gum7F
PujL7IBA5wxrHNvfdetQOj9tDMtGrY2IhD5gb8MOJi8UGD6ve7p0iiaKM0+DW4t94jbdEfNhbY+1
ysqALqRzVIXl4tbISKN+U2avXSvAYGuK23XvLhODcO8uK5BOYt92ibIDq5htJ2g966KXDLB0g16B
qR+LPWbDimfovjjVhpM8rJp3maSI8gZwNcQU9j6GMF4Kle9VFADQXvd0aasWcOXHAVmNfeaK/E1l
Vhh8pO7LFMz+We+yWiReTZqKKorYq5VQ38JA43bU52LlzEgnaQTTEmJiLvZD54htDAvvc2Z23boD
TxYGqbM5BOqVin2OUsVRSULjoa/adlXTANbPeSSws8xt9ZY1g/U7eqcg9u4G3VLWXV9kcJCSKwYe
VMwMIoxOsSkFwktqe1W36i83RxkhpDa+qUwogO0RTy/2leJou8wJ1oGEgFhJU6NNjiOikp+1Ct9U
ypjdlr0zrMvnZFUqB2Adlk38qpQmA09JNG2TgM9cN++yNjIC0ZmbB0Qxyxyr9xZOq79DqHHr9qqs
JdshUJzlIxHYdVMdq2wET203StfFSNl/RGkTCGkt726EiXKbYZW11dIoWHdqW9JeHeMpHCIrEDDU
fM0D7iRg3znrWlkQSs6XDKz0ynBK39pnaosR1EBikKTCWpc/yrRtEzRWXKOFtG/xT943vdF6jZmt
Xe7SuYovFuTzImSv1sDVx1lNj3Zg9N9XxXcZLtQ7OTa+xcDTu9RGO9dKt6NmvMwA4p/4LkOGBDSR
JrYz1rvV60cukM4Wf8pk3blqSrdfV6+bPIRYtEf1pHs9tqqy6QJLebtuZqTrb8WlAMkszqai1a37
OE++6+OsrKptW6Z0rFaBhhJ1alvLcs93CDP2nmUW6bqL3hPBu47YXnU9l1TLfNBtRLYtMYh1q92U
dqrSQ9+z+kbsw0YgoldGM0Scplj56vJOxY1RQbKT4K7lwS3qwMpRnQtjHcxsMZo6K29PTQgduGe5
O6K1tr1fQQUxtWvA+7+ce7JgTa91eteijbefHD/65ZqFeSiowV4jffzl8TJ8CH5tBaaYSgYlUs2r
ems6DVpfXrlx/Gk2Pe09P3HgydvBXby1xb7pBtfTigQCoaF2R9s3O2iFFnJJVtOcMDJ+hcaUfqiT
WH+fcMVfGelk3sxAulDiAiv2/tzFn4vJbn7DBb0mi/K32ZP2c2cOWHNlmrXv8ia5qUMrAHpZOlfO
ryXmXJo8aUOnGJkjVGVZe4jK+alVuzHexmqWR5sGHvEu6ad6l7ZDsO7yaSwf+ahNk2JBS5ZFYA1N
RXhmo+N0XZb6dlXoM6Qt3lt4C+K5aO01ByEG1WrM7WCiLbbu6dIWh1AbCugLXFP80r/nfptv27gx
1gUQGYIULrB6O0rt/YRxM1mc4hxtx1nXDXrCd8JkfYiCmGuK2mblz7FsxKshyKf3q2bmCQrJSvxe
W64praHrnq4M7rFuMY9c93Tp3tyrFStZ4QIXt2jx73CArn+VQaGvw1A9Ub4fbVEjfMXzm2mC2ePM
tn3we1MZN+veX9rAo1ImOakuiW5Qtp8ctYlu57Tor5Rd/7KBIV2c7ShwiH2EtgRvbyR9sMWeYkY2
oHDvMywxFuv4edPRrwvWbQJd2sA9ZfpYtxN7b+hlvGvMunxdwJdel/nKhlsgE2YHsyPqSGlVbRBS
DLeUM8x1mYAubWAxDmJUS+5dE73zD3mEjgMgA/Pdup9ZOqItFgxSZ9wvGnXoX9Faa/dz3a4DWD0R
E0UYpk7GwCK/i1PHhkXdqo1n0ClYGZllvJJG5zkNCD17jBXmj53zf9k7s+W4dWxNv0pF3WMHB3CK
OHUimjkplRosyZYt3zAsSwYJkARIECDA1zqP0C/Wf0q7BmfVLnflXUf0jW1ZSooEgYWFNfxfRX+M
Re7Oe7GnBUsUFT/KRrg6CqCLTR6pL5CI+M9kcv7mrZ8WLIk+nq2FBuR2ts492J6Gt1Sz9hcL7Diz
/8UOeVqxBKWlSGRQQd/qKJw+WOLDVYZT5HlngdOSJZCkSE16nW2LaZbVvspD+TBhFZDz5vw/FS6h
k0UFUVdsk9EUZYVmny148tl5PvWpWigfqMmpksVWA9B407UdANNo5Pty1oo6LV2iIsn7us6Lba7R
PAQ90uITG9V8nityWrukA7R/hSYuthkd+F75GsrTytkzJ/zJ6bev5GJykhbwCSEMg0757nsNwPDr
WSNzWsCE1npaWBNh3FPiH1EYBS0Hbll3f97lT3bcNAPRvcl8sYUCzzCtk6VNxapAG+p5warTGqYR
bfNOM1Vt5cjBTe+79EOGUqbzEvmnVUxdXDmIBfXV1odjtG5SbVHKpPT6vLE52W9lkPIUKs4V4iVo
Xy8QeIeKRmzPvPrJ9iobEOQoOjC3sZgQFegCcqFAfzrzvZ74x0ygHxQVMBWC4v14r3hWQweDnNeS
B5Tlz55IBz3fnImx2tYKbj0Qa/HN1Bt6Zs1AcLK/NpCg6vIaBPdBBsGGxIR/6/puej7vtZ6s1zHW
kMuOerJtZhTtpRaiXolF/vCcq0No8+ehyVwhK0412ULZIPyUxqCRqbnWL+dd/WS5LkpAOnHqyLbq
vNsYxN1280TCs2w8PaW0dD0ZuS7aast0267I6I+qOiL+ft69nzjH3kkBySncexu30XUNBfiPdbe0
Z3mr0DT5edwXqL9O0FchWztY9yVyTACVFvxKlvm4KP/ZM6CnGFWacRVBfqba9guUSWfFbyBqd15A
iRYna7XqIK+n5Vxts4SoTegdNOWWuj7LLUBD/s8DU1mI8BFhyZbaRG0gJ8R3czSel3z7J/JrVMWI
Zy7QRpj6li37oVXDA8ii6j9TLPirwwfx1p/vnnVTrFsWk22YiRgFG/OswlVkmuC8BXVa/MQh8g1R
B9w/wu7pGgyL6nNMm+a8BXVa/CQS0zvwEqEb5MfhUHvP95S5X50H/2BSnlY/hTUtaqKSamuxh19G
aJZ6zHOQtsp/v16P6/JfzPlT7U6lcMgEd5GAAmQAGKyMgyxblZitGGrRlKlMs18Ryv7oSU4WL0rQ
coALHdl6nc2lZHGE7hKpzzMNp5VQjUwDZIEWmOTYxZcBZWBXIrxwlnMJgZufZyiUxdqCdIzt9JzM
9BIEj/STRExnPOvYAEmgn69fF9JPwOsNu8mE1RaaIfMFV/pM63BaEzWRiCKQJvVOCtaujbfAZC6y
WX78+zn0Ry/2ZPlSk9SQ7lJ6lxVuXE91otddLfh5pu20JIrXnqRN1JEdNfBda9nOu4En57X1wBX7
eeCruiAViUGASHxva4QoSPoKxUt2VqwLKv8/Xz5AaX+txcQuRESCfq36I1lIjO7MWX9aG2X1ICUQ
D9BcVdBdspE1V5MS7LxZeVoftUCvq6FBNF5oM1GyVi1TkGWou/P6YiEQ8vPoCNPHHcT6hotZJONK
5Xir0Itczpw4J2t2gFBxUAmWXCDEUuxQCaDuBAQ9zzqVQDDs53uXUNfBvHTkohnUZz8n/WubQdjy
rBV1Kpg05pbPXdOpvY1p+zUJuXpRU/+r4ss/sPmn1S5jBnkTxt28B3F2mLcWwSd3oSGD90MGUyjW
An0cv3CU07ek/7/YYLIT4yBMEHkaGbWv/RSzA4gErgp32RQD9XLlo9qQAh07mgcHlcuMXot5JpBv
DGNfvc7QxwJ2u+352ICeqaWCnjaIuWS6JjTrbQ8pbx9n2ywlNX8e+tl3ZRYFzscl8V0aXQJbI1S3
ipeqCLYc6njimbhYSchZ0nQOn7LjRxx81WZY7lPnx/ayr4qmu87qjPeXCcsVezK9GSCHrKR240Mw
QIJQrYSfJgptb1gO9kyiOWRVKaB1y1/ITKZ5WUFi2LFPFaoJBgsGBqkxvyXkMW9lSLm76ia3pONK
hzaf1iHtRHWvLMQQrmWw5AtZAx3n+X02GBFaaEMxyMyuvfLJ+NiOY1vv0J7Qq32Rmzwp2WQ7K8EO
a9sOz1+bZdgvIy3QXxCQevgSqTbub3IZFkOzmkeaTlcoyYiGbjXPLs9fOqrC4QaJtSH40k2tjYK1
DTtIh5bSuTwbV31UM4aHnXLhzR4wjGEY1nrIafi8tEFSD+WcD7xRKx+7KuhKlDdHmSzrHJ0DYzmA
yKU2rJorecM9pBjvRpZoXCGH1mIE0hV01hK/YUelrFtgKwS/KaLFthcFjkEKD1RR6beTDvP2sEBh
t73jroPe8hq+hFx2NWgz+lqbGKmvsoGokX1YiiSa2tUEoTE2lIlbmLqoIZZOnrp48hpUDRQgZhAR
dihTgZovhOLmGTKVatZmjdJHAMNX6LHzcXzwvIV8LDTv/LSUleuzhO8gBdQyvRoWTZIKIsp5lTYr
6NNR9Q1w6nn+ZJoor6EdmAx2RAc6dFWaFZgQDk35JGZxvU+NTNKvDUTS+Y8pyMjCt6g5X6K+hKA/
PrZKa8vdBXd4qnDnu0q3pOTowg8hrNVn+L2bvgC+BWtilib/EWhWxxzUaugVinLITU++kGUyCV9B
CzdevkNz0ZMXcAzabo2Gi2lY1VwV3SZWM1RQD70XxwWWQYN/2KBvWRZuXffSFu5AG+hzj1seZOkE
EklRTzFAayauUS6QQSJ4fo0Q2jD3U4DS6KdhWFTwKscmardRpeKqnGY+AE9I9GcDLeKdJVTucwk3
IRUuVSW0kF29hn+CZR6MkNJej0PWTN9DjZF8GbiOFATy+y70lz3iStkVWqp1dJ8PQ4bOYRxk27su
TZvLORTBBwBQW/oyGKUvR9RkXMWRiVfxkPGtSqFFETYh/IemqfgDFeHMXliaxnTHsqLOlpLFrh6q
a9fKSVzNk/B0NitHq0KwL6bGHBTXdKmLqLns/dhh8aSSyfFRw5hQuRm5Az97jZLKWV62nHk7rLnk
jA9r2vp0/pySQC+vJK7Y+EnbTBW8nGpE5oPSANS83NVhBUdh3WLPgiRcO2eCLyWMDXFDKY9YBLW1
VHRjdJEFIIClO7Q6proqO4jhDD/Qdqb8DMBGkk4KxenQC8lLoHFzSNFmhvPhCdJaVR5vHdzMtlhB
2EZA8E/3hWFFuRA6QBEy8JAx+pLA8hb3Y9TP6VPsycSisrAo+cG9zXamP9ppjOVdU+t8+AJRdBl2
JXVUmZsq4JH7NjPLUcDDfaCaXVsldoR60aAa05aBqUEJ2M4szRwkyP0Yi+hK2DCwYdnSfkDQbcyB
qAZuOiI6/OLM7INNRkVKfxiC42G712DwynabCWRPtmEQ6fFmsNxA6Vc0zi7bowZ+9lBDMCB4xms1
c1XmLk+arsROMhcfnGpoAgnderKgnnA3kK/jBNE6TNFo6Cn0o1nvIrMTUOMkA3RuVMpu0zomwzqa
kiXYBw2dsLtkqc1Zic2zevGitfWdyFpotMqj1PIOQ8Po9zanXYgGwzzJ2Sd4IIYLKNFD/xaoR2gT
Q9dwoMvgUCifz4BAIOemYCYmavtoXmWmNewTDuJyugDQRM9fIJxIe7IakqYW86ad3DDNKzWDB3Rn
IIPOrzWv26NcDEpVVtDpC8SatUuRd6WWMrzLwMgzZd/6JoImPJ1d+5lUJl3kHQ4dHJmbEZ1qXB18
ppYMgslauQOypySBmGfUa7NDHThUSssKQbs2L49i0t1z0jragHkOUfO5WtfDSEG2MDV0agQ0A1h9
yzMzwsBXlaPfoFvVQsR+sXwK5xJNPaOCzHqEa3zW4FnrWzBpuOx3dcBrke/60I55sAlZSJoDNOQD
DSJWbo9J+kL7iC3XoO7hXZVDOLVjg6iqD6pgLSPS8W7dH5XG+9Wgjqf+clqgJnynJtD6OCDwILoN
m2VG9LEvJ1D8+vy2HWb2VBGZwIFw4xS51xDPvlQlyLPcvtB5LlA75nTYz2VLXD9dAKA3xytGgmqG
kL6f5vw+MAAsXLNCN0CGIRuGWMOPpgLPadgqZOOKT7CXQdRAN7kpIDMZpcakO4j3W8HLHrRk/+xh
PsdDFQkfXPIhW+aPfbtoe00DL6dgNQ0CAAx4IpCrtqJUWI6gRLpZY4KsIj1lIdTsk3hq5Mq7qHOP
2AM4+WoyD+hByaOuynaMF3H9you2Hz+OuYkl21EZ13m4GlqokF8lwQA9x5UxUgBZ34QKqEPfuyYo
1oUNe2XLgcA43c8kszDNlILB8SFGVZfZV4Wb0rsF6vuWQUkDWD++iqaJ9XoFuW6bo5CSxdnxBN2b
GQgCJtGvBLRX3D4U0IwEm0gmdTJ9JW627FXximqFiuNuNr60qHDgT4VQ0C+ByHnL48+hLXhcl8Mo
cbIqq9wsUOZ3NZSNwo0G70hgvYGxByokwA6eH5LUjuk9Et5x8dAsCdTp8SaicEB0OB2aHnE5aGgC
ULEwoS5zWiX8sV1M0n/PokZFvqR97GAo2mIM0+8oEZXWQTY1bZvPzLNqZOAfEHhKpUOwZth3uuYV
JPJjFK4/6nZoIDDe2KAmGEAo6GNqVb7J2C5p4PVGqwbKjJAeaSFAGqJhBMokBv7WiPM6lNtbVe3r
2miMINTIwyt4KDR/jFuYxq1awqO4FeDoWnzxEnrNWzdEEJEvqUbm5KlbCqnvcCsJqAmVaTt9AC9M
Rx/SjuakLFKXhmXWgeQOsWkxhe2KQxGuupcVdeMe2uNttF0o3g/ccyuLT1NWuxG9lJr5p2rJRmFK
X5O4AyO9DiS9JgvWxF0AkACYCWooFggBow0gaRv0SbUTSoEHLxkYI9TZvuvhwNCGik1caJa9agHN
LlWqAEL3TQlyVUUvkg6b1OcF0uXZpeO5TL6wEPbk+yIxYHdinBJ7WwPZZ28cgf9yWbV9hj4+nOvn
/HLqAb36Eaqlt5sjICgxpTVhLS8qG3PzRSgoYzzEA23rezuT2MhSogPaP4pGi+ECaeh6DsscGr3y
cQyQKn5Zujzsw008WpfO0FUW2fxRFEME99+yWSV7P/C5yS46xlt0tDY1MV0ZVsokr1DF5wm2V8G6
xxlGBOODUGGTYAwcwBPhcT0Pw8EtANh9C5Tidx5nwOQqM2RE3/Rkgg9OGnSzxM3YFJ+apuEWLDRP
x+SaiEKIpwiaR/xWIDoSbUeOdfiN6QFrEviDqkjQ7gURVzRnhvTVVpIUd+BVjQ5HrZkEyUUfQD5m
j9x7Pn2UbTTVz74Yczw+TL3wt9nct8C3DK2f+mtGoEZeRqye+y8xmAF40yrNgj1XTA0goNYu3lnT
CPExAXgBnHkrfNRdtIqiBpHAt3s0hU3VramsFTtIrBMylDboc/KxVgOLXgVK1MwOO9/gyj6EWnqJ
bTHDrAx5pNfBZHlwNVJTFY+96o9YJzDG1DpsTK4+QdXftHuM8oJFoJdsQt+CSeGR3RE9T4iJG1H1
fGOTgYi1ze2U3ROmXXQ5WkazC77MbYtuB1e0N3G7iIWV3QLr89EV3iUr2Y9GYrdhlS6XlGtzCIIZ
6u9Ql+usWFV9BuoF6sZzQ+/FFKSdXc/Ab/ItXYCE2ynd5dkmUNoyvUbXM503UGioQY6YRGYBAmFh
uum0YWzLQRNHv/XSpxVqcheOQ3HWhMNVZUVwVJo0shGHpqNzi8qacBbTPvCTydcRzsXtjV0Spfem
XpBUTutWdgwywFmbXmQ9+otuwPfK46suQJZmnaSEqy136CjLypjlS3CoxlTI7yztcv3FZKiFvQ3b
mHoc9ND1lN4ypcW4GfU02qt0jlK1p9UwwdqHxgb7ho6hu0JTKqQnypRPtPgqZKPcFrrqtv8osH6h
58ABOtiNMQ4/t6nVVMGpypHAtAhiRUV3DQ5PtNzYFEPctytDXBDxfeIZJcvaplXTNytIpwNluWmj
lMS/iIb/QSTztLsr6VD1Kzlle3TR9LwsRJEPZYdE+dez4jqn/V1DVGFF2bHety4YDqgnCG4gBS/O
Kuamp/1dUTeZDB7Ssk8kRMlnHQ4fPboNflGX+0djc4wm/UOpZ5Ys49DHct4PaRNeRnXLPx995V/c
+1t927+IE52y5XkCyXgGzuZe1lWSsg1Nl+OZjY7VPkFlV1Cig4qz9ZRGBNPed0uyDSCY/ApOJA5Z
XLLkpsFEmhDDhdMF6gNVQEKXhI4+xhaUo6NxTU2X4we0oqzaRaBEqJILFWVlBZQgu8kzABQumW3C
GtNaI00HDJb/pQLOHw3gSTzSDSImVnu9txBHI5dtIwuSrCFwFMh1IRfEUMqkWmiyRiiA5GaFzA9O
xagCDEE5J34JfAkDPutNmExk3Lq20uNF0QEYdJXaioiV6tEjZzZ0EqRApfQwtr2+wVEcHIBympTJ
J+jTaq3GW9REzuhUAPwFvjxq0YfLYwmdRMthJXDG3TScGCBXWid5to7G2s98NcMYRDuRssjtLBvD
+WMnNXIgZZvarnZlBQpNIHC2xGkaOANQBRFFGRam61VQgdyzjgAr7TYdI07bSwo2iL3p8pQBxSVm
Pfe/Iz3/v1L4n8OjzMkfS4VfffvT/StYwf/7f3rIg2MNTH7/8pf3T72rhUPZG/QJIO6SIi4KCjmJ
v4qF4ztQcQdaowgAwqHZsYvzb1rhwW95hqNjUaDqN4G3hGSGRqCx/sufkbr9Lc6BGw1iSo9S4yjV
/u//+gmHoU++/kdF7zdp+r8bgRxy8tAwpymmM9ILOGOdJAYiaPTA8Ffjus9ETW6yWYBDlLtek7V1
cMe2iExAPIV2gHytqC0sZjYiXPMhHCnilq5Pl2ETVwVfdsRKCMpWS19ouLOoZV6hO5K3lwjKpQNA
rOAvDVQhQpAPM5hWRZG32VrHAYJTyVhHH/oxI/3a1IB2lzT0MKwhzq4vjOIgteoGQFkqvXCxjqlD
DkO3hU7XgOfoC8pmMO1srL5ok2IzJU32TPtRvry92/9omt+q1/5hGl9fp+tv6r+OH/0ulR8bVk//
/fOXeAu/X3n9bfr20xebt5lyZ15Hf/+qTYuPvr/A40/+337z9/n20avXv/z5uzT9dLwaa+RPUxG5
kj+evv8L98HMtz/5P5Xfxmfz8u0fJzE++bvgfRr+Bjh3BoAKCPVHUXukk38XvMe3ClTggTabBgCf
58e+o98ncZj9Bu5CgcZMZJvSd5n83+dwmP6GlxtHoGBEEPzBJf+TKRwd8xp/n8LoBs1DCh0zoDuA
OY3C0ylsItUj9DuiMwnIxYfGGX05+dzLVSaX4DlWRWTKxIpqOwehue6XvPPlNHs0AglbZ3vbMHXf
IBlyUefZ8AJiG8DqNfpuxrKZguVZRBV0Hxdi+jJzff4L2cc3wduf7z4CDwNmIAIXAGv9JLuFPvEK
MYdkXqMqwH+bXRw9iDTxQemKBZH9ohgfQ7DJS6DHQAT0XbROG7P1wYzwEkaF7kfXFU1JgN2Q6NnA
UJWGiPgTq8ON6ILsBlhd/8FM8fwlxoErKSGTRz5Y1yxb1OItmzRrR4O8EOm/LAxkrFuGgAXC3X3u
71LO6yugE8UeXPYWKQ0kAhrwicSw001gfyUtdSxL+KehQNQ1goRpFKdvL/of/J7QUNu1qXRrGibV
Sk11VqJIgqwKVJ7/onbh55r/45zBRMG8DUFkSIHROSkraySgXlMn3DrN/LgBki+41EhPr6IC0ZNM
H8M3pn935/4j+3HdfB+xV/+YfjYWbwbg75bk/zUrA3rgv7Mz+/5F9q+6+cm+vH3m3cJgV/wtwA4U
RxAtyBAJwtt4NzAFNkmweWBbMmxPMeqF/mZfkt/ALcSeiv63LKRxckyD/nWPDIOjWQLCNgeuPsoi
4Fr/amI/vE+4f7tHviWB/z4xU4COEIvHhYCRyTFzTlvEuzgMQGTk6TXlMfiFBQI4oyHrwY8oNZUp
w+lLIlUEyKSijS1NY2JI9A2g3aDgnaZ64yNJ0ssIh/AORkV6vxYuR8asp962ZQqlm2VFcmaQG6M0
WAAvpdVzvWhdrwHGZc8cZ9AC5wyd6FJIB5Qnai2Rv9nnMYrn9LKZFkEQfyxkoJ4zpDfHDXDlAD7O
Te36Mgd1XSBcVsz1AyJt1bRCviKGkn+aN5avjs+/XDShMe3H43MER37kpEFJNaTPH1he8cdjGCd8
VnPWy+XaTkhcH5iT7fJYz60mD7wQATIlaOG8MwWHQgVwTRCiPLAkLoAjqFDaEAdlP9ugO0QxD1KJ
CFvYp8k6wjFXXIcdftdDEhscERqov45rIPqOHxFN6rvDCKZnAOlqzsN0V5GaRk9zxmd5h9vE/6RD
y+lB0MEnayqAJb9GPCMYv8zINOaHUYKI9FBNdfFksMjFSiAS3IxlhCgVwNvI2kAyFJiQ2bzGnfTy
GnCYMO5XMeqHq30GD6wrk2lsgk1AeIDzkgiFu4s7wPqe62GS8jb2VKjram5DsbMNMHefEY1ngCaD
vvuhDjSdLqZ6jjVaUFyit1WQBHAOor6r17D+yQG5jJQfUsizzHtU0WJUuw5KybdkWTh/LeQc0Osl
1ACfz0gJuZ1AeDx9Gkgzk4cZ/LvhuUfjq7hNEFEsdrPEmzzMGQ4ExygC77aAhM3VgwU0/RGxYGDn
W3ARx40UqGTc1kJEolk1qKBGjAmxM7eKg0QlN0kwePPaNgrvumdBKl7iYNTxVW0o5d8wzvVyp+sU
aUq8WB0U46pVgNOjA0aLOVtlQ9fqp5Eyk1Yr3ntMNCEA9POlgKaOBDNeLdEtzkxFfdFH8CARpy2y
YseaCfTApK4QnitDrPLugGwORhxnKB0j71C39QdU1GLwbC/7ep1g3x9L5JmLW6+Z7Q+CFdA3B58l
hbhv1LWfA0s5TqtwLIsL6HeAEemJmLCgck6mPVC8DEhAT/C0NkcL58HibU/3qJKBD4q4pgU2Geet
z10lQGrs4QVvQxXn9fUxkBftMlfXSHsnsw2vZhTo010IQJveRm9/No3qlkee9BN98QFTN24EZ+T6
/aZ7vWD6GpwPBAohHP7dumEJHnMTYfObgSX5QFOFlAry0XgLQbo4snaQfeErKM87DJwNFvMavs1I
Fpm5PyzAFA5PEq267s73bVNtTNQI4J+z2aeXKfcz+apF3bwAalgXZRvAv77vWQs2KMoJGhKCYd37
Pjkwgsz4HX5VdIy1WtVsxmORQ1krFHlsVCxcGYcNttBpQoM/7srH7Q4yDizYcBwi0gT4YpKxvUwb
vjy+P6lwtHN3hqL29FnF7Dj/03AKLlGTF+C8ynXw1SJ2FV2FBIUCqL3gGCoad3j2SgR4M1xOpFn7
nlbxroDccrrLPZ2CL26y+tPICu5XgOfpQ1/RSBzQFdoj2Q7Rje6A+pLa7OEPx+IaxQnSXeoWuMOP
ko1QpMsiG0z7gcX2LqgaTUvdpUpspiTBxAvDJcPooM6dzluDSJXcohwpSneLgUHekgoBtue+UZhF
cL1UhYWPYCsSeKEsuSGL+YBjysuiIlnfN4PkyyWCd5FdjTYa9EWR8AzRXjPEuzkKkVtGSzYsWFgs
ZLj3lDX1N7PEdbjT3iGYspgo/IYkdTsDAgZwnbtrOZ5qj/oKzGVoo8CO0rnwWDwTR33IJZ2Txlym
kaqRUotmCb+271ko2jKBBBoMcegHUj86Djz1ViBC6m5AY+OMlRaoPyRfF4og6Qc+WgMCb+4QtgVl
Omrwi+PY2QOYBbrvVgMC6+BncEGSK4ZaoXSHTDTejyWpGzepixIHQdXMxeXY+HSAaRIxrECTTfiT
taSBffcxEoY7rZGK3GBKpsWG1lp/6pC4ICWdVL99//HBzwCIv68yP3rMjnCu2ha+P06zh/d1N8EA
enSyhw1b1R6p+LteDRlDnjGZlk/QetMJyuzUZIAoHQFFNUjGYLeNqyG+krrB9WBBJodcWVVNjtm1
KpA+uWb5UAxkfWQb53eFKZh5wsks624XRMfFdTDnnUQIN23ybKVQ+lxd1NTmGUrQswHv533xW6Es
tj75dkVkIjEx3/+tJ2XJg8euji1VoNAFMGBAvUrU3Ap1FXqomV6/m6v2beNri1wsj+/LhIEvmO6A
GE9mv/VDf1zQTvCcIW4E+DWS0pLZuTPrf3DlfveWfo4gHKNpf/eOcpAo8zhHnvt4mkNE4NQ70lZC
V7lvqj20Z7FmljDkEGCTLedXxolOPxVt3mG2IuOPtfdu7MZEwSiAOH2cxvE8HudA3Et57XwUmMcB
oBqYdxY1mGwpz7EI+yzv4DHRBcVjN6bLjhOcoAUfu4+KFkTNlreJALU9le7bmYX0Jn5zF7SQvbw1
oYG1IV2KkX03HCiOx/otmwTJYlrGtmX2VdU0bO7hTMTmSVpq7GVnO2ALIEiBrcBayCFsgxwZloPU
M2wYqxgYvKu06/BuE8wWvPsYXBY8bILc4j4lM35rq7rj3Zpl8fRD2AMT/X2kdWCuA+T74UBCpH8s
x1xh/qSVoJ6ViW8m/RUoRyJvaSqb7qAQxbH31TjS/KtwMhmR5gD/cUfnHGNeAP2ut551KXwM1JMc
3Ss0EOmtaWA9D23LceMD6s26Q5b0+Hed5VI/AX6ND+dwuMwrySVRH1GbMJF1F+f4FMSoQoJM01LH
qwWnT/h6yH7V63S2BnCYt+v4CkTqtdDa88u5JkdraBHR2fVI52G/0hCX3lPs1VjcE4Ch096w+Phf
b3fN39Y+5ADwiPBRHSxqUvc0uolURqZN0U4Y1feXFSf10UkBDBomhSXIV++1ySBds3gbuQtHM5MN
vxttgfIK/QRz2OKgD+NA0CknYR71k2gCnu04agzcDPtjsOAdT7PwQ9OiwnwbIjRQr3+3rQWaDsW1
BrdiecysLRB3JUtDmtdYVfDe+sWHVbdClAMFGW22tL1Dedu8oKamHzkWJb4fCkwoM+uDTpBs2kHI
A+PTQatgeRQZ9Pw3RcwZxbYbWDiREwCnxS0I3UX/0L05POkIU3MZwJ2WG4WIYLqDDys04MMJdOnL
rm9n/AVXUGERGM+OX3lEG9IdfXOJ/MgXmEaBtOoOPcR4+UO0OPyQ0yPeTo8qL7oaAYnP94x1lQvK
FlT1cFotST3120m2uRelqDXUpGtNhIYaNmt5tnrfoZZkGfCLSVDDgfdTKrunXE48uiP5cVrV73sU
mt6PP9UCw4k7NyrCu56UwwhFzNfBpYMrmlznY027A22zHFYrMD4T1y6qYCJkjfiqLH1bpbldIylJ
l9UYDzG/BO9wCFfo2KjAU0euYth2Cg32O0iyTN2FYxOS7hPJhvb6ffrnvIYzAbXM7OipNoqwl6gz
dLnHggFyOtWTz0qK9Fmx0Q3x+m5OlW+RS0dlw16i9kVrQO/ZLJ8l60a+I3K07bFoxwDDUMbNgrv1
Qh29VmzLdHwoUFBxL2Jgpa6h2QGf8215TjGEB2+FNuGjCI6RyqoeWnc3dyqM7pHmzZA2Qe7NmZ2a
e9C7faP6+DBAbBG1JjFZYtT4Zd5u0qiY2AqD2ywXpsjxoicg4/M1UhOgh7PkONfmaozkAe0l3twZ
+HnlKF3gV9i60mXTxZ7zbRalMTqw3taCLpJ+N7S9gH04pkRXBsDcsOyRtk9RlcWPRrZw6ik1M1YO
JRlYx0vc4+4FGc2wQr1GHN28///7MQyQlwXLVvAmZA86N9ZcoBySNsgGKRwPV31ckOUDjqvYZovF
OTgl4v8Qdl7LbSNLGH4iVCEOMLcEM0UqWbbsG5TjIOf89OcDuVV7pK2yLla76yCBwGCm+0+tCKAX
DpKDT/L6xG7fr0AAQdNVosH/WltTH55KjTrhMS08Y97dGsvCdriuvLd5HlnaI+palko7Mu5bsPXg
sSyLQxxj+fUTclRLfqSpT18NW1JD40edgxdZmwqBRa/UuYLBAmuLYjpBQybT+taLlMJimnSDyizd
WaEttPXt5F8+6PyZqaGy2OcgqcZRj4Jo8EVUm+0dbT7Po0jrRK0pn2NkdPXUf2GL8OThn3f2ej9v
/+1eN8OQPs/ceoiksheeTRVsTZPaf6PKQWrH20abtsn8B73rUK61wvaGDco/rSNEoem6dZKndF1F
YqTmqcg8k9Dl6zGY6kB4mG+nuhtX1bUO93SAsgLpDbrAkLB+nTISgTKtqKfcnp2uGHp2Y5fNn1XA
TG16JZJExJ1n9EF/ggK3ltf0Wv70AK/dbzd2+duxPXMommQ8cEDS5bUHpc+xdNm2CN89xprOLiu8
gaoJFQQHq6VHtfbs5fSb5+q63dOm8C1uL3GLgcqju3dbsZ/KmXNTkuqmH/uyshAYS7Oo4RrStO6D
L5oyOKKrBEuqbwJb8CE6PWuqDTaUgICswvG6h1uFH8ytnZ5FJhRJbsTVsKQzL1pESqjLuBNlSfux
i0s0ouXqtr15Drq2FAlw03JsBRE73u3mDFnCixIzp7JeuYnJWhymJGo/oQQx8hXTsjjm/l6CGf+t
wKTtOC4DaZkNbJMp+JYwbgtN0wkuS4/TUnxQZgdsEEjd8QbBpNTs71bAtnBPFzd2fyhDOrzAYx5S
XDllxpmXQGcXPkNHm+ZOOBW37e9XePWX/H+NCBCtwzW5IGVCOvb7nBsdfZWwyHM+3hqnsU2oAiqc
iN2Ovb4Ux9hw6kecamG0DoBkrMM8uVa9A1Uy9l4Xz/X6Vg6khCuxfdKe1GtNmJlCoirneL00qyHp
jUuTOBKLOuywZqbTVs1ma+6Lum6MlaW3Vr6jkw62Viz0BIleM4XroVC6dyz0XEreZSiQXR8bbCT4
3IoAqW/DCOmtjmpu8nPkLb/MdIzrDZBK2bzEWRmwmKsUkgpJcd7vGLHd5U+xomZmrJgtglVkNPO4
SXEVsp6mCBUCnXThlcxlcgN57MTIexJ5FivIbgTbhH3DPm4F7eRIFuBt/yhbMhEiP3OmpXLJOs71
W+2fG55mrztDRsMGkGFu1jRgVbUz9YaDtl80eptbA1IFxlKFuWzwuy4qWKnVtbLwqPn4dTunekgb
ya9HtiwRCGdR92HayMJpvFkN3ERAfvBZkHcTwPfteh1nZHOqR+A92IpXrTQclAZZNoQd0aGz8h6X
YPFHM3NT5+LZSTduCIsV46ueOW58ZgixpJ9aIKB2zTleM0+9MoFd6JIRV89JV8yPt++MGVUgFB0q
Wvauk+xBynHSBUk09bbx/HoUffp57o1lU0uKijHEdmTKNQ6mac2McvPrrbewqLQwakoDvW2aO7V7
sPXeOutdqoyzKTUcCr5UVqU9VyRoD3yWCIuBUhp3s7nWvUzm0I0VE7mcj17+t/QXs6aZCm4x9c3w
5DJW+r2Sxl1Q8AJg7qhjX603WsUcJ7Fi02/N+0kUQY22Qhn6OmnLIUCkr+Y6X93AFzTW3kchgVe6
7c3DFZKHIRhobUoJ0/KOWolz5Et24aQnFY483DQ0KbtuPblQuUwWVNmIUnAknA67PCiBUXtZGt3v
2zMrZskTtQV60KHKhLH7p1q9HutJa1Bm8X4u8DSn3tJymwlHiF3K0NvIstaD021dZ2FIUWRaDT/+
77vZ4lR88wld2zFNRoBD3UM+vvf1h8CJorC8/tTmRqiBSNrpIzaSqNlFeqvEq+JoM/Zuht/gkNu2
sD+weP1nvweYNom9cnjyIMPoBN6+PzzfLOAmM0m4shefexho0coZgyxYlZrN1ybOOmdTdqFGuOdU
oWpsQkfelzOyn0fPZYb9sTRQP5+70vhwBVwDj97eH8eV0hSG5QrdhB9+e3lBUDORyzK0Y3/dYPqA
U/DkJTVbji4mRUyPVqqD1gfxsCZREjN05ujx5QaRh47Rg53NdnbM0NeNdxiAR2MzTdHMSaAz9vRS
w9Dox+n6vt6e9d+fr/WfV8oVhqkbngElZTGXfSEq/4+IHKcR37fZhSdLOWm6bkxN6avmiteT1WEM
27pMXetSXksiB7V+uzjPhrBeeUXa/MrAlZizmxKfu7KcNDhmSVE7D7e6QTEHurjXNFq75xsoEbVd
On8KstYFjdC8tt7Z11o7sQ26cK2wnFNDe2H7bTZH8T28j+bS2C979wwkLY5tM7ofHdjvl7jUwXVw
nTLfxmAq0bsd2swiZJVe7ZzQsvN+6nmZ5ozhDCXA3Rj0LLqu1zL7kdwfo/lgR1tW75vlI+HwLSm4
8/xbvF8+nQMNP6MFAewt7OFPy1zh9j6VSo9xxrGwG7/B0WTvIxXZ+TpM+YpClObc+cBwCs315lIE
8hhnuQLXYd6RY6BbfrsQ8lkxWhfHySlsgsjCMUFj+5Iqe4yfbFev5yMth1A+zkeZbGF7WOFhSJqL
w/Uk9udIr2trrTjCog168J5mmYTZ3E+sHiuFfytNe9BTt1/NbtHWmzKWTrGqB4YTIsTuxFoRM9z9
KE3blq8anQu4RdcWq0yWaXQEGJ2f7QKAPu7dX2Vh11sQtQsDDrPNJFEAx3byBNP/6qBs2xCzrPsg
uy1xGI6PPfBiFMWXdLYAXoW2ChxjaybhtsiiB0Bif6R4XTUeHhSvai9ppT12JR1YMh2xQZTI3CbH
z5R81NGKn63OAcBflBalsHt/DqbkCOxZN0+xbjTjRrf0J+q6fAdYaB8D0HrfyccAwyNq55WXMBqs
tQ9z1h/yXHwT5fC5KTKUbuM4bVDqPhl2f9ZYGBzccws9KeJVg3LB1+3WXoWGaH6zjDtjNygnEuvB
nNVDGuR9+1N3Cye+MDzNa/zbBmMoz2ufs7K60HVuxSRQZI/peXTdBze397ifznYe3lMTan6EH2lX
ltOPrk5ObEPTKpLe73iU35tc1I9Vk447p7ajtRUPNpN1JfYmC1AxnOJw+XElrWT7olfDuE4Xs6eV
PIR9/cxafUjD4peFaHSlKt77NrU+1WHv47HRVmIIT9JSR2+oHrRANkeRdkfTwMo+9vHPkNyOsap9
ZobmW4vxC4jjqwtMyyXCqruaEvdBjdM3oYnncY6aU0lpvyvU7Pmwq9bnpGt+e0NynIXtbSaFXN9M
nc+ebPA2ps1mDrtf1NYvptV1foebZzWOwx8zmB9RSizSQ+/RmrMjYaQbtM7BcxnBcGrTq9vmLtr0
DtdBMh8HZzbXcVX1LUZGM0p3TQ8V4w8VIkYQ6osReDugOIAx/RdCkP4OUq1feXFsE8M4nFU3bzM7
PodlgZumCeY1LuZxnVFt7BrX/R7bxu85LR/ReT6ToPk6DdylFcBqoW8iA1eVmffbMXN8HfE/esor
ujHYVfQD7NWMWNp1gVS9seZmR1TMDFVlM+veD9KoDe4KrIDyCMY6ufdpHQQwAFMb3dlSa/ILshJn
XEeBYewt+udpozGpBsu4qbUr3LZtNMBZ5kO9La22/ebGWXzOFEYXH/CTXuDvB9U1n+/frZIUU8/W
ibCw2C2pt/T/5OhEShXtXMf7VihZPiG2tbq7Gv1qtspxAycn3AJyMYw1VvstaGgP/MCayvQyWYNI
P421OcXfqxqx7iaGOnXrFUgq9UNYV8VnTQUjTQIx4dUH+S3XvMg3102r6kphgK2jc6Ryfbev9q1R
dm07bpOod+19jA5THIshrYdzbhMot690ZYl8fatfpa6Z1Y8ZEEfttCEyzf0wdMRZFcnsMPBXjCHG
AjvvXpspaMuV3dPf74Ud2+3uxjn081jHLwZ8FJY8WYrhoop58g5/fxrm27qQp6G7+iLYtK/6Jc6N
t59Kr6O6xVcwbKucZKnNHDvesM7qINbXBudI9fWGkEdTNIZPmDdBUh1FHfY9TudY4TxJUs0IfQor
KfbZFBkC48NIQ3srdBnBR6vuuo31e5KpvujRMFVUd1NEM7W+wZsU1bnEYZMY1d6Y57k+BxpDy7+U
TVM099CO/bADi6ER+vtnv04VffNEDSom86oBNCxUZu+eaDvjejd6bcTChMNunSSoWo8zttJhv7ig
YT8UnNo2cD3H3hM+BM08NL1JZv5EFsFHedL/eRKCN8OigkPetdSi76IQ3K6RlSprE3a404vPlmXl
BBWk+Fi2uoMWYhumbRwekizWer+JRFB8oC+7pk/+ez8gxeh+TIdDx9GRP6I1eLsWjL5xS23I86MU
k7UrDStJj6gq4k8N9WP6wiSuZG0PxRBuZplH0R7+XRkXKhlS8ciHjfKnW5lV0pqaT6iThntbdty7
vz+3tzdquUwLLof7ZLJuF/jo7WUKR2a4AsP8aBs5WyWKwuVnGHEto01kWhGJDmGaT/dtzRyxpwiZ
yUfN1Lvwcd4aIRHgeSZIDr0CVdbbS2hdLC7Q+c6O+G+ap0mTy4XUHBWU03rYs10HVfmVUXeeWNEV
Ze35ti1Ecahrx1lNRjF8tLEu9e2/j4+LcpGN8T4vsJpnI7d+e1FxhmoJk2e0uwlNGIzOKxNnHpRa
GBd0lDf6yyizVv0Mcvxj6CrbufpDR9HMdyZKJVCGvz+rd23fclGo5FyDA9GUiNLeR9y02hTFIMbR
roaGa392GkrNX1U4AKV1mUzVTtUw4BhTA1N/CKzejfeBDUB/B1Ok2yBTWM0PNxaqvpKiH1zf27bp
etMcWkfbsdjSaZDfLSajN/QhJilup2fSbj61bj43SI2KPPYpT5xSrjwpzOaTMzE5zlippPXcxwqB
/AQrObqs/L9f0BVH+r+nyKJmVIZtGNw1lpdjvbsgZ0b8a9u9efSusHVvFFl2pIWZV26EShO0b5bt
8fZY3aaiofqHKcAQ6R7ytCpeah7tuJNeZGqnjH3TOXh5Rzs7exPq9dGx2no/pHOfPELFlMlzmnrF
t1wFkfrgzLyOEvj3w/CWcFdNaaOENFkD3vv5QLWJyN1NAuM4aKgODnOblMWucjU5Az8WyZfRSwbd
WenlCMBH2Erdrzis5nNdDh2hKgWhrQOAtOANdmfSizKIN32F+yrpts2kqaNLccdkB7SzKP2lE32T
gcWBM5C7ACR6JQ5qlmb1o7E9HY2B4wH377DDGq9G54Gg5T2dzlkik0nOs95G9j2mvPgTuLBV0H1M
ZUE93ALdbspwbFpftV33DSflFPxK8FTP1HFD29w3Scakmb8vhXe7zPXuMUQQrAzzBHfx/drUcfVU
mILcY0LyQb0x4pC2NmMMR3IORSHF0bFGzXkdwxjeIeyFKl6UBm31w01lFv/Js5G/9cE1/fd9sdhm
mNMLDCzd/0RWRYmtmQFG3B1gkjAvru6GwwE7ZlrcVwMig42tA9d9v/FLFX9EMCbcXpisG6P+weUs
b8O/C2x5fTkKrKvWFuCGt/jtngc3GEIXGvHuhkVPqg7LLSSkdaY7rntfR+LWlHQRKQ5hYONlKYgZ
N9n5H1D5Su3fZCizZ3MfP7hABPFvLpHjyrYsnDS6MC3wTv39kM+mJVWjI6HioCCq0smvMqPojZM7
6mmifHtppJ9EawQC6F0OlLOBoUaE/7HLmS+vtYeKSxZ1Y6WNeU/qUTi+cMAGw0udd515r6m4jv+U
c82KyJys/sFg26i8eLL0nm3LqKqDGivra0Iz4PHzFuQxma0+OZiWhijidkQnARTD8xKl215uOGxx
RQFlb5ffIooFseHWJt36di2hkOC26DLRcfIPyMbsaFTFFcJa51XI0b4Quazcp9tlMeSMoziB5C7X
ZQUEsCHb1YvWsyMBoIZBt9pHLShUsyH8jzfR1pNFOTI6LGB9DkGFcSuh13YDYWl/YtggZ2PzNXru
CvS9/u1ykkRMwYtoFTcuTTKq7UCK5Y7OEZY4jPNZHqymLuQGQKfNMDW2O+5nZVdyoF/SneKzKJsx
eXKZKNmfMBByvG8cgVz5j22OSz1/LRTdynSHTT3zgbeNTvbqq04wdv4HWyiP6fbIiFiC76gdxqOe
XcEexNExtvIoY43H1PdagEOuGoMXUii4ths9kiPHM+/DypD1ppnmEWczufXCRXqhe/M57Zn59U1v
M736UeP5hVxXEcMRcjd/MABx7a2ja6+I/aQ83EpGvEsslhvIvrQ07cnJzGzYWleE2TPhwDfTPNA9
kdjOomsiW9fOQVcFRBW0UczV3PC+QZt5FAMe0vAUzsr41ZLjwOxHa+itvcjRxa48p9EgECy3Kvma
9t4BNKepfrQmy+MJ6klO+8wKXfRo1E98NG/KeVBZHk7Zfk5avf+caYJql6iqZNoOBYYutIjuEi4V
56Thb10c3NGzqltv2hInsJCtdoVkBg0vW+CrGQ9Ays21Zrdi2WPvTKZoOqRBu4hhB84WV5hfYN/F
wcjjciNm03wmiYVxft2MTdxlNIkKbHcbFwigiPDy8dFgPwSCqjNp/VamFvpNyazRodS0NbO6XIbP
W8QtJVp4yqKpvEOrMvutqXg0iY28ukQ63KZOC6LWJuNDFJgesQ9Oow5IwtSGuIjg4kTu75k+fJt5
dbvpjfEpIbvjRxFr011aNd7zrEZGVSIAOlaOCE6hGvUzQ6qUT0dlIzWrFcO3s/kCgs3YsMbtHstm
GnxdnyYEdFpRdL5HENrZcKJ63QUF0QVlt0HIJo5pHvXrVnY6osa5M1ZSpeG3Js7moxvV9dqChd/k
hAicjXAOBQxHab+afaT/IKZs8LHqSJ+EGGuba1p4LofK3jdVSzCWNdq72OBVxrg/5J87e5oOTlV9
SkDp1ArlTL4Oyio+dYJCqtAca9sHTXDBn6fvpjzI1hzd9mbUFFkFY0zKUKR334a2i/xGn7zHoNLi
V+JN+oNN56lW6FM6P5i84dRZnb6ujGK6b2qNkA9owWDXaOMxMZghGs7MzxZRPqyr2iL0DXhfJ0IH
cnWWU2qtgdbNtQ4b9JNNGBlJDYpy1My4w1JYNo9aa4YHaYEw6Fi010VvfqmyQt17ZGBvpcUYHbbb
u0KLHrK5K08pVMAmiCewTzeyZwjROd/q09yDbhRisRo3DAivuwAAKLJedERP/hS60RYeQv2Yh4QA
5sFIX7pi/K0H6QhiB4Ice/l3sgz0aT24Qes9Y/ULTX8KnC9kBKi9Y4Q4mmXObsN9bux1OWbzqm6G
hzm+JhnJnMyd3FxLFXvthjCGedcRICM2HYVPvZ5GbO4khnipX2Ov/sQMJVBCM5nltlCldej4LbiO
CL+ZQzheR145jg32t7kRoJgWIq1+Dus9jbX7zdEafe0wTnAvC+033gh1bGJH+IFbTedcI/zO1Gzt
W5HY8QtFAhJt7JekHcTxl5gJACUaKjM/2YGpfNRF37M2J1XHKggAirEeA3viim7bDlOKy86bFxZ5
GsSRax1yD/J+XK92HwshbZxqY9c9xaTu+dUgufOpKTcK/5ny81Lmv42OxK8hsh/jxAh+ZbE7Pjgl
oWlFZ4yvXa8IVyLGRm4KwxnKL52emF8C8pM2cpCdWLG+4k8ukTN3BdXZyW61pyAOePbIRdZlgoyV
3KN7zUXRsTc7O8hWaaTppGuXsZ/VWuVsFfaEHVGmxJ+lWnKxSjDclvSDV9xEjo+hSN/UvTu/OEh4
TiKVAW+3qPeTO9qb2tDSu1KQ95Zopdy7YkbeFzsL6VDGkM8EO6X8JsFL1Z9Mueq+lWijDKOqj5kS
n+2osh4sKpKUnDAoobyBBiLjzuuS2U/dYFpX1vQMFBJ8tTkvedgE+EyJ0TwXgK8PATomjAiTeggn
/cGuktonnqo+xEPZknPTMo69y5dbpEAt6F168ruSZtd7RbQup/6ZhKzw0WrFb6+fRvajXh6cwJn2
1jTKfdAlJM9xirnosdLxG7lN2wYF7N0QRbZvFqPxXVTGbK7ajlnBOfm1fi569cmyZnZ7h6g5XJOZ
+blyZuOiKr1/yRmC+CI5qZ8yS6XWyraG4kLtjOiEJKufmOLzHX4oqEleA1BYNwEIkUB8AnTccwrL
d6J++jImzrBiSYrUJ3fR+2SGQm2DAFnfzHZClaXib1K185e5zNWWDLch3cjKcFhRUkavhImBVdrE
bpA44NLnaMXBbgZ9y6DD4bkT3tmLUPBZeVM9yDFp752BGred9WDN4rbuHQIkV2MfljsUCVO0gnrq
70iLkWTTgCrLujE/d3EdbnWSE352iDwOyDWLX13TeSes/wXZmOZYb+slB6vUu+iChtj2GS/hbalN
Wj/V+gp9YIh1msQT2h47+57VenYXV/GkrbxAanfaVC921DRAq53FOzMcsp0uR1DssewvHRQRrrJQ
nnMVqi92W8vtqHNHOtSJXxM1V34lw3nH2zB9S2IS5/wwT9xNUumDvuJN1lZJlro/h9S8RF2Qf82J
azoQ7WiQDlgXEsWnQgqadV24BmEhz9JN+nhrxJnx3VGKui5g5lg6mNpMFo1Wo+H3ukZfIZOxkBC5
2kK8hN19YqXta0UCwWOaMk1sY7RVpHbllLRbRvB4z64LR1+U3Z4hH/YuoJr5okfNxsF2sUmnzPUH
b5zvwIalnxuEM5pMDF9xTJaPnI74vFs5rUXWFncJteiqs8gCwvaUbTl0CJKx0q3MROjbIcDq6MzU
0a1h77GDxDvu00VDJP3JSEoIsIBwm4tWRjiX5q7fIp+qSNKr6PSzrv3qoJ3bda7dHHDwyw2pa9ZR
ZJBxSVh+JfvI2dH+zuuICMDEZ6pgczSy8RsIhjhTU1ymgX0BNa62pUc6lCEhbFnlUjpTfvpjpZp9
iw7/O50MgMgUXwi7bHybkeu4UPRpKxs92Q5EVK8pAdy1JRRpj0WQXiDodLx6Ij0XfaNdWJc1lU87
dqtWQIqPCuWuNpgRIrNiaP5ggMt3HsPRcQyqwFklBEC+Tpbx01Gx/kVk2mdhJt+6orP2jK7LCLVE
hv/SpTFpjAieww0Wnvx7QnTwntrVe7STQpDA5EQQHEm9zVFvrZTLJKg5LIZ7WGKsxaMX/QxK5exk
YHRrorBQ98eTl27JcsIf0Ir8gu5x3Ge1guUky+quCLsL9Ju+mvABnmgmm0vq2OHJQ1f+xDh3BsUT
0WeukrGWz0jq62kf9310XmLHH/heydFikhwqS/FVw/7k57g1KCaY9Eo4bE0wnZ53M7DmSHk5Gsah
tntyPqMsQBVjR09LNMGlRE6+mSqiG22XHbqCh2udTPhlJfUHU0z6Y1MwXltDHH1fExN7ZB5uxSvC
NmKFufXCZjOfY/idFWFDX43ew7zdONHaBgoSXoAtFLkblssyZUVPkKq0kU0VZFuz7ztfOehJabzC
EKJVi7ZtGdspcUpGf4hisib92JufocKzn4aota95pvMB8kyeUHJFnyxZ2ZnP4IfOjw06hLwPhj1Z
tslrUE7RrnP6/JskEOU8OFV/NwNjrWHvyWBrbKJDyAmsViTF2oS4ZIO+kbkmiI/0VL1DTM52FgXn
MlsC3uiUXwjVSc/ZmLJWklED1POy5uIkzrQTATljaTQcextGT6sK1qkb3Q/OVH4bcwygqRLZK5lt
BGhF1A1JNcCERgP0m8W74nqIkiVa85q03JOYwvI4zy0nWJueHXqpzxj1mqOuWfmaKt39UWleiMgz
cC59GOOt1KLm+5J5/1WzQ5MkVO7TKg91CZupptXscMHVaGkE+aFm6/G8uU+TML1LQ9WFAknzDmLw
vLu6i2Z2SzPYEv85n0yvqVclgwVXOlLEE7K/Gq7UhvLDhXqaZC7XRNz+1APLehK5rTcMv+6CtaOa
aS0RFSKkm0mnNTIvPca6ZqyDmigdAmH6jWKyHboh3VoPc/JaE3q/lZhnTopNDN1Ymbfr1mx5hlYv
XzKTcFtM/2Rm8vq1RyOJjQ2aDaxiM1PZHhiXFH9KTBdjC24fH2FJ6a3SLrS3Y9xN971T9Hd6WNs7
L0jK7uuc2PM6MCsOUXLiNllLtYeBoD3aYVGFT0mXMaNWkaqqsubzFOneTkSuuR7a8BeJYe1LOmbx
d9H1ct1gXvBBT00fWDE6uEOmbVD2ADZOAfmUvYsE2XZLpASMQZo2M26YY2jjKdioJM0/OUkpx5cb
lo+Nh7PPjATsQ9azap9kQxrWj64Hk7qvNUA49mstB98cLQsPpMqrha0cYq7eiZIo2NVkSOWX4cpf
6gqDw8OQzJW+Lfvey7b4CPRh3YWV6jdh4BbFZphjS+4ZMIgL0ipTI1q3dmQ1fkeTlH7qgHIgi66O
kHkYA+0ULcj+Cl9l7G3xOS8rvgknQ/+Ezrh4Mcwmxk+t1Vr+Uo0OWUZjZFdik4+6V37Ohkm7a3qb
nrqSidc/1bIAUqnnQI0voCfgAVbkFAzk6GZ5mLHEql1ktaG416pQWseAmUb1wY3j9JfJTdrUTV8a
a0RFkX5S1shNk4z/ZdAMS8Xcmbg/8ktL/pk4Rl4imnVSVtj0VkbSAh3peQrGhLknaI+FlYtiN4SR
IvZkbCLvXmOmeL2RV7johnq6ahR0GGE8avdd06aohkdL5eg9ip6466TKc2urmMhMBDMGvK/MYKuD
JThqeZZXFCb1mt7zR9SYJTcZw8BrXVCv/xmv+NF8ZeTGFNPrPwjJ6IRUclqNI/Gu51i19yKbWAe4
7ibrSFJYL+6tvljA5kSB46WVCRnioxddFAltLLSTGDDlPZez7tZI1MtxMzLH0yTJCj40f3HIyZ0P
pB5aTGJ0o2h8qWmCUFJdH9HtqbcYg4KWiMRQZIvHE6gJl9DymWQMOhfF+vSdqXlFfIlVko+niMJm
Rh3VdPxJsxeARVo0NdXvLAQ4Kimhx+ZupBjU9paSDllN2jhz3Mch360gTgNCG++482pM3QADluYo
5D4YL/AfaZ6H7Z4+HF0eqVDyP7NxalJGtQ7U8HBT/euKU+ysFr38TvbloHzczkHpV/hJvLveBnA4
c6Y3PyOXwOk9Po7MBVZ0rPIYYNGD4qJm1pHBS3BHtAIpZME9aTmBvq/ZhcIdcbVQZh/gwOY7FBid
qwuiYAjIXQ/e+V0+2uIhYl50UB1v6O7C9GcMY8D5SOSlGL1toVVBu6WQbuE9SKHH65CPjIH3oiFv
d4VHxbu+gYofXNlbCB2WwQagpkKGX7ANk/9/C6GnWY0uFZcD+hgC2jNfjk0vH1JLlY8F+YcBlmg1
uEd8KN9D00tKH1eD2aOHKgfnx9CXiGX8RJJOsCOzgFiFv1/edQjovwj/cnnELegLAcLRws17h/AP
hI4OiefJo5VF1gZ/i56fvMF0k5WrNU3NdE9Szc+t6bKOG6sbLjW+e3eVCtEWGyL1HXmnbCXNuyyq
yvGAxDgID03uGsQq01dYzCWugyE/y7zM+KbEpkFZuEM0z3ezaQ32VrVB6n6akgCc5oPP9o5MkQg1
LRw9BHUwo9d13891wdw+G9gmjeONsU2uxpJMH7L6DN5MbINVzFV0pBNum1VZd523EkFqeIeyrYeI
cmExLM6EGicXHICUcLmB/LEEvXV8Mdc13WaqENmsULBpxR/M1gQzmmg0Wf1//yjvVD2wHAtTZejg
cwJe4D8sR4cdO4vE1FMwF0m417vaexoFo4dPbLXmSOBBR9YrjpTsYDAP8LdGeHq6qpekat9Teoqz
mMp4MXU4ROlnbIiAxd3QbeeZHXI9aZZWaB9c9HshgSSQDCce7t/lwknWebvyLZHpUexaw+m2R954
jBHFucfdY57jPYwa+3hKkrSzKQgh6D4Qa14nwb1Z3ETAQGA5tu2YDhKZ5Qr/T7RbLfHiOACq0zDV
2S8Ml/H4HFHmxGuEMNUr9m7ke55XiWonrkpNbH+zuIMiVf15vJrRB12zwdKDlLGW+uj1YHAkNiQb
xgKwkI0b9wYORZyBV0BhWID+yWksS92m4eYFObQRJqYDWQ1V+qLxd3f1pJvTJeh7X2Wx/jqXzkB4
cqkRwnIIhjZufXbLfPS9FhnGuq4I8H82NVreZmUaMOTMM3Ad+Oam7HJ58qyxY16XNSlra4wRFW1b
qpH0mZ4ZH0cbr+ohClTl7ZxkSgUx5OMQDuubO6mJR+TEaopxJIVBQN3UtrZT/YiCKSdLMMa8e/bm
yfqdBVkkN5ZF2Ps2Sueq2Cwh1hj+rqZdBr1gV2fxoUsa+KD4ZK4urf9xdl5LciPZlv2Va/WOHkgH
MHarHwKhU2dSJV9glNBaOr5+FgD2bWawLXNmrIWximSGgMNx/Jy91y5Kwa+NMuDN1iAx8ueY1gmq
vIWLYICsZ3qJQhRqgsXcHeAk8+gORyqghQ2Q2nA6FmoUfrR7s3ZnNnTUeYZUsYEjB+nlV3x0dQl3
oRbhxw5Bw6e+84div9rCaocsWC+wS1ifImhdhWbQAJcXQuPUhY/r+/SbcjEsklBwGBXFTumQymY8
RmM8O1QbSXWd0yyH/Xsnaqk3b2xRFzPoecBqWjZ7lMr0nFH+pahEB2uAgz5PDwmZInQ3aF5Tl3J6
vMsxD3AVncFpzs7irqwWxAHsXv0+s9zef2T1YWd4fafRX85T53fkwJqx4WTgJ/hTam37HcBJiuKD
rG0bPzIVEQ5Ms5keKkmIwMavpqpBkhkF13iBTTQ669XEX5xCM1cLN0A3nKX7NHNkCEe7VfxDXDes
BFxwhtc2caTsRqfV7BMs9/JUEFGiHnJiUCIvcEZDPZbmiGOPytSmSaVmRX1oeKrsa/qm+RsX4EIP
4uAanZmJdFbZWqmBLiPY/MBETR3VCi0p5gnvinKcDBIqVPxXQpU8+hRJD+hh1e+vvlNRGZGrcWS3
8XC11cAfmth+x4emV2pMqL3rpt7QcNy4ymrdBxaaBGa/TXoaOBwUk6R+FzJx5J7wtTevn/ij3mAZ
4bQAhDUbbtzLXbdj8pJlY2acafvQmJfugGh5da67NYcjL+hYU8fOsLvQY4rfMsv39fILslAuUTS2
WMtWf7jR6qU2A5zM6oNJKe/sVTVXNquPeFzqgozjvEvtAqjB6/gWq/siigLavn3J1kW/Tx2vSILQ
5EeGyjS9E9wFON7KJBb9k+4o0Tufua2xScNwVqgsjtjY7vOEOR31+AHaUpBdJyrjUIwQvg59Zv1i
I5pjqEvs2QHMOH7+8hN0bY8ii+rvZECMtCLqXE3vlEKbnvROus+V6IggaWiGnCVcsVvNzfPip2bS
nMLIMY3fegej2S6rJr6HcEEuCXAs8lQmVlgfwObU11ZCzCAdukrNjsVggSaGQDF9ev0W5Oa/rGY1
ZBzIzFiRlj4Xjy+fW61Rlc1Ul4im2febZ3thSazgiFVHmiz3E+XGBCHfdstgr3UVHpK4aHDNBpKx
3YFmZZ6dLEwEPwmnDCwU+C5wP5wahbyPYp8zJ8qgEjV3qafNxzTORgtkjJhx2RGDxGv8ILm9i0ub
kZaSWST/kn+IXn+VcxRKbA27eOBzwFhPTf8Ob6ARPHHWUYNrn0c7fQeaALqndqIpjv1YEIsSLp7G
1ZvNU4yDQK60dfkVJU4mz4EVTEcVY6qB7poMhI2ZTm2/qwkzMG/VlOKILSOey6t1oL8+fqK+0iKM
Akza37U5peWHLg8NZG1wWe441ks0n0nr0l1xQr3eCEECEkEothN6mR9l31letF0JlZ4BCFMz0oe0
lCmEpWsaENP1sDCbTV13YrfyKui1TF9YTTHPPzZD+GKOqLNtrzMA/MqegA86gsnF3rmIpYJm4Ncr
OqlIKl67qf3qZ2wMWBlFP4qTDT84AAnShA82YPWc6JaluLBoRmE3NgKoj/CZhnEDXmG+svCCfGhe
KskTSj/S4lSzGqtGXGtbTU/VT70dVD4dQFdv9oJn8UmZaj0+OKEVqjtTA7JwDRSYbe31hXtJjkW1
aSESEoKnh8Xz41J7HqYaBXVpOmdV7/D55cunnRb8xFovQeCmdhrajGiqwPIRiJmw3s3PRZsX2dcu
t77WxFTye/RQAUj4fLNe588+htCX1zHbuO8xvYyM7UiO4nVEUsBT3GWT7w1hoo3bARMeZ85cIPNg
s9B2Tta5jqdhAmQajAPTI6WJq9HYDa+SLagtxkbqiVyEUt6Wvm191iyMRddpH2jhWdLXQ1CAmdN9
g5HzR3Gs2RxYLdNF7Y7A6vK5QxpI4EPtU86j3yHpWdU5xRjJEenUEN/WokU2Ismv4tzPFJTS8vWL
dfGg5+SnzQ5sNJC0QZFn/lF61KUEutakVzD/s/EEzr361AROWFBjKQz44yDlca05hqkc0E9lMOAQ
afdHI+4xxf6yCy+1cGpHanhoMntk/krnK9mJ1NR8rIilrm1bre7mxvB85YN00robXeJR2LR1lwRH
FrSpg2awhg+cdLX0kC5OudWM+sYnnrfNfx8HltIGCxYeA51zuI0g5+W2yoBnGAeAbYc86TOIsIsL
N9NjCDlhUYyAIHKFmftKzuEQxhJeb9ge2FO9LaquAJ/IbRptafjo3U5TsUN4hT5Mx2asRLEtbUnP
w80KNzkRxM5sUlFy0iVWp2NQtQTbbUKwKxNPFQaU34sgN/o3ZKHGZQmAHA7Mq8YkirKSam5+vPx2
7CmZ0WZuxjGx0gA1PA4aUkMPe3lg7CKjKDjlBuocjxRgmGk3akByCrlJCRLmuHSM/tEpIHedCUCz
g8grotqGubi0uaxGmzuKyEuYsi1MABJtaNLaFh7O6y60tHLrt0FTbrj/Wb61oCLfmy2JhxucXwXK
qMFI/d3aRKzzVFFOdtIEye0qg3I4EzS7Thet/hRw2LLeuOmMRQ347yXgCIFjjz4H8E4dkaUKBfTF
VzM1tmIyqvEPsi05s83pfP4B44nycQUTVcv2Uw1maB71MoqD25XXoMqO5SsWqWw3MCvCGEYT8J7g
LHqpGNbaG0brZVRh96yCzDPHEJdchF2PUfDoTOmv7prlG4N17PwRw0ajB83XfupMY1dYvvOwgtqK
idkTxsEZYBhRe1FcRs7s7TelJR+hUjRyxy/R8lmlWjzPB6R/wZOSzqcQ0keNt0rECJQiHmyI1BO+
Jx60bWkgbOuxJZEYUWbjV71BtWVu5l7lPHuLks7cVysRaqw43a3FIKeB2Qofo7B61rKhqXDbj/wM
AvtQRG2IEUEvV9Gf4yWWjsn6DPYd6syrTPUb5zaFAtEwnp6PhhJZDx5vOXAotJeXQRXM28N8QUUX
M/5miLE+LcLCBhepjhOYoJWRs/Jy1hsUHhWa5/VpnuNrDmGKLvg/F0tqslsLJaxQM8hqQSV2hVU1
z77e8tcGklHGh3jB0a3FJ0MkF1UeAqEsv1pfeSIHhuFYaMpxBOuxgDpXZuC6XDvF5WOhkWYSlTHU
qxJPKmakRnh4Wl079C2Q7MNgUy1erdAAIDm8Nc3oQ6BcSSTbPSlevBE3pXqjxZoP4YND25l8RMcd
Gm4z0CEJ/RKzHfu7NGir8qHXczIX8pbW3q4cpE0LkWpjXsx6iWJtS0tEQxJFXT3pPzOtTOX7lIa1
vQ1tuJsn4jtYHvYq0rUcLqeaMNlstqNdpPZH8pN8+GNhEQF4UpQetiohL/2sr+vEtaEYgkmkAWCg
2WF3T+eIuyCj7lk3ymR5ugI6BXLgoB0F74TSDGzbApHww2QCuJL1M3ITjOxzpBhG+zV0bOuT2TVx
x3SPhyVQrYnTQKVLniRkU/F2V2CC0KKZRLMCOdxMy1ngQxNirnRG3ZgeK4G7VDB0zIYdJQDnVkwA
bn5Usy7AqqG0DQzQQvbwXlAUcX/hNJ/PD4wzn4NxKI8GI7Twfl0tdGBs5xZ7VPlNhXhR37WEvnGS
1aXfP82YrebZVJwZnZURiAVVgJlfezWBqKq5/RdwTw+CRfmex4OF0rFOog90ckjorEo0exuij4V/
HHwRE/w9UMydiLbs8rPdi2baAu6qces7dEoPxJBxA/7aIXvdmKkyVpOCSyhCsFalHtj6uxFKHGtq
oWOOeZ1wNzRVyJ2mLruH7dfzDbKuYZC2fPhgGPjwBGUFnK06IkTND5lmERfW+9o9tpHZEoGDTL4b
ctbSQwCZBQuw5RhSbBlep+8FoLXgQRuGXiBlhFo0fLVBckiPVWKZP1cDgN8yNto4ucTLJ1KH4z8y
WXQmsx1+rfXgJqcW36tle7lT8/j8RYsC2BJ4URhoI3tDBeaSMhwrnIsnkUUwZqTqeekUKsRJVZG8
sROLk2styb285TQ32g/DCFT0KhRmbeAX4mnJZNJwi/EzFkG76Mjmg1v/MVv2LLu2GOdrPXZj8vEo
I5tnweR7ujX4uQbPRb2cPqxFSbLQb6Ou05wbcJfFN4mmo7hR8R1b/HEHkYOvkUCPbn5erYNed/qm
NNEZdR5KgSo8Cm4Ha2bjGZDZSy0hcGyjNY2MUJy27KxBnVrZgUNnp17bSY2sfOy7ajywU4jmQOKm
zK9Kw86Ko0syasrGYYeV5cVREWKSQkGwH23TqLfrnpN2zbwFWsZSbc8kZN8WvnpjRVVd7pgOyeJg
8Sj4jGlG0o5JO3f6HnHmJCCugao6HjvHbtWNwx6bnoN6Ip+4duBjbsYWhcAh6UGwHRCsAuQpHLUw
PW1ChrpFWC2NI0UWPY4I9Rfha0mZZ/21ifsjOlBWsi1Ky+cJt7KtND2Ou5NuVhysZEQwIhzSWC0Z
dCujVA8qLrDQBEelsIn4Rm3kH/uGZyN0m6J+ztB8hFvNQl11xHgdhTMLtAcbobTx6EHCs1jxcV8S
AEkvP9/g0Z9v2lii8+grGtkO1cq8GyBf5THJOl4ek/yfY2pasaMjmulfHVfOt9G8x48P+O+N4mNE
7G13mBRjBhoOdmfpHOVoJdgPcIlMP7+lyQW3Wc3CqbiH+VjZj+56LfyJwtNNYPEPm6rIcWjv0REz
/N6AuUmcn7Y6DFPqGW1ayaf13BJqWoYjye4yRhASiJDFc4mVQLbo8lj9VX0vZcpaQqyN3pUGPKjl
/O7ZyNVbf4JQ8RCgAYv3WWUl5mPPY9M8VE5dv2HSmCdcv9dcLvZXlQ68iknDNDGqvay5Bk6deBtk
wdph4HKb6OMUnwa3nm36lfbdDZDs0wqnOXjskHvjtyctsn98vfj/0yvF6UHFy6I6uguB5BIwFJda
XrS1ElwraG/r2zwki+sabXWR7EE4qEQCZpbTf7bIAB0f+jicd3YV1JvyvcorUH3zlJbwBVEn1oOC
mxZG0dLkXol0aVqWcB71MI6kp48oV8h0U1Ui7XKYHqIorGe/ZUdVdUtBv8aJ1fKq3tTtXZSaHLCy
nsSucz9pCA8LW7ETJtGOG+8bs5CfVCzfnCS4hdBc1N19r2HjOLXWHGpPHiY3EKQbNj9LxlRt66j6
9W9P0y+v4dxRpF6GeUEgBRiQl9ewdHgoiXZyr0TlcjI3o7TLrrlp6oRcFxEBW+7cx0bDe7fVWarv
qhasv5ezSxfXfWbmSGnnyIs3Jkx/WGppdNI3xwlOs5OTnXPBJEmkZbFkbP/KUGzEAw0NtcKDGQtr
X/LQBq6Wxl37VUcFGzzkSilgO8el8c7oRqoSM7C7IoB/kdgtzCArM/fdMLFBOpXVIiV5/Tv8szPL
WyXo2tDmk4eGHeTld9hHYz+r06rrwR+7+ANC296G1dnnHLkZASfieu3BWkvtvxbtC1yRgQZ7lViY
5P86KM217y+W39J/X3t+JLYup++ZOqIY5CsecEXZ9cGQYZLeArqva69HuuIfO6RWw9Zwg2qahYZ+
5WUmt+QhsFxd8YpGO3fL2T6siq4/Wby78rrhaYfmdYZyzUblXv4Y1CrBQcgk9kfO0bvbTqQHfeBu
qv1rDkbUqeCGKEKA/LUDMOAA7Stdnqg9yWQS8jCNroq8ll5n6AUqSa9YUYjHRbZuh+T5RVmT7oVi
JcIz3DyEPGMSOdLH3IQbMwgV9UavYxzjG12tmu7aGlCieutxCfAuz7sIfe5baD3jpRGYxomOopLq
2qWBw6HgkgBjBCpFmOI35xVg7mK45JlN1AAOuDhsZoHhUPpbTtiNPCulNEsCyM0SKWMPfWkX9clI
PnpG/xgBpkkzwRgzzbhae+brZKDoIq3dibhvo/3a9tZQyXPOi9rq0FWdpLdYl/Y2J2+12E8FcNCD
hSIzxecxk5XWM4ecyZzBArpcm8evL+iL4RWzE5ANJvxODXCDA7jhYlPoShRI/RgjWgLMED2WFcA9
cjC0oHlf9qpV7Vcbne4UVv/Lu56kDdzDuCnr6q5uhRzfyPa7wEjwngie1pmWC5UGjcn9dnGTKU7f
AZ6N2VFjHFcr+yrLGmXY0RKpHzjk5DRDKBB/CO4SXffGEjvcvoCtrn9iXGgEP90mabObdR8Nlr6I
tBkvAFjCg+nNMa8EemDF+xe/WjMp+ncDFlh2uF4h+OpN8/nL1hUfiy8bhQ4/AIIATIWLWTrJmY2h
8Dw5uIvVWNhK+dwsx6zKmSHRbV8SvF7YSaT/ct7GPI85cy9jKHAdzl2MY1GeZQjb6CBHrMkbRIKs
3DcWxeXTnncKOACYKZ452lCXi6LG8aJysikOWTGRONcCiKaJ5EAdfyYYj/s8ot+GHpci0SYyiDMk
vJRebR58OknBpuxN7YrwXAiKROalxqFJMb/YSaoXHANId7gj7QE0Ml4TTtJ6Yr3ZGNVets/YrICn
QE5GvYBugKfKxXcd1KQq25nenVcvJm2wRjy4QcDTnHoF72C/OPdWfZarZUl5qizNepS5aTwjfopm
sB4WQO//g43ASoAdwQbE9sPTGMjDxbvLMrDHCpzyAy4v+Mi5SPkeogo65YlzdBV9/jVWERI6MMIY
035szUKZ9ir25mBrc5D/8volF5fjKosRk8O6hPEBj+CP0qquGCOFDRhtkgp5rKKoQvenFq0d3Ps8
c5P3Bfpgcrb7gVtt1+Pws5DkcCrzozTedXBWjWM1dj3P4sJR6Cfiu2IOjp4RBIzVVxSD5dQiFYFo
MJMKK/Sk2C5XjSDWRW631WsZjBypjtPiuFztqMvIE2HB0o60F0fkqmM05Yx+Xl9onTbgfuMlapA4
xKAs3u61PSWCDPXeKp0cwJbQitNl63pExOAXWTc3tkHJvY/UDfGmtfwFG0YYjY+mE8m9hfnOuEa6
2MWPhR474T0wKB/UVdlUJcNjGOKbdbtRfCRuR2vs8eSutI9QId/xveyCmR9jhchDrwjBjf3rEiyS
vxcGpKN96oZ0bF+/rBf8FqANGNAdS2e5sdhA8lysNFRbSHoz9Ijh4kCGWqMbh5xgwOixo+TXIGZ3
bD22CHtO4gyfmqueRO5TaUcOXr3X383ltjI/bXXTptLTBKZ0MReov/W0hU+hF2B83q+rC1dATxix
0Tj6Xm8M7VbJUlBVXGBDHiNdaPkjzIGOk/frb+MPlKVF+xjXPdMDneMMTIuX76MrnUkQOmDthyxX
fqq+PSq7yiqzO30ICmp6qXRo3zug9XezLQnMIttV3mCPcWG6XrXLnu2rDQ2ulU1tL3kA9ljS+WCy
xQySSEPjtoM03t34HPea21paXf6U2TqQc3jnoSVvXVlW5VdyTvLy7vVPyPObj/DyvGaz/yEiQBhB
qX/J7WF/H10E6sO5Yyp2PbgMqO/LqbJhLymDxLWn96mjM6OTOezuHlYh+tQ6gBnuEgejP7F3lvpx
jSIiHYszJ2ni7rNrKUP/wdRDU7xHW26Oe6KE1TsEosQJT+MwNUcc/ol2VbGLjQ+4oIEerM1fYKx1
d43q16XXPuSAWHD8VfOBe+0mmwMx2F5V+6l71XGy/9TaI5kzjaLjdMaEHaseIqeq/8bDX1Rn4Sh9
jrRmxiKBfq8Y3RrGhrvcCfbUKkH+3i/KiGz1QhKSHoVqLr+3pTrqOLR9qTgbq0yYD9OmUYzT2rOi
ZUmbw64snrkrmqkZDRpy1XJGbDKfIbwbu/EXJ7IlE8qltgbOwalNWGU1MZW16ug8mlFReWqujdlW
IM2Th5DQEz5n2hU5LtQc6dVRMa0o3yVBBQm8532pAAhibFgU7snZGUup7Ne+Pzdw715FNmwPJA5L
eo3CudY+FErmM99e5booUVv8Kw3S9A90UYfgdkYw0sPWhBKR+6khxupVTMJXPnLa2UmE42EHjcE3
kRaCHfaUQohwB/SjMq8ji7gA8mMiWZOvo6THPjZJym3dkiFtZuetDvBQze2ThXeVDCi6tPvERtJ+
4vypMEFb0OM8ZfNpOxHW8wBqI2sP0SSM4lzSAJ85sJF8gGCax0ceCzlKDNmESA5itDVnqCGucVgD
OfTJyQA14IlBZYgW8b0ctCnd/mJyW91EiFI9jPgQfSJwbwp9zNPP0WR10VNcWpmxyTOmZXejTe/9
9Zvsggs2nyFmWaJBXwn97Xy3vdxG2k5LaZi46HwDQt/PadFUDxbS63ekwRMlgdpviI44E1PluXVy
8nt9bZAj14Q2w04Mksksee+psqX9pHV7YWMruWHMxuLMqXbLLWkDSXaPOL64FzMT7LS2hkpd7aVH
LrW19eNcPJiDYu3ZRIvsUPBy72ETUE7UDoLWp9c/8h8EVfZszv8WxbAmLFczLyrz2iWfBUiY+JX3
MamAxz6aotb3KLzKjsI5sPIbBv1FcBUTP+2cw8oeh5tedTvbcyoAeww10snaMch5V4KXzIONW/mJ
srexO5KKUrXK9CFFtI7txpojTVSlTN93zF/yz4lkgK2HE77LgaFQcRVFOV80xUwdzvc+6qFvjEqM
8kfgqArG9+UQ/sZXcFEoAWTm7M/cHyofaBcaUS+vehOFeVR1in61HvHjohPxOeCadnem0wdiaysY
VzxmWrMsE78YS94d0s8TuA2KXUYejqfG2O+YyuKiOBFHFqe3Imqs8gHqak1MaE3RQVYRPRo7UZPZ
a+c2g9ww+S6/Gl1dl+dVXJItYB6jiQKS7FDgjgTRWeqXNeZlzaQTQ5BPd1M2wjqvCS7Qn9pU+OIq
M1hDb90QF893vhrANyiKoH1R4f7BZcIfg1AwCe0rkDxKdmDEaBwm2ThkrJCvYWhHjXOzdrcON7PB
1+zbhsD6YBsjp9X2a6IPBn4OxbQgSwTdBqVkgwNQOuIaJBKilNHAI+dR1Yfms6KbLAXZjxXffe5M
2rZOac5v8r5gjp/5GgkbjCT74FralX5WNbXFeR5kg8KXadER915fG38cXB3bNlV7di84HKfBEb1c
G3WsqXiaivyEsdh23kMnyluuySQp/paCFhew2z/S7etRhKxYkwhCqnkMJ3JCvs+6uw/NYllJkVI6
n0guGGg9xING9NqVNbCB4DSKJvWQoKFrbppU2gbxsDPccbV+VFTm0nzjg80T9d+rCfSk9EgMYjdN
Sok/dro80cH840w+VfgkEqYOLcQlkQ21ODc1bYn3fu9S7L7+bf6pl3c08oU5g7LRgAW6VNAFBjAn
C0YAPAUEtl/Y5fySa97PBwpDC5kJikI5ZR0XeyfDSXX2TYvtmPH2YJ36MCta0BYyPoREbmG77vR+
y4QWLXthGKl5o/i59ha58+IOAE+I4g/tJl4c4IN/bA62yHQw0ElALpsk8Ws96MfCrbqdY4cqAw01
z7ZV2mLnyqYkvI/oyTVvXC2iVC+v18y5mzt2xOFqqGMvtIeJTR1gjJp6smKQPVcaFFF3G8q2bVDq
UlA81pgexKcmz1UgM1oFeoiyZV5E6xltxSjFgFo4zq2qkjLqXa7zcqhbT81K5E+clxixktCFnnIm
1RR5XkU3Vu6ELu6X+QAYLwYyvPic8dmsRbUn9RX3taowwTqvnVB2NCYGNbXV8B5AgVBPsLJyegeu
NGYtRlveG64i9Ce+f1s5xGRGFd+Ytgz3fAmdfg+XqPZ36/sMypFXDZyWQ5yG5Adgj5GNwRNxfMxF
DaNUP46mIB+lgz5YXGUIbLv3cqSS2a0fAeMZB1NUQXn8E8QSSjWGSmZmnek0OAPsXDXxEZGws9/X
5qikX1JSz3HpdmET3igN2qAVrxPQ8eTMK4gWYvQnTP+eIDntUEY1Fl2PB7xd7NWkn+YwqnRUPCtl
C1M3PkDp4tAKVIO/MKk6rg/9ruw0DuRx78NkchGzaozfiXa6Z1npNemkeLnvahHxqYMgmogEHOqC
Lvhax2qj4lqf1iMyhPJeDTHYW841OvR4PDDe6CVzOnAKfNjIivh7ljsDI2UzcJJV8kCxdoPIEvGJ
ex70iTGre+5W7lBLFoT1afUprhAp/KichZVlS3C6gLZaq1qR3DcNJhZvNXflA1v6GTMZP2f9u+sh
fLX/GZ2O/Q+sJJcvbS0WynopDTKfzeN6pqaiY7kwmfTrT26BM2qfwSUQKqn1QVucktTXyiNsEr61
lZmkORHjhWHsAuWQOFOo77RGwIBrg1KNWZt8+u1qD60qtG2NN5GFmZYHdTCrRzVM02hnmwwebwjL
yn3w1XrsHiY3M+1DBJM6uaIRlndnZIJd80TEvSrfOaPIx+ehnBKLfInZqJJVJqYkNfaNJz9tRuWU
BiFpAk3lPsDwAYm/WS90MBJ9uMeJrdhHw2f9zbwarW+u6xqi4Y0R27XxwUjqxHZ2XLAuvAldrF2n
pEW5TvxmKav4p6Desj5xENGHUzL1Ir8JVdHBXlj7GlMec99TzPT2XRBGPkKNnAnoVrNLt93puZXq
8woY66Nf2V11IE4VdN4myl15wKmNwLsmkqU+QlEJ+qfV+kmdyhculGZg9lKECewzK4VJfVSXe3E1
PxI9NndZQ7Ch/ePEe8parPwVA7BfPaCQwCw2b5Ml9JGzGbeCYTpxG7/RCFhOwS+ea/MD26KWnZtx
wlg48b81JLBrlngHTVJp0tj9ChqfSDknttsjwyebYQoE2Y0hOOKiw7Aq9ZTbsBZiI6/TnWrkfbdH
dzFoB5KGo3tTzASKImB5vc+xZYzbsRpJd57zWbOzNLhvHtFJ+8mj0mhJBRWrGdNDhUqzvzNmGPOW
eDHs/navud/MKm/tg4HtMHzG7M5YEk84KsRNMbT9RJ5bZsVbkQtTbtXO1XxPSVKw63MOnDA2vZU1
6m0YRpzoSr9ykscUf1nlBSzn/FQiG4OaNeqjOJfSH0tvZsgSPxZElYc4odeA6RTiNq3j8q25y5+C
VVTreBV1bTZr8L+LCskYQrMZSbkA7zArUP2xn5PhIlwK5EnGsc98CFhX9LD2Vdb52Zr3uEZRl4uy
Th35pNelWbT3sTq2wSMyjCa4KloZGu8CujsFHvIi63adL2S3B1XalM/mqFX2+yKLpx5xdWIU21Ad
mCUTg4pnaLCHgGCn2fl7eL2OuWz7u8Qi0VudjQDuTC2+aMGBcaZaphF8phah+LNbnYbbpGfsXisx
7/WXm3/cizWNgFt3cCPR40HvdvkNZ8GsVxS9dSpGZXyO1CkZ0NtoDOpLbNHTQWMzny35Y9u80UO2
LvXQvCqyB51+NNHutOAvLq6jT3Eisbac1juH7bXSse7632i/9+MG12NJblcaRVCYKI8BNgaPvlGp
9SZGtaMBlsNjtCshOzHsbAbNK/qCoq2Y/0UbIeG/L/rJ7nYtkU4RA/hUbLl9w3xTw6yPr40xNOg+
y8yIzo1JyFCEn4VTupcN+CVugrAPh8dYMWFJFrbRcrERprAIRPsUABPA+A46Sno2HFsKa7N76P3K
/dImjRqd9F5a+7GGe+aNOReQyB9uX8gxBUqxWB38dseWnL0TeQhmhAs+Ef0pu2zYjqFV3Qw+z4Yz
zmAQrBrR2Sdzwvjm+RPK8S1cO7PAhJ70X53U7U52XdZvjNT+bAjO7mBXI03UnusrquqXRxO46oES
tGl4jqOeprk6R36gOerQyklsGwTojgF6FGIGe+wFwm6rW75wpGngEdLRk2Zl3JUp5g6vCLWJrk+E
LZXpZjzHQmiZbx11t7S0LX6JoYDEN92Z86PtHLOvxAeQm6SW59WoFh/JrHdvoVcgURwoP0GNUMNy
fBlcFYlirdUfgZsIdBqCa5scUjNN38uGh8RZzxk+XRt6/x5aZ/DMSKOpNlgE0ukjJHnWC6Go9nDd
ilAyic3Ytl34d5pHvdO0u1pL7f6Yk0c4bExwQU/t4LguiJmqdrYY+Pg4ocqRHNEWbzBua5Ftaa+2
3d7BQehjIhF6TgYB8EivMtVq4wMbgICihMM+MHwbnwnxxcL6ECBA8G+xhSPk1GK6yadQI/LmFnWG
g8Wqy1R9HxSsHp9owXY3BLR/rmqGJ91+qFT6RHrG/XEqIrfdyKko4m2qkPTqhW3IrdIpVRs/oT9n
FSHbCwl0xuEQemnVS2LURyf85uhZfJtLX6b3NdMWfWeqKTjhibyJk4j89EFzQ04dlVGblH0gAQAW
Ie/9vnYecgkQ8Kjwb6etqqK8elitZKtKFw2dE+1cNSbenYwGuz5lxpgGN6v0N6/EVF0LY86xXZov
ayyOFCmOVMYDmAgS/JEb1XfLn9hsA2WXdpQ1p7aOlSMFsmjvGjtrcIV1YtgXjW8GG1PJC3ki0Wu4
J/M17r2ox0cK+srph73f5t1w9CVb4g3Wixk5OYoMCEMl37e5wp6OyF/K9Yj1v76N/zv4Udyv+2nz
z//mn79hGgFtELYX//jPd0XGf/97/jv/82de/o1/3kTfaoDTP9tX/9ThR3H7JfvRXP6hFz+ZV//1
7rZf2i8v/mGXt1ErH7oftXz80XRpu7wLPsf8J/9vf/O/fiw/5Z0sf/z917eiI92anxZERf7Xr986
ff/7Lzbv355G88//9ZvzB/j7r6sfecRDY/1R//Pnf3xp2r//MrV/0BrCJ2vPDwgAW+xAw4/5dwyD
33GdORoIwwM5gsZf/4Vqsw3//sv6B7D/WfDl2iiEcArxW01Bifr3X4r5D5ot84BLnZER9jzj+NcH
f3EB/31Bf8+7vlBHARkgDIjODc8veg3osi42SD+E6pHl2ldrzH1N/zTCwhTRxrWsXPk4SY49j67f
DtzLMzQKy5Oe5w+Fz6PY05QsKL93aNlrEiuZE43Pv32Jv97r7+/tZQWxvjWGxkikbMS36uUjHW1w
QVBl930MBSpGZCugoXDn5jxoxq60D6+/2kXzQNNsQT1M94IpHVxy58JhM4dqYGBj1BsFWrDFNJx+
KMekfPh/fxU8U3TC6ZIgp7r4usNQJkaICn4TyApwFCOyE6KO/vb1V7moSJbPYtA9QszAYImuyMun
HkpWF2F1RTwIQziG0YN6iwAVUJ2wgqskVOhDhOUPswnkGx/v5SWDXsKXyEwAcoHQ0Qg685f828mi
qty+GcwiJjo1SA9Sk8OpJmp5z5CteqPdc9GcW1/KpMsDRInSb4Fr//ZS9H1Lq5oAWVgEtHtdS5BS
OFW0y6afKn7IN85Mf3ywmbw/d7hMgsRo+F6sDjcjUztWNUCaMvjYmpWK+rj5IYU2vfGx5gXwWx2L
tg5lAJNLbnzcdXyXL79BXP5JbVZhBOtbUxAkRtkuNwdzV4l88CzU91eAgd9qYf+x9on9Q6BDAxcT
JDsB283vl803aaSMS4E6c4Z201B2aOBj8lZfX5f/8XWwdoPVQJ6Cn+nl6/ToXF0RUwhP0Lk+YSjC
60F34uvrr6L9sTT4OBq6yvk/Kovy4mVIq5B6qwNVM2MAqyEeYUYJvXmIguRdWZs3aVBs05gIiZqz
Y1UfWS5HulanSS1upAsoVquLW0NM96+/r//06ennzskk8/DMvlhDfWTlReiioY0nKz9B/JQwMv23
FtB/WKl0QDlasZLQ2CwSod/uC+KIKRBMvmN6VoOzUbVihNLbQIvwUkMm3RuX9D9919gcue1B/8Pg
uVg6pkvXy+EAu1HiQNkjJPsMMfCqcZDJWEXwxh79n19MMOBHUcGx6+IbtAqUHmbFiw1mlh8zUhke
tKgwBQcrQ99BgXvLaXrZjOd2JPiDY4PBI5JH8jIM/e3b9C3CcYmviza0gavbOHQ+NZpzdosBIIAh
UL4clPZT5EpAWfp28sv/w96ZNdeJpN36v5x7KpiHW2BPmidLtm4IybJJZkgSEvj137Oruk6X3R3l
U5dfxLnp6I62tCUEyTus9awtbczq2IwRXh5ljEg9+WnXtnwWBKz/4tL/5/1kQ532bKJA2DvBv/rx
aQIIcTaKMkeYYMMzItEmLJVmPf39Xfuf9xOfwuKT7om3FuuQHz+FDbRgtoera6AZWcHDABlPiXvK
9IFckDL6xS/1szLzfMWZoyJPITeRM/DnA9DRmTm0Xl7EvSnH5mKefUi6mDQlsCbRX/q9Uu8l0M8z
JQHP725gWfZiitINU2hN3S8MAP/tGqMSPVdarDb8n02XamrzsJH89k0VTeNR43lcjmDb4I7//WX+
1Qf9VBh0DNI9LfigFvfIsaNK2FmW/NXh8LMw6very8uZmb1t+qAifrpn6kUP3VBydXPDzB4UWvgx
NqJMfJetYzKrgHr1rJdyKo7KLvR6YhGADiiaKphYf/8L/7f7yiHq1z7ryjmmfnrRdbSlK+ELvFGB
WWOtFNEeBLVK4YUZx7//KMe0uUl/eKue3wf8+djk8Zn8jx9vYhMFals6AuB1rsfhyLo0m2JXRmBq
GjxiZjoVYUS0y9L4cdaNwYwRYoUev7lI+D+szAo/YZxtkSg4uiXujZcKkWsLCH1o1e/U+EP7VYp8
Cm4i9AAZjGghHCLQep338Km3IfuiEEVZFzg0Syte2gKl+qjtpbo/c9xxFsp6NR/EUvAKavUwyiaG
EZ21B/O8JGJMScihkVqrt6mUXMDtRvRL7iYTtu8wMbZZqn1kT/TyQBnUnCLecg60soaR4KsrPhiC
AIlrQW37lw564TwNrUYRWaBVVR3GqGcuBNmgI33RWR3CUQqSllPFkLGBRBnK4YIn3nulNHJgmsj6
vMfzA3RGDiPZYIWVPevaj5c6EFMiZiQ6MItYGtg6u5ZjH+RECrNtkdGl2YGtKb+UfYvBO8ZUWs1R
zNZyjti7RGxsRCKkDNcwDelimQp1mXpjCqPu+qYu7gOSFVQCD6GbWZ/TQCVD4ZJuXdWwUqqoGnKS
GHszSKa+rV5n1TQfknULyO+qwuE9rkHZYCPIortqC7IvRVNa1AFTh3wXHyEhpLbo/fBk1TKs4D9K
4jeL5Rzj7mqgThd+5hRfZsM35eXWUk6JZFXMuJOZilB+Pq9MRjzJKF9YJYJGTckRqv2Gl4dHoKJC
xXqRoUww3BhuhnuXR0UbXAwMiRR8RAqudOqX0k/P3CIUBDUBQ2WrVmCLlpO/DVUzrnEGFbsmD5to
vR2RDEV/KeZ+fXa9JmQuDz13Tqclw4g0FDIjvrNrHIwanR5QCVSNZcbMGXHHTSHGnrgU0/IgZEsw
mmGtZ501C5kmChaYqRUjVMWLNl/GVGrc5kQVaCby12VAKkOE88GQC5KqKMxHPpg9D3dcoOVLPllR
QyCr6u+Nrp6NhPB2eTWOblSkVEZW8NQ6kF4fdMPYMwblJqJD76JuiuJI5XP7vCzjlPZWrszHiqkG
HE7sQ9YBEaIf5BcuiuA2vGzxmhrFqeSlVZzobVoyBlHLQS8SCGYPpLiad4HBhgs8uhLnGQm+vnau
iequjDq8EdZYY/+gXYD73LVBmfAWGOpkzImXjz2UqUYM71J8I50eKj+7myXaIcGLQiJEPbILShte
eIyyeIsgt88O0l9ww1lazX0Ll99W5rQXwxZssd+2C3PbPDx/SzRGOEW6kks3DRAHeeAWlia9bpbq
6IdMyVN7DLer0ljIOBlg/J8tyJGHJXKLxlu6ui7a9UQK50nZgW+Oh+AMlRnNvL7ym3aDF9zmLiyD
s001HVtHL7SZhbXChIHWnPhLERpxU6jtzYo276VeLVfvFjHXJ1QYtp3ObV9WqYX+6IvQWkdfwM5u
44ublchzFAlPX4c6tHgKNunbBx+TTnTZyc5zLohU6IMd8JAGfLw/0krLunFe50zV1n7oYaDFDvBm
I818k+DXMKrnQ7MK84ieBVVgT1oJ6hDsOlB5WBFE8SjLYdhTDwR+Ihiu+CQVNM2a0J6A5wKi3DhJ
zyDzZgQn9pkZcvkdKDeMPj1OrJTyYQicWMDG+VyhOm8wpNuI+Bun5ZRwhDOK3aTnGfxzli1VYqgO
tR7LO+8hn4DKJrXvsMD0NwjWZBuUAP7nNRf1JcQEXI3KtyrbSsJGYT20bdH2Pd+CqHQEPdKUu2mu
y44Ao6W4NbaANImc52yrnrUf5WF1pPynnN0NxSR7/ooycCalvgVl5mEIFb2noIjN0hIr9yJD5P1E
VT/dLXNun4xx6151DiAbb7DXlina+aq6EJ1HgDSmBEKG2wK4Qp9I6BnGkoDV0r4HC59lj3uIbDh0
wx9V4j+aDP6/jf1u+2/Ad+W3b+r6rf9fMPtDRP6XauM/Zn+fJNX12/rX6d/vX/HH9A9r8m+AsFjV
I5kjvw8PzJ/jP/Kdf8Nly0CQcoUvQVj3f+d/hmP+BiiTBA/fBuzGIUI5+OcA0HF/42vCEFPNH9/U
/ycDwB/LMJBHTBAxl3rQRUL8Dz8rpgmbmV2UlPZua1rzy1gjPZy2fHji3S/kL2Yb5/bs31XYvz4L
ZBiTTX6t6Gee7GqahVOQcrwL2gCKc+YXd7MdhHunckkoyI3psUJXmHggKX9RbP5YXf/rk/lMKLZI
ocOfmxjQfEODvcU5S48xtp7ZVD0i2b/84f/LvPKn1uVfn0LMIPmf6OwR2f9YZVpzN659xKdoORc3
59Yh1oM0nnoXIxF7yHFCqRq4ayzQRMdeXb0U23pP/kz+Cw3Zf/2j/uUH+Wkj2biTcqqOH6TwwkeI
cnGbzSS7pX//+/7Xi3qW/5wphB5T7B9/XVRUuE6M2tnN+AfSwfOuCEdzf3FRf5Ib/3lR//0pP/Wf
ura0oPjloiZm4qRj0l2TZH6YE+8ApiSxZKL3QERjmeBMTMN74mmS5r1MxgsnDk7hL27hn69swCPC
ocmo46x3o4v68Xd23RUG9NQ6O9/uPXzNdX3TFyNvGQeA1D+7vAF+kfMc64yFPjvofhp2uKz2G1uV
G8ghy95V2McApjS/+JCfsUL0tUxuAsI4uWNRMP9HbCMy/q03Sj6mghQPG8lAUwgAYloZXoA2JPMG
66dAwOW4746tWajZVMH9qzrbbUEtm6GaT0wXMxBvjCDAW4QiQz4Edau6r2ZERW7MrNi99YgvgopB
+VkkMhIt6zCoGLAAmGKPl7IulrEEbFGzfmh7v7ufnFJ5CfFgJvUuKTB1EmDIDa+blQtzKqseNEnR
rTehCKhZvasS9C2c8QHnO9ECOFrHCDnRXjNed1MdTuunQKvOBxIyMCtYXEPVx+L8nwdwNmN0FHJh
O+rYbZ+0Ug8oB8KBYis1+jZ6zuDRZ7eTM+XRAeUJwhGxAmzA7VsY5VfqLteMJ91bX7ZGUeaJujdB
hpFxouAP9sbzeeqL8iIaF/beLREuqF/ZhLfNuXreNo+cLkB47mEbMA3EaPbOwQmYFtDArpD4B5E5
pHlaGsdtiAUZh38zHfPNMK5rKIlVUnUq/HC7pbduic6dhoRSWtkEAWUdsBXiAKadN5nGdeFa4XAA
zDqvSNvq8IOV5uKEhyBawsvcWPl9EbuPaLCckCE3UWH1m1M6HmFkzYyfitBBm462Hoct7uXQnmWn
JGD1WW7d2dIustjHvXc3tGN7p7QT3Eur8t89HhHGjwRgPNBFWXOsRaS8uABTXBDO5m9z6hjr+B0D
ppygABWgBOTSNER2uUI/YTX2lnj1NdH2jQCWFgtrkBbttV1/5fVJyIe25nPgSauaZBS2eGqwE7Tw
kU33q5HlxU3uNsZ5l13nA727ILyRpjSvY6Xy+osbIVIjgIdQuUQbYf+djfAKy67IvuZ5P96RR7Kx
5SbqQyZ2MM23eu3bl5XQcubXfZ7fFo7DICNoq/CeyZ+1xcQzzX0SFMb8iB9u+NBjX/SnNdMLOMTB
kC4UckO8bMQ8lkwMx26OkXTIsz5R1jeqL1QVL0OoriZnLuqEXme+tyenRlyGae7GyZ0FlPJcTI9A
UVSR5rY5fgrrKjrBemR2YNeBn6MzMHEbuCYGG5Z8LiVuMZv3q2gmL95KiSqDoAS4uLRyjpVU3Oi3
tiHZ7g91YBxNo5ZD7E6FA2+mspwPhvqzedlFDRmDbri92r0zWAdus/BWDzM7LYVTHpN8UJuvEGhA
phMfRVJb1/YuW8SZ5zJDvPQdhY7/praVMUkkuxI2ObuV25aEl0/cUvWHyIVVpzpfoUZCifLOPPeh
fCgBBMxx6WbWw8gZYsXuxp8hGaKVhxrOln8Nu9cFOuI76vNKSsZ1D73NSwvumIeGdRGKjUo231pH
hH0sS6fivl1Dd+LimABb5xZA5RGES3OJE2STSegy8ziy8SQB0utAZKWWjVJw51bB5u5WqUfmNvY0
1Qi56gGCy8Z4HaNG371CSgMALCxvvlssQX9Xg+r+ZprGNMUI8oqzeMFarvDG1d5VUQ1o/muhEYsG
hC1W+3HIIWRpLypMFj+Z56Lt9+wuxlvjAe9geFJBqMc7dBQNTPfU7kYvvMjGXpJf5A1kJWf+Qka2
uw1yu7KkETxHWzPZBGMV86MYXZiHLGxNjFTF7BC3xXiu3omulNt1D2rmbjOEbWOFIhErJvzsFg0k
qZge8A7SjrJMUi724znSCtNNeSRNctCJI+vFObpd0A9xaaJPSHPfRW+xcfZxN4M2e/SCYszPOnD+
eWu22AZ9qUuOQdT0kLvA9swHO8q3IHaVk2mcb11B25bbQoFdnqoeIenGG2gMepOMJem3ZqwmGFho
VQKCV6vCnIZjpUL95FZeENO/1/rBl0RjJYKltQMSn+uc+vW6nGlRgO6OLUvfLWUi4d0hGJV90gcL
wZ3CrBqdbJhehtTq+OH3jdfZxqWFfxT8ZokkKx0CTtTSkv0n6svcPSfXzjcmrbNPJExZhzsQlrTi
HfNBc1czEFDACIsI+51S1pDQBfs2XN4uxLWbewQUdaZw4Hh3pa2e/Moi4oUXp/PiIakMju6il+iB
EQMXzEBwvuxRw8glIest0zHPlweLQ1jTlmBbzObTVBSOgeGIZiP2JqsF1BSp8ppjlaF9KHv/5K52
dzT7fHtE+0qaHmBu77EuUX8Tb2m3VKZY1VLcq2wzFIIuj29ho4+8CpGgfO/hCtSpbMqhTxre54jh
t3ZUB+JB3RFdVyTc9Hzs9LHJ73YOZgrsF8HvebtWtv9Z4f9crwCdjx0nmdFbxJi5ztVAW84xWASq
2kvAYH8owv5/n/p/SAn5S335H33qbtRvqmiLHxrV85f80ag69m+EfCCWo0XFEI/P6M8+lVaUXSKe
ioD5AHWcE/27TbW939gwUQ2DIgHLRa367zbVDn5jb8ZinsW5z4yfzvef6FScH3d/Z4gEahgfzz9O
NNxW0U/dhpPPjk14FhBvMz8Mff+ECwE/IAozYz2AWd6IGQ4DZqKtG0/MxW/7sS0udTlUn2uzil4X
O1y/GkKOFVM1m6FJWA32CbPs7TwZPobZYkyqVhmJLsVL6BNBORfvyBycvVe6F60C9uJk4a6Bpkpd
+sRnwY9vy5O9yv3ko2c8Jxoguvo8yeFuyh2fiDQBqAfB8c6emydnyuhfFumes4wHzpdyrUETqsbc
ZcY6Twcmxko8lY2dfcjC4nwqXFV3j2QP1HYiLH+20e/V4WPXkFSLuryMTcPLV2Se5nCTg31IUKWr
O8NrZgLO1qWBHZ3pmQyf2RvyZ5twpOnJQqJeJ2j/1mJnN4Qmf5DW3nUXZylYmzgGG4N4XjIy8dCO
WGJMV6Wta7SPA/pCwobSqfar+QXw5xohgwz8Q1HhqY77PjfbnS0Xm9VSP+X3wvX0Nd4UQYxU2AWx
7NnspWwXwmbXU5I9wYsaphtnaaeDnQUScA9Bbddup5dnG1/VjhT75pru78Bn309eB9KvY9eZr6ZD
YWOMR5tQsitump1mknDGDQO87mR0MkyyW2J7zI5DWCS0azF5BGk+iaNbrO5eBMxF9RC4l4xWd31F
cW2Wl0pWT0Mw5H2cyUfAo2QzzNt2H1hVhaiueDnHkV/bQpQHWUSRkZQNqshUra5JvNDK1O8llGBL
PwmzsUPJLkV0Z2BFpNbUgK0BXvP3h/cfnWP/6yZpfztII3CG8NQfZHTnKKQ/52jBbzgWMPZbyJoQ
0jucNH/I6Aw/+o3FHrtuCn3mEM5Z4vYvHZ3B/4WYBlg1QnNkQijm/nJA2b+FHHXMoVAtoMjg6/7B
AcWS+tz7/3W8BZkX8AoKIY7DgP/+09Ql1LO0aXnAhEzEV+4yf+uIXSxtOc0knbILezqb+s2LoNaG
E5sEPW+p7Cx3ffdW5b7TamTBq7JUmQMNNcBNOfRSdLS+mzsTpSp2GsTkRvugqEeKvdn3FcW7KiMv
jxeoQIK02LW1bpnPw/jYiKshKlI63sBT0rkhb2knoJtqrd671qUeWvCTktza3Vx52+ImmxqGcafm
Ya2e6w4z9YkMddnsXRno77rp1SuqZjvYh6ql5F0D4uB0VaZZVNwsprM8SYJM2DIw1S7K7taY3HFX
NZPmnxbP/jR1X4nz9EgxkB1PxvoO3ZN6bDEuONAhviNLj4ViabDBXieoENBhj+n6sJXGJWrJ/rKq
cLIFhMjssfVnpxU+gDdSTTgggH0IsU6CpPB+XLcCS0k/UHvofDfXar7ZSHJl2BD6aReI+4xhOMsD
eeNNizgpscrHae79HS7m8GSidk5Ys6q946lvTF6W1BrwCfmePA2zcdGH5C4Y673jEYGMwMUghLz4
VE+c33rOt32wlt090ejvuDpcxhy1mwIsHhD9F3IH3qrdofB6N/LwtV06J+a+7A6+uX11fGHcms7U
7+yCg8yV25KScgCwoqNiR3vweeUheOCY9VPiYSb2hXn2qYIO91pwBxyL3u93xugviSKIJrFyaI1w
q/W0PPEuEeaH3obqGZF7wYoF1KP/OLQF6uKoyZyLcZ6V85GBxgi4ITuWxpgHIZLdQKt3o31fYHA+
lGw9r8ByukRb00WLC4GT+NFYVGvVCLYN1h0pcRuFBZptBgw5XYfKFf5dAHAm7HbhaLEw/d6buVrX
K+h1Y2TfCTc3NEpurUwL84L0+jZ1t2AeDgMMA7Fz8216yM2+Wy/DziTel7Re61H3nv0WbAGLbxDJ
R3Rqwz26q+h+xhwMQQV6H2C/bY3RoguE7sr/zG3rJJtBShaQffKZldmoo6jkcC2zEkl2zv67zVsA
Fj5q3gskAevNlFfBOO7QoNbG+DwSLKSToKyypJrhWeS5Lm6sxblDpeqk+E6bRMHmoKUltNdluF1y
FxMJ1M+XDKfgJACIXxGt0v0vINfXALIazJ9Ltv/mEa7sEruZ50DfNQCkCbuPcaYN49VISKU80tiV
Jsu8JZNMr6s1eo/EkB1rb+4nFp6ZUgiNcsh4GWv3dRg/Cdl5r4YGqho2syChSRt6Dwdc3Lkd7LrA
MKxdZFgEt4etuXdJmwLUj1QhzEIkAHTRAHqLc7yTAdCoHU6W9oyUbRzpu4K1ctQW1X1BLgqGkybE
FpK7ThnejoVdkAxzNlvlkgfWQzoSmlLvQ3b+n7tmNfAqaVJCGVYRzqTLN0ybLemr3Pb5unExiBKE
zn7+J5toWZ65NfkXOjyM4HORvsuguAzlHB7MToaH0DZQz1IX40IlGmws+uiKMPrwhmRkLAFRaR5N
tygvCY0yLkPXcT8Vnol4IBfkwY2Y2VZgnqNYhkeT5yT+/SMrtQ6P7pohnMN0wU8VQT7mxIr1HKEF
4M/B5xZKfv79L9iNvXnsiN1JQ/v8HQxff5OLbI8sGN6qziguF+0aF7IT+kR9tTyFK5eEsze7VQrK
lhWMNXKHvjghKiHiDzzIZThovdcoeKHiVRQ9feScCnlug5fVvh2CWe/Cmrun6Ald7Bf/S5itsFnO
n0/JJF504BPJRIecmEwRbn6/hh2+iydzaSDCSlcsRCR64sXk0fvAzxteMxFxPpZSmfdjHZRvY1C3
6Si38q2aHPm5bbPtfWnmJm2gcNtxOK8cfcvof4Gsv5wAd0RPwbjMjyS6GM9FL4aYQVSBuQnSDrqA
8EpbfpVQF+nvBc6z62oMg8vI2iKG923Uhy8IiiOcH31WLiY7637w2UPnxoZ64MJZMBiKpPJMC9A7
OjUbVWrdTwS8mtZIom3gVSecEtXTWLCDXuDxHpT2bxHJPKqhelj99rggOKAL1zskVsSJjidsFnvs
EcfJcd77ENgYjBg3ZRTbXpjBwM3fM9JyBm700LoL8+1lLiKIZNUg2Te71X5rrBFurjJShuPcTCuT
UWpvGUcw9/bu5PW7jK4/WZctjIkKynd5EZlxEwr3kknoeDBFOyX+XBD1TN4gHHIvPxIFBuoGv7GV
rKN6CwYLwN90nuXo9Zk9IskNQUcybvY6yeyrN0RdakFotZhV3/AuiZJJr+2R5qnZlYRu7cCWEhG7
iWg3g409RqryPy2dt6SgRMbPq1D9LpgD41IWs3EYOyF2rbSWgz+KE6X5ysHtht8XcoC3NTiaDG2b
lVQNot+3BzKtpkvkHwfYYOmsfSftV6u6tfHvXPfeQuy6VoRvAtO6XOvWTKpK7ZrGj2gTxKesZUxv
6GxlOTZe4Op5GdR26H17if0aaLsKHSaQVvW1oF6P2em1Sd3Z8rtCbh4bLtKL6AxDp0ciy9FajxvW
oN3koVsmYr4FkRMlhqvDfe52TDhmO11Lv77K695jhtssKQb6cNfWgmOQId3FDFAxNlEa8byWB3DN
/m6y+pOKzmd1JxKVr+1buULIHR3l3GvXdw65nrPEwyZHmpkaHqzRZ/zF2DNtw3ODJgP7kLcQpKsm
Y+BrsNo4xw8X6WhawZbWAVDZ2bei+yx3TlSDYZkWkbYxb58xooyni5ttbGom+Vaz56yeBaM4w7yX
YSZf5Or6Q8yCcToBZIpSCtIQO0HHa8RH9nwRRNlHMYek9NmWvjYhOCdd5VppiAH2vsBnlWzsZE6A
/K1dBhit5pXnIypzJ+cgYTfHoTuLm8xsIaeYpXwiL9uVHG1dl4Ix2F5b2OIHWNFQsj3JdG/L9WnG
dYbXt5xJtBvIFm7C6uS1o3Xp0CIeNefVxzJ1pJIHpUHQk5y5TfPqClTStudctE6AAlB0+Ey4GF7R
R6WbyyEj/MhZU1utAB9FEdhbXKKiSzGOMRm2fRFdFVtAm9UHE7Vi1193RUd3XlX1nuQkQrMXUz6S
qkS2gUPF6IdrnvRVsL6egyTismYOiyojyB/oDjQqipldGxGD31BmYPxvp/IwDAJZm2B9vptW69zX
9WQ2U6mn2abXu17b0T173XMJvexHvzJudKezr3zj6i7Sqt4hDjnfYmr7BGaPYHFGaz4bo9OmiS3V
q5v61bp+y4kN/EDZZh4MHxJrn1cpu5FzKm82xqQa6AO+HMD7Gs1dKlDEUR/zTkJ3/T1qmoLMmiAg
mrD6rCo9Xluy6Mi3JwZRt90zOrBq1wtzuTij9Z9Qf1QpXqXi5HcevHtFAapWAqLKlW8UBu133ugP
mw2rMONVFhPAejNH00NmuiLWQMd5iDADHqXkbZJForl315AcaORKB5Mx5UsdAUmltEf/PX7AqSCC
wKf28gwnbase2h7cCMSN9uYrjstW7me7fPd1GaVTXr4F5DHv9Ybv35qGW8kzFldsn2Mwcrxp2QYl
lBpjkjOYiX2i7hIzM7fdrILrhjDRK3qR5tAC6U4WsxbPpguuPSZagt0Wxp+kg8JFqWwnEdU3HDZS
XZaWc1S6tocitqXrN+23sKz5/UqzfcN0zqEY1RfrmQRniC46Zm7R3y9tABLDqofLRlQtfyY7g8ED
EmsC+pYU5vq4tuF5lzCYcQE8KMYVg++xdm9az38L6/FT2br23gyqbbeqyUtYkhlM/TOWNibApH2w
9Q9GQE0Z5uH5j/rNKcIgLkjuusuZkOxUNXwjw4RCd2DbI8/7gNGZ20dbBNP9bLSEaBCsbV8Ahu0T
bwhLbrYpewbZaPQpBZa/11RLDE224VQxrz1EAWqPpY6+zpPNNtGH08SCskGCZWenmVfdsXaMp6pz
To4RomJ0tXlUTuHfztXANshCBy+a/AKROgj5rmXA7AoEXHnk73tD2gk64+3A2ozRrmk57Q6xS37C
AMztTAWeKtg+D5lwjBetWCTN2XIPoe/N2oBgtVqyDnD7BzJbyqec0eVhdqXzhb4KSGxofgwmPIfI
0ZyFwQB2z7jFyHEDsI09J5UWGA+G+n3Znipyt09W58iYG/e9Woork+v6ArfSiynX+TtaOh7rgsBj
n7kZPE0rgXq4ElE71rvZrquDp5AwxlHdu1caguEDhge1H4xySFaAhzHEIHM/R5s6QvvKdm6bR5dY
kCnPjFdSd6brIJqX1GmM+VtWhvLZAZqYhgSU7l1De+RmA56psEs/Q2Brb+rC1IfN97JrbRm8wrLQ
TPUS1qlTUPNkXEzf1PmdDpw2BTjl3ZKiQAozys4zwFXpa09VCMpZ7lzj/2tIVZvUDfaQKgEcAFph
bYabwl6R+PaL2cYWXXwizO2jdfHAlmgC75e1Ng6kGZUxxQpDNld5NN7D9O6y1KJ8s9e0tnykAlHD
+HAxSESZCyqlAAjfypb84BfedAW4/E1XLMc9aFCJF5bWReENLvf/Sq2j3M+rrnMA1EvFkmAxX1oD
7jdcxOCpHgPzPp+Ve1VG7PqyRRsU5tGWzPmaXxZtdT8PGyNh5Tv71q5fwkL4x9DtPaa3cK5YNM1E
M4akrIhBc2wgFtxDbs7u+O2K3TB2N+4GBJfdr/YeSer7In13ixefUNh46t3orm3bbVdE9vje+Y2b
tCWuIiq0rIo9k0pkmlhsZNqfYuCD9dFThgnWtsxSoBospZslunedekaDY+f07GVppz0b3Aemg9aO
Xrg6dq3H5jgvpytaVLXrgjwA4mSN6SR19cSytXtw8DQjxuCcvR6cejs2cJRQcXtET2Xh/LEuFed4
M9hHUMP5Y+Ox76m3sN0tsLU/K8dfjl00EVQpAW42KCO+mIPbX8CPd18ByWVMRBu9VzSRlEwR+mVM
4XsxBRYGm25KB7sergCxtThA+qC+qlevJGaYwYc99zt8IOthYvx+5XrtN6iA1mWuxXaVaWSulotZ
ApqMokqYgliAXEyjMh+PLuLvnUeIGKKo/CuZ5uMuK7P3eUAhVcvmWtJWjdvY3RK9294H/up/z/yQ
8J48n64Uldy9IbOCTdO0QZ+d8/61BdtyxSUp0qAO3UOw2hG7MzHeBxTZd2ywnGPYZeZlzzABjDuK
1NgbJj81fB6CWLkY3SGb2RY/0NayOITMlZI85KWbGNYihsBZPmhBvC5K1eCgmdIlkUeCSNQGRJTK
wfgc9UAlTW+DYTdkzeOmwQfkMEy4MGIA/yja/dgzO+T6siSvQGVzczkLWtdqmMWuWe350MH+Aiqc
DTdVOWU3S1QRVyvWJm2JSnjt0MczPsvLkfnF4B/tfmgeNsrlXSss45OvaDsQsah0soPq0J67f9zy
5t4oeYuulXmKBlMd+bnECbUHeAwx1NfuXEtI+6r4Xm9F/dYGPZIZ4I3HoGvGwzw06xdSjGgm80jW
JJjk7lffHtDddlv4Fnog+9lGT8fNU+HRH8lYBg88sHGB804sTw7kZFIEZUxm+6xCIvvgLRG3YBFJ
fjtspfm1jVS28+ZQJkoF7reJMVGaY7JMuxLd2kQsxD6amLwA2/QYjCz9M6OljLzFsrvJSqUQmpPT
AAcUzotu9VekIy9O7lY38AWG46RGChYvWrpXgrDcB3sxoSAs5fIFKtI5tdUN3+diE5e9Yc7Hihcy
WxTINQ+jZ5SP85hxuHbsN3VzbqDb1bjoFmtLiSdCfkEc+G0n6IbjHO0kybGdFV4TeVVcEn1YvDuV
Rq/B6ySHrG435Z2SOALq2Sn72AeaRFEgA2yGRrVe6i0q+oPwHaJiG39n2KpK4QEiLMN7xsuktOZL
IrsG0s9Cix4sJx60XcrggSladU1oWv5W26TOEvXRFDEYCiwJIpxfGgtvC0CE6Ktklvbk5n52GfmT
kdarAX04yvUFqbc9eK/z420Yxrep786ZBMUdGoT5jjSX5aLLGuZi6AkPmTVw5lXbNUSU/DAzR7wq
gyq7hwoCibRdozt7aSwGl36YrFPdX/eZmV1wZjY3ZFw6kEaG5ZbHAwjJmqsPzCTcRzmysujd8MxH
l6HpFavtFzIbHwtW8gyjgWOY3rKkZIWxX7c/mmZCY+FErwCpd3WNhgR1c37J0LB+UsjGqW7s1KyC
Tz5mhQRwHcT8lYxZS7E2cs0zhDgbds5qpx4FKooKAeqtRuwAiHbflvl68Ab2WbrXFI5rfwHZWz2S
Y8RtM1bXcCdsjrt6Ix8AP66wbPtigMyR1up/uDuTLUeRNts+EX/RGAZMAUku7/tuwnIPj6BvDTDg
0e70vtjdyvyrbkZUVubKaY0jIxWSENh3vnP2WZ/x0ry2fdBHGXYp1cxg4Somt8ScrywLZZCWchoo
8bbmlpFgThlJDCJeX3gwZc8Wq+r44DXHMMdP4zTIvMiG/URLnBzPsCustFqzMTSD8rwdkvGK8adI
eWaLz9krijjDEsRvzb5z2l6f9YGxF7OTR3he00M3bOK7NLvhQZbK2G0ldAntMCCRMSnwbVjyTGeL
H9I3BMEzc4EF59A+OEuWVyCL0VRreoDCHsAdM0fxOuGNiL1MmLdFMeIp6w0aGQvaAHf+NAQ3QLDJ
puTz4yk0HeMZwXi1asrDxtGKetep9nhasrt5RBUwtWfEylFXMJNzfizIstM0pMdASYJQaER7b9DM
Rw7DM2S3w0S0Hlu7ZZw7v70zLofHpVnvKUTGEjOX9PIMCae5voeAwcRkB9kM5JpAUO4u58lkL7Hy
mu4aO//RbouXTqVXc2d8dXNhxEZuzztz9fJrM1V35krmbfbGlXqPxDvbAlfGJiGOHaF0FsNqYApp
XpFuekgr4Kc0ieMjyUAfN9zpPF7b+3ZB192memcI27mDHs8FoKF+kbWLFGNCVGxGH53qecKSQiai
Jdq/yfhxR8IGljsXZX30a+8SguFe2e2rXk03XCuP8bb3o1LkLzSSt1iEJnx3rH32vdjUHgIfnpV+
M2OWDleiaB8XeJKhN6C1No68bIJyCJ2BTQDUHk2A0ltwfy/5rvC7PfWnqHZwUsI2WeyQ7jfn0TMo
wwuQ32w6wqLU8AgKCvOCNloAgKuv4zrz1YXw9ZNagxzRqoVK15mvhQ+YaAJ3fian4LGVHKX60VnY
o1J+GzFjHgKnc847d7r3JK4hsVTzdYXizfpWGt0uILWzd5uVaNv8TsfTA1WTXGhtceBOP9FUYCfc
ezv/OC2l+cixsDjkwbcNYz26XIOwbAaPnA9f0ny5YYDArEcJzEM+NV8re5rrEk/sfjK95koY1peX
eAhIXWzif7OGsTsE/dacaeJJ57BVSB/5Ffc0LgnPyvVhPR3vg6rZV6L7ImZ2zFr7KekTEbeleb8l
kI2KtC4ugbhFaWAVMWV+HxKDUDiQy+YhOLOySoSi4NLleJHw+CDV1FxuRXHO9JOea8/sDrZhfaus
7jEt8w/scxZ15QZRdU1ClD4BNkQcRC9SnLgHh2PapSlLLISlr88UiaQdvsrgZnXsL6eeq4fStJdj
Cx8mcrOuu8PeieeQ/p44zWhTZygf7tLNXg9NM73lC4+RS51qzHOP3NL1sao1MbQKQLxds7CZZZu+
d7hNY+DeXOKmKiLOXcdRg1JcE6OIlTsfHEq8K7291ZN1qdJpvznLEgL8Oa/K6YaemBN1MQEOURVv
ayvu+LyPiyN2Lg3LDtdd6KxYUFFTD6rMHxaVxEvBSq+fmuQ2z/iP5oki+l6xYlfdPRu0e+wV+8nO
jp3rx7WNO5lnzc6qgXBtfTdeiIQM5JTdYuB9NlJ+6t1yLEtMBVs/fUGSK+PEsD5VDUCUX8PMpXHQ
U3HVmf7RsP0HIqZYMUV9vqgUFCtdhsIJt6C0b5eitciCspYLUB5jylBOWGzybFUvn8nXvboFdAq/
6d76xbh1yywSlnoA87BGarOOuBFuMqbAHfvb7pUE/3WGm9qox5hHVAy97snMppyBJNg30rl2rE7t
rHW1j1OQrNeUMZ+1Y55Eg5+LXV6DM81XdlhYkzFRLp8bYKxzgzzj+WzoiWNW8uqeThauwQkKNlIs
p1bDX6SWFVsc4SOTPNiWXNmMI+5smrsBJ+yO3Q/Sjsdmtg1uUhYDe7/3zlOIpxe9snImN6fxXhC6
XGCA4BKbZNQ3xCQu+o1znGSE3NWSSiAkhO5VDOt4SxKiOIesmF8FWNBRCLwClVQOYUXvEfpJDnPG
kPvRrmZ+ud7UPePN1J+i58CuFvQULvKm+silyxTOuVok3PM7CqB3pqIdcOEoZ3Tll5RUPNTYW1i0
0PK0EH6dOX+xq8V3y54OSSmbhbfD/QtuPCh2TeDw9OZogtM09tSAcRqFGEhbnM/eQ+6T75+9Zd4J
NX0TZYmiwPIJLQLXUX7kG4w4DbaI5VMT97oduGm47rmt63urhjFhNAbDFYHNpDkn6zaGk2neymmD
ke11Fa3u/XOVTbd6tp9YcZah7NjrG1IUcW+lw7HZhpWohf9tSHuLgducDnRKtY9TC5oYw+r9uMmj
nwTOfuqdBL8R8M1JbHfwq7pdPcw4fTAu4n+s2LNbb/Poq0j3XRG5iO74Qss7l2/UI4RHRhBY5ZxS
jcLCkwrFNXbwr0eUuJTx4ifXZZ3eew1iBHFpNvfZGPL0OcNTCc01hYk7ue/Kt96nmcqogV3hbu4w
7Q7F+Jy207fAHOM+CViRSHc3ixSLduLcZnjo922FR6uqzG+yzOszQ/p1KDz2bh6MbY4O9m72tx4j
UnUxEHUGOyaPrVe8GS1LBsp2OCqO14OhnYOg82a/qf7eTyxGafd+lN5wk4JQBRWwyMuhFTReUs2z
n2ueytw+CTFSsURMro3ZLWfn45yL/WbRXBCUHNtZiyOSJwyhnmzraEj9Zyug5aLpSvcqG/ML1aiJ
dFN6ZiXLTSG4DM3Tgwa+Ixvccle3asdGEppE6QwoO2xmS7u40aaXh60y7bCg5yXSeV7uJxbxuwwM
f1T6dPuyAs+PlY8YTazfi0n/cp6s5ku3Eg8zjNPd4uq73sEJYnrms1K4qt20w7ecttkxn+0PaGVn
bltfjWlT71a7qa7MVFQcQIMqsgSDCo2XTDeAVxvUWQY7/KC6QM90nmenW6r6tk07y/m+2aA146Rn
Kx/KrWrno9NOXnmxLJtcw65XlXPFrpVYDubncjgq37Csy74bMqNDgujZMA2pYRR7F9waEfNeDB9Q
zSv0d0oGXzIkuOVOIRF1YY7IqA/8oXavRubPdlf5cs1ueb4nw80AQvTHVi6YZ1mhd+jwNRips7p2
h5LisYakZLiwAmkjOk9a8rruYFiXuDo4EMrVy976TqfO9Uj2rru3WXZxmua6L/PLBXj9dD8PScDB
NQWjFE94j5rzJs2CaR+wxkaUhxQsIwzws3loiYOzQy43UtkXKZrqek1PHW8uSYja88sSlEYV9NFa
Nhbb2YJqOox6Ea9NrzcTPqa10UxSLMICPyu53m9yTBFcxxqnYGgZ/hoTYs7n0CLRf4tLwr8GH/S5
9O6tP9BqIeb5FFZt8gPQRn3vOwKPR9H1ZypJkoLLaUrf60J3t0ZpYA0cmnGzI9vkWXqq6/CPGDju
t9lzCU2Ur+ng7WWRIWyDV8UhOO/T0rn1df3l4HE0cNbUYbEO4o6FOLWYpCX8iLvhtD2LfPL9H/Mw
2KfXn+VF0Kgn3Y2SG0y2N9LkWyYm61BX3iEohgM1axFL+MvVzS0KHQjKYKrOWXFkG8uVHDXRs/cs
JaqjmvnDphi3o1W3OI6pcaxIAi/P/eaedcPSXiSjzfDGsfdC12tDJcJiX9QgGGJqkNzbxgVfSaTj
MBhOeyTHvR60031CTrjOKCZgRurPdccZj+kI22VNKoOfJeZAoAnOnqDXEMFBZgc2etZTAro/NBZb
XlU0h0KraFYsCkVyNOZBvKxk+dhtbi/dWH61HDricRkOhdqSM2zxBcbvoImo6Shemi74sle/OE7t
dN16Q3loZ/0IAGK5mFG+7vrer3YuOOF9kZvvzdjQPpYpnjKOgc48bF26LxjQmjCbi/bD8xlog23b
i4X995KpYzJmy67Bk8ZQRcGu1a/nLOOcMyy+UxysdrcTUPUPVQpNVKfe65QVTMqNoi3Zwk4p3TqN
pB3A9bbIz+BUCK58b7gH1t09evRohsW00cGBY+9M9ymkg6LqvyW6KsnJBOku6N2FnYuyztSMd2sY
FLNEwQY2G+yUeAzLB56zRohZtjnya0dP9f2LHJPMF104pEHSbec0lMje+MSVowYUZZi4hh3qpHwr
JfOnItMe0khFZnReotpf/B3r1YcNf/tVUCasa4Oe06A3jUHs1sXy3AoHr+2A9+mcRfa04qDgswfH
3K5u6IF9/MD2ZX9WQeW2d2PAcGij1lt70ikLLoC1LejHMTPz3C3q7nMDCISPZOaNXooKpTQyKvFS
5lbO5rDtnnCsQaBHAY1AE23htA3n2+mWFdLkTQmp3zWsuZpL6s3pQDbRXLqgoyHodLixlLGdceYo
ngm5ZXiZMn2OnXU55wbGwRo4RBlhp8XC09ABk0XDZHHqUo3uzHMLOG4ROuO0+F8MfY2K5skNIFkk
zeUQlHEren2+pK24N1ypzn3aeEG1GvI2gI68Z9dQXEMTbu6zrvlmD6l9xY+4ASBQGXdtWd+R1u2O
w2CIB9YdB9urvrtD4ceAFy5h73Ir3IS4A+U9zXFuJUa8ybRIcNFk23jhy/TdqdonNooTJcnbbupN
41jQss2uKr9fShZ0YkWb4jl85tOl8b3p8Q60AUk+ep4Lm5r5pd/0kTvE3qWl6pTPw5BtFCsBpaoU
MTxViyezLK9Sz3yYA3Z2JgZiNlpdaAt90YnRPtqOoaLEDOxozvV+80s+e61VfuuZYuY437BnHDMP
gG+dxjC68ie7G73rVNYe8YdBjRExGTMimj0eraykUgMS/RMI4GcHTkWkp/6LAWi8x1qHe6HVD7QI
EsDK2lNtoyceEYjy/cQehQ38fVqfMjj0y3D+1o8cQYuwNrlP9FOp9+XUvQBaD5BnabRKYFuPqzWy
69aSavkA1L2GMhiuC7GOy9R1CdQZ2ntySgniTLsVVI4gPyyBvSvw96xBve0YlkNeG33LLzZ0cOp9
dzW+2fGSGu5G7G3L+JxMX+7QifyjDY7mmuCk4FfHFZZY+E/04GM5o0g0VIUrz6DFFDqUBK2ozi6t
660d30u311dTaQGxLdQK6TQVFywZFWbvXoSz2Xw1XI9xN+XlRT9gRw3rJv0usxwHUL/TI+1ayOar
zS8t6B/03GJTS8FE1P1MG4oXW2QIz2rapnfOuFkcxinhah2TdlX4+Zx/AiwXst33LBoUjh5W6ufB
RHEAqzba76q4VlM0DzgdVGE9BOl47dXdZU16HGWsnfddnWKcFYNbxpUAu5xuQXdZFDjUV1Vk4Abt
LB4aHN1lqq1YUvoT0lmSnKlBdGcTwhvvF0MXULBn0PzEHr0MOZ9PqaSxBrtuUYfTUoBDN56NkZKv
BoIwwM0FcodeNx717m2Lhf+ialx2VWzC86RWF0apmz0mzzNWcEtMhpIWsBah0inNGVOD/1aRKEBB
Mb451vqwdYS9RuR3Ur3zpdaFsTdmd2sB6zIeAlX8fhKfj3rzvoNHEcA85TzuSo4KJCm37djwYV0l
zXQK8f1z4/r/TlDECZ3wH//pIP9v+ZsIUuzwf//PT1jZ09/43d9uyX9ZQAPI0gSuR8pFwnv43d5+
gkT4EguODZjRl8Do/svdbsGWgBJrU/JggpXnafxf5nbrX9LF3A4ilo27eeI6/BNv+8+hd/gUeN1d
x/FogCJ3A23z59B7WyqLxHcVz+bUnEk6/i56R887itvW/R8+kz9BKGDH/4OF/j9fiRfi0wBIe8Je
/BFEOVoa9hEzJa5Bm7m851GLYYBxiF6JT6y5SDp//YI/Iyl+f0FJJ5z0TEwvnvlLyH6bEp2xdoiz
rMwPw7iw1yvGZf2BqskyReXsvAjeCIozh8B4/uvX/rOPlewBVZVgs/h4f/lYEzS3NiNoBEfBRM3o
UEUO6EJjE5t06VR/89H+2av5BLHwg9mOawWn9MIfSIYLLuEGDTTuLL+xX4wEGk2cao7v7Dqmfr79
6/f2Z58r6WreGiw/l73Kz6/G2SzTbYWzBt7WQdibEY+l9yrKwj0mLVElvyucW2Zf529e93SB/P8M
xm/fp+DLFK4rJZmQX5kUs3RLboZtjL0uPRndIrdkACmk8y0ZKhWtJ9zTX7/TP3tFT5o2QRJ2ttL9
5XO1G18NdHXE5J9OuYLRZyhA6LlwOzt7sMxti+1UT3+DJQQC8esbxa+MW9CxgUd7gCl/uXg8x23F
Up5aFA3VcAbArhvyzesqnLiTfGnPTq6y1kiCMy+x6bO2xkwes2QyH43FTHWkPYVc1gNWvGcVeLIu
gpL8bo3b/OQWuMIiHGbzFo0rujFhg6m9dJRKeehZU/OpB1yWYdDa4tYIJD7QxVZW/SSqEqKr32iV
hUpxyty5PksjmFPJ7MUIYuuN0MV8n43tuMS+XzR3AJddyAlD5Sa7Ku26c4PAgxOTnk2s0Mw9R4eV
2Nx1twwqYV9WejzYjLwlVzz3Vtte+GlebgUdBetY7+2RcyEWADrxcJa0a1HMh5WlexNnnP3naFng
SDC5UBRBDQIz7VgNNJsMRk6ODRHz3t2EknczSH9QpowmcZdJDpaZZmKu+oa+zaqu2NanWUHoQXSF
pw/ss+c5ouYeK4hv9GWxNypve59bN88iT3BLR0jpnLd2VkW7zxKjconftuV7KiU3mUFwccUABC2G
ZUs0h0Ap6SOTW1a5D5rNQ420ZwoINqIT1+662HjoFFq7iYPue6bmcd2NflB8Oa3FrrtPFCwPm8DU
OYf5OTkrWjGLZydL8VVNS1o2xzpQWIc2Q6v1jZGbDiS9zq71GjiZwgExwj+sr12qnlY2yXDh2l2x
qCZ7LqloYv/BsyJBih+7tLvDPGMaF5TuVO4SZZMqOF2Usyj7V1gf2tuPGVP4NXUWuJVYcEx9qa+b
ZRT9DanBjBy1aEWxz0a0xrjKfQoWwNXSEXkQzWQG8WqOfnkP4S3PzmsTu+RVls0kAZXjBxzbcxfD
sTjl9+r00sKaabxmNZ9HE2ICG3tm45rsYR77WJHWNzvNq/WSIZZNiSZmrA8of3P/1bd0o+dRxg4p
3Si9GmeH0WLge7m2RJKn30CktNaD4MyK6A0lWZx0LsNzGSuzRb9upg03sQsQgWKy4SJ54wdGEL+c
TDuNYbYMZViPrfdjYrVGNB7iIrKntSFbZoE/IcKMXjnjTdJsTD280Lg2HNVjtE7pLOIwv75mDJuP
GBhcsDZdTTDe67bM52CI/xsypH7tnLy/nwRPaY7hKkNmDWa0AogQyVXlDfLNSVVC9Rq5zghqBUhB
yhPYAi91IK7NTk1YhtoFPibcA6yxtWxldpn6C4uBqlithwyoxRMkQRK0DMMfwVBWbw63kW+9HSxT
2PNvwrtUmNVt2mTm56D84Ktck+5D24kLTrIaphGvXj9j2Z7YdtH0KY07ecKahK3nOt9SjyhxaCeN
eGBDwy6Qpg4+z7r1+sfcGjHZV/3m2GGiyvKHY2cuCwMaoD+8sYKEl7LLUJGYzbV+73OHJpPIc6HM
NcdZNMWbRTMF/0dKkb4cKLYNCo03nisxl0ghmYBKUza1+7YFJ783oxfORYqGEiPaFrN77kwXep6k
zAvsp4KIE+OdrJ/LlMQwp+XKoIS3tzt4l41kQZ6mG0EAQySbGRrYjsdTuRNfXFDbFi3PMK/PddAA
fPAtK3803GbzMV9n8Oow4ruvnV8CaWT7fwp6JQYLTtUH9KBTcdZEmc+GEZld1O9qLhQYd3gCBPQK
+pdCGL0GGxtnw7ZZK/pfLxLcuvUVykbCiGtkLIkHK12vEvp01xBEV3qvylPGpOZt0cCOOf8mJ/ms
WRQIg32Hx72GDigwRFidh2nIj441dcP5Uk9IGptYPH0uoDbIg7I1Ts+FX1sSt3MXoDIaZDhDu6/y
K2cEsPc4YA7a9hI3Ys3tvXHmB4kZjXm32CSWiIEHUghMxoG9X+hhjYxeLtUuz1xBV0hl+IpmLDzI
6fegm9PgKT3xW8AHNExe7I1tmjfITJ6KL6uNaR/FOvuyBGHDy6H31zokiyBY1fTUbcULDJX+tuzG
Tlxwz/XYNAVtRxtKOgX12VJmVknUpB6UjBY4q/0O93EyfAWGaTYXq+hqccUb27ZXNfkLBIo0SVce
KHQbj/dIgVTSoaae1mm2lsXnsNQmMaoh9/0w4aW9y94I8gk3IhGT9FNSPWPtuBMIxYJhWl3s9Hqm
pmmaVU0KPdf5Q+ubm3PWce9DJ2MzRIk8sBw8yfeaZcHFyGpfh5AejC/VQym2/HqZw9VqiStjdBTY
hFfJT8+m6YcgZFP19MlKXmqPDc2AHeGnw0XruzWbm46iEkJHBo/ZOekxdY9Ji6leFcr9Nub8HQg4
vccVYhsz0taYXRsnPmGUy4awnYE88E2tTcsdKFf9pyZGBnQtUD32KHoV6rPU9Eex17RNPLOFSmZ8
BvhaqYCh8fIVdMsyhpQ3lxdOMfmnb1xv1bGjrUDdrFu1nXMAOCVDEyiPS0xl1nQZTK3ayLM2lvVA
FZL/rFJYI+yrPH/bKdgvtKpsrNN2YivIOWg31+0DWpXwj9upwoo4wVLOYY8bANq0R4HOVdtYipru
3h3rl3xIN2AVLV6YsDRYWodWl+BWg8XhfaWW77722xh8uKM0rtEDGr7KUVrXTiOq16Qv5XrmQmIk
dDE4jSSAJFtnP+LhHnGZLkAeN/pcAJMmRo6IwaNpI4Q/ZjiJTctl2Oc+X2FvLSF8bNV6+lgNf5kj
JXsbNbmd03cIf+tVzixWhfPM+Sd03Mx4t8nT0ObEcM8ZLxO/tVDRLUmn3vaF5VVdtmVW21d9M+WQ
zEXmGXvpjgsr0zr1hxdtTCOGdLBN8nPx16AhMrgmFY14fDmHcdqAnhpS9dxF/XIpzxfD59bJEaPH
TloC6NobhD8x9CRr7yLy4OZ5zN3Mny6HcpmzCzNfuNGEhsFjM86gdcJEzThM4O5P+WWQcmYwwg1V
lANOlly8Cu5WSVgvZF3JYQlVcTbwGrXTqkoyzmps5CFHEPIc6fj59EDxeBEVGCtn0mC92sABDTuY
JliD9ArKe4/2vWZxjQUJw+uCtYLmtIndcdwRbZJfWuYs/cKyFXjXPc9Jkx+F087DwZYLP0ozz/Li
pca9gr864OPzv5EOLKpdxSX2LF2v/aR5EjNVSh/qgJ3uhOhymOM/2tRct3MwKQQ5iiyzf7Adza9h
LCxvqm+wc2YuTvb7HOcOhUgkYYIIjAXTE2Sl088VKc3ZMu0d6iBIruHKOG9zLcwPEgwmNOZ0Wt/z
jiXbkTRz/u5hzCAkyGHHAZvhdNcLFTA/yKXTTW7gGtwH7TC89fZKVjnF+ZdGg9Fk1SWnguUmG2ZO
gNyAUyNc15JMStkt45tSouIGC29r3XE/KMcD8UjgMhyOhcEpQtkfG9HQl0qe5FADN9WX3xez2Fnw
lfgKTRcuBEFzj1hS739MNHI9BKI3CGBMilCB1RbtbqyS7TbHVQmOWw3mGYZ+lAAWC1hnVYJIyU6w
P0LaDRb8mrivIoPhPo34d1Yfk5qCW6FtDMb4orGr052aGNnRUaWvYttiSOHM1ReYK/OhfoLxo/td
wJHR20nGizocZa/SiIK7+jYxlwDIMRGf13as9QsFk82LYAVOKIZf+56TaHqVDMXwtnpTUOwx9JeX
rjNWj7Tfbnje9ISBLLAhQOINmds2ckfilM6m2ccHVme+TwscLwjPZOVyDGhMTnYiX6xiUndKb9vj
SHF4zmbSHPMIoN2sw3Va7Qu3xji+7wYLUliGvvvYkWkA2iEYuC6KbBFeLCkY9/GZBVMQ9lQzikPS
rOtd1SVY9IXg0VjbQtg4tOyRdUxaDZhaOTs9jnpiDgg4UV+bAe1Ae6uVjHGNU42XtvRxNyiimuvv
OMl/hLT436kMWifq6/8sDV59cHQaP37tkDr9pX/TL8S/0PkQ+oBcuD7jvgda4t/0C8v7lykRWkCv
C88FkYM+8W/6xW8EHhCzVET5AcLPSVQkV3NqkbJokbIpnzo1BNn8uf2P2Bc/g0BdD04lL4KXlior
ieX1pOr9QVqyJduyecrfc1+T/fVQsqdlMf8RefPfL8ItnPU12CxX/KLUCZqDU9pU37VfZmcNUAEC
34ZxbnaoLn/49P9EhPzTtxMgudJDQT+X/wvHI3W3gIdG8GatFYsjC/D7PTNlW/5+vdOL9ufVW//9
ZWw6CdHapUQ2ou37509t0u6cq9Z9Bd9jmbvGPDlZ3cr8uxJzROA/KGKnz42XgZwE5pcVkPdr9YGd
+xw8e+d1y34DSybOS0puMOSUSmshE8O+9VYcrHVVHZ216v7mTf6sA/7+6mSLTAgHpwvR/EWmKrkK
p0GYr05NKMax6pGHvklhn3DBMbLGtfHxpNYF55by/q+/xT973xSjCGRwfjb8Zn7+eIlSGfZgba+9
nY7F01ILnURaqs3FmWQbp/QaEbwYacojLerao7dr/Q6T41//K35WXX9//2iCfAlcuTYi78//Crnm
HfOI/QqkQuxknz6SwDtFvP5hQdXpheDYAL8xJSUlYLJ++Q1qwwBqmTmvrJRApk9uTySVuGuwpOnx
r98Snt5fLyl5khzxvPjsKiQmvp/fFC2VBhdtdr3hdsYUK/KM/DAI9Y7W8q5+YJY7Ec2pkxQR55/k
3AvS9WSvqgmKKlypTlggqvOkG7Gdx02bFJ+JR60kOqB0Pmo94jpIrXFo4O/1TRLLbSnb3YzZZguJ
W9g+tuTcdyMD6D19FmyJvdCHGQXVcavxoWmCe7RB+mKhOZwAPNbAAu3AsUqKFgyRzjUtKw6V6gal
Ieoicaztyne3iTgxpR772iXDQSfl1H34NTLslaIhpbmjTSN7cWS5kStzaPQ8s4s0wLSMyBjA9XPm
G8AFU78Xg8bxuMkA5rNBrdiDnJuagcsWJO5pHk5GkF0bGpBZ1e2X5XqFu6vMopqPibCHx3XWZoDt
bzAqOAqnIuwuTxWrUTK8IExku0Q9oBQZss7Lz9I0FdRoTMm67GZ3WedHDyMSXJ1Ggg6qy3x+zzjS
fVHh6jJ+DpSc4wyzPJl8WINvpp+TlAnuH/oprucTxgyNdPAlrgO5GHywB5OSzf68H20nI6CBickx
8bdaDn6ASSpZYA9ZGgWTMfGGfitvEzcvB11EtVHhpPCYOHD9G7u164a5QzHVlJBcG8SBOXh2XZsX
zp29ic6vz0xNf/N9YQ7WSe0pKiORD7oNkIoPSEEoAqMzwTq9qK2h7M29JYoZ4m9IKTx2Xwo+DFwN
J0iBRyTqsQZRQ7kl1ShmYpn71ONclkaG5WbLgHuubCuH7LWdev1LMs/OJHCbYTFNkZkoKCHy2sGV
olnJdt3xEaI+RrPQgdD7gzluQsSzTYlLf15GKKqXs0P0Y711QfcAIynxtA/FQRaM8nXIUE2i5Ull
Q9H2sZsEloNDtu8ccrgOL0VPV552PdksRQfBNPYmWZnALM2LeUbBOignH37otT2xnJzBvwoymXbH
FivYizOwJ2fLK6vvBYSE9Ee3DJO4VnjTsxDTbufd2Ols3IyIlslh4a6XPcOks/uIFZBpHzyUie02
ad35jmeDm94sHdCN0OqRzJZ2LDxO9lDqoeWIDZoj49jSvmS21U2HbJO+cyLCEbfMdQCkQrsLycmi
Sa3iwmqIgMnSNvuw3hhfdtZGYiMaraCxD2T3ve4zzYgF7iWhlQ0zqbT4T8ViYg8PZqrEX3VSzMMe
s1RiPK10fzuP1jYDYM5HUtd7f6X147VYS9d5pGXczL4CWhjkN5X3zuyHVb1aFhY9vC3tS99aAa6K
hZ97cFUQm8PZiuUzGK9oWa8rOh3MUYN76dUwF0/lxsZvivIh8xBcHcKZeMhbKETcaywbwDm+Yb7L
jOqdxirk7ep3VbPz5Yks1Oi5ulOuLAk+5siX4eza/Yp/bxYmRCwlEV2nzr7UFUN91AH6vbNkttxO
AymakP1GGsRkG2FFkEYkFFpgjPsx9XygDOI0j0UwhU942448ZMziV570sjm7wugu2GxZExtMWOQ8
YfN6qcuDvcjkLnWq5VktPR6qpXH5ueQGMUg+IsljSKWnVHmDf/AxST33qTU2Vh4irQlxB+0GuAdv
cS73qPdYgW20AiK40Pmv0tbL39SqMXANWbHcWiKDXRS0YO6jUiWGJn6cwvPyG7cGpCK4tVtr7j43
2k7f/ZHKixDpPnkz7aL9NlXmzMlH0xrpZXbxPRMbncYZ4sO7RHG76npI+bE15iUdPRMOrB22l/Wt
5esbsEIXkG7o8mB+9OC0vrsnNlHciKG52MiYSUQJrV4UK6m3FYXrM7N1p3l+NP3nWLeUY6B3tsdu
aYi3ZdI+rSesrT6WhqC/xV9o3YgLJNVP16tdwsZr9WQZk/NR1MYio9lfmzKaxz5/sGBiv2eLJZ4m
09DfuEMVxQ65KPBjHnMgz+nJJlnfzT7Z+9XcptDYMu/Hki4+Uuqp3APgs3awxZgDLv28ArMRwgYg
TGKLBsrrOAwk0iRZJqJMGz47su2WsedN0zBXE0MYD3QKVxjJiCwhpzT4GMN6smFMUH3VW4gDLF/M
TemLjQPp+v/YO4/muJF0Xf+Xu76YgE9gWxZFShTlzQahllrw3uPXnyc5Z2JYIG4h2OsbZ3fYo6xM
pPnMax4ny9T/gMFp3zRKP3xM+QIo4/KwwhJKOj19y9HxH4p41quDbToYFUoTabqMSiUgrTt1KFnP
FcmlpGr+AtMnEmrwFFNQo0uCX1Mscn1HPYYenpgU7kLdxk5sX09W8ZA2PqhxdR7Kv+rBaqRWMmZZ
u7aeMmgyNW5FhU2YcTKm3OopI8taDw2wpDwEM7zLM/91jXQSOuYJInNF9wbbFlCwWdTk8alS/OQb
RybXzoOfAyTQKXlbuNG0Q7IXCPd/MJponP/dYP//+ev/kcHk/zt93YdR+jep6pORsnQ/lv/5/yau
tv0vCk+E4HBMCI3/k7Oq7r9MklIT4AXWI5rF/+A/io3ks/yF4JKuD4mRpv4X1AIi8V/8xy5/pNeC
OA+Z2X/wNv+b1v3brHo9/7oOzYlRwCfgfOKC4sQRDv3H6ygWvR4jpps13zcTwgczUSPowx86jRPt
cxjExV/PFmUlq7zOR+jhApxBIR18D5aN6EYt89eplNrViXM3n969c/fnB7RVNpKtp3/jv+iHl2PI
3/AsEff1UFPjInXuqBcfyuIssm6Xz6HEMO+EXu99ei+u47nio0ZBUs16kMzW3keErKUNZJh3SeZC
M+o2ftfG1PVFvsDjY/V+ys/Kdj/C/ad296Dv8o3ygCYRJTfmri8+52T/Z32b4/tvbz89xofHef9d
3W0hhrYmo1+vsTv1ZgnKhDXeffvxKdi98Xd3t3fK0kdmuVX0JXhmtILMD1gvsXsX7D58ffPw8f3W
NLRrAMmLvQJC7GqvwLtAyWFiHvfuTjt8Cg9MBKGBjc8i/5VnX4UtrwNOYTRkmznNS9XmMvABZLsC
Xy2BzVg8Vs6lgkD6eHvFFkf5aRRbM23qHKBUONbXc0FPWEe7pmrPxiy67+MUtV8G5Jd25MLqRkLP
1XQ1IV3XDJWs1wLqbFFYWHz+BJ7InICO96pGQxpNpfpkofcq6Yb5HSDS6Hx7alLY9sWAchVtzBoM
FSXb67nBpaz0WtcZMEPtVQeWgKxMbe8RuxAHY4Ac0vdQJNsYobewrcS9ZdWl12gDBGE3qKBvtMPP
kqiCVEHTuj3yjA5Yi2gk3eYRPChYUHxQyM13jZW5b4Uf2LsuiwovqEvnXI7gQqOmFxcUMbJ7BZkc
+M+ucSALqk7xkFgPsKZQcREZwvV9Zp1uT//F7PmoWNRYlmqpuoMM+fXsqbkLKN5ucDJIf09umlKs
KYb+taNg0KVRQbEwMTJMsdw/kwKjCL/D6kQ2oe8Hy+9PtdLVG6MsdymARpW5oCBrmkgSLV8AkBWw
ShDEP7WtW38pnVy5g5oxfOxstFZuL9vKUKgrGpqNnQvP6bJCoyd+JkK4jacpEDlyuEryecra7ujM
Zvfh9UPxlFORBf9mUBhafKFsAmJjqJImF1hHShMxEq55iDlB6L7yMsGYnK9kETbwuahmLo4CDICZ
3kVonyh3WseZch0JE8YrtyckS3LPrywD2zWVBJKQgJYhoNDrCeHSRRI1uB3AOU3/k5ca2Vqdmgik
+LB7jzPSmh/dpnfTw+1xr6tqbHNU5gxXKlKYgGzR1L8eV9VDtWrN3j9T0ynMnY0wy7fUSobkBEA0
+tpaov4eEVNRYtca5G1uj76810xdJ+RCWJ9QjTtuea9lmR6WPX1VT0vQDcUopNAsDwtKhM4gJ6kf
9N4NtFeuNNVvHeM5g0iPoA5S4PWMQSkgIodpJjIzlLK4cINvpY1CFNB0KljOXCCbWbQbR2P5eU2L
M6FrlEktgc+Bu9xEBSJ1iMuWXjsWAsZ324vwpPZoZML3Qllib/iB8h3KYB68cvvKkWkrmLB+TFRa
ZNT7PDqzMn/O6AcUXpZPoIVUqyDFCqMNaOjy6D+N4lIA5tllpsv5aQBfJ45+4WEqk91rGfQEO0XP
Gm6bsjGhl0OBaQG+zLOuaqazBE93oH2AoLajN6ioXRWWEd47Rhbtc+RHH25vz+U7wMfiirEcziXI
XjpN12uHxmdbAJ6YPBX3mQfLR7QIzue4EXmtjeLyrDtQ9yyw9Yu7TKGNFoismTwNkuepHaLaowj6
16unYqm06jQXQ2r6dotoeJg76k1pMnjAaXqe0AK8IvDL9vftYV7uc8YgzaCgqOlgSBcrVjgjbBst
HTyFU/iuGZ34qPSI0uCPFn8oJ2eGVTVOv24PKv/R53cnn4k+OxEY1ya9M7HY4pqVlkAQitGzczN4
byetctQM1EbiLKsOlTskh7Zs9SMNKPvSGlGx8f1WNqTQVMKyJ4sAzvj1LkkMLrZQ79G/sCLlSEdB
gVCK9CVVXbv/fHuqK3tFAKbXbCYKBluTf3+Wa5HUZGnea4MXUHBKUWWBUeYGOFxuXJJrc6JzJmHe
xECMdj0OwgJGHBvuhOu8mf9kRUXjOTnsxzMWr/BZb89qmXtAI+HRcyGckHrzmluL3dkg1wXqOlW8
PhgM54T8aeU8qtTWv6CjqDzMc5413+PMdT6xi50PeY1/yLFCMyLYFV3qxhu32VN78mpHye4ZfTyV
X4RZwzIADEY7Bg+oql7AOlAJisbePUNSp2unz6FJBbCdrOYY6USmKEWR9p+S0MZ8zYx15NYhgraI
tCD0O+4yZY7TQ4hk0RctiKZHHV3o+PDq9SMz0IlOaIQ7VCgWx260Rdxlxjx5MZaLv6lfq7IYOsMy
tqzgLfXPGAa5g0iroldvRli674toKB9aExGe2z/lxQXwlKNAbqGRLffO4pcIjLEsM6smb5JK1npO
N04b+uhsZFn9ze/N6A0qfNHG/lkb1FFBAbhccEDU9OvdCqegFAOWbJ5rScUSEgnQM1PUeS7TRN0Q
M5x2NAPrtYeEuT4f1rgedu7mdtQxAvIaNLO+NBUFyX2QNIW/6zG+ml/77snR4F7QHYSXxZN9PVo5
JGMN02Ty8j7qLyIWDaY3DY6TeqirWwfgxfmXgxFdw1AiWCEIuh4s1IxwFs2IznUBrrgCD4hhDu5o
j0iXDuYemVovnWAtUn39CiK7fGeO2I/lBoCzsEb1ceyjt/R7lBSCctDqG9GUvH2Wx5NgA/dKeTdR
3Lr+dUqEJ+egorQvpUH3Yd5Mn+B7gilVWilSqaZb6cbaBiOEUsFNkAiAr7we0BcxCixDpnpWaqcQ
k3MXUcym+AzwKTh2tWGei8FW7l9/lLCKITrWiAzgwF0PqqZGr2DROXtVOiDBkaPsgTSOXn3M3El5
DKEc/InR9RSv39XUGqib8PUpCjmLXT1W6G2hmaPKFhvKyeDSUW9L/d75bfNtv756jmTA5ABUUYAG
mYv3TBldeOVCTNhiqAqbqE1xt4/s7gGae37kd3SAg7vmtXEdBDj4SCaEFEsHOrTYPzZA59So7Rmn
Bsit4NPRTN6rQyyCjdvwxXP9NJAtGXA61EhzcTFhxWUYEPlRT40RQCAJSrx0BDJ5exHXRrF5p5gU
ocYLkp2KZi0UwkLz2rkuetq9Q64eeGVxMr090LLcyTuNyRCFBBugMiHeMnfK7dSly4EamG50kJQN
LUfNCKENBEcaP8oUSFBD9Llwo8nBTKON8ACpdVCNOKAJRO2HFMyEWiKY6gEQwtHw9s9bWwdyAwpl
wNZYhsWlhXJKXkZZqXm4IAK4L+IEX3EblsNWSWDldiRz/O9Ai0eO/BIBWoOBLCRSAzSNKkXdAdlP
P2h1RVH/9rTkz17cdlSjgJ/ZkDN42xdnpKpapLISFAIsBe3tQOpV2zGaAs04Zh8zqxHvolqv4f8Z
RrQxtJzIcmhmo0LedMFTLa8grGMThP+4C6bMzT9ZzgxFr67c8QPPAkSetHXVN4Hio/Lhwo2Z+rSM
N37Byjc1QZARG4JJIeZdLLXQi65ybSC6dgbcYMd+a4a7qGtwXbm9yisDCVijwBLxWXW4/a5v2xz8
QpInLaYTCIQf0rREsxF23+tfLnIVqnBcsPSCrMXl2hjd0LqgvzxkRRAdczMQ/Yd+iLJfXERhgjCb
b367PbGVzYq8CtVwHnMT0OYilNeTAmZTmAqvgICED7Rojgb21nctmiAbmZBmrwzGE+nq8nolSFEX
Nyt1Y6AnUB68TEWLRqc5/xXIRQuqQmur90CnJL9NhZVwdqyyRTmxcyVpbdTheQQAy08YC9sxOwnr
2aMdOcmXOAir4gD6gawDyfsJO4S0Dh1kKo32S55HNW3ryNehFfc45yImM/sfCxRdvmpKlD2o4dhU
3wwseA3EtLTxXWaLAcehhkLJoac0Yp9RS/ZL2JOxgXWKrqDYESZV6+xnszaRK+4ngU6Zk2m/67pv
/6StUhVvQmDeiCQPevKlQoJe4UO2AgeytCk+WF0POCpuFBWz6qYR/bHQW/NX7zoD6i+q34LPzsGZ
nYZJcb/B/RHj3oJVWx9oJivOaWSHDHulj8d6nyWG/45GRl98iDFZ9w/CQOcdMCNeEScjRvcKJFjm
ajjUOrp/nHNz/AHnVmnfxVFXv+0HBAN3aKvWP2JYo/xioSk/G1xqnAvGC8N0qF1r+tJi6PSpbHO4
mgbKgJ8MiB1/Tygq/QpJg+ozbLP5vY38vL5PRkilu9nX3engJ+Q6xNmjZbxHj70ODv2k++/rSFUm
YOeB/cEvLSTBNEzDfoV5O4pdH/tkHarfC4859Z+LrrP8d3YXcItaNkCZY4r320OHPAeSSJR5xn1t
DEp9HKw8+zGAADPORuOkn8fB0pKjD9D9t6n2U4B+a4D8KQ45oYZHimr9cgJo/TujKvP8PsxaNd+L
eaywciwSyvm22eEZ6Xf8oFMD+aQ6kS7F6XuwAajzQKpFNcvuRzQ7nNRQ0VnK4qnft7o64MFu9Chk
B1moewhTFSo8ZLfw94WeNcYhqAYV32Gk1n4VaP1KjJ42iH0i6j67c5Qy/QmPbfxFKDVfJoxPkEPV
dFw1QO3UxqmG7vlX4KjFX6bRZtqpqMGp7IUPmutYTI7yTQlUG/3AJq3flzynvKbwPb2EfRYcHTBF
wOwUY0BhWMXE54DqdmYeAx6LP/8Xr5ABr/vK4Blp5D892bWLsSVQ0Y1EZSU6J2PAPoleANjfZVGX
PMXBnE0z6R217Y8sCfJHw/WVHrpxBouqLgS+N7fvuJUnkqcB0LREpFJKW1zesVG6wC8a0zMHAzHS
Wk0rEBrjGH6rg3HodoGFPRZCXAHhJP5sm/m3DMUX76Rr8maAdgcQS0X7+vGwihorIi0wvUyfK3HC
mkmfdmGVJY+1Flb385CXH4AGdn/MFileJOwi7T06KnZxuL0OK4+Ya8k42gHg4JCwXP+OzFD8fFBL
3Wtx3H2oKQQegFiHG6OsZEM0kuiMMV3Z7FlU0Mepa43CyHRPB8ODuBQxAq+/o3YZLGJe0RRyRyr+
CsXUFH9uT3BtbwH7QU4H5xT2l9wIz+pfZgd4kT2ne2hIVwBqI2sCrKjOH6zSEecRe7Db472cqq1a
9GOIrl0KQsuWlo+oMqqHg+XBZpWcl15B8aca4KO9iUwT0V6lwcXyFM5KsJXvvxyaGjcAFoe0UyLK
F3tKJcRF43qML2XS2HhPaBqE0rjrESSAoJx3xw7AB6CyMHS3Ms9lm54AnxocUYpFV5vUbHmEEeOC
AG7H2QUgXhhgG4WTxT6PsCoE0EWYfWxNSlHQAuHqeZPTGcP92CK0i2wKktgb98nLmIKASScApr5K
R3ZZ+EgUAJbw1ZILjD4axm5Tu/dTo1l3PbCxn7e/98v9xVh8bqoL7DGx3Nolutp5gRnOJXeM7hhi
eXKkP9y9Dc3BPQH4DTfmtvKRZVdRVhqpXr9ovw2ZDYud9pgXJZiX1Hnte4M/dEfEv8azAQn+jGj1
VgdsZUEFgSCanMxRtjevD5EBu4zIznA93qr0gdClQZPdRqcLVdiN+b28kGBBMDu2g02pRsKxnp/X
Oght0SK66RUok5wUs0vuWoQcT6/+avzTOhoQEuSEJMr1KJo/kyaUHRgjFc0phOqVj02IVlCElCdn
Uws36gcQlZb3PdwOlSPIQhk8cXLaz66hGPPFYSRfoz6sF6BjUVlO91QyjOp+ROXhfVEhy3IZUMbM
9oOGIOYZHc7wXTPU4jFSTDxYHYwVAyh+tfLJn0QTHDRkXtO3MbBLNM+wu+vOTWm172O17f0HkU/m
99af3M9zQPC3sXxr+8Gly+VQWJQsp8Wl2llNAls/cfD2MGoU+AvTzE8OifMj6getdbz9sVZGw+qd
+BpuCgmQlJZ6vnYRliOxAR/RG1V9xOpI86vwCFYOM7EpsJDD/gfDCbnP0clxIONeD6cgClHOSuJ7
ZdU5E+DgPIMYYFT1JwQUC+XV6SocFY1dAf8JitsTrubZxqgmrVYEIqZemyHVnwW9/b2zs/rx9pxW
ThX4Jp0uKCVQQcXnek5uzQgpPHavsBXkIJUE3vpndeRC3xjoZVzFdHiAVEf2Wyk7Xw+UCLOvbLP0
vVlEeAiSjuhE15Db66aT2FbfHo5omIZvIiTetooPaxuF706zC2oRF6S8q5+tZcqflB5eqqcqbfSJ
CkOrf0tiI/+sK7VZfrq9pGuDgYAA6QQMAhzo4kQHjRMM7tgrnlK3mNFXsRtDmKjUS6+50cZ5kz/8
OloExUWzhkqAyc5cXlfziNm0ibeiF6SYDqZ922LxoOOGVE9/IbDeb9zBK28MrWvUsFx02SBPyak/
W0dLbdvRzTTFM0HHvNPVqobbhDllk6SArsteudSIhG/sHLkFX8yRLj1xBCiLl5pqfdiOBAkKd0pm
q3jVqCEexhUSB0cYPJh12hhiu8jN5MNPRfeds940k/nqCrrgmiIedIQuQF0sZp7ko51Zdqd4FEgz
zcPDENBYH1h43eKPNamH2Q1QkcDLtv54ezutnVBSAd52qj26uazZcRRDPFozxUNAxr5HbUTZB5QL
Nua3NgqxMF1KMIiMtbi4G6Wcrdop+LLJFELIovGH32HnNmJjoLUdC3iEFohJA+RF3dfuXTOx/JDp
CKpW8FjKPVYrv82A2m4dZFsw0bXDCIYEQAQATt7XRYDSulGclnA7waw0WJnjXXscRYsTHNJJrz8c
FMdkrxfIGgd/MZRj0VLXuxQX66QFOtY5cfdeDTOzOuAin4EYRngF8a7KdV9/CRDOgsQgoBWO6Swu
nLlg67czc+zgqnm0bdHGh7H0GTNa6k3YxRxv78iVNZUVe9MBaMjTsRzPSinew3J2vFSz0L71EfWd
QsegyNk0r38EsWLipgHOxv8tWaGAB3JDSyvXK2ETPaR6Ht51dh+fb09oLUkhUifrlvgcsICLl92G
P4Jaaet6TTqjX5XBFsz2GHGY2Fv6ao3jAX4i1WVEYra/ZEHTI22fI1lFsQ6HwY1fs7a85P9UWAFZ
ckQWRzEAGjEUNOc9hBPGe6eJ2yNeCegGBVZ+2Ji43JOLuxWBQ0ELxnWB2izjd8VwI9SAY9dzFLW8
M6mmnXDpRiW2d7PyPm19vIuDDihh0/eQd1zna23MwVngprFR8F2JDwis+MQaOCxhLWneKRWsrB5l
IIJdG41RmLjnoqt7LDowlI6UAC2l2ibQ5WWtNpZhbcXp85BeyIPL23b9rEUgzUSXMTbNJZSgB3sE
DubwrcXFVkakiG6v+vpwLs8JmElqPYuYKzIQ7s4Ni7BVcctLaI+GcyCPHh6HcsIA4fZg2sqbTR+C
UNIGTcUzuthOMdoyZuyY6PvGAw6QLjWX6i4JOv8r5h84k9CNTvRjXdQUmcMU+dJjZDilesG0sPsW
lk6BAk+XYuzqjPiLckdrWXZW207cTfR6kG3ycbo83v7RK4+EzCKIoDiNDlHj9QdBrdkdcFxxCRbB
p2vjiL8USpI7H7AMUtnwi18/nhRQpfIGUIly1PV4OSp5ozqHvoewf/03ZovRdzVJiu9A9NIJ+lmP
J9vtEV9udzBmwMEdiAVco09f7VkkJThaVggJ1qNmS7kJKlH0ycctWD0YTtuWBzLrMj8CATI/zg0m
eRsTlk/C9bkHbfJvgCWPMUNcTzgEqNu1gSO8KggcrG/T/NK1qCzdnuTLjc4owLdpJZO3U2O7HqVJ
waMmqDF6VRKmJxiw5iGrgVaDUBw3Ls3VCcneOJEScsK2/Puz9QynoguBFQsv9cGxuMD5vVLvu40n
fnVC6KhTS6OGh4749SggU+EfTrbwQlHnh8bVqn3dq3igK2gk/oO1IyIj5tSgDtiLO0k3Aisay4Hu
Bg/QHr7zdCyxj9zPiGj9k1lR4oXLj3wSd8X1rPKMmJcCsPDmcPyKZOQAbnpocIUoh41L/uW5hvkm
4dIEftSNlgjiyAJqONujANJVtJdIy52TmiXDHo0iHe6WsVUgWBkPxhp6K2AB2edSW+b5rsCQWZes
Tk4ZHid3hYrtLbp3zTE3mn6v2cPr7xFHwkDkMuoOefXio+VJHvJ6to5Hp0997OhyvyeVqpo3ftZb
v1S/iPWN5GhlR2qsKF1S+Y24U65niJ5UnXRK6Xih0iF2VQw4N7H2hwnvx40ra20oSvQkYkR/QHIX
z5ZA9LZVQEt6M5KPd6HVNge6XuhfmHm/MdTKaaZsCCNDBgMkfovTnLiVYbe8PZ7RU6Zt6wbHJhyR
Nvb92u54Poqc8LM7w0BcrmynxvGw7gCBibM8bU4UKCYHy9Ixs+3j7SO9Oh6tbJvrA7bXMpgdCGQm
Gth8q2LG9SYv3PeTPU44dxb5yTRj9fVlD4eKB00Hl6cNyuZigorTC4p8heMJPLyPosH9xwaKR2Nv
3CJ/vEzS6ZhxzqgOoJzwgtrSWTECylnOWtYqyv0ljbHEZEcm2YxT4mCoXunQcK8od2FKUeu/by+t
Jvf54kEDrySBCSRzkoJy/S3bYk5Cw2ZtBxFjYxBpQfI3AmadeUgiR+BLpttN8ThVaHucnRoJSAIh
o/mY2XpzV9IxoME+hHF2uP2zVl55KQQPGITYi+hY7ohnOyyvp7irkW6gFGShWUuXTnsb17742XVV
M+zptONX7Rh990erLLret0eXc16uCRUTqZUML4xNcD16Bj7arlyiKLtWpA0fbQE4vsrl9ihr1wJx
moSnyShzWacMA2GOkTKzyZJqeqgxNka0BtCWM5a/bo+0kqY5cIxsh/yaN5iC7/WEWsO0ZmoujgfK
o3835LRI95oVOMic5qn93cwRqH4S2buoiEt/drWBBnerbHWRVtYVMrRExwGUo2q6+Bkdzq2wUibX
y1Gse+iSskfVJ381Ph99QQmYJ/zj04HwuZ5sbZuJPtSa6/l5HPlPBQsMeyenTTcijZcJAgPZNCGw
aZDv/+JeD7NAQkkC2kVYCfmHtFGM6lCndfIFe2I7usOts3praK26VU9fuQ9pMNNnIRMCeessBp5q
wAZ5kbI/00R707Lad6MIg7dmUGOLPTn2Roy4un80Xi5Qfawq+vrXSyoKnRgx0ShcmEb/PXH88q3d
oEPtG5Tzw8Efj1ZEjAox1T03SZydBtQJX//ogK6nKUjkTxi0fARGs51npEEo1mDQ8h3jzcY92yKL
3V2ZG6Zx5P+Bl+Ltg7NyRAnBKdciTCAfhMVCk/sPBqLpjue0ApnmGWFTo3DLU1yjjX57qJUbD+Qo
MDteb4MCkTw7z248VUUZ15pILOwuRApOITD+3s1pcxmBcSBojk3yI5ATR+wK8Lqjd3v0tYk+H13+
/dnoCGdjCYRMqxcC4/icRq75d8PTYCGkbgXVxrlZuwbIGMGmgMalBr84oLp0kQM+7XiKPhQPkZkM
bwDr6xsh89qUyKEo7UkeCdfe9ZTUxFTtspu4XierPpqIqu/HyTaPYVX6/2BCNNPIgLncMESTb+yz
1UObep7VlKjL7+LqkmBid3ByDBFuf6O1ZZO6GOpTJ/ffuL9no7RtPKgmXndemGbhGfng4jBHVbmx
D1d4N5JtI8v1IN7pTC/OOjXlsZztzPaKKi1h3WnNh8lQXDy2TRTrzQTzQ38KzyUeUYcGm/cdBu4Y
VSOKuic3xsRLGTRUS6v6IYtxjvbn2Nr4smv3LiKNFkEuFQ4q4tfL7feYZtghLFU31rs9FmopOgZH
Ff3548hu21j21cvv+XCLswFjNIvUILC9su+1n36LyQYkPrxD41FU6r4DiXkmcJ2/CaNKrfvBoR9y
GAsnLjc6AGs7mhydfSb7tqSB1/MuTB2tC7u3PWWI229uiLYQkLXgXWLl4cYuWNtrBF4OnSPiEwo8
10Px5UMk7ScBwVMx9nGjzrhFA/O8vaPX3jEXsSGKqKBxqSJejwKCeogc7jQvRMIQ019HPxiAxShz
FPljZSIXfXu8lY1j0Ayi2MH3IOpebByYb2Vbur5NWD939z7G4kd0A5UHXlrUhC0LVV/gUhtLufLV
gG2zlmAVZAd1kdrqiesHDpJ2HtrAeGTkpX4YBsXy9M6KNvDTq0MBwaD4RxdFSNnX5/dQqnZz3Mex
8AIbUXEk//QHUTQjEXsVbzwYK5+O7vd/h1rsxTCcezQ2QjZIVLp7krbo0CMjfUaYKdlDGmwPtz/d
6tSkaBBNNlhHy9JvOYq0A2IMqLlEDxpDj+bdUCnD58L2N0Zamxm7hMCOvAhJTflLnl2zGDY1FaCu
4DIUOK/6UiIaV4v2fsY5Dy0vS98IrmQMsUg2DB4PQDNkXxzsxSHooWwYQDyCi1ELkV5av88/S037
Yo9j9vDDsUc3PUrCN4qHiFnet0kfX24v7sppl2UlabsFHAnQ+PWUMQxVeX+d4NKVjXa0SpI/3qBq
47TLLbGcKFR/eM8EpHSkF7VpS0+jtKqMgIimLd8g69G/tZ1ZvMWlxH4T+G3hHlihFjPe1g0+3J7h
2thoVJD5EAxAUlwscgf23Cgtl3Y/EgEhkkiKQCs1DB/TaG7vXDQyd07SqEcxZc7x9tBrOxfooKQM
oylBBfR6cX1R+KnTjoqnYmRzcLtZP/sZTn5JMQ4b3/EptVkuMU+VJI2BHiS2uh6rpWqBPF0eXkJR
uBXxDoB6uj+ZY77pmgHsONr2VEHHkpwZ9Ro8Te6stKfF2isZDmG635nnerRN7DoQoZh3lROL7jwo
jpMcLKeskYfQJARdDGa1xZFYOwfUUGk3w3Eh6F58IsGhU7N8xkCxQ0D2XAHCmPeAu9P2h+0b+g+n
N7Tvo4JnG9L0pvMm0ciA3r3+W3F1SqEBsroXXDEjddvajDo8UbQxOrpO7R8nEfxqsDHduGWeSviL
T4UospQsojlL2UeeyWfXTOLMETGCxaeqcX34XQUYutyHbQPbzkyMSNlFhh64d8hd5+O5U8WsXIpu
sABP0y6PL4FupPHXyjSx7plqox7uMb7uHsIhslv0UvvS2k9zLCbguXY33emIJdYfIoIx+28E81uk
crNy5HOWU7DFxV95ZcEoUD1DZxfa5BKvGydxoJpTBIzHLTt7F0b4aO6jTqnnfZiR4O16222HI95L
Xbxxxazc3QThZIkka5IWvHiV9EHeAH2jeAal+e5t1jtxtav7gnJGwd8+NGbYVa9/dLnVUFsnc6NS
aC3eizGM9NKNE8UD9f05rdr8M/K+n7PW6Tc259q6gsYAasIxoR25uKVTYXWKphe+l+JdhsGtkpEV
QlC9qwaB1wQ6Jm4ORqPItsoNKzeYyYiAEvmcFtTD6606qdgwtelAhzltQwczCCVXkXTU8FEQ2M9t
RPcrV7VUMhGI1FMUA8BzPRpO5SFXAeY+QtMVuY6U97ShREuiIa4Y33SQnwoPQeKivmAK3G+ZM67c
Q9yf9pMzI+YiS9o1tUjs1Oo4vMRZL/rf0FPa8K5gw/WHWR/gkYByj3FGFgmqXB2sBpTi8VXbaho8
1ZiXFwSpJD0K4lITENP1OhQ5UiGzIhSvrpBsfeuWWO+eYARgf9xPhnkpRIH5165TGhQRQlvNmq9u
FsTjHvOxVJyqPkOLWMCNvLNGRenuEQqfHsaOhs7GB1vbHrgUEG7aUt1kKWcPQq+akhKclTI2wX3q
dDH2Yx0cMRFk/+CsOVAwobZQPkAo8npNrAyna7cOFM+Jhg6jnjIJfig9/ut7P6mRTrr9GqzdJrL4
T8cBtCxk2+vRssRHTisBj4i/F0mXVRXWznTC2bgERhn8jNB02rJBXYnEZKmCEIxbjLtkMUHqWMgZ
oCVyMSctOzWlKE7zYOvH2xNbG4WXFoyMyX0IK/F6YkgyY69k2NFFQ3z9ElU2QropeLLbozxFG4sd
DBgcGQqJaULEYHFhDaY2JtzWuDvrceNfDEhvI9UCsB27aprc4G0Xq2WNRivqKfsOea0CBXaz0U9m
XaU/9CpGV/r2T1rZqlKqjLYEtVMgBIuJV5Xu9LXtRJdMWPGdSjz6mLRzeRZRrn2/PdTqGgMpQw2D
5509e73GcxbXUT0zeT0IsMkEkID4Nm48t0dZeRPYJdRBCGmlOMJiQqlaJSqFu+iCUV69VwQLtxtq
uvlFCUetNPX2baCF5fn2qKtzYyEpWGqwTJ96Ss9il3TGKLFq2aW6dPbauZOpxIeictKNNVw5gIim
SuEnrmHZO71ew6CayxGTPnkaavISzHT2VVaVD3mt+l7etqF3e16r4yEyBwwCqCogmuvx0DsISkqK
4SWz2vg0A1X1zLk0DtEUTl/VMd4SDVh5agAgOyrHkKidSPB6PH9wmsIO0vjCVVPrpzBIMKDEQilu
95HQDezRk9xHBN93ovKB5kL/GVmX+PVQaKjWUqGTWhpwaGeRlwHZE8Dzq4Bf0ZTHNIyxyoqj/IyK
0uipVb71XqysMuNx8Uj4DgHNYs/GrVBMwpjgIsy57o594xv1bsYQMzwRCo/iZ65AUtkS91s5+nSQ
dalJjJk1ltvXay2MAV1Vvwwu+HIBBkFv/TRx156gy25RU9aHoh5MUIhH9zIKJbCPh7BKmGBOY3Su
x+JdpZbapURW7HJ7x64OBU6DwaiFAjC4nhWq3BoGAOS1/QC7do6b9N6vAudOybphg3CzNhSpEZgQ
SWF/cdUkcG0AafSuN1R40gZw0Dz6b+kd0e6WvNxayZVm+FPVHtwLJjnX01JMuvv0KF0JlNUforoy
ib2K4djrQbHPqhAl+KwZj5UfRYeqxh6jQlLtcHtpV+JQ5OCogtNvkrHG4jc0jTPUeFLINmLZ/ymK
sb9D7cE8+EhpSuuT4QOq8n/7cdV/vT3wyu1KhM+AsOBoyi/hIhjBFYi00r9Mer/1ELmwH8U4bOln
rK8x3UtJHnXwg1ocCPwgiqIhhvGQ6KgCaPI4lx4Q0OUY6plRfwfVgdPdaGjoZwXAji7I1if22UxM
GmC3Z7y61JSbVZlg6GjCXH9u0SkpwSUw0nos9eDstiLExxHrvtYrYqsu0BB27L9DkQYfcyVopo1A
Ze1Ckkh33KxAlSIBej18qqVNiMMcIOa6Tt5GIpj/2G4woyc0hTt8W8pvr54uSRzKyGgnETYvK0KY
+AXAFmkXDTWtC9f+I7QI0z37bRXYX2vN+FnkID5ujym/5iIWkxkVZ9egccLVdD3HZgDqXicjwNDA
KL43fjbt8ePUj8EoqHTO5W81sc3X3xggS4ifpbwpaM3FZ7UNLHkoL0AhcOPvFGtw8EO1CTmaud44
qysPKfU1Qk0ZAoHoWszOrnHXtNiYXhfhqbdXWp0yCh415birKpjau8Jurf5QhFr1V1DPjY8pb628
HlGG/ht5AkAveagW0y3qVOmjil2slQpegiJR7YcGN2LoLnZbFRubduU65m6SKrWMCYtPnqlnMVgf
KX0wZth8R02cn6tO+W6U8XCatGTYOJ1bIy3eGKsZ597ERItSf5cCGymCL7UVxvvI6KuNJVw5iYK4
C0wMpnU8nYs7KUNRQsdGFyZINiqkDaH6hhAhxPelaPfO2Jjn26didWpAYrj/4NdB5LtexNIwKNqk
le8ZaoKUW5FNanfUmzb7G2cofQvkuHYGKaRwFOgtcCwW4WyUq5XatDY3rm01wa4doyx+cHkIkoM+
4ZO002JdC3dIVkRbXd21iQKYB7xBlEwhZ3HFucZoDyFaJ97sxP1ROiQ85EWm7o3CrI6vX1OQcxqV
XHBSFHKv11QZI5u3BTYPfkrzqaNVuW/MQPW0ztkqoq7NisI6vTUiH+pS8u/PzkAb9mo50n32kmJI
HzNVCzh7+L/2c8mLdntaK2+UBJwj/0QLlhx9Ma3ATJR5yCwyq9D31Yte+Xl3mknO/1ZTTGIrRJSb
QzCkxlcChHQLkbY2U0kvQ+7BluimxeguXShY0K7wRDZl79rMHk+l06BADwr66+2Jrg5F3irjD/TS
lvKmoqjCyKJl6RXoHJxqPHAOVR8ld2qj/wOU8f+Qdh67biNtmL4iAsxhS2Wd5ONsbwinZs6hSF79
POWZhUUJIs4/jUbDm3aJFb/wBseTKC05kCzpXK6foU9gPhWGaj13fqxsA3kXYFqbqE5Gf0ibtf1y
45mQ8iQWzwRTeaWoj3SCFQC4A2Uc61YLesmaP9Xg8BqK7WX4DUNuTHMdPU/+o3hQnr2gn37fn1z5
EC2eYa4ZlAQhJzPFy3gdX6JmNkqgL3jROJum7bLtgGD77v4oN5aQkgudNj6S98hcXDSGi4afHgE4
7kfXwc/OjMDB6+MhafDAuj/UjRsbADwJCGEbjYwlDXpqhjnp5RJSZVA2QiTVSTESxJDwnDoNemG/
/dljPKrfFIdhXS0dRWICisASUOgsoTqvJdYE564CiTKo3p/7X3ZrEonNELwiWgIIsXjOuwHNC0Q3
wxNG9Gm5d/oiDDd4ybntHru3Yg0UJU/wcmfIaFynPynT00UWPtV0f7nrlGMPUmJPJht+tKYRj2pE
bbeJaZpboHFiZfVufiM5HZ0u2fVavki13dQt0if0LgbRnli84BkdJfsFMma3uz+dN7+PZJjGjBTz
XVrFts5oTqJtICPPQPq3adIiyetaTWz7Cbbi6kvdIhuGNTYomuP9of+CA5ZzK4UOuGLAM8EFvrxn
sNR2jA7132PDAzt96L2i/E4/w8GWsEm9cUvBH3OcXg+K7GGOleQx7KhqI/SS2l9LDR+qjTUDrN8E
rhOJLRpWNu0XCwgE9AjFTF7j0PaKTTxaDsaPUd98qrMCA2bRdipiUF2q5JjGTfEPOq7JZ2KAQtlD
xdHO+KNkkS/QQ3howiD+H5gwXK6EhhoamwjJLLYUXOEcmDylsioS4SewksWGiov7OVf0duVY3upW
EEKRwoFdpKPpLQIMzUprHdu68FTO6DEfwHaj8zS6Xvm7jTr9IR3p3ez7uQ6MLZj2Cd8hGGP23imi
4tk1mqF6rfveeexto8Iu1Uri51C1zOjz/Z1wY7+DPpDFLujwREGLjTByrSioriqIlOSf0tTwDtVk
I5WrjsbKnrtx0RNXgqOj46iRlyzC825IdA/GO8c57TIEyXN03soqXpt2uYSLnQ2D+e8IhFxXJfay
qkyvyU12dmyOj3VpoCtgSfFjT2PTJYVp/qwgM+9GO/2KZWCMvoz25/6c3ngB+AmSLEFvEFDycuV7
Kk+Fp3CHQKc+KmaaCb+Mq3kHrEPba2kRrvRBby6i7NA7UH1lA+PyNLczRotZi3RDChjZL4Ih25ie
Eh96JXC397/t5ioSxnInI+cFaOVyqHoejcTqDeVo4aZyRIdpOuJ5aa3A0m7NoCQrcjtJU7Qr2Ut6
xoOEbpxEFhbv8XAUz601xj90M0g/5iaejivX/q3PYv9LvA96mxQpLz8rLmo8P0SgHNvQnDZtA25a
74B43p+8Gzc+ijGErCjMUK1egsZHT+SYtMRUXNMxOk6w/zb4JSU7Ai7EeL2xPxgGfYO3DyrbpVJY
mFdtCauoaVhgYinoEEYhatiqEpwNrS2eMgQlUbYv6vd6X3f7+4PeiCslXYRoC1gUQIDFNmnaOrbH
EQ2IMIqrzxo6mbuwqwGPzUa8HZUmfxghEm+ikQdcK/4XZDzKe7QsICLAil0SHlTkfKRoFieQls1T
0VXFVvOqP4FL+UqSIVem+Hr3cNNLmSdZu2eFF7sn0Tqt0vU2OEazo390jCmSNMRp5ZRf5VsUAtC/
YgRk8ugSyl/xT2436XVXd2JAP75q3ddmaKoXkLYtruG981znhgM5qgIsBvjizeEzQ1OZowRB0AAQ
YPGBuE4FCVr//XEcol7F0Dmqv7cBDtG+U1jBGqP4xofKRAuvVhmFqUtYBxawthomxcBo2Gyiw6pZ
+S5k/C8JaklfXbXuzX3YGo7wp8jy1l7uG8NTGCQmog9FrW5ZR+rnyBgE3d8jUZKxKTvqA343YzFb
YCH92BYgv6osc856n68kmrdGRp6WAjsCPGgcyWvxnxX2cJEZUOMSXK5Bg25BlT2ohVkjYJcX4qDN
ofvQNHW/BdQanO4f2L+75+LdRIwGlxwqzgRGpISLE4t8Ej4IniWOyewM57TpzHQ7Fcj66UM0H0at
VR6rpDe+eVM/0HCI232iGoFfYyMPlx79FYTBol99UKxJklyX5eUvkzrsbHpCVmuRu4WTa85QYXFv
GQaukLovsQMPp2QOXwZnrO2tVjGZ+KNX6eTXWpXpfqaLYvb5u5JkBW9xdYVLzR56PfwHEh40p8sl
Kg0Iq1GiD8deKPZnt0AtqKhm5wA2fP7YYPD6qTcz8en+4lw9hwDHuKjou7iUNCgdXw5aK1QHQUn3
R5H0KPcqgZecJnVKPo5mIYxdg8ZrsfJUXV1pDAmXiqyLf8iD5Dz8sxVxs2PKw2o4ekXVAaqPp51K
xXN3/8NujwLwVVon4TW2uNJap9PiEuPaI4he76fhEfp2GJmvPEbXsAs+hr4RJWieP/opi4+p6hhe
I7zpoykc99DrZdhsi8DW3mWGwx+dRHSqL9rCep7jsnyHu2DpbonYDFiOWWeK7du/msoVwFepLgAs
73JuazNziyZOh2MjXOvQDmOJf4u3Vg6/NbeeVFMEcijf/8VObacKJ0P0gY9FVSqbqkjszeQ2zkq8
fbU1Kd1Qb8cFUjq9QF66/JbSgVvtaPUsSeOp7htFByOsy9Qy8m2v1BUynvHNJSM5Jo0xR/LekEha
ZHFdVUZDC3LziPu08q43u/Y5rwKxsjdvfhn7nzqH5P0sBQZw8rOsITZnQhhUVEsTF7ykj+v39CH1
gxZH3hrF+ur2p7GLNhFAJ+46ilSLRzYckYNGwGE6zpmZ7DxwqI9O0SQfRiOq/FELnYOulfUx7OLw
rW0pObLMlnjwmNZlwmLHdBho0KtHRamrvZkb8as5UaC2PaV7M+pAjsXrCqiYOJsL5nLDkNm6Tlcp
8xFcprlrAm967Bo7+iAaM19joV0/HQwm0cTcLPQxr3bKSNvJ6WzMSkSm1F8MoUcPxKNuvM9FM+BK
byKQ5Het1f0SoWc+u4M3viTJ6LUrr8bVWaQ29xc9zQ+R4nOLe05REnDM5mAcCyWNtmZEf97s2zWe
xlUaKEeBSfyXB4bazeJcyGoS+CC0tDFArTf6lImNMMbqQ9ybxUq4cH04aGRA3aGBCswK0svlKvIy
GiNsSIMGcZ8eprl1d12ex1tziryz0Vnemw+jlImQNWI0lqUKweV4PAroUveRedTtrLP8Eiv2bR5W
YbxLMpxdfSBf6koOems2YWIROhDSazSKL4cs+xJ3kBz1bABX0RZUybDJNFpSpWKoKw+C/PUXsRcZ
oaypAoojrYZNfDmUcLwinVWoQ5XZO+9qVJtPfWCqr5lXFrlfOpP2BGOsPSE8Kb4JeCJrAqE3f4An
sfc8xCzp4lsthBjjKoImJfS4+YGqsVOfYSkCrDWqvERdE01t65A1Ob5OVGRPBXClX/cfxb+UmqtJ
YOMADkRAFLrG5SREuduXVu95x6FXeRstEUvsV0e4+hOjCOF9IbKjnJH1fdb8CZXOepxHM37WqsCo
Ps8mwvM7c6gc8SzQ5h/3oqun7LMiBqc5pd3kaJgXlGH+lGtR/qGsqDD4SdPMz/bQ9spmEk06Pw6V
pn4YAXc3OwVnzP4wT8H020sqFJbjoNWNvS6metsjBlBsxMRTdyozrF4l/FijnEXoGJ0nEfgN4cxX
zRHT+KqgyZX4dRfVqh+1+aBti7jNPmhzi7lwi4znsNVbr/yvNfsMjYuqJdxK8kLH3cSOux9KWesB
/hg9TXy3bqP3dupOo1/ZKWc69Kw4fpDlkF9GFiiar/YJkQxq4LXYaXllEQNXrvmceFOSfsEcxVBX
zuUiHKbpQw8O1Ch1E0pPvF2Xiwb9FnRF3FWnuU+VbdsP0wmXm34nSjPfolTI+Rw7Y+VkLm5TOaiE
QgFJxwUGKPLyuCRliCvEUJ5EqBp7I+hL3xvFG5Gxf0cBSiCrapx+ChmXn2YgQUr9KyhOkZaZfhpX
1aEydMQ9FGVYmcVbH0SdwpZ8aYnkllfRP8H2mEdhP2sTQw1j8avWRQejB82BlVjt5jB0bpgxmJ5o
Tl0O048tshpRXp7Sum1eQ5E6Jwy0lJXL7Ma9Sf6oAm75Gzgtu0SBLtqsigskoAJN8XvPwX8wDbSd
6yZvVuri3iQnBOICJoAMSX7wP/M28TGFHkLMRrcyOsAps7cz9YSV1bnx1jFlvKugJHEPXIK2jQbP
qoE6L3FZ7XBHWIg5VFa/Bf5fHTCzwFjz/lV4Y53YcRKWgOIvNdDFoXK4+gtaetmJGpL7aAVoGHdm
tJZX3xgFBRQufArGsk25uG+zpsdJs80yWB1p8Yz9YbOdS3eNZnjjgtDxbZMEenjaMI0vl8gx6zSt
6G6cTK3o/axPtR0aDj+dQZvpNU2on/ghz9/KDC7eM3l2JRAbVAC9SsLMxcbou06DCNZkJ2HFxUfM
YNrzEOAdihhtUnp+mdaSyNrHAIoRfTHepS4NzP/lNyAyLE8CTKhlBq0Y5jSa5pidkPR131PYG1+w
WHL8OgySjR3PzZOieLVvT0n+NTOb6tP9TXRr4tHGBmnG5CN7tbgkq4w3aCib8sR7h9TiJIxvgWPX
flcN3UZX9OIJzyXCmTePim28vKBpsoNaWiz3LJqx9aa6PM1Qkl7DTtUPtT22n1t1dJ+SKv0Tg6H4
en/MGxsZDishg4PQBFWzRUahlUXWzc1QnLyyNl7qUqn9SFGz4/1RbmwpytjS5JIyFICJxR2NVhCo
r1opToAM3O9unSTpTtQirY4F2MRwm+thUWIlFCa2n5YeAhtVGzTx6/1fsbhc5cYGBkZTjjqQxDEs
5ld0rtfjLFyeiiBovwbm8GsqJstX4l7/eH+kW7PKcHwsVo9AGRZHKNKqGas8Hos6CLq9l4XWHiuN
9HB/lJvfA+yDpwJM/RWEOmrjqDGbuTi1CUk2nebGL43AISdT1mLcRXr9d+oko5vjCLPAWFInWssq
kwL3m5PjjPpnYWQQ93qFs/uEMKvVnmK9HOxTmEQJkpl4VK21mJa6Yv/3B2AZR9sZpSfqvJdXIXyG
oLVCtThZXdzVfqvi1/WAi0j+LhPUb/YVKOfHtsZ6YNsEszs86NBhlR1unmO6F6M2Rpu8qd5KAyDt
AOCLWwQgUeKpKwiQ6qRcDj0WGHWZfzestJHWKTb+rdkaDXa52H9H4oBSOsXAkzLJ5QSogdkYSddl
577Py89d6XZ+gnKd5Wf4fLyNgvf3qxC1oP/OK8pQi+07oMZm9Fmdnd3Knj8g3Gi9sLBYlY24fN3f
w8sqw/8bi2ophSKCnqXkM/KNKoiYIjsPkT5QZIxCK9xOSmJv7ThDpE5BkVXzraK3selqugZGS5/G
2TZPgESvXMDLWuf//TH0aSDPUBvDf+BykufSLBS7zbOzRUZR7QCU9f/laVX+bNS6eoQdEexBd9eH
MTTjeMdNN5x0o+g1XxCdbu/PzK0FBwlFbAFtleRSHsl/47O2qUAXWOlZx6/nS99MuKCJsjlnWTjt
/v+Gktf3P0OVdZ8OM3rw52gK4g0ObvXW4bDDEcrXpGiXL6vcxoA4pUILTxz1j8uhWqOL8VfyGArC
/cZ2IuM4Rkl88sYuPdQoxx+nKHxjyiOtNgFNWFRzSbj0q86xjrB0UjT5ORqD6RGqkPWRbHxVvHh5
R/4dRpYBiKlBJi3rVKnZVt4UVfnZVrrkd0e7Ldg4nWod3GB0NmOYpicLDNZnfIfDtZhtEWazcflE
cjpI6oRsVEAvp9WgCW7NXpKfh8GddnEYG0+tUIptoBT2Y9y2a+/BrfEAX1Gv4OFBcHARNugp2BC0
7fNzHFUa3SsteNIFIny6Mdj+qI9r0j7y9/9T3/j7fXQzMSDnluURWOzQwh69roWDfKbR5nyAuJ7i
OYjq71vPAeAMAhXkWgwUBZeeb7GZ260NYvQsqrn9BTcw2MPKHp+Ac6+4cV8fbkbCTEaCpykBLN9T
M4iifNIL1svq1HehPqX7KpqmPRo4ykqUcGvq/h1q8XC0UzwZuA/l59IqHekwqz0iaOyuTN2tDUEN
jp4eju0ooixuzqRvaX1iKHn2JmowhVCcxNdw53tAL6I9tPw/K8Hc9UVCGk7SD3yZPBa1p8sdb7eG
FgjHyM6NRo/XjhzjqzuDSA+6FLtAemPhu6FqvbX7a4lM+7sTcauTVj1QDq+4ISBgrX5Myxw5xqlr
NpXTD5nf0VuAlzFGxceqTjVuT9U7KhRXzunYK4/1PKPFqlXRlxb45Q9Dz5AfcMcc6SFFC4aVvXUV
K8nLAOwPUCaatMS7i8vA1VNL8Npm56qwrPdhWhIBNUPwERm24XFCP+NYV3Hnjxkxd527KkrFlrEJ
h9Z9ykpMne8fqr+Y3eXZ5XdI4WdIUSibXq6UpSbhEHdDcZZw3sLHPIn+fJIa5lnkwm38PkKOeuuF
WT7tFVEiHOMiyJ/7sWZk7gZvTzP33aCxQUAO4TRvhRKPwYvAA6zBoVMK9zo5/ettHLkKonxdo69Z
ni3TFzmhki/M9iYntZdaMlENuS327Pzs6YG9M7XAhogATsXp3eZJD7LqEGTajyEq4rNTNvFKiHTj
aJGBImtGNVBuucXdJ/2GpiTSizNkc+VFqEO3J4uxDg3SpxuynWBtwW7cGBIjQ6sFuCE9kcX+4Vwp
gJP1/FxQOTrlaokta2g+UtLejVliHjzUZh6K2a73/TSLh6J1tcp3BlE0G7XWk3d9pTYfosDtVn7Y
1TLQjoKgBLRD4njAiF9upBK7k3aaAvuELt7XmpbXu1SZbOkYaR2bqslfjLmZQbjMIByyyjrd38dX
F47sLlKco8Aue6dLUlhFguM22WifPKWMdmUbui9dOAxPTCMScwDwN9UcrjbhroIK6ksQyBF7k70U
eEyX3zy6HhQbNfFOnlnU3iMPSltvWpGa6YNpjd5nJUncszGjZubbjVu/G5h828/zPom2aW+GL+wr
FbckBDJLTH5TKI/s5mfVHpPzbLbzA0+5vhZHX+1YfjTZPpqy0Nb47+JuDiNemQxawmmooy+JEdQH
0wnTfctltaGVt0YRujEcKmOy6YtSIxDlRW4Yh6DHIlV4J3suxveB02I0XBsmFbJQ+enWzce3bgRZ
rUfIm/BH4vMWX+c6oTqYVGpO4FmMzk/ToH80Bv2rkgXmuzy1mqNWVt3h/qBXAQOgR1jZMtyinkD3
cLEP8qoeENT1TkmYTSfXrN2NOaXTTggkc+8PdXX8GQqLVAZxCSSBrl0ONfTlGAbtyJazS7Tl3STD
L9Sc1OD3/XGulw3yNzhYwNsggq7UxQaL0xTos3OqRebCSciUk9OHAphjHO+7qtZ298e7vj7IpohR
kIgEgMRcXX5Xpwu3zvXWPVl92Lx6adkda0stjqFVlWdt9AZfccry2R3DbkNtdY2Ffn1/mDiNSBdW
WJakuotpBbjiqXOnOacc9+mXJmiybw6xBKNahfW9DCNeac+p30j1kuY2khqM5DB/gniy2K190xVh
SpcfDTdlPqQ1XhyDlnh7com1ou2NBUXhkJKBFLywAZ1dTnCI6fYI/E/h2KufAqvXTyJWnT1BVIGa
45h9vr+eN4ajZCBhd6CdAXEtJrTEAKcEw86RsBscmNVxaL8JN42fRzSr3nViEiuB1e0BpYmPKpWr
l8TuCVVzQUnAO7micD+A9lCh05TaV0dDlyzWmv/uf9+NDQPugiYgqTLAwuUz3GeRQtKqeadAplcC
CtbzlPbai6E4qJB5Wn+aVaPf3x/0+r0B7MH1xkYhir8ClfWINTju3HinLje98ICxXlLhrhU5GMpq
sZOeEABVvmM9pv0o86azVp7467tHAq2BylL9JpW+so8ps17YNld5w0fvJ9dIjwEfuVLfujUKSQq5
HvkXG2ixc1xkDLFoc71T3dTmlxoazrmMwzXsuPxbLuJe1Blpo3CDStYXnJnL4+A2Jshxu47O0IHa
Xe1V1hYJGIwTkeJ785V9OZTcuf8UcHBCG0MPpbMzykPhrlVafYeY1Vokf2PaoIaw98m7WJ1lCTIs
2fZmqIRnp5vrrdZP+sno3TUgzs1RiLJxF9ClbKrcof98yxhVnlA0RNKcJp9PaD6JsxXOxspGu7U4
AMIh4EpzdVbqchQt1LS8brr4bCTF57kLskPeIIBcO/aauwlPDH/XciOgtM21iIEA37V4ePS8Fqhb
F8m5Fa7zAiM2/DoYiv2iAVtJ/N5Io2IbFzBufIH4dLINY1fPPheD1b9Lg6G3z+UURSdzMEV8xJgd
b2eT6uRLpGTJf6keupXPkR6LTeOOBYITNhDNbZT06i+AhDbCBVqkv3c6Z8wQ8w/iyKf9bz5Fbg5k
AjqIbLkQ0g4+rtwolnbRHG+8Lh70faZ1tf6RizeHdha2M+7LdKQJNLNclQJN9DXQiInzwp+c0n5n
4xOv+iAnnWynCJOXjXaL+9t0U7XaZlPIe5M2o/nOnfqk9VtkHDE6E/U8PRPkWg9W23gDObSr/ihH
L/kP2oPzqkdpGJDxJR6QyEGr/tCXLN5nGZYih4Lb/8VsgqDcCtsRFQAObHM3A1KlXxIFTl479Lm3
EZaVg3wZADniie1EH/EbmOdtZ1rVzghc0SOzPtpPdiGK4dWeXeNDZXlwZBSEhL4mnRu31J0N611W
RKmyE70xhr6N+6eyR2KzfoRe08YbkSrp9zjoi/hY2E08+k6rNd4eem5UbFxPAXqdxcAlMZ8cG9TJ
dKt+KaR+xDYYO7S8MC6uzROwlvz3HLXJlxI+b03jKEIPS8E5uvattnNt306jQdnGMXKUm6TkH99V
rOoFVLySbuug8oatTeymslI2QO+u4xV+nhrQ5VvhTMaDkyOx+ISexNS+tqGh/inKWTOki6tm+wME
1fqdHqTpIbFLrOlDekGKr8518wsDtnDYiDml/wq1cmIPumP5OiMl4/hW4tUN8vt6/d88u1l0ahiS
9dBzK/Wt2E28d4hn6OrLMNgUa8hO2kcu3A5+vdQN9VFjdn4oI4IwvpcMefI+gPlSruA0r04hzxnW
1BLBQYHvCgUXmFE+RGaYnpXMbX171oLXNuj79/ffz9ujyOAHyCR3/uIm9oxmVkAZcdZ7vdoqYR09
AyQefr9xFC4sIhAJi0ScFLGZy9vLjmtNnXQnRs81FA8aUng7yy7eqAYlQ0cqSFI6UKcCwjN2OcrE
4zU2qRKd417EiGZm885I+4QGmxhWwo5b1zHMGFqzYETwWllckVE2x90cZ+FZmZUKEcos2I1dnB5I
69bgpDeGQhGRBoR0PKEDsZg7VW9LYSW1cgqSDi36usn3VW2Hj0Y3eGseC3K1Fzc/20CWCjVoKQBM
L2ewQ0dGd7H2O4Oz7Xf2pKY7q7SyH0oeZo/0LUXz9kCAt1mKHjOiRvZ2OWBWEPKUQxGcZqcdtzAb
6i2ef6sVxqtdTsIAUJatAQ6Z1G2xM7qocTJ7IhutCQ23Wd17G69psMcDwuDbQjd/WUOTHu0pN7a5
HZYPQz39xL8j24azXRyRju43XVMOx/vH4kbELIUYiFpBgRM6Lx51bNUzA2cT99TaeAEhKRZ9y/Ra
3XWOW343J9s6RGVWvn3rkuzYEjhMs5QL5nLKAy7XOSsS99RTFd4GsVbvhzmsDphUOytX2PV2YifJ
NindLGZ+CRCZZrcpc6vST1oYZr0fhWMQf27UyjiKAjTAj1IE1Qr4+vq0SGUpPg0ratZ8WUsOCzNr
x3bQTvEo3G2DCOUu0HH8RrHgjWZzXDdElaCUiS8lUmz5dYHrdvQgZ/VE+mV9G5Bw/0zsvzbK1Rzy
IXAA8UbD5RZ1p8VNY8dO0RedEZ+hxKWdH6oI2LggQfcxpsK+x1u1ciSvZpB3h8Y2XU+ZfUNrvtwf
Qo1mK+qK9BwmUqVHUY2HNDfnTRgFzUpec+PbZA0MKAI7hOVaXG24y+EL2KjpOQ/rHLPPIt01Wdcd
6lKtNkjOrFYn5f11cb/Jb5N1YmnsQoNVv/w2mgqW3cUiPZtdjEFrrVRC2aZoib/mSjI3f3S9qv+4
yth/nKCclbTxR+fYO003v/UQ8kMAyVEX45dI4N/lDxn62uqrIorPIKfmx6CefmfOVIAWNtY8nEDe
XX20XE5MYwG2y+bTYgdVfVVPbk2XMDEHt97V8WijvxAG9qaLpijzp7Fy/kuLTiNCzLrE9VUzd9y9
UQYV2DX6l590GrThlgpyHGxHEea9T9YwEqchwiwNdtt6G/VOmm5EWeovMXa/4xZPMNIEPRNmulda
Yb3zGoDvh7RF92nrtPX0aHlTqB88+j3eSQ1HI300eFTNTQ6sgWDMG/XfdtdY7d5tM/HVKbVxOoLH
bJ1dQCn5W2G6YXww3Kyd952RZftZEwO93aa0nBNpOQqXmpdgKGcPNA8elL4lzA0dqCdby8TiaYNT
T99telQqgl1Ujt3oa6QX33MPKM5Oj5Aa9aWOp7WNXRTV/AapgQ9tOwyCMNUF1zGKBKB5CZvGI/On
7ropESKPfAWyROArnj3pvpkhbP9tzEu73FR1m3GAUyP5acVNHGyIINNfIc1Oc1/EnvcVO84mfPZC
ZDjAigfNoSFKLjeZidnYvp/M7meaa0G2762xe6+lFUrTRRkjKlwYuImDpeqNRzHPYn4wYAWjmZ3i
5LgJAGt8BWBvkwihIYiloZfOD5E6CQRICtn9HNTGUHyzD8rfXZCy6FVpotypxQEw70w1qkfXy9Jh
U6jjZPrJGBp/5izPv6cdaG+stVGm1LMQsRbHScIaQcVWPRZwujoAwTlgGFEov3UsWXxXa6zvk0Cv
Mx307GcPc/xrU7Sd50fD+6Hbln0QmzjxGt6Hfq76eAcQakp28r0Wvk1cKo3AkuEPi14/JQYw6ndq
NuO36epDn73OBX27/VCLutnWujJ9HOKxtzZ5NgwHJZliY2cGeWdR24u9F7eZ8ANvmRhn09lzt8td
/MtxXzCCcgMivfqeZSnDmnFjdfvWm9X06NiB+accK6/eUhZCgH6IWpizWT/nr+GYWsG+VsOq2Oid
2cfbou1DtoCqjM3kC21s3wepGiCjbpRG/aiGZJ5+V7SWsxVqYKQo38ZN4o+z0h2xn5jRF9UAnpzG
3slfaiUyOQ22eI8sr/fUlqb6ATp0hz1m2GWxnw929omubjaxmvjg7erOdcND6xjt95COfolLXD0P
P0J9Fto292qN1DWdrPoQxV75MY9bjIhnZPqiTaS5ldi61ZAfx1irGpw6cv19p0XW/Oyhcf6tKW3v
J8olpfKANJ7aPURw5radEsblg4jsyIX9nwhwT6ORaX7au91LkxrZeGgrYSuHScHZaNNagffJTqxR
fHDakKnUE3Y455Mw5KUkyO0+aCO57OusF2246TPLMs+siv4x6ObuSxDRMDuYxVx9rMqmXlPK+tum
unwoiOohHoK71KQ+qHy5/inqDINjlWUVZCQsTj0ecmwkPN+oVa/aOVVQBL5BRdF5hdFW/XG7Sku3
nUddZFMUgfMpz1I386sush0/1BSktu6HjfLCvvpxJLjQMCGsE3lc/rgO/bySwmp2NhXF2jVTQKdM
1PbB4F48dBTxPmnUKjapiA5aNH+9P/j1my3zHYCVPNcIJi+FvR1DZFjIzdm5Vqzyk6bD+gwTpfOD
3EhTv9TQLLw/4HU8QmwMg5ZWNip3RFqXX2smYm6HyEnPsF46fyioXsx5rfhoeKx1km9NLHEIdzqT
Cph8EY90oCBUsw4BhZRqfwz7xvnm4ba+zxTd/VKWtv2JN3s4VXGIdpKCpM9KvHzrUy2pRku6Qji3
7NRBRfSM1rIJT8JEO2NDZx6oCSmHcuQxuz+rV6kHzFOa5vyL4ArySIugANbzRLGET7VRpd/jMJw9
24Wd+kLQhfSjgEIUhpJrXcFbo7JtaboYpDzAmi/XUhWRGigd4MnRsoLPQxQqm9rmNKWdyJ/6Cp4f
ccSaEP+tWf1n0CWMuuxCx1GTODvPTVkerL7JHkSd6duqdrTD/Vm9yjOZVan4gsYSrUiU/C+/D0Qd
mhW1m56HUSfAIKN/wTu8eZs2iGSRMwoqHRQDAPIuJTOMCH0yO+CDqFrq76uEikA7WMWmVwZT80sc
qA9JJL4qWrvGzLz1fegSkDVCCAUJtkhYq4hiUY7F2bng3XtOssn97sSr/M+bo9DSYVlgrKAHdzmL
+ZAqgUNV6jxQrd/FZtMTJntrGP9bexGBAOpFVJtl+n05ipsDYIkdcGbI12zGYMx2utabuyxugi1W
q/ZuKN3/4dDJdhwzyPrBoL8c0ilBFIE6zM9uLsS+i7Uc3kATbQHTNCdndtDxM5M1eedbsykd8SB7
AxIGj345KIIAlpgD0FXp2Aafez01Xyn+Rtv7O//WISOjoRPGHQm+fwGaGjQDkksa5udsrPMNECpt
Y9dK/b43y2HlkMlbePn8kRFzR0Oj5ZVeXCJk21IikbeZ1GGIfdFjooHrcEf0oCiB3yFSBxK6zPb4
SIUrr9/NTSMpNrI2S5VxsYJlTK+v7QFcN2nkbKBvOjThzXGXOR3J8hinyoZgX/3+5snF9/Tve0um
TLnscgnzPBq1UvDmKlXsPmZK3/m1oyTf5yJa6/rfWEeONqhBaPQs5lIPJ1LcjpyXyZ1nM90MU9oe
kJQqtn2RKyvZ/42NyY6kyIACoyzOLS4Tww1aGFMBgPFCe4mpvz00tT6v9MBvfg8vKtQoRLGopF9O
3ZTl7CFLZ5DU/c/KwugjWVh7gPtfHO8v0o2tQQETzCCgO1B3S+RTpVhxmOlKKnVTm6dISdsNhXXS
zzT4k+px+9FR3DUhn1tfB64HMBHuxdDzFwFLkHKy02xMz0GnJ0/TmFmvQT6L0e/SUbyVqcizw6sm
q7VUvuh4yx/zT0zcqJnhhSJPAPinKmIDUbw3tGZNKPPGJyFggn64xkUCc2Sx1yc7nUs6tcm5zJTv
aVvkKIjlOuZvkXh/f8FuRHtIpsOsZcV4UZfBCFjBkp7EFJ7byu7/hBROZh7PRgM5oAMP9mUXKvzo
EXq22znS53FLRmjXh/u/4sYpgHMlSZk0dyEEL54hbTDqVOTYVPF3T9tQi8K9qZTxyvV8YxTjb2QC
6V92dhdr183lSJmRfkWSDN2DJ8bI2jhJ5a7FWjfHkWrizJbsxCzuZkAfY4cXF3M6x/+Hs/NYbhtp
2/YRoQo5bAGQFCXbsmzLaYNybKRu5Hj03wX/i38EscTSO6upcXma6PiEOxi3vluKe4TvzejlObvw
AoCppKhFn4Jgcs9cMPzCNSepaWdUuVREGzgI5WSsVBUa851f52aENDYwdcBpV0KvC7uTt4V0BGyl
B7xyF+CZTqqP2UizPxNJGdqOlhyQj4JbJtb0St5zYSo3QAHXFkuGFfVuKAEtzSQ4T29T39Det5Nn
/IBa90qJqy2WBAEFbAHmqgXMa3eD4KCNNeGQiNvKd9PxYDTC/OMUbtCFcsaa+EiZuJ7PlaDQ/Pqb
GT7Bhm7b/ALAXz69Tko1tpVvAjfpJ+opQVq0GA2tdTwrLT2/vF8urRonDEIyRDQAQbs7ZTK6rAQq
l96KOqtuW8q5ChikyI5aosz/4bNYLIO+AN1IlD6eflYxFqUPqVHcOrUYkpBs2b1ZRpHTtM7U9EqN
23/LR74K3Aqe4XZpPh1tap2g1bIuuy0akjev8cEWNIkT+/gjXHnfLu1HkmNAIZtC27ND55tG75fm
SiNCJeItBajlpFnT35dX6jm9jv1I6xHYI1iyTW3i6QdVyItOLuWWWzrR9SG3ivYB80MEhFu0z+a8
b2Jyg+CU5Zp7wJzYOc1qeTXWht8AEhjyFQQeoobddkkzD2e2hOL8pMvmXFqNcbIm3YgbvFeu7JZL
k0pCsN1mRAxcFU8/F2pAoOdKsn5l2t/4c76c5sLPrhDKLs6qA+iQxp/FpbVnlJGO0MWFtXCr14YZ
p5XpHatVrgg6Vnk06EMZT2VVRgjtiLBdBvnQJParyUrbrMKNB+GPpFewn9VsWcZS6HV26xZVdczo
PoHprKYQXE15ZVYvnXeiV5pzm1InvfOns5pqzlhjCCduwca2P7ph8cJ2ntvvS3e1PXdxqC3fB6S7
tZZ2C9h4Vmo77chQmZ4fzIYGtjVndigz6xoy9jnb04VNsNXe6L7D0t4HzEqlVFRKJN+HJVljhaxs
OEt8rxpsPGJPzRaFU0cPPdoS75JsgABKX/Hkrs565f3d7rBdBkZnEOAjlynX3F4HzncEkjxWD0HR
8tOwS5bq1mxz7cQj7H+Ujljil2+FC5PMeJQCAHiQ9+1rjro25MLUGW+oV4k1km/2byyqrO/BiyVX
9s62YPtvA3IDGGZDrtOWfLp3RrtG5cPdyJcAAfLYIRSMRwMb4tDPCsl/sIv8pPer9/Hlb7wQ04B5
hneE3A2J9L50pDuVVdclOd5Y94gEJyli8JZe3ltjp4fKyDsaG4N+r0o5vT6m2ZrlXAKboyF0kadf
PEupwY9wylvVT3PsiDSNu3EtDyjV9P/DRUQNAqg+LA5SzP3sdu7SAGlIq1u6g3YTepk7H2rTmI85
HqMiJOeGpONW6K1qgL7iam4G964JrOHLy7O9v3cJT8nVSHTJ1TYa6u6bQWxio9qt7RlJUesTlezp
1giGa3HqsxO7DbMp6f4D0DOHu9cMdVmwJaZsz0Kz9cdAa5P7utW9k0aWEdWFjVRjTwo/jmt/LHsj
iMxibj45miyuBJP7E/TvhyDZtAHKwErvTdXog7VmnwqqTFKpd6PrqC9QbJrQt8S18sylqQWuhpga
nAxu4F1cl9fZOhu525wHlIMPoxrsGPGha2Dl/TEFoUyCiBXupowBEGu3gHj/JhpybsVZ99RUhSXk
bb5mCsaOvtPa6Eew2h1E1WQSh1dune2p3rTTeE+xKdjn3OXW2cwbXCtRhRQfrJ4urGN31yDfey97
bnKSwc0midwUNea9omdSq870gFaeVb1YMxpbOgjFxRYS+uCM781Bl8lyrttq9cIUFMgvayumAOsH
IXJH8LIp+PZ0ZPTWQLNodq3uG71UvT2uiUw/QdYvyJxEkb0W0fXvd5ug1P8lmqQHT2+TJIDA4RtF
DqbJG0KFWWqoluaautXzk7VND0kDd/SGn3B3T7wsBZnLmGRnMTaoWi0S47PQaWVQvxsLOSWPZtqv
OhROs7OOI0kbBlrSUdoBXsta+KEd5Ln5yjRj+3SkfzYNHhQE+dennw6CmO4QIevZbuz5LndVdp6r
MnloSxlcuUifnedtqK1wthn3sRd3WYYWIMUtg7U4W3ZR3KxdaoZzVXg32Vo+vrzdL40Ejoq6I7Ik
jLVbTyGrOh9p6HLQpBv2Vtufy2S2sP4utSsn619K+9+3d5tAeprIR2xELkppTydwbLtCEA8XZ3Ru
zN+IW9Q9TpdW8KhhALmEZV/K7w0T8z3P9SK/dTGD9UNDDPo3PDHbMmrawbZC1CG04a1Tj85Dj36k
dvCAMlfRbPrqp54ktEjGbrY+V/6YrKFZSsT2JmEt177m4sShoE4Zi5YQ0ffTjzEbTLgQss7P3kRo
jf8QwoB620Qj8rXhy2v07Mrd5g0DG7QcEVWggfh0KDFPqcLzKD/bmWHfrMOSvQFXdU1Z+dIoOEdv
ei4bynYPFUaPsA9KIB5nNw/gv6WtiKpscePXf8smjElfi6Lts1p3543rKM0hOztyceKNp30kdrnW
Qr/wLeiYEonQrLugKphhNZdWCzM2QUh4P/vwBh13kK+scLOfGQU9asJWtBP3tb1FcydlDYJR9KU9
4FZYHO1kem26uo1CRIWp3j8Rrv0orRZUS47y2tlSzeIdYK52VZjMvq9Ctx78/PjyAu0D1f83HANu
ty61o92FUMh0dO1+zc/Iri83w+ijWmrAhY+CMVi/zEbaHUiFrB96mV9T8bjw6FPzI9tCp4qLYs/0
LKFnQs7tizNVOHmy5o4rCMSkDzolVx/TIs/M28buXqnYuj3FaAttOReVTR793b3uJk6hVAsUZ1Sy
Wo4Ee36LP085+Gc3oI70Njeb9qEDkDAclmW1rOOC0N81TMqF+wT6F8BWVhlF7H2HTav8qYKTJc/u
5FgLZkyqccKMIgrFEbRUX//AYN4MwmjjDKOHuIviKsvrPHQO1LlqJnSLjNVuPzRAw3/P1uJeC6ku
rOuTwbbT+p/OQmEnjeO0CWpdQyHvND8XsdOT9nT5o5brX6vEuQaC3mew25LSvSN0JIaz4Sk/HXHI
+gmCm43CDZ1DqERlPn2i14C9hJwz3Q87Tcj5Smb5TOdiG5QIHLgVpgsIAuxilqrTNWus0+Is/WZ9
gBIE0CID1OiUoxULCD3HsWyKeM5d40Z01RiBpmsP4Dfan92irlnXbaPtHlv6RtQTYDNvaPDdpHep
527KiPmZmpsVt5YAU1NJA5lnKE3VWyOdp88KW5y/vVZ4vxvd+f3yPXJp0XmxiOH/cdr2frHs3mzu
TJ/AwgFz2unjcDsHfv1mEGkeJ+RNR3rV1WvJ4tsaeGQN+uY+CM9x91SiuVQoV6uKc9LL9aGvMP1o
dM3/+fK3XdpetAjIteDsUXbezvJ/NnRLs2jqewKZFY2Po9KS7ojhV/Ox9VT7ociGawbAl+4GhGtR
ldnOK3Dzp+O5PVFuF2jMpYXW5bgCYHXE4J9Aa8j45U+7OBTFp628xtbbM1712Z3Bqcri7LamEzrN
/LO2jTVawD1cqTJtG3C/QXkzue8g88Ac2sW4eZdp8GoybvshV290T5tuE3T9bl7+ngvPGWV6ziOP
KFf8nr4Z6G03eBP5CpDXdbxXSScgeAXZ2sBJU3l7djNhmXGQzI13C+gx/fvy+P8Sot1n2oS7pAyE
vsDCdzctohae162E8oXyFerSerqcq8pTXlzaaf/AcdCWM4b2QX1nwWguv6imUkUE6hAkcqYtUqAY
G3jV45Llrh3n4IG6aHVyWx3Uqgr3GNSBMb4+4uRHoyPI3blpLuwKGxg7KSttOUZdR4JTlJm8o85x
5RRd2AD/eFybABsP0R6E6YOw1LBHEGdf9t0pSYsh7CmrXimNXDir1KWJZyguodS4D2s9HF00qHbi
rFVVE/fZap76WSxvfW39ZiF2f7iy3ns4PjcQGphIANCLQrpL3+FxUHnMcMloxFlPWu8cwLa6oXRr
349uIc4wOde/JaQSCPp6Kt+V1oBHatk07sPLP+PCMUZtGDPdTZ+GldzdGJW5weedHMPCxUaVwy+m
CCs/K0767lr19tIEI9ABnMuB6vQMr1NS1Z5o+Gs3+mxop8Htk49NN6rv3tCuEYgZs7yyOS8PuDHM
EQVA+mr3zibMli3FoN1MxuDForLeCcMm+7K7EViLVl+5ES9tU/I8EBEsLRX13XCrLPRh1HHJS3S9
izMLPci6Wq/BSy6NAogL7BhPNmjYXcSCSya9AZi5N51V9hHEAHnyqkydXt4WFx5lum//f5Tdua5z
p1zt2dNuLM2uo1pM5k9nbIy7Trbdh2XpCPibq+J8Fz+NOh5FNVaLTGb3ernrnI7biRBl24YFR/SE
sm5+5dMuXPTEe5w6kCuEAHskUJmlc2nYSpwhRKD4VhjaAYvl7CiG0byVbpuehF/qMXI12ZUC+6X9
+C9x4DbbRCS37/9PNDDoMKanhLM2zEuG36AoTtUIND4o+NxplNdEKaztydg9KXCbtsY6JSJUKXY7
sk781pyqMUUUo6keLHdN7dBEAMyJcdFQH40pGau3fqK7uCXwc2+mYR3RFban5dZdVtM5WgOU4Fjp
QAZ+5Lm0JC4jebrEbi9HK9QXSO4REpWzHQ2zaSBfZaDoeHAD6EvI6foWRVg8ZLVQydzQooovzglm
Sz85lrqsjoGXa+1tk/hWT2OuzCFd5l5bPIopqLxja8xX8S8X9rVDxsp1i7oTnbrdjAT4O5GyeulZ
2ov2YHeGfywokh4XgShj5+bljTMt15rzFwelrUuezF3E9fl03Xs0ocvc8dPzZJjJAazWGA1t6pz9
3vTisXL6m4Aq5pXL78LFTnGGkhMtSfjWexia17lNomkdbpq8n+/qwu0J5b3hszYG1vHly+LiUGC1
TJfS4MbyfPp9G7hq9Lf3WUHwp20DIkbCFH7nN9f44xdHosgPiBX4DYqhT0fKVSAdWddEAk7TDJGR
lTDEMjSMv8khma6ZQV24KUAfbJpg237h3Xo6mgAY3lTIJ5wzo2FrFnTmifu0ezk3I8MalR/5juQm
Buh3eHlKn3XqeUI2/rVObWrjBu7dy5ZZpHVfIJ/R9cPwxva14ughtmDR9BTuRwQ5svrgyHWVkQ18
8ru9UYmaVcprAtYX7qwtKCJLQj0OPMsuSqFRqSZntsS5KwacjHPvt4TnFwZu4ZArQmx5+bsvLTDy
rBTPeQA2jMnTKS8rkOxJNWo32lb/o+83ZLiz9unPHpcq68pgF94bXgCEJv+F3c8gd3O1NnVS1dpN
Bgw7wh+1vV0KXT//D59E1kLks4nK7TPNRTbu4AAIvZnrrBtjIAloBReYa4YjUey3lwe7dNVgFgg8
c5POosTwdP7SCShFZeL7Orb4bYeiUgK9xX6OusRYzgYZdiyQob6WBlwadqOqIIZN+IMI7dNha2Rc
aNjjak5iYzW3GIwgFzYO6Q/Ymg16k3UTOJFTSu+awuWlJdyK3kwsatP883TgptZ46stBnPMs5yig
/YRpm3ttlEufhwTOhtff1nBf+EvweiQrITVolTYgF+9aWXNqEZM9+qPV3/X0K8pwtVLn9PJqXjgN
kM+gKAOAQp91v5rBRBksVcggZg48oBQxz0NhoVuSkDxcOQv/oD+7WGED5gAKpdxHXXEXnGjo5CyI
mGRn2DhSP5kyAWMlVZms0TCZrfY5mZzGPVrSlJtWjKM1UQIjb43MNUHAX891/6PuY3h0hNla3RSD
HB9L2eXuMXcSR78SSl2amf/+2u3P/xNKtdqSoycksWJCrDa2lzEN6wlyLi//eKX8cGHxN3I2lQ5e
b/j9u9e77HI2IN1sKkXr+Emf1yqqFE1mS+ua+2qo7bjr++HKym/33H41QI8HoGd5ewhUnn6fGoe2
qVpCBk8F+UM/GUvoakYaDbCsI+C0Wkxpxv7G8ujxCLv2SlZ44dbnNHP9blVR5OR3w4/gafopF+nZ
NZWlYtGWdJd9p5fmScwmPNNF94Zr+eGF55bUCVU9d4sn8bl4+s1SLjp2MUOKUKmZ3RlD1R2dCaTk
qpUGm4hiMFznEUOT9JVWiFthn1gC4DOJAYdgD1WYRZ1D/s/zs1Yn7n3l6TWtwdSIzLz1rizspZnl
cMFDYzjaZ7tYyVtcHEXk1jXJky3JaSzjJN3CPLk1NU6hN+uVk3JpVqmukgZs6AgS76ezmg8yt/Ax
yc+pGMWXqStqHLSa/NA6xuLdZt2AeAxXZnAk1NfklcH/fc5+H2/gMIeGBa2T/Q3mDEZC/7thZgeU
vbAV1uwmBvKrp7dWh6TTQeTVSGd0FGls9X1fHehh6pDsLV/da2k3PYpWw7ynQCtV3c880cjVCiO5
9SiIFA9JkvUPTV2qL03brXpYg2Rfj63vVOrKibjw0FDlojbHPoGrsq9BzW3a2HlDKtXU+XzvLLUh
EIDurjHDLg2zyWySntAjIGfbrVY+FyB2UaJSo7a88QcY0sr20tcH7KQ+NrUn8AmokO/2hNs56+AC
rz3Xjj2usSVqZKsDrcbyzKaAfIW1dGEHgoLg6STv4vrcF9aarDTbOWiwQBmDwgoRZ7bd2ELp1zj2
Ip1usY+ctTAftfyE6pC8Jp/6r8G+24MbTIfPpcsL6nV3gY9e1dXF1lVKrM4Xx6Sr5zFkHPNjJu1p
iNy0ViLklPScQmMK7FhgsHwualLyt9J08vXILGLdseTL8BvptXWN7Nlsyxuv8vj7s9T6TeIAHtOp
WsX8MOFLOd3beiqmjz1wtiKyFYoQ0dAkQrtt2Eq8lwgV3NliUA9O6q/N6xcYO4etKIsGM16duwXG
5EAO3mDJM5KpZUtfMJE3iQDIjzFUZ1+NHbbwbj/D2NRj97XJU9G1f7prkRHqRxgEzHA2Gn6EH2Fp
RIPUWxkquFYD1T29oJe3BsoMXeFleoQvS+eH2tgaA80Dy0jDaUUrOH51AEXQxp0OiRpL5H1JTumG
XOcRIzJ0jlhzvR6O2owGnFOW9pWL/UJEQoy2OZ6wxdxnnM7ertK0LHEfcwrbOGJX2f9KZAIZ11zV
39d/FUUybL5ogKPnusvJxNZ6r5OxPOvY6RyXwnJRXch8aGbq08sjXTq6vIrgbbcWT7DPt6ekGIoV
X5kzJbHvpcz8A2omCMNQmX6wg2kEKe4U8WTU+beXB75wDwL7sBkRcSrs1LY//098l/R4JkmElumA
9MgdLov3dgHg9frm9kZPAkAAp5LK3C6KLDu7VF3bsT1EVt6shVYf0nn13mqD4V6BgFyIIhmKcIqy
I9H1fidmiMtIQ8/5IF9A5ZETspcu6WA2LAZvnpZGZa1Xjy/P4oU9GRBLbcRmdIbZmftZpG/jjHgK
ZkvbgdTqkrvcmL77FQp8L490qV7BeiGDt8U1tDV2C9ZnZtBCSwF8sqa5frahjaoQ3rb+NSjyusIF
dV5qEOrz2r5d82qe341gYt2PQvjmNfmGS7kMvSLOBw/21s7bFuM/u6dfcMkRlY7LoW5nvxKN+uIN
KPn8k+GWJSZcnis/4SJOcazJh7z9oC01uO6WgNsNB8fO7s2+dKvTiDvkHWA03yO5EMIOy2SU13iO
FzYGvxV0MAhh2o77qBf+wzjkBW2/mojwJM3ZDSu9WG8qx1qjUpJeJNk8XhGYuHCuCXeBOxAY4gzg
7y5sv66QmvHG4jx4pfUNkpz9adksKoxV9HhCOO2dpBfH+6ZfcyO4NDK8ITKpbVN6+6cC5dBFQXIr
zqa3pFW4VIt+Nhq/DOIyUdz/tCTKkoxqUA2qOv7QRi9v1EtHYqv6UxTnEIJLfro12JHlyBEtz1J4
moeYkGN+zYTdmMcxabVrolsXrrHND3HTLqCICLri6Wjk9TKtat4fYIle3A2dEUozUfHrv4lq9sbq
oVrJTf10FEGMQrlwYJQSLRqAJ1aIrJM6CJ7Fw8tDbT9499IHBBUwE7ZaIAJqT4eaa6dotN7F2dNJ
ilMnpZdF1px6X5A7Ti16NoN6fHnE5wu2qYXSTwN8RKVuLzWB1DC27ThEnRVwZxXNqUYnAa9jGhUt
ceWV0S5cHZR6oVtSyUYShc7o0w9ENrCatISrw0cjrYqG6p/4nZrSewGCej7ZsvObqMc4tX4IqikV
YZIEQNuX1tGWk8s7vITwxtbkMNVBlR/cxp7UoVFmn4TSsRr71QtCTQJcLkEHS0/s9fT3ml2HezBy
EmcHZNYhC2bn1inq+oZzVNz3Qb9eGe/CcsAb4JrftHFIUnaRJVi/mkpPlZ+TFiojUQeWOD4aVcq6
brH3/GrkfiJt3TCgRPDP9nXfuGgn9+WZCVi6WCO4NiN6S+pUtyDVomDQZREmGNtVp9VrM0J50SLf
Bti6SHGHb+oCD26ZunepLVURyoZWd2yKaRIx9X53isd84g1+ecNegKRvNUJvizrBVSH49nRJZnNl
xyIFhQMNlL5wSrgN8fQwVzdqE8f+Q3Ya4J2N+JZ5LDw7/yiLQi5vXFXmMzXhvrpWAnh+aGEQcIA2
IsE/zYqnP4gpHIyg4wdNGHx8MjLNDa0pCA4jxuSP9TB/eXkCLgwHoICKyhZV0abehaeZpk9TOWYl
JqLjdEqbSrwbcoTQm8ClcmSv+bUM7/mbwmkl/6BFST/C3iuZ5navLK1wgCJlffZhSoGIG8WSxNiL
Bgesm9IDnj/ZI9Ya+ZWw5/n9/s+8DgEuQlX0Hna3BeSMqhvGAimoQm8OKwKFUatM7/zyhG5qTCzR
03uXBdwYRAQ0VPb32kWuzBIdRnFw7kRrpUcXZo14pxbPOQTGoqXQ3rXJiKZ09r4Z/VR1h9SZOwTl
umZELN3Xxt+SPMTcHM3dr/3siHtEzcCVOA0K/FFryLF5Qxeq76JJzUsFrqBNBdgiUwC4WRJvwsG4
n8f33aRKICnroMh7i6Ts71YOYRtZlRf8QBlC+2o3jsRNpofFRfkr+eoLka5IrxNBxUAxtb+rzNol
VutYvTOk6H8syFXIN8E6z78cYxxzmCrOqCKrgLKBkGSHMmVu9H0RAWLrPrfBrEN3pADrHJveSZdo
DbyleK/spvykK1l89XKz+mrMa96eUrPsPqc+FfSDka3rGpbtNPUyHJAK/1NqUNDOA1UoLUQSIZ3C
2qnL/uOUqF6WIV6xhX2aJpd2TaANS/0D/wOqkcvSOB80vfJ/ZvDVHWSJPHM6YdXoFnFuFH37BrVF
03wjoXCJGInGsrgbpLbodwDZLevnWAYZomWGMa2/Rr0u+shBhAoIvbGqJMqCpaTm4Go0+louEdTb
kwYqpZaIEfLOHOi/17kJFKLlzWShfVhRxg1HbdZNrmRPU6T46DIB1v1t+imOrgDC1Exoazm/6WEo
945kfTkVy9p00QAa1LuBEJuON6U/lr/TxBy+0pkmQpEgPR4HaML6DWWDdAxBnk4qzvvFRGeyrz2B
EGwf1JGZoIUfAZ0Sf31VW3ZUa0iohujElN+rRUyYXUsx0R5pfP8DZqxGCTRNpl8aJ6kbaG/YyfRt
ZpeR6XeE34tFfgHuDjDhoXIK2YSADIw1lGvJu1+2KkCZHZeb34logzQyDCA3UATEIhBrKhBqJlCa
PydLaryjhdx/A9vQq0Nad0V7gHeMcHVr+iPCpWmSlJEf9FUTtc7a/aUJgyIkeJqHpQtUFmZL777R
1OAD/8NINsazpTAiGjVFlCcIhURjkGYPWtdiLIAFgDaE2J4Pd0Xul4jbl1X7WTRFeZc7PFeakvXP
xXJlcDKLxajjDj5ZGQVT4j1kfeXmoabMcY7Y/kUe8kboVtiujvcHVZDk62oixF3lczYfYPqgAKdQ
YCnjXl8T603aNCaEl6K2b1Mq41Wo11N3N2T5AprZE8kDZg3Z12AgC4yWKRMfK5TwP+lOs35Ptbxb
IydLjSXKzUT8srMp1cLMHMssKlJZiVBb+nmJk8JT/k1t9PNneJnW+6AGjhZmlSg+z8XqPAbCHqZo
bRb33SBBu8Zp5k+/KltD9XIYKyqlre9XKeSswcIKvatzERmezHQY6OMyhEG1jhr/feC2JuJPonGt
8nvAb4hHNUXmNXk8dJUDo3rpsuUXVEKOchdkmANUq2+XN1rf2G8kzbn7NUmDGFVAVYdVNUwLEv82
msX9mI9VXFFLkaF0lY8WaDd90Cy37WKoEfa9Phf5N/jWSR4HpSqbqPD6RAtHr26/eo1X/PXAJgks
UKDVhf4ivJ5dqNT7Bh6rFzlLNnxJRYlAZTML+PRq0jkgYzv3Ksoc1fwsHBOKe8JlJuOuoVR4RBXS
/ezq+fS3c/3yM268xXzo3RFrmqBz0/dOrbniBMYectKimgFrjLJ1tlIa8XlMoB8YBDcYXoWT0MyT
3RVSoNVLuyocRde+nQtTL7jp5PSYmCY1L2VXTFvl5davTM9EeljaZumORbH4VHTo83yzVoX7GrLH
SxYOKPc9dlqaDJHMXOcLtTwkfnJNtBUC5eP6V1N9tbEKZ3/FYUdbvlTzhJFegIbnTWuTP0cTjpJ5
SNcQiweXPRNgrFmr91AO868gOUDijV0/zmEQ6P13IRA/jnRV6T9cKrFfSkAdWLp3ZvG9dBa3OQi7
5HoIpt5KoAszVpRn2QZVhwHnhHmS1X+nDPhW3DpuLg/jOHte1Pgwp00oEg8GfJE56uc07SM3T63P
qHZQetSzwa8fk153kdKyR/Vj3ZAsHEdDaw+rUHl2NL3aim1D9nqM5RzWmdjuzJ9rmENdzCuL8qYg
Au/igvB8iL22XY1wbU38ImAczcPJVevqHXxt8gD7IGcHTbOtEiSB7RqAr544yamr6o2A6dkZk2LO
9BYipyhMLVK1iTZcPmnmZyoBVRMCIAMmOVSV9buTQfAWRhTsTw95qwVLzGpQcW2Xy4M1j/Ubp0g7
L0QEFmAZT2Rxv5jt8mhXxfpYlQ17VcyZ+9dPCOYO1UoUzd1RmLdzXgw6L6Xwm6M9N4kVBvXQL6C9
dITGtVza5RurGe1zJmjwi4prIZzyNC2iJR+bx862cATLR7gCIw2F6jZDLbCh0WR357nujB9NIfIy
Hmv+D4NmdhnX/KCLg2q96W89rtaEeKiNEbuSHdeg3lXBW4gfCeba6DecDGRgm8hCv1tF6DL1f1Ah
KZ1wrfU0PeJs6klOmQj+0nVAbVdxm2jhWvFaRhIwJqLMTtaUId1u+XfI3HEltkgrStBVaRM1gmLo
I0O0ogyNSQX3qUi721FfnDlaykC2oW01+dexHNI/VW1OY5x40l8oZmvug7D0ivPvaLait1U6BBiY
/oKE4mEtGtYZZWXV3a++OXTRQq/uQ6JB0Tt23P3nwZ2TIJ5lQoRc8xKZlAiXwQfXnXk+fUiMeKhV
JO0X067MFXKKKD61C4oZB5Q7QAWNmebf17VljrE3J+zJyuzn7qaAQffHUprCcVJZMnQQtp4i4fs1
Gt15MM7xUmy3Fh2L5WEWyNrd5GaevfUCq4d2k7WNEylkLd4XpnKX01IhtXzkltDf+4OGZUK3GMuh
GmQdvMNFKH/A8DNPD63deDJWzgKmbtE2YAbvzcKNvGJvedAzHfnrWug8O8JCijosh1LP3qCjSp0Q
d4WyjiYIILyP41xzRLnt/6i1z9+v3dI7oWGnGM8M1MjMmxWRut84iqFw7Con4Lz086fKXaq7dLH6
T7oueQb1TuVTqJquSUJ8V8c+wi9GTngI6Tz+WlHo5Y3vgXBw28n9Vvo5J0xfW+s2ySVeoAsQEydM
Wi7lyCgnnGBtLR2rUJiV+5aEbjPNSfyujm2UqPXDWlSmSZmi4V5srdlxYoBBQJfKBugERyTw7wEe
5QZ/KU2KUJuWRLH9Uu0Npr/YwdVgovnDbAzuq5IKHu+MJ7UwmYJpOo093Uk6dSWBV96K5E9tOkOG
WgBBLFBWmTth2ZnslWQZit8Dvy0J8V8zPkpZi0fNGYKvXqfzyIuSO33IZ0c/TSmC/sd27ZFzB6Nt
tBSma62K2m52UQNn99A5cVX1dQz0sY4Q6htwVWxTdVPOmfVJtkNpbbJbmRXWLYbQuCe1hjrqjWaD
M3VAg8SbUAdvxaSSe9vHeidMbXrS5LpOWodkWGUb1ouZTseUDk0fVmC9tmjX04dQc53i52Cqtb1R
dqp9kFLP8rADov9obFCUyGlXjIxzF1QreuyDeYNA4Uyvrs2KDBm3afgYZHWjR0Xvj9873RBvUo9j
FxWtVTY3m9lCHkHz4CXRSHYKwkNpv2vtROH65KfG7bRoxnSSgOy6sPSn4dPsdA6/WndKPYIDp38v
6jy/ndxkKiLl1Shn9009f2mA6PVhanTuFAYw9+coHdqxD1GzTOoIxb4iPRgDgXgUKDKbmK1qqIgO
UvsrLezRiNogw4uaV0bT3xoakJM7kgOvRCDbJNi1RlN+aLKs6sJKleYvVAAcQpBAyYPwmloeplyx
yeysX6ZQD1TzXoCdrELUEJKf1mD0n9datnM8E3wo5mnLBFo5yzZG67GnRu7PRRsmNCjB+TRN9hGf
7OAeWAPv/+ou7XTsVl+iAt8E4lffWMkPWpyGjBy/0UfcApBPIajIlncV7aPfre0QYae6+0FqEIZD
pbXFO1HrdU5s48w/SrquTJMxm9iDVnU3xUswqJ9ww9svVJFr7TgRj3zVVmP4S468VX1mKrlc0nLB
yZTo5Qfq7nye2S1jHpXAk98l0Nino6mV2S9StPlvWZcp9l1eyRa1Zd0WZBNoxId5anMJJ7PDD54m
41RbJTmG7MxvSWL1b8FOOHZUqLr8ZflV+8sW/8fRmWzHiUNh+Ik4h3nYAjV4nmPHG44TxyBmkECC
p++vet3ppFwG6d5/TLg1Wl/LNp0q4u1yVVv+h7+wm2VI5vUHCy0HGQcWItGY4/mWOFRfZJsj1ipn
zBsv308HB672dvsMTDiN6bzu7JaBu3uf+O2YfCzS5UzeEHc746lahw9BytV3sHSIRuqO1SlFBmM9
MLEHrK/L1BandeocnS6LMvya22ASB28sJcJVtJ3kckPA/O5EUzgko862lXHB19dFQhtZiuZ6+2Pp
UtwMrpH1U09hwtNgdeGvCvM6Fe96S7CEDGPi3cT2JMY8ll15otxaNTlz54hUxtnW8dStJC+k5Nx7
JXN2MRCvNrkLm3Pnu7zWRMlldhFegGKq/6ZMzNH8r24ISk71Ro1S5pZqag+XS/tzt3yjKCyjXzTn
jC7uzeSJnzBUPtk70mqfV9cWfX55qG+GLolmxv7QnjLcHS6hQHUE2iYVOj3N9PgSbyFUgtTa2Bni
E4vrz2qW74bOVurerH0ATa5Wc+5pBKM7okvmtzLeYkM4IuESqTXP1lfLpfGnMOHw2XiEVRHpliyc
/RQjsRGHTF2Ob5yY42+0kqxuR/m+tVEg0png/+jIvb+91PYgvhDkTE9RZLrPmTav6GRWZ1IZ7BqL
EsE41C0SfLYMWbV3Ecd/h/g37dhwWI6byv9aqEa99wT/bir6Yv02xKK1bN27Lsg2oCIybbmrg8ye
jH5s+W/PrbAS6xR2zva76LrkuVhVneQEcOuaN2GauZl9gPsUURYTF0VE5mqti73KrHbxEJ7Fe+Dm
WvfirWH2PSVdnHxqQsk5x5O+DjjvFB1541gk/0ToTE3KMDjPh2QmbfhIVkNcZ+RDcaBuhe7emRqd
WxoZ9yX1x8BhAYscKY+DPcVfpqi3T1+76jpwamQ/Uxlu3xzXPCuxCvgHk27pOSXRJpapAwTwrbYg
fliifdozL6zFH+ajxE+32Oqv8auoCJRiQWgAHjAVV9W4gyPJyd71qU50DVRPjU5LqdocJSy0Xneq
2cwNrdxrZWHUDyznUJETe4dCZtsyQavewMU0AUH1Vslvv56IEU+l27dcZ96m4xuqZOy3pZqXB5yz
DEO731W3DM2sa5SslD2KCLl26ba6AHZitzzmQjSFbVrR1C0PXeCWT3an2nPvusMzmffSyp2k75O0
cGiuy3VRETq/x9SWE1oRxyKrqo23Y8HOAly2utsh9qv2z746yadtqbnOqilx4F6nPVnSNd7cMh1j
sPFsWUbv1bPX4bNWial5HWOt08rI0b5ib1wovVj0LLJSzbZDH4TLAxrEZnwp/ZF9I6Ql+962ErZl
JrrKOmKWhOXAmxk811Xo9HnrLjtCSQCuLfWdkPyZOjLDd9iuSqblGu3c9UksfzW1KZ618QqyriAu
/kl+mvsmcTE2Rk4bPxmhDJ+RPjoc2m70WSD+6tKmZikjdQxkO/XnpPxS7byUWTdMIzdMWdFxM46W
98/1dFzlahwGrhW1ensajB5W1SFxk/vC67hTJwAaeXS2MW6v1T6tD1RUEjBGBUfyOIbzwgFt2TvA
RjR7KrdAW/vDHgxUk5thxsFjd7t7PSxD6POBi/CDaB1MNlCN3ZPlO9WdSXp43Xg2w3u0LdLP7FCY
V127FK8X5RZeW/NgRddYE2MHQmkpTcYlH4XXhTebnzG0TANOkQw/o78By5S+vRJ1So4Y84pql+9+
jRvWt6KTd0xm23LqLibHNBFgPJnpR/NAy0n82SfhQmwQvPtbstdLxUJONzC9LEv8OfZJ+7p2E0NL
YUbMOTW0sU5J4V0fE5isik17cJ2D3+1diLEtsl8gAq35isKgYkqTwg3v26DwriNeXDeN13L5NGXQ
/WGCc3+8boMQqIS/WpkePTJ6xiKCpFFqd+ZT0Qv7BjMrAd5+Rw9BHuty/BLessVQZ0kpCZZIQnlQ
ezn/WsHaXIb3shkPzAJAi9BtgrLLrpp+WnuyJdRP0f1d55LjswWzjXMdDxZv3m66R9k41Q/CHHZs
d1rW192R5mHzK/2b58N7xobs/6lAOZvUSHSoKZjQ9Em7qXVXlgM9RXuzll8bE2OczfUGJpRELGPp
3rjDe6nX/vfeOPbH2jvjC5U2tKt3cg5PGqXiAxkG0ZcgMXY8jHJr6nwCgevz3YJXRIJmuxlDpvtv
R2/+W5JP9NH2pjMZKUYsrkyq7ne3gfPnpFuFPHMLL8lC03CXL7bTvIZ+4aIPdwu0JD73v50mlZJJ
unVtMmeBbYw5JTMIC2PLoH5BWLtPdZQML0tQDTfOREnyWXW2XeUNeSV+prlMCJCuPHuH13V2mW7a
L18La6IYwkRu/a6TyuLYNNr2DsMwB/96K9qAU+F9PnaxdJwZrRh9oG2aVA8QP/p6DLWJEDhE6pdT
utXEoVZ60YkagTVOeS4RV/PTEb+wLfYtBxHHmyiGAsZ1dNYfRIucKvZWRU4GwzRYR76vC8nHY/66
jZFhX1BsOVfeaHSAuAD+MB2TxsSXFNv1c8Kk0Kc0NMVgcTWzbNrCCvTpNAp/yRfFCZN2SL3p0Ykp
jgLoctt/EoABPNuxkX3O0uuPPjJCJ/PV4rE+V3MNnICArUwnq2Ul3keSXigMG50tx3jBd9UWbfu4
NFPB96G7cODOHZIkK+tpvtYukXN8xHqt8y4qvbt26pIwa6vG/lWYOfyR0BcvfbkyY6iG53OJXXhe
RfOLz/EkrSSn8qp/dynOIN2LHoO3dfFW703P2n+eUJCN/TEeIbvf4arlv4U+JM54GS/ewNLMXRec
QlGPd40Lm5p5UzffOgLtxhkP1todtnUoPhfOjismQ9Md6zEK2qwN1fDti6LeD0PRxnMabiHQc2N1
CavzsC5vk9QVKCtndnVaI7XcJUphShdRuf5Uk75sbCyIT8HWjI+bcCLCK+3Z0wz/dXenR8d9bFZj
i8OEE4y+qEFuP3UXejdDFW2vAeTqe8dTGuR7NOnHzXjz11BP4a8egh0ETYSsm71XL28twu7hNpJ9
PLMRtZq1cnIZntfOqYGE1jVgl+AgFdP9CLo6O+d2iL21AYQJtsAD2re3QdkIlyK3CwELZlkeYAX6
iCmn3pjcbSTIzaGanYKdi/aD63FqQZ/tvoz61IqNY+cz5+tbTcfvYwxyyriB6uaftl33fWmk9UFX
OptabyfFBi8kaXOWbOvfkfKw3pI0PcJ0D7q+VmBaY17J8YIDcsrcK9tt6agKXD0d6oKPA6thwmtM
GL1/tCsvcb5bBxNl6tfzoo4xHW5MMgkDJSlhbPQcDqjPVLSkRSiK+8D4tsnWrUteej2Z6eyaItpO
9NrWbLZNZ49nl7R3+xC4nVkPrdeX7z19Whf0jLo+3iVanzJ7SII6p1BuVzc2yZkUonp7lOR9H8Yq
FXKMdD4gwYgZS1T/jDdkI2KdDEJE35Hmi2iSWb8ARAwyq5PWjr8ruw1gBeNqtmmndfYgjbg9qY4a
PcYzFRdtw8vEmH6CGNrPrlxYHKZwnLp86rppAz/FJHLwnN5mARToOICWNoQdx6F1jPOIDWNFsckd
9+5utDmSoxNcZMij73X2gbYx82uNFpXk2osUPvIQKiv1EV3sD/z6JjdTIYxbrtZ4vOHS7j7WWXvn
pG6nvw03WHVeJY2Gx1hvXX0Mpyl56FbZNbRvtUAItRtdHFJ12CSHgeI5ZtIlYEAUAOzj8XI9Olel
FkN0V7Mo/C1an2CAafV+D7T2DXndOj0VdCTWDFnS4oohBHB3foLeZ7JJgcNUeHKi0VWPWyCW/QPQ
w8i7HQg8PPiMMRX6CV3+w8JYbicH6q676fYYWIag/aj7NWCKco/ORIpBDijoT1de6dflcY3marj3
t7GgS0/vUX+lgdNnNlF/izLeC4Zg0GixXXeeL50Pji02mmTE7yBSoeclpFeaO/je2K0IHq2EMBaP
rrzNqAMu1faVqaoIr1xg/PIhnFYWuyYONjfv7GH/HgRQ4NdycYme6P1Gfe0KG+KuErZz8Djy6oOg
7YxObVW1Badu3zlHxB8LuynPD1SqowmWE4W/Kv7kUPjXJGSFBOJfhu437Vax+VvTryF5gzl80ob1
ke9LCmnuWz9eONoGu54zdlbPu4uMCcU1227XZFRO1kximnoXLy248cO/QxiMyQkovyszKpzhR6qg
TGjvtNvkV7UlFrK/aXf/epsvzTOVPnI5DLppEljVXsk77a/YqavEn+xTW7muc+e0vuVQZScg9ayZ
o/fIOTf9GM+a7SO53wRWKLjQY7s7+nssa3CQptiMZnhJnJ+Vv3y9BYKbmiOtu6F6I/usb9NGLpa5
rYJ69bIRGwTDLalEXsYPPa0fRBYttw4JFfM3F0msM5im3nm0iin2sioeE+vRZ2Abj9TxLet9UugY
SpL3XT85wzLrO7DpyP9wSCKJDlSz+jAr9C7o63qLtbrjmXcUPd3hSFao4gXI/YHqo3RdZWD/deC1
Z8LMgeKvKB5rxytgXDId0NZzaaggdqny6LgcznOgxioPQqHlyV2QDaWUYW7uawscRJZ9o23AHBvo
PJu2wfR3fSQ5+1v2VpnruUeHbsjP6dJ23DmpEUbYN7az1oBMwpu3zB39RLEKEdJK7Uw0fe/jBqeM
OVGqA4tq4R3LqSCNEAuBXm/7ZOK5gdKmNEIx6gwvNbkALneTIJrHLGax8iFs/IaPuRR1ckADEJqs
GNT66Tb76meYa/w95QFT4blso5oKwmYP2RoSuy0Pbr/2Kpv9emly6UIFHQoSR0j2Vv60vTd0G9mQ
k/4SvgZydKLrBC6VpZBsxcyzej54WffqbZ5M4VL2iIY9Wx2PDyDVaPZcUJgYMqNvSplrWcxiy83u
i/qAX8flxwp3nDqVNevhPtF98MxfzoU48MP9kkpLJ9/VkhAqAo//zeYk77GHlNuZ/k+YT0HdZ1q1
OrZv7crY+jgmmkki0MyXMHQWY10Vlt14XZeKe7CprD3MUXzssN0q8sYtAzadvOvEUv6LzzqLyq5W
hOylgJNNz5pQLPsv5KUTnYJIhwrohF67D0OyFMXRRvI6vkE80DYNOdyVNwAXsP5SKAWmDJ8VHlpT
ObzDrZRQ12XrrL+A3anl2E1BcOilHGXKxxhz8nUVxMrc90tk3QXIKeIr4IOQZrjRFs5NANbxxm1E
46MCV+B8B0N6cfkWQOL8xt9uVdRD0dnNEi9Z6cpJX6uoDLu0FqyN1L8FBBL3jXCegWDZJdwtwcAi
QwvbJb+D+rPynWHPKQaiS7QL91GmxTT4Iq97hDq/x65jxPXgoeo0oq6wPc+DkPZD0mDLPHZrF9t3
Nr17HNUr2ADkJYQI4w3Sfy84EJhak5kJzdUeYtNjVFtmiVuoqlvQXAc5r3XvFcjLn4JLAMp7o6qq
gvVdoWUPY12w4PqoqYOXMRT2mi8r6cbftSriCVaAA7NlEAeoAYW1ecJJFyumkz+DTd7vrlOL3ELZ
6h1UoBN17ktfLscEuXL1ssyGkswZSVZ/NISQ34ztug1nraV67ZAv3sxzHc+5S5Ms9CGCjtyrnKC/
jbx6GK+4zrriHBoBFiKUhBGchbeao/ZE9wGwRSeumOKCiPEiWH66XYWCyIF28a/GciYRasXq8T2O
jnzQsFwfZMKY/wESqk4rpTbvCCZsuVelcJ3+ha9NQWlJP5pyd6yppgp2Zl9DAjPsFjIC79j3RK29
kp2BDD0avP5fvUizX/ecfvpgaREj9+Csu+qLEX5G8565zwgthsHOugac+9/Q6rY+EQZCRcIMYR3l
bh+F63Hy4eNxqhlrmYY02utGhKltr+t4V1prv5KVDBZzi6hVrMewHqZPnlFmOWJQDO4OEkULDsGy
LDPp7i4MyLrP7ywM3fowB0l1i0V5Lk/VvK3ecQAHBghYG6hZelKdHiVN7xX56DZNmM5axQh4whnc
T05YXtMAi1uXGsoj7gS0PGUOmvMjcySsYBZ0xt3O7jSzsC2WFMuxb6bxpNBTlZnX4jK4deHFKC5f
sB+fY3K5ENhufbPluBCXMRvczaGNtAyGJYNG4FLmJhce1LW/WNkWROWdGScvPI69jgHvkqa6V0g1
EQtVS8APJpz9EApHeact6effdU8n74oFGrmL4HM7RDB3dA27/q+qmsL7jc/dZ0kRLyzYVKC+a9O6
X2QrNM9kqo+fZeFQOR+vu78/XsQ18Z3jreCqyJMkaUHg2mMG/jTsqSa49tNrqPk+ztTtnlsbTeFp
N1b/zxG8y8fWFKo/9rMIghPvn4ppKY7W9kgGBAIoNWzbeHLpzTOnELWAzKQoo+CIx0cWr+vCIpzP
vn85/Htlv/OXOfOtYhh1vvSokuA0DBblEEOl9+o4xqGk1bh29vF5KVbx5tc+b6sY5uJ3EycSdML4
3idUDhqtem70i9oAAw+m1MHnXGIKSSeWN3hgBhLecs6iXxI8rcqKap5+yIOyu1zA+9yD9jVIZkIV
PZIyMCNciIO1PsKcG1pz3aqwU9sbBFqiYbF7whHLENSb2oM3OpuTt3oLxx+EwH5752+2QJDcYWBw
16HtsmiowM8CW4x40yY+2YsKaLg9I8sauO9XUOnXJboQEkzRy1Oop+2Pg86mI1wzZh+NrWH6hnyr
xa3XKy73Igylf+NtSsoPjRYyOhaNK/3TXHGkXG/9MIlTQ5uHySfp0Z9LCk+HkbVgaamBi8zVIiL1
QhQwz6ZlheNnhz3tDyUg8ZOVkByd9SVJNSDCVRmda4pwljyM9KjfvLJf0U55i9jO1Watw8laJ/O8
Gg3bA5BPsoyCfU9yN97ghUqrxRMfV2Ld8nFkdUWooTd5RqS06Jz/1X4ksx4kbMCSSKApu2x1RCnd
/RvW2EA8bRFE84TUYbrZXVcNWbjI4rlb1P5dFKuZrhD18UUwOIyp7PutO8bN1tcyBRrbul+w2Kgj
ZNzQkr3EA1x1ir1jIIl5dGV1WIBW67tmqMWvSjdtk08DZvhDf6mv+Whbr/rAZNCjW5vDpEYf2C1O
thVOwVlOhIU6247yNeFNnf1HFRp9Dlr7YEc5pdc/Ulk78Qy0GilCKWqve4yoGo1BFleOhchtggc7
qmb9Tak0UMriwcJl2pZYkluKh4ZsAn0Rx8q/SLgTYl8IBqSY4Zd2Cdk+znqe9ZlzqfEOVBpvaIp2
O2kzGTo82nLqlIbsCEd1Sz3wEiLgdJEJ9GYoHZ52t6UNOrHCa6cvB3PH+XUZO0n7JCMjClB9lPjU
QUhLu0BWBIvSX/VtQijd2scl4Khy6YqcHDfsyC2Sck+LMQbi24ZkQgkMHISekDTrIF1G/F9w8xC4
uVkriB7UkjYyBg5gKzWl2d18X9poPgvo8a9dCgCwCPR3ZTIrGyYIUU2v6yqS9cpUxvkXSoo2DjMI
9lO9S2RC3IHVFWxqFF4Ixm45IF8PMYOYys9hBIPXCUHMpZeb8jsSDlHXYL93HvfQ7erTIoowuqri
OULF60nP5QYYJ3baYLdRAbGRV8eSQTA+BfxOf+xowrxV1ioSpxapcfslZ/L3U2YJWGVcF717Btgv
r3HRW8uV79KafVGy7GMWdoYN3QVEnJ6HEDw8dfsYmE7WsWNuOB1rnQXJGB/ii9ErVXACzjkgjrY7
sepU2PTKpqJo0tiNQVYZUHTfRmBlR57mvrlzkIh2vGfgFAfM/cV1P29U/6mwYFoMF/sF+mt9xryR
fM5oKOYLkVcNNgizXfk0fWv7R8yJ1aQKarLKoXIc79gkBnoCHL1F02WAspdJzM+R9m2dF3zZeDGX
foxThfRNIz2W2j2Am1M+bTnCRQEOyi5umtXyePtmR5VQ8SBTH1HvDdat8OhVz5MJIjfz7YbYP7dy
rf0J1QXYmZqKJKQLyA7uWlRc1fM28InrVO2dXDJ0JeKuVcbpH7xdz9B0cquSk2cJcakmkM6zjYGS
1C9LuOZpSoaS1nZ7VP/MQCH4jQHFHR6YNbZL/kFcMOj29mCfIE+ZNvxQTe4j2NIAEoAiYcx810y3
g9SNn3oFIbivOwguc1JTgu4WDArWuzNN1nq7tQ782j4kVnAPgNWu9BlD3r9ZQ7t7OcIsA/gbCi++
7B0aCwayIzpOmFhF2uhaWXxNY/JYs3IBQENt2mckyclvD/12fVSLz3OTJK1BjOh5299lTTZuumaC
PC7RwvBQFar8sTCnrM+lZ8G2xUXTeY9+FW/oQIF79OPuLesnkthmRpSK9i6d1j3sTr5CzkRfemLJ
3Ns3KbPBROvjvtTuyoRaDL8Vc06JjWSwflMYzxTYBi5ZDonXrfqVwotE/Q2BdRGD+1rhbxn20bzs
pHXZjwrIB9GDu/j+dBZ65Roq0bQ9udHm+yAZQfLeO639NSVz9MtDa79cNrfpd1e2dfLiFjXyb0wt
dXKr7bFsH83uXTCnWMTTyS0pdwceRQ2cjS507dMuwIZu53makltnjGAIfLU2LxSUOeG9pRa3PjHg
FO7BbaBCrkpkaBZIlVXM7KphKcxtTVFtdNBLuP5NuFDXTFbjyCksB7s/dtzOe1Y4jgS9Jz3voUZV
2KWhGBcEFD277eMGBDTkxILRKM080amjT1H5miJsnUn2DCDu0T5ekg9YqFZmk3GnvXym1owEVX8v
VBbN2wCYNbiLl5V87wReLZMemCFCqhLxq82XCRVHZz5ssNdA86ggrwtewSTbBChk1kwdHWymHqc+
I9yZTxgnoz3/7Kb23OqicF62Ay6mwM0cgO3fotGtTnHQeu5hiarIv5PkNpW5L4mkviMDAxH0mLij
fG1BWffjRvPJ5WlMgNXwVtRttoeyb48+YpMNMSVrS03qB6omDzCAcz8MPpwRqChjkHW6U2PJcb7R
ayNenXnsZLbKerPyxaCzhVP1UB37INAPO/UY1pF0wc479GNZjtfamerqxo/HlXnUW1FZ8tUwZfZC
b/c9EQcEg03tYE7S1EPNNil7yWSdbNc4Our2A6tydCaKcHmevAoBkJnG8UsHUfsDmxi/0nkDqL24
BQL6nRpYXIjNQ4tl+VH3g5oPBq4BjSbVoM8t4y6sNYT1s79yCcFKEpfEBKRnlRWti4DZXuR61L30
kluARifKl7iSn7wNk8k7lnrIbUfTFTEwa/7u4nXF7rDNCNq2Moh/SpO45aEWsjEZ0jY5npNq8n46
C4HqIWyRRfxfQiVI4Z3qMYRRbsyfBRH/u5HcERdWOpRHf58a+8HZOOcziAh3vvLEUuynxi+93+ic
sDG4Wxe/OpEK54cRmZ0ChIocDXISF8PDEm8c0jJeSbxbTRx8VaKpoxPgBXzXUFL650Vbgi2BKO/2
zKWuEI9GpX2gpWzuDqhSkb/JdnZu9nGHY6jJLq2uO5IxnwYlh3PRD0iSXKregsMmdKEOxWD713HU
ccp68yB/r53l2seoqjnfWcg5ZPmQ7ECNaMPpy+FCeTNVKOesIkrHO9hB5cXnTjDGH/Az+SNak57y
Meolhwjnyog2rA5199e08fK+bda0XFuRra8aVa7+8+gE4+anRbe432VEWTZguwuYrwkf+73uLjje
RCK0ddw5vsjEHeoeVy0RY8d9CViywGBN1R0dyzgCK4JeHivL6r9J6WDd3Wx7/hxEWw9HJFfojut1
BaIfLvXYzOK9/S5gHqpX/DT6jW0Eg5yJtyTfdm5P1A+ejUtm5jbeGMv/tP5MVZY1LBxnMzkGih0l
RsbcsUfe12gn34ihhDbzp2r6i5egUWncEOAcecPgH+JiAauReyNuQDZ4igjUNDKLKzf4NE5Z/9pE
LKJUQnxUKXV8yBBEJ/Y19dtKoKe6kIC3MZU+5uAUEo1FpBwU3ytE5JRpz3IBSORGXpgiCOPV37sS
/gG9w99owa18Fa1USV819h7Ox8hF8J0VtvGmk8ewVlz4+URkK4TEYbIqZjDS+Ye/gteRpk56yEAE
lOu2uaU9jtnFGnzQKH6g+rbroCZQ5E9oRFAGIoTv3WXdD62MLXkYk9Lck7Wkwz873yTZKMyN9s0Y
+R1up3px12MlksU7hNrbmnMbGX/i+wo4KWhFUzh31sqInBWGbP7UME7yONhwGoDt4/BJWhfmLX4V
nsjhOC/CodFO/tgjCqoUBXgr7ndbttPBCmM0Wswlvs+X6/ec0P20FstxxvQiz7EFeA4lu6N+nZXD
MyfRsMocv+eQoJzZkOqK0QPkSkryaw6khbtIVCp137Cp3UURPeB5VKkyug29zfnjGaJRYUhX7Z/A
jcx2kiLR41cjI+lmYkXrfn1RfY05KUoAHSB48ZqHVolbiwEjjs/S0XV9t0/O8JdFeHvmVGvECUeM
uLNkuIwnbUoR3CD2Tl4JtBJ/I61Q9ksIan3HmCoq1nbSwNMuWrma0UX14mAqhKMZdgEMRRCwJegR
/ajTkXQ1H/pMeFzNSOmC/aTrVfmPWKMccSxcVd+S77qrg2TUbe4lG8axXzwyuhJrmjkthTX/UA3k
19dIB9ePxC/EvbtC7eWyC5a/KHyTzypClXBLqZ9erzuDwvmr7VQn0Q7EU4hxM0GXHLlYQHJWwjXh
impNdEXRVv+PY895Mw5pwZB1feFnXPN7k3L3LYSPsixJUnyd3j9ZevGtHJ9B/wwYLX4Ga7X+jkjw
+pT9Be3WXC3dl9X1zIbEBkz7Gb4nFIegolZQTbWpDq6oL3RVTIs88Ko93s4gBn0+2Uhs09j3Gv/Q
OJEVgMDv0Z/eVBBvzorLh7llanaKbHGI0gwv0AKuhLV559BC/XGql939HS2ooXIHUXV7ssOo+BNq
Puq8FAtuZri0BxwfyKQWg6TlEmCDDkd1/aauAnDsI1XRZkKtwPPTYWbr5/eqXi33jASRnMLZC7Q5
TcCZEwdBF39hAvaekEa4fzjP1/Cig2qomQ7jqXpxKnsZ0eVzO6unqtEDbAwK0eJQd2bTXDyBaM6O
W7pM2OHGWsly3w+5BdT9MUyVv5y8jSULPqocurvKpUcCX14xLI92FYx0J07beksrbo9WFGEjS5MH
i3eHaWKwkbSKHeK+88bGyn0lFnO2HBDrFNDUObtjG9potAzOHAwXss7J8Olvgrqf/Ac6NKr5GFoX
mEWuiXjkA/WfaIT5ftIdjotJbXMqcILeLccXrzAQGOQcKyS65OLjaNHDJq/raEi6AzFq0WeDVw4d
PfnH8YlzzV7PVoX4FGFDIjkRwb9fEZdvTM7B5JZ35bz06l4n+76AUUQ8hfhNSxahWeFXkQv2+FM3
F0X0zIfqgWSx3RSZLmzvrRggZbPRESy6UVUlBUK6ngM4qZD7bfaCb3yF+r8tXCuIjj2GhZum4aF/
imyKk85s6Ijr2a4QwIWTYxUfbWMWgM5+0D8BIoL9ioVrNicLita7RurOiBn2jXdEpt7yINWiuVsG
R6MsRd/+6l9eiGzvOYueGDuTv8gVGzy/UblMGXYsl11VDWX1Gk5V+YVGKNqOI6mfATsEXX+4rfzI
PU7d/wsneXoe7x0w+l9Xj7NO0cLWd+sObHlNc0S3ZqZr5I9xK4DrJgKW5Ey/6Bmsqee3LRjZ96Md
0PR5PfAql7QgCPEoyo5WbxPxKv/iRu7R8cPql3cVSuf4GlG48PKlwUqK0BEKNi82Nd10rVcXGQhd
/D6RlvMfaeexJDeuhekXGkbQgAC5Tc/yVSqVzIYh06L3nk8/H7UZFZWRGbrTi96oW0iSwMExv0mO
8P7IYboMZRpP1UYS3hhmVAxbmvYp5BrGRWhsBvT7NoHPzHpbp6IpPw1FwikzzRjpS7RI8VKwc71t
97SxnfQRkC0eAXKcYJZMZhk84sJXcNP26binry/8fRYP9K5LzXI+5gHYJJ50Gvx7DhnwiKWM+6AH
wuhO6eyQrfjKIURIG5KRhKjr7Bqj4bp3rbKQd92ooAwoGgCEXWNQ90Mi589RbYN1a+i2u9vM8pmg
uYlONWPG/fSUsQ5vBZZBxAEuqUHoMOfRVmf0b+8tnDyGfWbB6dvnhtB0EsuuIO7UoKSQVTBFcgRK
kzgHM3IycRw1Bp/IaOX1UXew9N1WzWRFJyH9SBz6KLQW7JcdP7bt4Bfg0xJZPs5ZHeXPnN9Cer6h
DaMHCYJ2cCq6x1DBgt0WZdgD9uQlkoWjOGXqpdHdI+QzOjduWecPwQQZ3XMnlEKAriQz1UM0OSBX
/PjXDEu19hhVUjjRjHIj/QlDU6fcIIWWCHZbPKe7rA3tYlczEv3eZIzh96rRinpbKbpHpFVz8NyA
6R+/Va2Fe0ZElpbsfYAd8lj2DLBOZV8rskVELH9ZXI7wMxTGTztdmnF+7DvRD0+tUSQSYl46vakB
JwSWkJkD2cCqb51iDPSj3oJZ3XRzwNwBzQYCex7ANaQDVXHzZAkwls2YSIMf6scMNGjLpUCNdU3+
dEMV1AwJxzDaOvVUGfsM3WtvdAmfW5CSiKHaZMg199dYNx+bPpjlZmhwiypIlAT0qqCbPjaJ7zwH
zG4M0gXg+DtdtH68NQAVgVUuQijLOXLPMDJSuxk2tq+qb8w4GMG7uWtRvYoQmCAvJ6JbQS6YnACC
G8netNRMk0Z2ImKwBSF4j+RNoA5GTXPfm4DB0K7KgY6SdiV6QxsQaNyuUkOkbeOk4W7z0YcU3jgD
Bj/ZY+b8ZKYAkUrzIQLsrbEarf1cZNNHTjETQoiU08YxpgJj7hzFWsQQevFagR0s7gp3mFrcw+3+
jQO+OP71XbDP3KL4abXW9AuobQT7q9Im8FwOCTOtbROiNGTRA9dsFu11t2iZXkOIc4/a2Mz1dgx8
f97XlkXlxHZ/KsA3/WIg7u7A7y08ItrN9ed56ueYHyfJfwdKDGghfVA9Mn2qSAlH8Coe2frgkIvX
tbMp/JmoZ7nIM2yhzeTFHusRG+zKUuTsxhDt+A2J7PSpd+32g1UZzZcxU9MpRVoouqma1LxVeMIv
BNQB4kyKGwsYXIVvAt0sP76rwK99NsPayUknC6MEQk3gZsuratwjPeXTy8SzRZ2cQXOS3WSF0Hrc
QTjH0AG4cCwB6SHHoFUO6AInyJ+wX6u+IIobvkRTon0xupzBTaa4Te6QsEqtPS3K3t4CWnfuVDxC
AsHBRwBi0jEJtBIF2CHzzeG0zDWZ2QGYHzbom1v3jRjL7xggR8O+GwUiAoghwPdWThHI44glgMs8
BbjQSztJl6KOuwczZuW+NeDoIjgvfid3LtzQV0zO/fhI/2B8JS+sPkmRYKNlGUX4rSXqjfs009X3
SgOttQEgHIxHpOv1b2wJ9EUpTXRqITWMj4hDiEXkbrYF1gR1kuwbt2uap7xqawDR1mz8kBUX5gYS
PkjeQqG+vQtmVX6I8LGx9lXZBU8Rsk8/ucyV3GldCieewhSdBGhb6fecSdwIfLxS1DLzIEDIWQkj
q7ovgALN1gQIvYRvCq7VSeyTMinItiGYedpGJkrNDGrRltiaRsiYQoyBi75EhARRC3irOyZB0ftc
84P8jELnADfFyuzHQAXUP0bsWp97X5lM9As1PsdRGqS3EhDKL6n66HOjlZzljLP1uzk6dztE6jK1
Rc4ofFNFEfenKprhWqhAuScNv/nhAW4XvmW9O3ZgIc3Imm4cCWKU5LGnD1IkeKJuknaUX6ZhZPI/
dm7rH5OOqsWAcBcdSvxndFKjZmkYQ2YUx1mbp7uuaofOM6HPuTuZUKjCFhxcdcsUtMk4hBW/QusK
WtBwLOOEGSd6EDvbaOPyIQ985CnYvfrHhGiRH4Fb4R2lWcnUvCSyi5+SZpp/GDAVvNGAEcnUrZug
EvZFFRxA1NkzxCKHVrXrS9fcipIswMtlJXRgJRrScCIKk+Boo6vAnN0WRbAbBfnlkV58aHwdm3F4
LUSvNQcIifJ+boOsPkrkHL5EHZUFjdUyewGMmQ+bwebFsQ3cnB4j8T+F7CHnlyLt7GlD82ACeVtr
DlmJIUGmdNpEj4kKfwpOAd3JvamPEds3ygxB4tJXP1vToUhoQQu0m3aQo6Damf3nrMss7WAB/v+h
M2aTnhhM679uLu2MdorUn/w5yYDLF073ebGkbsB61SWpgshd+2YGJBntYxQ/HnP0pgQk/YCttQia
PFYu8Pv9hOXqfIAzngN4hRSzsbEs+zbAg6dz7tjNN1dmoeZ19Ng+VNAM4g3M5uihBQwc7wyrFE8G
/XA23GQxEDCnIvLvoRFG0DWT2n1sjDQdj9ArsTY2l7EM+Jjqg2a0dKf03HTDvd2mFSdJq9vu0R2C
MdhPQ4pLWYNUfHEiUpF8uZmBTTI7M8WYZHSSlK2lkASJcpAhYcCIjKDUOtaxNIUNH/J3gyhbCJ60
NrixthM07Vu7GHs2XwY4iRwqZByDFEsHws9gcPU9qUP3MeamQ+SFO+WrhKVV30ShH5h7bVS0H+hH
DNZeIRUS7WDQqhfTnw2Q61YZZthb1OqpDSsCftOR72lZBckVZZuSUI6yoctowE0DazcnfkmTzSzV
QWc4BXQpDy172zGAoQmp68UL+Ro53VDoBoy1hoh1nG1rekwNwummn5ilDXYcLdl0TdN57mVMY6yI
wm00Aufd9D5WLbdWqafNwiohq/xOeaMUwh62+ch75lqxbR0HMmbF07NAV+uTX1QNGgqhBZx+jggm
h1F32/pGp5h5CQYFvVTYZQQACF5UvyliUOX39B7ogwVFI958J/Gf2mD273XGNf6tKOSstkhnaMPe
dQcj28yTIafbMhDIn42tnv3CWLH8ooWd/zaBAZ29RV3rFxOQCIO0HLTDxmnnHhnxKqQ1ZvhudtfU
C6vMEn34HVmiUB2xDcIHcprSSVLhom7gaaqsHv2wMmjDS2qwvV0z7+MzhDl0JFv61klpYOGh1cMj
2zl1VS9RTpqbFoLRjcgzsKu4t9l4KUUMLYDBxP5OzMoBmAZqGRORJO3yF/gL3dMUd/2zlRUNYRtw
egOyPhw/1WKpV+CC9DfoKoAMc5JMDbfEPF//wJaEFCEnK++BoyHNuQ98B70GVYNN21CoLnL9ejvc
+s4IDtLWbEQuGeNlW+kEhh5sEkyr/qsYoy94NFjDG9r3/ZfOcEBzU7fUL2FbAr9H2ea2AAhl7/2J
YRwaTAHcMt8Kop9B1RnjDvg3Mi6L/oW5mYF4+AebPkwL+d9yP9m+Gb4h8F58SMaI0xOJvD1NstB1
BjKhuIVsE5ibmJ2DYQD5T7y3EwuFiCnS3WPhxtYd89k2x+ichvdj3qWAb2hZ26+t6/TNpuysmtMA
zsenvRBwgwrSyeZh9qPK3QQIT9nbxsgXRnZAnrPXAiP+LJu4mg8VI5fuiZ86vtRcVsj505uiiypt
q93PUAfASnKXSV6XzawzE3PzhnwTc6A0dcofjduremME0uHqSDtYGIA2wIiIutXaTbBYKmxjy8+i
Y62PJfOCrsb6g+6Q1TyYsxu90vSX9gO7MUXq05SdvzcqmzuOMQBD9KADOU3j0q6CvZ4MqLvwv/bV
HgVjNAhiNdf8qUuDY8u7hT9FO4nmKzINKt7V/dDGh8ZWbkjBFfYPptnriyCAE97Ps6U5HwJfTK/Z
ciJpV8RUvWXhyle9ppkJRKpMboPaSS3Uctzmc8/4czxm8OUfMi4IHJtyzHcDBlAFV0U3fG21ePgP
9QNxJ7RMIFOkHN/ZBgJA9A2sNB0R5rIYPZSG7Ju6xtJxA0klaLczmRb7lbrf/mrQFP1kgL4kjQJj
RFMTyKT6IM3UKvd93UtUa7igtw2EIQ9Rib468mdhsmmGkUFBaspS31mwhECiiG76mqqB7vbch26w
M6mIs680Zp09dN2lxWOBPDhR7mnWCcxgd9NbPX0lzalsTrCy3W/M0cwUQr0RLpcEAs9wH9LBekVV
Tf8wNmb6Q2OffGmysbgPRTAtFBCfMGr7U/4D0r2+sI0N2mcuqnT/hZmGXxaTGDluJi6xW5edPt2m
IkuftCRO7O0M5jfe2ArQwWdULgKYa1izwjRDYZne/UzlyGXD2HnXjuXwMsbx3L4UDO7gQLl1+5bR
owT9aQv7M1iLwTkCF7MqUD854RKhUmVvqopC9DTohdZ8ZUSu51tziKryjj5HcVOQb83HGuyLuQ/1
QIOeAGQLwZ1sDJ8X9e6vRuCTjeYzABLw2C1gt1mPqxZpHPwiNhUTpoIGs1XGx3l2J9hheUoyXUrd
Zc+FuSBtJgCOh8kF2rPtjHBqn9xcJA8QY+r4bihTe58oPQNklQRWDhI4FsHepqtcklL2y0S08pV4
RtEMGrptRE7uAZaR1hYclv8NNa0gfio7u44PGGiY+b423QHcpWNWD3jaVtXGiHR+NaQZ07wxHaDd
ILCd9JgaWRre0DAtyOOwNwIEnzeT/rl1Su0n1XnO2x0K9TzJTICunOJablCA7KIPVTA3BysYp26f
miMdgNnsGzCull8cQNHFTwaqRcg+FUU5P0RVZWFrC20G9z4AtkH28H+AAEqtjdrBk04f3iCxWar7
3ox8dzOraTR2/8f0rVqAe8282e+x1zKyvMyRzxF5uh8Q8x0PIMz1gr9qBp5QxOV0KuspV/u049qa
Oj4cJIhkOF0WJjwjBiqlQg0WKV3TENZKX5ox6MSwp+w8rZ/1rWEXFggRILomdecV3V5jMcZYKyBC
6MB5YRE7hajHn/+h6RyPiBHDzum8DsmDnY+A0T6SpvMwIfSypWOkvmr+TH3hkgwy3QbyXJCdQ+qL
rSuq4edEH5WFoQGjIYVJw0oDV2NL0z7TO69Rc3voELi8CZuoP15+t2fET3m1NPZM/FfQrl8JrWoB
bd2JssTr/PoDHzD4ZIXUjrrlaB79BIqqKoVcfXnR829ZLNeXJXHDFatny6EzDj5NSG/oe+MJQINz
5L/WtkKl7DFfQ4UIpM0+a+S8Kwc4x62a3W05FNdMf89tLfXHD1k0P//43Cgn1aqWvOQ+y1DSA3Dl
OEZ0C/Wzv+L7evZzAqjDEHrR2Fy7hCo5ylSJuvMkM+SjxdZ7kOXsvFx+s2c/J81lHsnCT02tjorV
BhKk1Nh5JdRjD8+HYO8wx/mE3lV+E9fgGMnG+v9lp/6x6EqJtgce0xmNRe2MsS0tMmGfiqG295cf
7cynQr/cWaSndWXo1moVlyyXxqPoPIW24Z7ZffvQJYOPEBsUvstLnflWWOLhMSEBLrmmWOmtdggn
gQyJOw/HPRMuLAPOA4hJBuj/uo6pW7ojER82DKHWxyDMCefAWdh9cWM9FLMJHnQegyt74m+hXFaB
oWDh74R/mLXyAkJ4EQC4zc7zkU48OEVlfvTdURtv5ig2PfqCvnnFev5vpVxcrHR0m5cvBfxjtaKJ
RYlCW6jxSBG6t9CmzNDiNNmPuQy6Tb1I9CeyQMnNN80rIra/1ZrfB3DmJpbDC4V4qrNjVieaKQwk
r2j22l6Thpf4ORQZRg0uVXCZm4XXKxCIXt2Rj52YEsiKMsWwb7oOGsIh0d2K4sqHH8ycHg0WO1VT
toX14NunHGosQIIMTU8mr44b3GTKZhJfNki7pdDrsz0mUi0qouiXgBnE2/ZV1bNVXgmff29PlKo5
3gLsDFr+1vLnfwQtw02LKIrMCUxrIl8RfQLLMIf6FSuiv8/bsgq2GKhiozK9vgnrREsEM46J0RWS
AaE2tFutD01vKOfmyiV09oFcWpWuWGyUzdV506Gdzk6gWKr3mXILOrULiPDKqT73QNhd2i63KdhK
a33paLVb166YvAX7tJ0aGxmDmaIOjsK/GxUirKcbXNzQPzGaXMUquptx1olq9OhZaLT0MuanxQBg
jrL/tqr0eCetorxyw5w5dY5h0OQycGaWWMy/3xZAq3OIkM7oBVRlxSbNBgSmumHRREIB0Qzv0GkN
vw1uB+rXTLUpvBLNzrxfx0AMBA8k00H/drV+6ZdRrNp68mItSm9COaR7VXfD3kLC5t8/pYM2PBFG
6KYw14YxgYwRgk/Ym7EYPwPc7SBwMfslBGZXVvr7QuVL/r+V1irjbaUhB9Nlk9eShL6A35IPuVtM
UGHM3qtQLGFG68jD5Xvh3JvkYJu4Ny/+EWvzbeBqpiWjlIGbKStUGjJtF4KaOeAk8788HyecaALs
xCAXe79pYNdRqztwRRpwI98tkBc/spI6KYzi9rltHePTxND3+78/n0MZCCrPNUz12x3hjwCGjjQl
6lCO3iAQ+B5EBdko6v/rxsG9chOd+XxYjzi0Bwli/LNKb6tJFHlvyMGLm759QhHUOkzdXHxk1Fvd
OX4AkDHSf1x+urNrCtOFXKYjGP/bKOyPp4sm2orGMi7tAQhnTIGb9DZFM34XjYggwffXkfKZwJWL
0+WF/77oLWOpFvCxAMNDivT+W4KHyxM0jiouPTuEGs3wPRV9+rPIuuI/C8GR4Mrh+Dtus6BF/u5A
Q0UxaRVRaw7eEMIkRZdea6gZ0YXLkqi58g3ProK7jqkz+VB/ef4YTY5S49hWXlaMwElcAPzPbizN
Kw/z96HjYcjOHVJvU2JI+f7tGbRORe+3tVcPaJOB5mnmo6SfOOxClIh/Xf5UZxZbHIxImgmVOP2t
8nSmXZOqorD1EM/RbltMCw/h6GcPk15e80z6+1qw5OIpKiVIIuxlVz4J7mDbTBX8xpP00CZkQfQR
LXeEBsFO9wwi+5scac4nTIdSqlyDa/7yo575fIgZ4TuEdCJZ9e9a8I/jgJLj7Ce0Uz3bD7s7ve2A
vkA5eru8yrkXyvkmWHMHQrlZzsYfqzjRXGAOVXRemJnhwZ+zbxBzs70SYI4vr3TmlHGuCSgsp9vC
WSW3TBeG0BhV7cl41o/d6AQx/WtEnZk/990R6dT23+2qqQe55XSpG3zHtZtQWWCKYCE54Om1Nj4R
nlEHkrN7a8K7PVx+OmPZDu/zZ4vuvWIdtgtnbhUxYfWFYGIQNxLwPLObxW+uZnoOSWcDt0LcNHZd
/Af/dfiGqYC5JwbqryZy3Vdi2ZnvyYbRbeKYRYq7NmUB2TyalblgGMD0vqJBy8jSiRrtNGWA7C8/
85kv6nJLWyTTOk8urPd7R6kslV0UdV4E0utWG0r7o191GYy+hr4Jco5YvOz+dUkBjJx9JPi3y7l4
vySonTxPo7jxsIpAocGWe+awzU5HvnybDxDSLy/39xlkOUkWjzwyoCVjdcvPA43JsHVqLzTCzkPI
AkYnz3pllb+/Gaso3C9hpGAEu14lBVcs/MGvvah15wdkc5xjGriAqxfJlssPtF6KL0UXmY0K5EnS
HFwe+I/jrlUCBf5OY5iOuOpNU1gNqFVVHAI7+lcrr99Lka1YDv0U/r0K1QxfQJTVqe7hCJKfSFg+
Qx8cFm5WcOX9rb/SeqXVPjQmy02StsBoIiyHw9D5cic0ZDkuv7rlAP95wJdVuHMg3NLg+Lu50ceT
YQDpMzyDTATlVFu+0XpVHvm62qObEO9Rd3Tv8T5p9iNahdcO2/o+Yn3qcqTAdH6B6crV+wTWZEWN
Ci2MroNgOoxlHZnPdofJ1S3CwAjEINvU3Zq60n/mqBvAjUMGBEBqk7wicae/uoL7altncQU0Enn8
PNwCCVaQitDagqjftEa9i/3WeQO9yDzTCM3810y9/KEvqfkOPvKJ2i1SkP4PmdIf32h2GHyk+1hk
dw6IW2cTd8o0cMZA92nr9L78kXaJbR3xk0l+KJshPhxMzf4PJVfrR42w2yO6m873Fu4Wjjbhor2R
9GaJMF6lmmPolp16pX+JGEoCNKF/acY0zm8T6P3Pc24PycHvy/knCns17qkFBPDdNLDVoGlU5uvA
xJW9jdpxsSVi5MZhHBKUQrCUHKxNwPz5R5r4Yb8vprgFjYLr7X2Cp4O+hZEK2kCzk7GH8Nm63xPI
MM/gJ+rwHxO031+U0o8tJaVLhvb+MCb4ZeMthZqnCabmJtec7hQt/JHL+3YdpZdVDMp3wovDKVxb
kKGzJkXEZeHliY20QAbBONLnAYufyN3aOPX8o+nSsh40EyKaiVGb+9sr6Y8Q080aya2v6R5zXr3f
gvuPP9e1Qirw8nOdCWWYqC/FFwsxpF6d+h4w16Tl0oSW1AHp95G7Q/6qpS8PeQpdiivLnQkyNMhM
Y/GrXYqvVeS0iwpaAJQSuiA27LIqju9wxlNX2nC/ZzKrKENgRrKeg4o34doa2GxlTG8EkCVhoHHf
oiIP6VeJonmtSg2In4PhXkSLLAgPuWgmjEkq0ySDmhEwBZ7cm1sNF5Tw0Dqdig6Bq9cnwpXRbGty
XJ82acjJ7bgpURVgPPtc1Hmr7dA+kk8zUCw6calmiYMcksj9gmb21HwNS7MHXg9RxGTGiQfNzeij
hoOu00wMwUBJhxoAoHe6klKd+8AOp4LNq7vK0Zc//2MjjYGJRBCCsl6oO7E3QyTdxFpa0KbhkF/e
S2fOCF1w25L42QmdFtT7peIYARKk/mdPH8P+k8JcyINnOOw60ZX/jVP/9fJyZ0K5RWuZrNQE2GeJ
VVrh1EOXzzrL4ZyIBNQcZL+w+3Q+BpiIbNElNh/RZMH+O8NK5vLKxnIqVvuL7JCsjcY5t8g6GmRp
EDdVBZqOVn1g35a5iD4Db3Ffes2xF/dbB7nBsAsemcNXrwNa/TfQNuRr5Rfmp6Hts8eeDvD+8q86
86UZTtBuoO9HZbfuPWejYQRRImaqusY+YRLY3KDXUnwEIBlfeQHnlyLkkgZxzNa3qCtm5Cc0yZdu
deQ8ixoElh3l94UGaOh/eCqTDNm0FSmrs9pUWW9WMa6BOu6iFXQ09MvbXaqF4QtSAu3T5bWss89F
E5iamHoHsZj3O1gGPJMOS90rtNEsIYhH4lvtYsbgtapy6iOmoco5YJiTRPuhTkIoyhVIdnBSo/15
gPucPwIgT0wUniOYCX4hBmdXYpyEzRwc4eTQQN3UT0XVxx8zdIoWtQt/8esGRtYAjTdREQdUO3+M
UQMEZDDZEiAY8BPxtQ3gVG4hGbQ/5naeoX47zPh3wOGr12mIFUqpTjUCs+1QpbpFAMPCxOPy61m3
lriTFj0JUll3OXXG8vb+CCUuan8QEbLRE/B+Q7jGuqEBjMxwnkN3L0GyOZznu7iZ4m+XFz4TWCyD
jUYaTOecO/79wtVEbR83zuwBw5mTt8BW+scRzM59lyKv9cM0J+1annjmgBtK6DR4LRTh1y30UMui
wEjy2TOGUiFqgQorYFPMkbqAcUcaXPNwP/NquYUZSBM5bVq2q43X9FqpqqSdvCQMzN1oQjPuS1CL
oKAyANrBD9215OnyWz232Zku4j4qKS54t+/fqhsCn84Cm4sxV8ULGCwI1CDvj8WQRv+fS62u/bYA
JhIgk+PN7PBon+PX8ZwlQPA2Wqqb05V9eqbGoGS36EIybnTopr1/MBQAutypeJkT8r43wIKmg8iZ
mkWz6rYMTLK3hb1yCuayfOOwmh/+h/eqqHRhdhKP18nHAoUtB5pdng3r72FEnfPYUmYclz7KlSzx
3BVowsIyaPEg0qGvrsAW/d5Ym3KWApW7rTIF6M+d0MUdc/ckRqP72YcNUJpaFvmVtPva0qtOTdzU
qDvk7og4h8lAMiiqE7RkA3p0gpDfQGqMnV2wyQHfX1n5dyW/vn0trnyOnSTeuqvGb2WXPYiXZPLc
vq4Lcq3W78ERT1G/Q2M7drZR54tqN2QANNHYBra3QZHOMTY6vJtw6+QiQBUeOYIW+Qdhv9mIgGNI
3tlQQyGnGB/RXHSD+25AWGv/73uD+RTXs0kYY+zxfmtmYeYbExKCXpU66WFwNbVDtSMlv9edK6fg
XNC0l+YVmTaKSuvOq96jjy6Gefb6upoOQRE2J7ymip0eTPMdyjzT8fKjnQthy8gdR1wWpD+5ejQ6
W0GAcrLXu75rHkRndfeAyfzgqbcK0/EyfxF0MZKmfbm88JmdKLiMBM1l+fsUvF+4xAMk7Ftt8ECL
Nt857uob9LvkJ4N6yPOhhbwfOEsDZfIm7GlzXV59CV2rzSho+aLwwHYU2Ea/Xx0FSKv3kfP3ggwX
DBScefoN7Nzw2u175nvSAmLeLmzXIhNYxdA6YOgw1jzmJJRPamAAlm85AQdbG8cPve5eea1nrgeE
6RAMEw7ALArE9w82D3EjdZuBqolOO/4aMprcPZ5HVr/vTdu8Mr4993QCbWVyLgIZUfv9agINpKmC
zeZV7dwhLdWirCoizRx3qp2Ri5EowF85i+f2ja3DSDIpMemErpZ0ijBorbCagYGhU3rfJgtHW4aJ
BGeafUN59F7lyhq3udP6V+L2uacFJoKZiCOkImN//7RjnDcSCYORMpjwtEXrPaUplITDV+gHcXpo
ui6qDpc36plbUeBKYumGYk7O3fR+TWTucr2hcPXIQKsTQSfdZy1IzNoRsYcNsDhJvMZ2eR1r86bs
q/rKFz63n6QrgQeQw9HxXT0zRygjbTd45jZ/dvB/8nCp+D5jnXMlEP2GGqyPJLUCJSjBj8nFKhIl
eQWZpqommoqQlCE0YsD5As1Ey3cIMzH6QrTLoYuHR0/+tWqq/AQQz3nTs9wCaQqb9TuZbiVvIrBJ
rQd7wS+vNCh+N/XXP5FbgFYnI1pwNKvcSzMNvBhR3/QMroD06PdZV94Ceg9uOpyWoI33Q23BcjLi
W4WlKapbQT5/oZNe4PM6JrCLoC/kR11FUC6Uqo2fjQ6uHo1q08IuZjZVu0XZTcuP6CbB8qEixDTN
zyYYN7Hrxuq71BrkghHX1s1byrl0OjlNhX01bu/JgFJsptBfLtup3EVRUmJl0BI87/ppir+PtBmf
RRQEv8xSZu3OHxbD2J6tDjQWQzv4A31f31gB/rC7TJNTjtfQYN5YepPlXy7v6jPhF2g/rSRhLqNn
d3WIQXS1ys3G2RMhzGeza9HAb+DwX17FXv6a1fdCmRD4JPW+UkDL3x8eIkjsFynNcYYCSX1se9g7
iJh02ODSStUnZEal+TDjnffBjUMEQQvhTJ8gueNkAgzBh3vpOL7cB/PsODCeSzyoUIUbIIYMbRNu
yrkao83kDrWxA+Vc1vtmQOJw2+AMJo9OUoyLWsAM8y2wfONX5qKuBGEpmBQWi6X6YJS4hW1mMPoP
fmfYvxJlaOHBHqHUehZ929ciwI1t0+PSwOZuug/uALDq4NKxgt7S2hrO9fWEyGqvsCaBzSITDyEN
qLY2EzdPIk06/CpCiBseAykcp1A2svNdDZHK3xroXI+Yt2SQi7dBFUr7Srj8DU9dvf7fcDo2D++f
A/P+9aNyWjCydqQ3IHCvbSEw2w8W2D+xFZXpvnaRGf+ibsZQ1ajcqdwshwMntHrIJaQ22oybQQaq
PIB01IojFhGDgTlrECeH3ungMyFgVju7wJVl/TRkrdntjMWw4ylHckR7nOaZQQRF+EI5Z6oOp4f5
z7BVs3Q8tIIxAyjjxPpBe70zf1zeecaZnbdcEGqpfZc57CrPTlGcRpolsOnq8Jg/hHDL4b8OUbFP
qDmEzZMuGmHdV1nojicoRchLdyPqwzm96nBLc3f6peChZLvLP+tMMAfOyYEAqeAC0FvFL8dAMzet
DOFZBcSaTWAbH+k8iSesSscr5dSZu5KlFlQXtTjz0dUJ1906H4rSxopXY8KIbmRbodsVKyzJgxaq
+gvTzPBKI+hMLktrj5kCIYuscg1aDebIjHAKsRCgyaQ8cR270WEwsaz6LAenhIQVYVpIshCMPy+/
2LMrL2kBbXJgbOsGedhMwBlmw/IyCwUJC47UsZaYh+DZkH2CLDIcMr18vrzmmUTIMSAbkL/CUiOW
vT9dDl2+vs1DAYZGgXZHYM1stoOTDU81pwmt/54uajAntwgwBNfoFWcCuGODDQZSzTUIWOT94hRp
KH7g1AoGHq1/2JXI9uHIcO3C5W9ZBRDeJq0ORo/MVdaoqCHCdQnRXuklnT3gaqvSXRwa8ZU4deZU
gD+kUUmnHQz8un0Yt7brC/J0b8Q4Y+eiIYhJY6vtrQKswuVvthz79QMx4QAnwUCKHGJ5rX/04hQy
WKhDN5LKv5jcAwIMbn/QEOSLHptauNqGAKZOhkRCEEkAhT4ZuoSxfy3VWrbG+me4bFZerQsfez2m
gnuEegEW817dKxQ2ZGbfCaeN9pFmzyc1KS5GkbWfRddbu1Bz4t1s9daVb3smQCwoO04pN8MC6nv/
KiS8KxT1YuXZUC0/pbHdYtJg+IfCGexPU4ODxZVs4PeBWD01+5VoZANTsZgEvF/RaVIuCqjySymW
v+q5DUVwzqGpu3a5Y4aO7+iEvVcyjChNB9GAueysrkTgs09N1fk7DOsU3u9/QzLp0ximukKY2BWH
BGWCLW5f6PQBpdoVloqvdV3OHFQAVGAsaMUKy1n3ExD/SGXsd8qD5xk7iCS5yb5CU27XOlgzqVJ0
W8bX0QtgLwa/jt5sXcVQbLLjetMzF9kxSHeOETpcb5ePwpmQyZnjdBO70F5aU5VshNuySI+kpydG
sOea/Oq4rflpHMS3Hvnxm2ZorSsH/dy7+HPJVW1sFLh4DLpmE7Qc8UIegoVp1wdXXrl17htTf1Mv
0dgAqLe6ZbHagOTgcPeXddZpm1JpXX0o8rHEzglH802LDRXcxJQs7zFvwgZ+ZonI2r0Zd7l1l+ht
/wWp6umES5fff4lSTeBfY+aIkE2oRSGUBDoVgVl0CoJtPQzJiy8H3NgSs5dbLoxFMURLxzcGnRoO
rkHQ2LiL2o3a+RXp8M7CtRyCNY4kuF3VseHvMFWy/RfHH4FhFtbS3w1gHgW7ZkDaZtNIW1xDrZwJ
uUwbTaYCFpBevv/7Y+BGnbF4RElvZvi1j2WAmWJsYgXoZvqVE3fmmmQpOlsceXxP1PK1/gi5iZ1A
ZKTd7PVBFP5MYFFuHBw191lQT/dQa8dTh/LJDZmcfSXgnNtuwJXJLbknXQCiq5WzqnLjaZZeMyMx
mdtmvxVjdG18e+5VwoFgRKwDcwAg+n4VpF6nJOLpvWEesVYNjIw4ElufEMX+ePnEnlvJNSl86WIx
Zls36PHawVHKyriNIchukiQqvi1N0/uoBbR1ealzwYGgRWsc+C4NgVV6oeXomJYl+yMblXUT2Fr1
KrPMvIv+L2fn0SO3sa7hX0SAOWzZmaNRlm15Q8jyucy5GH/9fUqraTbRhHUWB4YHcHUVK3zhDVSY
3ukTBg6O3e7EU5vTo0sGvo6G2cNNGaWTkaUJC+kYUe+cFGhRBW29oT6h6JR+fz7B7cFM0IOUwsFO
yb+/2ZVm6zUFZl/WLSkNeRgr6YigpVdE5cydA/A4lAZ6i7YG8QaN71+pypuhZoJeTNu5aD09X17I
F5HGD63lS73Ee8Xrxx3PUMBSONTypbVXexGFmYwrTLduFnIe6C/wpBZIq56fr90DExTMBo1y2bQl
t6Dvu7o9EqGqeHZkxg1+WBL+qGUV0lebmMsK63PNfB1qYwQGkqVYpca2l6PST60XOX6ES1H8cGuv
3XnNNqpXQIhV6GMaU5fd/PsPOmHYkAmwRbe2Sj/ZdbYgQ5MimIdJ9dS+urMjTlqMahGX+v/oc3jH
2IxTFLEMg96Pkh31VExfd9ZJXjD3AQ9IexMXPBnmEfCsQqylqNA7zSv9ZuZznyFlg/X0u6REIwag
mhf9SSZsetepTEzV71DkTw+Fpy5KAFVM5EHBuqZnMymwP935YY8vJE1T2IWaqxINw1a5XyyM+4A+
zxVqanFVDYjmhXV6yuex8V5nT+1/LIqXzf7QZW51QG1UFQdswDBS800s6v7QCzGpVwUpMuNI6pnX
qJQI8QN4wfyhTrTh3+e/dmNTk3oQqgHyh5nornabhW8sbrutQVO5UL9kmOFOh9lAZ3RnVeTXWH0t
nWIVCSz5AZndKmwYeniBbqwaN3Usve/5EGEaAq74g0EUgfQSBkkF2uMj+lhTl6PJxWNeajsN9Md7
Fws2+VbKxwTAwGquClIEqFg1HGD+4Qu/3kXAuNCRwMHKIEJtefauOUjdnZBpa4nlbjBISej9rm/D
pEZkrBML1ZJl0HF3LtIArpi+c0Y3LkIiDhIvalEkAdbqOIQ5whLwlswb/RE8aagFej97r44+mYD2
071LamMpyVnh8sDngZO15iupXZK2IayemzHi/nHkoNvllzGr2/7FLZUJCtMUe8Uhn+r+64CwcYeM
nIpQPJCCRHyP4ZSOR6EgUXelt4J+oAp/s3lp0tExTrMyIlqmoS+71x/e+BL8aoIJolcKRPoqPyFO
HKYSkflbVRfWbeae+7SINNppKmyOQlcDJDslIuiO9+e/Gd0yRYvauBE6RUFIEuyzF5v3zw/u1hfg
PFFlhgQB8Hv1vctFOKExNiPXH9W/TyWaRxNqJ7qdHeHomCjLdtweryXt6J2RN+43epsOmTXPIDeG
nP+bJ7dc7Ml1qma6xYrTXFzcDBHgLNN3ulJGt7nC3PL5TH/FQ6u7Q+YbILugcQHVXy1oZ+DknkzG
cBsy7H9eC70Bo4jXBd0wYGTtR9YHzzfcd4XUZY7oXCOkZ50iq4tr6boAxW2sY6x4kqJItWOEUGn0
YUIK4NuYLMCFejPPX528KTECyeJa+xpHvOv+BBEeG/KMh+KHgRFR9r2miPFDEbFWXTMuuu7cIRbi
nMc8Q3+5IISMPufuUNh+XO1znDcOOGaAXCDwvSgBrqllMXZJteGl4obQKiRL1GRwAZnKOfqOjn6n
f3i+6Bvbi7yVAMSlfoG5htwEbz6yE4N+MxshbmlqzF9CBQ3+BMR2AzhG6OeJZw9nI60ZPz8fdmtv
AWemHUh/lzxydUXHZYMKownxRIP5+DGPMC+wsCM9wFN3PwEsEDvP0mP+pJHFUrynB0mffh2KQ9nv
iUlhgCRTbH0aS637ifpefEDqBPXgViw/bfaVlGYud3b1xi0hSfnAt2HwwXpbxchWrXd1iM3OrTex
DqBlIC5WZE2X5+v56yJenR3qi/Bp5GWkq+uLulncdGxqG2Jp0qMzJKxQ7a52quk3u6b/wPGosoW2
j6soxxztsOXF6tgTX3pcgDN/6I1Q/Dvlml2dexyA24+h3upghypl/KbjB2/u/N6NbWdxO1O2Q9kG
YOVqVXAHwjy8TWnIwnAB02fXH+c8xztjEEbW+0kb5rdqErl3fL5OW+O6kMSpOMPapLRxv93r1EDt
CY+Om1I59TXvRfLJbCtMuYdM+0Aw0aGq3CZ/PB90Y7PTQcGyhLsNDIa1ChSHYcIKQZJ+DXepkTlV
MWJzB/c09dUfIUZwt+fDbew47mz6hEQhoPjXTYu2zFRzwEv21nU9ej3O4OGiYtb5HihkK4MBBEUX
mReC/62fpsVq6CLjKnuzQLwvxzEykh9OAxEJGQjTEucpbs2bhgj3AKggS76oSmzql8FsrHdIe5nz
j+fz3vi2DtkL5io8Vxo2vPffdgpLBVFotbuRgzZT4JpdQ0FQp2Pa69VLhjagftLyuPrvtQt5jUEo
gEBLV91YRRtLlqkJlX1owANq/mGIq2meRd11IAo5PZ/iRnQtibMOEGFiWxK1+ynO3gyQN6m7W7XE
2sGKbM1vWtU7qGnCcht1eNFCVZwTztI5xury6/Pht54mwySsoh9I2d1YbeQJ6hAaqdDcJnzXj7YH
rNw3iQLbYzdUrbqzjzdK3cBgQbhLkKiMQVfxQLrAl0j0WtzQ8FnCo+70qJaVuJl8rELO96F2ijA5
Nw5v1MlIcpOiZKpFf6oxYuE778fGESbWBlgJK5N4b62LUzQCLL7oIGWOFag/EfdXktHe97DAOuJz
Ue4UeR/2MmBc2ZeiggNSh4zq/kNXYPVEVlvKTSMJuLS90mIXNEcvIX56Pu0OI5g61BOff97HAIxR
SZi4GtleIK7lKrwJBuK6HtjncRRwyFLj3FWuJe2fvJ6iLchF5wBguQ96N5oMPzXi9mcPJ+UnZBdv
9AcsACa0UDNTOdpVi+6fQFoQGQ63aGUUg73OyUVn9NO8eMp0tNpswo4LI4qUOi0+e75FFQQKXEFB
/Swqq/srrKVhKZKE7XcVv7z+I0qQww37w1C7pnVLtIBWM9p3zxfhIVJgDWS8K5NYyWVY7XFHiWvU
+urwNmFSOfnJ5GTvmrn22Gepjp6OG+oXgV/Bjwlt1cvzsR9u7l9jy7vLpaNle6uxcyR3kHlvEODX
9eTUN4a4FAlunM9HedjLchTZiZSUBjSlVseqKiwnVMcxvClNml8ttVVPM9/nEtbYh8aVke3s5cdz
vBpQTvvNtmprZDvR1gO+gQnBrU0weTCqJfoQTVg/8E8Y2M24MuZlaeHwhyq/k+Dk+xuTJn3i1qJW
83Bz1rFTN/jGhjdEiGuEci3tAnXfPgBV7V4xgy13Lq/HA2zDooMhJGkjAM9WjxGSkfTtUzO8AdFc
DpXtKa8YV6JTOfcuCjyj8R6OxfD5+SQf7mdKlm8HXX3ZzrUWO8OFlU6JNh44zChvVPA/hj7fS9Ye
XiI5FIQrAHU6Qq3qqrZt02fJI3BfJIdt9GkKsbIqECY7Q+VEBzq3u+pTFiFAid8ivqD2OOzcVVtT
5e4jfpTVEGLI+z3F6rq4I/Ux7u2t9SWelvKd2zcYsmCFmKk7mf7mYCAFkCKkzUMkfz8YUpYdokkl
g9VeHTiL1Dd3wunjnBV7Kl5bQ8H+lxp2NHm5/u+HmtA4NdM2x8LF9uqjSF38qkj5T11m5js33dZQ
Eg0J+AKlHQK4+6HUtqzVSCxRAHpdeZk1Jf+3MwZxdGZjr4j7eOXQeDI94KYMA4xtdQOg2qvMMssO
UHWEf89zYRljdM7CMTvSqFlOz8/BY2TK7kQwD846WExuUzn1tzcOVotJNNpJgA2b+xXkWQhNKswO
lVJop6HvKbR3tnHuU2TsIyXJ3tV1nx+mTDN2aiiPrwmaFeQbdBRgdlFMuf8hNl6SQ42xSYB9cvrR
wwn0YNhtcjDoatJHmy0/QWcJ66XB2mkEPYK3WIO3Q692klJmuTXg4RI0iwr41u+7WlgnzB6z1wUf
WMza2iUZfMrFzeDDtzWCHsXKOujzUIUrlvSC1Wuwq9v5NvJk3mWq/C6puwkvACIXCkz3SzL1pS2j
xSQAvxEfS9DIF6ykk3MKuw7R+Lx+MbDKPIqBiv20tPElrUb1N7Y+8RxzI740IOne/wZUijodhdgk
yITlHMKyVXHZ6JE5xbds5ztsbX2pyUdRy5BV6dXWH9SoSQrdjoOsXv70iqhUDy6A2iP2oM6Xsu7S
nbtq47X91bdiJEodgMhWN6MRm0ND5BgHyDjmZz1GOR4DoQI7A1J9uqrozFmtSF8qPC0+WE2CM6kE
jT7/yluz9uhC0nMggCWmXC1w5rglrgVJAA7J/Vtthf1hwOXkLHCBf8HEiB/1GwMCFqOmgFch63w/
oKMBMMo97k0NJYPAKtT886ykxYuDqcYnBLntnW0sJ7DexQDKeQFpjdOQXz0JVdxnRg2fLEBhKjo7
40gNoZzwCSv7FMNW5PyOLf6Un39jlpxCLlIAB+Sb97OMI0L/FAhAgAPy9B21cwGcPE7fjxbEDz1K
uvPz8bZeeQ9YATcXzSNaR/fj6Q1iA6J048Bp7MXPx1xctGL4PtshXY4QADIOBohZlvjElPn87/PB
t3ayPDckuvB6VGv9xltDBSgVc+sAyDJ8KTwjiumMjIPLGyKw6C0GJMWpUznniIrxK4V643M5LPEe
pV8e0dW3Bo8pcXWIoj6yi+zGAu009VGQo/+CT6Edf6lHRd0JkzdHkVptPP70LtTVucWRcXGRXImC
OWmMfynLfsOQz/zz+Zr+an2s5wKIiu4uPGPAQat9a4y21eBLqdzoPGJVYbfp8k+NXOLfdCDwHEiW
RLz2ao2GB8ZuaaC6sfMXZzjPsAScgP3QcGlNP7EFH0SJwwWrdY9t6WslTjwHWgZVeczixhLHvhyo
hExVlil7z7vcdg+TMGVRAHCuDGDut2VOxO1hwsIkbFSbDgqyZe8wkuzcSyWKdDpjkQDvKrd18VfX
141zVNQhfcEDsv4RiT58Z1e5izxdSTt952HZuPcAJ5Fk8KvoPK5jqhHMSV5ainLTkfk7T7icnWM8
6P7Fd0/9NNHM2bn2tjYNIGgkgXhIUcBb3bNsGkcZsAYP9GYZAksPsR/t9XkPk/yrvrFecQsyMraH
JMd0ke9X3FVI0IwlR/c1T3MXPKcR/4hD2/wG3aPJkMwPMSlPIBD/0HtHm16V2SiuZl+2w2FpQpwY
DAzunZNeyByoKK3pe+ygROEbeulGx6YqTAqVVu7iN6UM818tJrr/tEjHqxcNXyqYIS4KNz7iZsUX
LJsxUfbFMLviOhZJ6Z2qvuom5Pdrftqigr08j5NptVdIBfPio4RYvdBu8ABWDFr2JQwboQRa2qoX
0RX6dxUNuhqKfx+1F12vx78d/nPZ/4lY5SbvjDZyTl1N8HTSUT6Pvjw/kFsfkMgYFDLiY5QuVwvr
6EtWLbOIA6HORqA2nv1+7Lry+nyUjddK4+OhdMk9htSf3LZv4mFcO2FB4uMZ1GmlvrT12LzYZdIF
OT5E71XF++ZVofbX8zHlIVxvGVvqCcLXl8zM1cwEmkN6gX7hbU4RD5gKs7hhSx8fQxDuOxfC1qmD
DgBXAUwNxclVOGeh+po3i+Le5qb6WeNXgqNNNn+BtOJ9CCMPpc3nU9sYD//JXymGITuzq+QXlfyo
RLFJQWvcQDJeM+Y68jG5G6lcgc3VD61iqOm3/z4o2ALEISA9cMGsLj1tsXKM94bwJhJFO0HH+seJ
F+lfU8cXnEjznZtl4/Ohiw+Ig0og8dQayIFhY4dfURHe+hbEqT9F8jYnqof3UiVGuvMFN46BbATK
b4fXAXHc/QaNTKOO1Gak3llhLIXTgnPDRXcPOiu33GpLwm3AUQBQAEJA6zTUMCsnqm2pga0uRn+e
OohEf4Aehl0wqGZ8ynFIepk92OWnusUT7/j8C24sKdAQKPMUhJjiOp6Z08ECg5MrtwbhV8rZXXrp
PZzYRuRj/vtQHuE/IsFISKCAuVrPHB2M2Ei1PPCaoTpjn5S90pPQ0PMu52TnCvuF918tKyJREgb7
q6W25s+m0MQUfTHywCkSrzwNoYaWH2ImFgau1tDa+Hi3y88WOaO/6cwDA0LlaMowVc7N/yHb2rxy
99bL0WjxPzvVmZ6zA6LYPWODhtPoWEo5E8PtCmoF0gie9150/yCUpP5ruBHdy7RKxy+uky7JzhnY
2JXIFlH3p4wHvHfdUTIn3JGiScmCOvHao81RO4ZuVe9czlujSJ3eX/g2yR293/smz5M1RSTqlrnk
13p0FxTM5mVnR2yN4qFJST9V0pnWvZs5AqPsGgOIuKIW7xLcaA9dJfYaVHujrG7ivmGYUe/yILEK
92hMdnxGyFnduS02DhLXxK8+Pn0eeJH3K5YxCtSWNg9q9F8OI1jwiz2m1dlUF7ETlT9eGch40vgB
6UcL/0HhDXuuqetQywm0MEJgkZSjPYV24X4e4MBHR2OUvtG6ejWc7L+qiqPTTh+f4yt1Mi2ID/ez
ROuet24yswAT7TKwoHpKH7U5iJV+j6K0NUvZcEDDTvbG17r6YGYKiJVRHsBJF8Ul7lJMZloHhdcD
ftlK/1N3BjwPTUyPAzHN9rhz0DbHRwiGEiH1OvQm76eatNkI24hVFrVVQgkeo/eoGaq+21nxtYgn
HLEaTz2PWdHtjPy4lVhk+J202OQRXAe2ArJyIn6NvKjackBpzf0HMqkV+S5Chjv79vF0kEbzApFP
E608GAuUmC/1Xd5zOsi2fYEv3ztQe/3l+TPzGOwh1klxHo9kGDoPuK3UKEfIdmUeqCgqlkBcJmwn
pbd6BWu34XJtYhG+2lRn9jpLG3VXhpY7FqlVdu76gW3VqOw7IyuCyixn3Nfb6TXPU1uFp6CVP2Nh
DZ9EVzrHKbP6lwyJjAxDxLyCzeiOGJ49X4etTyvTFcBUrqxfyE33JuiNLLVKsYLMKYDWX5u4cG6x
FetHNUvir89H2lpx6k7SpIWyG6/u/UhGM+uit2M0g5Mkvw21p36aaYvj7lx3X1tMxM+OM7c7cNON
8ggof+QMgYpRWQRufD9qhz+RNRRREZRDVZ9nBMSOlWZNH0eQZUeEPP+dm967ZK3oMdLrSpwigW8/
n/jWhkYShCIfxRUAVqvrPlHGMMkXJwtaquiXvnHRDaCfvzPK5kwZwAOLT/ZJe/Z+psA6Ik0NrSyY
vDb/ZIhy8HxVn7zUz7U6Rhh0Hud3lYjik2snBW55tT1+W/SwjHa21GPgzwNKDYgVB09Gvn3/Q5BE
F2avZXnQdglwqtpwxn/qzMPnpBkxQcWie+8wb60wNU0Q8BraXGzk+xGpVGuN1aV54FbK8t4ckYaY
3KrdKVJvHty3w6z2UtuXeFIRfgSmkRsfUnL8IEP59cc0We6L147tvy7P+svYAUqAWxjaeMdkyZAd
Wn1o/zPlSPKekX6RipHwItYbe6KyGhVNyOfuPKsMUDIKYT0kUb+HBtv8nDRniSGkMrAl//7mhojV
UfLLefZCU2/OlvEvQoL/6D0uxKXX1TtJ48YlAUoY8BnFW4njlX9/M1gv1ClyMiMNslHX06+ZMojM
r8VSu+8y2wkvVowypqr20/X5Gd2YpNTFhAokrbG4De/Hxb3DpL9tJUHegYPyh4WcAbomJbNEz7oX
veyHj89H3DqvPOSMRTRBB279AcnTEZBrKVPb5Uhh3ge+rGM6oQgFxppL23tR9cE4R/USeecaTXwn
6AQv07nArtL8uvNrDCZ4n5780gykusJzSFNkfYQaUyBI0aVBM5TOp6ky05+4aXc/ekQ1hitpSmJd
8lhJEH5e6ubqCSc5kRL3R3vqkq/I1tCb6tq96G7rs9AXhCbB5Q33fXWVIO6gZ6xLEriL27+mYVMd
a70d0DCronex01s722+jH8gyoIMimcq29Oi43wcDdzgtn4EBjb708zisj0Mym+9a+uiX1rGbYxNn
LexhCPi2oeB0Wmag5iLtO5HosLMptw4DgRd4eIlUJCW5/zGJl/YYB3hJANx6sECk4mh6tjpv/qNp
3eQ4AJa9ebWGZ9bzzbARaErtM2gKqFlBv1rthWhEkCsr6MZFaJLgEVzmx9aFg3Cy7GR4Nwjvo5E6
/5mOQABPtQgK4C8nj4eTD1PTBYVJC1ANnZNdC+e9t1T2ziu5Ee4wCpBWKkTsp3W9Lfb0wiO3S4LU
UiQYI8KWVZvD41y4xs4qbg2FDjWld3zFQcmsIqsSoA6+VWUaeCh12YdGtGheZ8IDv1UMZnF+/s22
TgozIvfiRqH3tXr9oetMfRcraVCoEE4wYNUPAmDE1VuSfxbwYsffGO5XvwkkNejW9RZJl8pMWj0N
9K5obrTv3SOC492NrDY7YYa2ZwG2tZh8OLgdkkOMktD9USgLhJ51hfGGsYuDeAyXk9BK71iZ6p5w
w+ZQ1EilVw7qAetuQa5Ns5JMSE8oBXFUvUCEyKZO+xMn1T1RUfmr7y9dmhK8NxS8uN+QZL6fVddF
KD3VUxaEXkZITLJ80sUuA3vjpWEY3OCkXomsc8m7/82jWmhUGADLMUzr5Qe9TbMLGZh5qr3IvcS5
4X6UZs4XB8M/H5s6E4mpds8m4bFJKn8D6iUE/hAM1uJmE5zHXsXVKLCsng3DLX6dBmV+l/K9D2Pt
TRayJjjiJliOnqY53ZOEeLzT5Pg0ZwF7Q+JYnw8V50sR6y7hEtKt8CPt9iVzcYaP6FseehBNPir7
8yfhZMnOydz8yDjPUPaDkPaAuBZaB4bfLVj9IsbKO02qS1eaxun5gXzctbKsj+imzbYlApZ/f/ON
wcmWSQPuOZhiJQRKp6mHsdWcY9S1ys7FtrWU2q9jyE0DrH21a5mopniiZqhQVNfRccRZWKiWOyom
rPM8qWfQoePZEh1yT78xS+QOKQACqXvYRZExDKViWISHkd3MIL/S8POyKFN3VFpk8XZG2/pyVDzo
GWKqzuWzOjdTVOdOlnHphIgqG/44R+7XxhXdnmXQ5oIS64L+whjlQaw8wWhaLEmVUhDo2+GcVnX2
zR30ZUBO2Z2wuy9I+/l5eeTnphHupDVbOwdCAMVV2jSPDD3LScKiKrM0aFW9CIpsmhAMsfIrqo57
C6rrGxcegRyJC5QWiRK/36UOdmO18OB8LlhdZJ8lvRcxPCNaoqOmt736J99B6a/of2n4TmnJyKqn
oz4fDZB3hq9rM+ls4pp1DGbSyn7MRPI6/jid213zZen+EpNed/7S18O1m+fQJnCep+SqqoMR+sts
xsZ/jxihppPUQ22Q4p/aKrvXQ1SEumFIgxhA1ocmqpuzE6I9ppRqfK6VIj5k+EoekiaZXl1rnP20
SIr/uSIG3qe1+m9sWbr9DiEsISPsnfsFTgVK5pY1gkmIhHg/LYNyQEPa2blstg6GvEQBtspwYw0t
SPM4LoUL8qHImuFmOa1ybRPh7hUStnamAaBU2l8QsK0RpcvgDpVmzzRkW80+xijIHDrRZ2cvj5wd
NvRj+ES1H/IuegPgPqD53a8bNyVOKs5IaLHU4lUTunbLTUqbExsRSSR3Pj6/yDbfZOmkBTdZ2q6t
e099Ni1dbCQknIuh/oOPzzychFMO5kuuOaUGiXi0Gj/33Db3vTKrnI8JmtkfUJdf9jj6W8tMr41U
FCwtsNpVoEptN8JyA2XL2MiVo2u2YRCnnnNOC2NPE2lzKEdWAWHMgidbhY2YtnrdPIARrqABDkcN
IpL2Otazewi1gVbx80Xe+qgkc5TcQMHwPK4OQ1zERBdKRh4j8EmZwEe9RClwBS8JzZ8gOvewwpsf
lalRu5ZJhrsW3dPrirqYwUra4ajnfh3N+YshTLO+zh0YhsNYUVAInTr6iiJe2pzgPEbXbKqNvZrN
xjpLpRFJV6VfYK/v2Q4KK9xBi2RqXKZDoS2Z54NCSK9DOTb//f2gUi9r6dT64FytSjZ63vOpsY4N
wErrV9tL25PnjPoh06C0PP+gG/cOPWGSAGpf0DPWQlLR2JpxvjAtXAbUS1F09TlUwz1yywb8Swr/
0s3iWPIar7VfsYuCyQYbI7Cjrjf9Ocunn1oaaX+DjXKRtSyr2IcaopcvfTXUVuwbjT79sBdOzSmP
jfpb1dp29m2s0zGDiISoQn5O9bG+pqAfBz8l0W19lHwyif5xnZM54+u28xBs7QCduifJhaRorAVB
8DXluqvoyiq2kR2sxtWQkYqya2bn1s5dtnHMUD+Q8kfoe6kAu+7vzmJIjEEf8fStipm7U+mFe6AY
Wn9PemU6G2Y4azsHe3NyZNY0LCh/kk7cjxiLRV/mgmAXZ6b5tYeje2mUSECz6L2d6H0jNoNmIE1M
iTnBXqwehnqulqHC+xKQX5R8RBIai54Wd/KLzFJfkdmmKrekzbnunWIPH7y13elrShMXSmAPocUU
peA8CsZOlhEHDzCdJ2HBYXx+qLYWE74iQHOiXBiLq89XGYMWCtlvQ6eoQWWfYCfQRyX9P3sx08vz
sba2CskJ6BW4YzbR0v2H05Q0TfUOxZm0sNNTosf1C2Ijn2t9qI6l4447vP2t4aBPw9snmSc5kn9/
kxSNicCKDyxeUIKdO3a8M39Efa37ijlkl8Kw9lpcW0tJnk30hZCVZFDfj0ejh3dIo6kYxc7nJez6
G//mm4fv6PX5Om7tDFnsoWRGKktmez8QOdmMS7BDmBcO4YuGGPgpjYq9hvPmdMgUaaqAp+Kw3Y8C
RrvvTZeakpgjB8XrZH5f1R4+NorZfns+IbnJVpUQ2StCc4DHAtjuKtXKhgogVZ1ngYvMwFnhVqRH
FrsfSmUpLl3XZbe8CdWd5uDmKqIaAoRL3pLrs43gc9M0UcY1gjHHyYrIOdS2/vf5zLb2ILBonkha
BqgEri6QCcIXIpzkB7gEA9OpUZ72pN0DrmRHRSt31nFntHUTEKvsDmBLT52sSqx3dV78SJss+yg4
eIe6m7PT88lt7RDqKbSxJQOZHOh+h3j6DDmjjLJgHiAr9EASDkgz9QjuCO34fKjNmSFBC8AInZ2H
O99zwfGlE5vRVBTvnBh6ftW7SBySNFFPbTwN5+fjbW0O6VJPQk66SunmfmqGvnhO6VLl8DItP7se
pJ9Qyf6z7w63IeVo3ikTtQV0Ke5Hqc2uKvBdzgLbHbyTBZf3NFMWvEa93v7Gt6KrQb2R/9ceMg6k
aYwclUcup1RPzlWYxMZRwRfrNAKYLHYG2/paDlg3uigQE4gM7+dVRYvTRkaRB0qsDjSg4/GQOG0Z
qAutO6fq9hAqW/cHFRogDKYpZUblRn1z04NKgb5S8ojNXlF+awvR+dFYJWdkANRvarksJz1R9hCu
G4MSJko0LQ132Tm7H5R9WLSZLEpTXOmCKo/nws+FLQ6zLaKDrRT2fOjb7q/nG3NzVPpQnmxhwDeR
f38zVcXRKzS0ljToysE5JmTOF7RCnXPexs6L02vlGfMxbefB2TjogH+k6xpGhZLocj9oPSDXVWMf
GMDxzN5j6xd/TrUkOxb6ZO6AyTaHojNKjA0IlMHuh9Kd2PQQzk8DhPY09xwiY/4hyjhEt8ompdlJ
KTY2KvcJ5udQz2BKrNnkkx41uRGH5OFZ7vzdxE14Gfqmu1jJqHQ+/dZx59HZ+nxk2qRmvwjfayEM
FnEpETuhc6KkyiFJEPPXzTi6GrE+nEuQ9AdT7fcqKTLwWD2vxKNUUDgdkKLWn09v3H6wMY8NmlKr
Pzra9J701T4njtMcnLhJLnNUTpcp7H4jImJMFCEIXwky130brWz7DGAKxUUl6tKD0Ez6+cUIFWqw
7fA3vqUJAlWOB0htXcgAJhDGNmWioHeioj/PfWR+ro06pgZWQcv6GINsdneepY1ngsY04EeUN3iV
1s8EWvcFrT8XSp3sa9hemb+60S4Ab2sU7C1kdRhENJ2E+zOR2g3UKkHdGylRBKxnWW6sh3Ln0t4A
uEgzNsQyJIpIzmg1TJSPteWAMByMrvJ8YU/mPx6GrB9bTiH+xEhfYGNfNghRaH1iHqPItOLjkoA5
kXJUO4WF7Z+DhyX66YQWVOXufw4Xb1UAcCS6MKQf6lAVh7IcinfaUtp/1lpV/1VqovdTTSmuOT2u
Y5814jWaqmjn9tuABbAwXDFcFFIybx2eYt2Qc3A1suk8s9oDsXZxxdPMPixjZVQsVO4FUTYv34Z2
jK5zZc0fEFlTX+N2TlzfWsR/J8zKipZDUE7Dl8hyFZ1gDWgvZUWdF4/Ln/ngjeRt6EWXjadfEINu
dqoJv0oe6wtE9nooJXFPAgK9/xQd73wV5WxAtVrS6bREDg0fe0Gp97Q0VVP6Q5LHY4CubqVBdRzt
z6i8x7CGLWr5h8mptT8xP21OcHvG/1PHOG+OaqcP4iCUrMOROkSoDi3wJvFbrBecy7BM0adEm4R5
ynRRv4QIc6l+hT5hCnukq/5CkEqbL0RuGT6/bSp+UJRuMFTR2vaPyVgS00e6bIqPc+4l7rW07Dk5
FpjgfWyLAm7eHDuG/SdFOEJJ6OfLaRG9GV2npoq0P3VdzF8L+ld7TdCHa1iCObgmSA5JBR4wW1gJ
1V1vt+KWdPCoe0XzDp2lVbeeLXx2plkEEx/8U5Oj7Pw8aHgcGWAFGG2AATLeXDOo7HTmxKvafEvg
jptfwtRLvf9b5q6PL1lmY8wTFy2uyASgmA6bmE1VOz/g4dmTyA7p1gmAn39cOy80USzU2FHmWxi5
hfoVa169eY0o/l9Qhk/fY2nUfZjrKvrr+bwfnncGpGSIpwQ8djI9uS5vgqWkQ+t+yYzlRjSIZTrd
3aNqTo4/oiJznkd4Ec/Hewhe8A2UQRmrTPGNe+t+vDzjNZXLgJc1YFIIBBY8cvV/YujHncduY0Hf
jrR+0iddLxOrxu9cVGN2EpPXH9xmaM5llScQ2mOQQtO8p0vw8A7J6Um1KWJBstl1qU+kswnDienp
IfZcY2K4ASSV9vZ8ETdGYeWk1wkldFBIq2eoqYZlHmPNuYmmTK9xa0Qvi1r2OzvysVpPFMbVSa1G
Fi1p/tx/K1E6KZZLFsPYy3Qr0zb52M9t9r0ZvKqGdCk0wx+GHLX+DLi2r7cNnXvRjzuz3dCTJiuj
PECrizTzwcfPBS2apHni3kI6MQ0uUrB6zEI3f5jNbH/JzNn4u7as/LWtjfY1SSL33EWIxfhOa8V/
R5SUw9MoItfxy9bUfjz/FBvnh6eXHhWIXhmxru59xU50d+oV52ZDCD3Ulo4skOdNL6Xazi/qUO4B
8DY+Pd1LGb8RqyJvuvomdl4XdmVMzk1N2GBap2Uvc6FHOymG/K/cvWbEUSjbcx9SraNOu0qhepxp
wWGxwRTI6jnABTWcDnqK3lBpmNkfbRPDr8DE9F0+wWXtqzD8+XxZNw4vHRMuCAtciAwpVlsvEqUq
aj55ijLdJzgk8eQLUMXXMJZmY2Vie1/nKuz/eD7sxu0kCW9oERLmEbWusjiaU6kuWoZddFscO8PC
dzXCD2pSxur6fKitjUMrkcAY/SECBvlT3ly8Kp7gANF0lhjdSj9UnZinTtF8Ne+89xoOpzuneXNq
UGMobSB3AHnkfjyXvjuVZNO5OcNc+ibwkMAdzOpz5Q17GMKtPcpJAIdGg4hS62pqFciUTEen9IZL
La5s+ai9t4Zx/vx8AR+3CFkiKh3wMGlh0p29n1A423ozaJN7gw6pvqRppJxNyAmsoqivaANXh1Fn
1z4f9HEVDSnBg2KUhYM4j+b9oIgrFEmGpsxNL2KLaHJpToQ0Fj6Dg3b6naFoG1HFZkuua/MirSno
jq17q+YkPldSLS82rflSpGF8fj7UL5jw/XmX05IALAgSOpfZ/bRgjnZO2/TuDSSGeMXa0kGrry66
Twjc8NsOYQfk76iqQm+IMataenhlpXHLABtBvw/VSPNrnOd/YL2I6AOufpHhd1WqVT7qJqLwgQeX
CbJwrZqf3CxtA+CrincoSLlfCcmTGeG+vv1uD1xGkd/HpONH8i84f5hbIg6oiYZyjtMY770CSKNP
o16pDsJOa+NkLKWX+RP6EzuX0OM+5i5gFJoxtH/AqN6vitnVSWzDd7w1MVaSDa50r7VJseX54j9e
BIxC0EsLHik0LAD/n7Pz2pHbiNb1ExFgDrcku3t6RmmURtYNITkUc4719PujztkbbjYxhGz4wrAM
V1exwgp/uB3FcTqF+iIHMy+sUT3BjBK5bwjLecKtyCWdXBTvSOdmbxuvNE5aTL/UzTffuwXuWKEB
4131eeYRxz2606hzLEoAjL050BK6f0w4MbD3KTzQKqaLcTtBBVPOBnEw69rLvvremJGIH6YmT3Gb
moQOjWs23OfZnqE6LQL3nVAba+0I/rvzLeFsr51eCIpoFm6+JfQipcbyyiQa1OQpSSExz0Kbw9e/
JVYITGZzkqgMgBRbLwjG26xsWSxTP7Do2Iml5fTVGCc3+S4HyhM/nDpFSgiGuD5dMv4j3e+Ttlj8
yIrSKmzzSFgnk0SyuSKBm2EIgcFt6tf20stQ4ZHPLhU4Zcs3tL4G+RLzHgYAuer0KfVy/EsgMdeD
P9BPScJaNai2dGzX8QOatVIP8BUa/6pN8s1TnDS9Hmjorii+lWta6cPGbPOzlkdldhGGXMbHRVuM
4YMSOygaI9oZz59xbVS+2Elax77IxSCerNEtS9+LJvFPZDuZE5q108mwGRJsmEw7BmZGg3EIZFom
6UVV7fod9l5Jflr9HORZzxP7vUmCHPs2ZKw/KwSHz6YVac8u3aYPLT/4SZ88LQ5FLFSeSFrmXSgl
MOFQGdK0edOKyFJ9D7zYV63X3CyI9ahFwQPN8XdTr8n0Wyc5v75jix5N0GhxPKRWi7b+7qaD2/7s
8yrCUXTMvfjJEmW5vJOqkn7tlyWOwqbppupsUWu9jHpp9H96xph8QoOuyC623c3TAwKmsvqgVuQv
f5apk7XMV6lFoMd2t6biUv80t505YYQ6pPmpxt2g+pAiQSoDFUJU8gMseKU/dm6LBJLCwhiBVrS6
8KErjd4D11yUXMF7yzaQsx4/mlXdu2c7a7XlcWyw6Aiw6O6V93k/2lOAemzmhq4jhugPu07tx77X
TSwUYBRgaY/ByjfFajtaDbaWzZ9zWete6HaOMN5HSWrWqJ+URRY4S5W4XyfhDNMb2QyT/RUSR1P9
oAlIbKI7bf9gtDrbz2tUB6HWVI/EG6WP0B/g/HJ1S/y7zCc04cz0QRRQN680GChp5hPm6SFibXZC
uUc23RkQCfawiLV4S6imllG/jF3iTC9EQZ3u542u/xCNEXdPVVKqbMsuNptgJhlWHxbIxDNFk1Ws
1+uN6j2kLHJWeowO2FqnUqtzZQ/j81x0TRzyIco27GPUfjqOk2amp76NlhZDYAlsoUJNJpBE7t9H
tGNT7GBSZP/NvF+eMzMyc9/FmfCnJ7PI4B/t+W1VZAsGzLKMhyDD2etnFLUw2ZysSOun0vXmv7wO
7dFTCr4lP+GuMBtPKIciw+v02toBgU+anCVinjVoGEfYvGZW3gV42Op50I1urwVG7ho/WwuHtlOj
YQ3oR1HnqQEA6a4Ihd6qSVjOSlI8aMWgFZiJRlWJQIKXfq3maniyrdjQg8iN8mfV6m3r5KZWrSEN
QPD3WHsaEl+OdKIrCXE2vSciSN6m46JWFxpgPfx0tLhUn/cA76eZpo14o2r9ZDzkuTp9yoEy/Wm5
VT/5Zj63eiAte4jDaRpFTdCgpFYY2VS1CRrq3Lp4aizfLq3bPLFqLDoGY9roN0CkC+SA1RIRktRr
mxBnPnv4Oqt96/wFlmqwTy7YIjx55yVq0afWKYQsVpkFaUfSEs4EmOVfZT3a2p+zro5f56QvP2i5
rn2x4i4SlyTOk+s0d4UWLlXfGE/N0CBPy//CuI4uKt5+1Vq4JKEoe+SGsPOik/oTtq+dtnvD20j2
ujprvAFm3KdnK5fTWZ2MOMDMeKYT22gfXn91dt42KlYroZTkBXuCTSRcqO08mtPkXDOcSt7Jbl7Q
anXcg5xwJ942QDlAFEaRalUXvn3GvdzgGR89B2+A3vuj6uFm+GRwwSBxtXKTUXtIWnguv10vgvyx
ys9DRVqbzZtRXW7NvB1M+5rP00y3UsE0ZBGprwN+OAi4dz7b2mCG6LHOjm7Q7QRBY2M2VKoezjsT
xf1JybJ/FEOZ32GCrV7rwbUOMLU7BRZqN6AQkbsh073jJM2iYREN1HF4UMXbQWbOX7g9GS8cee/z
jIlTWGY9V4iJz3lky+ZbujRpfX599/xSE9uELFD8IXeuaQa0+02yn0LNENJrFAKOzvozttyS06i4
8jpqher42YRevO+4nfq3qjjZh7QYx97n1k7eq2Yqf+hoCsnPRZylEQXvYlVr0y05v6vgUBe+kyxp
F2BhmojQg6yq+yokb+3c95oTBa2WQiMtB+Fx0aCaKU8jGLo3HXazboiYqjb5nZ0rqPbZizsFI5Jd
2Zsx5533x2VSrYdaCO0z+DRvegA7VRFbiNH42E1d9NLaVfKxb8tcD7PEqroToUzcXxasgZ+llpWx
308TUos9uR6qhEtjLv6URR2AxMScP9nZgDh+VpvqjGjdoL33ZsV2fdMq8o8AdAs7jAa7/DwOsZME
qlvzFPWRYhN+0O2pg3YuoGE6Te90YTF6dUEhf6hsv0fapCfZUZKPg6qNme/WcYtg9jDTI/CquXy2
qjhBrncuhiZwy3zWP5SpjR5ebBpl56eZuzyWdt/8Q/1d/2cQWJrVYJPT0ySG4nuWQST3Z56TLlBx
WP+J/bLxuQVR/5P6bvTH0Ir2TzdP9OUxHVL5BetJrQxdptr6Ih4gEQ8Wlrepo+TnPM7gp0QUFLBq
07I6ByCZuuaXQnHs+KDGt3OFeWQIHAZAQHB9NznCUDlurrSxdxUdUAtjqJazVlVH/budtIfTDZkM
CPJaCNkkAb0qIzCxrQMpdBg+Z1NK9K0biL4RpjZHLeWdwbgq1zoI/Aeu5811MimD7bWJZ13hOcqg
z/LE8esEU3fZ5Lo8uCbX9dmcYar3SKU6XFMQRzZpR1oLsxcqHtQKsW4wePPybZRrFg+PYvlgUi1t
Anaq+iYxYEAcDL7z8TA4hA3sqXCC3W0lxlBHYWQ2ZsKNo3ehWOws6BfrqEixNwpFdbI4JEvpd27W
sxiLCI3Y1L26qJ+clmw2HngNfxvrvyqP8JQirkK7B3T47SNQeWpkI9bkXBPME4IZupvfU194nzbL
dPCg7k6IJghoAywaKL/cDoUnAEryM+UFO+/iU2amECnGdD7Qjt7bhjwv/zfKpmBMFpo2ppmxbHoi
wZ3VxVnM0fg5jcvx4BCvX2C7CakfrQBF5nQHql+yWDOkJRDQU9rsLdd0QxyvdSMt8o7iuzcP4cHT
dT8g3BoU3+h4/hJouV1BSOpV2zroVlZ27VRh4aTTk0yXeQxLqKJfY9okXkC7IIMNpZfAC7ns6iN5
r52jhwgPIkor8m5VR7j9ETT4Y9B1nnJ1oRJfZ2x6PlSTQMg3WdqHJMa3nCQGpIysnYOXe2e9GXm9
MAEmo8yw+bROXBQlrQDl2muqhLWhKsWC/6Oy/FPKiJMB1qM6KInt9GIYDXs1ottVf/uX4fO/y9Z9
sopDmsrVkib1GsxT/MG26kumLbGv0qqWi9r7iSa+eh0Jn9OPhq+NAHmiNnpGjOt7ZKW/7+oKrZNS
zIqzhJe71RfGC6EzEN5WrkaVvAxdEre+YuXqyTTL5CDU3jlNKFuZK3sF1oy7tVVrKm9ysQXmNDXt
8EzJRnnnjLK+JsIRp9c39871QAcGONmqDL1Kwd7uq2ym+6a7sXvtSXcfsqFf3qH9d0TP2xsFhMRa
1KbfQeB7OwrBmUgplbjXcdHmq+KM49tcxxL99bns7FTID5hYAIMAWbndqXZVD4AxHPdqjpryrS4M
9S2dlhyUjDf1cThXyHkcDLn3pTgbqwkKzUv+up2YG09aA3zLvU6dJsNsLObQHKY/DXXKDq69/ZHo
qaASxfQM/XYkBbPxMi9VegJml0NmbPIL+XgSAMw5Qhnufi0kEv93qE2mZ9pKbtsxX8tJMUg2lCQP
7Tr6/SY2DyyHmHcJzgqysrcTGsrGzcbY80gABuvUUUT+q1Oc9Ofre2Jn2TCa46ysaAtaHJv9rUdj
Vrc9DxPgsSgEDYOlXDfOfmRqafD6UDtXtMc7YSPXSYiJQtzthIRdcj/rCyV2SrdK0GklBbooc1PD
JygFh1DyqsU+UF3jnUYb4/n14Xd2/6qV4ug6nS+e+s1WjA0nonBLp2qZ5sJHBNmt0VOrTWzY6+Vz
ZxpHcKydVH0lG/Emrew2bsTb+UpI0BpwH/caY3us+oNlt+ZJzH35XslxE8PKVH3XjW30H4InYkDM
AugbQ9f+le/+63GQtlImw1qIwKhOPq6TXuU3df09BWdTPzjgO2eBagTCTmBlgFtsFYk6zlkkHSRe
8d+wT63hFe/cQs8PRrnfpXTBWcG1ms+X26YMozFIB8A5ZkoUWx+oq3Y+MiLV+9kR5sPr22TnbaW+
gXDAKutEl3Z7IohyNGpkcXQtG3pmIek61hZrBy4hejDcL4Qw7RTEwrGnsOuLbg6qIlrV1GuzFLo/
5QPwsKZOKQ4qYL1eVEtW1UGsf7+11t/I8wfKjZ7kVqvNQYs5sxuU34tpXsDRpA7Za1ODnApStevN
QF9Em1A8aY0jfeb7U8zQSFhqCBcT9m3JQwiWVVqiatE1GQarCGKa5KPfJnia+mBnq6dxUo2XSjfy
KKQ4dfhS7s18xcOsTxj5x7aDpIsqBlZKsSbGOTmIencMk74zwzHFq0wqifhs1vOR6M9OiYj4jr6Z
q638h7v1btumAZSA45Rq1EmAF1Oh+jYb/rIMRhkMWq+eLC3VAr12pw9p3PXnwZzqj6/vzL1DAB8N
QiHHG/edTXbJVxm7zmuVazxPRrB4c3aO8r486aVjHZy3+1O9xrPkeEAHVnWZzWPqZJ0tqqlC+n7O
VfoLxPKOXhyJgextJV4C9jGdV87RdhTAjHVZuuuqpstZ1fLmQgsqPc2ZGgcDbMYwzyYjTJx5/g/n
hzImORJEYNqEm6WMBwANkcTRq04sm9zE9mBA1NNF5LP0XVXhisYR+6gWsbeqUPxW1jWXJY/C7YOQ
wqYuokx41yxKXO1Uxa0D5lNthu7oDlsjkNsc0ISTQNyAxR9Qgu39kJloDVpW712lS4WVelmR6d9l
nYvmozUChz2XxVC+OH1vfJFt3YqAg1olJ2RTyYFlUgiELwvr2ai68gi7cQ9S5qUAycbfrAAEg030
ZGWuzOGvASrKraw4j1OWfVLtVHd9ezCar0YbV9O5xqLrO2L2wvSNXpTPRuLobTgNCEMHjVJr2cGG
X5O07YLhgUnWREcAkbtNEtdl6HmQxDpXaFofl6F4UwHiuSReZz2itpyfyrj+a3B1GYq8yb+9fq53
rrSVLIYkJDArDJw328Iu9diwC0r6QrPfItSG50Yb0IDJ3+VVTLtv9JaD/bFzk2jkTyjCYw/JW7c5
eNWQdsi1Nh7lfGsOaWmNVHw98TNdJvMgLN/Z8wwF0BTnzhU8uPnaQ73oXa0xVOIUeoAU3RA2et8f
fL7dCcFa/P8Pg7n++b9CniwxqB1S+r7SnhR0ep2sD1S9mj5I1L6O9BP2Blspdys8egWXbvaKWEGP
0Uz2KWxya3ruZeiUkeXbiJQezGvv4QESDPxofWsJ8Td7wxRJ4nYKB7kp1KG49CO/yo9mI6WGHadz
Fah2okXsEVd86pfB/jtvU/Gy4PL55fVNeh89c2OgmUTVFhgoBIPbFaaK6xLm8UNUV5Ghix3DSRp9
E1bOmAdYQC8HN/TevkG4BXjMejLAm96Oh3c8Kjprrjp01vR2hQs+ENEcIUX2ZmVDzV/B3gDLfwkB
/WvfLKNC247M6CoWD2M3uLXVpyIxuPnV2omGE4XB34deQ/UGKge+nrcVDuDtxJBGdjtd8Ag4k/G3
rnbtm7qQ0Vt6Iag5v/7N9jbqqpIJdJMG+B0bblGKwZvYrVc0RabTqHfZuaUrFKhxKy6/PRRgL9DQ
MA1XK/jN9lAl4CxjsY1r7ADqxtGCRiVNC0v5p4677Ii2eU+5IVhg6QCHwnXhFtss4pggVarQJL1m
PPJmEBUi/0MZ49x6dOy0rZ6NdpLLNRNtTWToTeoYIpDVrtxiXOFPlDkK+yC53dmv+LxSuSEbWnHS
m3suhWGVFUJa6PEo7YtUxctslcrH11d5ZxCKDrybxKI8oFvFDzWODK2OSvuq1boINJ7sq7LI7AAp
dn8oVhj1Sk9DBY9kfRMcdVGjDWZGnj7gj/Cs2IO34DqX2L7WyPRHsgjzYO3u40AGxFmGajWtAsR9
bo9EllI36rTUueKHHT33NqqTy5R2L+AxKGTG4zfZFbiPplZ3UPvfnSmKIGvRba3Nry/zv45/h6KE
kaojaFzwDRcAnjVNX4xkdXzrQQwY6fl3v9+vMjlRD6GGx9rejrdkng1SswFCH43zpZoxP27Hyfnt
150i7GpVq6vMip1yO8qgS1qxtJ2uraDMvqiGeFO28qeHesXvrx9zIYBYNz08vPXD/mv9TGcYM30C
PS0Kqb9DbBlESN9Nftsq2lmqgA1fX7/7SGktkmooF1Fxtznat+O1zpjGdmpQ2RiqIUjtpD3NtTUG
oxLNuBNO3onecvoflhM9RrJsuFarEdjtoABsPV12NdiH1rPx4BVNCG6hPvXwlw8e2fvzveqCG3w+
zh5ypZuhwEYO9MLm6GG2k/h57Kb26tbaNP72u7AOw9sK1YqW1zY7WIzerm1hRA+Vayp1oGjYNCPu
QmNI1WH2v/7N1t12G1kzGNkkcHfaUZTfbpdP1yqTm7GIHhbVzi/dUFPts5voIUYL/eAe+QWQvhkL
BRxKzdxdoLWJVjbrp5VW5xZ2Gz8qiwtWOF46xzmpQ6ZnfruY/Z9LUU9ziB95Y/tqm1dgnK2+/FFK
Ly1PwrFKREPmuXlBErf4e0JG3T0Pclgq6ht59TMmCKLWAo42CkxrcPIglQ3chNlwFee9Ifhmug/X
FAxYLlPT8SslwYm2Kivbfih0a6xDOWQiwnxGX16MJmr+npYsRW8eHCxiuAWtQC72ZfDL0Y27wCgV
hT+U5URpdKCHE9RYvb63FEl9rZAiBpUsjeKF/8DNfNmW4z8yFe0D+HBMA+LS0wawvUMO1k2V2cdZ
uiAAX/+4dxt2XXD4lhwLIMUkc7cft6HQWgIiQ5PN7pygT6T3MDYQLF8f5W4LAfzmBFKHIOlae223
o8B46qw2n5VrGZvKR149sCDkFF8z2hYHW+h+QutQEIvXrUqFYDMhN65jaVl4Vzm4ApyMsdWfJPZg
v/sOrBMi+6JFC7GL2Ox2QjIfBltYklbZlHsXDcvmUwl092Aud7elQaL9K3Y2Vy3ZbUhSS69NRxcH
cVpz+ily+hzEq6IEeFhQZk9dPQ2b2ZNff/tjsRNWfRyqOja32O3caGB1tqwT8ThmlRK0nepcIuJv
P47Hw+xove9vzzuFdSZH2gwd6y4MhFqrN7FK0zfCJjFmiHaKgr4R9vNcc0ucEvSiJpDdcuKoxHb/
WFqN+Jjq6fxRL2f102wZfexHbK3Br2AmuycObvkT1E971M3Z2cPcSlBV8A2Ga7TldgxF3wvFMZTr
ZCvDswJs6FustggozklzcOP+yqm3y8KpRHiWIiEtl8320kSm5I3tASx1lQQQVCwmj4fZIMFYWrDC
D9k4u9LvIlSMg0VEo/IgAE31D7rWuz/w/TLiZ6MUyhgWymh9s2K0gWCNdJ7xkJVZu/i08HrnNKnc
oE9jVswot8VWGz9rEWYwAQfGTv2+0nvrQlzVlVxW6RT7mpDuJ89cuvRUZnAVT5YzNM05NqyoosyO
8SBGIBKwky6ydvzz9W15d7BX70JyLmgk5JTgc263JbxsjP1shJXjQvfeIl5gvu3r9Kg4vjsKdjnY
9aw5wJZOZin16MyRgffRXNuhh9wLExuOBCTu9tI6l3+NsgmDSmpQqRohOKCj+P1ZU4fprIslemNa
c3lwh9ydMIZCrJn5AIwEVbQZSjeWsYV2mD2aWVGejNJzApveCBGyqvkJI/uvf6a7VGAz3uYz1R4d
ua5HmiybpuIHAbn4otute6kBa13NlcLg95oFkLyxhyNRqvusch2cnpmxluNWRu9mjzQpsjEKKkcu
mhyxr+siv6b0Rl+sqsoqqo8o5PtdH7ehuqD84vckuW8sUcm3BKvFb7fO+TVoOv3q1yOVv61ppaYk
BVQ8tBOWATE4Z3aTt1y5bY1v7zR8fn3d974zjhI6rMS16LItt+SKPhveLNGw0OrvJbr85ziNpnDC
gDtEar46vz7c3g7+f3YRyLkyuU1Zy4udJpUKNnla4tWPsWl2QerQwImFbR0gr/Z21JqerA4VAFS2
dmQ6UjlTbIzZo9EatecLL4qfJ6WSD2o8wDyaHCHX+M6O5hBwWPbl9YnurOua1aI6RowEKsu43VIE
+8ts1UmGf5e0z1ne/K0ujThBUB6eU5xOD47PzroCf1qDFzLA9Q66HU6bkADOTcz0xnbsP3jWYP7T
iKn5ox4pb/+XseDLcaH+ahJtp2bJLB6w6X3syZ7flJFtXdF8t66DtRwJUuxNi8eTEBDoIXnzZruU
EUhBmjhc3v0Yv5PKJM+2KEDPKY1+ef2D7dzgVKrZKxw49OK2KKYMTRAVPlL2SGk8/TBbqHIIdE9/
f+0IWJzVOc4Bmnr3nSBc2ggwoFM1NPEfS9c3QZ+rxtsRx7WDCf1CKN1EA4AedFyKKNqipnaXFClJ
A1eVDOcRM0pHgahVO+2pmrhKznORj0lgtEU6BNYgktmnl2j/jMh8cj9tDfV7L4cpC+OqQpOPAnX2
uSsQWAzifrLzE9FB5/ltLvjn3logUBcTNBiUvN30ZHT2surtdKkTeLEHcdVYYja8qArj74ZILT2D
OOkGUL9udKTA+yu2vZ007BSwTisYjUrhFonrLpbRJhC+VrpW9k0ZzdzypwQ5d+B4tMSpLoiLSFtc
FPreUyY/Qcjsa9R11bumXCYdvLta6bCA8vgoRNjZyx58Axr3GpofXAy3R3RsY3DBBX4rmYkcZj3n
y8krpfs+7qYPr2/lnZuPtiqSVoAiSZq2XHPFBUbfNvjyWJ2eBBSK1Ys729mlL6wqgCdVBMYgZl/t
zOj0+sg7tx56btwLiDqvcMzN1UCu2kaFjlOASav+lLIePvKO0yXtQd0XpToezHTn0FIX5bialL1Q
NNVv11TEuC8qlRI/Djbtn6qK5DfpzN6n12e19+UAoKx4S/JaKEW3oxQUtmVEzPgYoVd/TRET/qhM
7XAx6BX8h6HAzdKjg5FCIL8JgxAjUCwhkAib4E+ETYL/T4okDiyQ8ag+s7dLUFmgfgdmjk2wHWoZ
pkXVV2U5M1Wmi90bzbd2GLqXxlT7U9aATfSLOS2eR6uFVvn7S4rJEW1qjwATKb3bJW0mzZEiRZYs
j1MsnGxz/qOI5ndD5DQf/8NILpx6EEREONsGbwWvIWktnNMcBZZGqlPEhthvBotG3/v1ofZ2P48+
/oag92iZbVa0nwYX6N6SPMbLUgQ2PNofeZSrAR3W5Y3TQDN9fbxfHfPby26Fta1wfCoXgBo2A5Y9
/Noy97JHnAGsb8ZS6i+Nk2XPam0VL1ZdxLCYmgxHCgdqmC/0SP+nUlL5yZVxqQbqgN5RQDyW16Ez
NuV1xpmZin8X549YuBVgWVJn/DFSW6vD3mtm289mqynCVq8s/F1L86gIs16Bd/NZQ15Aj7Q7tlBO
ADC0OSO0B8vBHR85C8VftV4nPysnbcfAlKY7+aLV51ASnXwxJreTl9eXdO9CWSWLgZyBEEHc+nZf
dpY7o8SAcLGUVvVi2EILqkzMB3Wt9f+ynedqGQdWD8knar63o+hR1o/AIbBwahED0dOku8xJ8QXh
Gpzr9LkNPC/RH16f2d4lxlDg9MGgYCSxucQk2LoOLizaeY7yM/Ua7W2dpfEDPt3DgYLk3jHg8iJv
Z0+STm3WUIqxA6JCJKXA5/7uKoj+0IvPhJ+WsnozoSNxMLW9mwwhJr6XgxcOD8HtcsbeCN/AwrXF
idv6PUdiCbxE6cNacU36uVP/1UDkAWN49u7ri3r/IYk2YHDTu+IZolF+O3KHDOFUVVzXvTeBFdFq
dO4Mdz65TdQG8zC4AYKI8W/vHgZduy4rYBxK6GbQdCRNhgmaPHoNvGc0wswgl/ipKbRB31tqB9NP
FcYRhukevkPsQqeOhvlazborpIiGChdpIRmNlTpfnWbGmNXq8iSiKzKWfytVrsK+U7P0syTQ+OEk
BkaEUR5lQLF1lEYCtLWLI0jG/XnlR2Emg50MSTNP2e0H0KBbK/lAPK0WA9x4wIBnuxVHtk73O5qq
Bo0gYFUrgHlr8+iU6aCMFWGNFxXWo2VIlB2HQnyYMmOa/cH0iqMO/v2WZkQdVslak0DqZjMvSOWJ
izsBwWKcKE9FvgotqPmMlVCNsYRqLGeoh+aT6cbVwSN2f0+sI3u/qvp02Ld3U4OV1NANiAZPk6k+
lMCUw7bhtUAL/AjMujdJWuaIMFGtXsVJbj9eY3SQWYs1rhJxcY1b/E2DMvIUM4SNWM4+Bknu1wYe
+1MqDUidr5/dvY9KDYJvyr4hw1+31r96mAIUJ8ILOZqzxtIFS55kz45wYl8iW3lBQim+vD7er37h
7a0PWAV7OR5s1GwoDNwOiGbWkqAdFz92o5G+TfR+qgJMn8se2XUoomHPG9DycduyC2Tl1rWfR474
4WRe554UvJhyyL798i2fY+/JxeO9fgGWrOR+PCXTu9GQvfsyIgvcn+qJItqDTVP9G261+K01Q1QY
IfmehROSnc3RpUccJKMSvGge1Faa8OcZ7xvjVIwIBuDWG0F2pXQxGL7sx+btZI8prGOJtIBPMSl6
KpDEj4PKlfaLze8DNxM3pY4kQWW+jeohRizBlGPti6SvPuZOktrhNCtGdfKqpkhOrcyl5zt5Sw1N
8A6N/oxWinXpTQOxlJHqmMLsk6oK6rprpT8OizEH1mKPPy2F3mY4WbOzXJR2zDnxibs4QdlJNIl0
q1/9VzulnEKpdjS+knnMbL+W1qjDcIhs96wPCfC6HL+d+XFUYrN+VNJiHs5DL9vmgbjJ+FKUtTq8
LfD6rOmVjOoHtZ2cxB8ie0RQtp8047fDVNiSoDsA0xD136lK40ni8VI08eOSCiOkzCNOCuHYpZl+
HzPHRQ6UmaIf5RtggJv3GfM0q0nsHNshTwLDVLimRWZFT12lfn59y+8dMUrIJLsadAiQgLc73pKL
I4sEt1rVqy0DHVQ7/UjQb1/62e1/Wo2qHJzpvecATxyeKcKP+2C/d+Q4VU2TPC6FU1q+EqGefYpW
rNdB6L03Mx5fsAFY8axY6duZqfZg01Ywk0eppm0wRWYTDlrT+4BrQEyPyxF4du9WBhC3LiJNBiSH
b8eb8baOZ3zRHw1V1pdpRrGjysbu49Ae5oW7Q9EpIYtxHFq7m1Ki4MUZVZRnH211GJ8ECsGPWm10
p2Wxf5s5yE78VQcDYME6bluG5aLFMk9nVrEszZPSZaaPEGt7ik0MBV/finuzwlVgRTKuccIWT9nb
9mzEdbbujNl2A2Wa0wc0bqKIfAfvxNcH23nY4Atoa0eBgAnJhNuvlZjakhdAmx8zA1kkQ3ru4BeI
5vgAOmWQ4zUfgNnM35FXHxEK71OoVUaWjtcqps50N29qnSO+H6kEDsVsJj9pqzRQm7XG9Vtrlti3
zgYaO729atqQx9pfBJZER3nwPZMGv421dwTUmw9MGfJ2/o7aci/zvjyusGfqJGWjvFO8SZR+HTf5
GwePuOKjYAVbfxkhbQULJUceD6RU39M8zN43hiv0E2Km1fdC6eODzsDOXgApQgBNLQ5I6/ZamjUc
r+wEtXl+hrzOUWNdrbjNTnYfyfPrO2GntbS6A6r4b7D16MpuAjmvmZC8d4gyYj1FcQzyxgPawi4m
W7ETZlaTPdhOVZ9NLCZPmZQpZdoh4ofhn/D6L9m5GumF0Nv6RQDlYN9+E2201KRwSZLSPB8enMhK
nr3CjI7mu94OmyAHQU0os3ReVuTP5mJsadx1lodRTur243mAkRa63mL6tSutJ8SVSqAP4+hToGzP
eAV+RbSsPQi09j4vcRYCApwBGj+bCyyPzKpyJrTA52UWIaZZ3CpWJgMbBv7BQd95BuBYsInWYj6F
i81TOteitPWaRc3qxvMLtS+ChS/+LiXa+MsWzvj59Y+4N94Kt1uTAiIFa3O6C62SvdIklCcgPMVh
YTtxjnipMP4aS7X7WIy4wLw+4j0QnbO8quQg5I5jlL2FShZdEiETbSSPZtQYo69WnWuFk6q3fxEp
1u/Hyk2/VMlgPeCyOX+RUhjXfHGOfGjWhdxuK3YVSvvrk4SN2+3unXWbucqab4rc6ANBWD4+0e8a
PthDMlxIgduv5PlYQ78++51hV+ahtepC8tpv+0+iR7e6ooZ51crZjvxKuojS4IRRnlsKEmWAbmep
+l3tovfy2yOvkGpvTRUozm6DtNoRnT32mXc1rd4569Clrt7kzBfFTKqntIuMM87f8cGgO3cEMsrs
LfAjQIDVzeFFlr534pJBE60SZ3CK+ckeqSy8PrWd8wn5Z8ViWLSlQAzdfssoa106hzBHU81BIa9J
Rdiaxrmb1Ohg8+7Mh5tolbQHeo+s/eYdElLGdgEK71qDkPBno9U/9LgLHYyyMx8PuBNyJRYXPXjm
2/koix05EQbejxGp2rkqKvvLlCFKGzvyyJxl5zmBD7sa3PBxQEBtoV3E03lZxopytUtHvim9SC5A
Em39xebfFj5dWeV9qnkNOWAto08FCoFm4KKf+kYMZJkH19/O5fCLngtblpiDM7K5j9Cvi1FgqlcF
kCoKkRFIgrYFReDTcIvCTO+0cweIKNATPJILqB2+jjTl37+7n/gRXAwUNgnHwUbcrv/SVFZdj7Vy
HdQanha/x5/5rUFjQVN9fajdCUOHoYeHAs5KRbgdq8anLx4FWoIZkv5cBaKBxJ5URoSyI0CGh9jq
9f5SxQhZ+k40osJTWKJ9bFpXrw/upt29APKSi4ln1iJ5vP0tDOdlvWUJekUdkFDU5+xPaazk7wpR
j3+mipE80GUxPy55u+DU7RTylCnQ3dFOjMWRR/h93Alm8l8/ZhNe1JrKCygX8aiXavkx5jnJ/Elb
nDcopk0BooPuCQ0xvIJd8eF/ODuvHqmRNQz/IkvO4dbuMN0zDJkD3FjAgnOO5V9/nuKK9lhtwc1q
tayodsUvvAFLNrFzBjcXRpIjUArmKHJp3k5G09XGMIIFvKakgJgEk0EEZTsZ3+cQJ05i7tp7Fjhl
niLAme+cXvGuzIWyJ3H18sYB8Qxri9o3yRNu5bc/IzXZjJE9RNfMcvqHwrLR9F1y7DSO9zfiy0CA
ccAsYZYhuwiuvJP+KF5VvePFygT+tjNnxY+cFIVXqxpOiEGiD0vN8O398V7ecZIXzA0HoNSUciW3
48VIbS2mN3PHFbVy6OZ6PrfLiAJNhl7c3w9F65P2GU8RaNLVU1+6Y1S6E3dKaimJH9G/OkTuUn3t
ShWRt38Yi3lkwQxSEWt1dTupVRZlmUXXHu42yrX40VodinOqsPY6S1szSGFHFv9ka34dSpQZOekc
28plzNX4bYx46sfCnsZn9E+9z/e/amsTwlMkVOKZ4PlbncUuVMCOw1K/NuY4Hc06xLwly/cknV/G
RiRo8jECZ6pKZOvtlqhSYyLwUaJr4ukMMMzvS5D1XwF4YTtEe8u3JpR8dxbsd1X2NhDkhBPU47TI
P4E43I5qFJFVhZNAECIZ5uTkJDSrX4lYaNGb3tKG/yVtlmtB4Sx0d8e66b8lEV2B8xihrRzElVdZ
Aa+SQNLB89IPhZi79BSN8Pb8phfqfzMmdYtfh3PVBZXTJllgA582zy1xxHIYJSlJAoqjXwjsAsjj
AURpBp/0OQ2qNscyvO8U9BIXx0riAOSy+6tsx1A/cH/Pb4C6z6FP2SufXzdhxRlS3bnsgwl1LASh
09ZxHiJXbcxgxD+pDFItN9ATIKM/WhSc2sPYz7N3pJCRjb47S/F2cLPuxxRJ4eJJdF5/obHeN0dh
plZx6DLNfMgdQLl+49Rx+rDgUvfVzk14oyGij+Exm8diOTs5VnJHra+G+nWt1rn7RGAvHqJoLjNp
RRs/G0qFYotAU+9T6+ZSg8Fo2/9UtfDio6LW2Su96ZvJ76cCjLCjpv1w7FUF9dowTAZ0xouoqfyO
ztR72kYFWopRorc+WttT4pelJmqwKC3FwEQxq28U/ZM9BZqNwwfkhugARAxMIksWbP64LsOE/ajH
yBqk5pQ/sq+k5GQErmKhury7R/nLVlsUyiWcXYJOCYRZxQhh21ZGVLb051C/PtJImP0lSRbA0OAq
7CI9lEWeHDQH4Pr9c79xIjExAiznYKVHrXB1NgZ8fA2UBZCqVrPsUzq2yv8mbUrdgJSqv8xFRgDQ
1wge3x924+mX5E8uNXpkCOCuJtfFnnBoMpPSNVDx1/iJeg8Idr+eIA4jjW7+AJOlnNHIpfBeDc3O
a7EB+IJ0wGdLhR9uobWDn2ctmln0Q3LF6Lz0cNUa67OIKWv5A8JaD11rwn4zulDvUD1eiq+AeYY3
g+GROtoj+qOz1hqoFQ/Tw/1Z2dhyQGvYcFR+ICqsNbecAmpc0qpAkyo7PvJeky2mAwQWumE7UenW
ulMfg3RBAkJwugo6kqUy9SWF/YQ7hn1N02UIcq/4Cf+v8lOIZUcAb3ud763Po2Er23aI87ywn41T
UeSTGxIQeLV+4gLRLmFrKE+pog2nv59J9ANQyJW5OJnp7eHNejBeRHVsa40+q0Wv5zC22nias1Kc
7w8lT8jq6EqNFUJ7RMs8AAW3Q4WT5wL+MHk5U4HeeJV70dM0VGMPZjDtz0lZJOrO6dkYUsZTJNPo
r1Lf0G+HjKrEKwfbhUmV1fExBa/4gX5TdPLipqVAOCs7B2Zjs0gTCJnASFjyukCXY/Lk2FIv0U6a
IWhH3X6tYIgXoNWdwwlx+2Cu63aHWbwRkbBZKISDHsBuZy3jtMRTW3VNG10FTLYliKhxYtjtxuGe
z+7WbCKQDRFJ5qTgXm9nU0OIyMYuC4JVtxQ+DZM4MNLKxUi4FecqyZXj/Q2z+WHsSkqrgNlfiDeH
WVikTg9Drc3wNXCw+EUB0tpbs43DJgvqslsCjI288/arlGRcMDhwlUvelfgniqEMqqV0g65qrb8/
AfJjAD8R1gEuWU1gCr7XpldKMh17OMbElnYWRtkfrDjXjyCjyn/Y/n+Ot7q7xIxkRe7xaSYKT68m
BZ5JYXif8Zdwj5UHyvj+em3NJNA8+AAW0wgR73Yme7RAhRPO3kWYy+Tr2lBd42g2g2FU+jd/PxTw
DWTTJZaC6untUKKGUaG1pnfB1lxOXVU/oFDFVw3xuLMLf9OLVvcWxSBeferQFGvXaWfX2nWEtR9E
+lIvH+x56gb6+el0mTGRQyskKo3XU9Z62TH3rPS/1hzayZ+o9wJ4HkSKTpAh3OWhLw1pkEDybL9X
E2/pPzjdbPZHM42AMep0lppDUS2q9QbRB/3slpn1v9TE4C+wwMg8xnlpv3eqxfpfn7qE0TbGjcZz
3yhOeOLFrf6rc6MYg3B0+1chuVD0HUUMNAagYNTYJ8xgqIJZ1+Lk4AAnV1ExC13Pr03Q6r4HrsH9
3i0jilsxGNmvydD2ws+tSTUvbluqUxAm6vg5wyZtOKu0xj5RleO9IFnI04MRx2RCCgw5f3Q6DDwU
4aS/iinUaUrdX3e5rqu1kN5wsDDIX3nM5ZXxR6y52Db89Bo991jP7MccTfMD2p7q0Z0rmzyApFkB
pPEzV+1q5+xubG76LrAL6LTzLtvyz/8YudOIZdRG4zIKreo0gcw75HFHvUdY87v7H7lVb0E0EtVS
hmNvr+V9+lrp7bKC1qgsjv0gyG1hiimZINRlByq5UHzSvwkOom2+Nkvj24DK118XJWR5wPktq8Xt
uC4kF0ZSDFYJ+q7oay+wQawic+ssH4w+W3ZezZf3PChp+UpzJwLKWvP7isIscQqhFT7BrH8g0FQe
8qwZft2f1a1RALPJRhK3Brzn2wVE0zcHD0QkDYtVe6qkKJOJvuke7up3THy7RekCgi6jvIKkAgHc
7TglHRbgR6Tu0aj130ZqZYVfUU/KzqExTN+wL+lRBwDigL9LO3bvwVHQswM20n+zSSX7J8TOxXk2
u9EEdkOGfZgXjFgwHyms17ELCwDpOLHMJ5yDemo4StVkfjMa3YcoL5L/4bgDK9SgQfgg9DnND2kU
ajLdreavgKIavMt0JH/oGRLsHgxYxSTditYUQQHlFNvFyKotGCuq8a2n5k6hL8cFyB+5LX7NU4UX
U9/YkU3pWaRNoMN5Dak7Vsn7JoYavXPcf++y1WTS6Ma7DYEQgLW/cZN/nLoeT95sADgGBNEd3mo0
/b5Bs13swCrnfAyAZuPTS02jf02W3n/M42hBcWTJj8mi2d9w1Ul+pFPrfVdae3lMMBJ9NXE3fLy/
szZa8oRdIBjRO5E41bW1IgjKXHfLKb6OS9RdKwpfwleHuPg1Km70QLqEBIIO5fFJINRNPl/gKbFk
07FOFedgjRj7jM5gvx7xdb7c/2kvby16TnhcQruSrba14Xw8LMmMFGx01dxuPOdm0T5YYW8Fpa39
tZooKFFEKSCTYbkrA93bfe8qLs28vI+vmEGoBzUfsnNaNuExN7I9WfKNr+Lqx/LIphwtDX5vh1Lo
NWUIlcbXAm+WQJ8X5BqBKL+djWoPG/Qy/5YUQ+kTSsuBy391mgcvt4zQIxVbyvSrNhjxeVGsPnAL
oz3o+Ia88UD+Hwr2hJ+UvTjcXz45Z6vtj3Qe6QSKTCzeWuxWA8PgDjmV4dbI1EPRev0Bim4TRJ4X
vtLhQAApbNKd63jrkyGtcEdC7+RCXs1uNDlFpph5dJ1VuPstDRhMcpFqDSCoh+/KMBQAXsIiPMd1
RY7fDK2i/8O5h6VD28ki64YbtEpL27afhBfqyMUOfcZ15OXFhT5Q6P0SGPRqP5Cjx+oBWQQkxLk/
kgd0qngVFxrYyrEtTR34cOp+0pfS+mVO1VQcQI3rCSqUhXm8v0YvsyJ+JGhx+gSOLOOvSupFbDS9
lqYEBmhn6QdL8eJ3c0RJJ6hE1eqnXJTOp/tDbq2QjHxlUei37PPt/vcaE2Sa04aXAtNOnHldMHIH
t06IO2sLdDvme4nuQI1Z5vYBUZpY/YgtlunurNLGiypVaOiVkhTCclqlM2Wiko1lSKe2hieCSbfz
N2bZ1zuMhxejILhhM8XAI4AmACi5/VjFSjUraihKo/4SI+XSiKsRNjj13Z/TF3eKHAasIUUehqLl
cjvM2OmTVQ5leGloXP0YLCN+VWv5bPp2Mtp/7fzEYGwWsnXuMc7ZKlPSxrBU1CkPL3k6Zvi5Lbpv
6XnxhJ/WXvryMpiUY0HekO8A2Lx1MOnNUEs7RM4ubuTZMBqq6lhkuXsU6jI+dURMZ6XMmsNCqTGA
f+ph10fidn9yX2xYfgPgQL4Y6B7knPVOaQsvBRkN9gGNuMSvRWY9JLSswbrETaC4JG3sHi0YJ9t6
6kb1r3cq40tMD/oO+JezvreLO2kLoN+h8y5WGcbXiXc2yDIEW+9/5YvbWo5C0Y6GBm8t2MvbUTJ8
B+NWD70LokP5x7mBQJWT2n9J8fd+UJTpGzDnPSjL1rYFQENOhA8KqrSri1KpvHhJXboG1rQY5xqo
33nGwwoj2ro83/+8zaE8yvfsWrmT9NvP68xRnUq5aUOIKk8lIkWPZTM4p7YmUr0/1MaZZ7vy7snW
O0iW1VcJKQRqJDxB7tR0nxoD0gnUiXHnZnmRTMI4BXkFuYlLlNx+9UF2FcViNp3oaoxu9ivSx+k8
5g4hmeF0ROeLVhiOb1hlfC6yeg/Mt/WJOEI5KDRDeuVuu51NmAOu26Pvfa2rwTqrxmBMB9XEgPlw
fyq3zr/EDpCSIE0mkSS3A1GvCKOu5yursuvGo9Y4XR1ESWfkQeNM+GJ6hZZYZw1n2j7oRGPl+A2X
xTsza8u/5vow4/LBoJCOrj3N9dvf4vVLViKVTDSF9fiRHtvDUoxHL+nnB2oFeyCOjfXlbiU0l8Eb
MfBqioUhEpDdEfBQo25gqDneqR6EfSzwVv5oNHpz0d2i/dzj1LtzVDZugt8Zi0S3ETquw5c5qzwX
ISIYuODM6IJI8kWeZx9MYRiP+dL+wgs13CkDb45Jbku4A5Ad5s3t3DZeqQ1TjpcqErboUheL1ms+
sjyT5XeAVmxKm4mbBHPatMbOxScn8iZMhV4kEyB2GU8nc3479NIpiUfPAnyIM+T9OR+zCH+3LjKt
d1XWta/o403fFT0jfx3LQX9q5hDd6Z19LsPS9Y+QxXe2GMUXdOxvf0TkZWCLzAIsZdMNyicZt8f4
vBVFhFt3O3n+MDvLEiihFn3XItX6OPS12gfsn46st3HG9xiGlgCOCqe63P9tvwHw69/GPqC2QSuC
QvbqDC5GUjNv9AU8t53FNanyRPOBdTm9j6dR2T4iIAMNfEgaS3tr1ZWpBEbGefQ7S0rF66jQFT7V
t0IJRJrN78NoMbEPxL4E5N2g9tdB68zhMLmjW/l6BTDv5A1o8QUpFGYYKLNwX9GGQ7FP2LW6BIOa
JT+y3hzYiIv9vRgW451FSQQ/I+rtCR3jOEmPmQ4rAsyXYnWHLneT6qgNjQ09aORwnwBIzJ+q1ijo
qE8ieqgqa0KHINHUr02dhD+LOrSfNVsUpu9AUfiQTLnxnZDftS996dXeY1hi0+rXU92FJ5Et45d2
iQvFz5oEw5w8UtLpSAnK8p6cqI6EX00YLxy8Sngf57hXstNiavFFZLn6nxuWzkQ3ve2/F80IPbxC
qjDCdRH/Y5/9mmivAA/Nn7SWPv7JRScelG0qjGRnD26dA+TBKDHJDUjSfbsFzQGrinoiXdO91DlI
mfdjWovwOc8Rpg8L2/I9pSwPyTzTfUKi/8f9bSZP+HqXyQ4lEhiUSIFK3Q4fAsGi1lFE19JsG99V
hPUUIib24f4oG2EA2heQZCEB8USvYynhIn+HER+jRMjs4TaDFzajnKZm2btGt4f67cfFkC9AeAik
dk7ogSBaMt079sNsvjVSbTrgXbwn77Y9FChkPosYZy1tUkcD8VUaAYwqpv6QJKp5AJSy+MM47Kni
b73IBpEocCXZVIYocbtO7ZTHdNJ7Ok4Alx7xGy+PSmhYHwyl7J7npOoviVoiK+gs6qmftdQXRph/
ur+KLxnH3NlsUqjkLlj3Fx2UJhwLiHqEWANAwi/IvCeRXzdQvDs1T3GwXiqU0WeQB3iJZjwfr4Q2
VcuhiozpC4UexfN1uzTSnRO09YiRS8Lch7MkJ+l2atSsWBxu6ejKLTp+j+txxkI1j9SPTth3j/mA
YOykT9MeyuK39Mfq6BALUl5GXRGp7TWGRQu1EYCLAlu2byCyN67Xf6/wQ/1WzUL9UupD824UTl6+
09OxwrG6UQfVj4Sd4quet0oXeH3vvJst8PqLqJrcBySlfHOMeSyDchm0D6hkgddKyqYB5m9Mihng
Xq4NB9fGeeWQKHV7GkEavKpNr+v9hkuRBiESEe/TxEGA22gwgsNYqQVwEi9x9xXt5jJ/LGwj/w/0
7vgVdyCnPprV8tsidaH7jPN7jF0qDZp3WOs2/ylpQi+pwn8WY1Z8rq1AK+LUOGY4NeJiK0T1rXO1
CgE6TzSO76RG8YYuvlJ9hpRQPU4hDNb30TJnx8Lslu6x6eb0RwMt/idsiem/+9tz4zjerMfqiHDf
u6Af2Z2TlX3Tx8Q5itZpgtLMloe/HkkGS/RloV8gabRKDQdBMjf1sD6E2cG5H6PpoZxG51Ams7XT
tJT372qToYpPhPZbGxtNvNvNXXaN61RKn1xHoHKP/RLOgV211c4R2pg6YErolpAUUphZy0cDjM5s
YUBSQw94+J+JRMAzUPbkVE7Tnqa5KSdn/UUAvpg+iU4GeHn7RaKwcVF28vyKQ2odHrFwUFy/dKuo
853JHeZjYwEbPhGvjvo5nLVuvBawsXHlHePofwguphDR6Zj86NxWt/zRTMr6iLvG8i7XvcHy867i
NBjU9mYfQHF01pTZNvzWay2XDN5SX9eIC46PULW75bGL27D3CapcPUjUQv/PLUT7xVa8BOOVodX9
uvKS5yatos/2Ek6fw0idfiWRGlYgYXEj9OPe03/gppZ/KQtMnY92N6jxs2WJ7itVSPNdj9jVs0PC
RnK4qDbQ+3xpPtzfjy+R5xL0g5QtlTVgFiS/t3OKLyL0cytCI0Dxmm9qZjRfoVEvnyF1LG+Gup9e
T21dfNOaMakfEhX0hz9OxlAfwYSFX+//mI3rWMJATVI2qbuzrh3FFmbCY5MgdmVa7bOLJI6vZ4lL
7Gc7R6tK9c+elds7x2RrAwPtkjcxVHRuwdsJmGJX78tkAfLWF/oVu+v20EVhfV20xdg5K5vfJ0Xd
6T0SeK7jcrWyBhRVoDSnSUJFcXLL9H2klQgVTGhvfMFCAucik5rjHolVHvX1wZFYZfSZsCDhnN5+
Y6/SG9QdJraciuWnok2vkHx2duLBl/A9tpJH1QuFZ8kZdFavqUg9rXcQ8b3qhjDeu5GjaL5KG/Qh
60Mz8Z06yt8oVJh/NGU4X7qxzmPf7lqvPE7FhHher6baqVnG5h9WmLxYBj+yfqyuvj7SsaxsB/gE
va5lz5PiTOeJ/uJTtoC9vb+DNyYavgBXIceGtv36eq8QinLzFur/rHvFN6fVjVOF4MgO6XVjH8FO
khJmsP/J8lZnFlc6+BmehLbp3FezsRwS9GmFmoogzMjRBqfayzU2Tokn3aiQ96KyQRh3u4OmmZ1j
9R5huJXniHxF6tnWpsy39SL++yeSXht4d5esAtKn/Cl/NGEJ7GPEGkCBTrZTv12SFGWrHKRzf1pQ
IMh2an9yU66OBn0S+gmEpfzLmqJAu7wuNClcUjZl9bYhg3nfOa54RDlFvcZksY+W3blKkIW1tkeu
3ppUirjShhuQImWq2y+N1Er0TmPH1zptvKNsa5MnehTHhPsvG5MhEPGXeGJt7e0CbEntRnk2K1tP
X9uq+03FtWKn7r61+2WBkz4RzV8u5dvvCSt3Mhbe2qvWpeXj3IUYkcWG2arn+6dsa/9zi1EXdjw6
huvKd6dXJpIvNMDn0pj8MUPlRMkio/b7Sa0DmFSoW+I+3uxc31vLRepCviDZGNa6ZwMtz6NhwEvR
K2b4pq2nInC1OT3ZldgDWb7s8ZMaEOTAPUL1kQMny09/HAIsR40uksKs+E/PITInXZO+zlEBF0dn
7iPzYFBKplxsm91POBsQ0Ns5bj92uMv8UKNoeF/mfTei02jV6Ep5tbOXw7xca5rMkv0C5552/7r4
oCWJ2YlC5NeaYMivhlA7Nm64J+yzNQrpIjsWTg8MldWT4noDOYITEfFNsM9TtE+Posnq4/399HJh
ZbBBR1HShihmrvYtEjeUePomv6qLnZ/Y3fm5bbX6krXYg94fauuDUPEE/ixtKCky3K4r5MFU76YJ
fTMFw8c67+pjCynk9f1RXh4QKVSMqxKCLTLbXlVIC9EjadWnSGn1sQ42sm+WHiymnb8a+sggl66B
lx1HbEr27Ds2qg3wlGSuDyaTfvq6ONt2bV+WFtKomltZ+SHJYvNH2tqh5gv8TjNf9cT4lLtL+H3s
coqliKQ4P/So8fZYjFuLytlhe3KUaH+uH0ndxbqKXv0VVaYULMpSH3V0ZKECZd7Ovbc13XwvWQlJ
vbQiu13UGuXSSTHQPpmlMEjWu/Z32hlYqjlj+75tGi1w5+6vbc/QjKN8yW1EUUxazdwOOkKJMBqq
l1d90bWHTuBpqlae5uMOphyqat67/V4+lNJnkOgGJjtX/HphmzSGcRpKAaA6LcNgDEX0geJ+/tiJ
qXiye7W5mHoLFofEba9Bt7WWTC7bik+WAcjtt7bYzgh9Yuwyz71Auj35XjiZvrXkfy07xLRCfrY5
O+wOdBJuh8qUhiC8YC1DdcGZyC3rhwpNuJ0b52Umy3OPmxtUO2lToq0+KBfw8/PFRlVFoXycF8UZ
amvsq80sAjudd+LFlyBBGV2AW5ZOYLzMa8Ucm8JQ7ERJcdUnHfkHPHV0Nxj1oZ0P9SxZU6kGJXTy
45wgHLMdL3tU7RouV2SPy3/AY9XvZb7UI+HJgKP9QlpsBtPYFT+aotdMX2miqPHhzo3Rk1clMWaG
+H7+JOGdUTFUYBECGgE76sXJu0YD3Ql/x2sB9aMjjQJor+XFoeo5N0cngvd0mOJIF2fADMg/Mk9z
8cYCaZwH7dyZbdBqkEcCt8WGi5S9MJOgqlXz02JUpvBHWES6n1aCipaZt+6jW1r85/v3628c1m3U
SBxAJZM7nAouWK3bXRKleabA0U2vkT7opo/PsY09d+m8ScrJzE9y+PlgRR2m7+5IPcxvm0x5GgtM
adokyYNSGZrqwTJQ2Q6cymseUzUqdoBV+sapoTYvg2hphc07cPsj54gpBl3Bsxbli3teIDtipGIk
iXaI+slNnuAkRuqxGerhdRQCDg/YPWN1TIY6/6CJJf+ZtUmvP9pqUl0gjvZoQuat+RXEaeoc7UR4
6UEdExfz7Fytq0tOBVG5ephJjoGL9GwdhO6SzccitDsURNN03IMjbLym3H/IQgAc5iPXGadN3SIR
A8uglV7+wSxMzzdSs955TbfeNEk1lNctaRfH9XYihR27S+223qXtkD0wY7U4QPtLLghvqM9eBypf
CfvyFfJGw6EnfwkcZ9B3bozftej1lgOwbBNbS0XdtYtHF+lGkU3CvRRJYZhHLxpj9OxSqDjPCCB5
QNEp1GaPmeeheVj0vH7BkipZ8tClc2v5SKRP3hnPl1CcDGNKP3eF06A0EPWIq1nUu90nehFi+Klq
LDoEAZtackFH7qM6IA360CE0PB27CDWoYFZGtXpXI+xbn6o+m74XuZMjkkCSVr1y3cV7ZS9SYQzA
ePsG6nf62a0Vi1smx4GE/23u+OV9IUSgdA52HIpudF8MDAKchyU2i+kd7Bn6kCIUbXkdBfigqUuG
IqCRCaE794T2WjWWzvUdjwdwJyHcODWG66pIFvO4khGu3lUzDJ05j0p5UEX/ZKFF+oGGU3fR7TH7
60zXAmtIFC3RWfJxu91XWo+glDNkyqWm7/rTcrpvND+Br874iO7cWBsPDn16qPjS+F12Hm6HmuiT
mlVaeBe9I1EIbGzSDpOGabSSdc2BYHJPZWCjsMiVQGeWlikyR2TztyOGlfQxaxX3Eiu68FMbwMmU
FdUhqQf6XEOVg2rtcHrquNdV+piPjja1Z6MTe5ouG4ELUDAqikCxwKWtQ24nFgVqxQM/BM/dw9Rk
yzNOKf2RDWA994MKtN0pnJNl7ZUzN3YSA5OfQm+nE2+trg2HUq9n1PLEql55CrtUDcjzzZM6RnsG
EVsPEmhF+RLBHaJPsop2W0s4aq+P4UVn1FdmmcSA8F2s6fzOgHB2sGEMv00TPBR8p1HpcSbGPCQf
hklZvhZqFke8U9BrPhohFrA+76ktDkoskl2+Aqu+usV4ktA3J4Ykb1zzWlDxAh7bxt7FVdr8mCUF
AqXzVFzuv88bAbm0EpMkcZKfF64JaPIXBWBdB0+xXI/8WRfVL4w7Wwk4GLzrPGQOsm0W2ho7l8fv
wG31fYR0eFYQ5OJxskYzU2icNNhvHOmFeww0Ka1jK807evFaYT4tXRi9zXV6Z4CZ1cc5jCDPAw+1
AixnzWeqP3nQKaPy2jNm5bS4g/o+Et30AKRG+WyY3XyOEbbYma3f+M/1j6Y3K3EE5MA0pW+PKipy
Cp5EsXJxrXR81yOMUx3tEK4bPTsPtSXhTo6J+2JfWxixjeI7lirzT16F/p3paPSOy0xojt/GRu8d
bS20UF419Ew/hE49/k+A8KNX6aTKqReOfuFRiqMHtxbRsHOfblxyuHLwThO+ExSs62mDtzidF0Nk
4nbB9Wkp4vNUm8XPdJ6zD0mhaO/ub7ONA06BhYRPlg1AKKzmLc4aDDh7xsNrNv+RY8fZBNU4tG8i
6gl7No2bgwFPROSOBAUiwu0i9WFMmCxFR8Q8pAdqL/EB6QWUIKzFOt3/ro2winFkxZy8ATH5VXZS
ZZNXKTXfReN5DrRFHw6VsPa6IZurBRiRLSLB7GvKF+pPgHFi+dDmQFXqBhqNSW3kDD8px61mV2Rp
awLpGcoar9QOXdNmFHw72zoFUDoX9nCwwOUclVEnx+mqPULB5lB/POyrm38G3RHPESD9QS+jEx0h
2Gx4k3+MwkQ73l+rraFQ+Ea1jFBCNmBvt4VD23OCbxwih6GGsY+2chvoTTI/jCacrPtjbVyrFJUQ
DaJeLdsp8rf8UZRU2l5PQWt4lwKW1LEzl/Q5Lsb04FjL12aIf5qdNp3vD7nxeTdDrt61qVysbLYW
VPsgYkJ/tPX5fTWSYxChdnvNebmvV/cgSnkgtyFLm8Q8q9y/0Yj+VVGFl9q1y2fFDfPHrOnMx0JL
gZqNroWpq/LBGQvxv3lYnJ0q0tanAnHCx0WmGjAhb2eX/7j03RC6F6XCJcvGYghs3aKfImvae4U3
jh4sMZbR88DCQbG/HUoMfaJ1PbFZBVf6sNRmdJiMPgzwxk0Ccjn7eH8Vt8YDdYcJoYcUwwuOD+bj
4TCWjXfJhjE9Jf20/Dd11hez7/VrYo/eTsK2MZMgGJEMRTkJSOxacT/RklLJsbQCeh/nT9ynVVAk
fXlGvqPaORKbQyEM8vvJIc1en/QqwYOpJp7ivpqejNISz5QF7DeDa/SH+5O4gaFCA5hlg8kvz/r6
syw7j4zFDrmWiTxOouqx/0yy7DzTpj8rmiOI6GHCtxjgPrdG3X8qpqwMdK1WHqOIGsz9n7P15fSu
UEuUAgPUGG73kNGIAjqArlwWx0VRGoPdB8RVlWNEXfKvscY0GOTBkC8FWczqjhuRXZqccVYufV6J
p7qrogctUdRTu0T5se2sN7NSpTtYhI03kDGxUwTkK3ERq9xM7Yocu0qBzFBXRkdPlNlbSmTtTo1m
cxL/GGU1ibWKwuToDiiJ2WlCdq5TOsPQJfGbZAQfdH/FtuoYNGqoFSNhTAFh3Tcewnwx+4UaFLwS
BzOCMj02zuIdTLNrRNB7dX50tGR5rSEB5ATJYgDUasL0dP9nbM4syRVleQlHWGv6Gi0ZfWoQyNRC
xXjQdvKrF3nDzmnZnFl5/IFbILG5LnkqaupEaYH0XGdY89XNG8N34UI/e17xDz0dppNDQLvFoEi9
iswm8Hpp0wBRdecYgKPulQ/5WLy/P2sbby+D0FtAhArW35oO0xup17p4SFyR5ol84YgWIbHMPCgp
BM0RWcJgyOJv98fcmkMaSZAz4TDRbZUr+cd7D1ZFmx0LqRdTRN1hGmGvoycyX7MQP/J/GIomBpIX
nDi6fbdDVdycOS4epCDQ7wIhsiLIO7W4hErU7ew/+VetXnlkjqgWItxHCX4N+iQPaiu1IUVDUyo/
D4OrXpxpyE4TzhmHYpjSL+Rd1sc+mv+hXPkbaUShUqpMryPeaaZGMXncKWFce+fKLLKDkwxir9q/
8X008GWdX4Ja1z3TLIq1yXI55cB67YvWKuol0/U93MTW3uAy/h0ukczr8sn/Y2/o+hLPcInxcx9V
gch5m//wSt042s6s/cPWl6Rc9CFcsvr1taUJDDvQslMu2E66B4lQ8RNbHc51X46nLMN2q8DQZ4et
tXXeaHYBw5ZRBO/A7feBFvPiVgXJo4TTGFSFNlP4LccjHNS3tiuA1UMj+odDgAmcTF25tUAGr8ak
WIG0PEqgjhaZ77OqTQLTKNsfSAV/uX/cNs4AxSKgQyqNIejeq9Ur0kWrOymOpZR6FEGCMNtHDIO1
ZzhyHvotVlS8t3uzXs7wK/fk1DYeAIzsgfNTFwM6sK6ROCkCgxkCoFdrBiTqI3QCGC4txJ4c1+Y4
1H9oRks00Voey6xCO246RHXHNsPNa7Qm54SCTPj97+eSlBIuLxUAwAOrbDkual0s5khJLbcalGjD
4UgzL/FpU4bXltQh8CJ4dkle76WZWx/I13HISf9IV1Z7VK/Rq+7CKby0QzG+g4bTQIto9563l6oY
xNCU0zgEuIUB9F0N4wzIdfSeGV6U1loiv8SOmeK8Y8bWMcVwNpTgW/0dZ5f+Xbtoc31oOyzHz0W+
WLLKO+MdRD+o9w7MHrB0XSu15GSHXM8QeAp9r7m6VXrmRkKgzMUzV3XXFd+wTBtHNFLbMk5tnC/b
bugOmhKzCZRaSMeGqaydY5F6RejD+cD4C/bWRMNkMQYHL93SqHdC2K2lAg/InY++IZmz/PM/rsvK
nSMrrTw49KYqnjvFm4Haz3sx+VaKwAFF2wZeuRQOWp3rqo+ivMtt71LyhUGzWCUqTG19dcu5OkQ2
BAoDm3AAgkX0TD949r14GC8qjpCHWU+j8/2TsbkQBGBgFBHbAfKyutAmC681rhr3kuMTzuOKDl4O
69tKmkNpC8SG2qgevqqK2ggf+abUPtZaabUng76+62eKPaWX+z9p49mS1x3zAyMGgNVqHbh60TW1
svCSiSQ/tbSMn4x01k4UzPt/WHI0GkhcoBUjJS9/yh9LXizV/zk7rx23kSwMPxEB5nBLpZbabbdz
uCFsz5ipmHM9/X7svbEoQkTPArszWAMuVbHCCX8IelRROZ2OGh2stkoOylht0XvmL7qIZogHuU6J
mWbT8EXwOU55YDQVElV2Sk8/qsrwoVe1FKwLbm+lTH6/fv0obs90ojmAWea7Hnl0IQoHer+N1Jpa
2+1DmfeJr/epeP0LjKEs6TvfSuelWtRDKE1UyF6GyFJNcXBqcJhTfNOuyzd9I3GgKmWkGX5qRfLL
/SneHlWuDYJscj4QWmRL19+NA+QWvYXjT68l8oPlVOm7KAy25OdvNyJxLpE1rUyCQfhF16NkcWBP
4YRUDsKG9FUN9/fURO3Rq6Yt24/bt54aK/Vc4HoACkHrXY8UpkXv1Jk+632LcSCKKZLxnLmNeIuE
sVeigZzl2KxVtHcnLYm32Lprw/P40lzgRkIWaHEMQumWjagQqFIUd/LBngN/r5riqNGHfCDwsE8I
MrNfo2Kr57m2xNBEWF7IrrNs3/XEuzDUJsybokukptMhcRR3j3tCeirqdstpcd4T16eQ3glyuTTn
gUjBirweKh4docbNgFa8bNqLqrY1DXPMubMmHD/RIMwRszWnkxMBkPXpjm3pBt3eAsDBoRJy889W
9C/Mmb/uGnqLA9wvFVHOPj2EpS2PspXmrmgbLNurLfGS29iYNvJsoYI5OKz6pRILlDm0DDQEYfLE
47pRrP6NS5t1V6v1tMeRsD1Egxp+un8sV/bR/JQQicPapTmx+Jqm5aRwtBLQt0kt3spYNqdQdfKj
UMrk36TMtT0AnOggQ+z27o+8Mt3Zcho4I95POlDR648bBVpV58PMayijgoiO0EEfo+69F9G6Hvuw
JlVN1Y1BV3YUEKOXRZ5FPJcQzkqAcOg89K2yLiwPnhTqPqWG+bXSDXFEcqw8jWHe7xpHyw79WHTf
78955exY1NsIz6F0AXxZBhJOn6QRwd1lcFL1GDs5ICsZzpylYet+WrlvaWvNzq9cTlz2i6HKDLq4
N2HnhhpNEfqA7/t9IfJxoyi8PgwvCTsWGedlsJw00h3tCAwh0iUoTWRTmP3MI9iJ9xdu5STOTbq5
5w925KZuGI5mOMGUAHYaedZT6VbeCfELtDkh5+6LQSob461O6+U78fiDNpg/5F8n3xhA9HizcGLe
KuXs1CU+IlW35fG+PgpTQmACRMOyAluFKhx+OliXprFo+ISTakEPJUjY3V+9tW03KyeTw8+JxnI2
ThJnWqQje24MZhv6vVaACy6cpniExJpttUHWZkUJGwFlaqG8josab1RoaBxUTXQROUoAdRmkl6je
jAPXLi6YFzMviEDNMRej2G3XlchloBQRGspbzpSzTzA8eCPdtCH7GJ0910q+07Tx9TVQ1C096AM4
fSAUsHwVpOKVYDs8+BiyDh+mQkWhQSrdeyeR317/3XDW8l6kX0yaWNe7kK1gjHWGGgachf57YeUV
M4ubTyMqYRsbfu2AcVtwtnhp2Y3zR/1rwydeb7hxCwsDgHmxz2vv0upC7Oxcfmmj9uv9ea0O9sJa
J7xGE2D+tn8N5hWhqxizHv7Qhe2ThxOEn3Wqe0RSSj+MEMvP98db2ZFzxIKeN4hGmu/LOEKauhgM
pAbRop6O+B5OZ9nX9v7+KCunjMUjK+OaImNY9nHjVgwjOrbo2WOj925saO3bcAbedM3wetQ4Oi1o
sEMImsksy7K1rQKEoEeN4HsmPPOSqCkKvrbs6ofCVTwLmQ07OdVs0i9eJe2NK39tnjPRGlDUjENb
mlLnRqFFDqCJyziIOt0HQ6Z9DJIhKfdqpE/H+4u6kuzOWYOOlhtlLSQxFntFEfiS2JWdXwTf96Ch
orBP1VH4iIorKG7qwUOseZ/mQpKvWLm3q4QW7d0u3TiKK1uWr4oDDqi7mVW2+Bm0AjCsT/rsIvQi
POdlhAp8GAZHK/PkQfbJVqAy/32L0NdlFNqts03FjTGbrhYKuqdOfhmMUa33jhtH39RR0Zu9owUT
4Utsv2swot1PqCz/c3/NV44LxQUa2JT3qFHdiBC5A495YGaXJnPbhg8cWM8Ehe2WgN5KBIg+LZp2
MJHoKS3Dez2TraWUFp926EOqR316ITZ2DnmTop5AnXjX1E328B8mRziEEi0PKaHR9d0TJqVdx7WW
49aoNo+ZWWfnekiqDdTB2tQ4mWTZVKfm+vr1KG1jmWWKa8AlLxvrd9NL/SHQnPS7VxZG4fdh6Sb7
bkib0+snR0WI2JImIMMvYmogqmXrBVF+afK0O6S1E5+VSh9e3V7lLv1/8QlZLGwLricXdLm0HSid
F9UoC9UP6tD4XidN0QMlDjcRWisnAf9QTh7V4NkhYV7qvx6LqiVC65Ugv7hBr+NW2hsR0GrV7r81
nhble8eQE/L0idIhshJPY7El+L9y382Ka7MdxGxLtcS/6bA68LKzxUUJrc5XQ3c6OoYwH0jktiiY
a7cdOwaSItUgFGtfJE7+mqwZaCk71GUsOQbZXnZmqvpmHdQ/m8hLgARWVikfeq6oyHeTtMXDr9Xd
ZOdEbaj5itJNwesDA8w1LZ4z6vDAmRcXn1InKUzdQhDDVeXekkX/BrBnB75rpn5RmN24fF6C3sXN
N2Oh6C2o5GdUm6+/t2KJsIraXlw6L2jfNomNlr5nVe4RNPxEjBAhFYwnUu+5x4ZKnH0xhF1/tMuK
lsDQOnpyntBWfbTbyNtiC6ztBFrSYL3hLPDP+c//+jqZnju5XXjwJgs3P0SjYrylgJgcRDNukdHX
hrIoBlLJAjt6081RdFeMxBkzETT+YwWm98atu/5o6G35+f6dsToSnBuINzOrcXlnjENiB7FuiQuF
gGI/qXFMVoUkcKZPzkYesgKVACMByIadzWnidbtewETpkRKJq+zSiiD5gd2mfN8OQgb+kHrpWRs8
82TXFXZcZpIVv0u4joehxXtlY0/fTpm0AREX2i5zB2tJOU60XPGSwsgulaENCLTH6FzvEY6CTGFM
ei0Pr11hDHM4zS9pHm34xWOA+HnvqhEeyKiOqH6RTuLLZNs/cac1Xv24zSNxW3FZ0VpaJno9vyEP
6AlcdDBNXJKBPFeF2OoE3T5u/zcAwhoH8D818uuvSItoMHoX8/JJ2M1n9on6UERj8oMGgRnu1Mju
Dr1K6X/jq92GYMBzwdnM0qwzyH3x7KS81UmVwCGMVbt6K/HTeDcgLfPWnswqPPVGrOnH+x/uNhBi
ROTJ51onzOJlD9Ipanodlkm5Jg4RmxvabK+UjrbxaK8tJ+QC6vFzaZya8vVyGgWXXTNgtt5UInyo
i0I7TFnnvo1Bux0pjbYfkYPLX38UaVWzUV4SPpZ0cRSjmARFk2SxcZLrfhpw9KTXwWFxnOljXTfJ
nyGHrK11tcC8SkVXbGjSLSeQF+ez68ueaVPCprhKHHFDtwVii7yKxzdN0hiNwzTMqjdVNmS4ZBhV
U+2cNAS4Ejplqh8TTs8noF1Z+KsOi9kxTG++IuvcvVPbNqv3rY2Bwsl1mnDOymeZGxkhcubj12eY
fj5SYzu6rWcdaGSWzQmBe/gCaCeLhzDCEP2ojVLtIRTEhbMr4jIx/RDkoLLxtdf2FBf7ixQHdWV7
se6law5sA6jqlLzhp0Ze8EictlXxua1zgpMG88B7zQqSN13vqQ4wrUYTMrmUijJ1uCmY3oNC7PAp
1BPbO+ptr6q7Wo/EB/D+cbfTwUE9v/7wII9FZRlA7Iz1uP4JnshDpH+i5JIFfXg2DEXbD2ojN2A5
89+y3EDge9Bonf8XVNX1KB3SwF07C6bqbih3UzZ2zymyrGc2wa8Ejut/uMqpj8zlOl5MoDPXw+Xj
BOPDQiNDRd3kotQGUqNWhH49VNWN627tWkBaZz4XvM2UZq6H6jPd4MThmpFGotx3aDQ9GlZAthk7
yM35atOGDzKfui/3P9tKs5sJsj9pEhKAUeC6HreblHJQsWC6hBYSrztXCn03joH6JqTJ+8fKkCLY
teaknawwnTyftNgMDpWU7jvQXwp9mDx0f9//TWtnZk5o5so5CceySZF1vOT1hAJKM8TGrzR082dM
N52NBV+JCoAlkYZC1zHoOs1//ld0p7gKXN46xiTQaoOLM9Tjk6f305ONR+H+1RPSICbOsGNCa4S5
rodKioEAT3GRNii8T1on7CeBW+pGDro2H/Cg5IG41dAIWGyg0BDYlbQQ03u3x57M0GkA6LJ6tPpB
Pd6fz8opRJ2KMiXSJdDAls1dHWe+qXKROzMHVdtroGHfDa0ePaECqf/M1XFLd2d9PLLr+UtRn198
qt7JdVyVeJgVoSaf49j+lk+leOgpVb5Dss7deCxX9h8ILRpVWCQAt1gGPErp9QVFSnFxarV7GCtt
xDAS7Y/7i7j2vUDVz8UlaqP893pTVKHUmkI46WWWe3zUOrvcF4qOykVflBsZ/HyGF7fmnE0jTUff
Zq6uXQ+FXuFQouybkNRZ0+8Uzv+u4617gNbe7UrFTd44QHee6QluwZ5WJqnPPlFA5KDQU1G7HtnC
RC0qdTO9gKLsDX8EMJCCzS7Tt2aYe1vnbGWf0OWjyDMXDokvFte1XRtTJEZyyVid4mM0yqLddeZY
+nnaKLU/e4y8Gp4C0QXnPLosCLbAdrmeX2oYMh/jMrvISCl2sL2NU5HJ7PDqrQJCjVAYjQgu6hvR
e2jfeStRnqgbk4I2duYXGBP2DmuD7vW3ItQZ7MugAFozSvp6Qlakdx6w7+yCpJ78CSo1DHb03+xv
eLfk/9yf1sqTp1vO3FUhOaQ4t4iNegIzfJmBrxf6IJ60cZjqXZA1+scY25ccwqlWnMugEKf/Mixx
PoAfPJCXiUXHV7TKCUWHGrNpXHG5WEq/RxSVFN9UrF0NWfEyqYO3BdlcOwxcKrPg+Qx0XCoXTij/
9foQi8swdvY+BqP6KTfAoWejqn+4P8e1oWboGicOYjyd7+vPqKSWPqaZw2OAMsG+R4Et9Z3SFIds
MCBG3B9s7XqhxMrDBi6PoH7+MX+9pANcFVRFEQlSB8v+2ohRQzvEaJyzLWoLBmlpPGhl5zwleWJu
oTfXJsoRRKidRSVYWPR6TFtUk9mSUVguyNCiMuVBreLqGMduuHHW126Xv4ZatiAFSv0hkk80id0s
OeaJ2xwH3o8/KMV7vllFSJLeX9eVd4jVnOk66HYhh7i4PA2lQZQ9FzFyz2iemn3wRjTxVoLC38bn
WbwO6I8RbnFPz5f14vO1bhfTVQDhE5SRZX7KUPWRhe+YvfIcd52uHoWMG8cPAh1nuVQNrG7Xd552
CdH5S3zLyPNs52idMp3syrVLPHMt9X3TN8ZXB8a147cTdsu+HmajhVuGaOznSab1n9Ts0wRIa+19
ClMrzx88O21SoNIV2JMGte3GVwaaoULToNd5WRqouygfhz+2igy7Pxau+k2zc0/fh1pRvu97jK7S
3pYNQpg6vhS2PmqF7yVh/0YZEWg+Vl5ifHNzZez3JtRLlImFIbO9gJPs7Rur6jsfSoOiAFaX8u2o
GwhXl0NnU2dUJi/bebpMf1sNydWHAB4pd0Zgp9pJL+tGo5AkqeL2Rpvv4PunYtcGigPp22rpwMvK
04GpThla4Qk3D8o9whUl8UUx/sqizIn2AYUe0Ch5OH4ZwzH9zC3lyHeN59CGwi++FdY/COuP075t
tOh7k1TxcM5K0ztlvWySs6IPTXggotUSXAhUVxwCVaT2Qc1CM/VzM9QN7rXYUHaFkcRvJfAAsS+S
qfmX22O0H3UxxvohVJRaeZMOSd5/TiYCfRyGzCx/lkXVfERe0X4KNSR2fGkPY/082WVU+gKXvm+u
lXq/B1tOR28EQ+d3sWORgWp27Zxytco67Er7/m2X5nr6NDRDP/h22ITuntxqILXPrDTcYyuCtk3q
DaZ8UEEqhn6o8uphNZI5Yq9NHapF5WCDMy0pSTUPKYKsmR+KskIkpfXix3wamg4hgNT7RjlwcHft
mFufK89qcn8OnN0nXRmGi1Vqg0AhlhIQmhlxDss3KlAXyjUXGSTfjZtM81sKm7gcgXZu9wJMVHXW
0sjGt4vHAp3+Pmz/qcwAWbhAKHbl9wYNZnheU6Y+lq20vnRKED3klpXkO9HlTX6wU1rS/oSKZvjc
k1CBqHbtSvmSj7Vu78KysC9K2ciPuDOnznMOVUP6RG1Jz6ZE7e08xlX9uZ8aq/XNsjW+lpi3a0cT
PbriDwBhPYOjmKE2c/8KupXEoPZto8MwlxWIH5eho24rNnLqAy0mSMvDfs7rH6faa35JM3f/tSOT
LYXPY6r7OOnlv5TS5UELCjMOHicT9vveVkKjPXV9BWpSDXKV/sZAEHr/Z968AvOvBFZPiqUjqras
qdVehxNv1GWXHIj0hbtHOyuJqu0MQSfjlUMZEMW5KrGyJ6oFcnX92I3J2EiB/skFOErxfozG6azp
wUCuVafH/zLUvP60H0i09Ouhkj7PQ09N00swdDnWBqH0qX9ZRx3ngY26yspTw/IBsaZIDy9uSdSJ
I1k0HfbFF60aqn+6TJl+ax2NptdPCI3YGQ0HgJ9U7npCYdx7Ec7JpDwGsuF+LcfEQ+QqsX5GLRZD
G8/n2rtGlkp0DigOIZHFaGZbGpOXk/Wk4VC/8WIDqyjdtscTSm5EmpUXj2ezz7VDoWrj1sG52ZFs
E1JI6kAkJPqNRGVeAY8DVZFcrKb0jlmLfquvM+45V9q23Zjp6mDUd0GSUwS0lpLfuR2rbSQp/+la
4mEBw63ituOpUcKtVspKyD7XSuY6ES1aGqTXX7BMR2y1a8m0usx4Fr0XfPIqz/2Nwon4WDXaP/VY
bunE3cwOUijlE+DkSDxR4lyEeE2KcEpVy/yStlO8ayxkncpYSQ6TYv26vz9vyqhcI+wVIDaccdq5
i6i5EMizTaObYYEuel6C0cvec3vZYA69pP1W9hAOu7QpeIqn8YsQ/bQl53GzZ/kFYDFc2sFYG96c
kBG1IDOOPH5BUONCgaRX7jdyMPai9H7iH2kcXHcUuyDIhw2iwE10O1+hFJEpRQCdZsWvv2yhxdEQ
VlyhkxqMB8XIs4Moy/5kpY58o8fWtFXUeSlIXcWd84h08+nI0Sq7AVAZujsBz4W4nOoy6H19CCMH
os1ghXvTaGseyKDCGonQhTq9qHKkZYcpqX/oaVK8VwvD/aRbsTnt5YRW0kPf5QOJfmw10YPhVc7n
rGls/N6HMv0BSkB8F3oAZmkaeSgOkHA1eRgqQ/7OR6WzdmUfAGrQ414TPg9trX/hJHWtD+B17N/X
EUW7g9MMhqDLlheZT/xjU18Dnfcd1UbUfcgLnHjnxNChEA8tcRALC6MOMSLw0o/1FNiBjyD18PX+
hr25tllCZ+5WcSwoHS/BEoGK0KZWNLSNAX/tTEKRB1cOWwYvq6PMXDBUE0gPljmW6iS9jFSRXVTR
6tyesfJUZ1DB78/lFgzBZGjNYOpH4Q2e9GIHxkkibAGW9ILFVHwSIhhQDOjV/RgnHd9fC3aR0M13
UdzGj4WOWkpUO8a7gb71/v4vubnk5h9CUYIQELnUG0CUPQRAIwxQGXFqTodAaDwhSkNvWkVnM3UV
9iRX7kZcsXby4T7Oetyoq/HXL87fpHpyBoFQDAnzf0Mr69F4Cl3HJ9F0joFZmD+KrEmeAhk5zcbS
r9yw84ozae4cLp95Qf5K4NlaJYeszC92Nw2PtSp6cGbYckS91z/fX9vVoQB0Y6HEaLxZ10MlSkne
N0OWUtwDqHUqIfyKsPfHVLob4dPKZyQgVCGuzkJFVAeuhyKdCI1JRfwQA7HiNJlpeSlTxz5o9Bt3
ZRUVj6oT5BuDrswPNBbySHCeZ/E0/XrQ2qhsQnSZXQK7an8gBFqf4rprOz/WpbOFqLsllVKKmvUI
ZzUT3v7lkaGCRirRs2lq8ke/7i3tbNdIwnIlxAczhgwMTD851Gnn/hnom+3LGKxdaqvNQyJDBxdZ
aZ0ph7WHsLLkbJFUbIR8K0+qSzWWyiVPN83JxffuSyvSxpFnJbYcoExR16QhqkNT8oiVSvEpNpLm
m4SBfxzTlEKtVMT0cH/HrTxskBSxu+FMwcRYBkfoqccoKnN7SR3nLrWznkVejbsOE4+jDOMt29q1
4WbKAm83ZVRe8esNUNpVLmk7Z5fS1ZTPLt5Ne8XKMLYre3GQzrTJd79F2bAJuDOR6SOkRktmcXNg
AYJua9aCVcXQ5y04ohC3zDKqofWlyffJq4ejqNoSSm7uTZ+CNunPfa4Xv+8v89rG5yMT8sLWhKS7
iNL0EbGgzARkk9lN/JjB1d3jyVT5rZJt2WisLvHMSKPeSMKyBK9nQpWVmw4ZgiR2i9hx7J0qyh0P
Xhk6WDTVzvfXT40iP6CFWf+ZTXz9SfVoLIfB7lDfDXHxYiRL7nhlzc9W39fmxl28Nrm5FjELH8I6
WG7XriplOKoFWazMqlOqpfKkVXqF0IVl7zpnjP7D5GZ4Ati7GX+25CgJLU+dQFpzPusGJxnkH3pv
HA8x0ldfXr+Mf4+0WEZQJVooCYcuLR3XPbCwlAIYBTgtsLcqp2ubkQ4nndA5lmaXLL4YBJvI00g0
p6Ys/CIaiifRtLYfj3H0+T/MarYvpSxKSX9ZephoDfVqCDoqUfP2Ejsc9n3hpiO1YZ3ayP3BViKx
Gao9e56ThLEdr+eVUjNTKRclly4Ku93gGtNjVLpyIxRZWz3b0lk8KF5AOharNzR2bLZAUy9KJo3P
iYzSw9ha8ljKZiu3u4V/cnnxblG2mXXcYWBfzyhARC3MI9C2ptfq4SHRA6x3KpGYxz6pSffo/me5
DyDYRlA19+ruVBRZBmU57YI3pqVlmU97uDsTPL26JjL/tDl0mG9xil/zSf0rKuqFR5Jb0U1sQoFz
VuRUF1A2W+i6lbiPTQrLjXSTzH1JURxTDan6ykBf3LbEQ4uLq2+6U3O2ehvfF5caclz1zQljj61r
dO0zz7B/EITwp7m0r+eX2QIEFA/uJS+SGA6JOj1AdEl3Aivk4+v3LYbn4INgAPBILZaysUc7c+ev
TOgPf3hqhe/1zhbwcvUlJHud4f7wiFEwvZ4RneZobJyawD3wukPSJJJqrhp9xCggOVLipF0xYeJ1
MFJJ+WBAz6JOnGKDL7P2QWnWEOyQw/BVF89x3Yc4O+h0A3Lg0o+DXdHNsB3lOYuLX0Mwqj+RM2h/
9PQeNl6OtcsBAvUcdMwIrKVRtx64tmIgP3YZ1d5+cjC++zrzgDeSo7Xpze8Szw0VGehc12vsiULP
0zID02vX3acqDN5J+gjfY5yefAu7txOYGhQxxrQ63d9Da9t1xvAieYxUEv9yPXBrdlrqtom4WJml
PmXalJV+4Dmt6YNR0n/dH2zekIvaBNBljiRVCFLBpeaGXaPUrmYMxo+BTmvEQ3kiqwmIkevIPOUB
aPyNz7c6JBI0mM1Qr3CWUImoFKEmOq4bmkomBg/KP+kovD+F10Skv12/5Y60tl28v8ZbBGx1FOi9
N7fBW6FhuZzr7fTLk/p/KB6A+YRqDpKezbnkrlFCh9EYGSBAikJ5UiooyqRqG0HMzdrRxVfn4rXt
IB130wUOqRVMadMGZyO13XpfK1inN1k/eQdHxN5HqI7O5/sb5GY3ziPyDr+ocDtkmde7sdGCLiyw
OEQ1qHuujKw/tIaV+qNItxhML/H71V7kNpu5tXMfgChjeU9baYUf6IT1sDlCvSOZja1d4qRS3cXl
OP4CJCk1v9ETHVeFMs+mc5po8a+hcpJ8r+Rl/dOgXUkgblTevwFkyMI3FVt7stLBegZ/QF+m0apE
20lNJQNTMkVtjnWv5NZl0suQTnADSuNfrVEByuohpEf6OGXoPaC3X3/ohriLfZ2yWnlqU738bMVY
blHq1qMMofbJyA99X/UUyHjqf9l0/owDuYL5qdckpuV16eXPSqIYZ5S9keK0cQXzPkCGVB9znjxt
b/amXTzBARnb96CHwS67XZLJfaAJRfi9Wcn3lNYrZefmHja6dZYr9UOc5mXO/1PBDVT02sT2Nw/T
U+S4xfghKwKYQ3pBw3Zfux7mTapROu0uptXd7Sgidu8qpCcyxCYc5w1muernrrHVj1CO7NpXIqV/
igUKMb6k6G3v5Aj4oMg896NhRHboi6B33hpJGX1xwXe5fiFHJ9gDMq5MJPJ1oyUlT0a5x6h6rFBV
6jFj8NIC/YOWdel9GU516WPuGLl7nkw3YpxAdHuj7ZNu3ymjylkFyW35KVVN3G/1UFF9Jy3z78qI
vRBciiH5cn+z3z6slBk5WJDWIWRRH18ktfT+6GProX2uyF8HeDeV8iHR3KbeDUMYK35maSxL33bp
7PxVVqWfUEZ3D5NahvZGdHpT1iGip/n9oqFFov2CMf87LKtby80B15/VCcH9VtHjbwLu61HN+oA1
scbjFBti49W7hcnOo3IpQ++jPEekf33eZ/P6ybJq+4z3sIpKu1mZ2r4yi8nCh7anuWNT7f03dJFc
ONDLmNKPA7nQH4sG01c9qifx6CZJ2mx8mNtb6PpXLd5EfiZbBg80mtNZuM/xHzkUdgWpWnWDjRVY
WfY5sKAvAsiU5GD+KX8tu2NnHPdBN8/YiEe7mNr9pbOKKPOTVHpHyfF9ao3h1WQ8ahoIp5lAMNB+
ojN5PapoyQ+QZTPOPZf5KbDVai/TqNj1Q/jt/h5fWUqoqcBa+Q9gen1+Lv+aX0yXJ46TXjuDDBEY
q1jJh1aN1Meqs6KNoW5eK6DAc0WKrscs0LDEvYlBiUu4jd651JUPSIHWF21oPnlN7DXwIMKtp2pt
OLJF5GjZu/zLYg213CwQ3k+8cxIG9kFGrUn1QtF2XhIYOzOTW+51NyvJ9ADNUrQDX01bZzHeUNWR
he+Xd9YCJ/sc9G1Q+o5SaN/KXCr1RkY8RylXj+M82FyUoWWn05bUrz+b2fWhJQgJzli+xMFDrgcm
NhC5nh0q3W66nZyqEQmMzKtC7u5IvGs6mb8WGMZvgLhHEECsOEu8Xv8GYiYzpP3jnN1Gm57CyXTE
CQiCXh3g2eXgQfTx0/3Neps2M+RLIYCK1NyjmL/5X7vV5E3J0qL0zlHq2s1DpTVC7g2jCcZ9FgaV
tje6pK52MDdzYz+hGgD6CFh4fYncNPxc0utrfKts0M5IB9Fu8XzmCS8/yksBAVQeAcvyslRcyVuo
YPVUOVH+SS/w5YHHu5U5r+2zOQqDskVGQGpwvQaeXhlNp6cYSlHP/VFmk+07waTQeRuiLdbk2owQ
DJ753exsIMbXYxWGNwQSosi57aPxYIc42sZlrO/vf9a1GXE+uezojNBkX4xCXzbLgsllMydDuks7
mZ2yQs5pTjH8h3ODDdZcH4M8Tbp4PSF7QMlHYPZzbjQUr3zH6o1vJUHE+67Lgq/CKaNoh1ByTRyN
4U/s20nhbhV/1i4mEOkoqyDTQbNkcVFoApe3NsHaZ5JShhht2ZXji7JBCU9YOYq7aC9szXue12Jr
Ikhuzox5a8bHLrKeSeQaeYKOpG/cuHugi9WDIcLofP9DvrREl8PMIRNbgrYMA10vr1lrLgCkkOUF
VFUme9esp+ZEEy75mKET2R4ScPrI8DZV0+7d3I7KgwSVVj/TpJuCs4ytoto14HCsH3XUmM9dkEKA
QUU+hHGpyXZ66+WDHb0NnKj41hZWqzyC/2jT3eQ54T+9aWZz5T2Xx1BGXrNTrVA/mSASNQSuc2CX
eaMZAnRjEXxpcyf5BwWN9CPEDcMFiQhq/0E3O4E6UV31P1RnIrcv6sr9qWRJXOzttHO8jex3ZevT
Dpy7Fy8IliX8oBs9EQd57p1FhhUimXC07y0qOaAOt67reVstvs0cv8Aw4tLmnC2CplxMUW0runee
CP93NWfbb8woQds0kydLz8ji1Ck43N8RLxS8m1Gpy4BOm6nBy7p+UVI1sbSWG7sdlCNV45wMBWL8
xwIG8SUmoAxhJvfyaewr651s0uxJyVLlXWunydkmU5d+yzvww6uR7Xm4/+NWDgWFXqyk5sfL4iq9
3q28WpZMSqTodNB+vwPFku+ncKyO90dZXXe8R3UgpVQClrSuGRHexpXrYc2hy3NCGaTYBSIy6zdO
UBkd7e6m+F0lqbbV3l4dmBNPVwp0AVfN9fQCFGPNPsHWq/eQz5Wjh827neSHISnUS0uR5RDiMPP1
/mxvkZNQKREtxSgO+D11lsVNgzLH5AY5TjloOhABUUAvm33UJlbj547agA1Oy/bfRA4Ri5063ysr
Mh+TpB20k2JIY3xA8yf6EQQmz3NuxuHzOFYITd7/lSvhEwZffHQOHx3LJcRcNuGEAoXiEfVa3Znf
HO+URGQPou7KC0B+8ab2su7QdIN+LIWlbxCT1oYHU8qbRxmad2gRvU3UvoVWxYSm4MC/kHga7yyj
UNkWjubjrpLvK000Pvn2sBsd9dXyoXwiiF6oW8MtAz+6HL5OcSnsiVTzuK5+oN3r4KaaTBQDBiPc
okKtHDKqRZD1QZehcbQEeDjhOCp1SNSvD2W4s5zW+mOP6pbk4MqbSjCP3gFZGqCAZaU9jzShKkrh
nsNU2g8eFaPPlNvboxqYirpDPncjG1+bFVAOhDvmOJTb+/pspQC1yhcrOlxS0JfVmjg5OFlXZ6f7
G3XlfaCnTp+IlhQycMvVixF808eiQgS5q6ejRJ7pvR6L8FBRk90Ijdau6quxFidX6th0BQmxUWcW
auaD/Q8/wJSLRkpCRvgu1zrjh+K2SvHRC6b+V6ObuA6DQml/6iI2FZ/4o8oOqD0iJeiU8RZw7rYa
wyU65xlzi45G4LLVXhk5xIFSdc+jGXSnIYpVH8pB7+OBWz5knOZdqjcGhA1MfdtopGbW5WJLMnn1
g8ygTOgRSNYt7e54l2UKYJ0YH5bok2krKCbURYD+pNgC8qwNRWGXUjEqfMDy5z//K9nJO1lPVobd
YYGc4Z+m7dGGb8b2i2MXn+7vspXdPCuWYKpC9I0n8fznf42kWRT2YjEQtlmNieVuWHyAJOxsdIhW
zigHlM9H+4XUdJmzStfKJ6sm7pURenuIuyUPgxcOzzFLHUKA6Oxf96e1cs0S53DJA7akG75839sk
a/HRzHGqanrwJ5jaDz8QfXGmbxHehI5vFl70U9ai+zCKjieg94SxtWvXfsNMM8IOj5oVNM3F0iaN
01T54JyHyBh+GHDRRmgURp74AeF/5NeekUuohnX9aOaGvEyuglbL/XWYI7tFDMYrB4yR70tdYql9
M8kAhTCYNWcvog4bdi5WltaQHhItmvZZKdr3UyeVndUExcZDdwtudJBZBF4ByN7jH0vKNNgn4YCv
tc+uU9L4NPHgPlZGQIFY7//H2Zk1x6ltW/qvnNjvnFr0cOPu8wBkg1KtLVu2XwhZtun7Rfvr68Pn
VN2ttMJZu8JPDtkiIWEx15xjfEPTx+s6Mhq6ywItyzSZ1VMi7egxc+31dunz6NLDu13s8wsBh4Ot
M1sTLM5nJXDE9ipBYGmGGlh/L4n4arxJZklgpeAi1KZrdk7Zrc+/v/xvPF2wgCiKqL7pIp/fhmwF
Zz0B9xOWg/WlXSns7bxILjRj3lgsIDfzgoDMQKl93jFkS1kIInHNUKK7uyrF3AoPbMLydUVn0u5+
f0ZvHgyQ0jY+R4h7/iRHWbwWVbbQiwZgFFZur181SP8Dt5+Mv1+jo/IFEAH5gvbk+Q3UidKKCms2
Qzo4lm+WjdzDj70USPPmfQqZllKZtxSen7ON6yxKfYqWzAxXA8z+zhFEknk0kLJ3dJVAbrWrml0P
aZ3lPrOC5HZoUNVBW5mgh1aiJIf6719hCmhWr02PT6H2etlw7brviyXnTtXq5DTSVKq9KRnjPBCj
Y1xivb51h9IRwa++2WbRjb4+Gu1JY16d3goV9vbYx6LGH7EsXtgIvXXXMEpA80JUB2Kes7LTmFVn
xN5ohWgWCQ/XzcnPjXbZq7H9t+3cLDu2i2sVxRCw8V+21dQfZlNxKEdnNFS40xy62ewGUdypF76p
t64dNiX49ExFaXmcLfBJ2ilrg78mFLZSXoHty3ddOzcXrt0bxQ/TcYFvm7qHJ+58Mu/SJnFcxHCh
SEv3m5wXI/KjVcoJV+KCrQfYcf9ti17euTjxC88CC5wHukGK4YW3ya+vcT7JtpQhDARLfK4v7uMG
xWuqmqE9t/XNmOdjwyJqIWZuKru81hapXdpDvHVIFmyQdMJktTmHxFj9YqcxxWGIBiM+kjyQMYED
g7yP67nEVTVc6uT+eqsCv4M8y5e6tWbcsx4rffOxhBRsh4o6jEFWdvGeXhJMpU6/pLp/81BcMVrp
Lk3Bc6GAPgu9mHLTIubEKvd1KYoTQnzekkR+X9i0/FqLcFbo7KmjabbirX79mFN7MfFGLRvqTWfv
8LuM+0WOz2o6G7ucyDvPTpzIL40W5uWSEdj2+zXtrXsYiwE9HkZaDLXOwyREpivJrNd2OJtuFxJF
170XY6qeyDrqUXuS/7rqXT2A6aq01NOrZLpdq6p5/P3HePOCUwihl9g4COefAn1dk5lGbIeiV8u9
1maLb+hLcYTnXQW/P9QbW6oNT6dTgdLV5oY6W8bXenLsdKbtmvSLIf0eHcJLkSUL2xVHeSyQUhwQ
TrqQyGYrnOcqVb0BOfc1xH4MCY7eHoZ0zN7ZQz7/+P1HY1b0SzG0KeeR98K8YBp3brMsFU2so6Np
oWEmynMzW1HkCYz3sWetnV74XQe23ScmbRx9ZGxi9fK+76/bSBf0xatpKndLbMg6nF03ycNBZs6z
1kd9B+gk0TPPiMXYBp2YhiWIRvhvXtkK93nRuzXFlN3WZgAGhgCxztDkkxGPyvw0VS1hc41RmZ9G
kRu8IJQ0XxETNNapr/Gne6IkOXhvKCXsxrWTmJLbMYo2QDDmODyALlAjfku0nhqD1cJLo1jtgqRh
vpt7Tj85dxEdv+Vd3wIb3ilj2TiHuS2S+64Ri/GlU/VZ97pCM5WjKkFV+A2LbpeQXSD7eLOjKaUn
3FSLDrVUEnmsyqq7ct2+zjs/rgy1uM1KdZiPNJK0iuTYaqbUbUvF8oWQ0RBgRodV5GRCUQ+8yuc8
wAtiWvvUndWK6IKxGj5mo9XWx3YGd7qPNS1rbkdLTa0rpC1t9sE2m0bxHBNJ0Ulzl7bZ2Y3RpH6i
0C3f0YHNrQ9Gqok7bKbz6meW1KHdDNm6+jEe8d6zerpsPHeLuJ9LZwRBkpfmeyTKWe0nrszX3ZjE
JEOoblw3wWyNWewx8TKNYzPW6/M8r+pHcNidsevKpomvSY/FrsceA4eiAbiuJ4C0TLsDc5T2fnCN
evXSFamIRyjqvP3DWe92mq0so29TcCTeEimrwx4sbpSdHLtU+rYxTqk3DmbW+1Xj9g+K7pQ2pneF
+k+RLdfAz+tFf6waqxhAibjWJD2ZD0V7W0Y42X5ka1c9WSIFY5CaxuKcUtWJr63SSiI/y5p88OmZ
Rlct6W5Y7SsFCGEvirq/LietN4+LYrE5MxS1/OhWRWuh6dFMngM6JE8jcISrppk199ATenMqpjJe
kJOZHRGXqRmNh6nM1BVSn1N8GtKZBOZ1HY3EQ2Gqvx/Mxv08REn2fnZb7RSzGVT8ITHL4rpxmFJ6
XQ2387ipcMFlLYMIpny1s2Oxun3k9znF2l4WGRZ8jD5mHahmNTQej6qYPNlqzm2eZDw4RVUlJAS0
MVFeRZeWt05lWw8OAPzOM0EciMCIy2Ti6VkbY5cptmBnGMcolqSeqCuu+jYzg1yrx3eDqIz8WhTA
0mFHLNGTUcL68RmXpJ/gk9vw87EGPEIecH+MayvWXRsX82O+zs1AtPAs5C5S9O13grXM93k3Wu/i
VW4iHmHL0edpr26xibQ1W1BT/1aM7arcLJM7vJ+qIR28sYLNsyuclAAspVps+xAB7yi8viyHfl/T
afiuFFazIHqaDbL69FIvPbswl3fWorSVn7Daa4gZ16EM3abCmtSXrutLFfu3LxY3Fv7sWGV1AgZh
Gv7kipSvbJDofIBFgi9IFD3apXkTuZ4Ae5DvSSXSD2OMypavVjH3+rSRZgo1mk+DNg6ZTwk4lx4Y
W9oKdi2nxzHtHDabrtY/Zl1tawGtHcvyVbNOQ/YAxeCtc9F+QuluaAezjecgysbG8Fo8Rokv454g
zk6fx13Zdcrg5wtd9nDWYjv11DHK7i1gRV9KbUi6CxuwN14TBNdsDmQVmT+10OuiYRy3yVSSq2Fp
l0aYExk7BVLkSH90EKw8kyKKTz0BW9cZALtLhPE3Xta8qRHjoy5CBnheyJvobYoo5uhu4S672YnT
e7POSq+xsvJCif3GofDlbZZrQAdbI/n1iTqrXRaKTI0w6pspAEYS+XYU9cdFNtXu9y/fX/cMJCiA
KWf+vNG2z91htS4ge06tGVa9bu4ilcIvZhF5+P1R3qiaUeKBT96EIlsL7PUJ1ZK0iaGezLA0i41Y
aA7Nx3kak/d6NHVEKIr45fcH/Hex+rrBQk3BhBGhIlcStePrQxqZQzkF/C2M8tgdn2uXhtfDZBaq
4uuKbrd7Y7VAp9sRsrPrlb4m2TaLshDg1wyJup+TocMtWJmt6N+l+exk1gMvu6pvrs3cMPN7+od9
uiOdkXVy7Oaad4Sdtz/Uenbq70tlyXjfqqWeXktRZdp16yISezR5GcYeFJnJuWI9ixVvXUS9fk4K
t698qzfSnFAFd8l2SC7i7JnBdjsFo74M+kGx9VI9SkeVuu/CkjP8pJuG6IddJFaJeXtOZxYwQVz0
TT9OHXz/aDTnAESOyRbXqIfnwkqyfC8ny5VBUhq96sdwzRa/coZSBpCx0Tgg3k+WuyTTRoQAituz
tAEBvhqWdIp4d1YObggrqnh1z7p276Q1ioyub+ERkGCrgkDR055+VtMqzrGx5vFrZ9aj5adaMiSB
aAGxeF0K6c7W6na4ylNMxUfkMkLbEfreLzg9AMt8zAe91KzAZthuP69Tp8b7yiDhctfoo7I9fClE
Iw9/31o8oT11mus5S9XqNGXmUu87ANfa16mG6uX3s2GNfjVrRr1LqyE3GKOnU/cgikYp/GJdly9d
a1ZGEJEG/V4CNVS+qnpZ38Z1rotgqO3KnMIerE8jvcGKhXFTLO0g/NbQ5+uxU9lytqM0v9qDZkb3
qtUT9FxWTftkQsfNA602c9NTZaJZXtlQ6OIJpOwItKYS44HEBGRAi9vHH2RBywwN+Dxfl63mTgcA
62r5zqyj8hnNhN1CbZnyxBtFon5aIk3p76AxzHhO1Urq1whH9FsT+NLk66uRfRtMK24+QlEolgOj
6+laOk1d3q88NMkOuLKWedmYw8CRpjVflaUyRvsJ1vxHmxaCSw2rTO/UyDRPQuTKR3fhj2+sy8LG
PrVLf1iS6HNNr9j0RBcRCws1fFUyYL4VwgTgQ8nqu0NRP5dowmLfAERz3zEzGU9WKeAxiYVz9PRy
0DEC6+0aewmblg/2VMln2TuDBm4qQwohUCMPpzzqSv1AAa4PxxTMwHcI4yyMlazyr6U75K2Xu2ZH
liLtbRLjrPQ5RS37pbRVxfQsUTg5d/rkfkj7BJOuxYAbnP44zA9Ko9BgoghLe48qZy29obVSoD5J
nbh7BYFH4CrMgYI5ihBtJaOt0jhOyyqUGYPbY66XTcSHNNIbvFLRNzk5ahuoajN/GOLFSgLGNs69
FSlEEwZWN+v2w6xGpeHraTSYe1R6cc6mg3ATWr6DKp7IwEzZfxdWXJ86d1Iixe8saS+BPvJa9cGD
oSOvGsk91Rk2deFETEEUxMNk0k4agAO9w0pe2ieKb/mhlAiHnp2FsBpv6an0btQuU62Pc7bkRzpg
JRVpnfQyxe81T/I057Ee3dlamnY3mdnYtR+n0j2ZFvsP0FTuctO4Yv5KFiojP+gk2ehnams8NEku
xf1qu43LWhizN+qXwnhRUVPkfjS07nylO70xHlA29dcz0wXLK0SFgrtmQ8jOaKTmu09RLIcyGts2
wAWhJl6kqyO6+i6rnqa0Tev9ZAwrCJmYUeT9QOFzq9QRksMxavJxNzCgirnpygWMoJHW75q6Uh/j
YuGKYa1u3/dtXk8f1WSIil3M+nJHXZXZQVkr4osFYfFOVzK8LHrfCzVspxrL+MCUa/HMnDey50hp
39uzwWuZHbQ9XKtEd8YP5rTIT2sHn8zXY6e76SzubciXFFN61OWOL6y5zUCXje3iW3oxW0Fl8iA9
6eDBln0MZcs61auaTsEUz2n9lCi9VA+GmnXvk2Gp7D3frePe0kFYBt9KrPEOImM8+zgepummWWyE
9r1W2jLQ027NvXiL1fGKdOlLz2hFUlD1Ucfui1yz4n1DYO32jttwGjqohwe6HGq9N0uty/w0HtG2
j7lmvgzGLFWvGjRyKBBcqx5zQW5eKIP0Zpaifgdzc/yqKkP63bY7QDQloZKeOVXZt7Tvpm8Cn38W
NGMMt25a0pW9w7AY7xnBZ0bAui0GT+H+e+KN3JeBO9TLZ1dto/ejNfeneq6WH9TBMzK0Yhk+jP1k
sE5AFJdemint04S7C9gbtUS3pyisPth633xuIjV9z+SYTK00L5pdCxeR3Mh0dL6ArElZ+mlr5AH0
kPqH5SA4uIpEMtahOlR1ElCOiDvSnPI2BGMGoW1wJsvPWyuOPDm6VuJTkSYfCgaUNp1O7mo/E3bZ
hBJzSxYgpLOWa1lb5lOCtDjyymqAw5Z0zfxjchBYWLkxQHdmm3LTCTqM7H1MQbi0ZcbXRlE1uadL
hNVP+iI7uhQ969lGfmGyzH6frwzzw0M59yQudTJmN61UWfqyNtFq7OhUpvHekEb/ZYxrtXma0f5/
RKY0KZ6S1jNoMDNhpcUyrdjhsDRJ6MTQElk3dPfLNC7Ni2EOBrto1g7xeRnn1txHXaR2ezpEwtjJ
tqluIRR2n/V1ywPVJk3eDEqnfWJIIVffRAdK+PS4tTlqjd93aOoltYK2n5HPerJYG+eKuLZB9zmz
EWN8VxB7IU23MMgRrauHCc+1ySS9hIcb9SIK6U/Znyw6yNgh7Sl6dKosGX1nafvunr6UxvulSJsu
yN3MJUUDEPZLZY+CKK7BHOKggyxCQ9q2Fv1q3hJbAttJFnWHSX4WBw1l27FXpW0GSp2NyXWh2eu7
boReeUC/zT2OfHr+SPNFh18rNXvwE8elqYAViC5+3mE8QtKMu/9AwdDczu2wLkdT2rx+8zhaP8g4
4SxdXEO4XdJJ9Q2YJpk3L3qpJH43Rqv1rZJ92z39vu59a+eA+QoZ9sYaRn/yuuodja4up8JFrU+x
sFNHqV1Plb34WpHrF5rvb+zGCAlCxUe8Jwqmc4jrPE7LoqW9wf1Uq+1utVJnFzWA+o6AF/uDNUoY
iKWcKha8RiW+6/dn+uuWQhMcGHotPeTNkfj6TMu8pz9IdAPdvtjY2wLcnVZgvDBcgDW00y9BLH7d
KG1oGNAKWMEYN5yPwQp1EgJ4mR6uW9HDRLgPtDF2L7Vpt4/9etvCYdCV4/SgBY+05PVpqXbFMtJm
Rog4dsi8yez7O7fKqo6W0lR9p4Na3S19ZR7yRFFVz7WyBlN9JbUrpdezz7+/xr9+xfh8VA2bHZcY
V+t2t/1FjOGseZnZVC2hy7Ts2o14oyiaNlxRqtsPVOWZvxbwjyFU5offH/mtbxeTMld8o8fQGX59
ZFm0vWb3vR5iLHUe5mFWWRWWcm+AyLud1OhS/OibZ7rJ2N0tKAdSyuvjGYkzNVPT6uG2f/VqV9aB
0+rpvojqL5FbWp9Y1Eq2F934t7f6uKQRfiKO5EHCl/T6wEo2YpLEYwWplziFMjOHYNZyhzpUXEr2
27oG57cWZnPEQFgXdCabrw9FMZJnmRnrIaqHNSjIdL4BSGPdxSBL97nO5HO0bOvCY/rGY7O5aVUY
Y4TV/vKYjtbS18OaiVAabRu6Q/RiLuJSsvEbdwuyER5KxvMImM+VLQ300BQfrQhnVUIIdSDLfHVt
Xd7IaHXbXe+k5gVW26/rLMovxkab+RTpwXkzKLWG3nSJ/AmXnPadMOGBz2aV7gfFKS8IV7Zb/exr
w8uDWMnF/MWaftYMIkpWA4Y/wNN0a5IPO0v7ij4qOuBmM64gZbOZsNVuV+gD7+XeUC6sSG9cW0R/
Js8EszIKPf31XZMmOTFgdFjCDWG968aR15+VgSRn+OEPk/H/8UDAkkYK+tPkgVTn9fHKnIFYKcUa
jhp5hM2a1wdmvGNommNxQQX287OfXdpNvGcz0FURT55jbDrTmipzsERYRjVPtlDs/rkfca166pR0
Ly4ke+rpTK9wU2aukvn0sWaJc7VTbwfZ5rgdicqrvW52q7/dMdu4Z2Q9sVGzLOBNry+D0creGmj/
hwRhmu+IPVm+quOc5cHkNMZLo1LqXHhS31geDMitDAlZ9Dde0+sjtrAUXcvO8WUgughH0c/BsuoL
451muDJWw4F9c8nS+MYcVmNawxMEOQ9mwvnrDienZox4AkPqbHuT/Xf0kIrOWZ9wvKIoaKfOjIKe
N+++Sef1KFVZlkFe9Xa6+/0b540nelNG2XQSMePQCn19+opEc6+WLS9e2Nj7iMo71ATIObXtLyko
3jgUU2eWD47EbX5OM6psKVM4x0ZotM1tlDryNlelAC+rXMrPe2P1JY3ERevIKdloUF6flNpL8rqg
pIUaG5g2UCKTjbtZl+qFNerXM2JPSTmmbcXYhk16fZzarWbVhP8SmlEtwbtVtPMmGjxuTQ/k735P
G2QYRCGjgK3Be/ZgIH6x0qigMlArM6KxOQ3FIW8Ha9nlg+YWFx6KXy8gRzO4Abf3F+yVbXX8SwUU
ZzwrmeJoxBdjimDXZt2s0jAvXL5fHz1EiUjldNwpOGx/SsL+cpTMEGZbEE4eJppIbzqTcVmqlda1
uWBTH4WA6K4X6vPvL+Rbp8by+tN1goDG2n7+l4OChYtsIxUiRMJXnnqjzcPaHS5l/Lx1amjl8Png
3NvoM6+P4uCI0oyVOxAgoXOnoVqhvSn7+zyPjce2dUXkLYCiLpmZ3jostBscXGiJbQTFrw8reYWk
azqIUNUb8aCkmdiPhZnuR9qPhq/mVQLV282go/3di/rvg7KUgKJiTvX6uNqcFGm5Omtozll9jey/
CpZRExeege3Tn723KAYwDWKYoCQ7LxoZ0FSK2RgitGZeBPhpCErez0uWaXuRSa31UkejFzbnVk1O
H9G0l77Vn16p80+wseZQGOL5/YXzg1HDGGJrUSnr2GR6fTXgE5zzirkzzcKi8UyxTIDGcXm94+3m
wqNodeNFMWP3k2s1+ovI5+lTVLKT8Drao7cDsaqwZxNhxGx6LPWLkwCzu52yBIO7VU4NwAh16N+5
He13TwywhEId+sKdzu7oOU8c87MC17rdQc1YF8/u7eFLZ2brSSfbWAE7hvcjaBYUBBe+8TfqIwpP
xMxYaBiAnrvyzQzAYM4iHOoxE46F/n0glJi2LUNfH8fZcPz9HXa+1FLeItDC6swdsCUxnT22GfpQ
tcdnEI6z1b5zcWkeioW/qjWgqguHOj8WWGDAtrwL3S1bhJX19d2crnT1EMnMvJ0zGnZ9pPa3BaEK
2u2ag5rx3W6WJwgM8egrcZp8FroFmtUcXeOO0sW5nldmVh6uslkAZxktzc8mopA+ZUa02LctMmG/
Q6/8DBHYTb91ZuFei0n2Al16m1gWQobJbINyNNU8gLJhJnd9MpMZOnXNUPukNpXCjwsrinGd2+Lz
urhkEDZ1Wsj9XAhH+lrTdnOg9FbR+8rmdfKStcByLdaujY/DLOYnUyFMy7dLixOUpePEQZJNTXU/
TVO/N2c5LrdGVDJS7xcWqqMxgTG/b7U4Y42OxxwgCxVrEyI5SeNDzaTeOjJnW4iCAJXkfPj9N3K+
rG2c5m3TgYEAkyD7gddfCPyXQuEZGcLUaRwYknNPG6tbi/a6d2if7lHBaJ9cskHjS07hXyo1Dv3T
AUJTCd0c2KnXh7YiWzMUxRpD3eni3HeSJl09sH7xF1CJ9ugnqbYoV5ZUjTJUpaJ+dMgLXTwlX1dx
AZX/xlXYbkk2Rdj6sPyffRR7yFDKowYLSQ/q/AzhEBmvvfbdNRhIWE3Z+Ibdxxfe0b/osrkAWy7z
5ifk4K61PSx/eV/iakSC0tRDOKGd49h6rN+qpQA2KGnNl35kTflzskQ1aKw5xmPYxq20AiVreiZu
apxdEjH++nSyCPCCY4C/hdOcf6CkSrN0yqMlNKravYsHJQsdAah8bftLZKzzWoEdEhd7cyuwO9iq
1tfnXrBOsBGeVnp9Q3Y0ZIktmOn54fd391tH2YoghtSsb2wHXh+lzN01UrRRhGsxlEFCRM1B7YpL
FpQ37mRUFcRXwhTculvnFiMTINXk5KzYKbZIWi6DuGI31O/sdlADLS+TR8IRvDptT67SWrdqVV2K
ofr1BuYTcHw6iSDL0Pi/PtGaFF0s5YsICTSKjgzM02OLM3ef2pEd5nq3+LUVr8Hvr+4vu93tS8Rk
vKmX2eXBVXx9VH3sk7ogIiYEocF0TYvsOvHJ4mmT/VDNIhybvDWQ0KE7UrUF8eRoCK4BeeAF8w6l
/jyauvwx2sBTLny0n26Xv5YTPz8aGwhKCd40FKOvP1oRuwA8ErmGhVpopzqbrE3a6LRf7dXlbT7m
YzkfkgYZITFBSOgY6LlrFYqxMxIfETZpvWg6oFctzVQRp03skXbsJHWHrxCLOHsWPLLO1yWlrh8l
k/Wk6z2Yyw7qthoMWtvfW+y3Z18wgfmcYslp/LlpR+R8KMyeJ579u7lMCFGKtsLG62QLE1PEYvox
RmlKW1TaEBxNiWzNK1De3xtlXH4Wg2yy3e+/xvPab7tUNGPZAPEtoYQ6648YVhOlruzXsDPV6FaY
lX1dZvGcMZ3P3W8VI/Uf7RAN3Z4wZevx98d+Yw3U4azS86chAV7kvBcFUlzreXzWkJ1ZWu/sRTN/
EBhMrqBB1tm8TUqjuzYbssLvSwSkwVZCPBVyLjH3G5LG+e8/0HlvjIsBHZDGDQsyj/P5vtM0YyXv
WilCslUnBbHfQlpPW1nFTtUXm7ldkqNUVBnXlsFi6Cm1pVD0CxupN9bhDfe4BUnyeHEJXt+8s6FU
cbR0U9jUXYZkSyw7oeTRe8rA5sIK+cbCQZsTBh19fprV5tk7yOijiLp/ncMVreBdK3OEz2Xb+FPc
iKuKhT8o86z490X+Xy/zf8Xf6/t/P4f9v/6bv7/UzdKlPGlnf/3XXfO9ei+779/lzXPz39t//b//
9PV//NdN+sL0q/4hz//Vq//E7//P8YNn+fzqL7tKpnJ5GL53y7vv/VDInwfgk27/8v/1h//4/vO3
PC7N9z//eKmHSm6/LU7r6o///Cj89ucfmO/+cr9tv/8/P7x9Lvl/X9Ly6/PX4fsv/+X7cy///EPX
/4mhh4wZbnvMnUwq/vjH9H37iWb+k2cD9AitkM1lsA1OqrqTyZ9/sHz+06J6wBHE5nuLGuEBpwX+
82ea9k+WZnrlm7WEe1rT//g/J//qa/qfr+0f1VDe18x3+j//+Hdr+H+W1Z+COxw6zDNIO4TEfA7s
bJ3KWdyRfZjKWHogo3uIZPU+bqqxj27mdc2UjRWaqTdZ1FvI1fT6xLu/e5wpKKj228xjOKPu0xY5
NlrmqQ5dOnRwdwYT8U0zD34q1HeL7TzB+jjZvUbiTZNOh9YxPdeOBrz8qPD8UunWU5XE43FqVkyf
rvligMQK7KZ/tPEl7Idh/ijEZPtA9BPlwclwI5AK2RJj2xhL9aKLoQgXPDnHzhqo7hLWfkTk2bHh
n7xvDCcedmR7OSetVqwDACqUC1Gt+RWqZGLOkCMXAhBhbTSfDFV+hSd20q3yga9UeOPgdB4KoYjB
cVMeHSMaTxz0fsjUvbtUD3bn3LZ6Rqgb/e+Tje7MDpYlr9oDEW5R+kMHVVJ5ZZyg5MEXgHKj5l1a
i7WXV0DxrOt0UM3ndkTnhb6FXYsw3oNFVEJ4mdNBmrHmx5Pj7lDvF3tQh8fUzghVY4ht7zt1qfbd
ZPfBpI8js7c03c/r+FI6cnpotKW5a5d4wIiQubeWgVjJyddhJ5wqwSARfeCpQHJCghnsi9q0PKVG
cV4k/f3qSmQLij6Hqkj6O/gPvTf3Y31SlA1xDjnWV3UZwwORQ9BWsfo4AtJAUj5W8qVjz76f0l79
RL6DcULlpH8pOlc5lFlXHhOuX+jIAen9kEqxs1JNT7xGEgcojcjyAIFoAaXm9SAJi0nycp29Ker2
uZqkrSemaTmiMWoST2YNaXO5K6RvNuP6OPFW9h1Z91dLZpsPwIyVo910aYDnytyRg5efgDYLT0jT
OMTFwDUkf7BHx13YL7Dw609OVpbH3KFUX1HMw/LUs8dstOd9SboeQw1aAzFIL6KHtO7kRpYa6m5Z
ey1nfeukjoP0xEDXMTVkC+xmNVf2CEWN66kWysnKXJXFN+4nlE2LqR6iDvHbMk3jYTEVcUAfQGtE
WyfrqLeOGH09kwhj3M7wCzeKr3XEGqGWtBP3tZOf6n4xXS9hhwU3JfF0Yg1fkhFlIgg+u1qwx2T9
hCwPdnxQS3c+REPtPtdV335QjMR4z42zcqfYOeVSPj9A0DX3c18jR7Fl/xKvhnIliGV816Hh980u
fapKwz6YDEPIunOgFSVzASUTYcRE9jJmoVLfN8qq7qCsdHszFspuNmtVegJadomBMrF/tFPbHly3
Mk52tjzEJXYararSh8qcD+Os3HVD4h66sj72+Ixu5w7jgixJBTPEUU5t9d5etebAbXBLc/595lbP
5Lmxx26742Shr+kqZDeTO35ZNFe5Wev4HWDSrytWOG/IjO6QtKiSfAq19+AR7RqNvXrrdOonFFvW
R2av4KcrsqS1zjiOdvmcR8RqalWt3s5FofsZ8hG9U8avE1OmPHIf67o+NAhaA/gPgRPFd8m6fijd
/hD1+QPhU8+TFn9aRvtDVHZBXynl3pGVCQCi2/VWv2MEezCt7gdelfhUC/OTWowvthbFXtVO0Q6D
yddIa++wMiVfUuQA+IoKVEX0DwHENu/cxL7t67I9FbPyVCNIXGG/4nhIAsjwp3JOQytRPinjZN+z
K192ado+4QHwwcZ7jd4nft0k9xsuXW9sZV9V4koZqmZPo/uaHR4twRHhp97slTTOdiBiWS5s22fS
Yby3pNYfimxhabTVNX1ECmT+aIy22Ct2/F43yFidrOXkkNS1TyY68GRf3MYS6MZSkeFmr6SYLPZk
7gx1xpasu/MOJRVm9m+Gnjd7sm872D/JjbMMtRcpbnG1WLV2VRrarUv8lNcoRIsS87Ue6aBd28oM
dWktXjJ3/p6uyoF2zeJZRnLjokomsIiQYkOBbmgmL0AVrtY2fkTYeLQE8qnEIEXBiW70usV3NfFO
kZ39PYos6RWV9ZBM0yNcvtPMk+HZo6Z9GhSepyHN7srR7o9zomq+nWgPk6bvSLO8L3DVUe4m6v9m
7ryW5MaWLPtF6IEWrwBCphYkk/kCI4tV0Frj62chq8c6AxEdsLxP0223isUUHkf58eO+fW/i3Ebf
Bo0F2qkS7qOQ2zPSkVUx+AXbqUwHkH75zggteG+nRto0KhxyqgYRSdlloosQzU000MxWBdM3MQVn
XkW0RdFnmHJpNfVLUFYtOf/pva2lbuNFZvK3mdTJsyWwaErFzzpyng12HTXNTpLT8i9EXEFmV4OK
HGZc/ZnqbnJzRrqzZAHpCkMwDdfv+iC66Y2ysZ5aqDt2xTQ1SLqqjdVveZV591DyDuAuu1CTnDLp
k99t04UvRck/aZ/LwGaZQdv1eyA/0baki6cFRbYRWliR/CbQnNYqNVJsYnaUgTM7Vl3SJdIBLFTl
+JaUPEQXPPHBbMGLomtltmWxtXug+jtZ4MAJdO7z9qSrRR9pC5WaYfhV0nYfulGjiBuxqkZ8dA0Y
zdbHQh6OdWMZgtuFdTegmss1eAxznyQwxZMGuJU+tELxCDRc5gk5bVJocaHLpdUyypR2E3rhngye
Hbb5L60NNmXluzJYMm4Wxyjin2JZhwgwQQgyxuqPIWobauDaI0VBh1SBa+WQFQdauenDeAMX9b2n
xq6V8EYMQm4Apxgo0apzT2ky/i668ZbCWeN6g/hURCPtbYX+KIH6dHLkzOzGI38+dSVjRBw69+L0
H1McJaCbdAToUjagdCaIMT7ZGlwkoga3TJJfkT6qYFR101FzJPnKYRMNVQjXjPxaZfPZ1BUBr5In
W15Hv8d8iB70vK52qaW8IeKA56wttIC0zOf53MOzk+vfwnK8CxKv2Vsl7Ua5Ad1dQs8/gLi0QImL
XarSUGH38QgFNJp0h9gMlX0aip0BDsIb3Vj1+7sYoZYbyexjuseqeNeNI1+ts5/w+lKBNHodxmQv
D8NN0Tfeba6a3r1aJYlrakL0vS/T6aaDKuylM7R3IyjLbZmZwu3YNf+gWbItSz4K7bqukPYdFC5w
skVUOTckERr4W6u+3s3wbanKdzVMH1Jjuqo+/IhHDxRsH/ubyi8h0B0bEjz6m6am9Ubk5fiaphz4
Khc9tgC0INBocAlqZfgbbdPwyENrjB3dIDVQxlX3q4wqt6GYTHDT0Gifwi83bvRAzhLT7kIZKLRm
sKgCUlRMQJ63+h54tWDQ4SYI6Ubu0VviOvDpC3uSUAeiSUtJUm4bwPJTdZM3g6K7yigNVWeHY5mM
Dnj/sJxsJabHZNsPQTpuZb9980fALxtosZXKTQNTSO9MIYOMqAMs4x8MNKiexEiCeypV9brapuIU
Jo+CPyrSe62Iw4FcilLDxJ0CAfk28HQFUdKkcXAvFSJdizjY0fi7yOAdR841ULziaIHIbHZlXPd/
kA4zOsFNpykZ79PerPM3ncX9M0igY3x7gJMgTThFUWkjENIERwGElQWX9pQ2r7T66TcI0gbl7wIR
7N4dBBio9lM4BZFT5sIUfisIa8k1kpqJBTyZPShlEO49qOycSazVYwKhll3z2JBuamCV9MWPde+9
6+Rob0LRpE3LThA+ru57QGr1TRUHwWsdwgOn8oDc1CptfTfj2IXDkTY+yR4r0tt7ORC0/OCnVspY
WzXkwqcTEh5wTPwyjTEuOycdWwht9RJV4VtpKigHFF3qyfeaPna8SWShIlUueumrFWvabytKae2j
H8ks3GLSo3ajjCXdHMkEmA+cuTrRFKGr0yQ/RjS5BrAtR+yvfihMbq0gq98z+kBRwQS3LDjRUEjq
fmxDsv29XwvGMat0qFWou4fwlKNqRI2jr2kv3/tDNQjPcVCBTE2H0qyfs1AvrR80yuKqFWMMxa2Y
WEKz43SJdALoLRV1B7Q9CiERl1pjFzIE427WVaWwy/I8y7j8Gx99CykNAddKcgCeXgqbxJWFWCf+
xWdUf5Su6bl3AqFHuDwZtNsY1Bk3nmf53yHUk34BmyYCyDOv+maGyQgIXA3Tfg/s+FlsIIJ1J6gW
hrtem+p9OICQ/2MqnVnvxGEUO5+WSZo7dLsc2/Fm6qL8noa5athxuPT+mDeeYYsDDKA7NajM7juY
erFwo4jG9kex7Auu2XQuUCLFTTDQFLXhqELd0yUhaZu2895ytKGfQzFOD2GSak4z3zY0fKW8Yzt6
xju6pfUMqdcoGod9rcwPO5CRB3h3xUejFONHWaw6J+kt1rUqPDqGG1Euf0JiKz1ag6r+9ILgGy8m
9qfUiiXMyPDNI8sWB04rWelb3+nRg0SzC/nNBp79MauaDuC8PosCjrOGSaKjvCmClbDrwmisfUkU
/oO3XiO4tHwa9bFIaMUjjT62N+WQ6ch41uXW8kBDOzptV7lDW01jHTvLzBK30Lv4VR/8X9Tr9Tva
uqotwpaW05rq/STD95WwAJnf3kHR19tRED3RHgooOiqiY2q0KKL6vZQ8VH70D/DV2jXon7K2IM19
mPx0aVOW6mB3nUwVBDKk9pegqu2/WI0v5an+1+zTScbqajbr/8M81dy8+H/+XyboLE1lV7/qMPmc
pJq//98clSCb/0Ujjk7FDpypCPMDKdR/k1T0C/4XxFOirAJVmMkX5i/9d5aK/JUOtAbchDGrIlFM
/58kFWkvoDDSrJCCzg9AaOMrSarT5CkpbGg5+Qiz0C61c9jlTpOnpGTEMvdLFC1kv+hIA5SicWxb
0kPHSBC7r1XPZ3PQvc2kb5TRAU8sSZe9IhqMpFIGm7bh0nun4QamBb0cy+aPoIMdDf7NnZ6kTj/n
4MgnfkJqfNibhWEBogD4Il87J3Q/FQ3FMItRHigR1BLE7Lkhs/tKg1e0khb+4JT8lOgjyoACUAFI
RzmLMHIJ+1fFjsbrQHpy39zX7c7eOJv9SolmkfoHPPbZhC6KC2C6J3HRTpi4c99fDxhwXj7t2f/O
Xn6eqQ+dsf91DBhY1BjhYS4CAwNbe7t9Ozw/bw+2c+tgyNnf3Lk3jrNCU3Z90jDIofm8NvTUJ3Iz
G3Sf3n4/+PaDvfl574j2ysx96BZcG9iiaI+Tr1UCsKe77cP7Yfu63bI+v5z90XlZsaR+lC6vmZq3
46ftputcihJDujk8bB/2Lqbs7c3dduu62zuH/75z+afrOvaeP7l3N8zxge+5u+M/j67L1/buka9t
jvyR794eDg/unq/e8cMHvtVxDvw2thi/kl8/f8s25+cPr9uHw4HfZvPr7M385e1h67zzLXwE25n/
hj/zHxvbdvbOHrt8L7/xcffAr79xXX7VO39z2NibDb/xzb2zD4dXm73Gz2w285ZznPnbNvw8v2/+
Zc4tf7hjJHyi59n8bu8cv2+O87dujgcm+t5x+TOj3u9yBu/w6babPftqe7hjIT4+246ffHZ+8Vv3
fOvx/mW/f5mniYmaf9q9u0vt2eyLw19f3/W40lMPcXauFiWdWi4M3tvsjqeb7c08Wdu7j//n3w/v
W+b9gXm4e7/bvt89lDaLcvf+ziayb3d86MPz7rDb7Ta73a19z6c/Ojd7purn7e3HUG9t537PRmNV
mXLXebpxbNZ+c3xybm4Y2XG/Ak6CVXllOItKbtwZRpez2W9YKBbr4WGe54P94ZPsbWk/sGy/5xVm
IHfzV/jGu+3z9nleC/YW68OfnvmBg33PNtjyp9mfHQ67e/69f2GM7tF5+tjOD8zUfJBYqHtnuz18
bJL98XhkGd0bZpDj9rCdBxrYe2aSOWAety4zdcPvYlbe7tjf7v7B5Weur+zqwi5cv+l7uUAq/wmT
jJFPZ+/uXHYaU2EzhH/3lrOynz4qgNc8wKLIP/nVSK8f8799f/A3HAgOGmvwsa2e+T/sM2nzefJt
1v/4z56UiP2Pu9/v/+ntp5cVJ8vbYmVDLC549Hb7sZ+97BvLe/eyd+ZF4Q/ug+vcHA4c3v07G5yz
iwPAaew2m5LTtt3uWeI7dz87Bfdtu9tu393DwwPbg8E8PPu2/YOhbVlV9s3myMF54xAf7Q9Pftgd
Hg7Pfx98++/n+Zf+fn14D+3Xyf7t2wdcPdfLwzP/+fffTBHuae/cv+CP+ffT/mXzsv+HjYYTsF9x
KoNt+/aO0/Xj9v7+x/1xv/l2OO7/vDw5m53zhHdwNpsX1/51O+8o9v0Lp8reHI+3+PfjnuV3cW6c
P07DYfsP/8bXYhFXs7/DTd/dOPvNPTvz4xu/v/DX8zl+cW+e3t5c98X5c31favN1c2WHfMBjPt0R
cS4MioTDwaff2W/MTjdP6c/dllM3H78NK8KHvZlP0BO+l09//RP8Kytx7SMsrvq0MZUonffEw4Hz
6fyzP4Q2KzyfRFzCA6Pm4POfnGf+YXMjcbr56sP21X09PN+5bzkfeWe/3fyeDzjb+2Fn714fu/nD
40ee2UXOywY3sCnszf2vyD6y8bjgZNt9woW+W/a3zf3seFx7724YpX2c3dWKC1BPZhqQBkyzJnw1
OoT7gIGXMJ9umuDzmRkvTFlAz70pYJlS1DURltML5L+toLQLgQuQeNC4fIpP65nDEeOZCvU2b36P
ei2UB1U2JMS2U+mGsSWsoO/ORwXqhPgPuA6CguZS4jOh90+zBoqmLdjNbWj2A2VL+vSvb5JLVtDX
IeVEg8RcCz8dldSaYVSJHgxuaiD/ENEqPpAiW8NEnc8dHWMgXGETopeVLtZTKxUQVGh+rcoeYjUw
oBwbZs6/SpvrYNZIwUAq++D1+shOXzzzemlzNxftY3NLAW3IpzatTCkLev4qOy8z+SgKpeZ2dRzd
ia2pu182xctvxsVoCoHGcmvINHPnQFcxlUBT0lmokRQhBfQ6AsB33dSFmdSBpsDoCD0u6jyLIFcr
dDK0WQpoLKyjAzUUfa9rUXOrIu7xAC25sRJpXJhFnboYSEyesLMi8+ksxl5biFAZwGOlFbYix8Ft
LYTTfYGMx8rj6sJOpPENoAN49xkZt7AkpXS110DEbKuhnjrl1ehaBoxM1+fv4ng+WVlEC15qTmOY
a1hJSvrcgZmFpNJlYXxX/K5cmbz5l/2P//3Ygqg2zWKgOv5CXwqddhOF85o6C3Kx+UMQGP7OjMfy
+2hK8e2APs97ZbZvXx/fZ5OLMAAZayAIMokuAGTTBuC/fq9T4KOa3n5RR+5DAuyTKXPhOgotUkQg
uaWt52HkDPQROg144M04KH9fH9SlraFDZEpnJD1siJ+ebsLaKsirCkEF157VPqIGFjmCmSkrbYoX
reACOV2omXCRnFqhZ0stAwsCoLxO4SIdcigau1z/D7Y5WRjyQQCq50N1asUKU5IIHb4COqFEf8oQ
5KkPAU2l9crmuzgcKs34CJr+yEidGhqbfMr1Dk9RIaKJWoLkwbUIz2S4YueSR5p12tniNNKTWT+1
U1lGWIWlTmoVYnvdMS3E6BM99f5JAWS/WnjEZsXipTPMXsDhAoOA130R1kRCAL2hDt1MQ0Zul3Tt
TxJev2XkGTZf33cGDUDyfDdCE7BYKzDFgd9rOIsAQSmnT9HRUhPQGNetLFI+s5sgX0DXFtTVANX4
4+kMBgIZenjqK7tUqKbXmdI7GpWZTQHV5i7rcwiXdG3neXG8UzQ0lebiNuSBIpjclU8y3x6nDgt0
JX1C8+aE2mIZcwy1bwbSkM+l1QAd40TuKAIWymveVXe+Lsyp+SLfVHEu2crcBz2M5NGZGtpFLTDr
QrkSA53vLVoB6MUG4geGm76A05nJctkDMdGAGvIt/RldthJF8zragVOLflOHmLbXJ+DcYWNvlhox
oSAEvL3Yy+OMh/BLvCcvqc5t/UR2+tIDckW31Gj9BDBdutctnp/SU4uLtR9lZUhbifsVlmSToihs
8xPk1isLe9EKyzrHkXQ+LtcV3lNV9YVZhVegFqQZWuoIVEdWrMyzc7p7GMuMtpyRs/M/T1erh7/I
FOC0sQvR7BW79yF0sOWm9xW3F325QAM4CN/7wqOo0Taw7V+fykuL9+FU4QkAhrkE7eotQl5lrpZ2
AkHvDR1Q+aEI2ukugkDnpqVnEtR5JK24iDWjCy+bVdNAOxRXPEG2DoVgaQo3MjyLjmmm9R1sFmAR
8mnwwpXBXjoZc6wposVJ0nhJk0K9Mi0T5CDtGF72t0Zoh3YjW1206zNgfXaQCc2P69N77nWtuRwx
N5ATV9OId7q6LTpRmVb7pQ11d+bqJVgfJQUGLmTDWtB5Ybtq7CD8z9yncHZ1xdRn415XC3ukRroR
AVtuh0b7eigNIydN2bMyHu3FyymkgJ3nKuBOW4DkbqfEKgC7yHgSS0jf0FlecS0XDgddnLQusmg8
s8SFa6EUGyZBADwpoeUfcVIh3eVZKiKorZmbwtC716EXhNimXApH7/Wlu7BZsEgJiT04v5IXB9OA
VnOKGy7MSWisFznI0z+FrJUHOhcm6B0DyvnXDV7YK3AM8HDFFotI6erkrUykAQW11BP4oh4PUs4C
NSNFgQ16RVhxOhcOIBJG/wbY0Omri21pFvVYq34xV3Zn1sO2bA8p/SfHEEcFQ5LRUPwv6zW1iQur
ScqBPADXNu/MpdUqKOWpabCqtLoM9CEMTbcPAc1qudLeD2qO8KSJHGUZdmsn/+xwfNTx0EuUCO64
pBZzq3k9rJclZ9yPzMKWxUzZEgR2K8QrF62QV/nYrvTLy6cr2PtoCg86PpuIsWkctB6E1PXkahq/
ulUYDloIsPOjAws5/yLGSqdaoruVcxFmOi0kUhs/W4iruTIK70/Xd+WlMeFXCApN1Ik4EadjiqGC
CLWiKWCxzAboRFtheu8EOTFWtuTZ7p+HRNTN1iAjwGk/tROiMGn2YktzthSPbl2MKtg0iKjLAe7q
60O6ZIr2d5WOX1ictLm0/Dkp1QA+A2CWYqr0a+jBR5qvp/FnkItf5OUicUNng0Wnnkk3FO0WC/9V
AgRH1qAAQqmK4aYSiECDPliTGTo7V/SZcsFwGTN5cyfk6XhMgOFj7wUkUUTz1pwghRT1GpA6IE7U
56V9PJl7aOgPX55FtDjmvB42TXn5Th8lv5AjpLBIcsBUUECltwH6FT15pT/9vG7qwh6ki4rxcfdQ
6V2Ko2b5iFDBSKeApXdz666yQcj7i8Qn81qdGJk/xKdUpQFQNRD8GCgsLWrbJm5qJ1aAh8qStVJ3
uLRepCkZEEkFRrN4ioEcLdNcmpvRQ22gmxIyvlqN2ye5TScbgSU6WXxNRc6hH4bd9Zlc9ll+jJK+
UhqCVfqFea2cjnIqkyjpS2yrvsUoSzpPhiyDCDWv2r8I/Bo3GzrSEaFm7bjypAe1UjM4UIleag2U
dqD08fP1z3RpdVlXiMYk0rYEMKcfKYCgSjIHNtIsaGq0Aq1yEImupAAvGQGbj+cnXUbGcXFG9LKf
wrrQ8hn0J4fO2KP3AHWPVaxxip2FDWwjKPhIYNHAyYlfXK3gbDMRxnfYuaNscKIANlmxF7aS1u2z
RhhXvOalYZlUzhHfQTLmjImpHWgUTbscjHmjeTdxN5aHAifrfn2F4A+lNRdxNh4rCzdmJJCojj4O
M6ppisjbgBYTDXmOL1th2nhs4TBZqOXMxVkuxFaIGxt7I7gHnUarbwitwn9ihRQSlxoBpbzYbebU
waY0H4A4VNK7dBxkt/Ayc+WCPk9PgD6Cip9nBiWWeTucbupUn3LaeWn1iFovvM3rSN3qfn9UlAlC
3Lx/hCj6thBEj71ueDekwY+6VRT762M9C/PmvlN6qgnwSJGQHz79EGhMtED8IDyZ9E6WNrFXpMoh
8tNUvNfavlecoYen9FB19AOubMwLx4BnAhAtWSFBzZE7NU03lya2KWpsI1TZsROI+uj2RXirqCDz
2trjn9fHeuEkcBfR6o9c0QwZW+zRVjaGdBLxImoQhOBLaQUySOyunITz0IFGWmRN2Z4KgcPyQSIh
ojJUBsuqByHYc9PID2M2GQfVs4KVLXQ+g5gyEQ+UeQFx6S0WD19Jn4jGDOaxBsR1zJPShBskkL6h
I6j9Cfq0X2M8mxflJBdhkciSVaI9FfdF7+jpogVxqQ3+jKwvslRwVfolvpdtP/0uWyNxJSmTf5Mu
GW6KQMkJKOT6/foSnm9XOCaJE3Ry/wRLS97CNCtFukDItYgJ3Q6JbvxJKuNdy0iIlFZG26G6FnSe
b5rZIq9ZimxzanQxx3UPS4UslbkNuxmv2bJt9xyVNRmL8/teAjtIUzSCD/Pds7Ai0x+iqXkDFV9E
s6ljZmH4Vk5jqrqAb9XHMu6m0I7NACVvI0nqtTviwp6FBIlod272JWu6ePtUU2HEsA/ntpDQY6D5
8dg4licFr3RbKNHKMbzg+CipE77TewuPBXIap3tIAWat9o3IwdfrRzJf8avkWag30UEhuWodaC/w
0vNYH7y+bray5wGGFmp6AwMCjTX98gszT00C/jIYTD8S7acfhj6fpppgS7dhRua4dm3zm/4w8OLi
gMzS6MV3tfldKv3gy1cZk0B1nZQaOE4E1E/tiqmVaCU0QLY2qjT+Nb6nTDurk8J6ZbovrS3vMvjN
Z+YDfMWpoTTLIg9Aak7jUet968ZIMTajZHk3Tai2xkrweMkYFLTkDcj+kIGfv/4pQm4Qbg2EJkbz
R9XFYyHl7T38zbQ4oc3xet0VXHB+M62vRc6MsIaNe2pqgIh8ijQaXIVIHV+iRhq/mY3R7eIsSfa8
jIs/1+1dGBoZfMDI1Mnm4vdiaIkqhPRN5vj13DBdIeBVXVV0L+f8zNeXDD49qrXz0NiWi+g/1NPC
rxug5taoVr6tDm3rUevMIA2klrsmrXfBp5rEVDObC0S3yM2cTmQEtj6BfSezpTSNiPKDOrKFcuiJ
+M1a/tOMVUcDMHfNyhvnkl3ykJhUZozJsjxDAzVkKYqB3Z4CtT20oXovjzOnVhYG3/pczW/NLhBW
grsLywhugRAAfgPq/Mt0a2d0atoIPtumIYngZZxyeGNyxzBq/avpQSjM8XMwq5FMptKymNhJ6Vuj
69mhXo1iXNJO8g4CN3PfVl7k9pkvrFA8XRqaiSAHZRYREPWSBLrsUYkbTCuj0KrqB1mYZDq6NQTI
6U9Z2aEXbkUiNkUBRA/KniDkdM+oeik3PlzpcMiECa1v0eRGiB9urx+5i1a4d6EloYQHkP/UCh17
capreJMySspN6YnmTSAE/UpK7uK06SQogGGQrtYXDhJKNvK1Y4GVRBvgQxP1ZNyrEVU3lMVMsVxx
kRf8FqSOpJZ4XXOpG8tBiZNetSH+WGhoEGympzQve1snnrKNMipXFuqSNWLQGVlFohqSztMpRLk3
0hV0n+xqLP1jFlaI88WzYucwFDdTP7Uro7uwZHhkyF2QmMbmsrQbG3LRD/QK2H1XFBRTA1HuXDQd
vLUo4sKqYWLOm5Eqht50/iCfbpqhUOHkDznHpLBgx0lBMLhGnJuhjWJP9XJ9I16YRSaREiblcXrt
l8a8QRqyxjdpSLUCLXMpq5Z/ZZWqeXSA8xqm9qCuqZBf8I7c2BaxLoxtZJ0W22TKzXQIBjkjURx6
NA/6rgpdh123mrBRvWqwh0Hq3evDvDSnBCS8XQjSSRQu5lQvwHBVOsMs2gbKahxok9CQGHeFg2Qf
E/wfmCPknRPvZLmW5MlBEwlFKpA7MurkKFOS3iSp4qP1Ja+VFS5NpoGzMufYhOfmvL6fNkvaVCa8
IUhlN8PU7CYoLR4n3bPcUqth3Bys8WiUoffj+vAuGgWcxKMariMSI6dGq9TqpdBUMrvuGVUIfuNb
OurfAj2rtqJeKlu0j9QVmxeeZxbFGjymyKueeOXUZm1O5BGUCkIXOFpsP8iOVjEkP0ZEMv/K0XJ8
11KxcmH0qA408KYrzuY8lp6LU/DkE1HTjrU8/KIKh6eShBncN4P01MrZaCdB5f8SvLK9m0zB20DK
U98JRb1y880b8/RVOmdJOSlUBUgoLIsdUGrEuUeS0u4pvz0Jni/bJmxB368v6PnwZsSZCRcQN95M
lno6uUGD9olIo7QNE0AKt3eYaY9WO9EFXVED2WrKTKCR+WKHPpEXrSEazn0Q1me8ETA+cvnL270z
EPBEho50kdcG7/4UdIELnUyebVVvyN+bVvN/XR/vuTsgTclG4pbirU9EcTpevaT6BnVshjZfrBz4
36+YduadHJjm9rqlSzMLPIxwico78eAi9doJuRhKKgGvWBRB4hoCzoaiAcqOjtUnoUQRy5t6txjE
It6Tm5b+vm7/wkgJtrmv/sVkmouV5e0gW1PCLZl5lpG5dOhaCmFp3WgbvdPGYMXxnZ9S1D95RjBQ
jYa+ZfRUR0IcDQ1KvzqSL3+4QNy4hxpfij2oNpos3/npWP4seqPYRaOirmzj88OCdVLpJsE3XN1L
+vam1fW4rbEO3Cu6kQod3asok798JGcrkNvBcyhCgrtYUvaoCXi7J0LsBesYjeo9Es3C4fq6XRyK
Kc+nHnwrCYXTHVqDmxOAkjGR/VQ8glX3RmrhYrcG4Lpw9khuy2xPA8ZSEvendiAp01I67TMkWlXN
tUo6IC0p9Q+A9IajaTbCl0NSwGvQG1A2o8GU1stTe7Uvj3k5L5EgRMom6czkXiPvtUn9QX28PoWX
9iL4T4qQc8KSTMipqTQKRd5bUIAZRl8fxKhUHZIJqSuPfXIo6ko8lpT9nzQYXn7S31isHIXzS3KO
FHmvkM9HiHC5gloSd2BCCL69wRdkuySj+KiaCQpwRRmXg9N0KboyauiP1crAL1mGsJOSoUL2W1+u
KewMBdXmJLelKRd/shBQRWQyBxEJaT+pwSbG8TPgLm3N2V1wNjzpgTiwwCSjl3n/JgzRkkaQyB7R
ZnAEPuGhM6fgTUKbfiVuXYyRHAt3lUZBhruYaODsXpRqORQGfy7goWKzVZI4emecpnGfjX5ifqsF
VFoPVNXHtSz44mTOludqHZg4ksRAQuavf4q4vC7IUksdQ1fsa82VYP/ZSXkXfe3e+NcKI2R4vATO
aPLVQuwbYsvQDasqtQfNqHZtUw47c1ZEDbIpcKBFBS0DTG5z/dgsk5hnpheXI+wbqRgqCtQ+1GQa
VKfdzp+ETS5GglPqtXhPETU7xorw6A3esC0p9j55bbN2fBeb6eNjAD0EqgMgmbh94ZmqPAQkbrSh
a/p+e9RKdCREv+22edj9J0v62dRiSfUJtg0thbamtawQPvTEdCGoy1eWdOFq5wHhTXXUFsFOogI3
b+lPG0fLePWHpu67oUGHRLSFRW8MA4iKEgVl75hLJOFSzkpYjK6v6IUda3DVzr4QIB61v1PDyqiW
aP1avgtOAmWpQaDOzQ5esXJpeHPWBH/DU/Ksgb/QUsVTe5nQrekN9TcJ3yDbNUpqyHspr7Ppphhr
Q1/ZrGdDm9WBeP3zMkAN+gzNUnWNoQpepjpa2fh7BG+hVQR/uzK0s61I+twipiDhxdODDMDpBAaT
msieADUJdFOwCPeT6aIcnTjo0lbu9bW6YApwmEVCGzQQN+RirQranqpYthBVIwreeGU2QaPYaBBz
ldXKqM4WDMp6HsMK6QzAEETep6NqkxCwfy6jNY1mcwepWZI/ROVgbaQxoB4kT/7KvXRpbDMtqUhK
FODH8hFlRRA4xVGqOJKYB9KjrBVd+R0NTVlQ7do36malpLYIAOgsYEdAl6HwPzTOzMWBi2IdisS2
Z9ng6LsJvKzYCd6EFhd8ec9cv4Xt9W0ETf2g3PaK1q8M99L8EnXzSJ5xO4gDnM6vLFgWIW8gO2xN
cydMjYzqRkUeWhQUwoFcfLq+dc7tMamUnLl7eXCA3Ty1F8PnIUA1gwCYIBqOb+q5kwwSUUBgPXWd
ssbwfH70TswtXzaFP8Re5KnerGCp7uMk6zZluComecmKQlueCNG7TFZ7MYl9B5Y/15GGH+XBezEl
imdyK6tfK1mxU3Ba+Eb811zbWQYuST4i1c5fOyO++Kcl5plL8aBYKQucj2XO9BLMz0i/Of91ukAR
5PmeP1iI7xp+CpjQb3YCkKSVDoiLVubUDCEn+Ypld02dK31QwK/kjv0k7vzcbLahWK+t/vlZxseD
WwIGTZMmsN3TsZAh90b4UiNX6MbcDgKRhtNeivaDR438+r6+aMrkHOHp55aOxZOhmhirXzKgKAxK
iqagvGs5M+xBkPoVl3gWVcITSVaekEs0yNqdmcrn9toQJeKybvy/prhNXzXNh+Qu0ga3NnPh6JMm
tb8+PlT1qJLzTCBcnxf0U1xAubRUu5bCiTWV1Y/Jk7RDDtvegSjLWzF1vjco9xOIzP0OZNOUeao/
mRKnMhyL1ozdAkX5nVUn/1TIlm6uj+d8EkGgANmgXMPVoi8dQ61IcaPSZ+oWaL1+a/NpchsUom97
Ukx3YlAkd9kkVGslqUtDwx7DoyrFHbNwFJ4+5rQ3eahKS9207+FehcgxNb+8F6klArMB3kbvFdHA
6QTmhphmUhNErthOXrvL+6KWt1NUxem+TOWmOVyfykX2CL+EOfAghAP0n0tLKV1tGMO4FAjFBbMN
H9O4nRlc4XJN1UK+kYLIS+2w95S9GjTeSors0nxy5ni/0rlOQ/TigA9TXQjCMPAK0PXBRfEwvo0b
cS1fdNEKqWvcoTTXE+evf9qQWtSSOvO00DXkrtsqRR5vpRKhwevTeH4z8o4Ae0LlcMaALpEunZ+p
ZTmpketNyEhDQzrBfRwmrs97tbfpk7dW7pNzlwVoifL2R7qaaG5xzlAsRDi07CLXJzG41bJoOnhh
SxI1pzFnrZf8wnk7MbZYqaBRVaEz+sg1DUKMppGoSxlCbu55jzTbDmj5bWfUdbpyzC9MKg4ZYUHc
P3HxsvPNysTRsPwS3Y+m8XOnA16gQMIJCMcJdasO9rGao79xfSUvjZVcOLm3Oc9ApHy6X3LP8OBw
VUM3HcTIA2ZatCGspVPdS0iXD8ZgOY0ZdP3Ob0uAvdeNX1jVWdoDhASZB1Z1cX+rBsJTddumbkb8
5ZBP8l71vlH2k5J3f103deFcUD36gNDSHScuUfqiVPjA6xq0duje2AQwcbpZb00r3mzFyrJ/uWnR
tFaDLnUB8BtOJ3Wak0zWn+tDOZs11orKIi9eCrWzPMrpkg282ygoRrmrxfCposluuWJd9Ts03/Uf
102duUsq2DPkwqJEAzRhOWtZlVV+lqSlG+Wa8uqBxvIOISyLaQ3jciVaLnd5bwaOiqB0/B71Lbnw
659gll1iPJ8qNlzgcxEF4fMP9Ad5x9PxUquOac+E6njU0KypbGFSEjl57JKpRp1LT9UaoLuOFmFi
2aNZoaZqi2Yq6rEjUa7zyo0VilIqvUypMga/whj8hXroE7MQvgdGZhTND2+MoyzaG0JXC3+yNBI8
0xFC0RMiO4y7LI42Yu+LnuIEY9aVotsgDuBHu8aKKuW1GwpLyB09CPr5+4OpVH6WRpA2/0gQcfY/
JnnSlXsoZ6v0TxmrTevI7RhKcOOiuxTZkdRE6bEtovAoGhGyba0RdePbEKA60SLmEIixseXy9WDJ
luKut2yqaib3fjLKsRspQWJ+J8Eiqzc0CNXiH6um7epbzA8qkZ3TkSVlTmh2sr+pM6BY0F9aXmrd
BKXGe5vyada/SPCt0rOZN5HnoaqSm7ETjY1VfRtUCLgfqlwTFMiNEUXXXMaSaz+h6G2VyaVOQkV9
jw4Gnd8bChhKSroAkpZS3FdBLSD6kEYRi5PwAQyXhpUwNJzUKi0ImMfCE11kGpT/y9F5bEeuI0H0
i3AODei2ZBnZlne94ZH01DQgQU8C/Pq5mt0spl93VZFAZmRkXPuI4Ojq/5peh151ngkNfBsmmvb1
0IxdLwjQj7r8z1zBzDoOiztVSDxgPQ4kCI/1u7sUDuvJWKH1/tSHPT7WpJCxPZrJGeZsiYKmfph+
I2nag/AJ8H4jujma/vbL2JRLhsSjl6epqxFb01XXzUg2qcgT96L0vdk8hpWZFS1MsS9ENza1I2Sd
Nt647G8hAYvFSxXE6yBOZBcQqH/ZLOSYPkTl0rMuE5XILA/bFgGjSuem2GydcWtHFPiVDU33NkZ0
uShWuk/m1936W06y+RrsgEEmv2i+Jfe3V0AVEXExHfZtrL2YKb8TLE/gZp3gx9t3CY1De9NQEm9e
rFFN3HO8ju6UkdoLqOVQJN1W8NfzIifPdW5bfOpLH8b72RaB1h+z17pKpTXP7cZ92izR9pdTbPWc
dF6k2u+HJcb6eBZTYic/9Wo9BkWmitlfRuibu5f/TKP2Ah7lPJxYVRDWus57LC0Zwr/B9DvpsEUt
BvvRl8nuXm0eXJ8XqcelePITMC3PbC+a5hAkudgy9JU9SmNnzvVhhXUOYo58MTbzEeH3V5iAwmGd
dwn5y8dtiG66ksj7V+q6yjt1oPq8IMNqN5XOgW0itxAXwBKYdwIjkNZ+aNnyohIMbcPYTyPl7NhC
dC306Fz7o9f2SbbnATDGsyYYOWrAQ8S5iMEVKGYA14tgfzTJ3LVd9v+CUjC5OuTlhPMH7ox1OglG
MdJxl06u2K2b1s6utw9claIuCIXmc9x4XiFwphL5gxWZGPK4UJ/BMJq+yqLC2Z3HkCp7ilnXsXlS
p+RIO3gcOGCD5butLZBQ4ChFQmj+r9timq4il3YHrjLohWa8HOem7JfzaNgTnrKVjiQKD70f5sGN
9uuwXYgxqkpdXs6c1jW+aDdhG480/jHIPKiHvcqqBfA2GGC/5fh6yYF7LsujVv6gEs6QJNrclzHv
sCtRoYP1rn/nkCK6ZYPQmOsYo9DkHXvAG1u6JXZxj9NkMUkeErHV431bk0B6MZAkUtW4COdO1WkS
eFvyX9x6zDpOc23DfzNHSnTtOmpy/kaVN3XPLUnDA04/DEqYDdlh7f7zfM7k1FupFrLNVOt67YQk
DD5buvPl1Zm7sTk3TRF61xQheGUdU4qvaG7JOqoW21+O+d6ctyB3SXPYhsIFn7MVt2HulXcJ2wYn
r0nUHbO0njlPGyVT8BxXQauOaE6j8VLGz115F/brxspw7w9SvHv+ZPtvPlPlv89hPeHYZQEpOfPP
YvDglmqx2Wx045+xWDvN9WR1HhzCjaI9U3XiDe/+4sXkxYsW1NWNCFTSPHqqAnrpcgPn94OsjL3h
vOvfd4mq+FroZMi/o72K24daQT54mAdnT97x/wzdaepEFR1Kt1/tmdrVzulqNEbR4yDa/KdjyXO8
x6patSdTVCb54pGFFJzmLhaXhzGEafIfEJs6ZNdw5Hs4dvs6+j+VXKkVQeyMHk81z4hjHpQ0gX5r
m1rVT9ruw35V4rUFzigNkIbXvIhnR1/IDWBIdHKCsTDuhaHZy022b3E9/ltjMqp/ViUHvaXl7MpF
ZNMspPfljcYsPuv02oQ76evOOjUZ0SpFYdIkKauA/Yyu/HWijqU/gMEJrR70T7S0jtOkXTxMLOoC
upmTz0HWTv8aVbIFN0NkzrKVKW6wHVqr6qwf4EZxl3bWHKSxGc9xvDYspINsHm4rEZCngDlmkWnc
Gc5z7A7T8tHiBWXhLjTVwtHoKjdTuC/wVbqdmNPAQDRhrq0qGb+agmHpa76J9r9C9zVkP9msCs27
d19dgV6X+TyLfhYNxdh+T8seP2LqWvQhaYHUPIR6MxcF71d+o0q/BAO4lMN77DLsTSd/VR8TRp5H
ALn1f2EVzO1F3xn/od828B+dU8z/vxY+iphdX7YQp/BKb0O5PFEpxAjvZZC052EnXuNMKk4+H50o
lybzSccOLvbJwUyCxbd97dyIH8vu4hJCheMeUCxLWDtEcS8Z5juyCeB7NzWMkCC/cSAItmnfNvtn
RWZ5ctlDbJYQjKbtoq7nuT2OgwsBI7auPElHF2c6H0Ipeqt6ByNbPpSHvtWdk60YxQ8jg4vlvHG9
ffj4L4luz7ljskCt/CiVbcgkWnGyzhmEukVdTtUa2VSuMc40apKkILvIbOuhslB6rwoCTCyx7zq6
UO04G7JlttgFaMw1lLq/f1W2dJ7C5+EuucxGuGLi4BvPuBjrivKR4857m/xOr6lnk+lF1lHxEhQm
/1eyxPvgjqRr8I0IATum6jDgONEI1YK19GRLk3iiWCV9qA9vSEw36qHrdj2dPTnV/SUJ8KV7WvzZ
My+KJffhIIdIVGkdTBtNWcejGU5JK4+5jWHl1PyZu9/fATncqm7N5jz3vIwapYsOAMnLBS+ibblE
6qhd01Av3meyBe114ROLccDNDKyFTZzZP1diH1ho36v6b8dPU2XV1oiTX03EV2niE05ol73Ge9cq
L6OjAi8iG/4nGjA1eKF+cVx+7Ravo6rr/AKG1OalEZUKtos6ToAWuU1/p5owLk8RAeljmkxLOJ/8
bnJYR0rgOoIHmjqkphU3byoCt5S8+rBnj/vS9o8buMvgqVVF7WZbKOo5bQ1stVSVgzG3UCh6tq8L
H9QHEIfIPQCsCvo/w+54F11RtwiBfmNy/pCQVJfR4sKYYBtoTedo5jCb9ko2J92u4s7DwNV9uZ0C
7BtzZqYDiBWIycXAf9ZXUaKOK9VvcxlGVVDgDtfRNUiUSJ7hBcWC0j3R6kftvtl+QiJ03tum5z6p
y6ryD3pKSJ2f98Lhs7iTzqiWIHDojQHWVW7G4NUL7BRfaRBiZPX5a/G4R4V2QAYN5tqsOcXlum0U
eeveJ94h7GRhMkJ8EhIYS1Pd28Hz/k4yKW+qpmtlOjt+MXMYJnWV6XzlYNx2V76MnmP/ig4KVCpW
AC6P3i8FB+bPVrfvahxWlDI1zYv+w2tpQXRpw80X5pUj7mEKRc/7ImR/cDqvuu7cYEmyjhDwPZ1U
p4pDUZSxf8FPFaynfSm3iUdVJ48rKyb1MTfVnKcFU+Lyotqgz54U9hwFvSYuo1M+5wjEu8jbMi07
477LTfyaoNjgrE8ooNMxARPXZ7kp8zOh/aABtqAo2rOgnu7fytrf0j4GVJ1NsMrR04MmUm26sRbZ
XozsuN6jxHnNgSHS6l5CpHXZChP0LLxfYSXWMy4lU19oGY/9NbUKXZviZ6kvEBn47zj1EkyHycCn
TFlaKd8YrLc/nrsX/5V9t/1HFkz5uRWqudEBDkDcFMB59npRzzoXDdh0Hqj3BUoXjAfl6+dRCYcz
s3V3/xSZsKEocPJEHAIKCv8cuiDYLv2mnZ7ziuJ7hy8ztnO2z9p/HNmrs0e2jvpDmdchd4Hg1srw
0hJklTcyrigGNQ3q2vjhvW9rcjF2FpiSE758ZwR1NUbmpdZJrCDcK8rheXWi496s3EPpVGl/PvZJ
W4DLEKL8qOHJiJSlP6d9rqHzTIe1HXL/zFHc3UZMrFnr9fcQytSShCCQaqIDsFQk/5zRM/+cWST/
JhnQ2a51PthscRb4Qdws3GeY6poqlW7rHfOA9hy/y292pHHb4XPbNrZbitJvQQ8mu//N1h890Jy4
ihJZjC8xiN+vFnKIf+Wzln5mZhpXGTPucSAGBE34xLaK6rM6AOxzKMvBfV27fOV16fbib6j77U+4
y/wzma14WHxveUhEsqlzT8WDSXMO2CSOWiZeR0hcw2mDpFMdE9dA8CqXyt5uQ2OcUyM38xWRTqrS
QNj5u/aHriVfRsO3yY0XnRuHDRmEm2L/nBy5govpY20uVjX5X9sml4g9Htt99hwe+zFa4hoIhef8
Y5d/+7OKtedRGqbwcy2a+rkEENawxthMV0tYUCIFjFfW1OKWWC8ajLf2MIAS/GcGR3zpydQe55u1
T/BOSISZwLCVd3U1SGan7ap/3GaCxrzZRKmjFRJCEXbg5Vq0ph9pEOzwrwhl/tf6ffGwcIXfh005
f5RzELfpyrf2DWxrvDbt4FLra37zFK8PHJ1GCerApil/V3XlhIjoSNsYpqjl8icZacOhRaqZrsqW
v21CHFT3rtcafeqd6pew5hJvdFonuy5pPVRBdMbz4X7A5IaJwhq+IFQg4HX3WLWMEKro4Q+GVfYx
lZGJ6EoZvMfMn4RNIGca1jaUMd3VzuBXnjaPxv7oDTOGkVlCGItqvmvyL9s5zLrFWwrAUREPWb5K
eZcPcfmKDto8b96CDkTjt0yp3ycDiCdCGMK0DWPzqJoi+Fm7pLndpmoqrug7fHlMYoqY02ggWmZq
+R3nODnQIneImvlkTJI8c6d31WENKn1dh846X45dE/7tVl/cGqh9wcmNy/KtoGBdrqJiTB7LJLeG
fUfFXsHkmyDPLASpY+yaSF0MrtR1Vshe/hcPvsGGo/PmWu7j/iq3pZ+zMZhCneWw7IHB8MucW6at
22ldy/2dsao1N5wWQXtKPOUdWwmIMxtwGFDO9gXNXc6H59uxiX1H9vOfA+UXT2pkuTetZtSltBDU
AFDGrfOvqer2mhW/3yMc9So8jWvVw6FBZrqPZruS44tDjC9g38KM0F3njgQ23zBw2kOdrrGA+FNQ
tgeZaKRzGawbHzNh8YEUynaLopT3WX4z08xfnF5ObxIL/V9mFPYaPGaNNbBskrd4W7v/UAKb+3Hp
26862P3Ljo85ZgzfaH8NMyNiMvD540LbkvzS11MT8/culidK5PN2zB1/9VJXwovNqOE3dBAvmB4b
kkRo9j2sEZye0XC/0qVuKZm+tYtLRwR/VzsFt1FYj59NpeSbH8GuJKajmb/UVEUqNQ36Zza1XUgs
XFA3XjouU/wJKo0iGZpkcbMHgxmBfrvdbb4op2Kdyiw3RIpSpDguOHebR03HKtcgwtTSd3yIoKw+
4iqU/Lu9njUQ3BvdWfZ1rlK7jtAGQ1ZJaf73qhvOeSu22zx294ZSLTBzOpReVGSA1OPlSNVkdSan
vX7Hmp/fe0u4rWlLf7RnmC6p2pi4dhc6JKUwXfsw6rLCZ0n/Kh7t+EkEm3wOd1BNXE67fuj0DEa3
8F17mahCPfdz3X3P2Kpv2Yzo7KkKKwh/HckX7/Ts7Zx63MAs/FeD+whpmysgL8m45IgNowejneht
8XtaOZzD8rVcV66OrbNs+oSjMs3V7NT+dUMWK1eY9juoUdoV71XcERlHz5DTkMaSHKmJquWm3YES
pr1shjXlFQ+/hNia4giutLnwazrirCmUutM+/QQ6EFP0czPk9c24E45wBvLoXsaTin6KVuorPPNU
Mc1KieHOMdy+WkTDAetxvmUQm+ISCFyPlb1BECPXkl3524rh0/fWzEl4mufOOwXhSkWv53qvMm8c
pw9n2JL7EHsdrndNDEmqgrYZM9BzMG19cnVThqfVEyk+c58Bo/WaUzWt1F4xmVV+OvtF+7QkIoKR
tfX+ns3SNTcyLmzCVThXj3FthyhtewiGJ+hF7onfuN+p3Fhvbr1JfGChYsWdRXdvOgRNMN00bMRt
F4oR1XMktrG8gszD5VhSVpcpZ5G4SErHrGen6KPoMAbQQ9Og4JCRiGVXudvsd9PcDMkRIKO6ttqO
AQ1YYP00EXa6q7aQW01HBUPNZhk11GAGRcddBeV7kPf75wCpeTjwG6qbBeKTe0i2iYe7UXn7NgvV
fyVtI4sspEL5Zshgb8E6zeBFfWC3s7GiuXeIX5iLx6RHBD6Yzp9Hm+ZLNX64vm0pO6pFLn9k7hVg
h3U82C9Yss6UajXzFoh45ldwKNXpDCdf+ee1+qWy7tWYfIdBNerjME779rHli/sUM0i8sKtT8uLs
6wJ8a0u+Ya415Sl2tX4lR12+LZ2ox2zzRfvhVNy6qUPH/bKLOilpQ5Lu5I4hT2kCwKw5imlJ4qNZ
8r66GNG6J1i00t1viiahZtlpi59CCauaaYhHGoCPgN0cql7FJiXztjPHOK47hczht0/KEJZAkvqu
RWrG0nzMsqYM9SJXR8e24R9z6NaBv9rEA6hmZ7fmluJ5oJe1jR2yFkWvOrKR32LHYSb0KewaxsV3
s/9KCtYZBojXIo6PXozdJdu2wcKCrAKNMhUtADqFNXvHpdKPfdYx4f7n2cghdJjfofIugmTr/w4A
gN00j5bBz9CYaWts5C8oPSLs+qtJer8IMS4k1CEi/VCJx75sM73vwf1Sb+pmdcTG3sa80QoVexjS
X5mRTPlynHvYoB41Bvabwqe17NsRYZyFvsd6XDyH//va/XH9mrrN1rvTnnZUX5mFcOYe2gYPQWrs
0qO4qTb6QyKeDwqtD5f/8BSZJUUMAcyGnRVAdDuKEsGqT4p7gJGYlxBKlHNe8c1uh8CQtZoFbRKP
PDqevG3yfHpMJN17NttOw+5bx+azMnLhmGY+zx+vqKZTkbvrs7fL5K5vzWzOWPTr+wmotXcIyIV4
mBPSHIndngmA1+HmMa5yy4VKwJk8F8ZzgmT02pZ1sR92mMluBgKv2m+VVLRqAdcglHOWh8yx3wWh
mqLZt+a6GmNg5X0/QzDHw/Fc8lTNeImaGDQ3m9lQ0bqKF6piXwJKYjcpGtEwKM5L4cf7gRThnlFm
XkOPi8kGz7Nwyc2n1M3snEu61Es0Vf+ui7bwX+knoNTarQD2PfEARWnQNLtzUnuh9sOYe+vzFohW
pNBG7UQehoQ0HJVV1GZ922P7htdmTIwFw98x1t5hhVV/NmLVgoxh8DZQ7W/xLUOi8SXHXOxgAEAK
gTW77ah+7swgoNqGHe9cPmG3dCvupsaVzZeAX40oKRP1nONK6I9tJBKbCfoDEHg1lVPo+WOZwpDe
0Zltoy5z38MqMRvGMmnASpU+RFSuY7Yw42v5JfeOBsDIYMyCupdPyS/nOnXZfHxk5OMiYQzuQiG0
LCqdVcxMykZzf79UlLwH0GLqEr4eNcZaiHU4QMNdv7zcOg313tbf1Kpt3EtvzsXzuEv/Advv3qbB
nCcorI4ex2PLtA/0dIAAVhbB/PL/IUOarEn/4y2juRM6n19F3g3NMRmH+ifwFddpv5r9a7NivPOt
Ln+GjtgOmgM/v+utDjmCQNW/ro0kXXdFfbqIvM77Bigr3/ioPGPMRfflsBg9/o20QJjf95WUrSUu
G9aQiW8hTa0Ojtxz8o4J2vRIq7r3mV8E9h3LgvirmUxwkSWlmVLA6KK+Jb6UeVIxD+tTb+PSniN/
h4LQe9H4MzrktFCthz+CDEknoxmN/3jeVqP0jmZ6Eaalsi7nxblt6t+TxpRl/qC5Pudsm931muEI
G7e4fSOR5tXkhrcm2GXIaKZtHowL8BI5xuo7z4iQtMOV+y6OVg6rkcXExyHW9XA95ZFnGDC1a3Ao
ogaZkrzr2LtYBkk8VkCqSnCYXW3/8Q39HlaUmirrkVNf3a1ELFUL3VYaSGSPYgttcMEl6KJrtzmD
cG9vuwf1my5wSrRnbzj2fE37QXmfhrHo/uWilTLTphxohVe/e6xNMm0Z8/JqOiVSE/Timcp9GClB
nCzEqXU/Uf6PHAdxyfCJ5Y2FbXjjkDxfFiY4VXnbr6nirGMlaa0ieynZzfuJg7qWaesuss14SOz7
utTiuXBrIL7WjuOnVjlq7UqEv0oXs/b3Icmo3yM3zx1Ks3tPcHDn3Q84U3IkO9C4JcLjejC1dse3
HOXPOde+Xe5bx53aa3DQ+54OvF7hibVA5n+1+I2vNszIj+00Ucv7cZVUuHuAKWS4ecsvrdBmWdUc
aWjFqBRjol6V9x4bsMtxnNfxWOQTI34jwU8SEutRVIyNEz4o5qek/e+A4In48LovRzGYPuqJoziz
teGJjTsn+jf7jn2Udlmn6z4OuXIsGy+Aj9fAfKKDRzKbcCKfQ3Jwy8tK4iH/veZMz6ip8yn/ugLd
jugZL8+Qdfd32Njuh1VN7Karp8Q1i+7dTxhtCM9EdpP1WjMCfluaaI0wErTM8IMiGi7bSfBfbsd1
oKSVURMA+Y2Df8w9AqYduAh+h8Ute1ZaTrRZJLw732gnyOKaQ23NFOND78aOrfPSCMngXxR7UGVb
xZQfHTlnGB+V6L8H8uO6R7X59stgRP7gAwFsodlo9DGydRJmclin+bwRwn+F4ONsaccj9ES1BKWz
8HM4vl28C/9s3dn/cAJdvWKRLf8uaLMfJHy65Zk5dfs61FXwM+5daVKKHgfNn9ncV98N8tYk8bCN
x2BN3G/c4/2eeiDGaQSIClCXjmq2Nw1IKrjygJL+Qo77mQeZ5OZ/vI9mQD0cmBNXa2Mp8XDeDMdQ
ibI/TmMlrycSJhg3GS1/cr9FCXC7OD+U4xZup6ja8RZWS+AIOoZOTMVtEdQtn5nJgMgMz6s9dcvi
N1nLb3el3c5hlswS5o/qt/mh1ztFrcinPMgscrV/DHRg6qx3Gt+53vNmzFPCiIIP4RkmQrqIvflU
08A+Rkq4fZYEQtjLaiy9Z6AwpAE4bkltEHXktnSzizpT/NYBaZHn/V2j/b7hcN/0kxgZj3FL16QS
724fPThTuBanTczt36inOsoqjVidNqIIuM+8pn+eBxP8h3sefUarpYvScWYbRr5L0gvdW99ab79R
o6wEOOcctWktgugOQ3evDjH38H4o53jgUBLBwlrdSiLEqYDl0pzzZojqa4/jA+W5HIDLy2SsnmtV
WOSeYBPVscOXxPpW6SEr93O4Z55d8BO7alevvkPnkLZkWBT88XGHYuvtc8oVyYxj4ab5mcjvlQcm
Pu5VuLW5YvctCa9CFQuDoL+Zp5Kv8hV0PIvNpk6qLhOKsy9bS68k7Vh3Q39CEirup/I3k6PZQvdV
OOXyxlYLr59ecgwotu3NdChlPMmsED1WDJnH3uVU8/594hPggJSRZtDl+Ry2ijKLl1N7Y5+6FRID
gSaYpchKnGhiq3CYwQS1rn9uZvKbuA2i/CgNTQSscpuc9DqL+iYgwDVMY+OYKi1W0oiyBlR3fxHb
MPjpg6F80xwpJV9CtFx2LiXRIcYDJR931Sw3VjpddUN1Ft5svRPpc7BqQMBB0GKqoXJArXHd1YXA
vXoCAWYveHjKIOg+VrvwQQa/Kh4ASjdvhp6APRjREWqwx33+ouKit2xR7hE2IK6O+siod7zue8qU
U4umrrKmt+PCyqw//nGXrfsWjQiqa8M69gUb18t3uLLU5XjlMvxBumfmNbMMCTC8HMJ/ydpW/1lm
qz8N6uur7EOsE3lPik/mq4LqbR4ozQ/V2su7GbsHDjFmsGQnrdYwclilYiuCTHKCNrfxM6o7DsGl
RC3nJpmjMatVNfFTbBGP/hz3Wqa6nORrgvXos2xc8+oMUbykrafNpyaf2j3U5SoeqCf217ke+MdH
cfsCDnh8VaZzkpSz2q1ZFMJ3gnNMjhQttugr9slDvdO77dOcVoS+IDUQJ4/M1UdjnLqLkZ+BO8sX
VpGWByloUNMpXqdvzyk09QhNUH/IGWtetnxASrp88a8rStIwawhf7fCsEJlNwKdPCu7aY7Lg1W/7
M3dh+RXJLZhJtra7T7bTUIUHiROmOuR8gW6GJzjiXc15DrLK8ytMzOSEMT/vMWylv2cy+zH8wDId
IUzd6Bi5k4mc6l+Jt2n+U2YdO/YO9uZON1SeR7sWPWMtxrtQsetVmpOpGWsPJmyHzEZK8slyNiWP
e84Fw2w8Nn975ahPGgJ2t6tW7M+ea50ljcWwPUvg9o+eXSGEeO7GFI7ro+sz/BpMppt47u7WOR/+
tNLzX0ZNp/+A7OTLbMB59dfic/0oOts+TaGixMYPXuMJq3L/tQxsx9a9rfw/gjF3edHpYvgs1+7X
gUgPotKN6Lb5vDhaiXRdEu4LYZeacRLDxOcwxNRSl3h+023Q88/KtsffkBa0oN7weT99ioQCBdLd
bVrGRuK9StQSZl45BQ9VtAf0Ty0p1OmyeO6D8Tfz0MIm65ErZf2Ji47Gw87rfwYMTZuW0++TO02y
6i72Xul34OQLD3HSmCoTiAFOyrygTFKEJuSnPVTlbclKQZSN0hu5ezf+0Gko5VKCjSgRxBtH2OZC
tjlmoakw80Mx5dgq6l+rfSrlVlo8aIt4px9v7vwAeZtvuxZ3/TgX9yzuEJKbu1peeu6M7jv+2pJ4
yYKAIEjVLfEhQkh7RUjsP5yCYI5j5DRosetYuX/wSeowY7sEsYoeLWQSXbuRzThbMWxQbukHu8Bv
OYjB50cuZ8bHBx57dlkKXHrvovR7c/BL61xsgpE753ZhPuM+yJ8DKhe+p1AsX66/M9ln8b2CAeMG
luZcbOWrm1dBfkX06nanB5JhTjz+HGbY8bgfuwAjN1PXdSio1v0RjantQ64H2403QnKepNFczOow
N3LYUxHa/M5LvPVx9eL5a5WzHC9c0jmudcP4nWqtyxlFyuAT7W7jyIvG4qLz2aRHf626s7MNuHmM
FP01H3XCzhB5ZZlZjLs/VbhhaRG5IbPJacN/vSyb8CjGVX/+Hgl0Zsw5AB9QPVxGuWmJL2RG+jHE
m8vGQ+kXmltJxEgy6BJ/mpH1AiwxYf5njxqAfjviG/6Dcu/WQ5J3RU8ZJKurPdCo1n2OHx/RAsfH
aRBW/VFJx4XZDu3m8fiM/pUKmDORbeN0DX1TqB6d2dTfW7dHf0s84JgwS995m/aBRihoSNeRpsRh
U3gOy4XF4uSU4uHqv/EU1jfY8b9NPjVD5uueCi+qqMmjPfZIftSNc1F7PR4mszPY5JCuh/JYx5Tp
6SroPtOaER0Go2TzLjHilPGRRDvWvkMt/E+NAY4TyufqrfXqXJTTwCuB2J/cT17v3/eozvqQb/72
MXjclDx8cvvyNCygFONTeL1O+L1SnXTV62YZkaFDbcEtm88bTziGyvK4YOYbyYDqJR18pJhchKPr
XPHDjfgzlBHPKjEF5rVf02EXgKo6r8Naccjm+mNkPfZ986fuj3Yq41/UTe+ctDCzPHOgDiqL5m4u
JU4JZECgQGgIzXqlNDNP93d6iI8uTtnA99cLkwQtM4a2CqdsFB4CL4QWlh2IzGekvfqK94kfIR/x
Ls1ByLBjjW/VVjkNuimS+C1bbCgG2qgwggw04slFikCh4K4o5+PaR41/gkCDjF0v/vje1d72w/pV
GZK8xZT5UM92eGKPVjQ3mHur65rTos2i7beTYq7MPwKLTFWkEfXWO3mj4podb0bX0b7Vn7KU2w9z
Pf7WUU0qOaBVNfHdKFtEYACHOz0AObdMWnUcjG8s3vXBdRl01QtGg3mmyFr75X+cnVdz3Oa2pv/K
Lt9jD3KYOvtcAOhmkxLFICreoCiJRs4Zv36eT/bMYaO7GkPbVS6rWuTqL6/wvu8CJhNL4EQmKEip
11Sgrg4habT2PUTh9nYAXN57Nimu5UCDxCqO7qivTuoTqIrlB87WAAZ+svSg/dyFKXSQXYPUlnUt
Ub5/Rs17/DqF2tRfUYe3S98hEgZX0UuoQBJTk9AOrUX65iB9hjyXbTofoj51IhBgkY1DXZYfW0r3
gKnkWP4hAYko/CVOjWAHIMQBDkU4mvt6Cy6I6rY4AHo/I0qoFvZQe3YjtSZetQW6jOqe89SVtf2w
9NooU6BcGCbc6/oKdO14uwztQspt4WbwKYb0jyFA6Z6akJLW5DHt9HNcUpry+7Js0NwB+YdjmeYz
+eHW4MpplJRA3wYMogAT67oOLIoUpZQVJLYNNVvkGtNqsYJDTT45Rv4Ip9YrZZUyIWW3wtyj91WF
uwTJNHtPtj7lbdJUynE60HFUmhq6U3hFM6gUqjQp/IjDOA67CFroDaIxClkVuZAkAuKW7TtOMloG
dZLPgZvOXO/UDknyXKP+TQANyMQCz7UkyrORqinE4QK5TFRVh3Tyc23Qf0VLwR0oxbSjcSUtJy/r
JOB+3Z7L+rHJ6uwTYESt2hHJT5+HMMqjawlnm3pGXGkPVqiipDUpFTuyM4tOoVKoKLcjDs1znQz2
R2SBHQBHtEkKdpmzwCFdNLX70Nix+j0qVcvwk2SSrxcjLKu7ximbh3EuDBm8hg1qvRTufB5oaePp
cg8SDC9cgnJdmO2XIsqIbRPkP7nkAW4GPtlw/YHrgLoRLDNguFqRSRKAN6m/55paBk9LUnCNVSJ1
+7H+/Q7onTO4pVx2t1yN1IbBDgVfYV9kh1k35skH5EBJEGhP/W2GIdf6NSC3+oY2LfKf4VTY2pUs
kdfzSA0oPCWymcw+l4tk75RRI+REYLz7lYdqO+JEp+FntHSHhzlqBl6Yygyfozpe/lQCqiX7tHHS
Hw6PdLMzOVhUH+rErpGaSSywoDNupseOp8CtRxLnBuYCzh7hdvqTvHzxXFZWPLoKEvCfqdySlxnb
br4ty9F5hnsFgocqsVGT+V8SYMqaZP/Kknz5ERNPMSolA8fW59age0mcGJ0o4RmDJ8dW9j1Gw5UW
QcqCkIBOdo5KZyx4HO3gABAtyiUHcCLLLH5Iqe6mHWe1c2VLBVuPJJYUgSxKwmZnVw5Qa94WeirZ
ob6EHkXY+gP9zuTZt2RTfm+EBU0FYmXMyit8xvRLXXIr48QBN+rViqsfkGP+E4hpcg97twNbGKu5
tAMFHtx33E+Rh2uvEJrFZf9RBR/+qaJe82TQjPJZ53V8n5eZ9phkml481MnYI6njxMN8UO1h+thG
bYvc6dJoyP1UWRdczaWWPPaV1pJtGmeIKrO8kGHEd0EcdVHt1N4RGUnmLtZLQsSprc3GVztOzS7s
4on70Rmb4rrQJ7WHdDzqtkM+1eB+MLSOjyMoPD+reKkkD1WzEq2GRJmTH3YJWOIKktoQ3A7ENYC4
6CL/OIGVe9EJB1hqRR5p5BSSXw/0CAjZDOoFSEMnZz/GZgqeArz7X4g/idTqPI06FwE+4A76jfYN
DgjojhxK0Lc6nnjIm05xrupsTKmswgrKDxOYzkfik4q+xonaApk3IASNylIrXptBfXRTVc0yUCUk
RvwggBqDH2lZ9+Sj8TYNmADvkgbInR/T0NKmYNDzPAGo0T6rcx3/mGzQvF6WWXi5sByb2qtlO7gv
Eh1sUTmmOLmUWqN0X2q5+VHKVcA7PbS9+1ZSusWr7aCHcmmbIJgqSy6f1NhqvgM1W6T9ZM3NVQQ1
ePHtsA5u2FJ6tkubHM80k7TiQbE7+5HOiuU3W6sNaT8AJHjplXj6MUSUm0iyJPqHdpHSx3YemaeR
/fBcUVyfiDfH+rqBdDXsFHTeO4/vJT/pi1MdJikJAMSQPP3VpnH4ba7C5HvezdqnnKD3V19PeUw5
lj3nqlouzW4ILptkkoFSh9uCg/+SZVRnlDQPyOHmw0JB3rKrK7D2teoRI4UlryF1OFxmwPlur6GS
tgubzvrQJYY0cYFnikEWMEm+NlUaPzlB6txTQCT3MgbBIolU11S6tilBcplinSBg5r57xpUgAFHB
W7q0cGUdoVgFP8yIpMW+depE92dQEQ6Ir26+0RczR/pCFu9OItdZvNOHiARtBrZD2ym5bd2JCNTg
qumX67Zsw8YLeprq+Cg4qe/bYdE/hSl3m4uQZkx7IoKVvd1UODlINzd/jqjCvI/rvFP9oZGpnMc2
/AIXCaNp8IyuDjN3WGbpK1p1rPw0I4hux4vypE0Wei01CEyV9cNxc8e0VKHgpIXz0KXBYriE7RGu
RKAoHBNZlT6NsbZ8CuKhV4CGi4wzvRH6Zz1ptdpbRjIy3kL/iUDoGM6U3sge3eesqgSQlgDbnTVL
uYU41nywnRDosaXk+Puhjuy2T8VonLj/KdSr7UzRd5nSMdgDGdXDQ6a0zoNURKhcOA61+3faMFLX
oDDe+kE3zy1kCzyAazXRHcltOxosd0UjEaF2FOB3hLBFAiExKcsHdVYACIAea6HTBGwnyiRDv6un
aK78Rp4U3bMXqNHeJPf986CN0rgb+0ZJ9k7kpJy0yDHxv4CiLgDpwjDxFZKD8a8pJEWz6xdJGby8
hIePuzangC+cWo1vUB9z8ttxiO17I06z2teGJYOwVYK2u4P8Q3m7h7HAZNRa/ktJC6Xdz9ESTP48
kbzahxHusq8wi42/cLXjcSTUq5jYrJIU8kNq8BjXFh5GTeMLCcjngGsyc4RfsmKiy3oMA+Sx7GYU
bWqaANzSDqH7CnpWpxxZtuZtbVCB9rRlrgAZ21WCPqIeKGBwuc8I2dXksVMSE6eZnCqYvBGAtp/B
JPpVBtX8qcyU5E4Hny4L6CBZZPKyFuFpWf1pBwMhIRlesobkEfHDEoPSTWdl8nf8wLHzCFwKHNOh
se+USquVq0C3l++hNMq3yIcM8jtoZdqv0VA0kabJAGqi3RFekyKOFiqlcnEHzUBTQPNrfUTBnfYG
HnAgTpQ1JfJDRMuD1Ct1mQUbZNl46tuGAnPdmxR6U7l1rmcp7MarkfX+uPCuTwedHMd10kRUwrWB
bBJaY/17oBG8nSU4lA/4DDwimdyWg7u0pDau7LhugF84URk+5b1D2QmAvQpyqkjtBzMvgcXyCIV3
dQam2B2Y5S9g1Yc7Ef4BypEzmGGSVLb3MCaDn2lFLtkbtIm4Q5/sDMAIDVW+OREKa25YRbMFUisj
iZEn6NzuhLzgz4y0G7qwahU9RXrREQ/LTv0N/riZkW4rsp+hUjfgIYKU5JLjkJAHnV5UT0oJFoCb
FiSGbqB47MYtncp9TvH83ZnNZcC710CFjCRtDfA4OJMgpvXsUY9hNXjUo8wfht1YD7xMrbYvg5CK
N1u32cld2OD4N5VWeeJ2nvdqQspnl0wdCW3DXoBIRnZ+J9Cosx9N9XSLP1O05iGktj3vIhQKaiTe
aum2HXhLD2lZatc2mRKkWJGXJ7Avp0q5a6EF/moCebkzYzvr3BGIRX/Qy8WO39lVXCik58POer90
ZlZ9JkKQPksOaVGKQJUMOt9M8He7sVK+ZcVCRk3Br09+OmEySC6BGAjFQIEydVXVYMa/WDQudSi4
OIXBxaCRJANlG5KCB/4Tz5/Alg502HAgLu21CiaPW/YzPWMvs53XAkuQuRH7RLoBNpaqo8V3THXO
lNlwamA/lIN19TuNYgO3T+v+ykrH6V6SMtHCIAhZrq73s7RXri6bX9O9hXnatkLGt5GONdcdW2Cw
Nh2gldyFeEVglAFk7g8yGEENbmd1R4XCcRdDD981UwYo+LJxZc3z/m1dlWVqjjDNTXnF89aVCu+K
8rGbZkOCKG9H7aOn0tzA9dpl3WigEWbPV0VBrK2OIcDrmeAetIbjhqXO3UiB0U9BlnhkUO2Nb3f2
y9FJUEVCQEEVeqUJUU/chL1OQFrkIclO2GohUIqMXGDalmbpb8yFuuK8i7mwaIPMwUD4VVfE569k
PAqZPCdFzMJNA1yOXaMEXCQ5PRN3KbFWDMCL3GIIRx0kQUycCVt2lxbgbvDtSP3XZvf18jdai1P8
9YUctgWqpqq6bsRSjXoxUucuuIcN+4ceWxoQOShTlhtPxvQjwMXYEIc4txktigKmgTasUP5YTQGY
pzJtqcVDCVTvTaAmuL0KeNxOnq5B0DlXVQF/u9TMjbYPp4Z1E7SxKfYhtW1nNfezKUEWqSrIgIU8
CnHT+XamhvYOjIQGfrvu/Nqu60fHyML95Uk+3WTHlldDtkv4j6BvKDaiwAfhi0R0XH3K9UYdrslJ
UVi/bG8tV8FBNw3kaAwZFW4Ea8X3ebXL2tkolVjnuqEzknwTgm/lya3KDc2d062DFToEsm1gZfB/
x1YwHWtOzV7WRqW7MQT8zc6VGwrz40cLzPXGvjk3iShuC0kwioKoRxybo6Fq4OQSO7XpeMc6UsUe
GcgvEGyUw9unj+tal+ljiuTv+rocaZOgU9okdY4QxOgl49zZXmW1Q7GxL87NoE0HdhnyO6yEtQAU
vLGmmWKeoqBW62ucJIhfcJVjDzQpFOiGPPKG5tmWxZUsk0JoX+c9110VSePPYCbD5nSJSGE2UXqP
KuSWDtRZgzowEEYotKBXL99ogaJNI4bYUb8HwB61yw3iFj1U/9H4ANKi3xATPLf36XWEnpaCeCjC
s8fbJO7NEecFg0tt1QCsOweg01T/g5VzUNalEQTIJW6TYytm2RjhbGNFC0LyeIMTXY8FSgveFIaW
tOszfJqNQy2eyddyKeJQI3HD82EhxI442bFJFE/CpBC7MlBTZQI4nbbJFRB0p97DcEE+AMIhtJpI
6RNnd/lAnDWtWRwGkwnVjZXp0ukzvG/Yz6R+lO8iDO3IrnsJf/tgt4XoyCx1w+c3G0WMiq3DtjGQ
hVxt1QDA+tTRuoqM/yB/hSaUUoVIg/iOPaT8wN8BpDlCQQw2Tr8YzGqeEYGl3k0HBa62tSTVoMZl
ZNfcM23Q299UqN8J/ooyHGiR1u9DGNobs3tmxwqnkIYwmsKDeHJbj04Hyi+jsgZA1TcQ2Nz3kvbG
Jumi7y8vAYboME9rwvWOXQJ70Qxwvy4yEZB0FSu4amfS6Vqe7OsssEkyafqVroFh3di4Zy5ui5EJ
81zekKSPN24D992Casr40mq6qbve8kDuGcDy9X5Dp+nMRqUloEY7EcRM0TJdPfF1JqvLaOTsGUiA
vtSAMZuMBgZuTFXpoQKv/DVVnK3WE2cG6AhheJoHGfRwXjdJgDmNHPLA1MacQF9uwCXBcQmuQhm6
wuVDcWavOEKHlhYb9LyhgdXxXCawz0knMcAAZSDf6QA0jbWxJQN3agXZLuSSEKFyeAfXfdXkwaaF
R01XFgklgbt0TAH2Rcmw4Y+dsSIk8/iXKxQhqlVc0ENcyQvD4Zm1AItWSmEA24neKnxs0xAEfwFl
bB4E+iyIxXvlC01yNExEGnSrBD2S3zWo7JR+2UhdtHFvnBkO952ClL3MFUnHqmNDlJn0sDBoILGM
6KPGudp4IBc3lHpPLyehR4m6J0Iilq0bq0tRhbExTgU5TlU20hvusHjexS2gkGqC/r+Dal3N3966
5ZDmRUiZLhEQzhjb8bgob/eWRQKECr7UUj6j6yZQwGwJpP0/MERLSEDxLBd779gQTerpNZLhJWta
RWgU2dW+mqfJv2zlzAzSwQWPS+Ypo9/lajh9CY+1TGressFqPfg5SA1ZUwvGMqVuA/b/62V7Z7YF
9kzRWJLHhD4Hx6MqTTUYUtGORwKC5oLhUPYtt+/uzVaQ5CEbZmjcQ7K98kdIuadSV+EcUGWzHxCh
QCcCcsDVZSviux4/jZwf7nFeRiS38XyOxxKYEWpTQktTo5sdQG1EWSDNjB9xXOv3EE4HT29iwadJ
hnCjl8jpzU57CBxyUWHhBVt3Q09biBzyBCOmH9vhkCaGSG6BmfqeSdQL30sq4fs9LkOVbeyXM+tn
o0uNrC73rWqstbHpO5lEKgKD7hB10ofE0HO3rapxw2sVe3s9s3RLoqLKOUP3ePVGltUEr94GkOVk
dnEFxzDoKKb3przTQQQNGyft3Doi/Ec+Tsyoss5C9BotqcCMEh/aU3xFPg+WZJyasxdaqnpP9Cg9
mIZZ7zWc3KfLW+jcdAr/lW4fNu2ptNVxsGKyx6FpgMQHZHSvoL+0K9E33IgVzxxy3mOcZNxzg/+u
nhb0lyoNsXRQwmZquS1Agu/ahKooWNiaMpbZHi6P6tzyiZAWCVpuSnute78gbVJC14Nqk0cGOEU9
pFZoUjYFg4Vq1YYTcHZ0hNzCCRBe+SrwRioKnCaSCUiqBID6ac9L3aItnSk7pLkht48LVBzn7UZF
txLMiRk90YhfVHDD1QLxZaZtGqUiOFUzl2aJ0AytwjcO3Zn5xH+jDx3vDV7xOjDOxxTaKzo3cJQ6
2D5evEx19hUyllVPULbnUd2Krk6aebBRaCFiqsI1VvDDVydwyp0oNKkQuA5nL9/FQyffjhOSXk7c
FYfApoKjxHVL2ZWSNNBZqkRuOFvU5XJE6zb275lT4qBEYiOezBRY61xHNAKbpEVTCfClCXd0swVf
F6pbgcf5Mb8yI5bhlW+UmF02yAFtaIJlmUy36YXaFf0adcPLNae7YzdL1/JImcvO0K+tMsSAkDG3
aY+TyBsX/JlNzZBFgCA032V95bqXqLsFls6QQ8DcvCNO+9ICP7rrqb0ehpaI9/KRPTfF5KN5UFhs
gwz38dh1c6G3AjqJrmVoNUJoUHqsOR83RnVuI1t08yYsAE2FPu2xFWC7ejb1+Ot4dPFLEZnRzgBn
A/VynDeklM9NoAVKjKwyZdmT2GeI5biu6eLllqYefoUja3xdekdv91mJrpVrpuBv9/9gDgm3hES6
TFVjtWYoJgMUUPA6GpqH+0EDQpByTbQxsLMrBbGEuw7GBM7o8RzCbQoqlXaptAcOY3uPVJHe+wRZ
sKAvD+fcYvEa8qRTChCPx7GhBt/XhtiKIamT9xLodN8qB+uhgjX88Z+Yol0D8RWvxjoJnrdT2zkS
+6KauurODrqI8ogNrBd00Zh8+gfG6CNKACSTQ7JWmxBJmwh5ajz4gdLDvu87Gl6CGPeHLsv/wY7A
L2Tu0GEXc3k8hWCadLPNSZ5ompE/IGdhfzDtwd64HsVvWXlLQijZEgkaHiV7ZaXIBnOOF/Zd0YKj
dHuwo9fcx+PniJTGvuph/Lx9Bkn2AVmktySO78qf0EivhblJAQ1NrcJLFihyTUKDMPo/RRuLdTo2
Unw6m4K3liTGemwjjnfWgrEWjGpAPkH9UNrNDap05kFu4mFjYGes2aJrlMZ+VwlcVwMbe02iyziF
dWOUzJswd6SnxIGVQRZxuUemL9jwc0/PMirWCi2CcF1wptc9N2LZBMAvlRDbqa5/qwQtItfU8fHy
cp21QndDjjFZDCwd70JJGsxpQaEJhBsqrPoQNh+AdG6pnJ+ZO+F+UWghKBHJ4GMrZNFhSNng7Ith
Hu4VJRBgCZi/N3o+ml/UOsj+fPOw2IIqlSsSGcSuq2FpZtbEYUQogsoYQUKu/ooL6429qckTEofQ
xIkLXdRE1++iKiE4USwDMV6poaTboh9DdlcvPEAYkNRk1mzjNJ+ulsgpGxZpDfQET+7Ceqhg4QwO
+L6s7t9bSxLcyv2I8tPl2Tu93aFY4CzTOJXbnUTJ8XLZOUgfoB8p6hhducvT/GURILPGTLa6YJ0M
iCYlhOEW1SNFpQfeKhhH7beRehkyolLP8be8lKpd2kVb+fFzVsShNXWeJQ0x9ePxZMQ3gnILaqjJ
wKjEjRa912Mj33h9T2JFBkPRng5Y+EiUrFdmwJ8CMrcw08D4rd20sFHdGecx1W6HvgIlmLQOKD0o
+dwxiGrWby/H8ZyIbmI8zLzM+vr5kpGI73WRwYMaZvuONr4UgI43Irgzs6lTZZCpz5MXAoh6PJsJ
ef3JjDCi9mPwDkYMqBkpDDaaegqn8ujh4kIXbUrwz/CZkKI+ttLERdt0rfm9h41ciSg7PuSytS8V
1SWjiBsFvYxuGBs7/yR3IqxCcSJvrCNNtL43wCqiCzyZ36f+xons9/mwU8vAy8zEX5avlw/Z+k4k
OS2rJorwRC6EbyddS5GImc16AdbFzvyCrkrg9WM+vJNQdt+FehDtLttbH+q1vZUX35Ql3cMMgQqM
gtFF+ch+5Hnh/Zq6YOMgnDVFKyDao1CFxhs9XjtK3SHCwzO6lZCrsOVIIteLXpMHg30LKLLejr/H
9cqY+PxVZBbOimUjjwcdlUZe76MCAu0yaNnG7J2xInLicOxEXu+kSY9hBoG11MweBMgR1kQeXKHg
8lafkLEQjhi0xtDB4Jvr+lbfKxFQfyQgwaAYVyN1d+ppi7W/vBNOx0K+ANoFlRjSaLgzxzMGxWFJ
DBM2ZBBXFZF5G+3APL71av+dlXhlZbUuRDwID0wDSgiAmF3Eub7JqfLt8khONxopFvRfbbRjOELm
yiebMqlTwwW9trIdzF/KhGhEBgtYiFdYW82gFPEWvb6R8GAwRtqDSgx9ONTVqzgixKDPAxWyfLHn
GyeUIcPzVrfv0XjP72m3Gnm4c9U7FGZVb4oT9Rop3uyNly8xKy8yXQhlspGyuo6S87ov2jyyvjox
lIMaLUdvMsnGX57Wkw0ijOgEd789z5NpzdGWQas4/JbOde7stFozbopCn52ry2Z+J09fzSiYG/5h
LvHiTaqd6zqQvBhqYyUS7S/VUfHB/Snv0VzrPxh9aFxFhJZwoiYDCiPMpzGl5Qi04j68dkKksWT6
f7/tXAgIkDh2Kp6PbdP8c31DFnYxVtU0ugtg5PfNlKKJ1GrdRp5jNbl/WcGjp0akYmNdJNICK04L
HHmK5rDbTHMw/T6TlI0r+JwVHDcCMbwRnUvr+IzneT9Q1IhQWijQyoF8Mb/L56Z6vLyCq/P3eywc
O6ji7BQ80pWbHduFikQfUhTQIWAVo8P7wazT0Y/h0W34A+ILH+8VfA1qrGAzCZjldckLrgR8WxvB
e1lpHO0lR801vSlaSpX3Y01fpn0aL7n6iMJb/HOJ0ZbegAOtsZm/xwq6AqdHoaGjvi6r6DrS/tbM
ukVJ89RDZEIaTLtagvSAJPPBKJvvfTx+7xXaA+nBx8Lov04U1mc82rpLr9Hd38rBnFliQJi8sKpI
+wKSPF7iWpnVaIbTCt/blK5TVuk9/m//8fISb1lZ3Xr50I8AFiDF1WVnuZpSarsUqfu3Hz3G4ohk
Jt4Qt8HxWBrYs0GRsV37JYz2qjNJ+0pFxuofjEWk37jC9VNssUMDhwxVN5awTJLvkK/bD9IgmRuH
4sxO5eUmKvydlrfs1YwB4QirIYe8ncYKsKO8iiwoJkqIUxd27+UKwQi1r6obbUiGT5cHeM40SQMZ
VJdIzOurLQGDu1DGnMXSyPndTooxPtNyQbqGUW7c5wjWocpmmvcAj7cgh6fbBCQ+YRyqJHjPKBEc
L6A0UqmSmgRpEFuvb5O0KA+R024Vj07HZ1PQpBxG2ZYBrm+1SK4HU67y2YX99yibxvOg20/BYt4M
iMMgB9sdLL15G1CGcy/KfogSkL0VKeOVjwGhaSSaL2YIrmgifHUqNMcPlaLFpod6bRX5ih336JKM
gSW9XF7OVYjw2zQJfrAyFJI0cx3OAceJHCfFtG2CcNamINmVVVTvaKMEe6JrthIaq+jnb3s6U0ts
R+5JfJ9XrjSq6WrcO0jtBIInoSCs9yULw2APyDyBQ2lVh6K048PlQZ6+IaK6CcybYgZJ13U1iUbY
CfxrpBvRSpK8VC4lH/X2bh8uY79xy5wzZYJuEVEJ9eM1WhUNuIXGkOjXIEo4qtzdcirvAicu8r2S
LIq5MbKTMwGIExQ6+QbR+5V64Go6JyjatgGlw5iQCJEapLOqlJ5sb5w/AcnHhKgssDvXOCctg95n
07nAg95Z+YqeviSW0vl5nQ0blk7G8xv8b2CGfi9cb+LzV9sjWuZIRvoIzdC57q/RJ8k9mD+Ff3k8
J5seK5rJ7qPnNCC8tU/vBGDyFuS60BTM7XY3j1FS+JkZGb8gz9nIxlWJvrEvTgdGugSFAZaI15T/
PR4YgqVDYtWQoZ20NXZ1NEAWDcxlw91dny7cBk4VsACd1AlnbHW6oHoptJMCEdQHgUxPI4Q5TTwI
2ulxXzuO9iip1oYXeGKSvK5462iRSblQW+MJM/rOTloLcShuG8WfkEY3PKfspHsF0aY7x+6EFN7c
7S6voLqKlDjNJt4gle/fh5rixvF8TmYbwb6jyZR6BaTApbPGTvmAAItPNxLP2FEEc9817g1i9u78
5bLtdaH2xPbKJcV7681a2K78758Ln14f7q+b++cNK+K3vPZG1yNcPXda3Ch6Iqzc1rsfqff0Ylw9
f/641flxlQM7GcvqwGXT2A9yihXabbu9N+7KK+1W9bcyQ785VZdGI+7NVwe7s7XKiRLsDD5eLesV
774s7s9PHyL3vvWf8cpclBQ3bpPfyJJLVlfnIW+L1kLRsnXrHaJOHukIj9Y3nu2b/vPVt9b/hPzN
xt2iiHW5ZFMcmFcjBVeczUr82ybwUw9xAvcz6pt39Hv9hKDn9cY22TK3ulg0BCfUTJibvR/LXr6i
o9Ou3Ucf4uvAza76Dfd2naE42S+rADbVYQFCkBPrGHk5/+ouipUe4mIb83jmXnl9wJ3Vy2ZbSWsX
Yvvbxtc+OMQo8Fb00jSKFLGLrRLm1vZ0VtdJYkuqgaTVX8PK7lD/9609ncW8T7Ef+39C4OZCkd0/
N+dz/RStTvm6ODaGOQr1NYa1j+pN+7n8UN9oP4J78kvN7FbP81NxE99p98bTxrbZmt7V7RJ2U2yW
Yh1RivRh8bNrhgMPohe4llftil3o257tbeF/T0Lc9XhX982sFmnWiu1KSWsfHxT/KfcW9yVwK6a3
3Kvu1s2zdsjWBlcXjy7RkimieusqBRLnQwATpGz6myG1Ntdy48Ze+7YO3WR5fzE1ej/YSe7Pwr35
0/v4+fLSiQN94X5ZA7URNkkySVhZ9nRW8pBd9Qpv6/RtGVndKlNWIBJUYER/CK5qtFY+wyq5CTZe
8a3bZO2Yk7HN9EaMRTro3ujBt3J/WrfWzVZQd/Z8U2cEhihIeKa6upTb1M4LWewC+hvvFK4uzXd4
8HTPeZd7dAd8aO8Ry75qrvT3ztYNfW5bvLa9mktka+bMGLHd+ePO/Jzto/24n/10316rh62U+Llz
TRVBI3ql5EPh5/j1SdDATkjCtW6DsDzN3FGoHmhY99IXjZ8sD5e34vps4SYLGLpKYR/aADjEY2Nm
F6tBlOmLJ2mdtkeGCcFmpYlp3zYvG8+BuBde73pMAVQFP0CQY1vEj8emMls1J3WgKVcA7f1d6RQF
SCot23je1rMnrJC00QlAIOGSnT62otMAm1aTqCp10I/v0LO0bpoho6nprOZ3SZXnn+AoKfdvnkVQ
QDqlQBIPFMVXQytRXmjaijaQ9LKsdki+ck3pXf6AEn62tRfXzw0DJIZTKAr+jhDWCT0a/TSLY0mz
ZxVD4XiIabSf0JhDqqkxSi19ypShQ0s2t5DEJYncSi4SjPl9lszBZ6MrutJt0JEaruvcVB8AqdS0
L2riynYrmZZMl+flxM+myCoT2yqkmijwsX1Wq0F/jqKzLJpGqlZqVL7aRE7iNaILqD+1tJBFYdoY
pmRP89ThuUEA7WfYOqHtK5QDl31SaeYWfX59L4qvxDcxiO0FMGhdPZPQgorpcj95dG9I0TDWVJc+
F/m3VotROhirwb6ZKxWPKB6mjcvy9LBpLBqoN0ecN+qDx7OBSKw0zvBNvKazv9dgQj51aBzdIey5
hXc9Y0mlCGmSxyCrQOR/bClsRTc9R11Q7ROiJRHsKb+cE0RJqU69XF7k03MN+1t1xJ0MloD2MStb
ljzlJYpZnoW2zq5rpl9cWuFGjHq66wFLkL+gVEEC0ZBXx3pehjEsaza2jUKzuQvLQPqopzIoP6dD
1+YaUWJkWd48MEFIhUtFPp9S6MpRLpGyocZEP/llRFK4ltr4EDfd7F+2cvKCsiGhgVIptMVa8cys
5o/6mZYs/eAFUhS4E21Y3SQPNTcL5/wm7pdyZ2VBtlPlRL8FmJC9GPmsbHyJM2voANMWOS8SwmRW
Vt9hHNQimpMB3RhahSKthIAxfbo3rJzuSl3WLMrigvEConG1iOmspVYH3sSLx6q4zfRWoXO5Yl7n
/fTWKp2gWGFMJJpBQJMFPh6QOsttRodbVOeXOLxJSmm5Duj04l1eu9O7xAbHAx2C4goMst9L+ypQ
hMcLl2W2W4+us4Uvy2jpZEgFHShMSTs7N0a0Z6d2uA6k9m+Q1//6Of3v8KW8/+vhbP/7v/jzzxLh
KAFEW/3xv++ql+Jj17y8dLfP1X+JH/1/f/X4B//7Nv7ZlG35Z7f+W0c/xO//277/3D0f/WFXdHE3
P/Qvzfz40vZZ99sA31T8zf/fD//18vu3PM3Vy3/++Fn2RSd+WxiXxR9/f3T96z9/cDe+WgXx+//+
8MNzzs99jF/ocvGv9y9l8XzyYy/PbfefPyRF/rdIokHsgzyC2pe4/8aXvz7S/q1REQdGJoMXksGE
/vGvomy66D9/OP92+IdiK1uH0yhehrbsxSfmv7mx0Zth64L3oept/PF/x3+0Uv+zcv8q+vy+jOmB
9p8/jo8B5WPSogCjBAqL6wXFueO92cwdwJDFvu4zR3lGnKmc3bTrux+KHm1JShyf69+mQBNAP2KL
CskM8VVebdBWUZK6rqfrxtBbbxQa1LLRbUm+nDciHEk4UAZlz2MjaqXWdPaarisF/TwD2PBOSsjU
v1rkvydxY9IgAsPSBAotCBwrI3Q2txeEkq+Z3O6XaaBfXKra+DDpdbBRw10PR9RwuZ2o8Cv4WOSw
j4djImYC9qm8Rr+FljpSmKWhV5Ff8y8P6LwZ8smiEicDODw205mjU1EDvI6DTnvqoybwUPLqDpeN
iF/yPz434xA1aACugCapmgChODaSOEs/zaN+MPJxvupH1LygGsJS8VO+1TUtSuuNd/p0VCbeDYUw
6kIibl89ZmrrNE1vaQfTDHL6g8x0Kqsae/f2UXG0hcSOAbd1jQdFvXmMWtq0DDHCZioqdq486oAY
JDn2bYSON1bq3CRyXVAvRZkCZ2p1iLIiMOQ5UA4pAdttXFeKF0dV8wGxtWQPqajYcJp/O2erRcM7
VanaC8cZnObxoi1ma/blVBwyBHO/l7Uc/6BfWJh4xtQWtgs7vpFQy7fT+wlYSOirQUMHYWnqm09y
iN66P+vG0Lj0y7K+Vbkym74WTnHqkdgP7mGht5UXzePyTYDiSYAjYHroy1QenlPqv9IDIZOK7bat
lY1lE/N0PC4Aw5QoGZlqcopXz3/n5IEe1/0hosfnlYXIKX0Sbf0wa0G8gZ45XTGwQtRhuY9EDLgu
iQZ0MwZZ2B4KNJBoghVaXt/Mw8tMFxSPDl5ISV/ekOdGhhnCaBMOOaLVxyuW1bPSVshiFzGquAtK
cVe2PY2HTJ7Sp8uWTs8XIyPWBGWGT2qYq8tpooc9LYzrg7kgkIdSiORnBCobbs0ZI+Ia5wXk2eBR
WC1UnxbmnATlQZss6UqnESPd3HJlf3kkZ+YMVBfsBUq6gIPWVxMtMSSlt/LD0NF3Ip0IQJMQ0EVC
hW2jNn/WEgaEg0YtdU3+M0LgjdJUHpC3j98nxOR7ZDuqXTZG2psUGMR1y7LIQvkMuSiqcWJfvnpu
azRCJ0XKDzNYcpfOoshO0lDi+u0TB7wJGh34Y6riYvVeGYmNtJapiRxGkGjuaJhQKDuFd6To9Y20
xrl9gIwKNx41SZ18yrGlMaeEG9DOQnLi+aoc6XGPcvwWJuQ4YfPXnOGRaWiXwRUFU31sxJSXUte6
5FBazrNRZfNtZfXV7Zir5mOhDvMvQvXq++UZPGuSBBRehEYoaavHJiM5NNRxRk9xgRmZhFGxl0cl
P5jNXBzmuasQZfg/zJ3HcuTIlm1/pX8A9aDFFEAIBsmgTjJzAmMKQjg0HPLr30JWVd9kMJu0tJ60
2bWaXFZ5QLk4Z++9KM9+8FFxGOY/+3r+Y0NKJB6bUpatN8cfx+llbLb5rrO12CV2cVS/dVVqwzfm
Yxvh0AwE5JJQqvteX8vPRBxnXz2E3liEDbxLG7az6rGuyvEKtwBGn4jUpIM92e2TCpqU2FKmIBWd
V11n/mh20XbItcXdJKIDsUhOeNoGTY197qZLdPNoCaftrzOouemWHG/R3doQq3LQP9gwwnwh48P3
Ir0gTM0SQ/JsZZTfb3Vi0OYg5aUxA7vR4XSQDPuSosrsDtHM7SbdX6nulUmp6y0gBRWKkBj36iJ1
kjXtyJyDGeS5EZYjNIau4ZasKbjjAfi40/galv140xURYcmemNIzSnfusdKy6LNtzFFGcXLQz6Ap
RC+NaXXmDiD6/JT3piPDLBfuwI/K4h9KiRog6nqi1AsLbPSWgMpBhGmizhfAe8Gi6mRj50FFrr0d
xmSzN3uvhvzp103rtUGcOB2PxRGAfOKGKOw9sfQAR8WC6znITahsQebYqQ53zRpJ4HYW8wlWrcaf
dEPxgm1OHGEq12AkDRndNc0ckeKQRvUWiKloAqTo2nczhubk53DDgLlo9bLRTH26pBEPpLL0yvm7
At6VxNKiy8huTopI8dUsb87lrKkAmMYqsgg6KyV5oXNflWFF8hgWPsASebjk5Xzbm3YPOkHIrxGf
GRgGM4ZK0CztcJ/NTnWb1BE0aPKt2ErvZzakaSjR2CbI+FLLvRgcQt33M/bDm8VExni5JKOysRMN
OnbrEvQYkBbr7tq6ubeVKo/AZrHy1Y0kcr2xRnsEc9n1WO4mZwgavrhbNFSEOxuyNA7SFeLTTAjq
l5zg4Et3muJHDgCT2JhKJroNm31YPmRkFfexLRXDt8gfeypmFy61w7qeEmsvOdTUTqsUBKuiGuS1
lN1XYr0ccIeJlqehkdnpM9s063sn01kLvIiydmDWVV2cZ6Qn1bweLZxEanL5S1x3TG4dkdoO1I0i
eV6muNLOBrL104daATBHpqc9QyaSUkD9yNvszhoLQwYKx0pgGdIA590zsXSr6bRUA4hnhHY3lrpc
EgSRk7lbzByT4hLTPRGNRLF4ZqsQ95vGStgPifKJTNFYC6PeQQBUYdEHDk/FibhrJaq/JAOYkzBV
+3mH/9QgCZ7Kfo6VnHrmzRJpihomrg3GQ4OLsbenqkVZOufup7wpiKqmwLOYW89c+mRjD8L7NPfq
RAhuk+rE+saqWQeWGgsZJkZePAAmwTMpPa0jPdzpzQnFS1J8E9Oc3uXpYq2aGz53Uq6cIg8duzBf
cpC7gjzgsuafRU3304isBqYHzyL2bZC1JO0bggkFkHH0ze5ANgdzkqWDr8oqz7e13enUvXQQA75j
J4MMzUqfvmWuIadtnTrDErSEvgAzieIWb2Bi5eMnEJg0A8KaXGHLIKRFZtFFNBv0Buc40THhI4JM
Lm29k3+vw39Ugfkf6yqvajHv1mn+D1ZgVjXV//u3wPGmALOJ01pWv5Ze1r//u/Ji2H+xjK/KyzXx
jZMnW8e/Cy+6+Ze96iJdTAP0mhD1/3fdxdD+ogeFFnYtf+r8Ff/SP4UXXaMmg/9+DSC0Kb4w0r+/
65+awd81sd8XXl6X66iA8N+gIk4FmUgRnS7i63XfVeZKa00b0LILphgwEGCHQ92gWsFbaObdtknv
f7kz//yCX6sWr3dQ/4xI40NjVPTXp0e5GnASQEVYIMJxzw212hVI1t4f4qQx+u8YbDjxenA0OD18
2LAah8hzKVKE2dnSB7ke2i/RgWK1fzX5P7hSv7e/oaQCdvnBVvSkdv1zbFp51H14erSjfippftmL
kqVfEzAVEfHbfku6qzyCOWLX57WNY4g5zVSPhV4FxfzywTW/1o4xLoYk3rK1vLEeyk8la2nfz4lQ
GbeURiiiaqe02rGK3XMb/qcRb6asvtFza+faf7R1XAc2OZAbRPf9TDU4vdkSFHAMqHPNUydzGkgf
znyHs8Qw3GPvHUNHg0P6/sW+eWtXkwlVzBVmTFXqtIeWDpZbxD1DYmP42k3TcHAyegRJr1wPKoIk
KiW3XZF9lDL4m2Hxn9B/ZkuDQevUyKRiynKqFDxWRe1B80dN/yqivttEkzgbcW8Y3sEcHeXb+xf7
5oPBJUCakUltlPrtmwfbaNAJxUyxA2JuZwS9JvNHlrBi+uD0uR5d/rMX//kcfzZRVyMBJhvjZCqw
49xuoZaBNupABVfadloXQbXEiRv/UXFgHYqDJ0dcosqo+b4pDsAJ5jDfAISFPeOny3HSmWz+LMfw
30FokVHr5WBzKimplzyvNAXKaNqm21Q6JAqN07B5/+G8Pkj/Mwg6Yg5rKE1JRns9fxZTkbU9LMyg
TapoqwxsKqalfjaAkoR/PhIubFYSGrQmh93XI8UZ7ji+cV6DhG0UJw72BwEf3wcX9PZtw0OJuWwV
PvAerAvPr0dpp8KHoNPtCmI9uXes9q7J6w+G0H47Bl/RWualvXZ605RR62sVSUdA5k4LENTQr/Oo
qfbwPe9AMIUxQWwinLV+CEloF/vWgyKilz1nLQQgeASlJTdTNFcf/LDf/C4+Mm4vBgndfnOLp7Tu
FlUFhieWEhyELKJxW8Bl/qCa+Zt3hmLfmseMB5zAnpNiJiEBRtzFbgYYJfV1cnM6JfdNBBLvvzBv
V0Hi+tgnsLyvwg+Kz68fpSRHQXYAKiCEjl9bz5m2sczuVS9HwSnoxulq9cNzKvuzVcCNSCobfqXe
9N0htVRx0cRNujezycKCVQe90xsvkjBsuJ9GEi5qr35//+eu7+/r6YcqIYUHSh4IYpgVXv9aG1pf
TlQvd2W+y6fvTnTMA/0G8M/7w5woWX9+sTS/MPtT+8fRcGpW1DySlMVkII8a7AMC9nFLmPN0dKso
U4DFdUDw2o62AQCfabR9Y2r3vdChuCtxvJsVyJYbNf8o6/ntysLWEGThuunDX3G6shR1p6tzjwO7
Au/htnN8PXlUn+W+t85kMSr7siGi7P078ZvXkLgEIvnxwJEhcbpu20QDsapgcmxMZ1ON1DnI0D5E
lfyj/gc9MDZBfE5ExdPaW31Orx9spim6BhAN/jgQ9ysvQXfRj3r3wSinq9fpKOu3/cu2axFVZBQl
ASxkSaD0XgvcebXY5/pA9FZOou0Hq+Xp3Tsdb/3/fxkvUb00HigHBFZ7aWrnSwPv9Q/niZ9DrOky
1DVpepwGNtqEM7bSYwgvv1iZzgUIt4rAwfdfgxNB0s/ng3+IGhxJ2LTuT00HZJL2wMoon1hWPF6A
6LR3eVRPnwcnGY6q2nbPXdep23Rp/KmYrjvAAv5S9ZC13v8hpxMAl2uuFlF6WKgu3lwuwG+t7OAj
BXGX7IbSAm6FLA6hjrWRukoIiFd98M6cKOn/uXQ2IsySHh3w0zWVQhXF0BLUpen0086si+gG4QXJ
xzYivCUdsruo86yQLEQTz/gQ2oaibyeRXAstxkmdHZey2RvODUX9BvTmR23X37xjJrGgzN8cz9Y8
y9fvmLUATU7NcWX9jd03xTUAuXkdS2EUEaX3/t3/aKz1+/rlfW7A5lmweCiiNWkwq8Z3GyT8lFYf
dJLXts+vs/zPh/zLJZ3sYlS7GJNxYec+0oK4iMv6INIoGG3zavbSW4y5QNmr/tlpqz8LWf3nWf88
ObNXY+9+MjIIVGkpRstrDrPZn1pbnLewlD96pdZF9dUFsqwQGIbCj0x5MrZO7iOLI4yjlGBmUSQT
4G06Hxz7fAicgVXb2zaLH6ox3ntReRj6ZJd7yQcT05sDKFt35lzidDyawQ5OutdPMlaKdlpcs105
Ad8daR5zI79TKxUnTAEZr5X3aq+HXWr4eht9cPp98xadjH3yxspq8FTKvW3QGt/GIfd1SCQTcKn3
39WT/AOe5ckwJzdZAyPYjJQRggYmFE2EPWKjZ0mJxSeD7mBTLxfDfNbk/ZkBUc8fyhK3aTfs3v8Z
byas9VdgU8bczuEbotTrGy2chmi4jkctRXaN+e2QKspG0bI7I4eQV9FJ/vPx1nmARF0+ozdpTK4T
zcIgaz5I0C8yZeymqQxt3inb2k7EM70/2m9vMqY7rm6NREZr+PryEmUYOnKB15vs7ZM6PSTWcNN5
6aE0mxst8y5rm4qjtjgXdRrpfj27OjlRH83Rpzuj9VEjMVjthUhT0SG//hUidUZEGhoswaQ0+3tJ
OZScGqVzrhTRmO2n0ujH+i43jarZTsCxrdv3b8PpmWA9CLvU2laxk8lNPdm9kJagLFKyKRTLeMFd
BgtsJ1/eH+M3LxKBTdT/aF+vIdAn11hlaUFRVyWvaco/W6T9wHO7dqV3a6vVk4R7+P5wv72kX4bT
X9/SUSTGksRZG2TKmsUqmsM0fJR+sH6Br6bB9bb9MsbJbZtcHNiutoAbdnrLt8c2HEtnM0R8jcwJ
H1wQCTxvxuNgvMI0KH0Bu3kTIRZZipvkRMmStdaowdTNOrkoxPq2L/1iz7mv5YqrhJ2tiGjjyai6
qzh6kpBi95YBqhZg4ULbiXSfgL5hfeWicU0ek9i18mNKl885kJeRZZUvZ2u5oy83HfNRU57mUnXO
jUVdxJeua6IktKVZXRW1tbBrA2fw0o5a+6J1br8XbdNeu+S/1j/AbutXkTq04sGDSKoxafTLxTh5
t06WuZvOUZwHAH7Fzagno3uRAj129/PoKZ81L+2qXTd21U2rVkagaSjGfXsZpk/qqA9sSIjYuTLV
ojib1s6jSj/yJWVZfYrzuL7UK805Zo5FN1fIem8K8WJZ3WKedWLy1t6UhksgTpa4CacKpKVsTWh4
M152ezfrHBCDkt18s4tKg/MRmOVnGoztNiWZ/lBSax43A0FZlD67ZHhSaw98cReVF43nZWmA5aKP
zgaZGtdCZttcl8n5aEXRAV7gsM2Fie21ae1HVRFwxi06eheqVpo33lQY4HOXO8KK5RGMqDwbl6TT
Q9G6265PttBgy+hM6zwHrBrw33EsE7lXKjrIXzsrn1Fd9dW4HXoTd7eROlftIPVrGYm63xRWYWxJ
ippCbVaW/i6OSv3BgimMdmpJayucMHUXZ4NbLueaqFVfNHrBjSs2slL6FHN6M6EfU5PrsZgPo5nJ
YCl7v3HVZlfUwnmyq7x7aVVpbOahvdS6GMRpvYS0XZtrWlAkLrmc/qd8enHtgv19Igrhq0mpQEwt
drU1H3R1VPwlN+3vBDgkWWCXgOOyBZtUOtobZ3HqLgCIahybQhfXGlinG56XvIL6pGqXXrN8pdsG
FZOHFvtpjMaYbBu78gX7acMrX4xhmtnLutfVWlXCrkG2PiLysTL1oGxU81F0y1eH2IbP8J7LC60b
601Urj8wFfXZUNkILSpn0QI7Vs5QPr7UhgmDXYwJPh2RbmqyZ3oHL3MuHrIJWqUNJswdaAMmvXkb
JT+8GVMkIRQAaSerupornjHTkuY3s3G/GGCyx2WuDw79LBz0irIvnHk8tOtyr8CcOa/5Uyuqe/0q
9cgoWKoKUmyfVJtyUrVtpg1XNutc0Nmzth8LTvb5eJ5PzQZw/X1uNEMH2ZxegRWvRa+BTq8xpV/K
jq1LZxV9MEXNt1V4sGlI57kEYrEc2DiJq5wv7Ps49eoSGHZiHqL2y5Jn55TltBHiVRl7T8j/oQYX
V7lcHgrrqY42Y6+ND6QdquWN7uLg27hjX27LPEUD1nk6CAdRirtRoV3j4xnQ73r1xVz0PFTdPrQT
L3Tz5POi68+xwms2abj/HKVTQx69vBcUts67rMsfOhqoITmJ9oYKeSIOkomtGVLI5EoD+cfWv3Wp
Ym8JG/fOClq6ziaeCEwV2mVbm5sY4/ucjHBFPeuHM6TnXU6QVRJvQZNuFtnxAQlzQ2N1KjZDbsnY
h4kDFF6risCV1ad4gCRKUoFO6Jukk5y1m7ToCs6xLv/+uOzMJNmbZBSUi3eWFKYPJu2L1evbOctD
yfKQL+l2IA90yPrHidhnNUsZLgtzLZffkUN0FUeUfafZG2nWG3vq93W/zwwgtMhTR5WIqCHCpTz5
A9h2uR9q23hsRm0KAUA+MY+Fnp2rw0Gd4wNH3ZYz5vJiuzIw11y3Onc+yXoajpnNtEA8C2ymBeHC
dtV3ftXUcWQLoF8pvBcHszWXS1UYgAzA/4xASBeOTUPcd9+6rPnmxtbNoub53kWiRus4Kpqr2pTR
ZlAyDfVK6d4ZMU+6A850lQEKBiw9gr3o26i5Rcex8LyNmpS2WVevdY2IdnM2xddlcZhI5+i72wGO
KuLB/qSWcb5fjOQSrMOFpG1eWuZTVg1BDbDCj1332jYgQDqdgTJiaa7RrzS3jUIgJAIDptdSGYmn
aKaG9ynuPe3MarS2OLTzZN4UHuVBbSJ720+8xvRnUlpRU0SPsoTcGLl9lm+KshmnQ8SxZucN8S4i
QJ/Ed6V/MYu6VzfZnM7JfYn69dpQxbRDTKRcxHYe2bsFicG5LEWihLO7uEHaFSZGCP3AJxdfuC56
vralk9dR7U6yCamBC+NU0751/fSoDpNdH2gnmJt+GKNvnjNP+OEnddktlnWdG0XNeb0Q4WhXlyoU
yj2b2lBBZsBpIXTFfEC8CMKw3siyDPS0MINhToK+hvibYruU5O9F8Gnb3q0CdNjqY5aXlXlQ87I1
b7vYMH60WsMGpx77DTvYjdral4aaXFIg2XURmg1nDJYYTcoxHY5pR0Gv9uwgy5G157hEUaBTdUHj
ZDe37YyDN0/a0fJVIwUFMLrZk4tlLz90yTRrsHib2E+KiUDZGRADHzSfqBU1eouY/Yx40fYTYhHr
QBij4fdqqTeBW5a5dz7FFrB36hM4yzI1C2SnCr+cqeOsejA/SZZ9MsbLvTv0FReIXOUhN4bBYi/U
uIPvlkm69WJn2Udxjw5q1L7FqlGi1FoG8DZa/cRM9UwJuqZkjgAl9CZvvol1ZdzDOW+OuUJKSNhF
6pQGHTqEo4KaovK1eJrR5HpizMN2hjg+ZW5F1KwWCQ6NSnU5OdhtUDBkD4poK+Iwh2za5x5sr4oy
Atxp1WrTvd44fRe0sRcfs6XBRNbW427yrMVjSYEuH+rg5nEva6XWh0NK1FqQW9WjV2J3y+ynzqlR
A+eKA1B+mC6kTuhT3dxNrlZ9SR1L7nCCNsgwFI3UEWscNzIdx2NhF/N1UpLWnareo5HJBo2esp9K
ZNgIbaxi59RCD/ir+EqbqioNHGZqeLMA2ocIxIFeLfVWLYuHzsrodTRjrQKI97JLWaTVKvuMn2K9
YoMSpdBs/aLZ17JMMqjsy2dzno/l1LnZ3o6NPQyjwE5nr94Vs4HjpvRGlwrRdBOZ0c4ZqnPNks1t
lcRpOHM2D2Viin3RJ8lF6Y5nEh+cRmUx3ixL8bnNehiDeZtsGnFTRO59WZfdlRc5j4WSxuinje1i
1R2FwMmiv00tUjHFUDzFC7fhPO8GAbIj570Zl+jYCdB95jJceUVy5wqrCosZyix/NBCsUNrFraEN
Q+oLPh5ydxVHgUxj3maNTiKeragHc65aQN9J95TP022cazdGND0qs7EbnVxCgF8Dl3K5sYyyAu5V
xvazGBdj2EStAblEqFp2TSKjz4R71i7mcJ3KCmVTZkFqJgm/bL+OSdk8yshtb2t2uldNV8pg7Jb6
vl/q81kZijasxvo2Tb0h1KXcodRxwqqqxQsEi10ftdNTXSP2wVVKbbbJzU+JlU0h2tFnp09/FMUy
XST6FNcbL7WiQ+v0l8Rbjjtt4iKqUle3iUg/GUZVha3oi3CcFOGjwov9fszPY6uyruI803fotWGL
x9B0up7PUrb6JhsVKzSYB+6Iwm3CLJ0m4Ss1Oq0qfbbbJLCH2nkhzZPCANSmq6J3D3YqNrVrbzmI
BjZ9a7OvlJ3MWP3zxqguRs0o90PlDVvbRQGPEr9k1XXb0FOcLPZHPvpQqZf16wM7Zl/Pk+cPQm8u
ndzOaduIJiOxqZA7T3CWHeucZRorgj6cG9ZQJcHURju0mWCjNPkyZRXFXXVum86vJrXYCUPOCB85
gnzrwTEg4x31wGyS8Usbse+x0virrU8DIUCw76qku/W86kvZzMlmUOOluGjaFnfvrM6Stz8RZ22v
9ZdNzZYqkXK68lqQKq5VT9U28+zJt3t1lT8KNaYZRm0QYWcybGrN3jYmLR8zZfZ0prZtgmmJyhfd
AFPSTrW3GbImWwHKDiQK2OUpKb0tRagmrTa6KFTavzLbaGn3tZxpbsoofRReNPjZyP5pThumbJEM
9TZve3OvO7EIaVog96rE9Kk0SSg3K+UYT+Kl0vv2BnxKmW+N0cuv0pRFcS+ZNJMg7Ud2nZqk5BLa
Y1PFIV9N+byMntccOCFH8fmw6HV5MZX6vFRs442y2AtY7rdetMoxOFDGCO40F8UnbptC7L2xb6fA
IJaqcXyPFVJeikI6tKSiyZOhV4s1PR0Fqn3bUqkxMKovgxams+qdWaIogkQfl6b3DTXrm3CkU+7t
BrNwLb/NpBImjq2BLJ2N+TFtTd0MYmvkB2SKR1hHTLO1lq6DXrAEcKSWoloe2VpN2c7gLDftCteY
XozeqZ8bO2pjPxOiZC9kqfnD3A1OvhmneX6glC+MXVPP3o9YF0jlBtOpLwZQsNcOEtI7D5vA5163
4F3HRHJNFzVgsQN/qSlfxhj6zi5LWvdTUiwDktwqn4yvaVp715wxKqbgmvTxK3YfDgyIHlBOFGMn
JvFNmd1PgxKX0VWCuNP1Y0BbiOr7zo6PlTGrVsjUVDMdFbXP+iMv6irR9lM73o5ltZwpZWNxLe2P
VoopQNoscaAUnKp82tytcYB00XiPVTn0/TmV57zEPmR4OyEsb5ey+ZL7aUmR+mK39PXaisWGlTqy
eRm942zK8ZJ2+/OoZeelQrpZVDY6qSEKPkSfWU18G9u4fUi1MblAnZhzvtJKpsDeTChZS3N6SAfD
GoddHd0r3l2atgcSVjh1Z0wqS1CDaWIV2bLK1UNyrCDEZuaPNG7u2mxrRAesDvoF5/D4wNI5hDFg
6lHdaeqNha09nGI1nzZFi8Jzn2CTs5ADj5zOFEywUaK3rLe9GnZ66qJeXNxmW0ptAzdyKUNu9DFP
o3MM6ptanc+BNJvOl3nxgqXV0m1kzNUxJq4+v2lb3Y72WRGMmJYXXrujTKzqpi6t0FmuGbB6GnWt
3o5D9kVk7O3jReNcdblEj60bKnYdmNP53PVRiGaWYlzWNtskM79S3VACbC1m6kPdvqi79CJpVHkp
OcLZJAco3CV7lP1KyyNibpJrrKW6G6ZF/QGqfpV+W0vkBISPtfc5G3/E50AX6D0N7TkuB+MWD2/z
adSbB5KR8fxfOH2Vs1LW/NdbtNYcrhVpXuiGrHMV2XaHaFsF8a6RJJvFJbO57REGipxZ2+aqiK5S
2559cgqTkOM56ukpCxLlq47Y3i4n6dtyCVTm2HIhXqysgxnCitS0zTiUNpN7XgfpkAaIeDced8gx
cg1TtFmcWd7S5Ju0tQuMMXXqMb/FadMGpZ3czCq82a3ZVom8LCzlkOj6F2+Zp28OFsKQXHVksfFo
EADNC8lJxint51IA2iMvkQpMS+m9vHBFKtutMuXJRuebCwdPJ6d/NTMd0Y1HVG+MCG1PovKD2aXl
m75xzHs5T+cCKJHrAxb4PAn1zGmBzvup2U/kgcW88Udl1tAi98l9g56s3oyO+aMzjR1hGY+y4ci1
LwqZONSnEjt06EwetbI0/JJ1eSP4Tu7ZgMa30qu3Vg4PaRMlkXWma9SbwHMaV+7cde02V+LG9Q14
0dO9aVemT52rCVLNjcawc7oN2Zv3k13W9tdeU6OLTLiga5fUQhKO45xAP6DeftEx35XbxCkj5ay3
lEshOm1bJe1hrIbjgKyYMpt36HEYHHvV3JSVqoVz73YitOQy1HHYK5YWI+ca4WLz4ljiAorFIkMZ
K7xSS2ldIvPv6SwM9bMWjdkUzGyrD05Z6BQPBOI6KgeTEiRDPl0NpWBWdNOFQ5dTveR5kmc3pbuo
d15ECyjQuqVLfTVXHiuRJReT4qjllSjVmR0eUPWz3m1a4iRavW8U34mgzR4Gq1MvDNRU7iaKqq5k
s5DwluV498QgSMMQlCpwXyyivE+EN54tcK4eq8TIygu8G5USuCJv9E1s6wIzSDTE2W7RZ2c+aHV8
bw72rGw8ZVykb06T+aIKOFybTnAYHBQ9I0ga26lHKPO3yLTH+441/3uutkLZ5VUkfLwclPpMMgaY
9eRVnmXlWanW8pgpUtsKfuVF1CiuuvG0LN5Hy+DIIBKyMmyk27pxRmq2tpmR+lvuNuucqSm3FKjr
wrqtpYMZgN3S4kFk86u+5tD5eUwNkwOWYk4rd1XryPrmfvYxUh9tm0QL/wmas0JR+h2kPFrXSV1z
/rfKNLlm82Q+UPi+BqBZ7kVhGOc4/62rqeD8owHjCVk9x+wQyzy/zwbeKcoPWtUFhTq4JsewIrM2
ejNTat9PuVqPXL9o9aVRnscRiYyimmvc1DCNFhhnvv15/3574rSUv+JTVtkSUBMTcdRp+ifh30uS
VGMbdLINsXD5M7O37d1HH0WxnLaW1oHo3OFM0zGykvHwug+iT430zIEeBa0DGTiZXgeFlj2KxH7k
bDqGdJwkKiHzI9vTaf/l57gWonBU3KRPvwnjRfUdKzmStqEo8h0sZ3Es5qr+oBN92lRaR8EMifEO
mx//OGnfxRL8cJJzGzFGBMQbB3GhN9vFgW5W2MOZHNTyg47hafP354hrg9LBz4+O7qSNBX4GU9ZI
w7AsrpT53OvwQyXWB4P87u2g++lh5F+BI6cpFmwpS2Rzqx4wPaO6zFlr4w1AhFjN/vw1BNqHSYYS
kEHAweu3owZ+Xeir2sKkVBwr0S4rRXsUfdncplH2Qd/8N1dFEC2UrDWdmSjvVTbxi/oimxRCQXOI
LebAmZBNBxvsrmoDvt4P7t8buQ9PCZMsuhLU/sQznaLuVCebY3TkvH1P3lUZbe32ISo2NctC2VIW
T7eudWZrH73zv7lAJjkuET0T0v/TC0xbL47ViANR3iVlmHSN+jhF+hgQnFeFUZUpH9zQ33xjqB5x
NODyX7+z9dv/5YYm1GLbfOY18UScUZVVO783P3Jv/34Q4texLq6O0JOnZqnsFMaUT8zRKEDIRnAi
T8yPYh5+c+sAfqPnQKmH5f7UotHTRu1Gg1tXulfFcFuO383kts0/vf+6//xwfu3Y8l4wzJp0g74A
Q8iJdEMlnUDU2dQEek5HLBOfunR8zlnIRjs/GFl2jXJna6h55ec9cYqtCyHZvtCdPqDg9KCX3Gal
w8voVd61M3Z//jXyIaIKpUeOB/tUpAaRDGMk+wWqTthS65LK/AAw/KxFihMYiIk+WITWR/f6bpgq
1nVA0KR0YTQ4mT210TEqveYrcbts58VzkLvuMWs93+jn/TjL7Zy0X6XIn95/Cm+ftYkk2uVcZOJs
pLX4+rVNWf0b4bR8+HWxY+UIJ5kEVmffRvLPEiOIgqFazcyGk4Gv0sNf8HqoqWwEXmJeq4LqL1Fp
KqISreWA/cE69HaVZUFA/slCB6OUp/d6nJKultfVzKMGeFe6saHsa9rIy2Zsk3CWxLNjqnv/Lr7R
+BIIQMr2T2EOIfRMBK/HdLHhtYrDyt6TKujPk7aTiSbWww8dcfWh08Tnrur2Me2LRuWkKqjVGfI2
y2hZvv9T3lw9oQvg5nB94XKAdHdylwdFw/e6SjuslKs1bqqR8NyImNCWA1q+Lz9yxrx5b9fxSCrA
dE8Rhv3F6yu3aGepbUWkLKLXa3m++E2IpO9R7t6/rDebC4ZZZ9dVXU74j3Oy1Jc2pQObEwNeUwhV
eDmcAHXSbW0p92xC08DVh/B/N6L++sK80nALnV5dYOff2xzrQI7116DXoMhtVny4Sq736ZfvHyU6
GLM1fYxtxjq/n7xB6JEaGbuswHXVHzQ7OhpdEdacTimMVPFeX7wtkKJtUpt/vzB/ZKG8rwr+d5pL
9co/uftRrdlP3ekf/R+0ThpsQXk//mf35FmXP3f/dVe3zzKffzVR/vNv/u2jREP7F/IrDP22ReA8
hoZ/fZS4Vf9a8wP45pmsmTgZ7Z/8Kv4fNjqECa0pFwgCVovlfwdYISkjyG7t2iF8xiT0Jz7KE9Ul
EnaQfgg+T+Ok2mQ0KAL1zpnRHjqr/BbpNs346KHUNBx41eqsPnggpmPvgw/i9VLxnwFPZpSCSmCu
d/p0tlCObwZvp8OBZIeTfkrn+usvz+H67/f9V6/myUT6n0FO5Ft478ckR5FxJvrbcTH/P3PnteO4
uWbRJ+IBc7hlkESpgipX9Q3RkTmTP8PTz1Ifz9il7mphDuZiAAO2C3azGP70fXuv7esVmFcDLkAc
B2L+Etmk4aXqodNWZNJUual66ZF54Q7PFIh/X/1srBcmiB44RuSCZ9O2pntbRJJXdysn4dK3mqOs
Fx437A45haO5vKK2feG+T/PX38P/7yufzWuaI6VOBdYwlGx9a9fboUtDQyg4N5cDDQMSk6yDlZt+
J7EToRF74bLvZ52/L3s2a+c6ZhsDYHa4zIFzO94Ut8NLknjVM1S85MJF3q9I/3ONc7uHpCTq0K91
FFZC8xvd8RVn2i7dbexQh68dP8n1S+/v9JX85imqZ5NnCs7Caad5DifT3iKIcMnZwPhOnkecHgsE
d3a0bsmIPIzVo8EcXpZdcOFJfvACz5HI5irNyapMQ6gXylbIx2GytkYX79JepsKKSrXnieqH1jb9
xFQuPNr3i+/fj/Y0VP9x2LBJXaplax3CXKWzOTm+JiNxEPqWxA5fn6NttKrwgvQLi/DZUe7v651t
1dHYLXY72HbYvDawASV6czNZmy4l62v2FuvF7/Kjp3k21+RRB2gg19qQDqBba4+lgrd3gSzA57My
o8Wa10ojGTAanK1LE5zyk/f2u+/nbPYxpkhapqirw2FjWl76rLxW13VynTykrb1JjlWo7qeRbtHq
CV98jcw9zdGb6lr0u/mQRu7XKDsoEEjUvbjKycTz+ufsaEifxZXkSi5zZaxdt5/rm/q+GAO80kG7
NYxr6oNev+n48V2WhcO13SgvRVt4dJwDqOe2i62I3q7d7wZtT2njJNZK34Z7cd/b10qgePUVCiJr
24dZsOyMUDpESzhvZpIhNJKAtt2+Doh81/0lrHZdtYn6r8l1d9Pv0nI/7Lob1L78iQUR6vNjeS9t
xtv2SCuuSu/06Ev2ol3FW1ts2118ANske0qwBln7rbhD1CV3vvii60wYN9J+Sv0Z5He1tbLDuLvI
HP/oUzibk0/pWHEhLSq0Qdm1Bsef9HRnDRFJfCI7WjV84kjzS4EEin9O5Uun4DPG/t8f+9mULGmk
1LGDVkNceACZVZfgW7+DSxypn5IIxST5r333KVXAwjCtiKE5lqm6XWCTDBdH+M+N7e8+yfMZ2pyZ
PFURhbZ+kLXalUsH2ortT062J4VpBTnixn3xUkzyAZWXFtRGvF8Tw5P63jd0MD19o8hBXyFzEZM7
62QC9L6ayjSMl0najrFwwjZt7zOIUmhi3BEp4n6yaWaVeor0sEOgCiEaccStJCHfmSS5dNVBuSqn
sXeBrrhGT6pvZyMuil+sJeVjW56yWAnn1E42J6eoJ8blLa2S236G8TSgMihi/UjY2fVCN8yGo7PR
Ssu1W3h5FYQTq7xJROVLWemXafJAz30XK73hjpzAZStvkevpoyunxg06sFunmryh+RLbn5ThAkPs
o23IOW44A5xR6G0ThVG6y9pXx4m/2CBdQGUfrYYnuAaD2dwv9jWyOxehlss8fGER+2BOP68zjkks
CyM/6Yqj9kuCWKyyNT/V2AJElp/G1qHmUxw67dKc/sGaeW5P0qEHpaZcRmFbbbk1IzLdho/8tGq6
NVwiQY8nvU+AiBLEt6MDf+E+P9rAnqcrrdqsljP1zdDU62OVUwaEO1cUmp80JGFnzUFfD8K4q+r7
C0v0R3d6tnrpWil6zeiyfRU2jrMv+u6JUvXu9FKzGueOdC264mgorNSmeljj/SVExwc7IOVsNVtQ
zOZ9Y2Z7MtoPra76cioOJIuzE1gODf9+2gZduMkPdnQ/v+h/bAlqeSrsoUjVEGT0MYnkvW08AnRn
WPdPtlmxM0KxNKADSy4FLn+0a/75839ccl77rqLGB54pGg5SurrRdG87i18meUAj95AyG0aLdRux
tTX4VXK6Yxc2QOpPTtxv5sefW5V/XFzvFyyTaJDCWRxy/EJR0WxsFoesHlAyzk7karX8rBdMUXk+
XKF5OZSFc1t2rtJ2N9U6H9ZiCos2emtQImmotZN8qzmIqmArSMNONTd2v8m1fduDKjwsK1PRNqct
zNtTNtIQeckosGyDzuShsjOw6WvO8swsu0t4s3SI23k8NaVPC7eXYGad7rX1MDVf9OLYsEnEc0pU
hhNW9i6Wd7O1w4SAZV6egxrBuSulW5MNnUTseHRY8ldNvZnKQ6S/Gvr9qD4680uj/xj057J6UARi
pq2wfghiFftQ9KFsbGRli8oGnZMyn37pPtl081YRO0nskjiMjdBIdlKzydQS1LnbRAoiuEa9EvbC
QQThI9kGEhJn7TbvxsdM7a60mrZltN7Q1j0AagtHB8TsQqtCRcaTik0+OqGI/US0N/OSh2umPZjd
sB2XUJbXG91+0cwnUVfbdFl2RcwaynAfGv2QFcYmcdJtYs/fFIq6NL4fnILCWK/ZP6RKuUet/6QP
N0rdhVphPjpadV1p5dfBSQ5WOt8rYGflPgmX3gySokOVoKMwzYl4Jsxs6b9Okr1x2OWUfec3GaIl
GVCYnSZ3CB23y7ow5+hPRMZu17by0oyHIfVVQTwmdpAkf8xaK1zQmRXfk7R19b52+/ZTj8kl3uHx
Lhy/EAu5D9p0nYx2kBndVq6NNSgqNIaTuWtjDnWzg6ir8mlr7yeNtGmiZkt1PS44h+xeuAIxL+ne
W8PcI/k/2I19pySQTAeAXyMRKy2ehgRVL8tNou5EX8MrqG4zIfxMQRkGRThykKtaqKDb06PBllA9
DvmLBsUF5TJnAmu02Spl93k5fSWQxosreeOsTWjpY1g0/TXq9GDJMqJcMBotqf1dV+cHEJCtPnm1
zKCp827yrNK8FstOldP9FOv3+axfj4v5MMXWF3udcVAMfi6ruwSM2GIYV+DYzOXY5hL7RuNOyNOV
aiMDXs1wksctYNKtVio7KapDWipeZNk7MzmWixxQQz6QeHfIxjxI1DepiRi/811CLKvLdjvKMHrq
efpZd/oN5iFwZycZ2Cszq5uTl1qlR8VML62Tp/3m7yaas42YsjgdBLRxDNslXFFp263wCwmDQWL7
tEO3648yi5DdsaUy1z2yyT9P6D9N97+57nmvx4qKVUc9L0JbK70ojq7jgQFeik2dyXCPDb5nVFw9
OonmpseFUJcP0RSBMlGprD+AQfVoZ3on5XxTmJ7cyJ48nLB9QyDK1quRKI3sIJXZLbXVL4CD5BZa
wOqxr95kmd3Ot3RSAzIeN5Ois0bmjEsweRguBFu0GTHnqOI1ce5icWyq+1MOFCnynvVYTn9h9ikv
/h4Zpn5QeZLPjvUr8Y65EHEeaglSs+oQFftCfazkN1YYWIS02eYxAPPviph09eWIdd5z2LPKJqVa
QPpzKKPrmCA5Im5rhtR3VO2KndtN2ZrBXZJfCq07MwX+z5HhnJ9KhZBwVCPvQhTRYcIibEmDL8fT
tupeB/1edm66NfesFMiuetepypVdlWFeDVdqNGzKyfI6tHRjc0zVa4FHjY9MPRRyu28bHjOu4yL3
xlF3u+JVG/jcvoxt47VFtO2Ba+at5RMw4vVO68U5/twI3Q5DvBdQUwzSwFoIXVLQIxw9OUtOM0Zb
P+JYTp2Vdi9hvNrXovxxOgLAT/LSIQkI7Pby2MJMk7sDmmtIzjjsAHMOn6XpkxJP3qReNcjnVGm5
G7TFV3MZb/ddPoRFEqrZrY6i2lxp7/QnctDsKVV6Vb/MzbCpVXtjO7GfZu3J5usBatxU/PGdargz
CRtxaWJleqsGGXEWMpoM+cwXi0l3pLny55H1sxH0u5F1Vj2RQFdqyJk4N1/ZmYIsepW3hYq8eKi3
cd67fR4aw8OYPcdT7bbzW5vcGScn2MRR2hyDdbS9Yugf9THe2MUhi/0+B4eY/Txk7SdreTBgS85g
beOuu9aiPBhzVEfa6C0OTf28uyUp+CpLa5+pzyUBKCyNyFVtogDtBYU15QOqnRMYnSqPg1asOx1C
UGaCvizKfe5YOyTQflayrhpVsLZ1kKVxoKA2BtTmqmxH/vycfjqOf/eczvfNUac0dh91hFK/Rb3q
5a15zeJ9kMXqEpC9K+wZd6Rzp476t0ZKH0d5m1jytcqLy+PiRuvaUJg4t7tQ5zPPFul2xZzoYkLt
E/1FLfvQjIdgHFRfQvJiOpASwLy7g4g5k7yZPR2reD5Ae9uhqkHd9Xl0Kg+rBythTkSqtLUzOUj4
GjET3UoFTqfJDONm8hP6RO047pTlk05mQLkSBYXzzRxmTBNjuKTNLh2ibVlKgczfW9kMRGdu5WT0
s+d2ykBz8jLrh4gkeIGzkH8zrTRY5XyL482fO5uT/6XJ4+e553eP+eyUUMd4/h0tS/Zpa/q207FP
7+9GCph2JA4LtkqJHxf2tokNH03aUwngjz2Xi6j92C7O9nJZ8WcP4Xe/ylkdbF1EpFMCkEI7c3om
L+0gL7c9xEbKmXia83X8ohXFVWFNj2y/Q219GMI4tw9GrTD/IrZrhzv8XLLqraoue8sCN+4JeTpA
QsoKU/mlHNeQsv5edVwvKtiD2sM99slsT6/WVZ3dBH0ov0AA+egwL59W9H8cESyYpNYwFWbYRjq1
seRVo6KF+WZQPF33RWYeqiF+ppN6qOcDpBV/HXAI/HnwfHjxsypSvrZKaneCNg0F4UVR/bayD3Xj
fC718ZC0KnYobApLHJxeo5MVh47XKuENu3D9D86D8tm2pagUU1K72AqzEv9xg3K5NYDa5scoo8aP
afln7WoyjmudPf/5mr+vYEB6ev+8ES+ijZgXI1Q41lY0izABns71p8pJwdZkSmS3MP6ztwuK8v3V
5FQebPJltBAr25PJ3GxE0GvJnk6cg2E/lmmDlcvy9aQ7SsZysJL1YHAO+vOt/v5kTz/6/cVFW5GK
XagIlyZKciWmwvFmMQ0/4zb7PNqq7cXa+2ka+HVMElP1/lKqwDmwDpwT2+VWmTQ/s8snmXs8PVlp
lLbdj761vVmBT633ML1Tk3WArWl2sUX9+0qs5pytAxXS/QHtrh3mrJalqvvZAgggp1bO82x5xsOg
bNXCRmdQoU3VLjzjD7oOv0gZioIQv0lf7LB3cDNYr6ex20bPvWqxwcEdz6M3K8mfm/zY1hef90ev
9mwOdFIFqRId3HAex9qjDthXzzasIDej/iYZmPKUXZGx5XT8bIz3la3fzfHrFA2fRi07xtSjtU73
YwBOf/7UPhpVZ7MYRql0NEbO1ggEPyMzDnrdOKSysc2jhU2/fOiQPmKxuXTe+f3EQfnm/ffWaiVd
ZNE44aRmX2xaj6XZ7dvp53xla0jiUwNH2kvKYfjPN/jhez6bqnojjqFp8IUbjJxUl32VlEJteo3I
IEzU/jgtFIub19baylL8n81V5/DaMhmNeZIciR27OMSrccjolo2M4NO0aFfWQaZZqbDqXrjHD56q
fTZbjYZaFF2uS2FM6e80YRA64M+rxuq9HFQiAyJ0Q6cwNsOI/n3N/2uBx4cY7f+HCg+Dj/JjeYdX
F3X5Jf38T2XH6f/4K5jMhI8Nr0U5BYWYJ4wSM+1fwWS28i8LABuMQrTSNmpwBuF/CzuMf9nI4xCu
WfIpJMNgHP4l7JD0f6kqoiSyzH7iBpEN/m+UHafp9O+JntoG8jXbIlgENSASxHMAEIJWNE5JXW7S
wtku2qbTYn+QL8Usn5aNs6vANIZcc5K2yIp2NsxTsnEKe+zLjezIm8rOocFYWyUBMyOU+388/eO/
/9B3oo7TavjuWuDPTkLcU/SG7UAcej+l4NdPh7Lr8o1eI3h7wUFnqhu8/FP9YucShm3IPbWxMYBr
tD/Kxp7NB7M3nCbM+6Kfn5tiak3LtdZ66Q8NJiSxq+eRQo9O+oB4LpFqaYEuumg8/vkX/+VNmNTG
yJtDBEuTkVjN97/3CuysRe6RbRrnqaANlqnUkh//fI2zNghvGzsAOlsVvDMiWPW85TRVVRuta5Ru
Fin9pprLrlrXG0PgfZznTUfVsMLM2U2KL6+X3ssv38DPSxN8SSYwxrhzAqrR9xWxE0660dxPrdtc
kUxHfLTwa88J1m386GzRAF84dZ91C/66X4t8N/A7p0jPs92E3CkkpjtFtqmDddOQ5Rz5+d72m4Ox
V/3q6c9P9yet6+zTO8HsEWeyf0Bdd7aam02WyPhT000bGF9nP72Pd6t/X7iTn4am2/uTPweJ+6Nz
G/fh7s/XPmsg//tO0bny5YA2NpTz/bDmxBVhGFzbin3Otf2ztUsDsW+e2xAX212/mfdJcOmOf760
X+/4v6+qnm/89UwZ5TFT0w2VW1fxObq17uDSnPGte4o+T60PXMOpfeGu3nAdBZJPIiHMajfe9DsK
hsfqejpkd7ReN5cUwD/FoL/8bqeILhwHyJ3Pk66tqp4zLZo4C7rxTts4vrSx96o37ewgv5Fepdf0
MNxGjctf+jG61TfqAU2WP13Vj/Wx25NT5l6aB38d4xZIcAY4LC+mp3OfAG9N9FMB1MlehVxfIYHu
7uEp9sNhBFt+YQ/HynI2ETonySClbaBrWC9YQ/55Iq2lApupmWebtB7nwl8KdcwpLWjpHPz52/v1
rsCQGye17Akkx1Ly/kJTr5LTOLVcKNa/mljxCf2QQbkDcrkwnn+ZQ2B7IFtV4ByfZJL62eYNeKBU
2Q1mt7iVtk6JDdjZVyTdYQC6MF39zPh79/WcLuWQ2czfrJNf6/1NrUiq46IfudRnfT+H8KiCzG82
PY/Qiw9pQHCMz1l7U900N8rn9SkJlkO2bQ/S5s8P9/3JgHFtycg3AcaycpI6ez7CJK2Z1nIupGDe
VH65Jd7ERTF44bmefyqISFX+0g1bxjcLtvv9zdLAWNflNFSqtAsw9K7GpbPr+ZvjCrgbTtsdFU8n
cbjvr5CMCYTzZGHh8WqPk/qu3v35Of1yCzoaWZZuML/gSe3z+kuMI6C1AFiDeiosNzkBUrCHX4K7
n18FHz9iWzS1JwW1aZ07GJxi6sWw1GVQZT0RCQ19qtYmded/dy+nq4Cs5oUgccencfawmhbiXUdm
LBR4svj8rmdEeOqALv7Cez8fuacLoR42AO9D+ceG8/6tCHlQK9PoMEiZEAJxpnIASxTMRKbZ/gf3
dHJIEI0in4JLzrY3oiiGupN4cgnQjCdplJubooovdW9+fT8YsJhfSYF28H+dG2laexCKMw5FsNZt
9Mp8Yd0QZ3hpTJ5/zCcMIw4BDALkWhqYBN4/NjyubK1WIwuMoVgf5akTlHpLK7SxwwZ2bkwX8gx/
vSuud9o+QUZlNrDOrmcNKprr0syCRutSv0KYRPdEuVS9++1dkbmjMufoBh/g+7sasxZrnaZnhD/L
ElZ7CYSiQU6fLoHVanrtUqnlfKPOh4e23cQOxDlH+eXsvxBhYVi5Rq94IJJj1vUbGY4VTn1s86op
3VYJGq4/Dyzu5f2ZmA0wlhn2KyQTKWxXOFq9v0srF2lfOGnO2fvUNogrS01uTdA4i536LSFWuFew
+ZQoBnQmEiOPyVGbDYherjRk02NBP4AWZtnJ8iYHPQjRIU564XWOho+qsSbzx7A02i3nLTBjVTHI
21j0yhctqa0kgMkmHzNTa2o/seLS9hc7QUpyktfCljBE7OoArxa3IG0mBuwIRc9NEw2wULII4xHy
jQK/oLOVXVyuQHTaVTrhSwYKDIFJfAZcoGGEAmRmqbwerJLpBQJLhs9cpcU3P/OOI9Mrcw2yjmYC
g3DcREnGwQMjotHiLIbE8oyynEd+kVwQHChRTV6BwhyL3MSKray6c7uO6fQIXoxftAGTWrrJrPMr
Eo5TfG7HUyZhbxdMjXkUETI4xsZ1G8lDHxRWqVse5B4F2PhY9MqWhwmMMQWVdjuOZQrwy1aqxofP
pTSw8sQyuobciG9a3MDkdOTJujGbUVSBAEaJeoMC5J1oslX31oxsjY2RKLTrk1XUNzTxSXY4Hb5f
ohYyNs8x1gYmORm3e9oNzbRJ5w6McbKa6HCVwcDZs1rpVFGtn/Krel2NI+qICT3NMqCoWR0NBt+g
q6c8i7IF7g02gqtNaxwDUGFG0zyzMSvFNZ2p+dRqC0pN2kInNhYsEOuHaiQ93tc1k+kwWuMgQwDs
Ya/ETrZOmLN1AJV5RhIDy7AUHfN1iAYi37ooTcPCEg6m/25q2s+ZupSlWynlwDZEcpbWW1StcYAV
L/O109c2J43WAbRCX4eG4ZgZtUUhL0ML5nRifksIAJHcbJbRr2SOVj5YdlaDqtDGmvNJk9uzq8qS
XkB2mYbFy9JqoWWIjP0pbkTauKo+ausVvhBy76YxalDKmnNkB8Yk5iLAVo5kE1Ur4AilRqpaVpPt
wvIzdbfQK+xxk1NxKpCGVXuxYE48K3pZfFPt0vhsITSnkj6MpeYN9Hl4wyyAO4JIlQfG9GrsOlPL
lCDjv/4MpSzrPIlz89cxJekDhaolfvBtrfD7qkhXYGU6CwSjfJiE2xNN2bvObCRWOFS6XWxiTQMy
lc0FUJ6Rz2nxF6tXeF6T3L45Rj3zeTtwUID/2IiCWtVgeLUDcSJe2+RyBZutSTGQjiyxKAAihMGJ
KpxDU0QoYYQpZJqwVdOt15qomtvM4Dd15Wko5m0szV0SAq6DdlJxoASnWNJWldtCepC1wSA0JUll
yVdrywDmtGZRARwisRGkm20hvIEeTrFNtSxvvKg+0eWkRShpAOlTfsvVWlV5LrP1pE6peGuMDERG
LOkkI0uniNoy1optJRXjjQ1RirMij/7KKI1s9GpjGJ5GTRX39lABQFrxwsF7LeW537bgXw+91BSr
y9Irf1fnsaU5b/VAd5HMy6c0mx66MySN+SGZRyk2UU3HRhK2iWqnHpTE7EfOaUWG3qPTu+B7Y+vU
qo5YfEUo2CSM0VhUv54JiHS7NOrh5XW1nvmOjAjBj8pyPw9ohQw4vXdqL6YS5N0gqYGoJeM7zFCd
wnVOE2ZnO4NJ4zImIMYX7BeroBjUYqaEn/a6G3XlycrQrsqN2qeonRzSN4U7Vz3pmLnWVqAgh7mB
JCRbaIdHgh97V4rsqNvEddeuASS/kriUWIlVf8iQ5nq9JJCNdEnEiUFPGkhzkC/QTMTgW8nYTIvF
09CdferW1MkDR5fW8ia28vKhYETlLnQMcirtqRsnLxPtwGRal1iPbNEozEpIgWJya+v+c4w0wwjm
Ui+0A5FotUq/XkHwnDSJ/X1SZZ2hlvUdveWsNTPPhrooPENru3gjUnN9wazqKJ60OCgGLPIwr6BD
qoo3lnbBlW3qxlBmRDRdTyKCp9bOSpPcjLGtCE8vR0FqJcjOyF1yUM3cuqq/xhXQKUzKY/qjzaQE
JiuGQhLoBqR7oV4JG3wXOcyneXKUCg97fo9pVcj992ZpZyyc0lqTILDM2rFIMqkBKaszIhVbTk03
41jybbTLFFERy+MJ9zDRFDdhV6uuOttMrVU6xix7emWsDGZrZH5aZISMdV80ukcNtUWeUjr1m2ll
A2l1mjIjpYxi9GcSlXKa7uR/HphQBB9GA+GRn9u50ubIvzpHvMWjRjs/K+2FhcDIkDU1UUtaJwCD
9LUeciaeaIrrbxGR7QhixrJR9sls2quntpls7cg5JApMnQr9rh7F+Lg6YkC+xrn9W+ZU48Gxhxy2
XcYXxbZHk1RWgnK6FTZZgl6jTtq3tcnXZksnW269LFqg9Skp1DjySsb0sRUy3Wyp0zQdmmoPOBK/
uP65NCrr+2I50cylk5HTKqBicKiiYwNhAdzc1u3px9No1F8ca7URZMunbUmvLDKu5WFCGrKY4HW9
pOwBJRU1QxcE5Mo79jRTSG+DpawR8gEl15BUNtUnqbZoaYMZBTXCF5ehRuqYeWWzZc8Bdi77hDCC
+adtV3ZW3EnzXZhNw8OY5GHdDYVez2A/21UPDM4QP0yh9q1rTXqHYNZ2CFXUiRV+60qtHH1J6vHF
UuMcnwt1TWcPihpWPkKLu4eMhVYJTDkTD9E8OnIQ6fq8eubKPGdRQ/msp9FpcFh9qjMYinT5lskz
8qZekhszRltWVM1Nl4qZsNsorfvNmKrp5w7IDDRkhlQ4wpI0PCZW4wW0d0oG4zAk1+1QLo5ndc56
D0UWhpsFpupbNSTT19QA2eAZ+dBV3pAZ0T0ANkTwWTRZj6lpLAi4NJsgNyU3ho3ep5W6W6NOxCux
RVS0gYwn4ycB3ay9IynM+rFyREE7pZmlCrJ0KOGxCuCCbh1NWr9FRF9j0pg0/cppW/aDNH2M0msS
A6qRTDXoyRnsZt1qUmy85uMwz65c90myqTuT4uFoFssEuA7aOm0iaz4WQrcrMj/09mu89ICVGomo
Y9+YNfVHmxC7SuJI7VSBOUVGR2ZxJq5GBfSn2ywlxNapMJjiWs0ZDgUXPvCxi9RXzAwer1gbR9tM
xNA6gVFo2Y/Ibjpzk4xVFNTp0CybQmczJIuITQxEq/IZxMOoHNMlk3JoRMvUtT+GFk4dOnuhkSDH
xkjeV3ImfV1LZahRMmmDgHfDtn/aNuWiCz6+NBXmTY20b7oWlWw3N1oZR/mdGEZz2PXJoE7b3JyE
5sK9n16TlG5D0NtSIhHg0lXLtu3IqIU1xLDDktLKbBLASqFkS3MrvbOljg3jUlQYYJxCwSOYlVFe
+iqkS+hgwv4+zyvLUTwDy9tKbZnrzwP4KxA9QFTeiAqb4rBS0Ipda22/KtgI5pTs4+XkUkLW13Mg
9PMYmB4K/7WpHTAHlXm1qgyb0iVNVzgBZGtJNxHtGrmCDt2ObCfIQal+EersaICux/XT0MX6swZD
odnmnG6Eq6R5K11nGZPszhlwqYFuGmFruXBwdayUlj2gnctT4PBboqmV4WUwRLKAq9EjoFhW0imv
uT3amWsWaxFv1WYt41shhDbtJH1lomZ7b5VBNxrmujHmFESh6dRM48pim9MeeliHt6uJYuYdPXIK
JtTIeRzscU1fq7haXiVyEpxtRN7Cup8rSf7qLBlF5zKDXL0zI6HHJDobncA1lCSTsc3WWE7DFhRT
shnLVamDfgA3fEeFUlg3apW3QC8JbZhRrHY60jlbxMQbV4Wi32elDKBK9FFpla5T6v13FdEj/rOO
Lc6+ilQ0opmyKpzJK9blWz2fS3U75b12Z7bsQ24sc8nkFyBMve47PVwyaGQ5bEMA8fJovtFYZ3ew
Thz+oTozNK57eWT2JYmu7z5jMh3UgFoUYsncrFpzU6iVHh8hv5yyd8x1nIIik3Ob9PiCGG3gdRFS
vVWV2EmWZDihxDR7ho7Wk6WIjb3reZokqXPMa6oIEeGyiIB5xE7fxhHqFdmq9TLez7M0ldcz6/8I
3FaROM+UUq37ILath0ru1nvhjPYRVa5GvK0pd1+N0lrHvSG0vLirAYW/yEshwKclzuCc4sQH5XqU
ayEHrTUj1JRgqk9vxIPr8S4Xaj0FVTkCf471SFHuidquPpEYkiLzsCPnh5KuTbHXV05GN73Mm/It
3qa8t3K1NDcT9GzlVlhdvoYAbWv20zJgOAv8owRP3Z9lG26akBygXiWvR/h2IrMoZlauf9O0XDrp
XqMErfe4Ts10qFcplfwh1Rv2gLJggY0XanE3ptYNhatJ/anBAW4YDeRkJ8ZtXaRKDJU+QZKOIUax
PX1M4d+5Ee0HNjdQgUpBCGg5RnsN2Yr+XOsyi2LRRJgaI6TCItXsZyyhKQas1hRPmIfa8cFomrz0
CqEl35uIs/Jmddr+q0qcAqftaln3hZ1KeEjicX2oG9G0np4l8fdB1gkj0aWy0L6VPebB527KyteF
KO/UX4l8uHbSVSUNoM4tvCod2nhPp3DwDQzznIWlXKU/1B4amlcljVFDk5e10Tfs2KoOddlJbxK7
KNQqbV01iKLJLOAUko6I28Y5ZkArY/6Em96xCUhQp+5I4TF5KowirvdKbhV5WJVDJrknGNtLW63t
i2iiQWw4nILvHgy5jdBx6WnuCkNSJY7N+owcUkxsOU2zaePdaYIqbwdhsrqqXTMpXtkJzg/LrM5X
Rcns4SZ4PMgFZ13h3oDgWWzva+UpKZkQPIk//AEsLqt8khv9QLodfMKHuR8Q8stgdNV9thICcCUk
jiGdC/veia8aNKNfDFmzqKMMjTABwnNYwPzRrPCHVWut0BpDhCw5KQxuZdV00vV0zWBFswKC8zA6
SQradgLzacuAxNy+xqJ1nRPRjnUp5pj69b+4O7PdyJUsy34RLzgYJ6DRD/RJrsE1Ryj0QkgKBefJ
jPPf9Lf0j/Wi8lbXlYdSQtRbFRJI5HAj3EknzY6ds/faVGYZb0vjEdYg+7pvzyfDLq+6PPbg3EeZ
wxludjqBeXKS5YuSkXPlOGaByrcdFzE8Uu9fdFymhnwO4HI74aULsdQRlr6eO2BgG4sNtmUNsHCc
UOVzsmYnNqeV1pfYO4gubLQTum8zhmOHSgWXCNzQNclMpGs5nDmvSEmR8zkDLF3aQa8VTvzDjaP6
bophf5/0kcaxauJVtYNpsnUAi1EbDsGk1dEAKnBy2hV1OhkUHjw/RPQQT5o18GWUz8sI/lG1HqNo
qVFRBGPWWd+GOJ1/OHRVH4jbaqK95y6KclufeMG0KAXBnkagv1d1m805xOZS8AZYChI66XKgnETs
oB7O0shfcdOnfB0SDkEUDp0KfR9xfrLA0DbeS+VbvL9RU0QXUHSsbAFOGhOoTZP+59Rn9lUIcecx
nOPwxknDMDwTsZaN65Cp126OtYERYpfx5mVW5nkBpxhV7iSn9lPYHGN7qrI2vkr6ZnES9OV8Gkd+
vRjzSn4gjhcclGvuNSTMXNHIG5Gf3yV9VlF9NaXOQmQO/aPRleKW2mW+BWU188WN0SMaxVe4Krx0
6J9qUY/PVlbYch3TncTpUyRqb8DtBl9t8BJtjLCCt0qEyg+LdjLlo2kzz6r7seEfdjX+omTqWyK3
FijuuSdzKKVj3aQSwfhkXFlu2QCNTRs2RTU19S1sZu9aRnFxOZaMXQLZ6tmDP8EH4PkGwcTkIlZo
/uPQvaphWY7BaLnRjWxcN11XsTb9LHOH3m85RM5F1unU+a4908yDlOockjxs7V3vkHu0VWmnoZVH
XI3pwpHyaoBbUW1G+EaBmkcNg1TBKcojGVPbVN5kQo52RR4HRqZD90w9hk/7UDKX2thxW3Kyj2kN
UK9E9GTwLtcjmW6WP5zy+mC25S9nZVGlcJMVbSZxbneKuXqm5zUoKTnVpDc6JCgEsvRjThBNlHo7
k6KBusfxY4QmgL2NwjLiVVMC1BFzhTVPSVPcVqHjPna941YYKQQ/LmVP88uNNBa9tJwhkdDrp90A
kD16TXuhXnwJ9H8D0z755VgV9i8Lu/p9W/uLWUAvLv0mJ75DG2zU22bZx8v+pF7RU2s/+m5osnVW
peipAazb1xWoznsb2D5HRqPARgOldCbYwNc6lgdnwMIh8iGezhzyhx+wH4MoToxcP02ykOTEPg8p
1Qho9F6aQUC3T5JkPnOaBquVn9TYXS2FQ6ahICAPpJwnsWHDpu6Yrc5/oEdHz9bzVf7oKJEsp9bS
wK/hSM9fCXI6jVUeyeoFplRJZk9dGawU5JBMwIRpcgUuUymD33Lqa4iIffmcD5W/9wXGjZXjsVyv
rHwknG6eyvJ6ShYn2dhWVMqSMzZk3WighNY7q4tXg8G6eupXfXEL4y351aUOG36jx+5dGonhruvM
As91BCy0o7Q0FvUc50OrLbB9hVXe/4xjL1xrjTtQ+1XREz4cuoDUeOmtUYTmhuQdcerIKNo2Vgl9
MOmx+gdR5SO8Jhdk+O5SzAGaG9L0svA8/0dL7+EXPGN1Ypqa1W3oKbew3nVXWy2nyo0ZbyPH6YBd
+vVwWXEWu8OylF/SYSMSxcbjHjRx3j/CF53VFv96cTpHo/vT1pPc3egJEXJnIq1ZZNBgz3fSa/Uz
JCMGAG1QrytNy+efWuzxEtGcVWQejN2PqhtwBhBlPT0RKjzFHCNd5iCJsNNzDvI5YhN6y1FgWzmp
DKk/qyf4j4KX1oVoDh4EJ3+ZduP92GdwfjMmq91KxxL5LNqeF4/3TtYraAHjvJ5rVT1C0M4hvw+h
BTKemoVUkGZwb62O4yu7Wt1dFFo8Q+PJKSYCvXednFKaNEjaTVWzz0dVUkn3svhJQpX7DWqSj4gD
y+RdoqvyHkSMgUhFjAWz+2nEINwTWNCTgaSKeF2KVmcQQmLnoZ0kJAB4z7AQ4rz0H/2YOAz6QiGd
DGs2mhvLjaEBUD/VAZ2OpUGhpeXrbMnx3sXE9wD/veTNFPErHUqWuJDJODIYX8jzVJ/Ll4KRewmE
vAhHfHAGwnKjT5uN35TJfRqrDgNdZbo3Iko5AScz4GEePou3MdK93NjarkbygXQG8p5AlFv1pm7A
79IMo0ZYdbUQP6fIhHnt1n7xc6bRwbs6uDO+mjqN2M29uCTVXcYWr1KYqRfwT6PJ9+sr8g5sA4cV
DXxMCtkcEaJnGkm1bcIEIRXRapPcpMIvqXAwzMEDT03eOccEHtCQcbvOsGPz9svCv3Yrv7if9boR
CJqN8HnsGGsHHoVwx0DLhY5P+KR+SbKH/UOYS1HGdtYhlUoNcmLg7BgK78kQo8urRg0AiccZrVmm
Y3EUNN3yzlqCLt7GMDALbwazguYwdkOCE40OAtccJnaxzrmJbQBsNwXgmJGxGFhF2COJdSYStcK+
jpNNUuhhd9LOoalWnuA4csHq75hfDCB/m+QiGnBRKSBJ8wGiWkcD986tYz3163yjzfm0cenenIxO
8u3zKedvH8KYHe0jTh64nUifjga5WubIvJsKGNnaHG2tponPMi9p/1BwgfgBTQrSUQSFJFiaR1qc
lPUM/UyWQ1PW6ovUJSA6KvLqX3rif2vHPFYoMCRGIIueA1QdleqxiClNzDzumNqgAk/Ck0or6F62
ChKpXpbrz2/b7x+FcgDtqM4KBYvzWPGjqXlyCNuy15qJ9QswB0PdiLnYSObLHz4GyFN8dB1wI03c
ZJ57pFHluXWmFootpjxiFANyGYBuNQb18Z9ekokcBl3W8i/ECkefQyBFFfmELK+zwbJOMCi1zDlx
8zYmJsLPP+r3aT5ISh+aKG8vWp83a9I//E/1BHsCGw5gDdJfbnitXTZvWPfEGkTNtTVURsHAZ9T/
+E5aJIqiKgKWvJCZj7Rnae7Bc5/oTpD5V285oxv7xq6/Sh0+fqMWERicRMdlEs+bdfx7JSlLjTuD
EItxWZ1i+wZjII3qD2Ueb1KzRbmCFgIFhnekwtKUF9HwSMWakDQvyLq625ZykF+8UR9cC2ngPBYE
g+skbx8tQfbQ2AN9J34ohjBbrUrlnVuN4+vnj8OxmIRrQX3IE4fmlpf3WIiTtBToXVtba0fOI533
0CBHE+4OHVB7XehJ84V6+vfHjzXItbh1SDzg2h7JOuZKFRQaXBVHB5ISbdfadXaj7sLS1a7mjCED
WT8UB59f5e9LBrdxsei4iJqXoPX3YhK/m33SAGPIUK0xB35EXy4ULZkZff03fOSPjBX/1jXxDp55
ScTqbStfX9uLp/q/AUHzLe723xssdl1Svj5RVar/+3+6f7os3v7c3zYLw/qLFRtBLRsrsh4ERf/f
ZgFY00Uw6vA0Ik0FHcSP9B82C/MvFPf4KHSPYEvePERpf9ssDP0vjBckzggWas+1/8RjcfRssvCy
3rMsonxHRwr8+P1TMjYhw/kwvYx0zZlWjmotgnzNUt+F/KFNPWryHimGoX3xcB6L/d8+l42MdctD
1qUfvxNF2VdNXyeXcbQRRnXR22hdCuovOZw7SfEqcnOjqOkCdvGHz9+LI3cVbxeXuVQgqC7ZwAk7
eH/JU+g2+CjkJc1NeVakddNvGHbOWzdpybtzmN1zimX2fjoZg6Jut2TInNAZhhV/wIy2X3wdk4/7
h5h3+TqL+YRvZFugio9dLgPBtI6Y4sukjGLmxuzM+VrlgtM34p1FUVX7OkfuEkrPaqikYkBUNGED
1SVHYZG7KGB4Pg2Z/dmm+fa9TGTMWGIw4rB4vb9NpZ9pzjj7hzjtDCJ5c1Lb1nhLivtpZEixGcK5
bs4is6nqL2qd5S8+viECCRo/kmFaxK2+/2B78kQRV9ElrFHzubK76nmsfGcdmmNymhuF8b0vbPdK
Y3b+TXfS6IvLPlo23y572XmWK7bIbzgqHQtdKMdW/iGNZPwtAT73TJnE+bY1oz/b7P71SaD5UXk5
lFzH1lkrjkckcuEhjC393jNUc2IUnfHFh3x0OW9mLU9QIDAue38ze2B4VRRaB2yYSNdExHk30vVN
i4zj/vMH+WjvfrscJNo29gGPo/+xpSHvTZuA6eyyM5zurlFOc+n6abP//EM+upzFnYD62LUdNtP3
l9NlkERVnlziOl56yXZc7HXRMA2r2unPKp6366HxjA2OdYIJ/tH+WQ0DeW1Jdink3G36No7gtaNw
Gb943j66bT4VMOu4WOJCjl6z1h8ml7ESNyub79Kijs4ZsH+VD/LRmmezciwREJZgrTkqrNKW2nAu
kkujEx3xY1pelUHjNj0HZa+I70AltbcDkUf6ukTFxNqLudpbLfIbFziXTpPg89/xg6tmcsv7ZXJE
+5e98J/+jzl3KrvIvQOjDbk3mSiC4qLF8PmHHNV5yy/IumpQ9iNLFr/V3zWDJtJ80VGZNOXSLuyC
riq/x3n2PPryC9b+BxfkUOdTbRGRwhz8aNFykd75vj0eyOyJ9m4XIpqgmvxqr1j+lqOlkR4tzwkh
IoiojaPHPy1jTIq5efCn3jwtlAPLS9Yx7WQychuhq1UTmrQ1K8LK6YSSmsYkW9tIkVrn9Cq9fQtS
7FvfpOF3M43oxkp9SR7U0vTGBinyxdKzfJnjL0vpiWcDUwUnlKPjj+jMujFN8+CYEuAJTupnJ7Lr
QE7CD0hn1U90av2bz3/yD/YONo7//Mxls/3HSY9M1bFLW3FIOdzqjF5QLCV97G+sAXUEDSUnDJA9
uwRlkYdw7ihH+8Lr9tFz4ILnd4lP8hYJ/vsv0NXKT1hVDm4Is6zXpLoYGW9+8bC9dRaOby0nF+bi
SziJcyzyV5VBN6uFfsWttzbdCJYLfZlu3xuTgRCUpikqvcIqmM7NVkmfVDokiooU2/i6AB2nBR2i
8eyLl/oI3PJWWTm8cNjIHDyi/vHOPRsmxUojDjzD3hqKcHxjtEn+XMWpuZkzmXxrCJVcG4rhPAMg
e3wYS9vYxKTb8Z98/6oXGqOpKqJX2NnM8op2+GK1fasrj+8cx7AlWohymxHv+9+nn21/UL5+6JLU
OHXRKKYwpfr+VPVKnFSIPm47qdDjlWN1JuWQfLdUS0Zm0ihioHNq+Y0TSXM/1mV2WhZafff58/vR
47N4nHyeHLrR1tHXY6aBjMDRD5q0y50qfUngptddfP4hH6yLLn0QCgIiZzhAHK0i0WRESRb1B9SA
BLE2rYjvCz11UAKErdiW6Vh8sWt/tP0Qi7HYenlgvd+MDfXcw04z1GHUu/bMaDNa0lkqHukRm1eD
LEmz1SYxPg5uUaHJA5C0wwSCQG6ml/PFQ/rBHebFJJgAkSZW7ONwLuZNlUWn5JBHmrOZk+6Xbo75
F6XD29n66ClzaTBS1GEs4yy4lDH/XIZKE9pVrA4FNK8VYeL5KpZK7sIwpghrZhftaZitUYTkAVIT
RpYIvMgx6ia/1Uh8hDxWSql/8St8sHnwpdgVEW3T/zhuR8lWujLR5GGIOTcUpvGjnrvXwdOfQzRa
zjzvFNFXnz9pb2DX4xvBckcTFq+FwNr9/kZkZB6D5EPBhoYdqqYkIR4ryYpuXRtUwuA+kKvZTeb5
mM/ftWXdtLpre2rBplaP0VKDfP6FPvr1OfItb7+3NEaOtunZAlrot+XBnyO550Ev1/5ku19c9e8f
gv1TsA+9VQSCA/q7X18rmb3IqjkUIwKTRE/UnRFXzh9fCW5uLK2wFgSyE9t6/yGVMaEosYdD0Qn5
Yg1OdjoT7frFlfxebvMhS7QGWAc66se8glLzEa87w6HVB/MWaG67x6FfIvfu8eF88WJ+sHtARCCc
mI4HfTn6ZO+vaEITO6CPP7j5cqQVnoiu49FOvlkKQSI5wx5yYZKA7/Ww6PbaKJIzJ67rH3bH0RfV
VSPwFfR+iNx1VDBm2ynLNspSYNA+f4Z+611wv+nj6VheabzyjY+OiBlkkgk69AEBcZmvERzOaEqw
AlzS/ktKQKZ2UjAK9dEAO4PS+PcW0mukKtKGP/8qx0/a8k04ObiY65e2vX70pGXWmHuAqQ9O5hIh
i2NtPYOD+uKH+eBDsK7qNl51ljSu++h3QfSjtVF3GEpuNPM3qIZTmX5Fr1p+3X+uFFwK5jdOwZQz
DoeCo0+hB2X4vd8cnEKKfEfLxD1NBtS3iWIYr0+Ou5NDfC3REFyV9qC9tn7jn5qto//4/Jb+tnYf
fRH/6NdN3ChyzKo9oGlVF2wj5VVjDt2Vrg8XDaLVTRNN8X2FgrGaCH7NVVmSLzoa+Iwiwp9I1s2m
L37l5dI/uTXHIKJxmhN8HPIwDxp5MyyyP8Nc5dfD4KggXLRyLU77TYauIzDq5k9Xs+V+AG3AcG6a
hkmz4v3Pz6TS6xJbHdzCGFaEX1BRK7v4YqH56BKXJYZZiS0WZMP7DwlnIfC0NYcI5yXaI1Hu2L1L
gOvG1iuq+KEZo3o31mOxW8xHX3z4hz+5ZdBOoKlKY8E7+slzrUxnv20OSnk67paB6OxCTfOtF7vF
3ktc+1yT6EEC0zfGFlN1wfQWTWT0imBKukRtDmieLKPCsfhfeBgB9PB+c1B2KVfe3xd0Sa1t5Irz
TOSfzX1BWZ/0gpTKMNUeWOzQv3IQIT8XyKBTSn/dN1mx8cL0psrM7rwqsOR98ZWOj3XL80BNwzCD
CgoGwNGa0/aFVzlWe2j7CeqZiZ7nh5EoCLtodRPcM0Sin1TNpJrNSLeIMXfVlsZaNP1wa0wJOGqN
qOpqNQuvB+Mcdt0uTSbMi1quG/0p5sXs9YtvvPx8x+8P6zUrJWsk5c/R0sJuoldYlg49vNN5Y2UC
vZOnz56xRnbgY5LNWo1mR6TiZiU9V7vsBhQSjINso999/l0+WktpeCwAJYzmLN3vf09m3wjqeqgM
WjMjDez0YecYedd/9dx8tJr6yzCfjYpK5HhenHtWCflkuWSrrMiVKORzVtWjAZxi1PZlUwFH7Z1u
blZznDH9zGVhH5zcJZZPt9AkfrGCHdcRPDMM9TgaopjAI378dVBGRObs+RcKftx5VIr8ujfi+BH1
9HD7xzd4iRTTQQaAoWJLfH+DMbaJLMy1i2pyx70owHCMuAbOP/+QZTU6eqDoQVqAL1gSaahZRx9C
hR5if76oZSdOQmw865Jm8nWW1TLGxlTmJ59/3u+ro+/5PmMgijGTwvXo88o5RD4+9BcqMdWDLusW
S3E5oHIevE6QC6RHUpzRnGwwxhgDykVyCL6aobPeHF81ldkyAWZkLzjcHNM+OE1hnASFbsXERKOh
7ptoYxHD/TDK2X+wsWXdQyBiPhFnlGAvSN9IXNSaplVXIw2txfIoYvsCt0mogsJHsBnMYex3e/Jt
5mxnGujbv+uawjwxNcj6NJwGkFS7lpvaSbtDG4tho1+Z4GsPBsaz2ya1mxfGBIKwaN0o6pWaPQl2
dS5FsRajFvcb1H7ac0f8xHWfyKzBUV43Ly246EM1jNOL7ahIbKoGv3cwIEY7gdoJuRrB5qguWoeo
7W3T2cXL1FqYW1papIhDsXjdKGHIcEVGClIxozPDbqu7iHbBvZrZT7c0sQwMvaHdgMuoylVvKjyc
OqUM6Mhq+FGX1pStExN74arKiE9fu71lPRpWtHj+NJvBV8Sc/ZIFtcJB3VpmBn1eL7vTMfU7AOOj
hR6oZIplICmPXT+YGqSgFcJbX+k7nMFGvRm8CWHKmiA1L3lpM70cVypi90CBK9hHOHhO5RZNMM7u
ypdesSv6KsMN1Peoz7G4emTAI+CCIb5yUf15J5LAP/si9BxI85M/JuMWR6k/XuFP9XZWqPjH0ZC1
RB9ZofGrxOY/rFtrGDEcEx4/B20YDU2gL4sxKusBT2HoyflQWE1WrijlGiDbFXCwtXTykR+QgGI7
CA1ezXvoBjktLiGyO7O3sZACK8KCWYUVFXg4cPwMmtmxm43VRmQUADXAvcsAXF5rhcV2aSLUvnaG
3DQOQo0uix8aq2JV2MqAx6G6Tp4Y/Lg/slRF3qo1Y8VxNS5woqSIXUs2py5WgQsT81Vh7eIYpI2P
VWfmM26uin4F/hD5UjmZmiFBT2WxMma3zYGHt9UteT/Alyc07yJosYgbKycxbCjbZnYTzQ1PEJ6U
Bkt8U3tlEPqj65O551fRmhEpT7Uf1uDDLeWhRR9sKx23lJ74ngppAdmMaxqsq36cchoIA36uDbIa
/MpxoQnrHDVbiiu0SkEFtTEpWJGFU6ZypvHOmkynQCiXxv2WOdiIUQ6X2B12ao/dUM+SeMXZtb/C
cdtfGxXzuqBjuy82yeibP51srI2t7H1zU8ykubg2Ri0rr3hLh16dVBHQhj3KQsQ8jY+bcBjq9N5x
J+R3YSfjuwRy7LmLQu6scSLsydjb0fYX6CidfaWV7V3b+cnl2IaKsK84YWlraB59a3WvtFbmGPv5
BlcMgrsZSWi0rkU//k3E+iNZw387wcJS3fx7wcLFk5Td60ul3okVlj/zH2KFv2AIUSKxidKCXFoM
/ylWcP8C/WORzQoiDIyRoLj5W6xg2cSACnYFig22+aXj8bdWwdT/cl0oPrBhOEYw0P0jtQJTjqNN
iChfZtI2VRxyCRth6vut1+Od1sopemLn1eazArxAcajhI2SrouyaZh8lZYpLOmoL5p3tuGCfgnp0
ED+bweyldp7ssEKV8P07+CrddDWMLVDoc/IDcdOsdGlhExbIs38VnLuyMejKyGvv0gGAQBzUlVUJ
8poMc6x5/3iVCCNwGhIHvkdmVuX4nEPDjkcJOSAZMxollba8T2uz6KPOuxNaVAk0dX6st+WFL0YT
g1E323l3K5mzYxNhwmg/WMJG/1BXo1VdwVsnWBBJg+4/JYVfpKcCTASp2LianI1fjJVLYEWU5duk
YLJ7GplKC9EFtjoF+CTkrzDWaD12wuzlrW1Jv77xOzzNl7VT5D+0ptLcvTuYTOD0Au4bYVtO9JQW
wxL4PZh1Dpe/TGFORh76OBvfb8b/Ls21aLWGfDVV4hrS8gkaTeeV/bakC1xduj0kkyCDfuJufTFl
WHdwRr8Z8MoFHIA8ll2otetdYjf2iaJP769a0bR1EEed0wdZnmnxevTs7EEBcyE8wNCj1dDK8Rcz
HNW9iKjLwJuFnDHOOH5Ed4CAnGqVeVb4YmCzSXfWmNTDfY3GnAikOkonlW0SnfDSp0KPLXFqFTL3
Xhtc5OmDP4pZXrp15Cug/vxNm05VfrWJe/bl02JqxHU/5LXHtFSOzwW8kWjT0sLFvUHr80aDrx2j
Y+nJltOAOYQbBNRuhjMqHvEM2U48rpKGLQm7r2c/ktNc3s6Fiqy1HKP+ruVVy7ZF2mNNzSCVX7lm
OIrAEI6a6C1ko7Xm/8IkGFWV+as3PaSSmd73t1QHaKdnOBD6KsP3dCndwYMNkNk+k5aNQgIG7yav
Bnt4xpQWc2zMLMghcYNHblcmk7c1kOD7p63ZTLDbdOrLjVJNPl+0JT5hQP+80vA3NcNmTIMk5IAY
pM62vZFP95xe6gtOyGF6Wtg1hsKUQiO6RM9tYgfzoFkEbe0Yj9BVGyeYdWP+pfe1Z+10JXht9Eaz
nIucGQhpEq2e3xQ45rz9MGg2Iv3c5PfWIzFFhD8lEgRsktrrJK7yG6D7bxu45ptBlMDt2jIgm+dg
dFzSAKeW+j/QfQgyAR46KXeEEGFBK23MRTvsDZQjNMmnkgin2viRSBA+/GiVL4Ai2NB49kqioVzb
Ju68bGVCKVDrruvScKMPDPRwMOexjyVWNMl+qOxYblEIDPeNMONiBxk1u47jCnk6QUAN0R7cmR4D
FjyYIHYdsilQ1Q9JkBe5dp6jOJwCz2tGGTRZ4qYrfzKtnG02AX8wjjXGr6ZyjTuW3ugWPo2Lhs/r
pLfB5jKIOwokDpBQsYf8kGh6F0PbzgpigAaOJyuzMHS1BYlgxw9SLYmIQCcnXrlZy7z1DDDgiXs9
DFdj5YjrtG2xRg2DqWm3ftP3J1y4tunK0nsy8FLVezEUwqFu4oAONENkxIPKsi43UWKO1rYvUZdD
3IF4iGLJgA8UDGos5UkyVr3aJm5r5FuzbdArBTUqOcBNhWfWjyapymeonoV1ZdaDqrYKGz32hrEt
/YCzavI0S9u+LnqXVd0cnc7dVZwaoSukEdYkJYiBYsWvvxfUPvGG1MbG2yUNBItzK08pD4oontId
nhn/YQrD6k5EUC4P6aDV4zk6oHneOG6PD9NlOJpucUb3cmNE0vcZHKeRlgY+FtT4MPQ1nsg01+D4
YcpyzG9d7bpPHibO7rvSXMgI+NYWEMwYZ9mtHeJjxy2oW8kJgXOGvRejM/ZbO7I18E9jpd9mQAHx
GJQpsXgx9g59S8VtPvexZfOEZoNbbRB1ZdalXsSDsdHx7YHbw0MXr8XkApbp1DyTpNfRXIbwlbTW
a+lVccUwKc59Ta3icfLRltqRj9ETo1vWTFdxKrrUXYWFSrqMoU8SdrylM4dlpGdJSEULJ6bT+lMv
d6P4TGRzAkZozpzWPQcxpMlnL4pCwmf9UMqcpQGUlgWGOrPi77EzEuDTKZXML05W6ffKk1NaBZPd
p7iagRXhX9j0rtm4l5KzEvPWIS+mxQ/UgjZNRR+fpFNJMccuyIkg7dOiu+oZFUw7ejjslWsh+y4l
PNMww3JNlZL22PutzLwpHA9QGESSOduM44iTBoyRPR9SFRv0AdLEmIKJjK9oV3XsbSsXJd61oLU3
jEHGASTa65E2G2RxxWYW5FOq7HPL8uIOCljkZQ9Z1c8mmUGQWXpzlfsVB/UAcKQHNMtPi7h9TSJt
qs5URhvK3VRhPeYEzUJzb5+8GUeuF0S8YQy/+wRcBeSGySy/pXk6WiaxLBypBLR8K6v3eQp3Md/U
wCNCIqlBd0wXJazFEHNgTHCzUJ3yThUxvc5OmEXCDzdjqRTTyoWMNm4EO54KV4sPTuCa000O25Vu
1B3nTVBFuGtdKDN2F4xdSXtrMrURR2vW5fq859GNWJvMyXfji7ywNOcRptSkLnpDr7tLBgCD02A0
T0L5vQbrRbKZ4ZnmhdlJzTmLtbTNriDGVEzVsEbhgnJkNfdXiO+16a7B4tj/aKtMX2z2splxkCXj
lOwnM2oQrUcJZOwbO3SdmpMWeK7HphAyOcPoqaFdsGUe/ghBXzWbIvbcu2U0dsGNw/Y8u6J8rhHd
MAKamzHtHwcboEZQxiHh4X6dOQKPIHHKeIFl3D9lfVs8NyWutpO86vP+fHR4jfch86dkU0KJHq6y
ou6Ju6HgdU4yVEPx2RRZojgNNZhrJy6n2fah0BVXKvQkkt9hY9u3suhI6zHpgt2To87QtwRxJHY1
JqPkJMrsqV/RV+yBDqPxBO7fg1TaG96QaHd5zi59M/ioorRgKAidPfFEzFaA8Ax2Vtk2ww1sgHDY
vFX/f3TE+R+q3LY5Onx2ECIlKXl/CuIP/OsU9HacWWZ8DlIuV3d1Gm7/AuNbqLKZ6yLWo8WIBNFl
gPz3GUjz/1qUxZycPGHC+XgTdP59CtIMzk7mMqXDWAWo0mUQ/r//1zujkTr67//kyP+NWf1HCxLV
MoMKBP6C+hJn8PI9/qkwoOhKoWlQH/gjxvMVsYfNfK7YWLdhFlbf4hLkCI1Be9jEWBC3zAntfVwW
6irxqb1LzyzOlCnzO6dNvO2YaSRbGPq8LqPaOFe+0QS2Ew2rCLiXCkTftKd4qKt9XbfT2vHh2AzN
GeqNMxuX2KvpTz8K+FfNHN60c7nhy9WrquphYQ3kn+lj/Y39beKbjIyv8J7mfHrdGfTThktcifZ6
qstmr/ksTlHedoGW1f52II9ClxlnH0P7he3pe1dl2wgtptJiYz8ZaBLHgaZJLeAPa059Wg8Dzj3i
xDaUvfScOHZNmQzvmuZpmqwgGxP7pDPpnkTC4fMb45Y239a3qkMrNLEF0Xg3Ovkuqkt8QvMJJK2T
NgVgKaeTygCq1ekZOJYB0zjuz8uSlFMZKqZVplh1iXMhtOw+JF5OFRAYCVg18uR7rDOatsbVkCeb
CotO5NSPIfaqoGgd8AeW+aorFf8A+VCudVbak8k2tDW6nHnVNbm1J+3YIw2O0Ezf27hDVJxM8DFx
C8bZTSnZn6vkRepWcZZBn95onSKIvBFo7Dr9xULXs27tn/SHTmNdu66LOzuN14zu+qy78NtqXeTD
8CTtgQhKS0Q3niEPTaZO6/Y74iZYXtR5ijMsqmLUhEO1H1rjgSeqXE1ef2b67U1pluf1QPoKfShz
l3fO1VxOrxLd79pS5d7vx/4EVuFzNEwnWZvR5Qwz8uPjeSXn4meSdC+RsMlC41mSuLQL6JcQHbVw
VUzDL4bpxSoV5Z5QONKxB1KY9dnaVhQwJ2MO89oFcivTceKcST0Z1KVML1M9Ij8Q3wuD2fncLF2x
KwfY0YMV3tBV3CoImHlqIUNB2nui1+qghgSeaN68hJ3xUmLW6qZpb2XdaUq1TjOOrpo0gBSFbQ2k
Kkqvuix7VYl9bcj5l0mhzdEYqV9lJK9CQnLHE6rPkLbsGntvqZJ7T7T3tBUPUa3fCo1/ovAKfIKT
sTbNJl97o7Vxw3hfzc0p0IVn1YHBcufIeeqFfBZ9z5jPyrLVmBqX6NHWaMLuKD/WTNsCQ8P9R8UC
ea39iSd7ZboaL71zm8iRsXXE5Nxi/sP8vDOgUZgvWWyZp7EmPWS+fko7gyChVMtPm8x+gua2kRwe
ZAecctr7c4MD+WqOzmwgFi5Z6gyCg8k4CekRS9/46Uz2qRlGu7o77frtDKChH20IlZrp8fKz9/8/
6s5jS27l6tLv0nP8C94MepIA0pfPshOsYhULHhHw5un7S0paTSZvk0vDHkr3SigggYg4++zz7bQB
zlPuqmZjMCgOHiEAqbiGWIPOzTtDvFrND02dUAzBZKjHqng22gcxOUEDYjEjblFP+dv55AnceyeV
pi2glsnnwbU/SVaFTCgGh2FgdGBGEXwzVmHI9cKRb2M3ah6fZyUABOXRgqhu5w0FA7Ww1QO6mI1k
vnfVWZn3Q7MUksc0p9aHlQ0mIRAmq07GdLiSuuaOMkhN3tSssscSZCFb/51qt2Z142iyrF+FTIlu
TUBMpXtgCFoJfsIppQP8S+dc3ncYwQhYnnMGh0cdJOMZoozCNCQJf1QXG98aWbo3qpecc+YVZbjr
kt5UKEVNuZsyQRVkLCVnkS6bmCt2u8xNNkltGrDdCs5+46zKZtPWhv0Rq9Ck/IZetoF/exhYnbOl
BivIqD/SltJkuBeKCqXZt2MjG4KWDm4ZdpAPs/XCfmMFrd5PK1nLOOL01BnwFEwk3dsFv2sYtY27
SRgheKV4IM664IN3LR92VRyvbHOorqKGcRm+cvxb+UuBqvUOHuy6yoobpG9acm1lnERkxL4UEQki
pj0/GJqEmWI63atoXNJUo+jJQOPy07H/BJ4gQb5M5Y3WDXw63VlKkb7rTdtKb/ZKmXj7elnPY+t3
U37orPHKTAdYDzFcDOnT3fR7lOghy8I4H3jw4nY02tXgeYRE87srwDFkVIastLhzlr02Vh35smum
8sqrwZuyIJfdCYpEnlL2vpJfQQqsdI7jwH/Rt98Xs9g6bqmuRjvZlqmz5TjH9Oo5F5GYlwaE5Ro6
3qo2yHQslLELRwloSUloWDTjxugH681xY4Oq1khXk2V364WviCjI/slOhA86aPHNdN8uMhhzEEQT
8Fi2z+TeTqMrKDXrZSgeIqTXlcTxCAsqKY/TPKGOq8rKjqe7gpHknVkUh7JBqUrNKfJtiwyVYYw2
/JqbXvSkwc7t96govlwyzShBtHRL4L0MNC8vtqgThd9SzzSFBR9FziFS6mcC3BmLQVLejlRv2lB+
Nb1yJAdzE9lM2DfqtZu8GuZMJLFID2Urb7sKCKdBz9Do8U1Qjcc3wFWGkPP1U6JMRymXe7sQyHSy
G4KmgWKr2pBkZb4p5LIFUvylzt2tY5TFTcWFA+S6DS0eN9Qm5ThY/bXTdCADcsx8q94W6Qlp9T0a
byJMMSsrU7zNWGrrBFuWtxwbuwz6aggGjktspe7wCVn2CWQzDXmHxb+bEBKUUu/WCcKGk2DwgQb6
2DnT/hzEex0p5RayWHy0jXltpfptZwEZrDxYWmTk3JZWnm8GMwOB8V4NXVim/XpYxp0TEV0zE18U
SbmPpuy1XAiGNFxfERXbS02wmdZlB1eYDN/zBKST3rcWE3H9xnZYlye13LYu5O1U2t5ByZMvxyBd
21S+FY3YuoIXSWrY5EAjixkKb136Tc0L0M89aZ3p/CT1ej3TVIpVCN1O+RpHzZUUybaO+EBUBxRS
BdQFlbUsw4ImNseYBfdG/mxY3da2+Baj6iYvoPI0auyuXWuqdoY1bYxaAFKb1mPifQM5GpjpbRsd
E2DMsgalDBxldFmMvVM7yeMyqZxvHgczCiPV3nTjc220W/xdBYKKyi5448Hg2JSdIKxS2cIbgfHh
+UbZ+oxePKv1+1AqH16esPUfRTSo39NSHHQcxSYoSWvqgiLyGNtUHiGVRmGcOfqmyt3ySY7eszaq
xQPfJMW4wy4n4uFKWDDQC/vLzgwiUDnS1N7I6psCNjKIc6+S5j5NqNaD1krEypLPCpkKvhVpoTuP
1caiHcAZugpi4D8qSEpOfBGozusyQ/7x3uwYnvChTe/K1ApxTYLxTGmei3SJb0cpni03ve7h5AVW
Z2541ZwVQ4BkD0f9AdgRJx7xDin8IDv32suJI61T8D5T1mxzx7UXP8agk6xmVrCwaFok5HZ5Aatc
sdO+SVQKEm60OPTGIUQ3i+n++oN6jXJf+efpu22k19EjSY1bL93KanpZSvuu0NopAKn36tXf4FoF
vZ5sB4Ejl7nJO0emI4MtKisDU5KqCei1y3tERjtyguQ8IWnNwN54f2Z9ZQv7mq7RJvag1Kfw0zgT
lc2jqCoIqyqS7Yd0AXOyes3D0ZigefUwd9dQHMdAw0Z31VZjEdTSPMHRi1eatG5FOU+vCxC4rxTE
b9qTd68ZyRXk+DZs+luokI8LPLlV5u2dBeYKeu4qozsKvsyf65S8xhhZ0FkPEpBUNQZW3YWWWYCY
wSZwB2OhA6WYDE9FspxKuNC8vYe6G9uwihoA1ElBDKL2rET2oXGirVEOO1zVZIZDXS8d7+hOCXHG
YOu97JowmOe+nD5km10n1Z3XW99gpZ83lxfAxUFSuiHepzBz2Z5gWdonS6uULT3sdNWaxU6Jm63d
iYOWLVfM6mis/iP3EeG+6yHMW+qDxix5OdbrCSlsOTfAJwrXla7WzVaSIrZqqe/8GP1tZFpSElme
wHTw5u5jKIW9pXoA+tSRnm3H27bNfGkKEq8kD6+1SDqIh3zeau70aKhQ0UXpIth3+cljk03KfNPo
EXmu/SMHwX0vSrGOwOQBVp8xbRacCZ5rt6ebllj6TdWaH1aq7EfWr6gqv3kVvZKezO5lTsPOumNb
OSFg+40JMzI39G7VNKYJiHHAQRH1ezn1z7mh0DPvrxepZb7VaF9jk36PJ3Xdx9lT7/VHqG8V1Pn0
he7+lTlD6Inh1fGz2BHs3pkTx1vkrFMAcRgAz5Qhm/2VMUgMAX5GcRcWRfVci957yua+OxK9szVL
B+Jv0a9BPNwsdB781AH3JDNqwhiOpC2Nt6owtQBXwHXRKe84usKmKh+TegJMX3q+lmqffef58JYc
BkxuanB2kdNs66YGoaPUwSjNWxcu6UNtVuusKUZoNpxOpSPvitpdj4uD2paOX/HScIuRLlgiEM/o
1mCj8FixvH4I60l/V6O8Z6bK+IwSu1nRlLB8gMBbMHDVurHywCB22q6YrSDB6JwhMZQHbaLVk5nv
plOxjgCh2sfW/OAuBuQgcaK8h3yP8WOY0BbWXd+vywLhv80dsuvi+7GHoB/p92MWh4PuhBZZ0aI3
Piv6iO44PdiRfGG8wAdzyVGJGgkkYu0e8MucORiPkThWbXmHr7m+j8hNTek3YEo5H3FWMvnWLwDk
x2fAn85VU9ckYS929pbnbhOaWoR7REnqe3x0PZXCbe94yUeMKxRnUFok32OjX64yM4vilSoqbccb
pYiwy3p+YA4kqwT08C4ZIi+cU1c/tZoub+lNqcc8591jstr0CzXtn8uq6H3SadRdASo1QMpOAtzv
VwBx68CUDkHzlhBrzvMJFTUvMG0vjVG8EcTxgqpuSXU9ekxXmAl0KlWNtV1eah4doXra1k5abJoh
elP0pHrUsJdS0MX6Nxhh9XMLKmCTNOWw9mIn3YDedVd0gNodHDJxSwmr3UUGfEGAT9Y2qoeEZ1/W
gK4T13g0EuzRvpKouGmUeNbv6dlmFtcXlDkKeT6niK1sLytMQwtUeuBoDHHDkYepipvYmtk0UO+P
bC15vXGypQjGs8wBJrC/guSu3VR2NO7Lyk2JTBzz+fM8sOg38NJ3rEBih41y3g0iVvYLxhm7wawm
AEIiGKT6ela9PoRkNj3n3kL2W65PL6106Mnhk2ID4M+8t6dp/Io4TyFYW86mMoZoq6bjdDNF5fxJ
b5OiVy3pjOL9wfJFfx6udUYVJLgzccS9mISagCDNzO4EejJ2acuZGXj61t541pwzkFbsh7xIQtxZ
6ha7ZjcF7FTTd+YS5Es3DJbn67ltnEac+z5CuUkzYAKnJSIz2g6uSLeMGyDcU6q3Gaks7ZkviyeP
LIO+Lk8u+yEo1DSL1j0P/6qs2opmpiL9XutVRCRnsPTVWV+ULCW28YAIE8FnXvBg6p3zbdLL7AQm
l+dlG3q28VSprOmaRadhTMRBZNI4lkAYAzp8hxw6Hy4YW61CQzH5vxlV0d05plTfyDfoXxNmcFlT
u265c9KagsQdy+IbPgkOG1MrsPByut06dWfTuZuNbQ2CjB6SlVqflVoMwAXoJSd+FHU5+Jq0OTR5
m+9pY2VH5lGbly4f513WG9ZBSZHCQXZ5OMaErgOV5aq4LrraXBeisTiui9p4pn4SK6mwyUSqs0vT
KuyiZQeT6k6zeAdwMd9PvXjXowaSdbQfaYlvEk0fMEFoTseBg0yIHfEjXbma2x4FQDigA/2itOaD
THOWkQgSZQ3PEUKnn1Texk3HIaCQH062MoLccw2goQ51PUz8zrGoPapozeiV6puU08yeGQ7x0rST
78VYJRuVp4ItcAgk3wBpwx0Q5j7vKXbiUYk2CtdZN67UgrJNinblOuO724nnYfC0W0WdTM4B1aEw
xiupONiKcUcGuedldzQfnSvFdO6FWa5LFy7g1A6bzliw0Im6HmJGHnrnanK6ugwAXvYPcSXf8oqx
dLD+Sbcr06w1fUOfJfw3Sa+kVnWrCLucJbVwl2YjJ/ObFXUA0zXE16vYqryJnl1pHzkha2E1K6it
pQFpGlt5V+/x2tUMSXfRxm48iOGGrOQnCHs0z4X5Bn7RSZ38vmruRpWjtq5TS3EY6YfXRJYQdJa+
WFj9oh4Eqg5bBD6jeu7JVM2j0mK1AJPYePsobrIwVZziSOdm2OJt33XMhazqWO2v8Jy4oaEN+skw
l/PRY3GH3WhqBZqiE837DqGC7TWXTNZGJvR7Zh+Ouoz0hiVE89ZMmHIqtSBfI6p03Q5RBn4aZSBo
+hATjrppnKH/ptV9GrQj1XBm20AmaxF69rBWEtg8NTGLvT7e611Jdd+DDP1w6LSvLNqcCgVzbi3U
127i0zKud5RX9XcrbZP14rZZwV8BKaBIreRqKpPpsNg0RFe6ngy1L3sR7+1Z3FquJTn8lHFzV3iG
/hZTg9Hu7msm/5ls4mvL4oOhsWJneTPc6E78ZPb1Yy5ahMUuviORpIOgrRMDjoPUEBT0yB0mjzcb
waE3vN3GQ6dvliYaX71IEcfCQGkrnGKvs9ZS2qRvhqYk27FoXrEm3DLXcBowbbKM+IQBALLMqMOV
66FxJAcLgVpjjkGtti9IYPwrc/TSRVgn7cIdfT0j9qYiYkZlyk3BkGxxZIOrTGrbGJXH2nnVBXhY
o9A2UQNuzysMbFcQDtURSLdF/kMulG06Wk9YT/AwLGZ3h850m1bTOkVbzdQTXEPnKCwm91n/tKJB
71Ussz72lVLfKQpiemspaYgxuwZ6zOFk4EtyFWWlOeh1yTyuEz3S3wCHJsRZmDbo+MF5TBs7dFug
9b16mtHnV5Pr3kwtJwfLKz8KU79WTQEEMqp6skWED1tyXtNfFR8W74pkVQYbVtyo+dCGSR2FbmkE
ozM+FLbZbRa1kvcDATyhbk7HOtefq8X4aDv7HcxMGzm+Ggl8QoOxKZxnUdCB6KcIzakrCz/OJbEz
1vviwQiOUucR3ODVPJXjSkEAaGgkoiKeCd4aYgpAVtmNgUAbA/Zxy3hIOLRyO0kZcqtrixUhovtS
Yv6kbn6aZod9vTQHP6qzvTdWZFwxCYngat47NdzPpmpOY9/fRF6f0LVG8FqMTapSL6S4csJ0Lr4T
KgZltnPuzwEfNEgjhyyHcivcOL3KNQ55kNjWhlJFtxCqspXmNd8NmwPpIkR1i0AMx53FwB6olaPR
erAtaz9LxO06dbywgzLfpjD5bWm+9AI2cC6fCjtZUxfVQeeW38c0GzfYmbqAnSlTb9KsUh4hKFW7
EatpuTFs5RXl4NBXaNU0WJ9cvSc+a5q2mLvu6ll8yr4nuiYaOaKJ8quNM+Qt9WuqtGe37s8W75a0
MxP8XRpb6aZxk3yNovI4pqjmKsy4WJX5Hvl5uaIZXq/LMW7XZoFXF9JHH9StcRTz9GYXxc6LmXRg
XyGOqhQn1HjsI2RARHbabZrJNP12bmke0czYWXPpC1IGHNgNlrgSvW0EHrnzS+tuVCNSAxW454SK
JwadLCCtsNByppeZHLigGrxj3i/6ldKCHc5pU99NvYZlXaWKTbx5PS8Co7uVzDT+u5w7XFz23OUo
6+KOmCw3nGL9hDcDO3uW6W+9lYxbdVTta6OKgXJ6RBnc2Bl+mAFTwcqls+ZP3afbtNYOP1H7MC9D
Dih2mQ5CJN/g2qSvZCq411Ebbaue14V5a8qT+tweYb4klsDtnX1U55jlIhKYgN7CsM0Nvgm3Bc0A
fmiNSSMwC3GM+mrTLzIEmfo+1Qh2yB4KkhSNMc+YrzoL8/40ftdZl+sif0now2BrpH8/5dsFFYcV
jbFQXahhQtz9FbZnIzgPw7Rm/qlnybqauWuOeStnjNaFkT/WTWfvCk0yqIxQTYhMOCoKPxLeEIU6
LjIeU0XBG5p0ADm97itr65cl95KjBzx6jh3tzOVYdZwwViSVZBsCA1adme2rWt21moWqzRKdUOGm
2jK8WTVWuyECaB1V7iORCx+Dkx6gcuy1zNlmRb7xcs5VeYuk0m6TsVxZEI+PqRLX1yPoUj8nfm0l
dZZqT42WgJbGDIg/Fvi3PRa1jJtEuxLyWPfLTif/jlNrb20171iZVrk1ZZHv80hR4pVkONuWGCWi
8lmBk0sXi9tdbmy9Eizt5xNC8sKES9AT6xBgoeSoP6oPaZY+To1i+LJKdma97OYpOoApv7Iae4Ox
h1K+Tw6pOe7ZGFs0YC1Tz33NdYdrHFs/pQi4azY7xpJS1Ttg8CFwaLGe2+WMeh9HkqMmS9vTDjkp
XukPcDb8WqlfI7rbweBE5lXOnayFLRVfkka5ci3ObcaTyF7b8atuaXZAbmf6Y8k4paTW9y623xqy
jhoHGxIwbBpYFYIv4dmPwjLKvYUJhX7NtTEsJ0yW70JtXtWJtkIZSZxXsz/G1/WAA6qr7Xm1FIm5
zmLXDTwqTA9cmm70wJg5nnFsiLVQcFlmDe5gr5D1wHPI0nEdga9FovJrVT10sVluZcfqsLhIDdin
KCAUE/6uGlraGt+N32bL1itzoOJSqD5ukC6g7GfKHJoqY7l0utJpPxH6sklK0310cvTlcdGSQMmd
9gYUxEdPt2Nolc25xTkojOLZepQEdaJVQSuXNysTd1l2HPMpBIsGmL8wKWAKcap5Cscl11jANfuk
5fx9OKTCZFGhymsd7bQnwXtnDeQiqR/Z0IzfOvqHkIBzLn7LBIkDdD3yrh0HJrsV+3jfbjKJDjTK
8inX4U6bHglZ9vCAiYp0IUIIPa9/b3i/shWBM08GgmxWu4jUnX2n6mSXdw6WUrFBU6WpkZh0yNna
GWBAEbxX7RTjJh/r0mSP9RIL+MLGF6EuVcsdw20WOcmT8YveZOuR3ItNq8d3S0mzEevYvo6Xe0iJ
dyDY6DvTIonLr9gG4ZBK4MTqMm6snmMrW81NzSLvyGqDqzeo8c4JD9B3lUWHeCwPRl1SfhKLEJCl
ts0qY+dJ9uocmtIHG0rsD54p15XSbkSKut4K0QSeXqPP0MZjyL264dPKg14s99RCvm3TlIsEOVJw
hkUgimJY6c54QgFG7urlNkpoBmufHPy3YOmvKkltnznFZ9yOV3bRPJseVrDZIG4guaUj5A+8ybnG
gixaI4jn+lhxKCyfixFTUkQjxXDR1Ow+fSqxbhrLHAdpB0jXzeXHaBT37chXptrqzrQ7xMf0bLQi
0Sd+yR06+FKTXwzu+pQY8aZjCyHtjMn00Z4R/S1cr/qQXpWJ9q3PbXE2kEUrrTUPKv73oDDwMgxJ
6FXj/GarZfOcLt2wGRXEPwdRKODMuO1m5XUy87BKaiQ6a2QCRBnJjVnov+aMkX4WGazsasBSCz57
mE7kqASuOj4I2PyN3n2hddLPVCHptdH8CKQjfeuH6hav93psEKjlEOaDQjnk1gcc1wdd9rfV8hqr
iy/dEu+AttIK5w7ZbsNE3KaP0vDsjNF5FyOj2Uwa4p1wZlbn1l0bxbgryE7cGHMblEPK9Ky7KoeB
/+B2161ka8a4iV3hhvbATjL2PAnjQ6lZ9+Omu6oG9QjwfeXVkHvaO8bJOGdi6aji/sYgy2Awnsqe
kBoaf575QMbHvpvVfQLPmfC5MSLz3KYCVAO3Ykd0yZevS/rK2nBonRH3z7zRDBgsWnvMRLRmlw3c
oSee4RzVOGxVl+xSi3cvdTfdnHycudSdkKhrgmZLzVEUj3nsnFq0/FxEBbMG1ho+OYTC/F5v6+eE
FNAuj8Mkc1eDldQBG2TyZcSssrEh/MnOd9T4q4ZhzWXB0hR38a6x56tWS/mydCZ/8pjBQOC2GtJK
ecdxc1xndIkn/LikK71bzGbHpnLqyjZUhxjzJK3dhbrBoLZoNNoG+qFvzJ20iQdbFAMVt+yQ2a11
qTdlIFo18a0h3VYLTgCc9267bLSo3ZcZzqoFantRvluF+Tw48w2aG8k9aPt2dRiaegu3aLVYdXKn
tFUEY0qdp9BRZ3T6TM7f9YjSKZrNrympiH3hQVnyntCkh8Xae+QpEHz/kFbDNXgUDOJtQ0Ul23Dy
0i7M8hxbhNjQaiRnd1Coo13ebLIDvLCq82sDkMxjy/GUBTJBcEVOMWNzD20/dPuCOlRbPloOTow9
PnjF8uC24zbtXfrkpXeVYYk/1mqfXWNJWm7EMB0mfeGoE33+5Kq7/Zcj7Wer2iUs42xU0yFIopOC
w4ECc2FUk96wRDkRlixdjnUz55Fdb3Cy55+V0xTPNZZh28fd6xwncmU4AZJnq4djQav3X1bHX0x0
v/wlFzPRwAJx3nkML5253dpvsIw05aANCxdCv261717xY8YCTZD4ibLK7+tSUT6R7d1T0Yv2wWVy
cU3jsu0CZbH/PZP+X/ku/38bLTvPYv2/DZXhR//+KZqfHZXn/8G/x8oc63/OAG6YdWfwDlPpUCT+
5ahkSoORM6DSqgWcW7d//KP/MHBB4BK+jaWS4TKOXkzL/8dQaf0PnT1QEa5qnt2Y/42b8geW7F9v
7u7zf/8vMAZMqPFXnbGSvJ/OZbi4Mgk8QTqgvCUX697JTwbcsab8qixzW0zejlmZvngnDLhwjq4z
hBo9lm6iQa30m6nWN4nehOo07356fP/w5fCwmGSdY1H956/yQJKf8YUm7EJdPaMEfmJIFYLY4tpT
vBAJQZ5LmcrnZfTClsjtMLXJ+vjz9dzzl/jLBfkuwO945ydh6/o/MDiyQQWTgShRMHhd25VVXnf2
AjOPiWDJ/LZhNs1qrBQHBxFrB+pAXikPLT1KNWC9HKrVFNfFdU9nrzkjrVSE+t5ilHZUW+VOq5Pu
uc6nqAmrPMPvRyGpEVExmfoL40P4+kESLs9J1llvCqMu8SbyZqwog+uO2UNFmKAWltR4qFMirRFs
uRMSXYue2W0ShNlc7VFtipX0mF3eG/X51yyyKh8YW9O7+6jVHA1oS7Gsqf0GizkYN95APWauqFB6
RItCT/p1whQdg8XSsPe1KCrGa2jYWBTNVfYcW6WBzcJMNCy0GUarVTGM/Wtt2pRO1IDJWkY4KFDg
9KINEnpEIkCQpkFQWWe/ne2hWvteHNdkpmtn/0fGdDiZmolpA8WK5uXDjWoGcTmpQbfJY4mmk5bw
f/CKtudDK07Km5aMSRnaJMkyJ2Nk5EwszC8xmuM6ZRcyujICOUwUK/F7BXoTrZ/CegT10NDKEK79
NCl1ZWJJHbVui46RAaPQ6bv95W36/WVi3hPml2Vr0MYuefEL2+ig5lgKYaiodzYplHRPFA1nW0Qi
0C5bkv5sREQiHiU2NP+/vbpmAPrn5HG2af/mjuY4L0kisam7Gnq2qLHEnPhKXyu4e3KlOnWC6phR
HZXT7+SQ+rP+8/UviTIWHBmTbgQNTBVMt6ZfEBuWdlaafsnVcKTyOKEQt7ckp4zB3JfNsR96zLFF
zICIlnrIUKl7VBAwaJ2UlU8tGQfJ0Dl/eSYX6BGLkQmWkTMqihY3f9HFeuIgp6WzmmE90KKC2dOG
BEXLbh7/fOf/eBX7vL16+jni47wJ/7RqxahIWdanmFuNqTrMaYUzBYzf3/byC6QLN2PYGoBJ7gOI
uHp5GcKLuwgToYbXKXdvvcG17olvMb9rHPL7xTUhpHovrMkmZUGMP7DOk78sz+dB459Wy9/+Aja0
n280YrLJTPF+BkPSj/tF2so+q823mnIkXnV4KNeE2cyfc2UzR1/CCLj984O+WK1/u/7FG4bDAx1t
IqJznLQvBmCIpm+7Afv0shJ2TXhyjMc2q+fq5s/XvdiWflwXwjMYe9iR7AYX11UqhcR2U1HpgNXx
OjLLyE8Sq791prbYO7Nhf/vz9S7ZkT8uaIAeAyMIfoo1+tcHnWJijHT6EoHuNXmosJ4ErSr1x6Sg
V6E7JEPSl/HuBqkM14tmTd9nu3QeaD9M3V/WtN/f7fMRVnPw3pom39HFF6QTRdtXfO1BMxbON1Mo
zU2ika775xu+4Cud75cvlGERh8fLGnWBCBpdoRlCkm+fmWp26rx52VX55JysZAHzIXjD8YgV0V+Y
oL/fm8lJCv4VUFDiZS+JsnA85hxLtRZYEsUtS/o8XIZ0+Mu9Wb99NMzum9CjNB16sfejWPhpdRAC
jwk/pxqYDv2yqZzqDTFnzfE8LfX658f4+3tqqkCHPVQK1gdgfb++NqhoHK6AUgZ4NseryhvFkzJV
/YrkKIptjPx/YQL9063RSad24ONwqXR+vZ4yTVYFB0UNRCrqjTUocEXyEUsDXcC/XEq7WHtYlln0
zpsr8QWcqGEq/LL2MEfcSDWPbTDuLVm2dcuZCku5lX7jxGTez2ZNH1LYOuqBBvByOA9Xjls56UjC
HcejbwM20W/FUKsGoc5SBbcJF+p2JBGzp9nSqebVlDpY+Ohvk5f+5x9Gv1i7+euZMCQ5yWZvNkzn
EuGgLf1CY2ZmgNXu1bdxmTJARpHVPjZV7zX0Q5hOWi15UtB1mibs4nnsmnvNycYZsd3ElN6SSj8F
pJR572XGBrCG+UQAVzkZ5qlti7NsJVrGyhfHiig8QWVqf1n9L37t8z0wf8JoOvhHkBSX1PY+7kyn
EWCNCYJEB+9wzeQ49Ncq3ZK/rDr/cClGzuBqQND1zrDHX3/sPPcmDWKAEWqz4cJzMdz9ojfzwWGM
5/7PP83F0nO+KxY3zviaxYybdsnBq+qkzRub3dpk6nCzaOZyh3uo5YCZNW2oVRhQrDrr7/581Yul
58dVWeY87lB3DJgjv95g5WKwHFUO93oTd1deL72AKOYk+PNVfv9mHMeG0E7eiMnCc7kekGA4lnJy
tbDoquKId8z+FHaGPzft3GR/nt1e59a4HKve9E59Ped/WWD/4foe74zG0grFy7xcYEu2rFZkFmtP
XB2bxjhI3dwnTn1d2+l3IK49qCXniS3m48/3fbEOnp8un5rpGD+mBN3LQUFZewMC8GwhrXVIehQo
ocN8GXNgvdji7Lb+cp+/vq62QZ1OzU5sDV83hO3L88EoIJyMpe0w1Sx++ITtq7MUf60Kp3j88639
+uL851JnYeBclmrmxZexgPIS3DuXam3Htwq6bSqJ2H/5/n49aP37Khw2eXN0nad4QZSzFauRpnH2
N08OgzJ6plmvtIerw3nmF5CU7vU3tqiWg0sL729rpcG7/9Mpk18PaA7AN5XBUapy6+LwI3qXbrMs
jRDkZHuf1XVU+WRVNU8lHsPR7+0s33WNNiQ+sPOJ4mYC0tmVOqNVWZTQ38oZxLOJDmw0Z2WgZe5T
O1twXTT4j9O41WCTtV5aMfyiF9ZhigsH9Kbl1kQrI1EXdJkz928A3d8/BZeVU+c7RG4hGe3ipkqz
tr1YEXqYk7l4ZJiteDDLpNolbRmjW5aaG3okbG9Mbx59JwXX+Jef9FKUPD9W0ySjBIo4j9e53Kwx
Ypup7tRWCIaNKL2zsaAJpdfNKbU78JpdbWsjnu6uniOaLOmc+rYxVI91amOu/G/eYjiQNoKY4wCl
0Wyeyw/W/09noiahwlEawwz5p2Ry19UXrfm/gYJ/FJz/90XiLdY0cj9sJC4OQ6yBF4usYyldW0lP
DdU8g5JCnqX1Ic9whMAlhsxcl2zKGG40q1yRj+Dq+D2B8mxGtUq+7EkWr47mMdTn9BMauVLi1oMq
4LSHxFvSdm1kaaWjixGk55vJUjy3eb6UzLzTVVk1GSaTzdJ28/c/P7kLuviPm7KR/1xWmfNp8vLR
eUDTZZWaejgU5bqNdWqEzMbr1pf2xzItEz1mlvz7XCT8uQrUoU0nsnOjY0mnsF0kQyNpZcGBYHT3
z3/a+XH+8rjPQjPPG9Kn83+4O5PtSJUtwf5K/QC5AMMwmLrjnRpXE2oiNGFJoQj6vufTclo/Vpt4
rzJDLpW0bg5r8Ab3rXuFA4Y1p9mbn3gaS3MptF1KJBSC8oj0TOsAODUJi904gSEfPr/W+2mQlXqZ
/ohdKrbuyxzy1wDSzMBPKbRX3jhR10Bz17yWJj7xz6/y7o6WI5hN/eCySPPJnEyDbmi10zx1jkd4
TlwkxO2pawr7nVSp+uJoexI9WaZcrkVAmPkOAhlRi7d3lIoAPGvJtSihOlIDRaG+1vXrLjPUT1cQ
P3QEITmQHFAXO5eOVqZBcmOJvhJdXAJxCawvTr3v755DEXsjZYH7XMRrb3+R2da5MIDc0i1rTTBq
WjyV9mAfIJx8xW794lKnAiplUdxGh4yzwI7qzUSsiO7bND8k7fwVlvXtfu/P0qYWuZyus+/CwnZy
ZjFJprnUalJhlOtw/vR6eiiwfd/O4+Tc9A3l7Emaiy82CO+/WosoMzuxJTkMy80+GUn1lE+h28eK
QplBfUv0mKTlaMV0HDfmPkh9h9a3olkyQcXGpq7ygom8uA7tqH7tDYQKdHDK/nZOK/Ofv2QOi8Ci
lqg7HTMnP2zO+zjJk1Z5gzO627JqZ2+su2FbR76++fxrOolq/Hn0jvlnl0SElHKlZRT89dE2QTLj
Ce6UN9uCBmoO3Nsgqawrm/oSL6W1dRc4Uj4Q30i3GcK6A3v+6DlQA60fn/+Ut6vxv38JwVLBUYbY
gzj5JXoe+Ojac5owkim9bMjW/WzsaqSuxGn2ItcB9BRmea8GvbsrSSh+4cr4YAwiqeFpL0ZDJrBl
dvvrQSTRrION0WzPldp4nkFMehitzt/GXXvHv91tZdKF3z+/5Y+fvsSnC8cQgq+xbJr/uiikab9P
00Z5RmkPAAjAuTF5mlchkKnSruKNUxf07VTKp/81Ev1lPQzblBrELybVD5/9X7/jZAdr5/akOWPG
1F3gFk9ckyge5+9DGTraC6vSdD5bRvYwNNO4izN7vPv8OXww1YB2t5AYcOJzzVPFH1L7JHbHSnk+
vfhbuke66zFL/MvWNLvX/8mlOBnwppdT7Mm3NVkwnaKBUaZPFVTYio9eDwoqL83xi0/r45v67yud
7C5nLchzYvzKy1OXfitibRsaw8A+9Hr1xev78FLLVpKooMHB2Xo7jKjPtC2mDOWJfqq9WbLymkMr
tqMROV9c6s9e5s2OgnMV+jYylJKshnm6/uplMdROOisP9QZK+aCVZ0XciF1AWuN8ssMaKpESZFfm
/kZSx3jUgzH5kYvCvuySKfwfPGT0bcupa4kFn05fml31dl8wffEBudu0buXWrOAUUk4k95+PnLcH
2H/NT4waubBFoUnJk0XKBbuIiJKt1JCTYLRgZDy5et2d225ebwnG5V/ItZaX9u5BczqgUE4QaFMn
c0MwdexmwUhwLwY4sx7+Gc0sX2n/Ppr2CH7x7RHE4xRy8uWPgrb6ul9mXUkEPW1CZ5smlC6Hw8Jy
ZI+FoYzOn88f5UfTzd8XPXmUFH1nZgXJ1wM00JxVw6wdRUiQUAN7Stk3JWkuCsfLzBL5UQzAdT6/
/IdPFmQrYT+GMvuot5+L7AO90JhUeZNWjIwyTw8TC+4XN/nRR0llACceQQjddU+uokWUYdPUqLw4
1Z0dFU9yR1XZSin/n5nS/z0yFZkA4r5LiPlkpqGtIB9JeCsvCV0aaSnhXJmZ+MoB8eH4/+sqJ/dT
WrVqa4rCPeAkJgzKurq0uMplA8bG64a2O3z+lj4cmQT/kFlQq7GQqt6sjaA9dXCm7IJqRYyBE5RT
bsRgVqAYpnbfJtlwOVmChPfnl/1ocFgklQip2uxHF7jw30syMPPMwAfAZ2fPIYSIQm2pSY2+mLe+
usoyeP5a+P2s1wqhs/A3qZbdGjBhPG0IvzJtffSdsYkEB0bED27KyRTSjARgco3vLCKucDapINJW
SRUPP/qJhNmqEFFFxJFcwkrVlWHsUrPvvrjRj9YLch/EG4Vkb2XoJxNMUhMUgwrF4HRTZi+tItzI
sCl3caNBEfKjaTOafbGdLd5pV36vpJqfqfWgU6Qk6/BFkOODj3LhohEPZCTzhpcn9tdzT2lWxmGQ
g0YZgu68C7t561cUIOeOYT18PpA+GL8uWyrCSyyUhnO6qbF1OIOjRjcS6Y78R5/WI9RduW6aonyq
WclpRfS/Msh8MKy4puRULDnRMPu8vb1mRIWSTlwziCqIYPRDneEC/yp79uFVTL6OxcglzdNhpXok
bRPQYq9DOuQ5ZvFbVCACP398H+2NSbUC12ENBOV9qoqNmjFoUxyMHl6+5KGdI3onZnNp65obm8aC
oNWNu8LMrWctJbe2ajMqpzflLAOY2pki5vj5D/rwff71e04GctqIbrINhk4kMuWzVjnJhkGvfsyq
M6/IGSQ3Q2z8M03gn7md0APBQZ21itPRySfMkUTYYc9VK+IKl5oZWedJ+GVu+8M3Cht9iassZPWT
XXFjIiDMgAd6yTAmuzkV0bGiqRGATkZnjtYCHp/FvKtyvaZ+2tnlOcXzUwhPIynN6dCYKaYGFBtf
hZQ+mMCQZOLypAyMX3cqHAmjEMBsNSpQTsAvzLL3f81aqTYJTVBeFlQxnZygxAG7wPtoR1qMPn/n
JxnOfz9+hfLIZndEBeDJTqW121CMBqF9ttNUkHS2nqzMNtWOnJadY5Rqxvexs5jLcCzEpk8OVHYT
qBx7ukMKYP1qav8HAFJ/rcWRdajoj9nqkRNfRXYE4DR0/P6LqMZHbxJ1HaVGTCEYb0/e5CRTzcko
PfUoexHwtVR4ANf5lfTvo2+BP86mhtdDfdHJVaowr/CyxHybaS9WwFhoQnIBC20NEYy7ViTU7TkQ
cut/PH1bjIMlnEmQ0aFn7+38ludBHIO5cDzHKIM1bfXBplZhuo1bOt4/f/XLm327/eZSghwZ8xsn
jNPs8BCXWudS8ubpdCZeN0Nn0MUw9ONI3ZIjMgghenzRtbrKnlSC9eKLkff+PVo4DkhhLaVrZJNP
Ngi0pjpmHnPaSGQEQb1Q8W1NXOofR5q4ylKfQBqcqeo0Gl92dNcHLqyksO6IwOezu5Vz/wuZwfhF
rcBHjxNGu8t6+CfDenI/DsV2btNxJYo2y4MCOXmvd2AURVmTvNLGrvptAvcBBC6uP3+RH8T5uEly
V5JsAyHdd+UybWJlmSTOx/ECHs0wUtnObEpNvz6p7/4Q0IZql7TXOKrZ9ugSaHc303O+aWMTZxQv
aYl/I0t/uPnih5kfDDGO0oh0qWASlIi8Hc1tIwfq0nrCHlMjBYXyjfkNN8xwR9DeOo6yDDLqD4z0
J8xfDXdy61BDSBv6OK7HkaY78HLdV7b59182+wYaCAnkc8Y1TtXJkW+To3An6FnSKY5p3Pqrruvn
V8Oiy2Ks5jldVaDMvxgd77dlDELOuCSgyFaI01qj2gzHssdp7kVzBu3VlPjga/VqjMZX4tU/IbU3
37XUKS6gHQD8MXlUZ3kpf+0Aa99oXJdAH03kTnqGUtJalWIMbqcs6y4QB8RgX8PBfErbJoObJ7td
kdPbh+Q0vjXnrPzpVFb4Sg2Lfm1rI13eaWNFX8w97z7+5TcyMCgLIqlAOcLJbxxyJ5RWri3djZQ7
h+79DKdx8/nwe7e2nlzkZPT5QaCFJdVqXiXT8bqTtfbTr33/uUnoTlk1eRTquxJjxO+O+/8+AV/Y
ff4D3k0Jyw/gWML2DpkSKY23dxlDvIhbplko/toFrrazJBX5etTERS3789aSt7Kpv1ge3x1il2va
bClZPQj/i5MnO1RWGdpahBXBJtO7gmRLM1Zu15y+KuDugfb983s8yfCygVguSOZ82b1gnZMnF5S0
HehKU76ndBrGgi6QwGzdMV1NMU6Usc+ql7xwqYrowfZNFfV0Ni1Rn/+IP0Gcd2P+rx9x8qqzmtqB
dAo1T+vAe67TIRYXhjsF13FOmHeFIb2EKx7SWmVPECmndt5rVdrvHdUO14u1whvTyP8W2YV2WLxo
e7cL1G02u5KFI/LP87qXK9mDECi6tN3FsWWuhxy2CUXxsJFm2mZjjFTQVqr7z2/twy+FrcBSVGJy
yF3G2F9fM1mwgFIbvpQ8Hy1QueEtafuvtHfvZqflHf51kZND48h3GgYSQk208MxCFgxyfro8dmVX
fvv8fj4anw4JR/631PCdToSoAfoR2QMwHDMN/Q2NYDMtx5Wj71Al6I/IhsXvz6/4/is0GJyY9FhU
2PrTwvLmCWpai4QlrlyvyeFwIGFsvmlBamzzOat36UQaey6rO6vS48fPL/x+/uHCFBw4THFMAepk
UNZUvrcgal3PJyTwa3BZDT3qgCzIu2gY0j7K78JcpN/NDh/CWEjz4fPrv3+rXJ9aXhYcRI3G6dAB
i5E4aRy7HmVf2WPGqQhkDlUqOz7AL4srPrwYK5uDucqhBuLkKS+snj6dFi+q6xbbpAxn7BG0XFxr
U+N/seF5t4QTAeDE/F/XWsbYX9+E1kwTtXK80RzB4bnhpNOlalR6k47BYunp4pSXK7Mv1izy4fzd
01nGcYk+QJcn43B6VhqMbKLdgbbHULTOeUDFg7EOxgJSeqxKHQWjzhYKLLK8giMIzr2W7ViCBhhS
OA6VSbN8gOsH/Y+sbLnLuzIStJvo6SNvMHwktHQNtNftAGwbkbUJm7CWKB5FniMBKeAFEtSF5OdH
hfU97Do33NG1qMjHQ/26rnRfWJCUjeHGoj38qhM18NyYnl6gzpx86fNutDSBmOH09oqMBcXHXSao
Qil1SmbAKPTildaF8fei2btw56RxN4mq48exlWBTczKlhMrH2fomyql4qEdFz2tQTtWDTJR+CQlq
zIFCuItNRoA/WuX+TFpoyhUw6Zzq8Z9zi6Yd3H2rtSu6aWxI7XVhjWcKwxK0Kb+ewrVRDOVIQBm1
rQsHT9LW7WScI+2yCy40qi0Mz9fr6sW10aN4djXrByoUuseRiuN405YiEp4N7ZIu0cFs1pkTJ85d
IqY6gd83VDV0MMh8fb+WjrbXqwBoiJd3NWV6JdOBMu+NZjLoPlfcX1Z5DrV01bCWWenfR4EgYh85
eoFlHgKBsesQD2ak2IaajmIRVtBH/AxkrxEmrqCxXIEUkXYH0zxIQWUQP9DVczuGyVPdk8+CauRW
6VqkFkon5TuSrXuXDDDr5SIumo0oadaGisZfPXVrNyVJ3V/hkEDm0u1MT0EdB0HjObQDzA+QuoIB
8mDlJ/vGtqp+Nc96Wy5t9hW9G4ZGo37dOez9EAb334wmJ+aAD1fVXtlITn5mUilzlQISA4pOp9d8
xgbcaYnmWyk6NmcyTc8NRaBRzGZQBNLOo/Z7YtJcjbKn0Zvuj/qaCBV0VtCF9L8P7D+0bZz6LUNd
9PbRkfMM8a/Ta3MdYmhf1SVpmCK18QuUoTa9EnpfoB5CBbcVPuaRRmpfXWMbrDHnFCPd19jgUSdp
Mku+TzmehFVfm+kVe1Tnpp2q8huJ/bJYzUiUCN2ZuXE9lVVMFbM51vQ2Czn0F5VfNPaWnm4w6gYJ
+X4F+hXSLm/OphFejvoPWomre92w4eFIk6jIGkZ8fcBfpcOwgkOLc84qxxdyff2zcBv+EBk1OvW0
LJkFDW39jJUo0L+RyzRBjuRUS8aQ2PDidHN9l6eNRDcjnN6iZtC3bc/sIj1ArzChZSTkEP0CZT6d
xT1hW/YXUXjtW+bYngkjy84S5ET5rmF9dRb6JP47PdQGCsWGKiZDGVCtXSndCC6cxhpvoR2qJ3Ax
8lo2qg33dgwLnS1YIpFjOWAbQo46+BRiesHTXKmfQ+cGgvE39PoB2BPkI6rB4szDJtw764ycIM4r
mvCLVaeLpvOmXFi/qjaZ0+teE1BvgzCGl2jrk+GsUg6GYqXMsYgOYZ3kPyqzzH8YSI0eFkYI1Miq
7hN8lNJ9cuIA5+Zk+mXluWWQjussW5hhbZTACickFoDbAmdQrWoR7tjeDXf2mJh7CIsazZAuOJNy
PuuSNHoZJ2qIQMmk8fcQJx0skjKpmYClrF+QA5Z3ATXtKDEcu/1utKlt7JGTTFCi6PazIVQl4T2a
CPvejLsE1pAToyWbhigbfxB5EqPXj5ZMQFqG5s0Y+f2446Pw+dURANefUV2lJrB9Cqzpl8fWfR4F
sN8OvkWDD+lbojt0/4/kr93Gb4uVCewXkIoWNPZmCtIk2tLlVAB2BWlztgTtAKsSedV2/C79CdDE
3O0nq8iMVZ9qbUSYiFMMZLVenzzVWBSjjV1ZICuPTLoRctCSNgbYVj31YwPaDGwVgLkm9OFG9B39
WtOIB9hLYjsFCQ24ARo2pblyn2Rq2EFXjB38w3HS7Y3UFg+m1nf+rizsOjs0qofYoVML7K4oUQaZ
oQ9BoLYdQI3o3LRHOLhho/8266U7zxr1pLtIZTaAs4rZVqKvgpdwjxC8ya/VjJt3n9qKSGfUWgY1
SdTFj0TYqBSlsWyG/OLkuXhMrJIk7sB5St/H4FGie0ErafbaJvEAmMIZo3yV2U15bnTusAvsyL7X
K3f+brEzEBtmUAvsjfCjR1ssHox4oIfhmLT0AW0SK8/jF5DjabUygBX8psjAxTetdynxTmFM+iqZ
S1i7SoXac681bkYwh/iGlyZxPXoAZaMnyrzG45zFQ3LL0B4KLwxKhBBGpP2sLavrDqLzi2cg3GCS
6ded81Vr+wFzhwvGRZxFXcoiUORaazDxugOADGpT5IbaOzLySV23yUZO9vQYZa3xoAnfL9dBlDBP
aOxDnp3IDS6sKKnNVZ5kLO261Vp3ge1DQm6snnO/GNl5a00vYL4TaWzXcZ2EjyJXRoAeucnvMypg
TK8qeuO3VvXtrwEcyQ+6jgc+vMqKz5VfY5AqwQjA/58t0HKhppfnc000dpv7BRZBxHPpQcqGdzbm
uXVNNCZ9MlVoHmuZm6M3IUtu70UdR7gPZwGKBSPHseHf8uFnlaW90WHzvoRiwXkBHMvkepr6maZe
J+5/mcbAYh3ovn0BOad86gqY+CDFjKTdcK6jjdcpRnmO1K5pQV7OVbuzSihdayPFZeDN3ajqNVII
5k93nmW9pUPGurHCfPwGE2qqd5C3nfLYz9awWHVKbI217HDX07LDRoQqcTzRdTcA+WPznYfeRP8V
uH+tn56TNkcVLrC3NaBfNP1SU8XorlRB5zUN2yiw1lU8nkFQHNaDyH6JPhxB4VeWdpmCtkwgZgDE
G2x6hOGu0U4dE4jqdyEqr/PUKQEV6+4Q/yj4HlvITFpKerEusS+keHW+O43BRyjbsHmup2kEykUY
QG5srXTOcnSqoEk1nRZJgxK0ZzxpUJvSlk5wfu8qy9DKxEWtNy/ZqALYc1lqRmvLyXxi/yO9Tl5p
KyQUWdXAxGxn1OEiHgrdi2dtOK85dh+p688T5DrKuk1xExKrhJgItIK7hqXE9tiqTJaSAdUp7XV9
wfINy6gA0YmzYcLziJpoI4pgPHdiR/d3sUY36gYXj9GtmPnHBE6fozZVVlTt2kZU/GrhYfvt6BU7
ojyws0uXQnwJxqWn7hqznK3Tv+RoQKwitxbr2gTSyIbIcnWkNET7VkYlg25N32NSrtn5Mp25ZKzb
Lbk+2/JMClGrFW2BZrH5/GD2/kzPUZTQzMJooAvxNBlVJfNsj2ASPXR56tzSc/vCMIL08PlVPjj3
sgsQpLvgOZD1Wk4zf52SBiJszmz2vpe6OPnckKewDi2qPKMB0gr3lQW7LJlAlhbst/efX/x9ZbHk
Hv+6+kncItHYwOGA8b3JNeNjkzqNWvfY1e5s0VzAXjLW+FHKw9SE6luZpdlromYTTFZbn9WGG57L
pvoq0/jBEdVCIyc5vxlErE4jv2p0h7ofU9ezTED0gx53t8xFbNfzqfri2YvlbP/2qMixm34g9nE0
T9NNe/Lwy45wqxP4HsjGzlonUZX8SrSOQhJScNYxTk03WEWdbiN7zEfUmO3wTdPB2q4a0XD+iIy6
f9L457sUd9YZPsHMQco4Qx1tWll/h0eVC8+XbRzs9Kq3nqOZAPN6nKEHb0nHm0dnCiCY0VJRD5sA
scct5U/mzVIw/NwEvTbjTU+hakNMrq0VVOvxKm/j5n8w1Gk+WdogqA+wyGu9fQ42YsGBFK/LOag2
N2mSVBsNwMYXH9SHb5YUOtEdCh6Jfb69ihsldNlHBB+seETdWZCrZPN6604cvT4f1+9DALzXv650
EikrsjqkbpnQA69u3IfKRwgyjZgRpaKANijpFAqT8O7zi76PmS0RLHLXxJBo4zRP4h2yG/ywTDvX
m+Yas4kJ7C3Sj2F5YfgQeD+/1kezBhk5YDCkzZaeobePsowAT+cLLSKuMaEZhE/3IzXtD35ttP7a
Mgt5WS2GJi83WZI/v/YHsWR6vtleLk2flrJPq4WBhCPUbXXfWxo+dobdWQfLmI11WVry0na7GMy9
Hx85py8cOvonj01nh/+0LJEcDZFWE7AE4mcSV2+fwGD7nB1MIujCHNRDlWaLxDTq/5WY/Edcov8/
fZBLier/m150+6v83//5kkY/n//X+lfe1sXz75p/yJ//5hktf+JfPCNT/QdqeqBWgC7omWX8/1+c
kWH9B++H3h+SrvTRUgv0X4JIwwB0RKWnS+vbv7yS/4UzMv+DnBhJfWp75VJzQtHNiQ7yUz0ktaqM
hv+e6CmkJzZnKovuMvIfYHBOJvquiVXVQqaLClTlnFcH2Qgk7GXebDhAW3uaTJ7sRpQ7vXS7J2vW
G68abKTwjls80gE3Yugt2YElEMu3gW+4D4kVvWD6qX1vLsHW2X1kk75VQM99Thu4oHX5S4l4OpMZ
dJw/f3GsIlQyXfoyJSYTRNOG7FqVUzyGY9ZGhwloxUHvyvEhADpwUUmR3FpDLS9sY2KNcApCboTk
Y/jhmP0A+tv3fhhOD5hi1LrtmldrMviLjTTDQ0OeGXxmLy6RcYl1ZPDfQmLLMXal+WWaN17jp+0V
BqjkKpLdK4cMdVRpRhd5KswDe3Z6VdPmFWiR9hjlWXtVtJlCDaKKR5Lk6hjKAApUqPWHbIrUsWvL
5nekRS/YiMLD8l8i+FJHPRHyTuuGV8D103lfuukFnPDpYRi4OLlj+bvSEIWhFFN7Z45fFCQ8utRF
clU78yzWf24DC5C9pwOgePzzK/EMJVe6WanjMJWvoI9fIHuCni+F4UXIgD0OFvhcSPbhPG7lbyvW
i0e3Y1Veh1SjX3VGpu9lEyZXkp3owTTC0WsVf2FU8jdvFSenUXMTuqY15B//1CNOVnJPnQUPIAv1
rd32wzbCcHbkVAd5EePy1UTOcrO0SV8Nlp1DvmTEHWeQA1cEd+y9JPJ83nUN/kvUThQp1WGq7/sw
HSnG5z9gk6tIO/ih+ZpRnbAfiDkhqpMaqoo/L69CCb+qiSPvlocbh469x1iuUfQy+fI3WEsEvilX
FMNrVscvdaMhPK9kcVgeay5atXctbpkToeEB4nyZA51WV42LqjKwfzucqX5LK4gOouCFkKQDtCua
VzH69pFAynQE4GM9mYXJU3R6DuNyuM4nHUUO+vCFxvSg+/q1kfqcI/qqMA/Kgce76oYq/VZXrdrE
4aCuNDZY56xQ0U71gxsSOTCcBz0xwKZSpXgl28nZlA1t/Zmr65vAdlG0uGIotoayORHz2R6rTMeY
UcLTtencvwSll3nK7OofET14a9saowN+SPiFUvReSPkdp+5GBa/EjeU+V6ijPWkW/l51jngVemGh
bJqKEs931xabzK+lJ4q5uWyDcjmkOu2veJB4FvuFKRyMLg66Go8OO9fmamDAE3uOVxNMArjw1FXu
lJXYN5U+iEca9obb2MJbXgdmiGtRTOFz0PMhcLCozx0YtfCmpuEWQHJ8ZNR3j3W4WAhGAsNEuKre
Kyo9ODa2UaJvgs1tZNGwshv4pKvAsKtNYQ7mUZsq/9YtFNWjU+ted3pE+iBOwMDqlXmZTO6ManOE
U+abwrOSvl3XEce8iWkjXNd1X6yD1u33ob5ED3zsIbtIzDTFD7EN7awTV3ruD9/0wg+3SIz0NXuo
4CzlMBCv6NWxLwmGi5eMy6KyTOWhy4qfnbKbW4OpcuAEOcozVBQSeql7tCNBihQQ2tqomjsj591u
hiSvN0SmxEYsYUWLf9wSiM5XglI4z4xM64AUxseykA1nYB8fisql/a0zjGOM2u4+ocD1zMw166WB
G4q6e9F7aLYeAp0m5nmWNaZdbtzAEQejNO4bYLiPbqrkY4cIVuB5XM3tEN6pKKe9TgPd6gpURDNZ
pH00D/B2UV60Z1be+A/S1Ih1JO20JyjYXrOp6fY0jgtQkxnVQ4NIOLDEJe5FA7+jjRPrVk9mvE8E
sAlH6B1uR3vguNrEGtS1Dpk87NQofS1L/1fdctbF/rcXIQWQEy76b10TuftOKyd9TQMW52fOa/4W
00SzMsPafmzi3ESSl2froQZkWo+h2jRE7o88/27VWUi/12kWX4Vwp7Zkb6v7YKhwNQDQOAsLPbgO
glFbh35LAZ20xh+jgLMdzj5BiaaDrJcE0JrHirbhxEw3oVkNq26JBeuFCRE2UMHz3JncUx3CzDer
1tNn7Xsyw7dajXXB4cUai+RsdubsEvtl4Jm1aR66fLS9OsJWUuc5If3B6F3CBaO7QUW6D6ySz9tv
+5+91V3WsQOOt+V+HU2ep0QFPLdJ+4NuTy5C4nRs+URlcZ5mIAHqbqovk4oYysqIApqdy14Y5+Ho
1ueTGWKuWJolPY771W2ol4TZpRogUSGnmlx/ONR6bz/WvZ5tNDCXP7WJkt9qKO+aPo8OVCZk903p
zg9gPZ3zaSRxwCchjmC6iZ6X1mSegdKsJCIMFNIrmwKyG5xs017OmjzQAJVfIFuYIUwATMQFk3qc
xsCGaz59w7ORHlGBoTNFrbfL+CEbzUUk0esFHwT1uIe6x5g1V+LMRtR0ZUq33YxVgHxjWalY7+ID
e+34hlTTLaUO0zGQg3setXPy2g0kFQtfTkue987PUuZnwxzWpTCzX4Ex5Uuhx7hqJlIyfmwVWzht
xXWWNt+yYMLdVqCy29IEN/wSdUBJiDOCul4z4Td714cjS9WKdqODGKdAi5LYM5sLroKmr67gH+uv
MUb688ZywgdizT/IMlvn+tTLBDhrl29dGWU3aWMXF1PApGZjeVmBVx8YjlFxS/eXhd0B2svKLCP/
qi2qm5Ea951ZhpcI86qbSBVkM32N0V635l7y97dSw4EF2giJVt5/y0mqEzjXhh2ezKsylA/JpMZr
csCINds+RTQZ9OuQyKG1ULdnkV3yrU7roGIQN3B2BlWToCzL7IrehOtGsABEmXkXxrhysvmFHewE
OC8Kt1TPPLm+wTClu31T1rrGRxuBoE6xH5cq/SYiZWzr2g02Bfmrs2zSKFaJySvgZWkeENioc2aa
fGMM4NeLjtbLvEz6l7kfiycC54DU8QLUV7NEigo0yrqiUkKswVy4t1GJxLUphm7luuH8u3YJzww6
CUTZAOXmlHSUeD03hPaCbR+Iycsq1jl7cMQurpxiIyMseSYArw2cJrEJB0yeMa6lbTl01k8ROfkm
DdVUbSYxSoAIzb3N4naZxWNF2c6EiNEyu6lcYXNAVlgNJuCGzK4IIuf6PQ2d9s/JoHE3Z+O7lqCu
No1rl97kdw3s9bbaRo4at4KCi63TO+R4UOh5fTKekcxuEabxSZ9RknGJaVUQUU2hXNJDfBYTdd4V
RXaZWm6yqmq73bl9kx9REVieEzX2vWizx7g2h81smNWGmKd2AHlb7qREFRyFU7ZxiCGuYxKq66yX
/gof0g2Jyngr3KVGgUlxbQQLtb1iigsKOe8J+080iRAZI45trR30TOcRUbvzvhLhqrKGbu8YrbMr
pzjaYQjQX6cwAfrfoL/WG4H13SXcFkTdfC7NdL4e2RTkSVX9JDSaUYVQPzUu/lvLmuKbmf3KTtAM
jj3DYjfcO8dShlcaNSPEh8MBxmauf5t04wp9OkYfk1rMopucHQsDhQOTMnHKulrz06Ug4EfK6vbT
Dyf3kFPkCNkDxtAhz/FOb3V/WrzDiSYuW8QHmLQpcTJp4+yGc9cp6gPpZXHNF1sejJlDvlPWglSt
0UbfgV4kF1IPi6Pf+8QepkmOd32rVc9ROWteaWJUJYRfXHeNYVA40MeXeNahwzjZjFuljGyvjJaa
rK43qltp1flN5mraDzyWNVZAafs7LMV9sWFVUQmhjXy67oNKu+34RHECFMJ/kUWCEq0cmwfpwwFj
i4SwW4sa6z4qcnkVubiE8Y6BIbMVJLA2TunKiEvHuR7cUt8rTUc1WBP2vOlDdIwrYeOjpfSw7w4z
PLAXAUHvlYUCKxdmPtNr7SC8tnsTpVrByAsNp9tRgKAehjEmGx2GJEn1vjAuAzdF+O278XUk8hKB
d9/gi4ocEV+Gibw0tDrEkEcWP8wq0iiNVGRiYzP0qFJObzWj9YyWjRURFof8aPacxNSXZ03Tnztj
Hm1UiFZ5tN2B/EDkr6ZAfh+bCBeDZtxnNirdXPWvNf/XJsh09owF9JaOdRp3YmJtRo3TSTYvVcjK
eW7LmK6Buu/2QR326Iv19KIP2ucEygRvutO2Y89uPNDYrPsM2te+tZJ1kPW3ai53TlJxhmn1h2ki
cWMOyVnQ2cOm79A+OmGlYXnvitXYy8sxbqJLZD3DS2LXyTENgYEbbmnckJaMLohCR8iIFZuyKaIJ
XSDJZPtzo/LpaTIoEiDEE1yOfK/eHOPHnAbfPlOGDFCJtBrF8Fjooq66GLMG1i6HUq8OrGJXauF8
LOsu2ZMRMx58qeFiV5O9jjUMU5QPXKD3/D/sncly40iWRf+l9yjDPGwJzqRIzUNsYFJIgRlwOByD
4+v7sKqsrSy7rct637WoRUZmUKRAwN995977zb2TioQmC/c1CTAtGuLGjOptZUToavVzOeunWtGq
ofy+JFhSPzdtszZlb66acXrBth5iji/cDzFly6mti+De0UnzAp17C81xXhd6wZJ6aYBcg4w5kIWU
zVfhToiCp/nwnQuPBWdtfVE4V5GwG43rIaSKzJT+EE81vFThLPLFNNr6jNOgP7Scd7fdUjwhMRwC
MgpXbjlRNZ4X8VjMyxUFwVnPufzSufnV3M5SueE8y5mnZJSUmGya7FhQ3xjPXvnLKJsiVpb3lEwG
zT9cg0t7bc35o53acevP033ttQuZ/LTR4OQwjr4Kky1xDfQTWGK9UD1C+SAhm4NlvFkjaAwnwPME
zbIqxzLgdkOOQNSX9h1UEZjP4rYk+nKaVKbwjkYZIljQvLILU0LYZ4PGexOPVVHMCQWJNxeenwpS
H6o8ztRwdryx/T3TJ1CuaKu6ER/sGyMecmsVzfOzkQbhKVzG6Bfif09kskcvZ5UeO5PVpoqc3yZP
riNdFyts7Nuwau9Kr/auUdeMu4KzcIwM9EerYDhM2mG9ZODwoWvC3iZJxHVM6kPhR79ad3xaJAV7
BC/e5Xl0IiHyz+QNv53U35JJf0TAHFcWZ4pcedG5bZJT3vLcRMm5ZFGCz9FaG05xKrqZO5tJz/RM
o/U2V/q1qYyTERUvfS6ocRfaeCSpjPUoJje/LLaDtL89YzmkUZhROcIkp7zyMgxiWmeDkDELm3Gj
LOutM6O3nPNtrOxuPzbeSZQ85tjYk8oc9scqGYBXSo7vk+E/jTwkSy4ImueMjzKcxUpGJYXF8/RO
8NEaPo3CAsbC1IcPMIqU0Xpod4kbXFuDKmebXdZtr0pjxY24Cu2JwtiQ6H5BQTEXOP6KQgueATeK
dH4VqVc/sI4YdkbUHDGeCQSACqSHhVdlFBSFu/Qed6+Gis5iqOajbQ4/6HOY3oX+qBoXc0/WO8+2
kYBNGsuDKMwPIDtuV1P/blGE1nrWDx7vty6Kviad/inc8DzWTC4ORTNO9Ae+9BAKzt12ZRPuWLOQ
oGzucRnUZ9Z202laFq424Qxbv+oPqfLluwBUXWESLq8KFZKzopmcA5pSNp7hUDKYZiUHzb5iW+pT
ySa7aM8Tj41lX+sdiBaSeQhQQ3hP5Rm7UdTHmcwC+DoKRFOmOsPfU7fy3Sx4K/hxaEfpllORdB98
mE+qyejmaS9Q+fMmq8bt4FQ8VocDNZN+DMeFIlDKao8NsdtWTetfm8GIqaIgjHuyntj80hrdjTi/
BOZF0xTblmVjGojHkrN56jsxmidjEwFGij7iNqqPUIgHmbcrn6liFU11top8eZyz/LVawJl01q8o
2vi8tYUDNDmc+qYdYlPyArFdxa7nbZPJrlfjGIg95/gHYzHu+D7s+Fse/aW42jlBiiz4L25SUDTP
xl2H1VuR9o+j4EGZtCdWLkYcdcO6LZYXsdCUojNU/7REzejd7KHmubUiquXVnrOjWSVXd6AuMHXM
XVVmtJ2U0SFLyyQO82FPs2FK5VikYtMfPnyoVObhbjU2tRv7rZXtBbeyHT7ZZCX6gKs3y5CEW2Em
cHpV8CkljbglGSGxCowQlKy0xWMvxhdEQmuHhdo6ZmllAi2Z7s6lTonglLyc6KW2pGQgb02FsWcI
kBTwr9voxNyRRYYAuTQWH6EaG1HFunSrtyVK5SEM6VB+lHPdPAX0U/9O+tr6QBkjhr8Z7PvINurh
ysPEG47hQJWm1aedDcKQp8uGZbNRozu6NJLo3EtKrhhu35hRhnFrW4OVrxzqdz4KmbHImYFfVhH4
z9Ec1LSTDZVgQArU8UQdw7eifmoAqpxOQe84zUF7YVIdCgqSgpXXj/a8azIL9ktpsvPYjYZ9ujZI
Kaw2NR4IecEun9oX9q/9qcTfkm6KacjVCvnCya7wIQirwgOEzcKG1qKBIsiMEool2fa1vVGNdOr1
AlqQrKXGuMOhr830viQE4wFJcDHvtEXG36oF58rilNaQeV3p8VlUVYpyF9nyAkli6FWZgiMCRgkk
Jky9nkDG4xvz6Q6cWChjDqW5jgoFKSxLs6OYx5jNS0CMpd7pkcy2zDXl0Qsb+4lOGJTQySNEYU/1
KZvpcHJZEpiMCbXDG3hy3CmNTg7pj+seVCX7YYTzh11jOpOicdKvwafQdGWx8kCD5IsIZeqfhFF+
JfSxWb/wwEXjOesnPzwSIVfSL19BxibrMCx68zx3/vhBGlKXnXXryW+uXhltkC+CLtsQ05NxZqdu
Dcw46vMeYaZyp5UnXJTYUk7JgRg+lHa9FON9B4rFf5oR5Ewmkb+fKWEEOQOT1Ps50wUXZ9uavylF
RUdbZs/q90OV5f2qSBxnfJ4FQrhp9pqIppzf1N5WfiB32hOO+h78uhPGQ81ge7KppZkBoczwlXod
f92iug8rx1kCtSOl5ZsGgfQ+6REY1qLmz/PRYTSlrXy5h/JBVHS+6DBgw9GGlGHtNMVRXjzBYO8Z
VsAhnU5k6wXaewP8uQAKVl/EElvOsu6cefpOmE3jqKkazWE0spoP9gTSe8xNkc53Eq6SaoHE/aPr
EXoMuT3rzqVS+bTmw+RFSc2d5CWaRfGzNKqet17Ri+pa4VciH6sNrFOh88XdLDwKs0e7CuyrSKAv
aX41LULm87odN31Tef22a5eKB74xBu6yJVNifk04BiZP7OCp8DbC9LHIgRWyFfIvjQn1ZCDa2Fp+
E90kkJR7tjmcQaB4LwRlldbK7nv5btYpj29G9+oVb56/LqJ+Md7qdJmCtwaOud6Sh1MSud+OcEqt
3ZYrXQuuAjtSMO8iKKL3yStteYfO9DLYt+tjMhLxWad9s1zcEa4H/0PIvSZvFa3sKjGt13ymxYBb
VmN2BxI0Ur2eqkLGHr+Wl6X1eOZbw+IRsToU76bXe5+jN6qLMcGh7us8JU158cj5ouExrQJqfdqM
g1TXkAuIfR6xzErQkMn0sfcBV9QpZc+4tnjAYpcK0W3Xt6FkG1Vq33fGaTHp5gDjX+Q2G7ixo6EW
xSqj5XxHyW94z3ROnpWn+5qqwkkhmLca7MqFE67epj7BculOJQnmUU9mwWZCv6mGHWe3BkW3VR1E
TEedBCBn1eVxOdu9RHq03Ip+ggKknfZHA06nzkDQCG8e76hXpNrCSd0mOXPYI5PZy3z/h7CtHv1h
ankSgRKSM2MGEQHUXuPqW7hO951hknWudkk4LrRNJv54S2pdIdPdZBXwYkATPg95h0gSpLym6B5N
dFXzVNQkeJ6Qf4XPUVXkV+FSgrQZJiMaj6A8CHqKjsm4MRWCAcmXKA0UxT24I3mJRBqyX8CskAIR
pw6J3b0NKAyfJSMzptwzYD+ZYgw91F1UG8g9cK78XcKIom0/o9X8mVsqvxrJjSLAVLrm+4cpItFr
I7HqA5Ci2kaG6V850vU7o1XN2WqHYqvYJsacbnZLJtQz932HD00VPz1Ydk8pNyncUaA3yYAPcK2q
6tXqqruFg490Sube3NcACEDWBg5mCpL9MYblax74NHOkSP1utDpcU5b8EOCXorUVDSARtqIBw/mN
oJrizaCJZUGjdVH0qaenvNA3gBYXj+WA9aA4gX3LgZuFYDuoIrfeWVPP5qVo12RhT6eZUxxJk35y
Fr7zVEtZx7kbHtw0sTFOQ3CThc7Biu6rMtAxgaD3Q4aNtQ1COspwcoPKaWYBWTokWUEXQchvbxTr
hw4aAU1h0orhcnjg9+c8L96UYrkNn5fU7Vi2IQkQT8Fox20MgW0TzKPamGkTvpE6hCuls+jeLGAv
44IqBtGSNN7LUtOLUHNHJEnbuZPt0lzyXOZvAg2H87DoK5pQm+7ZI17rDgr8pe7cfBto8RoxYlKh
hjfJCGK35PNdiUJTjRMmQYgJAR87wHGXWPTcSluscKikMd0z3sZtrfle4FI/Li1aKhxTvlPK22Rp
Mq88qzoFw/Tg1fVaFN69u4g9I+/BMM12A9NKMaxp3HO6l/HUthEspHxIEof7AL6WehVRQBTnAwG5
FX3pDWV3qLfTlvJwmmFp08I7l8dGZl0Hk4E0anyxLeljjZvFZl5wy6+l6IMt+UXNkzmW3UrgrI2n
RNsEevZmzCh7GoCjd00BBYBjf6F+XfnuqutTH4VjodU3x2JJb2Bm8ztMi3u6ih5FJtUupVPmoa78
U9pZHE/IqUhpijYYbw5tXry5LrSl6tI9cwxH8oRTyzEqQkYUa2hfEXunTztvmQIoSWXEyt8MkZWn
xil/YSrOHufK/pjbRsbYuI0Nsf7ofpPZ73yZbpyIVuZusQ8aJGJlU3i7mMmjtKZ5Y3bltIc2Xnai
cIYfQhO+rTLjSN3Uet3VKJuVI15LFPDD1HvhBayCKWLJqnNFmtxNMRVrUp8PFbDylioFe217nH1w
2C7f3Jmonvbz+THq/T/4TldsbqJnu/fv8RkdjEaBiobdg+ydqVwB+7nrmmzmrd1kL8QbcJN0pxfP
I7M5U5TgLnqkI5jGqqubo5YrV3+G81KencYvYqdwfxy75nzqtM01tBZUdwpDt/xK/U3SsxXDpm6t
lrD4DGpsMGjJCHY23baOBxxMvByRyqH7hOb1XRnYYqZ5BuDNC7UO9HKnOnBTonP7tdDBi+EGM098
QAi2iBzd8SJ8tKUd7FwHHUZ7e0RjI25n91cx9tkul8bTWP4pG/ssm+h3OLBs8+2FRkZu0/RB0Std
DMhilpXvI8vYWDKFy6d8wDKOuvbvbZDrU2+HxIK1jn3RWfJQ2+NXUTyR1H6FluaLEblrxogTIRgX
11HjWhfGPW0/xr5WmonDqb+olVtrkbIpL+Y3dSvX8zqv3hkB9qB0Dr7sUZHKG+zxReyLtn0ZW2c/
FsO2rpT1OzHVe5pn6qUy/TUCF6fVMvpN2zeVqNyFpPI/ZGeWGyzLW2LOhlWWzFsO2EddkTHE7Tjb
Y02+psKvrnWR5uw19HJU9kQTeTVf04wlIUFItEpGpEsEFuILTe65U7ouJhuyoUy6wmeJnagbo60/
sfDrA5s8AmV7d14e3dfDPF1tP79SQ/gSpuEhK7DBG6I+3OJw4oFi0mQev6JbLVSEOW7TGsXFqwpm
7UC+tCo7KlnSGys+SQxhe2hgYuqb35itdmMKeE1tCm2ipD5fE2XTmVy8pkGHl0QARKiHyGxPZIZf
A+q5F2oi86LaO7m6FK3wT71JZjT+6p4z0EhjemFV67TJ6eKEOWhJRYErh12QFj4APvcsVDuncZMH
WU31ptXGdundoxrKn2K0L2XbnaLRpdQ2bApSd/1xhXH07FQZUgZmN+jg+cuiujImOVNsEqf1fjkl
S1AM+3mMNYkNWUGMdsHIFne17d+kR3srDWqW2HBMj1ipHbqLobgjS0FuWB0oazcGXrPGF3v2B2Vd
epcnmJ3ZSxKnXgJdH1uKutV8PUmt6i25XuWCNkWkXnsiusMCZ3ZZ65k6chmEmwNOsSujpXGdqrJf
e+y6opIfrMJ0uwYrf15G77HyyteQgz/1sk29DwcSjmjn4vnEUpX7qLt0Z9m5MdthfkZ8ZUZsZQVT
XpPs5jAbDkix49WVjhuDoRr3JBesMNNOiJTg48HgUetah+G5Kro+zsrpIXeT3YKqz1RRYtMqSdEZ
kjE8Dj1JfFM/n5QjL7nlvfKQO5mNF6ywykD+VqYLj2P5+7JVXASTWz/QkOjcdyNOCD7+MQ7L5IzD
dNMN+Z4xBZV17HZlInZZh89tFl+2uskmhbJisw1jdwlxdnvyoILpbCh5hsW4MxfnACf7yjOJ1fut
Ybp9EdUErDRMYPstJ+6VTpLw2w07r4kHX9nDhq2f9zO5Tn5XRE1xRmiN7lKU3SM0vkNhOafDdTJ6
7rfvcKLLu/pPeUuWZ4lWr8nV5wwf9OGDxTk5niio5NaXRMRci/Ayof6d67D9Z8fP/2OW/2GF/ytn
ef8pP9PhU/8rVvn3/+SfPZGe+zdCtm+Nj9gQffKhgYr/2RPp23/z/55WQvoch0wSbf6LrDSs6G8M
W64FZP3PP/wvtNKA1SR/HeCd//H/Phj2/4Gt5N38C1jpu97fw8nJF3OJ9cOc9xfSWpctyqSfEkGW
Vk+NxbfZd2p6z7FL/Ttj9//4SqT2mJZDUtBf+9rcsfQtg3hZ7M5aX8RgevfTwhqrnfv23xDO/9Ob
uuXhMOOavMO/Ro6DHA/KVrwpIKL7rOo5OVreI+LLv4k9+gsx/vcPz6GQicnPogTI/QuVCv7a0WIY
FRQ/2BTy9TO0X2Nn1kmEOGQ8BPa3f4F47/8BvP5r5+tfuPh/vCD5Qw7+CmQr/y+I+likbo6bBXta
I6tr1Ia/iqmQdxgm3S2hncbKy/p/19lBfeh/e5/gt4DxpCsSQAgI/Jf3SWREZ0S9k21cIjbv8WBV
Pw03lQ2uUc4HWRY+jbOYLpqD+sZRvdjnpAUccUoEl4Rb9tqTTrX2RFm/RRbtCuR5QYIFpn+/4PCO
3RpGNtODPESmgcyc+sFTMXLMYtwg+oMCJAL76ojI47oV6iTGKjz6gEkfle3VGyD1qIpZX7Z9LMma
XpujTOqVrmbrPVlutJxTBh/I/GTROoZyV/3UG1dswSGHo8T95fKrw4i+MGNRIj7TdTcofaa5UH0G
bfWdlWOBFBVcxj4oTrkdYS4TJWzqwoDL5xEEVIV7Fo9kB0eVRL0P8XCuSpWzRHOz8OIF3bSx6lFt
fX9AdZj7YH5tAq/f5Vrm13IK8YPj0j+4MlJ7z6w/gYbsfdJNNC91hNa/oiFZn+w+rSehiA9ZmaQK
DKta69+oYywazSmstgyV7GHcJCQPgh7uteEPHiemXPABc+oZrl5hImX43Vx9KXK84kT53TlDvShi
kDOWibUh39E1ykf0kOk5yAS7lVuXqE1dMCELjf2FE4DJIaeOqm8werIyzI0zanu4NnITJHYKBygI
baySLLGeDdrlSG8DXcoBG+vi7LeS03xdJWwkQhNqqkvXiYx6NHcA3KKSKWuLLjlYgWI6s/iH+6E2
UaeKuqqwm2hvW7Kepb46nBNUAHs8Qm6rJ10T9MA82QAu9VkdHFXhZR8pzUW3uSFp42Ws/HjJShCV
xXSO2D+aTxuZmRWaKuzfY2KxHCnrfthP1G6hYivprypbhnsrvwlQXS/1ZhjIMHARAXdmm1+xHC99
3C3DN5Vl7RH6bejIC5h6jImOtB6VqeTPgKrK8if1D77JhwuN4mxBJQgwoEmUpMmGPRdG4KIiiUF1
7yjC6cEfCwcWj7b4ITIykrgJzSLEhC33WOfL2kHH3t8KtF7VNLb3NuHujN9NGdMckryFailYMRb+
u+HW5jGss/LVM0eiX7qu+kU0O74+gjN2tGX/QLs1W9XkwbvVIhWSF6Gf86hOH5vR8+mTcqOXpC5t
0AQfHiU102OksubO5Ns3xzqxzBdG81sAhkguDEBMFmrB3Zklnrku2yn5zvM0u1IiB++uA9R5AtEe
DK/v30NHBOrBVaJjiubH6H8bGXFKG1tHdbFXUMntlmxswluCJVoUcUaZTNpHWfZOt0vZcXZ7uNW5
fhhNu8jW3YCs9t1E1VTBnd6c083Shc0u8cKcqTJy2vYuM/tkT3UQC9myJDdslerK/O7HaAi2QNCp
3qS5ZZJ5zDoBp76H7LK6LSzCOAES+rV0hq/IX10CJIayHqjQBsCYjn4ugh5iMLw3Vb0PCoLF2Qm7
KR7QSLjTmmQOo9g3Hj/sZxjo4Rl91C3XHrEfwYYePPcOERQxs9IubGzmTUl7bCI9vjW16Y44c5z5
sx4RZFA40NLizu7n3wMFE8tuaHrndRqSKDiWYCR/atHrJ0vXmfNckBLjxU3tG1hqanvJDtIwSmb0
gMKwU1Y4YCnEvlSPMkV2MnIyN5JS4pxwy5Xv3hptewURhM+Lcud2JXtSpwYlk+2I1BbLKBA4l6cj
RoBtl2AWwtiXvDpjTgQKBfN/3Ewv8Sgyoqm6iHUYl9PMvyhCED0kw13qOUfZhAmEdGSejMHnfsHn
cTBG46eArjxj1BX3SuQcq6vBK+LWs/ftzbvKxf9Ucnm1yqQO1Cr3Jq+3s2YAbpVFz/3QX6Xv7yEx
Q8FrheYWH+0OPP6Yp9BzekA1aBLXutqufh1unxHJzDyBNmEnTyw8T35mHGoRAKpWWBy6d68l3W9O
9G+vsz6dsVsVyt1ZcjxbvngJzWx84Tm067S/N32Mpb4kSQaNlrl9Ao9N7CldpelA33a7W2zP4OS+
gC/ytVmRmrYWBBRXuTxjyr/jKblTkfzTt9auddwrkva6rsRT21UPjcPKHDPZbvJpEAQT+TVwb1jV
WdKvsXcdgpF5pmx69zI2yZ/MnZ5zqa6BxUUSNeSZDBcR0OhNadCbvNUfRoCsrK6Sepv2/UMouI7G
ZR+Y3Smrul2igdeXIvs9I1rir1yl0Q+hGSSaeNEa5fO1FYKx2sPnTvYD69QcMTZxAMKbM1jeR+4j
Rbg3AnmOCetHOaSi7qa5KfUpMdq4i3XOSn3FsniU4LIsoS3Om2Lh3+i2PTbKoAiuqp9qnN+gCi36
Hhu5O4/6pic3kBsvCnfdOD+TxFJifJbtXRcmewrAuI5sNqaDtdUigsOq9AegkIhR+4/TpDZuHlYr
m2AMbpYIp9MYteupNZgXIQbXICv+SjeTH1uTxKQddmQDQN3S0hq3YWWgN9g74oFQ3bW8N7Kie7OA
HeFwXXkdclghRlpgSsKCztUyoKN2brUdB/SCfGT8oix8FZTVc+5xNDRLsF1ppDv6aLZg5AdzCfHi
Zp9VW343jgnh7KYbHWR65dr2kVo/vlEAYMS9PkV1eNJd6lyxEjVxyGZgzwvw5ouGxSG7N+mY20AZ
cmvM4ZtO9I9LVEXcEZETDy2LWZ0NhK30000BtYIHOyjEJTfxjFd0tK9M8HNoWbWaI2N4AMGKDlHr
vfdGwUfW61MUgLDfciyg98xdKpR6HCX9Ji3AxbY2EmBBG8XTmLO7jo3DEUn3PsmbvTaTAeuFvdyV
ANVdaLR7HNIHmfYzzh3jl8Ozfm8NqDV1aN2Ni//QzBNMvJ3OLLaL4qNkF5EZAuIs6t8zJiSgeRKf
ht7e6WR6bOq+XKshf1eR329B6d+1zytOvEA8h/NDP+avrTU91qF7iqaenQFkIxc3QRuTbV+swLib
ggjJ0lesgFT2NGvzYjnjwanFQ+To45D3Z/p65nlFzt9MSg9d6kTi3GHwXTahWf+quvTku3Lfomi1
TPNbPdhnF5pSaOtPicIUON1jlyWvFK88Op5zSUt5DqrsvoxY6VP+RCPmYpLnMmD40vNv38wBcI2N
W4aHSMl9PxW7pXOp1ia5wA31lkCduzZLSdeEKArD/EKexJeDJrUM+W5UBTsFzS3IMsJflts9ppo2
Mw/YpyirTRA6W7u0rhJ6iO1VzVJuMc6+SZf4AmtmwZEQKbrGz5Cv26ql3YQjyxH+9Yb9k/kRwk3q
mbhavyK2KsNEQgaVL3kuLeduts4spvGo/YOaMNDWc895xMJ3sfjDVegOFinthopnGUZo9Q6WPgFX
EQn7xeihWltC+k25BCtgen0gosOODZApM+SXWGLcjowb2Vsav0XlmjiCB/9YOBP5Wln/UrXuU5NB
zgT5iDWb2N1VD3GfraQj8wdPdrc+sSBapTYIQNnS6DaE2BXSNombUdzBPRpHcKrNwlebSyV6p63q
1yybddAXy9MyA50Jh6ibktzJuFdLB2UdWVtg9DdPjZq/cvrQtQUmy/MG+y2frUBTMuze2rtL367V
3Bff9oh0q6qd7o2Txr95i8XYzDb8Sx5uXJ+PF/hBbQWh9yva+5ZtkfnpVoaCpq50fMJOwsNF+Afe
P2/Fby5FLn6quT8R6pDxpMEWYXZOHuc9cRV2WmanOXI5vxWg8l4NeqXsqj8lYw8pqWbjsJBGVbAl
bxvyi8pmxxquMMllEQVn1rSjPQR12Gn1T70MAjxqhFd2hpxbpmg2dtV1O8p2ERttGssAWcz5dan0
fOxTw/tN/lf5XEby0vcF+dpa1k8LqWgkAhrNesoS+1yXNNkRx+MPryYxKWSpcT7GqD99NdIO09iu
M2tTO234lNsmJwDA3Pj2XeSqS0nT8SO//YGoXs4G1urXMfWiP8Et1ENNDpHSfl1Aq+cIiCG+8mgT
9rgACNLLHjNSHz9Ls5r30nXuFgx824lA9kul7fynGEAb1mRP+b8MPzIQow2PxwPHamJdkvJmLoTF
Buay4dhMfcgHixzXYrbD3dI0DE2pVdtnFPXiSMY8OR/ASusGV8d9EvogmZM3XyTy4xMGGe8KHV3f
yTL6aBfiS3NKi3+SyrKSVZIrxht8KXFaco2ydG7PkrvgziWx5Cxk6T9J3RQb0xm8i2qMctXa1Uwf
gezWwsALkZjeeKVX0H/VI31YNBoODFFa9Hf+NOLuyK1+WBVhnzyIKMVtYbVGTHoPX6exG6APM/tE
4p31gDgg2L1lTnlHgm0OpFly/E1uxrMYKrHccsUGv13LIKeMB+jbzFX4JwgGuRmLyf4iPqo646ci
lMjX4pTVMmd75BWcLaKCGD6u6wmDisd3/1hOU7qz0zHYd26i7rxEkZqemz8D6WXbFMPF2oVXfS7m
2bl2kdU9TYttYMmdOJ7V1iGj5hdqNfwepZVsUm4kuG8iftEz4TSYh1p98tJleJRefVM1AnwQMPd2
16zJjLTyY+6mBjwzkbmcmuz7yuS61Wezth03/NP0+ga2hB6Xw32Q2VoPd6bb5RbOCX8pi3VQK9Nk
96D9cEIgxvx7y0pNfPDQKqhaFC/Duuull7j3fhlab8qtNfT+XBAtOLpt+li7+mxhTOHCnfqDmaWj
WLFDLHdAoOFboz2HYStPycGb6ppbDMY3fnoOoplDOpC0t5ZVdWfBepHCufAWXjeabCS6YeOR4rhh
NZDs6JT0trjBp/04kC9DKMBGOhrWjCUi6YDNtqwh6VuLxS0BJGqNThieSVIPV7SZ3XfgpitrjljD
4J3csYkma6sobGyKAb8uSkh3vNX5SOmmgAZNnvARYjhIp/CQ6NxfjarbFGpK74p+/nDD5YdtIzZM
g7y60QEEH43MOWYi2Y2jPFCjzcE9mJj3WY2z7E/H85xqta4Wy9vOs8w2oxiGoypzeSdUOO2GaqlO
kOnVMS86iyOm47wnkf97vrFKKWmea9fEUkcq3rDJk0Fv2sZ9TmxOwRq+Z8iLiJHCTlUs5ogqWpX4
J2U3IaZUg+40LAWseRuU/tajy5XADx6WBPVdhnqDJ8fazoqQ10DANnseFiOZcenB5pGT6PhbbXV8
s7Q91CCf/oPnuidJ2tQmdJYzPw9bN7Jc1sR5Fd2qjUjLFqF5WPI2OPNdJrFb0opllNBndpm5VynE
Zc5bIEkfviDFTHTsookkGlSs4q1va3L1e2LdDoOsvgShfBjEibeiLRuaKSzb3aw7d+P2qRenJphe
PvWfuV6a7Q3li9s8NLZZgq04I7332rXDY5GmPkuv9HU0idMLMHNvZKd/zQoISJhjsqntNmIBOQX7
dPb1xu4iHtejuW1rdIixsZx3XTfdNhkzvA8IBZQuOBfie/SlQ6pdM1bWa2aM4eSV8xI7fQnAUnme
3tpYFVuOHHFtcWWmZon9pCMmiYbH5MSk9mna5R/pN6cs5N48LXV1KSh+vMuj5Bp6FfOEtMcPJzKo
ZtTZLRdpdP7Qp5fgWbOG5sUbuQ1Wdfog8GycQ6PhrrY40XY0i2wfup75YXFnPuCKk2sFAHrHPb6I
vY5aQeaYasOTgOyvMABCLnJ7o2XgHczeGzaQQ/M7bBOOTFpUsSr49bWYJ82kUzRfRkKcKa2wXrEq
Iq/4YK1WbkRoJYeEN7/pBbk1na1u+J/LPxygkyCpdbA1pTIfI+GxPdPS6PByGOZL2A08LQ3H/0/2
zms5diRJ0+/S1402AAG5ZnOTSJ2USc0bGFnkgdYaT78fTu3akCCHaaeux6ZtuqpLREYgwsPD/Rdo
S6XNTQrFDN6+nyMCahYPSBd2Dsjq4jzsUnsnucgOQpoLqWyiFsfrKLTps+aJ5V6g1KQ4VVHcD000
7gY3ot8pTHanKHNwhoCCQRKBbFC4iBFMBV5a3I+auFC8XL5E/w5Mh2mTlpkFfWsQ2x0yWtFgm/dq
KMXos6veBmantBe2gUeyFCdUIbI724gUmcSxT4feX7phRsfUkiSQHCAUhh7wtaKPj2yHcFuVoPXq
LgQ6ENJHg5tDDopUI+lNy07RyJQr5TlBgWoraoWqM7RgYkd2ZfRtBVI1sdZNRME+REfUsa3cuGpR
Ibmg9XhR5shHLkZzAE4ayMZOgqZcx8qdAimN2qfPSz7TSQCHQodxXRIl2BIWIKuFaCNH1MZ9IYlq
kWoAaRIggjwTYUnv7CZdaX3+ZIbWFuwl7BLrOaG5TS6lk+OG7aboLEQdtP5Ny0cwTFqVrEDn8+6o
qlffw2cwyoddEUi88gq53illp19x5oD8ZVENSAEsZRIqNGODeNj6hdevjFxEaw/chXwVARncI7FI
3314EMXwIoUFMAEqKzcpghloVVDhwPXLG8DgJMZKrYFANgl5ptajvJ10SrfQgu7QqHiIpmjPPrj4
OD7oIuchJSzpPGvInuNAW5h5j+SZhRgqoqs3Rmvd4+VwyBB8WcdJhJKfzhUHXHZR9sUTnpHFUnW7
Td4iUmv6W7KGJRXdswGx6edi4CKNfBl1+XTbms1NVwarureWwFuPRh5DR6Aop4fUQgI5O4cyopL8
pihAI7uXlkFw3ZXVkgr4suQfynT2YtgUuw5OsNnrF2ZgP9oluLtOd3JN3YxeuPcKbQvl+RaqKiZ2
wUTqa7bNhP60g+tKam5bP78r08YpM2tLUXUNDGDVUA+xk3bvVcEy9pE+dZX3mg5B9ZsLXl2l0qg/
q2Dey05Zxgq3LcStpVpIq8wr8eUYxofQTLYjAoS6rztxO9lWAbyBRlIWnN4ULDL008RtO4eyw7qX
eoedcWXZAhZucp8n+DQF5RMetIuKckw3vW1Gb++lvpPogKUUea1JQ/3UJsa6jDCIABeel+DhYena
+8FGjCRvHFw1V7HWsItg4wBiGyJoxaEPaJHSv6Fyv5mmg52sC9viLRF5cdEndrXt1GzJrbHv1C5/
7ITYJ3q58dtup/lc64Hb7zxPLP0MnKiGPx/V3bM6Sze8TNmrrjhL625HxcDp/Qp2s7yOvOwpD8ul
F4YO9wdd7fyKduijKREGLY9LG0mvRE+PaUUFyZZraispwRtVLjNTaAsAXUBQKDSNs96sNj6IQooe
V0LkwvEg28Q+jaPaWkt2lJ6xlOdwOm9rRNEi9S/RqWdVEKz7IAK3rB0KBEqxV6tuDTe+Giyf8jIo
6JDyM68dW4XF4XlnHghEpwySG1cuzuOB8hc3uqjV5Vgk7bI3ZMCWnbj2wJM6o/08JPA6OHwelwcF
Umnbq+EKJDXSbEZ/FpXVeWXlxAvrXGryQ1wVyxg1W0PKICPy7m84Y3ZP528BvxfFmCy5zmPvTLTh
c1c1VwMoFXoI9V4NUfsA9nuksj6QBsTLzG3qlaHjodloSPxKUwWzLMCvtP21iFTq2lC7tbEOr7jw
r2OjPi/JKUc5ooIAP7th9lHbk+3b9aFN/WMR5ABTzPaQx9XKb6jExp28CXzshjXl0CeYPVednTrU
na5SPTnTRBLjJtQdW3248WPsDEL1gEBb66Si6laNKKF32kRTV4LjAjm0WdeBvA18eE6CfcXjdmWE
GtA5Fx5O1DxlWnNfaoROKUYfLEIJVlNxHfHi8k3uGm6X5lfv9zug2TtgFEtYl0+tb17TMrpT4VRT
em+eY9EexsiydzQjbjWiVk5zkCbneW37r0M77H2wS24I+s0Ot57lEi7p9iiB7S9L116bSnnsdKoK
agdGUQn6Q6EpOz1KNq6t31mjdGmqJMpAEL1F5Wk3TZBWjlvWjubF512bvIcZeguFusl76dI2/Be7
aiWHwgtytrz8prdcxtQ7KYOzhPqLHB302D+4dg/vpzg2GFQ6vl7t07y64P57hhQEHUax7mAz9ZtE
RXgG+20opOhxw16EBx+dlWoD0UkaH2hhL7oEo2K7uYz9dORh4cpn1igHN8CKFCC2IVKrI205QPKw
MYZWbW7GADZlOPFr4BquIlmaWD08tXa+5io70/axpJej4axTYPbFCJjk6EVsrYpzwfmId9VQmLDS
NOsiJoZs68JU7oapMSh7mGmk4KyHhanW9i5GSsUB7EfFxyrBF3eks4+Q0KAMlaY9HkDwKeeqrtdO
VFdxsc4KyQeGV04pkGWs6STTRS7iaBvVsX8DMDl8jYQaXsVDQdkH1EyxEJ0rL5sgUI8tNJsrYcJV
XAxIvG4TN5LfW4T2ockpXUMgciFmeu6II7vsv8Z+75ZbN9A01KhDr3lCHHrghuyy7koBdtg5vW01
XFZqpG75d782sas6bpKW1wXtw+0EPERTwB4fDHDPl3kCO1yywV45FI7KlQ0JaFm1mrzyS3xVqB2K
J1fy5eeOUvI262JEH/TYzdcGmvQgg0Ueoxk+2ZmZQLlcEG3Hgi+zQlMqWrkw+JZwD9tVWnnBi13A
U/arsVkafQ1RLcsF+fhA9Anr/qA3vVjTT1BJ7Fz7qLtxTJO54uGIFgk0o1pSxVqhTEJgbyE3tmpw
bg26wTdK1e4+Tt0eAheCF63eWS9+YnM/q5RBPbBZC8tq2mWnxf0dRCW0WYT37kXcAtkwBECzOy4A
rKzybaWmEymKN1EXTHpJ/rNZ6/UlALUcgYWouG0STW4WWla1Z3YfZbsBKPtNqVNZzbuAqgyF1SU6
fopjZgCrInopckLpB3iuR1eSCir+kAgrZVm38G272/VSFW9y/NcWtTyaa9Mq8kORlSkHiNBWePIS
+PNFRtF93VN3O9ryGKHQoW9AJlzTGxJHPO7Ig4uSv10G1rPs0VJetWTbD33VjzsAbBTKqhrtLnLY
dqV7SFh3wQDPkxrqUhXUmlr0Aq+KwLXO3cyULobMz4yFiYBEDssIgLyftfGlOnT0zFLNO2hl33F3
dO50mwC5WHS511wEULyQPVbCgztpisiZ+VyUKiINGoVxLzJi9EhH25FMHZqDnHGx475cX8itmQXs
gIrHdmTr0b7RI/sGiyMb8fYmq95GBU8Ax2vKZI3YVXNp5XLCc82AatyMarNBEQpCP66OPW98U9uM
WlXWpAUh3fQS4xPOGvWTc7fEYaWyPDR5ojyGZVxMutMG8uHtOun7cNvQAUWu2Atdcn+11G7xaMNI
XO/F6NAyxNip9kb7Eh6ahEbyIA1kjPVw0UdAcQfFQ268UpJt1AawNfUOHjQY9fOATh3/Tsm4yF3s
UhHmokypD8mITjagyH+PKZCdvFH8VagoEmGw6gFrhHKpcOl4sgoc3XN5VWSxqzzaRmj4jxM+0Vv0
Pl2upWn0stj9GzntQiloS668Fsg2rQ7LA/JJd1++MAqzqjf/jlDprQxBzSIPbXpbfsCwsAfSpodE
N/j3nit4Hv/GDf0vPu9fE7brf5ZBdKDTli/VR3Te9A/8Dc7TtP/oiJnKpsmp0k1LAYD3NzZPE+gX
gsgDgqTi1wPi6QM0T/mPMAxlAuwhRqgJG/BZlTW1/1//khT1P+D87AmaJ7OVeQ7/CTTvt57qf4se
wmzD/QR1a7zMVH4foBwQdR+khcuiUhEDM5An4tAZC1nSh22tWOORjqF8FICBYOdy0IEhFe1fcoqn
JEDo5EZNK71ehaU80npOn+I47em/eiW9P9ja/rIFDg0+dzR8AnCbZJD2Smratu5T00DsFMQMqv1c
L5XX3Ha6TsdK6QKaCqKOn/MyTWDClxmi7ZoEgTwpEQo3tSmH1uxxGeZufh5H8viIBh3JThxpFGvo
egSJf0cYRX+wE1lJbz/XG3gmirGR3bBHGL2zVpHVuQ+BnqV/URswJOfDt/8GPadOOLXPC6oTYiiy
Ud7C2Uadqa76dqLAIxuQ5NNj5XbMGtigGuY9DmQK6zobKgWJe5xFjJE+jdPVHTW7wq2K4xi3E3FL
NLx0EatpljUyKjEMMA2Gv9qP+7gOEn3Rkci8UxmnxSWzODguhUp4YhKfsXjTpkBT09AMWlSKAqx0
wj5+2BQxWWRcDClE/bTPVx0Pl02qDtPjgL4RWY18ArapfMYcfh1whjkUruz7ZhfrCyhLCADIBF6X
Bk+2EI12jbDimjoXcIvegnos1pKf0v6OL+JY3aMZ+aC6U52RSh90lZ+/JpKk84+poRJkWZxBrILE
JBn6YSHUsuo7Nj4FnN6F3+0mGSIUvXvC6O3bURQVrCWgBRTFZlsml6qiMk2aboi8U2GBvrSiEXbK
CVl8s8jYFpKpa4apQbSYHXUhohFgp81lHyKlvggyDaPGHKzCQaVzcO83PiwDJNqGB9ko5XvyHPw4
cJENX0oxFr98WQeNyQjCgbGMNgQkaG6/JIneFdKXSRjLVVYwVTFfQfSzWMoaqcRWtuNV54pz1CSa
K4XOcbgKYy+/AQaYPsLGNfbwwpDPIgUEIKVCTSrSpqMyplY8YVIl3vVyq8YLJSS/ESkOw38Def/3
3vqXqoG0/p8vrvv39H1s3uOXj1fX73/m/wPL7f9YssEFQSSjQvNBsVcyxX+EZmoCBW0T5rRus6fT
rJxuKEX/j2FSJ+fAwHFjS6NL/f8uLxk0umXwz2D6C8JY1YiOf4Arn+1ofTor9E4RAVZxvVPIhT4f
Ty2qUQ0G0bZcrs+X2/Pl9N/rxWK1W683zsJZrBz+ZLFdbk/Eq88H9uu4M5FyenS9NEaDu8yye0V+
Lf3rD9/hu0vkM7j86wAzxLycxlhco8S0vL8cF8ni7TlYXAWLS29x4S8urt43d/tfj2/7m59H1aYA
8N9X15dR52YGY+K6etKynM/F4v46W9wCDl488iev72ckodOfv29WTw8vF4f7i7OXu183d4e3625x
4nfYn6+fr79jumI/Rt1eq1V9+h3Z4vH+Ollki+f7x/vD6zuJ/OKR/zzjNbu4fb087i6fb3feYndc
XO2Ox93ZxfF45lyszjbH3eZ43E9/tNrvV4fnm4szZ3+zd55uLpybm8PltbP/dbi52F8vD4dfJ76e
PX2dn9aRnO/j78/ooubQFqff/zotJb//9fX2/cpb3MLB4qcf328Dfj8FNP4wm/7/5v32nSnd9tMX
fuDvfMgXV0/+4tfL08Wvt6eXa3+xf7lmxZ+ufrHi1ze/7n+9ZQu6x3ypX/cFm+Tx+uzs6eXt8OvG
X1y/nZiTmNb8pznNbsLcw+SDGqu7ZCC+wPXbr8PrJToWi9fju7c4XvCT08XZ0/7+5erl4sQtPB2n
n8aejuOH/VB3Gs93VLwAnG8L4yGQn73oKqCKA54H3t39z8dAnz7PT8PNsh/L4DWLHrW7PH8+f7ze
b8+fL58Pj4+bze3h/NFbrM6OZ6vN/mx1PF4eL9eX0w7bX99cH25WF/sTM59lk38fBdxYDBMODQFu
zoowLDmgPR5iPjF4CH3dlj6s8e5MLq2NCSITbuaiMHEvguk79i8od63S9qi1E2GYNv9eGl+G6K6j
LtLchqZ68fNKfbfP6RnqGtrpcDfUWZQa/bIAY4I0DKzrRa0/YHaOvucOCTSL9KAeMizhTuzD36nn
/ON8GHOexETxmMomcB7O1u1rRnw6BovX16uXs6uXp6uLtxt5cf926kB/icZwYVDjsRWhTNfaF/6S
pDaoSxQjUsu49JlKMOJ8BbV1OdTt+NfPazozTtDJ/gB1CBmkKQ9HvLOng/hhs+c6xFZzQGlBrXpj
7WtCPHRj7AkHWqG7D5KJLp+5dbgsIgvihGHZf4UppYa/s6K/+v/jvWdXf6/oRxbQfM6/f4ahQB7j
5uee/xLDRCDbbWgt46LGBG/06tCBzYqHWTwmdz/PeR7vf49lqwI6FemjJWb7qJYtszAy31qOY178
7kMvKyTVXlqtU495U59ytJlf39N4uoyTOSk9y2zMxjOzJkXq3cQ3HHDFpV2R11qGHZ84Hd+toGFZ
iiUjrqQBkv78IdsSfKhQZHNpgpJAsaV6SeupYBsO0ebn9ftuPhCn8InW8Ds35utnNj5M9oyOBKB9
Y+nbtCe7aqydPxyFiViUKmjPydjVGbOkB3u+EgJtI5ZNVQabCEOiBRge/0/nYmmACVXoZ5Yu+ECz
lM6jQ935hglet0CAvLSRyfd921v+PJeJ9/gpxkPX1xTKnfDQFMSdrNmVYtsx73SLJvCAuJLwIyC7
UJ6rets07i40q1UsJQ8Iu8OOMh0PmQlMK1ZSYayVvtkqAJoAHq30fnwR2Evh80Lnv+3pHil3fXj1
82/9so9mP3X66x8CglGBu9KnfjXcI3vvF4rtNLXwlwqc+z899NNQECexwCBvxnj181Cy4uIEhgbz
UqRhtkai+FFYABGCEGDqz5P6smWnkZD1kgXva6oks/AS1VYSiwwLRlcklDB1TcYSVpgntuyXwMIo
bFZeB7/rZZOvyMely1zAWn2h9ZhhtyY9vaBbxx1EeWOA/JWjRLj7eVbz8WDK8t6RCWS8R3RlHrtb
XwB7BEG19Aq8OOp0i7DoWtW7fQai8Oehvuzg+VizFQxqJKOEUg5L5ay80i+b+/S8fLTfNJBai/qh
PIT3w9V44b+Mv4Ire++uyuWp4siX5GT+E2Y5YdcXsRR3/ITsXtzIR/NSu0B5cuPtxXVH1e/KAqp0
J18hi1nsqq24FLfaiRg730bUMoSA7ouljEVhw5gtAs4XuVxXSDwpLdQMJdT7h7JvyxN3svbNMECv
iAeCRy9Wr7MLw8uFq8CkGZaan+xo2iCQ1SqPFg11FHfh2JX0MCOghHdC6TY9/M/GvjMTcP65i8Cj
hSUwzAu7eBy7daMjnOwf4rLbJlqFXOa5CoFFkekRwK8Q4YsNH2OoXuvuSVGeeh2KD3rKw7AZ5TeV
VZWlB1PEi8ioVybN0Sh4y+r8mdtrrYO4OBEPvpm3oSCSjnUSjsSWOfvAWajZ8egy3SQb7dc+8rTn
LIlXP+/kbwYhudIE7naYNfEHnw9piDdUrdJvWmpDIq/bsr0Gv9r/kRMUsYyESta4+GEpGzph4fMg
gASR3dKqbgnyDQc9BDJQKLfCfzAV1kuZChzc+9rsykflSXdNNeyArlfiDF3FwdGGxjoRZaYr8GMK
PM1FUajaU/wQWA/OMkQoCIbiFy26ZlGESA5d2htbhPV5D1V0k0GadaKhV0/UKOdvsN+DmkBviW+c
AX22gK6H3DBksW7Zoj67N8vypUCYMXDGWJrEvwoa2Ar01yViscqf70KL/gRnnPuam2CWEugikdIk
Qp4jQqt4WZcSToSdoZ54an23DYkl6CEwSetvfvqHa1ZY6B+PpdRCUvbMdajHzV7hgj/8vNmV+RUx
raM21cZ4M1H3n9dYJJxDy6xKumWo4QmR0qBAR1D1rtpusPaRO6DhHfXJusIfiL9FKKuqy6onu4+3
WouwvTZ05iKMk9u8M1eBppyd+HlTwJzvLcMwyI3JjlVFn+1gT21ocXJbLhWEm0AS4L/8WhqWeRnb
uNfT+nGPhtGm21ERsMBTxauuqx4glmMNCXrVdePZLz//pOmOnv2iv7tgvIVswdH9fHLB3RgAVZtm
STsY5OEgwF4CoFjHTXfq+J4aavrrH7aAr9jd1KVucNzwqsnYJ+uvQ20Q2RYbj6o9ESymS+PzxCiB
mqg62OwHEofZ3aXnlpcrGmKObWCBLHXVHovsAfa6kacO0O/gbBTyFuLHMZcRhP/DVVVkzK2myi6X
Jxn9bFVh2pb49IR4WCYpCmemFnMLlWYbq5vOj0vlxFy/7HpOlUq7UhbIk/Dmml2gMnIFIh5kCDJh
cRlL9WMuun7hmsMzuDP5RLz4EqoUxVR0eqTIjUwBcraHJSlJoXxhyOCGJiJ3A3D6tBmbnVFX7bGC
sMV11sUbN/Ss9c+r+iUy/x55SotYXpkey+cNhAh805aVHS2NwYRNIeVnZZMjbJf7z5C1t0jBeye+
45eoxYgk7CY5CRGS3svnEQNR9RTZDdycNCxcZDOiVRbDtPt5XtPv/rBVjemtbJACcATpOAtrFoET
+K4xQqz5klqULhD3CeLq2BP6i8sBpqp0Iqv7Ohz9KY1nmYzHqynLswsu1XMPpESJ7lWeV38FcAk2
CXcb9g+6L06El9kCMjVTlykHWFPGjpTGbLO0PD9cEcGfQ8ZVuXbpLN8GY5L/2Wf6PQqyJRqbkVQH
88PPn8lF1FLPoRsvBUohmxE1Knpqwj9xR39ZN3aCNR0z7FlZu9919Q/xC1c6z8hG1g20B8jzBE2r
B1D8eYwUfFGd+EhfFg5Qg2UqBrOiBaPM31YFOERpxO5wiREYgpoxih1JiGfazztv/sYwaDzRgKY5
qnAp0YidbfAB0E9ctAwTUDiydmauURVLPaxXcM7RY+1aBlFnN+hcDKNxmXdl+jTmFo3NQm+GcBVj
e1o7agDm+zkp4/IVPlkavlupVJ5nYBG7lQ9ZroNw7XtKtsQnoW23Lb1HC1xwZF//PJtZGPx7MhNy
YzK5JBGdbWxjsIsWj7wYSK+uXIPitIBQjGroruA15r8Urh39zxJfhlQUna2AJJJg2N91/Q97opas
th71NFmqulWsuhCHGVBe2Yn9rUyf4VOEYBhDoUyoIrqkCWuKyR+GicAuurjfJcuih4EDS8W76KwQ
1m9bjHuls/KbIgZ57PmBt66a3l/VVtUvFJi6GxN5zC0qFsrDz4v9dYNOSTLZvmaoU9I1u3MSq9aC
JIToYyO1sA1CvVuHEubh/2AUqt8KDxjLQkP688ShCgUJviwJJrt6cGP5vn/VhZBA/nwUosdUxdAo
xyrTXD8sr1TBFBIlGsJ5oIJIbaRmAysm/Qd7hQxbVaezplpfijJ+pksxpjKk1y1k775Tl7oJ3PAf
zIWZUGFiIG1+ZY1IOxWkj/Gyd5X4VyZkRB29AleVn4eZ3cW/Nz6qWRpfBlCQ+Rty8mHJuDArhF8Y
Jq4y6VoKI9DxwQjHuPbrDbW/aGcGgGZ/HvRrBFYU7kjqBOR10wPt83cagxodaS5LhKfdZqlEvbzV
IqhFY4g3zM9Dfd3eKI+RPJLoMEvKpZ+HinQE/FQbAhNlVF5E+MqlZ+EYR/ny53G+Tom9gCSLQlat
UTafxSzkGDS5Au6BJWNkPOYd2T/ehFWgGitbx9b0/efhvn42lWaXCoSKKiTIudm0YqU0Km5rhstA
95ZECX09dAN40RxZlU0EFxBISSVt/nTY6e6ccHq8y4DHqJ9XM4TbLKQBoUjUCdDSMpRKwgmqmODw
TQmYSyFmhUsPQeET1d3ZK4BtSuQEFmgjEsTi/r7/PmzTvlTaGg1+DN5oeB/8zEx2kekhwtAPGMxh
Zw/pIJIuCkWESxn5qRPz/vp1p+FRliN40SuaVyztEIFl6lgulE8Mu8/KIKV6VfuADzDEY/VPRMuv
FyCVJBlwtU0pBuXbGQQJKEnZQzdyHVMOgnah2qOfrJNECRFgSgSF51y1WuXEDv56UhgU8QWDi3B6
2s8uAguHxEQzXNdBrUlaSQ3KzR2WQSdG+bKSGttWJlvl7iauKdNf//AhvabX9AYiBgz8UYb5HN7H
dPm2aoHY18979ct82CdoKZpUIuli0Rz7PBJGhk2JIYeFlIHvr/FAVpFUQLT/51G+HMRpFPDDbEwy
V9L+z6N4XlZkEuKQTtsV6VGFZfBckEw8IdqPNK1nD+kCgI9x+/OoX1aRUbnhKDVOfUBSpM+jZgH/
Y9molhO5fbpPDXQwqlaJINihe/zzUFMk+ZSysHg0B7Aj57lG5XG2LQx09jRkT03HR+X3ntdI314b
TSwFwyKMhOyd85QFYV6H9WRpKVqUx07k6998SB6qCpnXVFP+UmyR64F/a9PqjiqU6hEEo30oaisN
Thy6U8PM9kuER0YwTrLVkpd2x67VcvRg4yr501DCfaeQCXFP0HD5kqnXY9VnoY/iVU82/0skujg3
MBI8QsEpTszoSxhhKKrFClZ3xC0sfj/vEq/RYp8ArTvofaBEn8ixeK4zUV+7QRUaCzyx2hNn7pt9
Od0M7E72ylT//DxiXGlIMItYd0RHViTlAGOhBCb1fVZY2p8+SZkdsUQH8sH/ke19HmuADpVkFmou
ftjk+yaSsnNVC+IT5/u7GdnMhb1HM5Tu8edRwgFHI4lnOMwcOSpWkibZycqj8g4ceWJlnVjAr5+M
fY6wJ2VcDVlRMbtgC82ETZciyhwb5Uqp0mbdWR5qbbl2FMjTnxjt65ZnNMZTJwg2Nd3Z55IQb1eV
MtacbkTd5Kz3PTPZBHIvn0JKf42SDCQo+BPLef7M66VakuTt6OWaQztOW9utGO66OC+OGgWLnTEO
0oPIbev4c+T6+ukYVJ8qCTw4kM+YbZCE+kGLSbtGziAiuJ0hQltw2fLYWuEknHknFvO74QyZwz19
QF5Ss5jcayXwD3JQCGBGewgjFWZh2iuXJrZpq59n9t13A8FAqX+q9JNJf96USpBH8BEHzfG6tlvn
KubgqCD8eaRS1I+jzLa+RyXbjydj1gRVx2HZ6oX2NBQSDOaiUaXtz1P6bvW4XZgLyTNxfhZ9yT0G
dVBbzYHljmxDWJfm0fNNdE5KCwbFPxiMbMfkWSAAhMx2xhjEgD8aZuYLV19rdSyv5ECTzlSswk+E
+28OtCAa8r6eOneU6z5/qtEdkIMJGUoxm+raHwXwHSuSkTCLB4RU0+SPL0uQCWCRyK/A0qAV/Hk8
jC5LEWQVMu9Bbd62iextbUz1lj8v4DcbkIcA59iywfkR7D+PUuEymnVhpDkBUPnLNIzVXdKE4fU/
GIVmGkgXWk72PMvp/Rr9EpPwlJio4UUVrFOlG4cTm+G7uZBX8KAn6wUjPXtKyWVT9bSbNUfLK9xg
e9NCBBA9JOnEON/EQDR5WCxCIBCh34i2D5lvKTLPQxRWc1L0ccIUY2q9jUO64iCsqhyV00QpTnym
bw4VQwpyenb5NMXPnwkpp0LvBobM0e9bSalLU0yTboMUra+fP9V3IxFlOcCUIQEkzUbyfXhDATV4
x5NyLVljYDRISABqSEmNlRU8/Tzad5/s42izUGvgeRt2PTbOOsYdNLuiAFq9V63/wSiGzuthgm0C
kfm8eljFZnaDc7ejxKG67mlWH+ICt4s/HmXaD8jOsynI1OaxPKz1OKqRiUAkM8a2sNOwxTOUP04F
gdnQygJxM6VK8yqfkLyiVtpJG9TGNEdT8maJgvV4P5lbnPtVm56QY//mC2lTRRWqnCXLlAo+r11q
RAaaCNOspAGVQ8vzUa3qkxOXxnejCBhYNiAii7xzNgoGNL4PCpl90JvqrvUiJNBSKzqxt78dhWcW
/bjprWXO9kHYh+HgtuwDxJxQg5AkdVcagX9ixb45QRSETY23AeVnCI+fV8wvSxNhXvRXUSQJ7zw5
xAi7HILYv4u12JRO7LpvrqVPo82CHvF0rDQMFB2p9vDjNtR81RhIB0RFBTAK1mJ7YhGnf+HnZyRx
nLudCgOKiTz/P09PbcwSWVKObG5F0jJMLAPzkMTDI7LLsC4pbIjdSZ+1yzLsanX18xn7JvRqGiy9
qSYMjm6+TyJk5q0iZLZm2ZkYLesedEvRZZjD64hyVFvKIkg3SmZunfI/+G7zUHaUp06GCcRutnnY
UH4dlqpwRkNPfvU1DEX0/oI/BO5AvmN56QKiVC0gw6qzKIIMW6mV/oDt7KDg6DqZN1eWK07smm8n
82GU6a9/uMKsBFdvIxiFw0dr9hRy3G1gIQD289f67iSQA8KpAkwOxGS2VfC7KCWwLEC5pbRKHXms
8DDvaIC/g+oALPfzaN/tDXC6tKF5KPO8mt1cQRubeuExGqR2G849n2vyIMfmpctRKjLsy7aTvRNd
QULhlIh9OhAEe5N6Oxww+u8El89rWfMcUcdIxdsmK+pb+IVFt61FUJ+BHBfIEeU6ApapWklPIs3i
cxn9QYAmQ26tEmkMzXVkkzkszKwOjl4oBntRaUp/hnCoBjW/1K3OaYSX3ES5W4iFEWLt4dQG5g9r
CqV17rSF5t+4pIqYY9S47li5FKMoAL8eW0fDwNugkXr1Ti306impQ8ybURPLW6epM3XtmaML6L7W
tL/QksbwO8dxZxkJM8xwUEJ0ZKl5eQT8rjHrFtG6bLhF8UTZlf6EJc50L9vLoWy+25KNwGwi3HoT
FW54hhqWRxNbuNjc+ZUeXoKkTlLHK7p4W0pd5K3qQjZeM41e56JpQCogDhBlZ1VeYlGJJY+Ehnxp
qqiDh6H3VGAC1yx1r2JOlRyKw2DIAwLUbmPRKG1bK3dyfAcfMDemPGKEbnNLyyV6atrajRcJL39s
vVDbPDYZjkVwS6hkLHAgCR511cKKSqhGNqyVsa/ePEXKMPTqqujWtmIx7NK0ttD4HtNrlPNRc08C
SbttRRagQAFD+dDkhpk5YWu2MDkrsDOxNyIvqyqoRzmqWyO+LOeFdKVXY/joKdQRndrHMXRVGAg2
OCYYzhrMJIrHCw5Lh4WjkRQbEzHUHO6B6MZF13vYAOP9122RGi/7heVrolt5hh88DYrhPyHChnJk
WfWqvsMznpDfAPZ9r4D9n1H+ZdGGCklvWS96PFvl0TtDsq5OViI0rRcc5SlHRB4VA6dWwJ86eLuY
ONBrcf1q5h2OF0kQaQ9tOZQv3VDp5yhCGc8FME7zkCGD1y2a1ixQQms6dZHYBjpRslVXR89F7tNR
8VoOHbUa8h77OxP5iQz3PfQ8hzaxVm2Vi50ejD45JuV3gKOyoHCHiPNQOiKyxK5q8uQ1Uvv4ysac
4a3xY/vBjxHQcUZQBgcvL5NnJdeqB2Bj0l1QKNpfVP1wEHHHzAodg2pusTLNVt75gUaNyQhabVhp
TYo5oSwa0Tup38qXtT2iUl5R+rhFKKfV8SKz6yv0rbFhpnaF7g0iMhVNGd+ID4IN9MtH7cJd9p5U
yQsDkwG+ViS8m5YX0G072BhsWjJ2XHbVoMWKam+Xw3K36s7xzUJdqbiAJGsyLy9cZ9SQchbRR4SP
G7dbD6NUbUjv8E1ttchMKcI1ee10mjbeJ3FbHDz6NcEKMxDtbTBbRH5NBPujrWG3xaoUve46JbUN
bVLiHlDq9XB/lHx7bPYyDdsH+rWjvk5bIZ0XqHU+S4gJ1jteTljmuUGOQLZBaTGwrFhbV27t7aKx
CEP0A2kxOz1S2tFaAsr+f9k7k+XIkSzL/kvtEYJ5WPSiAZgZB3fOdCe5USHpTkAxQwEoFPit+oT+
sT4WkdKVmS1VJbkvyUWmZDA4mBlU37vvvnv05erScUNk25vvU6SD300Ym4dw7PaQJX2t3FTxEkyp
384wpAmGbp6sMS5/WNr3b911AgFaQBYucI63c5jNjYzfdseMN23F84hk2xbJAYNeHxxb5bRX2jMm
yobJ2pKD9FwOKi/6k1MQCqVY79ZA4BzGdey50Kfz2sHp/ECtWsnSrnbzg0sojE7LtBErZxyrM0fH
coM9JXfRdEcT19Wdu5WxnZP/EDwtDrm++eCdce5mVsvNtLet4Q2BgQZgJCr8rK6tiWQvHnonW4cd
g+Dajo6dx+MM+4CI2V9k2cTEtzTl/LpM03S3e0NxT36E9eYy6voiDnrk1DDNwozbaZucD04NYamZ
1AYsVXS/4f4ShQSKtClvR5utLLKktu2xYgvdZR2wKj5J5mm/SOyOt9xQNukLZys7nZoyTPi7Z/3D
nZfpqggsdsoJhq2e/HEK3xG4RnkkH369werqfAl46rcWWZnmEG9b/76OPNTpUk/eR0KUkbmA2Svh
lq518wbRYLVxcifnvCkmTbn0xr69mqVcPj0BjSoddst84JY39jHh9f4OEz0RvHQtn9qQnadj2NLk
HIRRfE+nsIgqj61krU9uK/V9WQnrHlOg9b7Z+3pznvq8rT2p2unces6PTsftgo9PLhhdwp0oNSMN
DoQyMJhk/H3E6gbm3r/yunb5RGyYn1az8GEL404/QrH0P0HYcyOYlSD7NGmc8b0I9cbRWAlukoCA
aa7mjhgdlpjKLtM2eSAZUxrxY9ztpLOvAe9xD5/muW7vPRvqA0HAk9flIJOHKqurpL5T/jT/0l4n
Lo2Zp89S1aLJlo43js8bH94/cwKfuNjCD8KfSe1Qk2N+FNqrXocmHNTR4ybqsqig2LSMCt+Shnxw
ooYGpc8pEQMVr2fpN6eWRPgYAMIHniuygrDbNt/qiEjZlIgJh8TkfiWNjv89xWhydf1c7zHnTTJb
kmxyDOoitUdOvswtyX0jgSuCniz4TVMCn+vyGAAq5S1VezFereU5ntM2Q7fn23nP5biHBfkdcbT7
OgVLwU9NpHbLox8OhApxvgc/RLwTshJay/LoWhT1h8Iqe2BJrOHtrLj2xZiKVRRe6o2TfvNiIAic
HPDsCV9uoynztUl6Dl0//jlNIuZjUJSJypdO8wdAkV4IOZa6JfuNeoTU4DFZnk29R78mbIkAkAua
MV6WKTEZTUr82ayd+3McDbF2eqveGMaqW2sq9k+z9gPcHKdQGZM/3cOJFMJh8TSpvo+dBflgqIba
StVWljfCJ/6IU22R21EQjJQcXXlOd9+HgVz2vjR2rpVFyIVLtFaVWn5vfSxz434MYLOXfKoVCoQ9
mphDp/F/2iy1kQk1N2I7hbVe+RwSjsT+TlMbpBdBXRnnkoIPdhJ2lVl+usk5BSYxY20da933/WuC
PilzngWcixUG2yFJ7ZBp3mXQC8u9q4uGMbdgna26Jvp9qzIS3vmA+FtMFnNvDf0PbKo72CpEIPIz
55qHxtkxw4Hu6qW4MBAklnzd+j5Oce94Ec6+zvtZ6cBejpa/9wURy+FU3K2xZ4i4DrxmHQkwk0l9
0vgc/JzM04R8p5CjNGLuMjXBFfPziT+8qezqeiFIjfysjmTBcskkOY3JQwxoA17DOnfRixnb4imq
jVozTAqqBvI8qLC4xElk7T9iS43h7YxNb7+EnLk3V1HX7BqaykKFkUlK9+baasLeAjwFjeJEgvdW
35deScRoRY5nXni2ZV9p6m33KmiDev7llxSagLOUVTdkJAd2c1j6dtnQ/uZqO61LLFl5wYqWiINl
S7uAej5o+CQ1G9yvBQuewlxgZxoH4lw8sSVX+M3b6ZtyNoo/jhR/eWyocZZro8nWvvdm7ko7lSGo
LPCg7Kcdt75Yk2eSl9muWAMdJxcrxwRjJMoeka044WDfDoVqn+PVrXlXnciui5/REhs7nSMZ2y9V
Bx3B5lkhSZYLNKBt4CuD+HLyR01SJaRhm7YAi3xK1tFM8ix3qUM2aa0CQgjbllxeLoTgKCOuzJNq
OaufyOQiJ27ZCdy+iuSkNICXmdy/bZSRfnacet/vfMjuznBZNGZgA2VlhVcSXNRFpf4dC0G6KICF
tTuOntXCRVjn0voRgY5rbrH3MmwhEnsJ9jwcAmFfIRifg6Nhgcu3ecAi2VIX0bqQRucTJUXEd6F+
9DBHAU8tuGCf4sKD1sQagfbzsRGk5sJ0GfwxNYW2OBEAMb1MC4QDKoXSqY+e2BXVXhicm7JpPgfw
DqbgB/P2ycsB8holFVBows8dKozpZrA7zfNjuwExiZpY8P16FujsX2gQSIAe4fPue9h1Kv7eh+2s
H4a4CbzTrCQhnaaYRv2DwWF0LgHWttl+bs6sO1JXo0WoW1IlMcako1UR7NQ1JZExcyL7+ZddxzXl
2owbFNU+KMnPY1Ul63qvuey11PsladCBy73lTO0GbWTsmqMsy7r6lkylRPhaq0jfObYhewZc9/Ia
abZpbz2FXyT1lLKXX+zxBt0hDrT+aSqXYzqOVn/M/Vi1EBiaPXnAiuV0B4/ceVKvNvYAD6NN/vVp
GUuH9Gh/jugqEj9Q9nE3ykQz2Z6waEnQEuNAWUc2fvRFIJ8jbsxkUeLpbfeehdFyzToq++24ED1P
bL/bRl4+u0TBX2P9YMvXbr0z2xzspWEPp9Lu08yb2B0hjrVOLkD22B9O0vjhRUQ2vgc3bJ4jYFGj
YTt/m2IHGHgwze33uoqF/E5rSzkRyLUzF6GJFvWdq1w0t6Zuk+CJN6R1f6rC1SQrAyiLPwc7duUx
YU1CXhZLTcC39FbPOs6rGr5EYKYXJ9r3PhWWWqLLcAsAM9uFS7i2LtbiIUlK4GQF+eAqG21vba4L
a6zBtA/nmM4F88UVvkdvzsjapZNi2GQ5d1OHOyp1XEPbOsTScOJ0sA/yJaRAIuG/WpLjrJzhtpl7
nlhDuu4wZr3Z9IfZ6i65q1lvER+S47oEfNR48fWkt7j+aWoEDXLK7a37VnoQXW40v/F+Y/nuun5v
+ymg80waRcg29azfgLlgPelisA2f+2kd/PCubIOoUvxM40XUdXvR/iDS1hre9mo0v6VZA0KmO8HP
eYiKeRMZmx5Oe2gdYHpRrHYOLOqfeHteCP0bvzYS8+viQs7J5NyFdtP+QO3uo4NZbHHnDx19ulw6
cViGiu1kXqnqq+BRSg5VX8XesSTAS6XA2xYuwq2Orxv01/maOGpa9wYj+RXkkCpJaxMs38JABTwC
Uxd3hzEoiXLD1e1+zavTNzniAjfCxAv5GegipgmbInNXRSxx8NQ0pJL2YS0Cplnk8B75fix4uFYR
vNDe9vtpX0zz7HhuuR/aLfbbLB7HSaR+MPvftqrovUOve3c6TewLOynNR7OcJouHBn85+M2D0nX0
tavqRIRoP5yWcNDf+uWcRzkk0Mq4lNs13Z1VTAeQDKOVmrqqr6NOKknyalKvB+kSLuCM2v7wJtmB
e6vOz7eyR0W9VkWJPOL/23Ip1ugJ+wUKAnvX4mEGGNCRfbu6KqvGTX+GqxP+MlHRNZmlzf4wzO2G
vmY74/dIEbCZAacKfs6qArMQBeydjKZ19myWrnwHJdBPx1FqE5/oJ7vhRln2EBbp2ZtQpKKR268o
mljsyjwpSP63wqB+D/Y2+OYmYt2zxJBOeQjsSj+ijozE8lWOemzgOsDec3dpspURyI/d8hq2y1a2
2PKV3Y1XFScRCJsVOFYGpIZAa8cb7K+RDHz/YBzm+dm22vN+UVkOI0lLVcNv3rgmSqFDwakmkaJ4
A3BgIQr4CqwX4U/ViyNbWG+k6HJpFsnQvfWTU3vHQVubSN1QW69rt1dWCa6odqAxBbgyDptXUH1U
NIhLNk2d46TaaIeX2Ew+092uHz4ir+pb4plFeUgW0/6eXInDQffLi7MSAJ3haCKafPMsivKSduGZ
+Ia1TuMJITSfSC0lhNCE8smWSpTpPOOjyNxNf5Ud4k62DfU+nBI4t7+Ud84ub/js3HrCFKRbUBWj
XMZzXRNQ2i3Xmx84v6ygWky6JtHy5KzsHIBQ96grUN6ji2axAf0ESzs4V+SoleR1r0X/q5vrCK5h
r+RLN6Mf0etQ8Odk2+0dd7C/9WTuJvpVxLUz1nQJ1Bm+ZMEOamy6NG50vXvKG1IjClKEC89BN+Ng
mWl+26R/Na6jetgsDCUzJu4FvZk3axrStg138t8tTlnHxLZiDlDELgfsGiBkqm1VGbv3Mszkvolf
ZhnxS2nhJy0B+JVFG4TFHT75OFgIngJNn6Jw+j1Kw0/2+7YgfibmviakX+EJnmenqC/BVJJDGLay
Cg9qEPLLahcXikNcBS+mTuSUi3YZedjrZbXypXcQh8dRq/IG2iOgYcGRtn6XcdNw+rRxs2a1Glzq
rXoYvlEjAjMtSS4G0mpP+0/fG/ECRpsiIQ/yCg8JqNpxyQvSC85Z2yb6XSxiJZKeM9W9AHdRe9e+
UgQ4yKKf3jeMauiMeoCWNPszhJBu9iYAAFhCAFfYK0SQEpUFNSbwm8fBbrb2xrLKuD64ZSLf+DA2
WxZz1Tp5SEN08sqhWi71GMKUiRH5Qddyq+ODK5zCzaN+aIvTmvTDfgDCLtRxmXwQDxhuuiAvZjNM
aeWNXcndFgG8irsEuWIxqi+pXIkDTlQL+2UsZuWD/CWpO1/wUHYHyyLwOo+SmfDOvvZLdWGJzk8u
l94Kfi+SBOUDpDLD/kNcFA8rAxqwfi3p5ss45Hx7nwgZKSbSZBLVOBB3gs3Nbe206jCAIN6gbPVK
5O7oa5HH9R7aBx1s8qvVYwxi2OxeedmQJAGqhS5Fm0cl6mnJ9NnumK8TOGMMX3QmIXa633ErGnp8
ysTrobXNdPJ2Vl7SaKZizGfP1Q/zEnnPPB5klivMbwTU9w55kFaz3JB+g4ZhtbXG/GFBGQqqociJ
C+XxQfF6rtzedfksxParYDFfHpJ+Qw4qPUz/GTzWpjlJx/Bvm6o7z1T3ChXc6aPAkBksbSuPG4Gs
i1JiPaqqlQWXe29/OkKe0yhRZcrLfZ0bc5Ln9J7U1d1wazoUADhuiCF0CstGEperk+uK1Pb9ul0p
xDMaX7u7GOagLeDW9ZxVRTzFz/GQWFx/w7k33dmHmYsHhhple6foMm5kRNWfR2AUAFJt/edgRX6R
tfPYfCXjuD8FDDP39ExmddDVZPNN1hp7hWP8c9RTUL6g5pFnUy+qu4hEHEguNF5k9KRtujXLshMD
320URbYp62sFDDk5MLOk3GXUfMXJub+MAdEVoGkH/BvlyGF/Qk61LmbjQZzsCU1FtLJWVf61ffI/
OYz/xjTxP09h/N+q+N3I97/PYOTr/0pgdJw/yFf0iA7GdRcwUGPG91d6sBX/QQIPK5+4X9mLY5OX
f/S3AEYv+sPG0Xn+D8v6LAQyM/1bAKMT/0GqCy4JJz57+cLQ/1fyF4M/58v/Mes7m6axd+CGYAT9
pxnxn2Z90JeFamt51a/WCH5P2Vzh37VtAj6UqdncFbIjR6KjqPk90Y3VqYBLDNri/OdaUBmT1Zq9
GzfZ7NcWjqR3ho6Hw0LKlp6Y8r30HJBJdEh8udljyqiraNU7Yohj30dRYTsMY5ZNru4bYueou1dy
7BnlpsZyDfXnXgal/xzJZo3gocjFPLISGbT52i4BxIwd+eAQ70lk6CK68XouQcTA6oGVg8pg749b
PdVe7iVss4VITYwK/bol9gjfOvjhXpe/Ci+GZ9tXlV1e+hVlPtheuCGZ9l2wxjsVpMWzuVvyIoo7
AeY7Yd/j+9ZZFrsmvt8FY/XqcwfAJSlKxKKLyF3C6offu6gJh0ajWD5aw0a5ONW+V3wfUaifmmSA
h+JbxKYT5L5SEJbzOX6Zdz20j+u8hN0FeGKbdBA910e3M/wuDX6ABQPEACFinNum5SJmyyAFpTxc
mCHB0Bw3NNnp0KvROTmbzxLOAMZcn3xvCkNgEbMVtscYLjYo0VnVk4KFPi7NvBxaViOK/Wq0pGZM
V82Db1817BlexnAHmlRRrXzUtVOuMOwjgEMjQc3UTfw6XekWR7Yiy3LON0aSCm3e9QG1Q67wYX1v
gx0Vd63inx1FYfmGyrM2pEIFNG98uNhGam9shAAC50DNnPGwyealNXC9M5NTdBzBO+eiSq3eoVtu
XStEebHieLhoHW9s0cztsT7W9Lo7F0cFXEkSZ6HzfZtGCNQIeDeciGwc2ax4INx1ujUX68xGzb3T
Jrj2QBc4OodGMI7ZpGMqn3VsUciZWHXPYbiF90XQI2PXyQxdlg3e53AHEphVdTTcQaWCAtwW/fzN
YmzzHTRejJqI0oWWOflbxdLzgMq4s6MF8aKpux9zrEsfYt9QfEVlWHWnzYkMnYwoSFESlYsluAFa
2Od2OTXhBTiwrclL0SZJPvWhdQviBdF6rVbo1xT6SXcVDE35YqphdQ9kTCv7EJEcAHvI76WTBt06
iaPdmumzxmDiZLu2+pqPa2vdOQN5KlnhFmjOTcde1tHQQLgMTofwzaFln9IxLGCHwADECMhkY6up
rgXSblAFvGdRAZiFML0yLDMAFz6/VxlZKt3xu7xP/MwXbVrrq44rKCVeReZVzmpAA0+BO7bJihmZ
gVFBbPEhKrrqIUGMXHJktd77BsetfG3UiJc9GXdqO9vAiz94w5K8WyaKxrzuSm88WooTk0y9Xp0C
uxP9IdJL8yPo6zMjFKOGzHha92tgm+N7FY8ubQILyz5cj5Xzd1oOdonaj8TZePJQzAGaY7rtfshY
x0V6oPVNYBnZyTBDqoh1m1xZzM40bDi7d/gvn2dtPQAansKnhemlfUvkztTcw7sIINPXEbDxPEn0
3PYHFTeLeMccrY0AEzIzzkZvKcrylxk5JXiwdiAxJbbLAAtSaCV7cBuXsjZ+HjTK9i6KpXDrn1MD
eu8isSjuGNNWzfYgdyq/owKCQfnSw6gwh8EM8/hYl17U5EpXzfmw9TWS8yVPJuc2J0W8b/HBQDlu
czORUrRetXz7pgfeN8kFquHEyX2gLLWiqyEJxfBDVDr0T/HslMkNG6xzm2v3/JKlcgyE/FhDJua3
scDHnDozbTsRUiL2h0sanjn6GUl3di/Oh26L5BEzsSGGWkdx8Yt+fafbQRQlCpEpKu07WwBARkp1
hsfKmMEx7INK1bm3MqRL7XXsh8u56+L3GZTeq15dy3rUOtjZ7HCIHfdFuKx3G837e7ljI8g7ovuG
0zhxqzCLd9zyxWkde2I9USxQNtyVCre0GFzk5RKszQ3Okw1MZMh0Cu/EokDu9mFIH+mvxWPoLs5T
YzvMo2dX0tOWVkfa+1DLiPF1fHYm1K6Hca2cI/GtEWaVaVNZGMvwOLZcJINLF26TlQCUr+wHK1f+
WN8Pvlu2J0/t6zP4uFIdE+g28pK3GF7OvmoerYWyUTBHpt/OfbfW9KZY9MiMcAIcNZei6dmLykpl
k2w1M2d5DWRkujwIRnN+sa3AOhUjT0/WyGZUpwmFqmEizDwvBUYsgJ6E/o5LY2hFf1yElVCJdw1e
hrLsm4eyYRM7D2gfj7aPk+O0Nlwd2diporjoSn8cL6O6d57O6Wp+7sC4C787kw/VxdFD7J08r9m/
2ngZwzQQynnjc0wzFbOPyspoW5TFLTIhJhEZtaK6StZx+I4Asj2DbuqBx/Jq1jebJurwIKI4gZdu
y9IBK1X6vOK2jYH+am9VDDVrBB7mEn3Hwjxy85DR0DMvP9gDSTjroavdgLa9Km1124Wzb2fMcEve
I1vrxwrGDf4ERPuvJSath2D3ZvUIRA+n7dAtg/HTShXRXVPpuAKFCAnlyKurn7Z2gmHmd7J71CBN
3kj7U4Iog7A0GfMV5o7l3vGGRYb516HAn+eeixwS12uOogd4oVApGxf/4cGLlfnYXWyjR9cS3r1j
hsW7WoYOrCyjfOCN2p2i6ZryyqjbpN25z3OXU8C/GpPRyPcmGSfYkDOUyFjgO8KnRbjhigQHvFd8
7rSZPdi6qXiacfE413inZHeDCDEunz1D0y84TbyzunTDJmNsZ5V5s4QBva0/zkALqWeSrArG4EKq
ORhOU6vmMB8qD9hhyQy+uRf+VlsXdSBldIx1TwG4d2HY3zqF1+rj1KwmQrABZBLM1ojIgBoFNJPX
gEFIx7CHUSTjFYKrBhxb7QoWrY/D4t1p2QjNu1opdVGo3oouZ4xMr4NLSset0wzR8OC226werdKa
1MmBJPGVNNM+HvzOBQMg12WzoQeTgnIcWrfj2ZVqDUmv78Mt2xJmd1cyrrbkXXYGYWX2Nqe/2yvY
ZwdJ1x68dKztNHdubFfLY1BRREuJVQKJExK71bLHM5anMlZDb5ZTCIkNu9IxsSBhOzySdlnJoM4w
cnjTN6FKBF8rgCdVoEaVJ3dzYHXuuE321Br7GSyWTc83gk3uIStEEVyF2DDcn5OeL1kbbsar0lNQ
A2lJJXa0KfS/c9GWe0YB1IiUTNHyJ4vl9T1FlmAcU3hEfIlCgIxl89wLsXltG8Y71kFf4zo+gxiC
npXi2g4HSvGEIjpjpBe/D6Jk/BD3s9/TM/dWRY3VEtXBPbd+jzRjZ/paHxkUQeid4mUz5zkNS3f7
5o9v0bCpp2jca0bly1jc183q4rkLBUCx0Gn3CYdtv79yPI5zqpPSbg9VpATQKTziaevxuh49WUYv
csWzw/nkY3lKptUK0sWzqy9GtHoAENkyjyD5Tv2A+1xj8JE9E7Ft2PrX0RnsD/4X8xybbXHiu9uV
33EZPW4r/OJxfMHKItIEijUzlyDE4xQvAuCxYpP7sW/7mti5avF+oWtH5zHIaiOf4m4AYsnYH1Eo
ktz4hWr6NivLcL8AqMb0Pex83ZwgbTmSu6VWL1tP5ZzZeM4mtNoOKfqcAfs+S2P/roRgQttLRjeQ
FioKVzgPC56rPtRhmtB6/A9BYZbzdvnrf/3bueH9z1v30/vH//n37u879/PX/611B/zjEgvCVj+i
EB08RvW/Wvf4D+za7EEGbsgWfMB69f/r3N0/MMhj2LVZt8Mv4GHZ/Vvjbnl/kMlKJhKZOyzqBx6r
Xf8COeEfncgkRvlnZzDYW1r486LpP7nkfbys49RGKQne1T302jPNNRwOZnK9/8YQ/I8/KbZRL9h6
QyNAp2DL+p8zieYh2gShbSkWG5nB6RUIyrt7GBAODn/32t/9pTr8fWL1P3q4//aTwLQQIc0L5f+Z
yv/3Hm5Z4rMPvNQtR1TLymfQabZ/bcv/zx+C7MJ7xlZGiI7yT1toRRCrUUUJGTrReAGQs7idNjUf
oaDjkv2v/56/ou3+Q13hh/lE8TlsHRMGjrf//0uN8oZyKYL64Ak39lIsGqP4noy4Tw9Y5OIhF0GV
sIqPQ/bQYIFYrok/EHRcGNm5ZUWIw3jXOPPzoWO4DtMUFZGrUVHpJPXc74/JAtzwIDau06zqO9e9
Kcqpvq1Xz1Wn2faKz9HBsnwIgsUMNNBRD8tRbC3rmaZzbixCoIqDW4zhl2TOE+BFRqc/er0OvuQu
rSjjW0CH29qRH+xIy/nlg5wsDmw9I69bK7PQDD5bEl8R1RYO+D88hcGt7sLnZSZO6OABwGMmwY2t
U6Xm6DNKOpYotStgSjNaaBJMh9H2aiZbv5STT+2cVNyJqWp0xVXTdZiJ58jDLFkG4wqykGFGV690
D41ttg8thPlp1rb9ahsZYP+sKbMtr1wejIn3CkasW2j+cJ+AjmSSwUvc9v6Q7R3mpWkZo2fht/Wz
mIOz4ZJ6B3F4gQ6H7betlpe4Yn/Qzp2ynV/aGJrdHmOKyFjkGd7YxiFVQRVNkboApr+1FpE0WFrP
qf7zlMwv2Bnqjw5I7AdPzfLOJv0Z3r33rOuI3qU2Zx9qeo8c3KbZzqDgJ4RM6IYNGSVFHtNnr3zj
cX2FnuIEpxYRYMr2yItfCyA6N643JfdkKuiKFxPKV+qOmvG3G9PVerW5xVwNvmvHc/DYLcods65u
fUbPxiJmd9nGD5kk808jmvUHfis4qTLc5Cf5nNPjFIduc3QZpnxX9Wq21JiwwTCzF+ZbzFgO5V43
2CbKgcvKXtfqE+cJfCx0mABZWqvi3i1cBjqL302Yy4JYgxHFf3M1yr7zMOpJ61vjNuKsb3WDk5lk
Fj2aXtDdz3ayLFmzK0/k5La4ETJ/cVa/973d7xH8iruudfRbvUblR6FMET0wzSpellBGJbJYya2q
xjguybpfVtK/F3t1+P/dfj/osWZQq8/RiUz3neETapMHWZ6L9oWWrEdci1bvs+7nDpkrLOkGQ2FG
5o9RH2Gurqz6xtptxnv9HIK2giXbPnQEbH8TTG/cjJxGH+BVPLVdWsX19qYriYnwDF1Es/cC1g4G
0fCUNfzE5uAINfxyyskOqACCqky7xVr9vASj+KwqvT+TlhonubLD8hd5CWsCjLOMXltvDO9dxXYl
mW0RiiS/TL1jMUvUvb2IwL3emIXgKaydejjgWOXzz4Q68fNh98yKhaUNXqfJkp8xxvy7bViqPt/6
gc9NMhVMZTFP4JYn26d1My8UCG97b/TL3q79nK48f5+GD9CDV7kvmGB5t5jerTeYPbffsYZKmTIp
rNdMlCyHgIcWANuKvluoTqHipHVfLVY+CuP/UByZb0pYMdD6xVvHnANHtZeoDN27bLfCSkEgYkiw
CzLej0z+ij7z4B5KGlFy68hV3pioTew0fO/bkbLL9q31ln+vfWawzBc4doWoypnGDK0oSu9rd/io
mMR41I1UXmNupMA41SE5TweGgs29uwdNc3D9fmXHu6Ph1EDqmPWEOg9V49a5L+idj5TYK3TruK/M
0QuAM2Yd7pP4pFkNMezzu96aYswPr0llXF8dmnyTOYxXsaDGMbLXMMwonXTq9V0gHIuUGbuvobni
xcnBnhYkQQYKB3LT2NBlekcNuZQlLu/RUNGCIg6+IiFy7Y2XxBMr76CdiFX7aTVosg6W1jsFso9p
9K4kizDhJFN0aRjZyEYIx1W9eIziinVh/L4kiGxDIbcrg+b0Wzpb4B+KoNJ3PihXTYxeM7hZbM/m
cQmJGeVP8Mft0FaAoi7w4oCY9UyPU1l6G661mt70U2iBeFTai0e8YDNw+J6zvC6SrnAT2q9OjijT
yv/Z+R1iHOw0DZfcsn8vgk08+Jw+higdhReE+pZhShGEYc/fZ+/C2t2RcXUXJ4RchOU3ZtDn6l/4
19sSNE923SQf5IqoN3qkBqc+NtgpX9VcfA/aeLqZPXvwTgm9iz70sRyZJZalBB2uGvnMkp39sfbS
PPjOqlpceKFVn/pplndth++D7F5XfQ716vwsSn3WfVZLVJnQLBOk+LZoW5cwGj9szrZDs8T4p/FD
9h/d2qz3Pdpd7mP7v+NaiG7YC7JXFHmX3j6KPle+P36oqdToUOG8qAsgh/EtKcnnzzntBJJ/FXQD
z183PYmpLR+SNjDbkbYv+lX7wiWCHJu1g27n7ly7EecXuuSgrizpBRAQiOlkiLna3D7KnWPUCKdU
lzMfvo+RVwPTS4hJKNVetDPCkHB62wLnTQdc4xZjnMTtsEz2RQD6McBGnIyPhY6id4kJKMrEDuJ3
8EOkDoxWc3Dw5ooYrAI7EDxAnHuY1PeffDad9z4ZAULuxuECqZatnk+eo/k42R3h1Ol5qPq6b3VR
56B+OQGk0tOGj30xt4h+LlBJ3FzcKaybsDuOzvEa8OGrj9F+9sLRwEG584Ybp5fw7CwvURArdSHf
Qh3t5tJnzvvWLdW5e4QM/L5HrffaYHW9iVxviU5CzM31bJEAlxM0uPr0jjHSAxwVLgecvuFzsU4+
jr0uQs9qNn9GnVBmGXAzLG6LxoL+wxdiM2CtoVDfNkbCPTNwttk4iLAY8ZLOM5fygVDHpHRSGkj9
f9k7j+XKkbNN38qE9uiAN4tZDIBj6Q49WRsEWWTBJHzC5tXPg27p/1sdM5rRXhtFdFdTPHVgMvM1
z3dfl2jV90Znl9OVNLpOWKeO6MI9Scp5Jo0puXR4WFKyj0uJLvCC7z4nxCvmPGqMv/UJ34bQXCeY
X1O2RYh00xdXFGJml2Ybry3um8awdgOO+6VITbM5jL60tKtl/d1smz1tIM+Vkr0jw9A/tYjJS1jw
I37oiHa4DHNVZzu/8vtjW5uL2C2VKyXn/qKow360ufA2sLzPWmP6RLxiaZ5hKDJDYc5ElUdimVeB
8QRZF6FwMNdXVWnmvSnNId03EwTaUFJ8MS+DSSwMT2rrqOjK9K973KNpnw/M0o2LVHft28xr4VOs
C+2z/bgYbnlbde7ygXTQ4SmxOJax0OBLx0XhT189dS22kdmAv2IP1oCUaTOfmpV+++S4/ng3dTBh
XqRqwAJYGGE8KgZxI4Iyv5QamWZUkdGj6DGftJfktAN9aiMNQ01Gy8CLWG9W/TQDRevjavbgXWkZ
mu69WhYpbwb6D8EukAlJX+Ho07GcqszPkJnbCdY6UroORNO1Pr3ZkN7OVL2wd4jnJiW+3pGFdZcT
sd+PKP3qVK2T4OnIoAXbkArrsxUUi9aTFdCZ5p0nSW7w3jEn+5i4KcpvLFMSUJFHXquKGzYW7ocB
oI4oZ8JJhMVZT2v3U+IRLiV9Cp81gaZ6YN+ARNL4XEnZvhlQlol86cStX5K5WdqPPC8C2nG27LxL
azIiku1FykLM5s4V378fof4TKfgb1eH/uy7xv2o2zP+UKOA//0OWMG2yAR7UDA6VZAdorP9DliBr
sKkBLrtMRgugMvAnfw8UaDbDHh1A4UBEQAvT+cXn/4cwQaRgA/lxyIeltv2R9e8IE+5f9QKfasA2
2JjPqFMu/+v8nybTB4tC+J7HedAPPdHqisZqO+ZjefCtUr9UyeQ8rnJzEZgIOpwWLXC0yOyC9YvJ
295If9GvPrqVOkY4SrG89SpjW+dM2o8hx5WPzTmbX/vCg0Ulh2K+ZX+TkYslQF5FNs8yTkPVaz8n
W2PvGtABW8KxqmsG+DLNPAj7Yi3bqBRj8Fg4y0i4Fh13iXy7Yco6bQQC7Qloq+BVzzUa5Aor6alx
hN7vbXokv1KhQ8kVabWsOwOGfRAx9T5/Wdeia1CHYRlj/rbFk4ft6kWB5jhN3OAw6yQBx7GgQ6Mv
RUzAwrcjBhE3HbvLTicJVxvDiz3n6XJuZ1FXOwnpXBAba5wAzZZuV3qjib48eIT0m4XWit+qCiPc
LPJd1VpF/etPt9z/hxwDdsYBIgu9GdIrpJa/VOrntlVQh9xTzmp3J3RvfuWsHfy/wNp/vV3gyKKH
QZYAwQAf6K+iT1DWwziZxt08CcuKOah31ZGx0TIjXa7y/PKv/07u7+y1P0kyG2YEGB/jGzaKGYcY
tLs/gwJqbBLek+MnsRgwzp0lyrcaDNEHx2HZHNE8muwcoKTQsZUuOxfTZa9DEkb1kKaXvL1q0oU5
CmrI5ncKvjZeIRetk9+kKHyjeUtTUKeHtjTSC8UYtg1DOvg6fuma+Ff4CAMHA4kwTro24d5LSWNt
PTHg+ux1luVs9QgzYVKVcCCww9qbwMi04WLRsXr17TVHiJsGa44VwICdUilBYyjuSxCPhGEIqJEJ
8J+S2Wq9sOxtq9opjxzqXvfbPrbHnGUFU7hvjyX7m5Waizu10PCoIe7pNI5feoW+Dq4VKcPp/YJz
5WpP2VESiTmOqidp0uWgbQ6OUzrfAwOYzrOD0hDPYuQQWgjyI8GwA9UB/pTkIQ70NEYNu7U6Ksiv
3PXequVhr8xFYpUqmtCdUvR6KWOyQVpcxnfYlFS8A2w+57LUtQzObEY5TpE3BJBfZEJ8DumU1nvE
8NyPlOkJPfYcKAURx++K6h26CutcusIZENVKCpWcJefETEuqfUl7wHxQCmUw8ks6hHwdDVVYq5LO
tTtUk4w2juuZkXIpB+5yFMFVb5a+GdGVH18zK6BnSZGfCQ+Nz+c82y349Mjh6b9WDF6oTkWvjU89
2Zk01FKQRHucF+tV4dX5YdKP2hqZnJyGXVZJavbCrlhAC7KpaBLEVYYzwG++CtcJlsc2TcwcK62F
BqKPg87JyKr95bAYdk7OYioSGXU+VRtunTX16IcK77oZyqqOM8tatFM2iCKLU9Xm7YGgLR6oV2d6
Tna70+vdaBQ6BxciIi+C7Ms3fRPxndn+qMJJo4DE06jc7rw1sU69qZGGF75sCYtWizoOuuOhBuUT
of1eLyOpnFuzwNQ4t3lfGHuf7OaZigq+qlyV82r5ankmtdOeK30edu0yzN+gccbXnG+RkK1NYD1C
QM+bmI4L4U+mFI5V1DKYjxiVOfUXF0nFj/Do63o312thomMRpKFK4/h326j1ny7f8SvqRfNAZrpX
R94rPbJUbwg/Wtd10g7syTMtdLoRymWSp1yS0sx9L2ZIZ99yqqjnR7Y61bhvLSIt5J3XnNpeWtdx
oo8kr0uGzAiaMZ5/GlxGape8ZRB7Gia7xR0i4rPytcXY1civTwZzYL6dESmWmIkrTw4V7fQQOB48
gJVF8ZtLKbw4WTlTIOdqWbvz16mh2rW6yT1se6s4FqolUYy3q8moWRGcwtTNh57IReN/+pD1b7R1
XYyrEWT+r8zM7Tu7dOfvTFEj3Gmd5dSx3rM15QHrGTZXzmWtIpdB4s+ZohjktWr5NVa8+QjcVclb
SzS4CLlHcuj5Rsu7ikKG+RjYsn3ANuM/40my0BqREtiDwxK4S3WBcV+mc+/tGTGh1Xt/bdOfdWq3
r4zlWzf1TA0kFKhrBwDmLGI8zpRwEypS7EdpYVjvydEED4SNOfXXXq7zhU0LUVUOWHoX14nePSes
kQjOnHS/XeW4Behay3RJPpc6I5rKyb8eTAsIxc96qVFItrMHB2fuWf6bWVb+NSZ2c6/LhZpx1i1d
fwzKCnkiTFMQsgerIQ6grhJTbQkvSCJE/3RHm87daAAcKcnZaDF2kWOSb+fcCwIg8K4InHMWVXbf
3psrtb/I4l0wxX5t5nfKc6i8Us1Mb5YiT71diz30Q6R65R/hVFOEd1PL2btptj73nZa4uLpabUa4
xvlxqOlVhBbBnjpu0sL0+wN54fY2IBvsxTjmOYmNfl2NQynStiKo0LgtJjAbgjjJBLXVOcmJCY6U
/19mORjflNT8L4c5IFyPNc0IC5va24JQxU2eaPmvIl0t8D9u2Y3nnPqKG7V8kcx9Q83MI+DBDilp
C2k3NNnc2LwDnKmBf0E3IUzpT9A+sDI93ZWU8cfQp+VfhxNAC07DaFYFuTfXNukpuMmKtRuwBuSr
qp+IwGk/SbDZ74Eahjv+/7zXhsLezzpJEgRJclDsfSzlrzyoBEVgwRvzwHlMn5y4pfK/IhnMjJnH
Jy5eC0/T7MgNUkLT9jTNyIV6kegh6SanY9iSbX1mbmVyTDTXmY3canbUEfXhLuElTAquHNhp2Vlh
61dO1TgvqT7kjwM3fA/exhH3vTB5+7elntyZdkpzqQC4ziyrLOc6ZdjZ7206UWIcNZWhqc6JAjdT
tdXZWXi8mA+X2YycLWrBhAE5svSsQeNEuciGi6HYUZL3MsqflUUynUOhRbtnGus3MaXJF2BG5CyX
iTdv/jRy9Y2ahvwWCsSsML3G/SozR7KXXNrVDq1gqM0dRWv3SfWl+zEQGoOVw1MX1rSgcb8pEA17
Wkh6Fpq0eVB9mQJmhTkQvSyeiEi+IXm5b0PPu3uPRhB4mgpLgW11Jea5nVEl6WKwSSCJ8asy1i1p
Z0vzduEx+9FwovzpkIPfIkNaQtcIqkEaF0jXIq6Qv6br1vfKnpV9zvqL9IOClKAis97mojgSKc2y
aw3AwErLI4NOsXRTKfdeMooSIpc/qUgmwqt3MLQpCKCGlGj3iBbGNWqQ8oDNMKLoKlCybV/XFHUQ
nkCuTQ9Lxlkf72uuHx0NU+521uTSAfBRsAPC2jYXwEVjo6jWRpNjD8YUtW7vGJ910uG0IMWkq1NH
8PLIcIRut9bOCB+oMBHPR7LWNjODWnK0rzAMRHnunLaiR7WAxRHI++nMBAtK/hwawkr0Kv+k7JrZ
xzUtobY0DcPbr8uW0Q4zOz8ECgKx6ZRUF81d53aNNDYTKPKl49CrJI4jijmq2LtqVuSWualdVjUq
ce2jFSRptNC0yb5MTChtX8GG8S4CqdSl1rT9ffykznN7V668Gk+6PwGBYKjhIuhCqLkOzAg7s8n3
TD9EeW66hb+FkzPB29sSyat3kN7Y5c8S+rtTxkXnFzTWGArRPJMZrMx9KYWePEFBBj/Di0HlIJmY
80RaJ5BFN4YOAS3zPs8sdzN4PKd3iS9yBEmjPFvYgZNt9VhGNVBFPUPylMgwLxO3kc94tWNASjcD
8x9aqaa8HRklW95AYMjq67rrUSKl13lDE7aaDzYiBFzA3JnE7jv9buxskjfU3q35vm2nxHw0Zeu7
NxU+Hr06a51eKN4TQzTA2LqhANdwjWCvkICSwrZe52xZf0mjl1Wki37acr6dWR4ZZzO/SXp7CSNl
g+mqw0uDey4SAEKG1bMc1uSPn2g+00KraZC5uzzZZCiXAQzpdeF6MHdw2pQeNUQmD5UByRIe3Wy+
ZYrWY9zL0TaOHYVVtfMb5bSnwMkCk8EsXQZ2gPgSoVeLL5/7K3F5Rw2e5Ohqr5iRCnjdeNcNpcXQ
FtKbYrf2bMzjHHp0ey6sKs13RUAWuSHagD5GfwlTqZb9g+5UuTpCSIIfYic6G/yVKuJl8S0+WXNV
TBXTURt9YyCxcc85LMzUgKMuySorxiUoH2Yi6z/NIrC+FKff9E0D0vJWtjiEWEIJBa1mIu/mWrIH
fzQt85epT2ZxSRqbF7ZjZh65nxrUJX/1hpA61XseU27t755bgsIVZvSRyu3GRADGy5ECuAHnb58p
Bacp88Bm2Nbw4rAMboneDhGvnHLXI1wj53vGw0l4GwvDnw6ZtEo/0jjzEuQilHlnFB6JUT1I0ye9
d6t3xX6J8A0rhBYTtIZW1mVaxiOUpepTeXAkQzoAZRc2MkFNoEKR2ydK0v7PLvHS+8TNlyQuWsWa
6vaC5EYJkZpFqagIdAnagcMfjND/SGd/M/6ldobfKceP+p/Us+0n/i6fBb9tM0kYwwPymL32Vq35
I9VjBFR1eHMTqQGUzQgD/uQf8pnh/UYvbBsdzzh1XYdy+t/ymen+Fvw+NYIf8hxAqcG/I5+BHP/n
GIwDKZHKkGGbDt4gg/2sv+ou/pDq/VC1odOrBeqk1UvxqWUCU9YujVmPbFdsU+wT7OE7bdUbN6D0
Kf3xMpP/y2On01aDQW/4dhv/I9BveNJJmQe09ZP9hDjicPg0y/GaXYEIzvogEa39ZZLDs7cELqFA
1aev8JsWeYSAPpBZmdPyQ58VZYt6yowAR2PyPyyrIsecBeMlWWDoewUvGJFI8ZZ74A/cGQeqE5l4
t6eac4iTVJ9BMLPvx1QBv1AWt5yP87eEKULkdvVffT4bR3tkIsaGvPqVy7Le2bRTLnhzcIMMY9jZ
+sIGzF77MrRIul84LyU5h6mAjc3qMqaHK0fcREdkAMIH1s5c2u6urzj5x2XXpPfjkvpXVZA7B+Wq
5dZjRg0n12JgKzciv4Nlt27ZYEoaxN3ifoERgkFDYwLNbYDpg3snU6yU0IOPtm9sVe/WpOCwYI/M
weKYQzgEZd046w7xF2iFjX8nPVLxRk0nPvHKJ6ets1OdLelTkLZYS1rnp0fLnf0dfpf/nE86PweT
otg5fvKr99v3qhciWlF3CDwW41kaLlD8lTKxlQXOSWPHeEAmEs+uNe+1uYmzxuY8aamUYxUdpThz
a2ffELi8ov9EspxhrDEYR/kshs64yxLjJm/EMyYhhLyVCRaxScCH1bxPrthbsmkHVFV99fhKeGKl
OhpWBYdVo4Bw487awsbLpcjsFR4WAp+NhdFw2zspp+UsvQ1KVW4CT0PJ/wQFRCN/YGqPQPUw5uQW
EAevtWtrtzkENBd4qRLyJZ3rnJPSHIhRTOt+i93y2g74ffLWTTkEjxZBbfgAh9RrjZO0Vo8ekXVT
90qLXRGs10Hn3jpdbV3pGdtP6hEalYrePOClpDeJObdPdeFVt0kzFF/KVi5QKTlWJ/CH02GBAbJL
7Kx7cetSf1B110Zd4Gc/pay6WCqrONR14xBU1ovbzqWEvGomItGSX3LCHyfJ3o0ygOrONfjnfV9V
10pUDI9MjS5EXYFbk84sXvR8iM0Ls+UiVCx0pAaxRJ113Lk9s1kyDj9PtuMbDx2m2gFqZEeafX02
8wAaCS+PDZ2ZrXHp1+eRttKVQkGIa9P4QamlOEEWSx+SIpjJFdskcJsW14jJBsudXzO9zUJdiHWN
0SVloB+U0qu7QXPqPed/68ZRXXIHrXO6tTxnvFHM1c22kLv91aTgFFFI5pMkYX7VkcbdGx6EkN5I
d00n/HD11npLHw/YTu5LCmhwuUrToEyjmVlF/n7hqp9THUeUTs/antbUfmJ33fN+ypAQ2CQsb4Nq
klDlZAxWptFBz0zKH8w4KqOk4MeGvu65bZYhaoC+0VI0GBSqby0Zwh4cpua47s00osaNvKP1fXFK
ereL3SQtX2eXCH03G/aVWDQRGbQDzw1BfN3rv8xJfOZMCb90K/uoSnPySLbQTkJZN/JlqQq1HvqA
d2MQcT2P2lynNMUHoc3jJ9SEbNqeLWdoYOd78KSgD2awDFKH2MOk1x/CXtOoHNAdu8J2b5JpKvW4
KHULMzDvjAeaNl4bcnJie7Cj1GFc09XiVUPQywZRw0jU7H6RKT6msWXOLJgeMWcJwnrjzbJJtI3e
Htmunzga3GkKjEvCvXbkxEIXkP2YyNcXjqfnjnaXy++41vNpFyTep73tAu1s33r2vhh0M+rs9aiX
2W1qVgklyfJxsIYF90IROOpivcMQL7ODNPR9NSf8M4RQSjG+t/6080edFonmO++dIteV6nsDjFIz
mTe+2e/rgihNCaYTJBZwk6sWYFhll1dTZV0lS3NocIpIrBxURqylaNmU1bd+b4YeKl47UXNOrT39
lDv26bt6HglcZbwriExoFG+MAXkKvbnFj5FnbJffCRl5SLiNrNLCm8A8ClYeNsjXMwUnzV4vA22a
BV31ibdZYIQaGIOQZYtyx2zmlJ9qKCiRN7rrvVXNVsiIR2tnVtl9RxcOq6i+6yxaamnxKKptbGt/
6LWij7tKN4+AtezbsnSyL82kTXPOiY3cGz2ra6YJGdcQyp5povXBjpzWM9HRDEmewFrhWQb2grsO
0cSbc99DQ9w7QantBtEio6Wes3OG4Je5TdWgiqaTZTSuIWb8bHGkQ7ehOgPlzY7AD42nYJk/4cMM
N0mmY1ePvXUSXZbcuUtTx51ngU6wmvPiB3W0gJjZ4Qhx3C9ADa7Ihe6MpZ63DF3XOQYaTXZM2+Cu
8WA5jgMtKQHjHgslbXdN4jGb0t+e3WH6glR6Y9Ad9Xwxfqra4okI7ipLmcdkDvp9ajePjp5wBK9k
xG6F+ha5PNoTXeiUriCJwgD0qt2zm96D9rw1Fl3dlJ63RgVBmolFMHCgItOC52ZfUnBtUxovDJsb
V7qnibzXU+u6m03eiFN59EkHhX6vV68ziaiYLcN8HDpRA8BbvY+ZmPeZokx9SIZEYhcGCxTJTU+Y
gTC9ZzQMWiB4obTydNx5VDDDihoTZ8DWvHarqto5XS7e6MKCSvHUDcsGmMWRM1SYUMP6pvlxdmvd
PA0dyCHeesCgHIPapGv/SCYTdKA+Gjtn1mlEjl5ZM7zZfzeWlFlPXvLIZHiTUAnvO8xWeD/rhFvT
9BIuJ1bHhQoa5vs47AuLVShv1WsSwCjE2LqDVRa2k4NlqiRvPYvWWG9dT7MqzrA4T9OsMQcs3/t6
NyI5yn0G3DIqpHUPqsaEV8qM4BHTpDIN7aAVijeFqf2S7WzfEBJ5ULp4GJ2AOFJrcP+2V0Pp7rWx
iZcsEL8A8EJvV5obJ9bAGS9Xh2IKmqOYJngE7EtD4BSUQfuBlEynr88yByjNEAPUlg0ROxjWu29U
vxyqsPuOnNlxbdsr12uDCBzpq0t7JkqnBr0e7Bcx6arf01Ox8niyNwaon/XtDZS68qzKhUCUmp9M
k/0S9a6PxDcWiopSnQQnNDrqHQgg4yGT/l3BYGSOrp2xXveZJy+E0vq9GDJjxxYYpzDR3AOgsuYr
JaRBGFpHuDX0IYCPQXH3w5GkRSYAyzTX0orwUa2tW4F1uG+2WE2Q251O3kt/MTFRidDRJisUmQ6G
W/PP49wp7WgI0KS4RrY4JtLZplQ0XrvLuaY6KdKJzlKJ5hR1VZUxACzrYMoWUNLu0YbLH7aW8guB
yN4lhehvBgcxqpuX5DZ1F3UZWtjdxwqIICzM0q1vJOLnD32Zs00ANBhZqI+sRjBwERS40UxSXmTD
/GsNzxxjBBfxxtOERQ4Z2im7bO9MYOetAAIHlN9QxkFOtkF6KbXf5EpmFmaHG0KL7YCZVnJHhfWi
Mgw8pNDPZR6No6DhXF/SYWCoOD1Hf3oxFl8rDu3ALBChae58Vn0vl4M+Fc1tv47r1WgYGoI+SVN9
SiPZ1J48FEujjK/FUfKoBahHN8ZgIIwyf+sBoGU1HwNynRXW59I/IwPwwFB4Nj6moMteSgB5U0Sx
0LluvUybkfWnAfXFS9P+y9KE64az0Lj4K13RcocVWlhnfQS+cwOdsq6veFf32oHXeK7FWo7xgD+C
/xbCxxq2DteAgBzqqw5FvHftQt+bnqS53eRuF7zWC+L6Axw8Lkm29Iv2ANMQZ9Zm3rwA0YuLMPKw
u263gwdG/1aNeWu+CZqD9rF1/VyLeifxnHjMavljWVpfhl5V5T0hMCppJ49lx7yAUCUcXtGFB05I
5RkhsoPSO6LdGzQQGKyFgJQwjPTT1pPqqTO1fjrReZ+mx26qkEg5WbJMkycU83W90tuCGLiKbmKZ
7aePemxq6kjJaOf3GaH59mxl1ApPBLjJik05XBq1TgwVEJOACTkzYGBnMeC62QLMOIdrVyHjDXA2
a41TS9Hk32s9pSdrMMQn452DGAFsuk+0wTn5a+1CZ/MRyUaV77k+WlR4QGAZgZEthPzpx/uLll0W
cyqf8tSPSy+LuC1PvqMpIKDKDQvo1rHwtOe61O62EqIpDPeUgEI7dphxViGbO5YNKgs1x9cq698K
iho7dwS6TTOd11Qw7j1Ceg9jng9EQpvgVswTnIvG/0ik9I+2O73Ui9UxmwpW62g3xsVMOoj2uvtY
VnzOvq2e1Zg1uyoZmJLYnQOw0Izmmi/EW2JiF8beKrUrQxCqKzTrSQJSKuyWOLMsX2a3bfcMaRA7
FXRGpDf2/dpY7yClzhwJkogxQnoI+PRgiuF7aNzd0qwv8xzcMmznFQCcTU5rpFJBF+GFS/0+dNmF
qcGc7bTuo2wuzSBOTj38LHSm17jrNbF75zgV8t0tuABLAMhGxXbmURYkV5+23ano2s3A1l7MWn/o
pL7PJuNuDEBLDFV9ToL5Ww9aN2zp2tyamnxEwkS+1qsLRKsHQNw3RmcukZy0PsLsvFkSeZV45mVY
wKo2+vArMFFCOnFmnuR6zch1dqET2/dmIWxjsjHupnuyn29r4P/gKD4fLZGc3M7COnA5DvEYunp7
2BbBOj9W3a8iwVx3k0vps5RZ1o7Yxp6X70Rm0v1RDuoqG8sl3PARmFf2noAvTFgRp6X/Oax8H856
8k3rndzkNoshf18zuUTJnJ9WlbyXfvHTJjxyZej1DwSPE0ortc5qiImzqx0+1MuSmvputKfDqHsf
8NHKGL2Zuoubz/tJnzeLv8GQmPnChluvBRVMv0N9DDa3Y14XfO4Jv68e7dO4YN51oEpGV1lxI/nI
5mbnyPrd0C1w45xSyYaWX32u7Zsh00OLF3pkGsUVzPNr32PYSUsLhyHwoEwpVWylyIfZK55r4dzL
Yjp0jtPf53jN9Nn5ln335AX5yWR364N+U/x70doe2RYgW5o8DvS4W68+YFg+6mzd9SW9LcTysnRz
8lyO1a7Mk9gz1a0ViGdLn2J4Cuds0k+U3w+56o8e+JS+74AV4CEuXrnDGa8PujlfMfbg2Cfr2QeR
TcHpmVZO5Pp0KOz0BG7r0fSBcCVzed4CtsZk59c0+85DaxyYnnaypPacNGMdkUL7Xmxp70idWAfd
Hs7JWu/IpD9YayKP2coDzjrfwVu0d50hnJAHPyrX/uIrzb+b3O4O0eSEPvNWyPwrYWOoWKJjaHPJ
bW7Z47U+w81hFX/fRp5cBQzAO+qmF/cZb4xiqo24yNY5JiMSXHCh2nAqaoRjnQIY5ygKq0zZ2SZK
kpFf4BwkQ3WPwGyiDbRXec/yC++JUTh6eYd7/UiDYecXWli48ga07pMjnL2ag+BhZIrModYEzVwg
MovRIWoEh2pizAySzlm19tmAJujgBdhi0OD5Ek9rSij+tvM4KO5bOlKsbWncad2VIg66JwlRHdA4
7hNrPKNkce5GkjwCxuFkqKFjT2TDq/rQ6d7epJ4VDo3zqezsTWrB2aOJgrjEg5JjFNqivrUKcuh6
QM6Z15WQA7kG7+xt7gajWou6PRV+sMNiPdqLrt1o/W3fdNcVvN1wJpsrNg+TeUWxCIKotpMvCgWk
UIG9tovPbmKICzhiL33axkGXvsrG4o4FTcmS3XBm9Bz7siGfcYvi2WF0w8A+HiqrdgMS4CFJgn1Z
u7t1eKBKfuo7/1k3VTxR9jH5wu2gP40mp7WaPbrBltQUe1KLI3lluhpeYwXY3FAM60nR8PC5o2bR
ffhgM9M1fepnjuJ5Wbh7KPEYYdoGONO749SY34zzPCpD/SIBEBE8ykEMEGY29WT7BVuSbJmecm+6
SWmp1RJ+glW6DxklGOiX/g4uEgKgPnSQE7qvqavPs5h/kP+5KedkPxhLzPiW174t3w1S2E6Csd63
LlJM3WBYzxfgwrvaGa7WuruZ2XN4dEPaxn5ZFAFqYeSvRSXuJgOszyivmAN6mxeat7Uq6tBJEDF6
AZbHS9IdvNV3ijl3wulv69VcQsMMsDv0Ei7cYJzYSLzAHdmDTiGX2bwjnp0WtzokUBBDATX9lCTz
NSQafC0XXRfcDwbwaD6ndMQG+IUc5gYMJ7HcwGrzqAjmj75eUVy3g5j69F4y8Rw2r15FwnLOA42F
vWGmFgGo6gNQZBo6kwTPN47+ycgKdFTDfrcXNpRdm4InJx7OnHmOgutEe6KtbL6WDMYkWt7nyCWI
82D2DrMrj+wH34XUAE1n/Y7kRAKdp6ZGL4P7qiif4bgH8xsNTZutbG6vJBzIghHBIVJV5Q202wWj
kot59KtUK/XHSmZVietJrmwdtcjLe0xApmjUYk9WxmyZvINrvJ81I3mQmb9a+xyTtrmyCwzSQ4lB
CVSbXCPXAzjXzp5d44nOfFZFU5d1kDjhrr737NWhJ/OGlRy55uSr8ZJ52gsxUPmsB++hocvx0Ok+
/MwsIMwEytXRvFBShEC4LO0RObPVlNwxhaN9n6H6Mz0CulPDScqvWemqWdwyBE976IgGvjmKIEBE
Hx62krlm61uQyIlztszWnHYmMjzBQN4TUW77+bO5bO6lTAi7QF2YPTdKl1olR9F1XMYA/B93RGs7
fXeoM+XJU0GPywi57NayY7jDiHpf+9phWZvqx1Yhvp+xB+9gB6ZZVIN+//v0uv+4bH/DA/9Ttjb+
GD7+xzeg02G9/ai+/+ffbj7WZhiI8//xL7eu/e8/8YfNZju/mdQdLdjikFupa/1XeZ4/0ZkijFxh
8b+mbZJE/y+bzfzNtVyHn6Re729jSf/bZjNM7DkaZVu13uZPGeD8b9Tn+fV/GnG1/WJ3q/RTOGIf
wOem9f/nFDDcXUqzAi2V13V2KEgmX49uJvaOsH4m4FX/rWmA268Dh4fvSOnfILT/e2b+T812e8ln
B/EQuUMmZiRWtw0TJ++jP12A/0Ng+/c5nX/KNv/xaxzbMTxS1RZDUP/5b5VRB+o0Qkyh0QUuEKwu
ZdeMGa1reX4ux3RGVpC1pG2pubcMxfzVLLYZ/+sP8fvo079+CNeB7sWIXv629l8K9v3SgVlraatW
bd98InCn90ocIHYWvzg0O19ypECrNaU8V66J0onnti+0uu93cF/ai+sJWIC5BCpMIlyyIynaxykn
lV2li/3GmdR5GCZRRIqjynXOEHG2rU1pXBkaxhO8KijCWZD4dIN6+5RO08JGgwlYhCRYSHf/m73z
SI5cybr0XmqOMjjgDtFmPQlJrckkOYElFbSWjj31Knpj/SGy+q9MvqykvXnZGz2ViEAA7tfvPec7
iYmnPidW982Ddio32Ib5EKzmuzK0+mfsw+Mzp9Ir6VfBhYOMe1EJlzvfg9rnGujBBcC1DSxbsrCE
O2IvO9y+/64n/1jSa/+z42X1Xvzf//MLiWP5738sJvY/PZ5peBA+fmeHUGkm4j9m9iZjeQgLzMsJ
IODBJ/P3f1YTFgybIGpqC8mMW7nOvxcT55+WzSvte9JZwtOV6/2dtcQWXOSn1QQmBuxMkCBK8W6b
+F8+TewtnQYDrSu6oZGa4v2Acl6ip7JrUewUmuyd5dH+W5OHRfGzEqP0CArDTPU+GjOFdDq206vM
BaO6iNqFLgRvTr9WEzhe9l1OTUj8kwKCO0kw0bqea0ttG89LBToxwK4bq/DEXTcp5wIOkMEQfgxh
CiwUIuaSU8PJcex7Ot4p8hzJMQl93toc+SOP5ghE7RrW2SL7VdlYnpYKAyzzbIIqjuGYW9FVUhvU
olWXpBQSDvYXklMjYoVaAPrfrChMoYD72DxP2nGklVlRWlDzIjNDAF8NuwkTaraZ2JeR5k9Sn9LM
GgD0WE7CAA7BwkftxslNz+TT2fJHyHbd1xZi81BMSbSrbVnfyYJY51WNzfA+iFoilhpkVtj6MyUb
DrxNe4vtqTLWGh4/OD4StdCrVeWIPbVhfsREHov0ZJoQDLEbZFTgshUf7E5Nzxinh9gFUhgMaGTk
stxCQIQ/Lvt+8i7zYsBoCljNo9kNrqPfYZerX/zUgjlapK2lKXw1wCaj6quHrrbzcj/1AipQJodQ
Euc+lBcICxNvHSLZUoydBmNGgohIeMnVDfTWatrW2gNuYFhsG1K41DmB+4xODqR2YvXvTA/JeVFN
UneXdMoTBjlWk+Hrg8ypj6Gmut1RP+TMAex5XDy7gYncCf2VZnjQR67eIJS3nX0ByuhDB5iO9xN3
9JEmb6c430f5c6kUJhb68knhcRytXbT6UwuwoGUeFe87q0vC9Ry7wEjTuMX0nA+UkKtODvmVmuAb
bqPST/AmWkTfuCk6frTHw6hWbtvZz6Wu3O+JRZ7xHuh0fSWFGFDldg7M5sT3aI+zOVLY17TX802O
b/7MG0BabshjQd6KfxWuOBDBmbqRaAkXM/lhBNq7dnAZ5hz11kQ1FHrqgJhbtfdqAly8V8nY3/aD
Xfo77Cwhoq+cpBqoDZP3lgyt/EZUKEB+i3RbjPKVjl5M0RsXCD0BU/jModOVzfYB1wG4/SPMG/sR
qSf9csIJPPPcqCb7qBNx8IE4JjqF7xS+FbW2bjrCqL/j+0TexpgweOkIDP2IEb09Wf1Qn7RxI++D
wCmeTFu39ZGdDKHgrcGwsitVbSXbBpTriekQC8cR3VFYWiQIBG/TDeSurSTv48hotYyfkP1qY8dA
gb563FiM/wnJZIJQDgM6Q2PM/ZT8wQQuS9DCDwQh7c3IAZwa8LoQcYW822fM6oYZ3hmbAmZDJZRd
xU1hD5uRaXa0QY4avZRALx9tL+7uOVKGtxAD4nxTR1BF+FV0/+4cfupO1O1FSBboFb8upIdWdMd5
VDUvTaKgRFqTbF6MpOZLNXFC89Bt7QE33mgYWHFaV70jQe/QUTclL3hUIRRYkUIlnju77E47jt4p
GmvJsTDywsDlA4cunlpBoMd65Px9F2OCDTD7wPQ4K0B+I8Ckr+dvBOQ78q8iDwoYyN1OX3qQsPN5
h/CoIf0IBUoE5Q63XXxVKGkz7yrTy9Z0YvDmGcOM3Yh25MWU2DJXhqpIfaKeSJvdHIb5uY/MyDlj
Ls8JWFYN2hynEMlNXPsllioN8xAAXGT0x3Y9szpC5sSHnejaIkSyh/8wbcnfG+oN8xpv1yB+hKYf
Cuc+F1WJHnZIhFPfeyivzI3jetExpRxDDnLFqFsrIg2jPc9/I75VhiX0K11Q68muG7PaWhmr25Ev
ZXkFun6xMns4jtZlZzDIT3E2XUYVsmziPgZSA4IRlTEzK6u2QX8M3fcwNK1iO6sasxthZhDTYBpG
Ji25tLqPqe+fQ9LlHqyMXiqPOi9LQILHx+jq6IItN2b8wUhWnFnRoH4Qqf5bI/1DmFTL/7lI2vdx
8f6rsHH5H35USYbL4cmj1oFqhW8TWB3ntx9lkiE4dB1wYfQyLNc0/33mokpCcOhYpkkJJU1lcRJq
S8xd//sf7j/FobAyTY5Jin/zt3zBgmv8VCQpeF78QQ7lEe0edhvOb78cuZJuCqGBRPTyxub7lA0F
Ym/PG96TbsZTZsa5vFKixd6bNmbQb4GbDeUpHe/kRXl9ro/Trh2LLw4rvxZuPz6T4KBkAVGzlkry
18+UMw81SWI9J52pus0zQz1VIwLijSOD9NlHMHnvM4J/VIrJ4xeHtV9PoP+6NHnq3AtTCuV+uh2g
DzFGuMl5USXGDpu+OqNpiq7Ois2rTovo5acH5Tdnw99dzqLWJS8dDQdzyV+/KZo9Et6z5BxRdgI1
Lmry16SOi+fAK+vN4Obu25+vt3z8f58Cf3y9n6+3PA0/nXjtxHCanusJa4YbkZoVM5kWG2zC3/75
Sktx/ZcrWdxAzPAWfoJP502k71Wp5/TcwEl8DqIJB2akh8s/X+R3D4rFQQOzMjQ39/NFjDbxeyA6
5zjMyr1mUf5o6hi8R9Jmx1RR9Qs423GD1earfHiEyn/9dmwskLNcARvo031s05miNYzOQ8v2cAQU
0kYOSeqWNyvvppj6gVkOlpacWShqv7L+KvH8t3fXF8sjKhXvyac3xEfrA7aC66eluQVzOe7Dsf6q
cfGbh5OMeJYYj847DaPl7v/0sKTEVSSk0xEgE6vX3tTGXphzQkhPGp1bVdNd/fnHFMvD/umRERKG
oqBPwUUP57mfrmcRToX3PTxPpqbkgFQZjyXZTlclCQfXnmVMTz4Yl712wESRDQwg2uW1WY5Mhd79
+aP85jVZJFX8xWuJLP3Tz4vPilUzCM+7nk4DGg25pFnCJfHRJf/tK9keFYIPlIHGnLn80D995568
xyIP3DNg3eGjPcXJcePPDqPPJDn685UOL8On2wsDAp894naO7ctB/udL5TUrGWLws9iMOZZyKyG/
pt4L2OW5Pxnd0Hlwgwi3L1ah9DseTWJMUfuNz3/+GL95ZRexPt+UhoFNcuuvn2KCylVUDtK4MEJF
OWeVfMZ9UW1zc57PtSDVbSaQ+ZgUyvb0z1f+zeMscQTQAKP9ya76aWnP5whd0kEYmHpHlva7XYrT
HOiWbnaBKMLjP1/ud/ebU6FNn9X3qCCWff/n+91j2WPPtc7oydUeOrpU5eve9UvShmrQdiMx00ia
PKzWpLIvGUM29AxyOv78MX53v3/+FJ8eMNb4wO0RxSmGZsTwIk/6aHVc73vVKjxPetjr0q/2HQ3X
Lx6436xRzPpM5dDRZfGwPu0ATpFG8Yj3r5vy+STtLHXELNuKv/h+v3lVJTsavVX8IS4L4q93mZiC
wKwqQciD2W0DNSAmj3LM7SDwf+TovE7/K3xHQZFpvE0/c1DF7y5F8xv3G4WZogr79VJuSECDGsRZ
krH+bitHt7duFHU72cVMF9llwvODBju2CHwqZJueKWhLBAVjc71zx7K8ULK2L6aM1NmVRTdKf3Ev
freCSonFWthQgeDDfnrkvAKaglTTGb0dfTY2TNRF4QPEjkdnj714uomS3N+18RwcVz2KmZK28DGp
h9VXz/7yFv+61qDmkjbyR7ZHPCCfPgj8d2OoDecUmHN6SfpeQpSVREE/OO3epKG1pv3BNN0BRRiI
KbsmAj46cm1JrBObpd78+R34zasozKXHT24PeBrr89JnT/1Yep46Hcis3gU67c/DPPZv47yyOL5F
4Q2cfg5lQpNOIkZB8qMaHr74DH/d3QRAScxIFLQ2HJ5PtySJ6hmAiXuK2LQ9JzLFPbPCIEDH1RAx
oNzixo9xzdGW9E/sGFR7XtjFFbrhev3FB/nrY3y4E+QVcTNo+Xx6L5N+sgfRy9MAO8sbI8lqE6rp
2MurDcKrZkB/7LfHYdfQA6nN+MNHKv6IurDYiMiejyPCj5DYyObCG7X86hVbbsKn5wadyuGkxAwK
x9Wvr5iISWF1HftUWVDm6PbQmeu1xrHHYPicQXFgztmWIqvYMBoOtnkfWDBZzf4Uy0hUMzYa9Pcv
btdvHmXLtAXKXz6WC4/v148UkiJkpNo8hRLfByvbzcmWYQ6NSobaYzEL3UCmb9Z9334nF2OR9pT+
cTCU+jpqgFt+UZksN+AvN4hFCCyU8Ck/P03IMuKrzUTZp4T5pXtaZExZG7gjDM6bbsvspbrTQYxR
VFbFxUzyzhcPz28vj5sOB9yyCspPNQR8Dum2SLghvcidjnw0DqI3cbD4hF5oxP/XTR+a+1G0Tynd
+S92lMOy8Zdvz4U9OEHmcl799beIC4nH3hWnCTqLI5pGNPXDEqaVyszrrPHFM1rV5t0HlkNfxYyD
48nPjjGByhUW8mUG7nd/+wSiqCQYaCh0fFTin25IVhhT0MzJaVyW83ezETyqMxsNOoiQjrndOZA2
XEq8IwfIzBfL2l83WCUolllMuBWCLfDXu2FEo0xBzZ0KUNknQVC1JwU92Zcvnv/fXoWpsGAJ5b5/
LptU3FWEKEens6vLC+20AzorPDqsFDHfD3MK3X53n2RBvKHfhDZdVXiR3MieiKWw5ydSCVDrF2AM
t3/+ZMut/fVh4Os7oKkWwyijpk8PQxYgmIZBdsrdsY6mUuQXuSRsNphwGXkFcwBdBsWal/aLlXy5
rb9el/EV9avFxZlxfR5Spx1oYTRBJ6itPSYoJbqXdTUOWE+ivqxgYYwERq2sMZy+OvUdjnWfL+0t
pQ41PFvr56/cMWiT8xSdNq4qz2wYGat8jLu1SsRDW5LD2Dmi3ubzdB0OtXM6jo3aKfIJdwbHCXz3
TXrVgDlfZyrobl1ZX/qimK9noZrzvB7IDh3C18bs7/oRQbVmNLwtYHmSYtMaW4e//aJK+GtB7prs
yGyH1AlUbsuT99PZxyXulDXVPbHq5f3ImsYjtzFATKfo0m5tgKnXf35i/vooLxf0eGQ4gHiO8+mF
4XEhylc6SORBoIfk9aCvqYsvlsjffCveymXsaAJBgpv/67cCqVrNRqJOAI8HV4Mr0dzVRZistSAu
hxylyLj987f6637uUvEhLOAFXRbl5d//dBuhrjcUHc1Jp+t447fTgPld4PtQjLL+fCWghZ+efXpU
1L60C/nd+IL2p3eOhPd+SjIHIGYqux00VMSmLVq1b2bh6GLtxcyHoHPn8zeLEYW9QpLUWFt3JIHz
2GkD59waBcWvYhpwZI4p1iMMD0zr5wmH6RZHV3IpxpYxBgMvZ5+5jNyO81aXb9A/8nd8Gm19q6WV
zsjdqoBhZ53ZD2OTpWeD3fmvkMM1IZ8iqr6LSbog6i2nG7cSIBpBYIGXvTZVT0AIgSnAPqQjkouK
n6vnzAsbfmf1gGTWzZSrLVFNRrgu2yx77XCWnOWiHhd7GAlQgJ9bM2DHBQDPbDlLr1xz9tKVU9n9
Ky9/81Fn84QUmuQV/tsRhFif9Rk2HaD5EMC08w63PLnhmGp+tMVkXWM/wjrITAZJVmgJuCadyMKN
gVuowmUHKSYpHWsA/2UGz0ykwdSVRca8NBjN5LRIZXrdZxm2SteVxh1NACvaB1lWkRgYF+10OieA
s9eNtES8agl3H1dh4CPlRUXNzStxRnVVXx4nPX4ziznWe8Mp6L6Dzh+A6XB8nuCKkcnWLbJO7GGS
o5PEIPHN6sGmbHzgefWOYQ1a/FoG0Yw3MiG4RXeJC6PIWQhXFGrqAxJRc2IOmfPY4MkYNzYbpbfI
0flfyhaQGzxirRWWwRDSjuHZ42lpQFTd9HR723VnZhBmsiGoN67hVDicVRERWFcsou+2YCvctBAw
jtqWTBocTDBuNqUd5wzSiUC7xMiGHNLxHCDX8PCsKxnkRrQH6T6edEkzzCty1mqyvKEse6u0avg8
NQzJcAu1lUQm349FcDr4pLBt4SAWTKVT71Ul0L3WAFF4qjCj4WcCnTg88BoYwLtMAHRo+pu2w10h
NYpnO3+iqkI7z8oTvPQqWn6SYtGc5rFOUbC6zQOL4kSUp57su7wQEfkLpJZt03ay37A+041WZNLc
NJmNgjnoFioyPhLyAHgs56VTVeAZ7yetbkfI609eRAgzIryIyVblZOMp+oNM7RkUg2BqOuj7R+HQ
+PFJHPmgyaM0oU9gtD1OtaBzkRiCndevlROTdFHnGQmRYLrFPh5T+GWVO6PczJow9jdhOaNqFkZU
EFjBw9OjgIzLGN25S2mOyhE3H6TaRQLfIG1Yk3BKoZTjP4Yn53pLmFW+hAzWoA0KfgAgYsB50uHF
IYnOXJnSjZ7dWdkdPxTA0p3fDOGZHM15P5gxg01DJskDD3LvrELw5ZcVxSD6xTIX/AMvkmd2RmwZ
ag0V1seiVPbR1Gi8WoEyY5iN2shJDpqK5rSEgEikFT/yQL6dGbxIJ0yqrZ2ivtyETYvJnCBKoztC
uNkRNO4l3aXbheONmizc0GTRDx0YgDQJd4btBQ8F4XMkF6QLQ70jmQgDDBaoFHtCz/C0qW1Kp2z2
kL3FFZLZDW73PqXKMkt7NRCNlm/ZKv3XSpsCsMkceOS2Vi7wtFRXYPJ1XSJRIUawIAYB0yXksMp7
CWuJqQW6XvI6o90C71d7d3YiU2RoPJHoytPUyPcimK1m29QOhMUUMri7Fn3V3joIsJpNhmUawafw
EpteWcEKDYeMQG23WgrsOLb6+7hPIfeIsYTjmqcJFUkvCn0BR3q+x3XPshMOVn4UkiDlcZ4bjQ83
lkoTyOEQgemoybhOgomDlaMpsdeEe8l5lVrtcN6jQEYXUpXl9QKigZQ/+eM3Uwzjk7IanMuQKK0V
iNnknh9guGH4bN4SIQ53yUMeotd5WJgl7iACubeeAxx5FdhT6xOcJaJihznMvfU5zcLjKZkirFuS
E84cW81PPh4QNIF+FvRIDQhJWaVKzKRpNpUZbsp4ROM9DB5QNy3ZU9bjGNhvWAfjc2ivCRRBvmF1
hLcpurWkXX2j32K9AOSaXic3752tg57l3uXoeiWTxn8wHDleQMMijQI7ueFsC4bc/SqRgFZpkJKt
uTFFgNq8i0fz2oRina06WlCYoVzEReumQvuOu7EV84qC3LgqPatj6+uy8Sj27eSbJQfxTisWdw1j
NEA35uTclAE+TkRLs8tcjRr7jPwswbEa/pW7p6xHtY8tlV3S8WBubmbTrD9Gk+oQP0EEPH20RJ9s
Ky8jQzXu2pRgAB7KclP1TVqetAhXHv2xddR2iNFHHJv0gB7rxE+HDe9V3x1rJZzmVHuRcafxMkJF
hB6xz8YFnAacODlk2Gb3xBb4JWjAwLk0jToD4pYvkpRkMjsIorlLmmruEYeALkiLM4oWGvaJMVUN
MI4lRw8qV6NWDNchGcgJbRdGH7tYq5Idd02YaINep2GyflxNaXEyJxQSggXvMkaxM74rZ+iP4GZg
IyiQKfUnE5HqKbF0NnxgKcCILFGuGO/tkCXdTisbv2eeQjXQxVzCVCcuZpMmzvCU4iQ6HjEBDava
tklDmQZh3BRZjk5SW1b65jEn07i9J9pydMOIQ28kGYUYwfP+hiP3DJy4w4CGWUblr60DlWkn3WZo
z0ettH0cZr5zVNSA+AAUUpeyoGXqNZqD8KKbnep1xKdSr4aiT69l7hovKGzDJaS5kPmmNSpydiB4
AWAWMoOkT5u4ZsHxk1vb6aaLnFWeaRb1OptC3y05QAHexxXJ7uaJyWlk5vzpjsY38HxTujcD6DPH
wVihLSM2kOgkdLaGPBesP9SEmgPFlZTIUda2gdYCpagfwIeYeKLgviCps7dpBfIAQiCPJqgSkPcE
YtA830b+3D84ZUBNMdRxRQ+NcdQ2c1Tz2NYiCTah64bJrnHJ1oshRL05mMCKdTFQ9hCYE1tvsnfH
a9zhjbeKLHjAQDsa53oIXMEKmIdwahqdm3hWCu7gOvCoo8lEHtnOUelU5mpwQ0FB5NnqMTLi6EyH
jncL8Vffanqvd7aIJPyXoqIJw7ELi0VuBlW8RdwC1YOAClzZZoIczCUu6BtBjPpdARiokBHZ6m5q
o4lM0xCeBl3MRYdrBZipXbMKLiHEinFH9m8X3NSqCUeWJdUtFRb5ouvRntuFhe9VBCG5iS92S2F9
blArVGsE+sveUzbDtTvq6Dk36m7T+bOE/6DabQU+LNpTy7OmjCPG0pW0TevC8Mdh3gW1j7aQUEnz
mejtZtoAbvOmRbGrzlU/DHezMnP8hqZsoRCPGmuUKt09i0xc7Al2lThsAly2CFEi5JeyhBUK9iC/
qbCBbitZAJ7rQi+FZjDO7JMgDuS4bmMjd9YSRQ74YhJA/N2cd0a0I3BHiK1lpulMidv7H6KtK2+N
PTGHYQi2rFoBce3EuZ9KArArX4YOwVD49DZmPxdYqOdA3RbZkN1XEf/XLmXLh8pgtN3TECWAJyTu
j/zUC0I9r5suBlTcD1q9JbpMlhzAPKZjzG+ywafbvlDoLiHM7Qj4uNMdLZ+hsvlNMu2V/cbvpPtY
GjHtAFJ08zuT+GrKtIFafQtsVadbE/zJtwrC0jmD4/l5Aj37ILvCPvGyPmrWlTVqEkVwYeOubMms
nFLQyKKaa8ofPei9Q8M0OLKH9o58Y39vG00uIFdSbO1t2MDbgtLLPp+4Ode9m8TJURUr74z9VkY4
74OWykOVBqL7I6hxaKWYb5Q31dwMd6ArTMBqjkn+ozem3QsSzOEJQqq+gcGCP7LwO6IajAmnMW6u
onOOWF6xp7damOl60W2S+54HkIXoMy+TpwrvaTLJ6a0BtwKgSrbTOTikat5WYImebHqKeOZEaL1N
Okx5oie72lW1XmR/dhfcGlqVJFO3Or1gFp19uHNijhvfneVjaakh2hqxSCz0qWWhTmJs7CMEbT2N
Rw3IOMHBqm6jVVkTyLSg3THh4TCvaSP6E/GoONQQiRmAaYneiUx9Jk3Z80ThGUt3AXSTkK0YXBW5
8iGE4NodCON0nG6Tdcb06DRJL/fuaAaghwfrWOFbpOfFevS0TCMuIjyqMQSidNyyvhfhNrKs6cFv
eLXbrM0vvRAbwDofO7kHBR5xsHNS1a6jbDnaWLM13thtLOi40l/auTWSuY0NUf+czE4f1nbgEYAx
1Fquo7QPX6JmSSaRFVrejR8h8FgR/skf58PFX3tjkfTIMXPjqoeAQhRXyClnw6Fn/JhTINm7Rgsj
WyMQGTHcArJ8Kvgn53qs25t2yMQVmckdIwCL4LJV7QT+Y9uzdOyqtnNxB0wLLaZyotxYz2FvPKJf
0jUbOAPw3Wib+QeAUOOuTjw4mvjEYlz8SMz5k1QWL6Xpktbmq5C4JptE4gyCFRXcllDyftgZuSJT
vWFsu2tUTx0NOUTDqqFWXSpBSfHdFpEazpsKlenWKafZX0NE8Z+l1RTtll4Mwammb5SXYYPxed3U
XjyuEjAqFzMrv7Ga+pgzZjkZ+qlrbHKIMhJKyt0IFueu6aKm2YnICu8PbZX/Cuf+YSlacP9ZOIdl
CZgqA5l/m5UO/8e/mICYlRxG1+biVvGXruf/F84J8U/m6i5DEE+hUMGz9D/2AkPA/WOmRQOODh9x
lQ5zuH8p5wzL49/59LIXTQuTL/m3zEq/9t0YgdjLX47HI8kiT2v8175btdiYNLKNlTM04rqduucW
KPWWrrD1xdDHEb82FbkW9ENfLXhRjBaWdD61Stu6EZpDdg3iibqFCD3UryaXJgN7MtZdEUwKSM8I
d172zgU9FnZWZxpv3ZzQtqqzi4vSHAmrQtvBpE+lR4OEW5gQx7zKIuvd5wxyVFXTt7j07ZO2b42r
uLe6DTEn1lWaBfKJXo13W3rlRSQMnIyT8retGt51sxwF4Ky+EkKJKScIHwN/zoDwVvDIwc5R3HUx
Sb1IfL3YWZAQw2Wbd1eDVXfvAQpVmK7KffGIxtvHPkQtrEPkg03wcAa9JDLWA3GJAH7WTd8QwVP0
xZv2cihrxJwgd28qe8PaWt82jI2TTSWlH217Hbgwl/IufOe1nqeNPYXxLrJaVIy2WgrLGAyb0XS3
ueEbqQAgdHB6sljaEcbP8ocP1O6VxBXKegF/fMfKpt3xxIWGMqLRzxq2sDEJafiMrq0uQZD5V0Mq
aAGSftjzG+WSOsAs7O+wjMW0EIXksemhaoZO0QHaIcHMePID7VzPJLq/9U4Z35Dgx4Je0UGQm0G0
5H8llPfQgmrHP86qnBQTP7K455y4/fBERTaxEGXhs3J14IAgvZrTSW80TrgTjRMczcHQ3nMKF4je
OYE4J3JeBNuiNhMNUruhv4gQBmQ2m3b8zQK82p0YbaoXS+nA4xbWOfPosiLwZuV6PuZTHA692oZ5
KiHFcWFoZ/Tra9p4tmITqMPoBL0JXgqDAQIl6twUD8opNSbb2unuElPhQZO+hqwbm73zQduj1JuZ
goyrdWNKIB8dK8TNMoeXyJjcIcPKbPHe29pEEF6mrv0NCgIpmr6IaVWRIWO8D0CicigvmfXmVakx
7324bd8624VWkVo+ZGY7wTa7HnyPXOwyakijH+OAxqQrD6f8mP0Rnx5Pbkn4y2tCTPol5BWc6Enr
TfXOHV0E/81YiqUn0NVvc+oIziBukJYAkd3aIWsj60l6b2Q97Gio6S68brsR98Mzi5Ku2ndYuFC8
zSWiRIKuLxCGGNNJZWXpvLUPeSZEP+Jli4yMMU5h0Go5qZVuyiO36/LvDkHnj7qJsO1kBzAtLVlu
Tn4A1nopoVIrL0jNkVpzgdo2C9/WXki3PBPQFqoDAFdkA8dA8wDGVRlJrQQvAFXorJRs0UQWTUxs
lcdqwuOTPyFzNG6tA3IXd5S8JJ9jSec+QHklKUHW3j/AekfCEq7xntBMiWMHjFyXNQvaV9rdA3Dl
/h6Lv0UcfImdmW7hggRuXUMPq2lUaB6cEbZ0SXP/vXAWlLCO435bHADDXQ7dAV+iBDxsmwuE2Fx4
xO4BTRwdMMUw4vF0RIZhXIUCjrF5QBpTmdtvk4BzzOEmu2kO8OPyAEJ2D1Dk6gBITg+w5BnYh0H0
CacVLfJkS9RDexVUI2SatuqjeisOyOWyD5sbgdqJYRoOVgvqDHzm9Aeq+YBtnpsF4dwfcM4wISCv
mgfMs3lAPvv5RDLdcEBBewcsdHNARFsHXDRITNc68Q8Y6doWPBTAPW0whZ1CDIxdwnrsSTyx16Pl
D3tclxpyVU2zaBVbOFHOdK1pqbmgJZ3tXJiwAWfLrI07y4Z0DQkD6LWDMQEvzsLCTmPA89tyIWR7
8QLLBmwDOHvy5iBdx5YRAjPLc4I72lQRTGzSOD9Tfck6gGfdpN9EN/6hOPC5Q1Po7jzzVR4+lzDS
unevEUX+UQ/FPL2UgZUQzGTVNe26TIixuSEeTXrX9FGNWa3p4mcai93AiXpLBJQ53vrGGMYXuogF
cPfRXYrvIm+tpMNCHxXEvHmO7abOqm5Lw973jU7GS+6zMI5zj5TAaGU6A0E7Nn9+cESAZdqfkucg
+UqTzLLB5SgaBvYHquQqP+psx0l7OtYD2LxV6Srt7srahiO5SmC1xACDejHXm5AmEiuSScD3/eib
JGXBmyQ24sElY6plcQ6T+qaqJQQxj47ODIdAlXKPZx5iymjXA0tJF5CzKes0j09CmJbOkcoQDF0Z
HaclkmOskj2UjbZ/zEkpKfcYzPC9BH2ScnwJYg5NumbCSXxF0sPMzouROQCog1KiG2p699jIch/T
Ua5TkbyBogRnpVunM/Hwki+dbaqyqekHDxjH7qregf8ISX3Kz5WqBKmrOQhfyItj6UZnVcsPug+G
Kg/uyRKZmfOYRA7trUSVOZ++beYtDeTxchy17WzJL41RCmfWOL53YEsJ1CI5QV2PqWmfTdEQq1M4
xeOwadPIRrOjnam4ARNidCdRFDivFcgYjYHHB4G1IIbdDYS8qL/qtW29KDGG/QdQqiD6Tt8o789l
n9XhWekkrnWcklEJ8aU0fWJOx8gHdQJkR9c464ZqSgb00bLRak3KwyxPzFmDJePoApkLuGkS5xcQ
iikXqFJya9PopXGT+7M66glI7ddJ3iL/LXVMs7RtCQHP+CFJegyPlJzuEgvDGCARunjUAsaGjCKQ
KowZLqgZpg9VmhnAEpYtcKhGu5OFOfMmI/wjnrK4BDgeMXSsrQqOJhnNwqjkdhjG+pihebaHMGrC
k2uTM8vICeceyvmhgBwi6LFbCrpNHa0tciNWmjZQAU9WGecFQ499Y03FygGIsfE9deEmzXVnE4iR
Jqq+EaKFaNS6b5VOh6Oo6zBng0Jbp2FQ7Wo4YsBGp7e5N7q9Y2UWHD9MSaux7L/VCWA4fyJDmIGO
OGro6TwWYxQ8TSni1hXfNXI2sCYAHrWZRUua0QKbnKUpMo1MMXR03XoHsOpIZiHketfp9IZQH4sH
ujJthlF9CJtQ+tnOdGfj1Q+cFx6T9mqSwlikJjXkFdmfN3aP0c5aKFOTlzXbyO7nK11mqJBw8J/U
Tq32QnXGayjlGfTZDlpOin9xto3LwLEi8knr9CRxdXM7OH2J38XtoYWEZpPsvTb66FEZbajmSvZJ
Eho20LDVRTc1hOHJ7IGot4BMAMNbje1o3lQB0ViLD/m4bphmJShDboEc6vNAePV5x2DxmBhRip8c
+l2iIa9GJmxCxJNskmVQnWhS6tjZJHFjpHnHZ6KzbqcOfQJcTxR5YaTW/JxYUHVYPzZxddKY3V1K
bDcDSdm+ZD0dgJUzjp1NTUjK81SoG47Y/UWrUnWB/TGDJ8R4kTqYdkgRo9jCxbx3Y1M/cJKf613k
y2dFQbsaemc6Lgo7XJyNGQNab+YV3pB85XzvQdJe2RObOOpAde7MVr6vxPjgTk3+pAdMxUSN2SfZ
5GJKzuvyrfYt7J/MAU8s6CrHRZTdQkbT62gsqPe6Q351PhZbgg58nKMxGdFrfA73fkzmGPK1qHyn
keMkWxub4AeRpPFxKa1ggwW5hCcXjgRNtCnM5f/H3pnlRq6l3XUq/wR4wb4BDD8EGX1IilCb0gsh
ZUrsu8PmkJyTR+GJeVF5qyozceum68GADfgxGykktud8e++1qRLA9lArHVXWy1yQmyzt3ufC7QNq
ypR1swR7XVv7kmaWw44mJ+ybZdbe6uCWrDpDqmu9m/qPtImBzfz/nX03LVARB68J1p2/291fveav
0+t/HXuW3W32mrz+11Ykr99+2u7/89t83/Jrpv2HyaYeDgAtgA62y39u+QGUsJ/H8whzFxfvEsz6
k09iGn/YeG10NsgmzhsyG//c8fNPRNr4jrQEeAuGwPxPiAI/m18cmAVk+NjrY4Fh34ul/+cN/+Rx
70PTEw922GytRj0WTJXr1g4qIJ188QY67jatpt9YDL+7pf9l+/r+wZ5HwwyRCfxLv5oMSRiwW+6M
jpH1tBYOXVGm+ZB42VrJacpQtWKtSNT5aR6umOZhOhmMnO2lFCs2ZXRvWltZZgG86oM52hudYDnQ
7HWcAD/Xh9tUqGvEvyAiDSab+iyrN62wthNEDowPF4qB7qv6baHR2k1xMquZEKB9T3LgyrPhE3gW
C4Gx2tulzTt73HK/PkPuwuRjevdqx8sYGzEvA5m+xWa9xVFxTT8Ne4Pk1Yisfj8I9z4qgMqBLcKI
+7A8Sw3kiTxJvsUlJRxxdLHFeMuzOsN4DG2WfsdrmTv3tOvdLt+y7RZyLj9Kq8g9m6wb6QGMLvUQ
uYARqBKaSGccrKzd9LYVjL1ySHUzwBtkrm2qeUo1/DrVA09qWe5KJf0Wx32KNUwuI90aMlK4pk3w
ZZzYvLRslzbqSLwb+K5uGw8qQV5i+w11WLwh0Bmu+4byPaApgRZmqDweHCR2h0SWDzWJSvS2E5Vi
DCdpRYWlvuinP9xl5+/XxY85Be/nwdTn5aIvQRd8urxE9V9dgk3bFDQwK+JBddtAHa1jbLUbqO5r
OiIvE8tJFEJ5Qz/pPdyIY+zla1OUfpY718kwBF1c39Wds2mmcaG9t1+ifHxkYh90FehvxdoRrIOR
G65jbQisxNw5hX6Zu3qbhN5+grRAmDq/Lu3mXIXjY9FiIYo57al9MhDptLAPDIl7KhqPDTKosmQh
lrMzcxVXVRqIwctB4/W03CwXuGusIYbSDxMPPtjubcYaw4zzFzLXcLKsU9NK2pGV4gXYp18gja40
p8czXj/nljjMQ0aFOEs5I7p4dnGmAoD0xngTGeMNq4A7LwoDaviOTWY+xEm1I8nyMAhmJ/App7A4
O9wmY2xeZ1DSHXO8wh/JyDEAMH2Oan7WuITTnwUNqPpag/NAcMlFJeYCPaG8/s4c/xnf+OU5gPET
xykFtCZ241/cd0MmBGt+u30Qqndf2x7TFNzwubuZevFFqEDOpDbeJKO1Bgty1Um49aK6DSG9myV1
XOMNctqWHcCJPrG1WiGPpYDsa/2qtljilfXZDpV7c0LQz50TItO+N5DN8pmGP208iqahLNHams5w
VYwlCj6GU0eu27p7opUpaMPCjw1zW3K/sbo6JhhSqdpApsOdTLcu1SBvgDVPcqkCpqgraEr5KFyG
dj2hNCTFKinWdtsHWdehbqFgRTysRmR6Vd8MsBGargDVvBz6+kwX2m6iBKEmZTnWNvdwtnZ4ClVd
SWCvhSE6gDaHnQz4gi3OUWe7osTtJtXkVeHp27KGWNrRId4gHXBLBBXE2Lh5NJlPIlzvquyb52IN
QfxV8PGq7leh8yvoyoGTcOiROlurOqdMIFjG2fva4MkfKue/v5ONn8e+3+9k5sxY/XW6cVnU//zG
SR27sK2kbh841ld9xyMlsrZ0nfktSZmmmW48ae0Yul5yJzzXyOMK3IhO6QNkuQAc5bouq2czLbAz
LvCGvNrVhAuX4lmBOR9V1m+hwrlFj425f2rdcs8E+gED09flLtG5byMe+8IeKNrz9tSmXAv0+L//
Jf/qd8TL7ODLNclW8Yr+yb5q5nrj2NncPRDPa3yDz5R6H0xC0lESpr95Nv6S4fp+RBfrKjEgQqbO
rwZWcLaGUktepcxgD7QJbpwVYJ+OBtbo2DXWAy6GI8vZk6A8ZYQBClZ6WNE/gOkJmspvfvPlfv3x
fjYs7mLXdFG1SBFAUfr5V6fbJXIMOcgHiQ1tTpu9Alceljjtr6V9Glzbr2tWGblJ0sPcDXW9kxSk
1pa1Kbif1KwP7Mq+TjvjugMjwvP6EPc0zcbNFxp6zyBMj2BpAh3vLQ6nK8bGZyBv58QST+YcHYfG
8stEf6A06Hap2KVTuH8q+vTaUMZH3IUnXGGbKI2+FUVDzoIN59RfqSyfjSx5b3lr6/Z406Z8CEsg
eJN3BClxt0QTjEaGJIgB0yMwMkTEsH6OCuNCbSu2ToomKl25b1X7NBrxsc4L+ZuTvFwxPx/WJZnC
/H/JBZI+W664HwzRtQZhPIZ98mArxk7wFjfy8Pup+z8g2V0lX0XVVh/df1u++VfMsSKJ4u6///zH
9vufCSIuRL+f/rD+pPtd+ndWM+9tn/Ol3yOLy//83/3HPxW2+6mGEfi16stu+W5RUv3E9jKIWPx7
tW7VC8SV//k/fpTrlq/4kwamggNjge3BsfD0ZY3+j6W77v0BYsK1PcdSWTt/rs//gRYEBsbf8c+a
vixZgFD8c+2umH8gL2FsZ9eGxLcs8P+TxfsnZ+OHy8IiNMQPBmgD1jafpv0aN0hFn9ClWT9Olqle
4L2vC+aMIO0T9TACCI+n3DzEdsfEkRFaI58Nd1tUnW/o44ZH79q27gbjjhaiVYoNFKCV5+vJRP80
X0DXiavcdvMdfoONKopDVRybLjxV/YDWPkbakxEdDP1WU15zjBI6k1dDYB7o+0F5rLRv9aCxdj42
+q50DN9q35RGUB5cZPtSmDmGdoEfNVW7DROjVUzjluOmPqWtAY+X91CgJGhy5faMJDPX4JZnAA2F
Hu9AE92kueEBs+n3OfNDr7B8O70mJXVrzbeJkWDhtUEH0ZgT4YNmr3zALL9a2D/W0GD1zSplVXSM
UHq6E1TanGl3UGnGGbYhAUE23QybisBp821sqTwJ4M0ML4PDjCySLSKQtzRdRd+qwgX6nV5RVFFR
ZVOKvcEjVQCzoXAPJ94Mvbgd+Pnbfp0y8iCOHcQS2na6dDYpG7k0xLS5r+rTWnYfdFEGbvHRx8ba
nCmoEQ+u9y2me4libJSu2bsdTO0a8hENIUBVti1I95TUJwSsh3m07Z3BlB97thttIK6jY6GeMpAx
+vg9bgkGaDzQLLZP9FQ+Usq9aUBol2W6cyd4Y9rE4FDRneZKTXirJml0UIqTbr7SSvOFWTKt0bry
TId66o0BLF7pVWxPMmNtEBlE7tTfQpxIW4Y9/ZE9dnvdzxVuM+ux1waqfi2KVjjJlsASwYIqstT7
RrJ/iMJHDdicllj6OraebOo72OJdFz2L+BWpvMNkzWevm+Nt4h7LiuYRBcmQmaSVR9YR3w1Oc9IS
V8ZgrqcB86BkW4QuCf3uuKhaUdq/N2HOFV2Jw2iXLBDrPe6/AKLUh5YyK3WLrekVPkTgjUY9+arG
oOgrNEesohlVLHSv7DwFbwy/qoYoDscx9zOKGBQHk6bpMLFSo62GM1eZACuV7s7p1TVnGcNmvdZy
DIBixOanBJJF4YxjCXwdsNtpNVL06brTVqldwJPJDRiDtZMNm2LQLiyUfdW9M/FxqEJi/6EqTYG7
bRp7wBA+WhNdS+iTjnJAVPVTI8iVZFO2X9vqnmq5WH0M8Unr5rifwnyNOc07a15b7gEVAiqeKShX
jrXLyDUFad2/jMhTdnnpqfrUYxqPS3U9Af+nswD9sYyn3ajK255VsjZXN2at+RZ7X8Nk7KaUuJxd
9VZWT2GiHDRqkVJephixArhdLZtK3uRM51Tw09xKbTqSm/lQZmyMX0jNrPI6bC4Sl1tdxR3rErnR
FYBa+455XwtGtyjMftP1Fw17j6oWG707jKa865t0P7cXTNCMBchA2ml5Ssdil8QTzXc3+hCtEwoK
ekJzzayhMGRvHdWXsVwWfeNnr/RaUKIVpvbeqMUKdfVcZc92rH+EEQK3Ga/64X4MaQxkpYpHsuSq
eitJsjiSS8SgdwslahrfOgqxEerWRcydZmku5E/Y8Cw/JB4kbvOazrCpYbI7v4fKR5lVq4F+tNpi
40+mP72kacgj4nqwEu84G9oXWFZc2qU/aNGbRqR7lbcPlW3RfOSoawDep8LqWFQd6FSkqDhGHZ7i
g2vKsxBY77lcik7S6hKXrADjFEMEScYJgYKFxbiJQx6A8xLyoX5vYVBnl25+8txXj1EqXiT2L+Wm
0tQ11x1AdBUof1OF/PCk3BDlstB3iuHDEfNhdpXTPN6p8T7utlgA3AuW8Pu2S4I4Es810ck4UnaZ
Rh9eVZT2HiIzz3iq2eaTqwkz0M34WhDCvO6of0N7S/K31orPCrIZWl9zxhrxMnDXAom+qIgo7O3V
55Z3DRmb8YWaqtRXSk87RVnLKJSie6NajBkw4kC73BRINDoFqqVlmYTTZHIUaXYtwmJ68VLVV6Hq
ExO/QggNamyym5pswnVV1ayJK5keMr3fNHOn7hpT69m/4a+co/a2KWJ0LIEywfgn3zdSNZjatCyr
DUyXTySC2i3dc+LBKDXfSHjJqvDh3gfp6U+a2mY7MdrtClaAiVFbz4gLUbxnUmJCVGMMojJkfpyj
lLRtuG1lgTkbuyv2xJ0JZLCoteiotCLaQxmt8U94CYUdfY+hxOkfQqA2AezpBB4tT6IqsSCHdx0X
/OA+Lb6DJJbOipH/Y4ubxtJ4+XuLXzj3uCPjq2bUHkIlXINZoS+pipySAPSjh35JCO+2TexoCwv8
PMyu3OezHuCKfQLPRp6lofNyM3aU7tUfpkrWw6nU8k1raucQoczPK9fuNfqzPcrYuLAIQVRqxP0U
aw+6FdLT0h8nGAmjNz91QtCCMX5NOqpw+Q3MjZ7AarHsPaGAvda5SdCWnGCnBwdYJmvEpMxHDO18
u8uTTRT3AdIRkT35pbL0p1qv11FGwKIqh31cNGcIwRulap+Io22xvMWBrY8YG4gfbqKy2VXRzQg4
kIaObevMy+tlVatItLbVSLwtirLDKL6KU3rDk4SUzKxGdM73x2603Y/C9cQxr0sGU2zVH5FPmF5M
4Rg0VmustZ7gke/l2CUoKUqMbmvabXfpFKMOCrM1b6gbC2dYlzHVKGoX9velWcVrckbRi202scVT
VgjNr2NzqlakDyheY9VQw5nHlDjx0K4TRwZWPTm+DRXlzKyCBVGStlelzJwtGS3z4gq08aU1uH8M
a9uM93Zn1pfQMqqJiFfKy38ajGSXtSRvM1luCQvhYtLzyCH7M7uoZWUSYo0NUTMPjsIohjMhCTP1
bVYcMqzbNg02inPkrm5vMsYMz+akkJDCF3Ui3cfWvXFa66VU48qhR3JO3kBwU6bVKP3idA3XQ991
akAoQos2vVcD7RS8Xw/u0OUnszehCaYZCYsMow6002mTYSklEUe4BzrttCW+PR87I4ouhJRjpiBT
eaV0hE0y86vw7rEYHy2WF499mU37zpQ022T45CvcUSdjDOWdgkv92eSnv8bnieyWhkZAYsNZu21r
X6p5cq/IoVYXfpRwjxP31snDISiIxgCOE4/ZpHkQ4mm3tYoeyxc/wPy1p9pvm2vOvg7pLvcKNzzz
MqY2gPhakI5GyHpQPZKwUK57hKG3MlHLRxBC1cmSnc2tl6JVTi6fh2+flA6+jYJpwprSzfgBiKQ8
JXWz9bQ6oOEZ5TovqGdzFEwCLhYvUgqBYmUPUS6esL+GWy+MbG5JMqCpwOmWasCS5upAHXmyFqU1
3StzVr0WqA6PidlipKgykocqK+Vci1tCeFO40SfXfnBKL14KYPWdZ4ea3zRSwUQFb3I/uYySvYzJ
ZKpZqxkK7JUpmv4IxCK9NXP7K2UEB1F2T3JIqBS4zE37HEf3TTXLtRoO2RVd23tJxI4lnObsQkvu
wyiMb7qQwakpKaVgMrRqBBM1Hl/xyRzNe6XrpD+rzRVeBjZAoZssEF3G6kny3lDqx0AA75eRASdp
xjtRjT7I98+14Q4TNdQYTbSnJGLBnidfo4RCpjq1v2i985gOKkolddlDap1DU7YHezBPafaRcy6D
KU/goLXdWU15E4fEUgPqb+B+R/OTpehPpTWytE2jFM94g1UbCTAavNvcxfClRkdKGignMuQFIeip
HLpzZ1Am2bU9uwN6LyOtxImEL2MazOdq2bfobFIiJzsgnGBVoWbWtmV2NdjUkNBLw4bJM0eSDA4X
iu0d3NahTTNzWRTTw7CpFBTrYuytjVD0xygZiccnJl2BXeylZ/TPOpi5bt9TshWBEYfhXuAgWEtN
celJwrZC9rpq9rxkrYSgjCc33PTtFfaw/jpLknTbDwWDV1TSjDujWOoxoKtEwunboMqXDvImIlUJ
vpWZJ5TbddElNOjGlE2cprmrdI5JK74NqNDSz+tKDQqu74Akb/zWdg1H24gPVPa17akbCPeS8Yn6
VSXFjjR22G/qTLWSo93Ck553llHP9L/P2bpRhq09ae8pxUyibxyauaoOo5P9zKZ46SMaX6Mqp5GJ
fuj95yDhPxqn3NTv5V0n3t+7q9f65+nI/5XDEt53fzctuXsv36PX/MdhyedXfJ+WYIb9A/l0GZUA
CbAsogL/GJcotJozhgMZuow/ABUsdQt/zkswN9vYbBakLbI+5A/GL3+amyGGGgvVDbaBDpEQpew/
mZb8yrjAZsythHiE2qZ65ic19IcRGuCMZJyK8GJj6yXdYOQPoKpz4VdmR57G7Fx8XfCltz8cob9Q
rn4e3DGN5VNt4FUEUHVPxcP18+DOcSOcvKV3YS3Ow3cqkrtmipLfYOD+8kOYK9kOhfEaaurPH9LQ
+uZGnXsB0GJ+mRzR3mdRM/4OxfXzVPv7r7LMtQxAgSAwnV9+ld7FOros9os+xkTj6pF5oUhlWEee
VHdq6fyGqvez5Pfnx1EfxiVDoELXf5kkZ8gaDmmKi5ZpzVEdjbtIatap7V35m2n9Xx09518fZPyi
gdulp/eqdC4yFxrPT9dm1w0N5u+vg7+6+haRn6UPdi7H/OUU2REk+ji2L7yfvFv+ExVoo6SsNwcn
sSGUiKeFSHYc/P2n/mKy//MgglYBvgy0zl1wvD/OjfOUbus4x5hYGBRQmYLlZIPSHoSxZWwICWd3
vfBCMlW582Rh1d1YOD/fEiqy4EKFoL2tfDaPoOHdg4xzDWmR5q3f8e7+8ti4FjYAuhIIR/x6YQke
zV7qXKq+aWGOZrPpuylLPiKLyYduzN65Nkx19/eH5i/OOhUKsHgNyB8LQvLnIzPNcRtXC6hCyPpY
kysMyMXL099/yF/cMq5qcPOTKOax4+H9+PHwCxou46lXL14xZLQsATFYjv5XspJsFIU1/UZOZaTA
N/yXTrCcbwd93GUqrTuu8zl7/vED6zhKhaiT0zgPBJDFZ2Q5dfPqINyCBmVEUnbiuZYiKA/6knaG
loP1Hoaf1u+mJRBtfc9GEzeXGJqXzLQsOTlbMbcODBMRhyebLYEXwD1QUj+ZPfs2+8xgo9qH5zkt
O2XVxN3S/Ogl9QN6X/0gzMKWBKka8REPLUBIK3LVAWaKQbY3msdMW+lKbTyNIJjK1UgHwH2HQZ/U
O5WacKiNbskaUP/EeLKFb6fbODY6ipqYS/bjKVKkcaGPDXJaWSXZq0XZA8s80nSaXzm2tnUJKD+E
0qRyYFI841YYjTFu2rI2WLhqorikCjfjNuMv9NUk2SCuWmnJF6zbU8rahaQ0zZB1ITBM1m7h453k
vzAO797NuGwUP9MWc16vjx8iTU0U885JA0ta6MkuPRl3HEdvj4Wx8PbaTL29z80WHe2mqop9NcXd
vWpkespetAv3pUrs2K9bnVJF5iJApjDky3jLAHSogshusw/StKznIoW2sTXmsrk66TIxMHzyMJtW
XWxFS25WQD0ZB+LaKKMWa3UwGAfqU6W7oWhLf8GzTf9G4Y1zFZiNwqhZuDFOelprvTsjsZozS7bm
muRIs4yanfy+TG1Q+RVw/wdeL9GW704NpFvb8pkESX+iAtI1gsbIxHkeWuvYqF70GnsOg+kUG6G2
xfSSfaHyrEw3SWYNEArMsUcob6kH1AfaO/x4rmW4VVWiaywBPQmJ35M1XYaqOTDXx9e6cVzRaIFl
R+UrbupargyFhA25Clm/4c1YAojYlK812+xSn+olUtK9FxuSyZkD6gOCc/TVGmAQrMyydjI/Igz4
VZVN763A1uNcHDP9ycFLXMBuSjHUOaa7NNI3OJ7pF9fC6yrr9fyqkZJZCUP1ClshK+27Lsm6U2NU
xgdsbHs6Z5h8j3qUyesqNRoqVHp9MgPIaUy98imemdf1Ws6MdfaybounEv3Ak3Qhb1JrzplOM89W
fclsJFkNxcTOZe56mk814iGrhtFw72uDxEAITwBRZopwuq8iNXY+6Pxgi9Mgt25ooeW+QRtSE94w
cNCDnKRMug6NnnELnL0HOi/aF9k1yd2SCAGDltqT7etKb7zKZsofTIeJGnNj9uxj4TJbMoEDBqlX
Zftq5GreA6cbr5uRW28Lzq7a90WljD6/a/2W6JITNLtW8bbQh5/5CVp2Ow4WXbucnQMgDbI7rlZ5
Lx4dyRZzCEGJRO11hQjMuZ+ew5L5P3bGZIldRcR1IOWo6lWeqeIlMWep+eVYpO8Tp4FErlYO95qe
Vl/tTAmfXVKtNbsEPXqpW818HA2TWXfmpeUNSjIzBtXL2G9Y7HTJnJu8E/2WM34mIK8rzF2c5DlU
YsjQrY4txlBCi8gQuCt7E1azkBtZUEkfVKVRl4ESOdZDZRIeV/PlGhzV/pGWZXbb5II8lZrAmoFS
NzYYkzFtSzqo7fDSTMCWtmgx7A5njSbGLb3vRuuXcoivVCNhZugorjWx+R8W6SEsI9enbUvDzGVR
qyUFvB0GUyIe8ReQlyGsAz4NDIAuz10d5RdZTRPIGEvRTrirQFlZQ2fQC2vpDSqE4hGxwZueSQ7T
kF8yrvslMVHn5Vp0pnVmFgl9hNrk+YHC7dI8DKnM9gNVe2wMeZLXL0UvqpkhmZ6EysYrKapELKlK
PIeY+smYnFwhohY5wplL9l6SAcm86h0hjTuLGDgLcKJQ151gGc7D2YiLgHY/Tz8olNi0VwTnKfq1
lB44P1M9z3c6mk4QzATCCuVkNdeDN6N8UgKEWa0mXU62e07y9aA4tOMaifNRVr0HZWZM5+1syJoc
Md027So3wQjIIRzynZUM6lEpU31cuBf2s6Du5mTWqjvQtWkPpY9rSPk2ZEr7CKzJszbtyK51jX6Z
vPRFkZ1pIRneldjS3lmIg3sZy4QzT9VKLPd9SEcqOYA2H9cKBaeXWo/jcm1URFy0RzdpUcOmJiXK
MLVRsiMKHcG9tBIQBWgNtGgrsQCPFdfFlAfdmFvRBr4+eJYx1cgXOCIbdwt+PPXpSc90f5Y0se2M
HFljbbvCuc5b4ns7InGptp6MBuC36jVKsh7qLDf8oTCbpzTtnDHQO694ClV36kiBpX13DD2unkCB
WolP0VwuLNNuLM9vippclMmgAKfoOOhofaX9OmJwKdehLp2a5tWWxnt6DXrmBTazbd+aGkqwR7Ng
8D121Lcz1iefvFZTM47WJowjrkR1xFzBvDH8aowUSHeStOEqBkcZkd7iPUQ9JQybNX1CcbpiMSPo
mfXQCcAqWJC9nMKY5MpKZAH4YpjtAj5PNeBWZH/RrWQCUd6XCRc9WlvY6wE71cxc0YUZNSh2MW95
G7QHKqg+ym7TatJFJWorXlR27k7pLglLWzmpeTXEB/CMobeuLNrl9wW9r09QXt29HbcFhkM6Cb6o
rBQkcsEUhb6V4e4LBjIm4E8gt3j3hWHy+iF+1jDOKAphXeZCc150AiU1wAZT3mSkwmafF/PiiHWM
ImfBRC6D8iLcKQX6MnuHVatNyo1u59jQXSa52NwNm3UDFhzabdtwMNVN1C+mMF5GPXkPQjZk/hyz
nBn8SsQwJ400+gSMUPsYe6Pv8UICCCPbobtbfalwOieTkY700tkwzZRqrJUdwLviDidK7+7EJB3F
bxIqH6JV61X6cBCWqsYP4RRmBIOs2Su2YEyj2e95h5SbvBN9xymG9BnUasdLDRCSm3wd3KmqUJAo
gKmZO3lUOKDtNGZFEZPhgM7Bjzlmm/4TZTMBtakWug2sVGXYj5/QG88risiXnzAcM43qd7q5FkTO
Jy4H/wjonOQTo0P1MEgdY6Hr9DUkrpXNQqWnhbhHrug+YTzzJ5inAzNzk37ieopwhtzzCfGJx5k8
L5suM96OC+cHJpdyP37Cfwp7GLp9/QkFYp6YfiF8j1z0uav4j0ZL/9aD85Mj5/+1AdSCOv/3bh0/
fv324/Bp+d/fZ0+6QWUnigEpeDD4n5OiPwtpNOOPxTCMbcpgT6QuX/Ln4ImvMZkH8WULbN22lx3g
n4Mn5w/26KoNCQSLu80G0f5PBk/fR0v/2pUtPR5ojXBm8fovtIdlyvbjrqya7d5sNJsUc9bQgORq
YSEZsMZevXdDdEU3g12hrnK3K7J7UjrxJQkXUJbrxUjRYQOeaeTau+c2ssydbbe1vSHuPWXHuS9H
9QiprIG9OM8Sezv4FlKv4AFhTs1KN61Usnn1phWlLh5irfc6PwIrwqsuGtLECKI6snjkdLkNuAcJ
iZpfKxWybfc8bdQCe8EMznu0VbTIJApN3c+brENN4n2wit2qPOO6F9uyUCnjG0112yYG2Cu5pIER
qexVb5ZTYC8PLq1g8n1N7KhUr3EyaoSp+anUEw/V7Av7UK/YZeAY7S9umcevUVeT7xk7MIZqU+pn
Jnvt2puEV4nrGj4TJSjhA4HiiT0qNRCiRSqbLU15MvgWQUYY17iVfTGLa+TnSvkiSI/brGW86DYt
ypaVBz8ozxS/7PomP6kV69zYD7H13ZQiduNbVZmo316lrCrrb2Nipe8NfFokH3fIzDGgesyM7qKY
MOutpQizfK4jUU0bRgv0pxhEepEXNWOmZqh6i8nyf3T5ZAL/gSG8bM5h/d6YU67u2rDGMW4bYZFs
2hYHMLC3Ob2B9kB+V2l1/aZpWVztZihrcZBGpTY9uMAP3lNdy+pLHtoxzzmS5g5eEsTY+ybxkFkU
+h1V9JodW6fkUs4y28kJP47VTSwn2rQd1wkAI+Nu4nWpQuV0zGLcJIkTMeHJ6wU74cssHCuOX1LW
H6LrK5MsZam3IbJ9PlJuuqLyQjXRdzxgJj4qeFT5U8fSUlu5BnA5UAJz7eFGURWjm7vAKcOaw0sG
C+0QFIGzHs1Kd4+gBmMtYH42TvuIKgAATpW0lWOf2EW+parZPePRt/vDPLKTPNhh3QCsCrueYB7o
NdouXKfPd6yFmnI/q7F87eT8gU9CbsaEqrdcdfo7b8r7s5NKzOCFOyu+Wtv1aSqK+BpOYrvpLBPP
au+J4hpz/bJKCWflKkTWFJshN4BhkcoVvPEnsaMHb7hENKLfpLZjBXo2jcq12zY96+1Sc/yR3Tuo
HboDHzVFKXd6TOEeXE/ujHU7FcrWHPraBGso8jsdJyt3EirRvm508zLqTv0K7tF+DrnCIPs4MBD9
Npc1mEkqRSw/h645Ae+pjBouT4le6SZZjPBnePh7kxYM4ints+7JDq34fpyoUKeHJl8JEBVhi4yq
s0ppHjqgyMn4DcR7GmKIDzszdgp2ltQIxpP0uT2bbmCrXJtGvwZ40fAaHlMD9TIKasQkLtOVVDMv
R6kS5ehqW0NtuhEHEuHW+UXX9Bauekzks7vz4BvwckW0s1nWRkqqz+twFDPzjwxvUl991OwIhrRe
KVmIeWVJUSJwQrJKUU+ph3cHUa4BNIHShZ7GkLo4hm7faKwl7GYEZEBOoDM3ohQqydXRkOam9hhd
kbxwOPgrLB3ZfRhhU9CuDNlaUj4WYUy1OXKgwKe+suo4V9nAtoqOWaU2WRLagx4aTMHKIX6oopy0
CBEcW5LY9aK2fPS6vrSf59yssntXzyWmSq2vBJyuLhFXoKjmZO1lsdBILsm+7M/s0qAPpiKtQNNl
soAzwZB7FQqLNCLWOLzZ9KjsCi8xt4jZ+qqq1OIl5uSuLG9UVpKjH8TUnhyMIVfu3KkcfVKIwAns
Is029sjjYcJFk61IDTZXVOqJg5vZ7i0zqiiYWBCvRWKInA2e2ytboJDlzhll+2wY2MwKsSRcFWNm
NijRkpMetMRKbZnbjIWXP8aT5dxQe1piSyOZvNaBswZGF4GDix1zX3a5ctPbtfSl0DOc+CUFHXXk
7tWahfeK7I31MkzIm52k7bHo5Ryo+AN2OLGqk8dTHeBHM0/3mbDiEcOE1a2R1+FGDUUuQcfRJaqX
rQPNbNK9jUn0YktnrPZgZcXtrHbwdqOiP9S9+mGbinbv1PRV4GvFzIV/wth7cV0+5mB+i+PEsd6G
hvPWaVkjXmJIVcYBTt/QfAtzo62u6oTBxppxGSec8F77OOqA1HwqQ43pOaGAloVqWVb0/SD3m+HV
KHIz+kZdafqKKqYrX+yxz6ITdqXS3YRpqoQBN4hOSohLZtWCJB3YGiXSZSfalpfRmYgaCRWOZdXb
5TXRgVEN2GxrzYoiK6qgEhN8ykpTI/cqT+aW3oqMZ2pTTN021duJxEenrcbIQ+1u/hd7Z5Jct5Jm
6a2E1RzPAEc/BW5DUiQlNhKbCUykJMDROhoH4NhNbaOmubH6QEVlxAvLCLMYZlq9gQbSk0jei+v+
N+d8J27MF4RVMOrcVtvxgXDVEqMDoMkAS5KJXJhTXYP9BU3qFs/9uXZV9OrrzT70C/Gxic2n864Z
+/A6K6vgfhq2EHcGvtQBtaxgbSqj1rqwLd9/ZV272alGtXPKrMUo2lZTISiO7CDVWTF9nwObN/+i
xfE9Jiwjqu19LPyiuM2qfAlPpmG3e86kNJ9cEs2uG+X7YVLm8A4M0b+/oFnm5jxu7cCnvpi0bn7b
Uf5/Kf2/PJwZ/7yUvv+p/uP/vCFo+P6XHz/rv6Q8q92fSmv+9u/S2on+COgZsYba5EzREFMm/856
ZN/rQGEH004GDFD43Tr719ra/WN3wbLPZfGEMJ0t7n/W1hYBkZ69e38iEn0Qk8T/Tm0dfmSV/K22
jmzQ96FNiY38nVodmO2fa2thQZ4qB3UKAgMUKe9MfhMLQyYWh0nfXs+DZaOL20gYPi6YNNerFeXX
c+FpOaZso4GekqsaeelmFmBLS6YxTuUb6RsoSLqgO+jSmDit4q55MA3dR7Kasu9AVxv5TdSIoNI6
b1aDAWRhdOVWRfYLWLU9nAyBNMhxKSsJKA71DeGyGdwn293cCx3FvnsOvc7MRw+ACunJ4ZajFo7z
9Vsvw7i51DOt/VMUDr25gkViDYfZ6oAJ9EDzLoTToTCf/TWQKamOoJDENsBRR1ShDkuh6cVLthUq
2TZY6IktO6BOICIQqoCyljcx4EFwCkKjft2QKlkY5a3qrQlF+ApoRNjp6voI1nD9xd82WcpnVr+c
Q/kaT7dV1Cpkv3Ht/OqQGSJxDQegyLGHaWxhboKsSnb1l6JzIiIPlOii1FWkZB03z+oMsa7OBN+l
k9mKHjVSj6iphoEfSTIcD0iAiBJvqraHRUpKhbb1s9O2MKI9LgM/zIHIAXjCxMrp6GxD5uXGdsGU
yZlBehy0IYa/YLhtNczzQz9uFohUVpwKKS1u/tSzlWexJqnL70ATh/suyKVJkL0FkPPqZTaHcAvd
a1KJN322NyJhUu1Ijm6HVDP4fW08OKcBYEpzFn3A+dyDYS7v12FGsLU1/SIvGCXO46XRED4vR030
JUJxURWEM2yxOUjHdKhfYmCz2BRnxKKjGquB0tnyB3gYSCrPKNU8c/TzaUNo7kt7uq7qWE/XMiit
5lQEATweSMN2BB3Abcl5rrhy+jq0yjeGVGI8Fnwf/UFbsSoT4QS9c+ydai5AVrt9eWhWjyFy27tb
d6wnKqi0IZlDEzFZxAJsgdvHSb/WnOa9GtbhAiIKXU04g2xJZjVLJ6KY6nPrsaNE90+5wxhx15SP
5dVQAcyVDUXgqZChj7Mi4DBHpuY64b1kvau/gocpi8OqJrO8NLJsFEjIeZKPNdkv5U3VZuPVuoRz
80nKScy3OaGTy+dhovBDdIup5aS2VkOpYpqUPU8CJuqvHYPVnWMjIwdcfm8xnjXGAUfbQTO/8/cc
E1AYRsBLowqRx9Usvj6wK53kJeQShY66K/R2aALT17f+AIL5c90O0OKLdrXcK3fL4TMw/bedM9p9
/1fot6AkPLoicKd+Y2PiqEq0noNs6u7Uz0FB9eBT5lysLmRcBMo1bC/o2siu8oy+MYXDrZpbnKCc
XIQwT+JHV7ar2sG6evoCBcznWl3Xtjj5bGvy45QZIqF7Jo+wtMbani47awog4rX7nwrGxPKCgWLf
3FCHjuXFYsN0v2XDW4R7r1IXl+O41OqinloJn4jniAYRMVZ0blm4wZce/d5LQw2e+VBJp8Fi4RZ0
ZB0LuiGpyVPwHjxaijZR0lv9A/Pv6JsXV3w7vPv8pTYcIyyxLfnSzATKlwrq/y9Ap/4vU60oFFsS
L55wL/DVm9HlN6xiHlhA2BnMO+00kEojIO8Z55vNnyKQ57gpKCx4J7w+PvZQyeuTxzjgs/Anulj6
yvC2mDf7h/KQpl0ACFJIHLKyGKi2Q/kTnVx4W4G4RWYndPdUBN3wa7I3O7sYPW/4Rcfm/6KDbmPC
C7uS5EBnBG/XYCl9ipwxEuyFxu5H1gken9pXfEjb1qYj15kClOcyoacv2cwL8hcQ2EUX2Cbl80te
ULnmjPOlv5F7bjMljS53hYmX1PgU5eUAXV+fNgCH3xbbK/prp5HVo0K7Xp0XwMnW5TzItUu5MCxw
KZnnPsOKqFzrIhed74Yw4Rw27w1N07U2FX6jiXhW4kNKHra0sJv5a+NE7k+5eBVR3rE293MIbjHJ
VjsHXp9p+7EofP8yyITfn5igZvGF54zZzSw89wdhussOzyO4hN34REbolJWrgWKjO2BSbj1dw7D2
25RFT9OeihGCol40wSG+b9xH+qRBprPLLoFmyWNc5LXNQGWXyY41SmPuhp0JcZ5kzMI17LOKs4hc
iPDgrFDEP/VZXFRJvdriEUIkevugaf3ixCpQfMrydecQsISWqc4rBue21WyPypEjcXtr8FQSgkH0
uoNdKItRgLIQVPYrW8JNHWv6n7f9S3RpJjwUq8RoaMP6oN8ahi9T/bjZQ3UdECpQnqyhHF4mN8qx
Oi1Oiw0+q27Z0rRPamqWp7a2BArDNd6hfqL5oiHSErPRxQ7XTa+z8Dhn+dwfhRyar87Ul24C/czl
jomacDxUbBUvEQp0PYMAY9mWl3ozxvdEAN3jbFPC5Ee1Nb5zqAJ4TGkv3PCHyNrOPq24WO7msB0f
Vem3Ct0EuVwIK1UJQj5aos8UAdNwYZP0gHOo7bneVLSxRaptB+ywI3R4q1dyUJCDyuF+Eln3Bh7P
bTG1rREXs+syb6Qv2OOVmg6gvleG+KEmRzpP3tIO73W7v5Xe4MkviN+s6pxP3dikcydRRbue/SbQ
vH0FfQvlvwXExjBslQowe7wJ9ww8orvtapdXduyRFSugu5hmkJC/RtKO3zbt148i7/xPTrG630jM
gFnsrXX3ww9FQzoUUK6YecDq0hzxD4Nfimt6x3rwvaeec7g/RG0OkwyYoXPRDWi5Uh2JsTmI/eJI
GeeP75KmDtDU2sUyhTEQr0ldgmq5AAgIU2IKvLoDUD6tD5aslUiBIJTzgTCO+UsvUPIdHQqan2R1
5+aKx6p4adlz0VKFNoAgRSVFIWgMngV/CmhctB0V7+i/9iiSwfK+TMtq8+iT3bkkMc6aCvv6GpV4
sr0S30jOvufIvBcL3cZlBKqSCRJqMbVFB8fuqiMOiwyre41yl7QORlx1z0c2tffrFL6TrxAKBO3y
Iv06+KRLgfRhiC0UMcNmyug8gFhTqRV2bHWqZgaJ4WZ5H578gai1g0sWw42Vt111crxuufdixGFH
U1XZl4bpDRPYdsu9JOqCEYIflQr+Kkfmz5aVu78Gu1ibA3F+aC6EVfLtrDnBEBR+y+eWsgBpRjWZ
mxhHMcs9Q5JNwoSFcSNwfhdwwby19WlUkolP0RjY2QyFUHnUum8uPe0SdTKTCbQkPQq6V5hUHijG
Encd6AXSUkpeUWz/DB6P4DHJ4WT+BtprnEbmGIOzGhLgNfZCnDNZWgfS3Hd+Pb6TocJiGnnF/Bx2
I9cHwBoMViaW8GQpmqlTZSDWPlmVLjuMoVA3htGS75HX+C8kiawopagZkHZwwFJn5zbRKiujtzHh
8ffEp45a8y5nT7wBIOzBaOudHJDWbh/c5WMRvggzzxRddlD8sAs2CYe+nFm445b4uo05mzJGRIyI
7WK0/cTOBsWwgXnnkSKKSyieu4qZTp0Tt1Ea7ULLwRPxWjZhzfI0QpLB3YYj7uj7bXOfa641ZCL2
7DHasqvbFcku9nwbCCL1WlHj2zENBX2W5967Wv0Osbzfzc9TP7pZYkqH5IVpyIZk6St8msMk4OcM
XHBOsoHxnZKxh8mYmlWB28nIo0Ei5NvWE0LbDFeDPxZvA4K4V7Mt+ZdoMtV25wdsTdHBLAvuyKzj
HWVyoSnX0SLdQXPNOtg5LdbDwh6A00MeyK4HnOBuInRgX40+E/lz1rJZ4KXdSCVE35TfoUSGQLeg
8C5TZ1nKd6lW+2chTI2fNV6DnIiafL0GLsG5MlYLitnMuMvNRCZZfQrcanxACiPfZYsMPsFLuXwL
1KCfVqfs38S8WrDduZ2/dXoQfWrjqH4YuxqpUNxyVcAImqunEtFDnsCwYPmqKVTvPOSmtwZ0xAtJ
6it5ili7/bOYovklZKOzJGvXE5RFVBeL2rmncOl7BHIp86zijf0qI3WLLFf2GKTLlMnse9P3ZpTy
zSrc8m0c4+kZ5xPbo9raueM69MtrB6ZlDi5taO+bqFKvtDeI3tto0Z/9wRuf47KshX1oYz4az3qW
5JUQB0Kdn6HQYCToNdXXao2Dr3bbWW92PLvwKkfpP28iyi0aYMFjb1AfoWDzCn0/4ByRSUu5A2O9
aX5ty7qi7cu3t3AdWd/T0Y8/CULtlxMPVnMVti1yQTCE4DCjMkNal4+7uRbpx/xck5z3ipLTD9OQ
yo/xk1Po6BQ5zTwnCDVqqmaCU/PjVrXB10kg6LxFsIiKqFR1HF1prAYEeS6Uoou1IjWwEYD/oA9T
NTv03Cvvik1aYSq62d8PMEQKBesXHwZ7wG+0S5TTehKrcbuSy9VQMEzdk+drqnWwDEgJRiQj72M1
O8PZG4vqM0WxELdEWvAaYyy2XfR7U7c9eAvdVBLnU08sVDANPCHCoGYUHNu4euXGB7cIFNEiqgsd
TDMwqY7Zbr9KpCbH4hD1FIpH8v667Ab3CO51FnFedM/Gcdz/p7WwX3btJLUUnjPLmdHt1PXGPDbq
cOcT6CGepL9KaDPgPH1ePPZ4vxWv/9ZA7b/b1nmPBPzno7Kzlu3P7385vuvvpInIP/sf9r/61zmZ
84cH5sxnrhVw+7g2g6jfczL/j8CJBKkuwnY9uGZ7xPXf5mT7/80fhYLFcGjzR3/dQVv8e7g5+WsO
szd4ORgj/h8m46++Awgbv7EZ/4UP4WMO9rc5Gd+P6++qQwpF9uRku/6jnJ4VqGKEQ+2Lye6IaaZ3
z/kQrj/ZlhFHxGlRw15wjPNIKBeGnVX37XomrG0abmqVYzFscDf4ifCXzU7W0C/CI+jz6hm6oZ+n
q72oluWZpfF42dZ3H8Fh/cnjxmII5drdeNgEKq4j9U/0aLcmw3JB5uh0kmwonycXVHjSMQ/bmTSb
hgLnqOJEpMd66aHJba91aFHwsfUb1t9qin/6yvxZMs0L4wW8bSComFi6HkqBPw8Qc29bfeVH+9TZ
XC1CWt8cRzeXa70VBEhZzrmM0RYlWdPlT3/3HP0X78mfJei/vzIZEUFEbCda7X+EurCLZ7GGX8/k
GFDYnEy3hlb55l9/kejPPgr+XXt/6HyeTBHt2fX/8PMZNJyDxi3LLMrJUzdEtprIrfLvbAuPuXvp
l2M7fwonH0O4xewKLXRbQF0uLK2r47hsAck+q1ZsP0i5UxjMxy0frj1rJNyiKg3Vu1WjRyYRUszq
1BhvChOnDTXCqmUkeAnOdfjVoUghFGfg8KNKoElOGSPM9UFP8H9OUw7XKpyN90BGnveDo7nvKOqw
DCz31RbW95rt3svQh8VtVWDTx8UXyINiqLNdYSCyv2Mq6FBJUEdhW3UMY4Qualuy4nr1Fm9j/VOB
2dtSzEtufwUoHwaqxQCgPA71Zpc3a+DG28HrmHQhR5pJM+k9u3+pysXrjxtSgZ9RMJsppSqPxLHa
Mu7mrsRiRxVfA+LoDGUIVu16NHcZT/uXOK8Lk9bcKeXRU8J5FuOcZWkGd5mDOp+7n42GpnsxL3gS
KRFs79yomCoC0ycZj37p7OmDRCRVn6pdpp0u4OSpPaPBoZ/zOnaDuweZIrN/8/wcszxE+HE8/utn
5x/CqfH47KYtHkwRcq4x/9/9DX/nmbI21PT1+KOLiu6KZaJ1N68TEtIictbDgh5t61VPxWV3L0tR
0URF7m3T1jZZghUTV6fIf5s2/q3b5X+o8onD4Z/fQX+3rjn8bLr34T/+9/TPdzf8U7/vJBdHnu0H
Yeyya4+wn/1tdyP+cFDgYnxxwRdxH/ztTvL/YC/D/YAaGGtE6EQcmP95J+2aKY4s/CwR19K+DPqH
O+hf3UlIsPgyf+dXiWBlRbvBy9n/E8xP9yPy7x4w0MqzZa1QfSSpRmxJc4M/ZdTSqO4XumAGvSOH
QcvYqSFMwTCLyQ72IMSLgq5QJU6wQECnL9056lgoMhqloLicp7glQyduaqgCzbbJM1Kv8ItHSf09
0Bo4UGVZNumX1H1k6DI8Y9NRF7uzFR1ZQnlrX/oIO8NUIi5gcekw3QMiY+NuyINFXnt5OVGdxxob
lzareLKIGXAZI9c1xuy8y4+dy6YhDYjNHlJ3RjF4MtY2FJd6mQkyJLNEbGkebME7qHCM5z6JFZ+6
CtU6+pqu/pER8ITvuOuKG22DAkAuEMBDizdCkTu3RPhJX0WU0BAxmz+2SMxncA199hX+UfuOGHjT
F7MfSZpz8k8ctvjMtwjNyJC1e6xOKK2t9lV7mwlYEDvibE+CFfpqVHvC8cyWPfYnXPHVyghzmuKQ
1Ltw6Z96Nx7UEewRGCKHZpRfSWLZ59POYtKYaAdz7pqNibiYaJeTnvHZ80JQAjpMhLIzmzhZv0ac
tA4GpIGvE9az98vY1fa5EYb58pYXEdOmXFQu07sufGRQqH4hgreY/VRyXi97wqjbCyuz5QZTsc9b
lmo6Qprsed2aAJzxxQlDSM3rIkr9gIQEcRM0DpuJWeW/ynCmZYAmEH0jYWuczwJ3xrcuG8f3yosC
ODQhkrptqMufpAzM32Y0SVQHQ7bRznNU3hWd5/0I9YyjQ0psSckaY8inmp4d8FfKNeURLRsjYrKE
MRM6MwfsXTFl/choofUs4p+XiHlySoSqnG4qxvkOKJCctr/pejtidhjZp6CxlXueG996ZZ1ibqGN
hlt2dlRbtBfBoHJibrKJlYubxwEcHIDn0w3dmOR+1hvwK69mDkkeDkm4yQy4BtkHHfIY3WVj2K9M
SSukMtc9+Q1tBU2m8bNbWnlqw9n2+DWCripJQ4gH91TPfrVcslGrPJugaVYgr0Z4/Jwx5nJ57Coe
SRKZ43i+tguki5cInBlVKgHege+4p44gQrgLQQVUortSBJaMaTljWEynClD9Icjwc9xYxAuIZ7f1
kNVtTIV8eGAamMU4RNsCAAx9zlfg38GWzq0osleI7LL5pvtALLd2ASj9k66IKX/GiBLXn9qF21ok
SveKqSJpt+V9vSt5TmvMOXRvN4x0QHeDIDrbBKstt0rpcP6kKjgjh7UimZEXLLZIo53xnLrHZTSL
/YBTbubhLstyS1pa1c8lbyJfBkRrybh5cv2XGi9ZftRN75CuPcqAmLlGEZKC+jl4yRlfsu0tl/ob
CslggWg1rJi19u3fNjQmuianA40Q9ZhNelrtTJdOO2Izm6smulnCCl0aCkXPA0OFAe9zbKExTDIO
m+lEIIirv5vC2x7AEYRTyulbUrvVsZI3To9S5RjMfTPek2zOXKzu8CKESxdV8NKz+S5YifrlfS84
msBZL9hpJh/GRBYsyy8Cw6eTIDtBJ7IuGVxKl7c0YS1HWZfBO3hAYYAq3C+lvJfVINa0YlCI4tCO
2iEl13im8kGXkp1sBh537M/H901G+tmD+cBAtrT1afHX5Q25m9Ekj5J0yRChzrvsLV/Hprxwq0CM
B+wxw5LoQPI90N6G1hHDSz3exXDgVYIctkJIq/HRpZORvEwWgymWHJmDZBWmMXxRmz3PWWoP9U7V
e81NIVgdHizk7WHK5Dgk+0/X3ecJx2rFIaT62PwSCirIuWSVwzAwz1ZMOFHdMKvsZKTO82zXV5Uq
e8ZtceZlt1U7VV8ZIrXDcQ0Eh26c2cGXugpCRnH16kpkOpaLEaiQkrna7L7UoRH8GYZDPFIlGbOL
aRWb9KAe+3tmc+ra30DdpI7TBCtvnSDhcUNpGhO8XLXfnJ41z9GZmS8nWsiFiXQZPrAiHMYDcyHH
3Dgqr24l0Re/OiY3YdJG+cayZhqXc+/wyF0E7tywI4qKHK8jHRBiOZj7gBw0U4uBOydm0e+sISGx
u+mOGRI42x45MRaC/VulUKxlCiNHsizWlk9oz6IAe/s+kQlpkal6PlaZW+PMaSJz5wy+/cJesceD
KkJG1v5sslSqbH4HnG/nVzgMXSyJa0xOOnDjPTuw0OFXAJtapcKEbHdcRKVFynPrXnTWGHNFr5xm
ZCLrpTkWpZn41epslk82PYlXEu6UtkKOQTqhlwguGPmp/iCVPbdkKSyWwxpmDNQBPVd4Xn0Y7Iep
VNGj6NjYJHox4DsQM6KsJnfyreZ2binMSw4z7AHdl1GQaZwyIHW/0my4JK4vNTQcVdqvJbQMQieV
NPgueEXeqGp8GIDhtL7U7dK8MRwIifoYxcLLzAZ+f5Rd6xHxZPG8VX38g9n8wiqOEiFgX5/zTfi9
ATOFVsTm6iyiyzIY+H4qbE3+tT30vI3IEcmEBKsNujzGFcWzvzZIf0Us2mPDFtF/iPjcEFNKJjvm
jhzDEqvdfmyuGR3nTUr0pvWzyseAGKxpKb1TPlnqcsujBW2i59C2Rlg1nue47D7DFfNh2sEQ4mxH
o/1ZMH2P0pLLWh6RmOovWZj103nF1CRT+gjc0GWWtwgJZd3saR2cTAMBEqQiFZ12wVg6DSqGubUl
PRROnSSTG7Gh2LlA98leUavg7iyyU06ex/WCPUBdjPsu67Aw3MfslW9Ze8twz7zMg9vMZ3+et1/u
ELJD9cYdz8wEMmuuxzUKVpJNu+0aLoTCWCWtp4pAncfc5Apsw7TEb4qNiIcMsTY/G2KW9GEbVf+S
4aBrTstmuddgSAAzT4bFWMJvyot5Hbfv7qAjhia1RSM8ZK7FMxrZrKRHY6tv2gH5lxgx4tFCD6xT
uXKgpEuNPoFV0VB+ctd+EkDO++zK9ufePfYoTdByb/LHkoMF22nmzcM41P1rPK/lj3xagXfbM6i2
ZAXp9NovOdvcRg7tV8348menjPpSkhM2oUew48chjKsrRgL6OyUstOvIWYZ37uThrlPBiiKlczAz
IrAqv8ndcCgGsz2QI7JdLMgI+Y57S7zOrGHvGTi2oCC7GuoazAH57pGUQVWGKfGN0W7+ZMLa/x5q
QGTpqsf2jUxWDL+6MvH15AZUV1mRFVC94oHZOE/KzYoewUu7oiTCrHQXUNloTDcU6DbCq10AEF0v
oWk2Bijl2h9QkC6kOjWhegtgEg0pigAkoPiN1GNuEZqKTRX2XYtN9guOaAH1TkAegBizxQ8G+61M
w3Ezlw7HPvop4nufONdsK0GDglSh5fDOU2sjpgl11Dh3x9IDyH5kB2k9iWpmAtsHsobZ3QyBTBga
+MuJ7J3ppxLj8OpZzFlSYsGy8rgUCA4ST0zWU7Y2yzvIY/ux5MRADDNNFnFkFPpfMTkNLFO2Unen
eAq2i23LXEqFmpi81M1xN6XZtAYohfyJAKhK4cNIsswmXE2h/8QyRYYZUTDOgCuvtaopvpjKgaTw
jX10kWzEmswpbLyA877zFPRV40VkntfKeiRGF6qSY3kK8ruboUkrLdbTVFkW69UWEplTYUI/Msw2
3s1aZy1C3ngLwEtY9UJxGczBU+B42PtdBOQSMh31ejrjriJiLGobhaO5JLp8nYP4mC1UuwcRDR4F
q4m5XazAJZqYpwSfibtyAalptl+BA9EFzoUaA06HBsNHlIUT4YI2X/QoSdd95n1WX5xK+i9DZLl5
qjXrANiv9XM2CS2ScIun6MjUvPhW4G6PTsTyFBsGBjSxB7owb0tbcsWYirLa4Vty7BIrfj/lJz4u
+iJDq+9jcSR1HgaRjyJf5DapPQPtXneIVo8mEr26adOmdiKUJ30dENmwLo05zFlPczmKBqmANdVC
XUR2MxRp50/2lARVyyjQYx4Wn0a/xsknZL7y1sBSLA617xDEMZqVwGHHmaITlAFMHD5J5vQcrILQ
OHoWlKhabHq4tfxpRNiLvPomJC5KnMocj3Xar1YGpMnnKDtM2oRMbGYYqifd4pRKw9khxLkK8Bgn
eFNk8FC77IUOrpXTluJ7RsjbuQRpEU0dTMRqd8FcnputylDkd92u2nGboL3EaBohuIK0Vh7LmYUa
HlpUX2hlshhuFzeLm/ju2rZnCprxEf1CV11lgU1k425a5cioHFIlaqU4ZYF0+4RrNC6Uq3yx7gmr
DqfzOLCJTQzxGfGNNp0hYTGP+NGqJY5/lINFYHgf7j2xYwuVkQkwB6AF2DKaqyojUO+CQPj5a19X
qOBVoGJAlTE+mytR2HH+FXcs+WJKVkufBKaGEQQ3pQQBXiM0QZHBwDzZRhP1B6KCPMQSOdcQW08Z
d+e+5tE6gZcHQ1zPUUnp6dY8v3hlkVONNepFUjCdHtO+nzEhGPSML2IuauSMjcNy7Ap7BcrskYwS
5Fp9WBaXIizw7+ZczN1tBqWmvNiiXCH1alBOX3D/y5zP9y4HY9FgsB9+yMTGD8nY1O9/On1IyaIP
WRljeKBl8DfIUmBr0YsfSOEVsdQBoWO37Hy3NrWtvO7Zd7nclBAKtvJcfsjZ1Ie0jW+w6k7VkA8u
gu9d/jZpfxrQxOJkIlsKhRwx1ptzDvfrnZANkBtXaAupfUBV+NFnTade31qhnLbDygwRkJ+BMX4Z
+4acqvxDpGdtu2AP5hvqK1Aljbob0aXKQ1VXmX9SURk6GJPtrDuTaZnBM4nRgTJHEv0QnWZXj8vl
snbh8tmwz5hvMW/o5pPDGVHfxZ0a5GMW9rVKSXKdlxfCnnge2SxuW3iP9DMrrtHsoV80SzWup9lw
xO9xKh8o4LJOF4FQ/eSC4cwe9W9JZBsxX082tibm1NPgDjTpTE+OPFDoKVdWvzgsgD7o62r60Fz+
1l9+aDHp4Ine6JtgKi5E6SnS4OsJ7WbMDqLH4CSd8RiA9ijfGI9bz1EIvv5KdeMuCBFRh/Wfl7g5
RRihp+vBHc3EjQoi7jyZ3DXHrdeLOgduQ48ZeVvJROpDeSqckLCpvlxaB96kExkkMogzIasgwUhx
1QTqUlaNHi+54DVPmj8MwX3vekV5r8MW9auLxK05h5XbOyd/kShk599q2Q/lLNQ/VLRuvLrXVrRq
IrI+dLbQuRElzSxq78tdiEvWro/SY1REeZP6Qek7fOh28UKg4Q1UPd5Gu7DXXpFQJGau9Ws0sWzd
1hH9ovjQA+MkQhvc8h13R7LSKQnx/MDOaD3zIB2bELFsI6ERd0zd887ssuPA7uKVAYCDGpkRZGuO
JUNBUIhEjUWp/FAve3KrvzAcYIVPsmhwyfgNYQSawmDHOpTNS7SuXUajgyxa4mUyJ4s291kOyKbj
uTXsvj7U1Bn721dHetWb+VBb92WEBSj7UGETSjtfOWjWYHMLXmdOy12zXX3otyF2srn3BtS4BwEa
4rW2MK2g2SZDg15wV4FbJUocLN3d+IMPPzrxONw14/OHfnz40JKbXVaOeWJGLR4MSC2p4FdK0Wpe
NBaXMq90ecOHaacIGkb8y22ttNT1WXYDkUsQGuiekWm2BQL0wIKFuiaWChivkeToIBF2RdCa8n72
5qGfLnfaW2OGlLjgSp2quFHTyQ60z5DW8vNRPeAZ2+rEZ4YUHH1MJsu7jjaBlasO9eD+tCzPA7bd
9631qRhsGH4+CxfmEa1e7fbR6RqSUyN3JWaoDwjtPSB8abG4dmawM9TcngZbQqyRUJ518oKMcWcx
k9d4QldpaW6AuA4u6tAlPXLuu0Bd0QvO2xFkgWBGwSrSJxGmdfxoOINF2JzvM6H1832dE4154RWZ
7/FmB3l431a2WX9C5sioUIda01V+WtA9d2eGAzYtTNPnPjcPTXLBcVGpJdLvRVzMy42tBjq7wQ1t
8AQhdFwEeVTtmNeTZRGiQiOEvad/y8rBZK+TIM+TiDwcl1Bk7YwuIdFdwFgsabtxIvg4bGPfw+Ja
F+Ojn2+w9EkqjIof7DMXoF9okdfgAY4kuShFFXsY/70plqRGS5SHn3Meje6eC4l9EjmOpVIHrskJ
Ej1h0SVmyK9D4azlmUDTDvZrhIbQxq/EHAwbfOJZQBdp/4mE6sHG+GmXD80liJSgx/IMrJ4AphUX
77IW9U/bZP1P1UnnG1oOAnXl0tvAMNi3SZoJdIwcriuRL/lELOQhhk9lXe5Ka+ia1hReh2oanCvc
qSsh3SrKxnRxPDRQq9tG65kEWseDNK2okx36cE4xS5mHkaDuJkFvuEyIuTXEeuRXBTVsX0VURXCk
mgNL+krQljmjAD/DRIkRkd0/Q1ctflhQzWPmSZX1oIqObTkaqEYcDVMmxD4VH+zLdu2KL7PgX0qz
xZpuGBXlCwqphTyGpZvkkXHm6n9pRSdAB09ThHAqd7OVLLClZsHWrt/GLV4scooi/MyzhVWQc2VU
Gx/tTP5ymIHyI4QFwlVgEStDAIHJ9MAGIwc3iz3yvXcnj+NcuOB8o2xynGMJyup5x9PwA9ezuC+X
aZ0PzmScd9q0/CTDurqv2rXAswfDAFl/0OMsRreXaggvcCwmMdI7iH2/AmqojA62ImBgGQk7THia
6cZX1+nRG6otJCh3YTkY5mL4OYd6x+zbc3VnEFLmx2gLy8//l7rzWI4cibLsF2EMcAgHlhMBhBaM
oOYGxkwmoZVD4+vnRHcv2sZsFr2cVZmVZRWTIRzP3733XALmJiptQoxsFWbSvoaldNuAGvjhDng/
q3yuejFlq6F3ZynCazR0Cq6SN1PwxdFGJ/KgtfaTlkQ1TJZlCjl7U77Pa2aINNnUyu3nlVMmDwex
Vo3vBZ4Ibhq1tZw9mZBAV9PCmKnVIfPoMqTcHVF1eumHeaiPXL5Sy/ARx80/GlWjEwdfXfw+kp//
BjNK/JBVkT83HBcn0gAEJ5K+5D4DpoI4rgQrEqHwat2bxUw8I0FHbPxHbR5fMMx68d7LNTI+pLxB
tgqD5+7a0uR4nqiqr1b86PQft6nE5jWu3JMZJ26xqSKjZGkrahdBhQ/oXiSW29DQlSe/dqkT/4FJ
jXCDg+FBxTZTpuV0hLXtp7UuOVnyDKk7sZzGClDdySUAk9LiA72kFYPygxJeEeDlYO4kKtxi2BYv
SUN+MopyAElVmlDR4RUunWceh5O1qjVqeyFmtGQf2NMgDMGY4eJZK431B1df5zkcTf3Nhdm7bGgo
jW8mkVw+S+mCpRivZfKTcdqzFBldSorKauBSzjLD0g+qrpu/3tRMrwbfJ2s1hEZ7qfsCXVw6lXbD
rge1i1jmjCWx7dC/8ByEL8qigo3VLe6VNY11XOkbDyHkwmDo3mpqoGiFYNP4WM+3HpXsbIDlbqGH
Svfp3I0/vAaX6roYTIdyeQs2tOuyI6aYo2lY6DgzTKxuSPGEcAMUz9zfwKhFDMpBC3Vm8vWwxi8D
2czhhjykxrJOYVs5axhzKv1sl6r7TZuhyFY6CJcfadGBcne6toPVBNaSdU8SIga5btXfIR542tGR
pXnpPJuSrgaG2QcReP0GohZImFVbKjm1/P1O2NQ9uRr7cHmzkJ5q0FWCxtlpIKpv1dXSr/VRkOxq
NV1NK1Ma8X2AU/NNhA7k1qw37RvOuohofp1Xf/9Dnf4f6fT/v7nAHtrz/1uB/99922H++u8Zycd/
8F/eL/m/DARkw/UMbL6Og2L+n9Yv7389fDc6WrqAOYvIjOvqv6xfFhVCTGmPXOV/Ngjh2/kvmZ3G
UCR43cL1ZUrx6BD6n6jswpEPluV/837pvO9UbTqGbfPz+Mf/pbLjbOpiF3LCWqdF8tD2YJFQR4lZ
fYCmkhs8QQdPtVsdd36t75LJ4sk/fckk7bl65c46N8r4hcsZh6ulxdnrmFaQrBp6vafVGL+AE6Cs
Pn5kqqu1x3J6zUXT4cHI3ienbSBJXtrZtHzD6vaDMQTKohi4ikE6QT1zo2Hf488W2UfX2tXJ9P7A
Az3MwqV7hAOf/BH+/zbxqyjzU1exjavpchn4rglxLktiOmiaDa7g0nrXDJ6FHsYbjfJirq3rXF+u
8ThCL1/MrQg5SLgArskW44A7j5q3UlCoiyw9EL7+nAzMy6mCx2bQG03ERrF+goT+MczaTmTcLtli
Bwm104pWeBwG8Xgw6i/kcVJR7gfxaotHb29+0jlVs5stp3dqioU/ZwgU7On9oRUZCP+W41dn+1Bs
y3Z87UHUL2AP4dJlr9VyALHuJ17mbVxognkLujwlsqKZ09HLtJ0ERmYZ3qa3sgi3mmL+SOOdNd6h
2INoZYyQBC5a90V6V9kofk/bZRA31lM1XVUKmYQRpYd0yWFP5/WtSZ2NivWdZsptIwqAC1/xkHq3
3PD0t6p2mxcDu/GZe/Ybw8BKU91X4VWBPrrvBjugHJeUYEnY0W1Sqec0RgppsSsQZmXrHHeR70QW
Oio7STSrQKLEuhqSN7D+nFGk5oLcLuPBpvzMZzjYP1rpBrdJ3lTfrhu8wzgzdBW4aXyHgf88Wjiv
H9fZf279HhK5sKf5W2UkdkP3qU/zJyXQNZsbXpMV8CeMaXhKzCnyi6Ku1kUtUeVlsZzob161ynqR
oAzfpr58nXM6jqaCLWZSzemmSam36HQSOX0F/cA01p5pAi8Z1nb5CvoOQNWZq+FNoDlTMDmsi4W8
FiniOPUuoaHjFox8bCw7CAa32gvfqGK85XjCs+xgMXqQRtZJq25H8BchdEwnOtfOPnTgVWJFJwKw
mzRQn1wGlSheXcRUW/6kCDJVdcxkcW0LplcKJFz7aNNXQnrgKJghkMpeROw9J/lfyvCiOX0V9ZE/
esbL3gdiIF87fNHi5LU3x0oPKGk8GLe9V/tM9/jDj3jRMX5W/P2N+cgY+8fAQqDzQF5b8S0U/Ht8
fmmjwrVitHm4DIh9EiVNXsEaPqklfZ8j96Iv1mahfNvgGThjPokR2l15YCuYn7xk4elcvzROdKtp
xZ3yvQwHQTeVsePp5KzZzrP6TOE20uPTP7a/O63VfqdEJkfbTdntqjOy4y/x4K9C9TFIg/Sjiha5
jWOdOhjz4gmm1V4jAVum9vzXWJroY6lrF8BzRUcVQEn0rlIEpWm8xAAbYcq47bVYvH7D4lDj5dfY
HamJrJAGAJDI75No7WdlVvfMHc+Zx7UQCfw3W2b7LZfjSJMSiRgo3C/2g5PnaSvesDpp71mUbIg7
HCK93Q2xdu7J4zHHM9G3XwuCAbAxxlPUQCNXO9wcRzVrz2HH5U2mn1ZBixRAWPBiQ7Qpc1pENHc2
yBG7ZE81K15Dho2ab+xLK4IvNGQM4lqav2NTUF/hTB89XJ5lgabfD+8unI5gADD9M4Yj0wCYJAZg
NXu0O2Uz3QsuSQSpyJNh3vka+0wSGojDdVyS4YZOST1bpnvbtuRj2riyX2WtrfltcyX3OoMksjAj
hh3UWbP5KIT7EhtKxzirtTwnFv3v0Ljm2uPOsW4XAlaOLYOmeRey+UgRhRAtPsg5acpz703yU7c5
3+dcrjNaI2e+ZDQZ8eWoJyQYcIdXyu0erMje23bm30qtu4ivBoEmsznOebUvouHLSUGMhG64w5h6
yABIZnwMa1Yui/mdEMuhHC5gQbbWXesh0vohUM5qss45jgOoP1DxjHirzx8t55mQ2qe+pOwj4LO0
rDS29lLJIJcE+2d3vBuhG6SjOgl3OXELubNmfsaUS5EUa9j8WBfuRdbJV8saiSaw6eTy6w2YcQb1
nIhTa/u9E7KsOAiG9sW9uVZELpqdBk1f4X9UxJ0s67nhfG2I5cd69GWlLcAhYiAd0Tv4eey8rx4J
Hrfat+rURigdzZdGo0PcHAYWuDaaSY+0PxgywBIH4lz5mRZdmqHbyko701PxmcgJRMgrhrkPt55n
4vnzEbgDFbqPBSJEYm6QIZpV7eSYRTp5cWpqViz2RTErHy6OBhmocThpY3YT/Oy9tdTkyqNo2dXT
si7khe39VsYe7on4wo58VWH+Rbf4sWa1iRrhu67CZWV3EXnwfEsI5TjRHvrgbwEoe3xiJXncYdjj
7ANxlKezX1vZZ6VVL+FY/rHy+jjhmWPREdLKwqqVT7BGMWzVVcNzXxqbOHN/BDO6D7f+p3O8985g
0zhG3cHim891QnDx4fqymYWhHUPNokLkkeDyWAbqEnE8/5wccnjztJhBAZHRGvMPI5qnPXo530WB
a80F1MTOB67k8NJMKRWlwNbQ8zYsWoNUqg/bLF40I7wZ9JJtmq4mkB56qyFp5nUNLnBrcVTF3bIx
eMJnFSuHxTwiw27Cadub6brC+ZA6/VvnDHtZWLz4ddMjAS8M8YLJhEB/5hrHqiqvfbqHzAHMZRSA
FCWvDrhXp8wOpRx2eQZ0yBqPSbllOkBrT/Y8xMQ6a8NNivUBQrXvTMm1UhTQ6BqXXwQ4T/r4ZG5o
8s+1Wdxmrb/ShHrX4iqgyqb4NC0u3b3znDXdp67/FoW5hepkzOZhbI9G9B3Z/To2y/2o92uEvB3r
923WKU6EU60z1pXnuD4P7lcoDvrwZvCNDvG40J881gd7fqfjJGj0eZelOw9YVWmU6zkmlOm9kZrC
hvDdFm5gq2kjsLnwHw60LPN28t5x+9PtF1Y43DWn3ch+FlIQjgwGvE4vxbuisk6EbK1wbBCgXdnu
NO+4nAJocOTR4Jb58JqwmX1OR9cJHuRvRNxf9Co/7rNjZOGRqlwCo2q4oNbATDlCT/BLNM3LhC6N
1egvOvPam3SLSabaGZ22ITPEqVvviCiVa1HDqrChmbvVzYHg2tJFUdbNbgTvt1KDtiZfchAJTWoR
KCl9mTa2U726aRt0bnM32jM69mqJxa1Pfkn0+QvEZwx4B26E7LvKJ/IBib8UKNSqQ2CX/RsEYeaP
LggT+B2mogEAsbpOvDdrUPuE0emi5ZiFKO8CUJFxcJrxzB+04iyIhmJy0MVIvLGDm3gvWGa7mw4j
ZNEeTPvcFw/ZMjd/nXB5fYCvVoZpYXXq5d1LzXDnzCNXilQ8VQ2dYUNxs2v1hyhM58O4SrHzVEfU
5nteel/009OiDuBUGVfWb/uRFHDV+KHNxYHSveqQ6/+BhlpTZ/TcL68A+VaQlshytXsz8/yYxDHb
VfesU1VvKPWGvrtLvPndjse3TApoSgYYsZCdI3NNpR8bU/eJkJ9FVe2EJiao4v1xaht2ghbR84Gb
tObIYkOyfRPHKeGtDFwp+L5j4yAZQpVh4w//WBlr3BEvabvsPI2OawAXMy85BgXAZhwqxAJPmBhd
H19uvnKG7tUtJmbdXo+DEU4xIhDoAAqK67T7xlGjc9HX/zK6qk+n5PyHqaBfooLWcdSDcrtkosMs
qeYSLrdm+2H6AMdpUsz0njZHGdYJ8IB529SGieps2vs8jSiJC59xU0ZP+aQhsrUKUP+iOHFjghDy
SkAiu07IJitcafrGGsrC91jwLQvZVdTo0ICcajiujzK1IY3K6N/wYsSl9j4ROKPPj6seIAA4lPBA
5tDcL8qsd7K3X4hOXlwXXYxPDp9I0twuxURwKNjXDStRLruKyjIfqnngsvJ8B76CqaiU4ZfmeE+p
rpHysJnYDZFdZ9A5G4FOt8/x9FLmSBDEtSQAweqQeeFdos0DUqsvcVKxbqJFWg0hlPPyJ0ntIFcd
fQLYizDZZNqaJN43PKH0iQrU9sewl3aHms2iWzfY0zC6USRAoE6m2tbFcnbqIOmunQcwlwgmGNze
O5Hsc9ntait30rWDPVgvQstjnxhQtc65admssuUkvgfRmhsCy82OIiYKQrFKoyrTk0rTrLln/tnW
huLww5iBVwjHkLfgOmw3NdC4lbNcuybbJ/h0Wt27Fox/GG8xZbBggi4/gk5fOSrysRz8Om5+Yh91
lT1sf8FoCgJgDXcdWdjQuP1VCaaksYyvU7m0W1o1+6DreNtC/Krr2oaMOCtTUKo1o9Pq7VetxMeo
jDton93cUs7dNAEm8CsmzfaYJb+N5X4qvBKjB3o7SQHeZ//UYMMlDL9d6e1E8Rd5LBqNN9Non0Gn
vdhTER/COf6rSefbVu1XVbSfUuvviclvr1niWsQqD9TifGPIgTmYBLMXMzJP3b4VMDKqBiHjByV6
PoL5SHw3BC89sNBb2a3trOY+Y82Z8vIySKT98q50INqVljC1w9QGAYNFRMOZt9xACsSws79qoycx
qw/VKrG7K2tOlKo8z32nb89L3sYXTI/YGGZ3Ta/GZiH/uuj6W8sjpM2Ll/ZxJUz6P/GES1WCWOGg
wWLmdulWTN2hiqL3vIyfqzK/hDYrTnL3ds4wVS8/Q0LvLA/edawMEJdZ7Dcdj+vJYWibx2B2dV/P
0y238nteD5suw4Awy/nblM5BqnA4UTn0mzDmGDSP5c3wVOrDD/ahxuedfbh+Ir6P5Qf7eDQ51BYP
i5TZsORX7odKcQeSk+tWMBHwr8toLYUf0RSXpN1TEoc7TKgr8/EgEU4T5G6aB9TdcFklSi0os7G8
rXq4cibjUBrmUR9RM/P+1QZvS6BfbsNJbgYoPRnI6QSqoUyohmaUpMZjBtgw7x7FqjJiP9Sb4n1J
kVASGiIto+WajS48dvu4dxil5Ldp4jjq+gO82lf2yPveZKUxhbiUvD57REXyU8SIOrNDfjJr9qnU
dnSm9kZqfFgDVml44qYuvc+MrXgr6v7EWjlmFJ32yH34lnCydu9MRP0Jj8Rfi2ddpy2+AV0HenXL
Lg1rymWYHwxts56MfWzOyWUERk+Tshk7tB7U7oS/mui1P9rOeKMtNH5sM57NBm0/1c35o6vFYWT5
O04efXndgH+zT9s/Df5fb/p5CNZZ0b3EyXQZEvNfVVrko6uxuURmrdVr21Lza4Q9m4YP2IcCB8Fj
xOhnnf04nyc48aDKdqnW6vcmLI/8tSny0NvncuYdXPiSBN2oTWhn03WoumAoqQcdeAVNp6aWUjBc
Feuxas6xnkCKcCpSIm7pu7pwfKt7vOZLDmyfcrsE5lQev4V2FbgWa5me5pOTzTLnMqCvrA2uyGY6
f9S5u1f1bG1KC3iEXY/WwWmru6L3AJINEDWZlJuR1NC26KbDYvJQziaJzalMM2gw8H2KGVHCIGzm
a3XmUrEJTzMppr9F1Qa2UXdPaY/7+LGlKKXFTWQ3dog7w7AxCj3a0ECRNQE5aXwfQ+RcOOSzd1ew
2Eu5C3Bef/Z4hlfRyPzSOXDLbUCEfd7Nl95up1fau+ZvLdej36xk2dlfmkLbJU30F9hNskV0pFw3
gzLuxly2WIogU6Lpa85hyN9sg3t0Fa6jekCd6+3nHh+V3k27TDrOdjD37WT9mgm7j2zWgsJOblMF
diZdNkTbuZBBqTljfH7HNb4vNHUf+RKDB4jvuJzCVUS4vYvJnzOjmM4YhPopTo+aodMFSNLSbreG
yl9c86/ZDWsjrwlu9HcAObNPg8VZ9uOPGBueog213io7JrLId2IJ73Ckz40wCEiwmpoBce6Gjo8+
VkmGhDy5q0I/09JCQXwETUJrzOQ9Dz/peT6J7u4V98YpdzRl7MPQia4sphyb/tcs39bpZMMbboyv
hRzAuoVkQ+wk9Wv4W1Y7nZPwT20+z72FNcq+JMr8gEam7A8QOKRe8AxhVB3SSzJpmOABr3RkJjVq
IaymHRhFlg92HgdYgjsDR8+ajOxBUi5FIvHRD948D6HG/Q2PoKYXNO3iqV45DOgOjwo3c+9JbRMj
cr4glnY8t73AUQK3RVdIFivNMbVf2kj6yDObjkdszy6hjJJjXhkHGPmHKGEB1OrpLoIHhUlxJQpq
d4Ww9tQU7WZsQALOHI4n931C3V/ZmFNGEAvcpCvUtYGkVffZaldwalQH0K4jAocHz2xP2xlWi9Om
viUXjiNU0sjXo2n8gBT6iw78+/hWOUMN0qbZakr/6HIO4KFc7nXJ72vmhxEVvdyzBz20Ev5TjPMF
H0k6bAfvHTMI56d+o73li5yPDYwuDESd772O43jsnil1WU1Q3xzPr4AQj7zw6dSdh8HaNiSs1Oht
y+nvZORfrRf7S/jhsJToh804u/9Sbjgay8+M/t6CthBn1reOxItBu2ZcBGUfZOI5nv6J4jt3P2ai
pWH8w5F99NQQGL1YO9lnm7yy0dCLZFuzatet5eEIvLQ5uLeWK4NhXCxP22T4Vzkw2mMR/dbkyTOj
OCt09irSty7EqXCe1SpuLL+EodGQMQLSvQLA7W60+F06GZGyBxPIijADfqGo7cu82GvDE4H0ap05
/Y5e2h09n6vGdp7s8tk1v3OcHmKOg6ES9yLnQq8sbduLASejyq5tkh0pQ55WDAyB4eT+RBVb+RBA
SUfdnGUkHxT9YJ8kztvWT7lLxXIT3ezBPSyceLQd7ynMRZgo4vKgdPFeY1JxiOINlxIVJBzf8Dls
6uh3QksA3aSoHh2vYwcXpnjDGsmL29L8sxRP0Fn0w2iVe226ZwNSxNQ6W2fqAnz6ByshvIWHaqoi
fJwfydLtk3p8ycXXw+uaDvjiiM2kxI+cKfaN8BjZ9OW6u7Ie0OY9+drbFbmlojzh1tgmTX6suiuG
z+rFSGL2TdqORnTs4TROtZ4vw+ckDY/CdKjv0bammOk8eiA8xnUmcKVYJMPKpyaW6wV4LoTf0Xop
iWm6QhRnJ8F3/NWLw8yyt9trpESlehQXp+tBP6DxGIocWmAZx6I+L3hrU5aT8SFz922y7LXoAGGA
x3uQMShizAALvFxzp9jY+heq8Zie6urwaExJmR/i6QWDzHlMglyfeYDQqo1YVpsr+ogAcjQ+VF18
RRPCWLVLFryUJAnS6ZaTlm+md9eaqX6l+Dtvz+yXq/Gxdl4uhs0VcjQ3ehk9EcYIcsPcpuaOGvmL
as42HP68yqZ1ajEmsVlL3MG3bLGXjX0Fbu2F7xz/VN2Xgd4c7fJo52eH4VPbVR2rog0mmFVV/5vK
N7N9F2GQCJ5/tbw3BX/UqM5hwjpE5Lt8oB7qgQYrtDdlpAHt1Jy30KRhFmHY2M41uZoR1Atue5j7
SvC5jbaNN36a6W2BqUINFesVgjX1CTevm/TYy/adycGScEaJjUWo3tBb7FcST7EqnjxmB1QKtA/X
XoGIPWpCa3xsfeh/JLGGPAUa59a/YQ2kHQl7l3H3YnYKsmrZQ7LEu4yJFgYMPkq81UTPUsIYeMFC
uZtRM1I8xvjDXcFpB4/ejnny5AZsIxd+1NxyN8tPtcG+Nu9PLbWzu1Krr10cfo9O9WVSzbB0/buN
w+I9HfLyQDUpEyGM/fPsqc9s+lh0Ygo6SVHsBCdVLJSIZCx6iEH0dUDBS0efeKFdsxDfPvtxStS3
SgLxVM6qnq8h8CZj/tLzewKz2dLqoG+q5NWy9OssrdPchMVmareTmAFiIdk+Nr4vGTpEs7Q0G6dJ
UPSoajDrmxnXJBTRt9l4a9KLKcIVE/qK1pKg4iM6m/kmFKfCHJ6M9u9oanuMfHvhfntdcseJuhbJ
U6iTAJEqkMu8jWBtMyeMWbWPc9ClQRx+iPFY2s8suS+qMBm/u2UtgCoRs2YH1Tbd84JVBx+7+enZ
IwXUn+5Qn2qH1uwHHbHBIyKp7Z0QuNJ8Oeuz+VNGfyx2x37PmtIjfAnpSSabRpYX1gVAcqAzrTNr
OA06f8kWO1g52rvCbrNrSY/Lp7OEziabxRNfry5IkUmCJd4SpIWh9sk1m2+URARq+88MB3OcLUD7
TKhb8SP8m/wLMUm2uTh7YIgOyVQGXRbtIFop9nLlLnJBLaYpH+bGYDnNNhQ+hNwNmHrQlTMEXqX9
wWR7KRdkXE23Ljkt50c36YaXYbG+HZ0veelNd4Pl0OSp375r9nNKamzOog7Vi4U/9lkQbB2SyDTd
PC/Vvztbc3btQrkm0a2LXLp1Y3/P6OxUv0FYaAs2LNHgFHvpzee2N5vAkDgwSziIrATj5qbZ4X3p
uXzQAvbq0baxZhFJiCTEp0ScKtqlhWHeCmMTehQPyORK8oTPljZSPZeY3x7kI7aoRIlN1I9rw5FE
2Gked5WwUNEjPQnfuRd6fIS85Qg+pNu6o6cdiqY37MCZo2wj2bz7VkEPs5zeI0gqRL6tKbDU+zi6
Oy22vz3T3mQOwWHgK2+RvnADExvaDHC7LldnaPYIxJvIbTaqjfe10E+dp19kPBCy05xVBVDzkEKc
qenwO02Z0oF2afrW45P0JJ35aIA2dlek1aJ9mdn5Rq/ljOWLQtV38MZWSrpMqm3bWoIILn5FPKOF
KTROleglyXrsW6AA2V1mMT/XT+d0Ozp50NZmd9BM2wkQccwjhvUpaBEdWNF22QPk4Sb2Jgzratvq
5d2GUHOvDPRRbw7lFdhxszXLtCNMkYhX2dZnYP8mLJUBALQcSUnVXG2GWp9IfLOpWGIaEhqWLgEL
feOJ0qsYos7sdDtzyZGq+wkf1coRyXxrhgaJ3DJ0g3g1V2PdYuVQmMZzFta4aOnIvJQhtG6gXJX5
ORay+R0eO95IGOO6Hlk05TDvf5cEKrYXLf0/voNYM4lMXpdKSZgIiuUKbQJHr9aaM4ZUAyPDPHCr
WjT+F4gxFDGiT0wBSubPQGfZKqcP+Ek58o2+gGVl1eEuxbmxiUkwfqK4o0uDHrrCO9ECS6cMoS1H
A5Obnm/sJfHAlcXMuXk3frmu+EdVgdXtSme0T007mt8qQvOOsDuAcElH/N8Nk72OBzoetZ0XdnRQ
eBjWDrYT94weS7kDqlqeHLovhyrc8V4AM+O6cSgb9a/DJ3W16SPxsT7lPHKJs9YGaQoC2IPFaDfq
+1hjNNPbsb8Y+Wx/DKXXVGsDsNqvnkwmXakPQ7LI1YatB4XzSVrNfsyFZlvHGmvfMG5auYqQsx5E
nDn/R6gpe4YGVt8H4vfoJ9RtJuPy1ZGZ2ujFkv8jPZkon5qJBSV2qMlmFUmZ3tqeagVtYXoz0I94
kz0udwNMN2YLAWthFJ8GlZLXRg/FZ8e9Zl+TwDyLcWm2QtniUnB/YMipGaoqHjAkeVKDDg5Cz6SK
xhD5Mw8bh++1UZ3SFGecPcbutm5AJFuEtnnfFHpKmNXOttTPmTtrCImT5f7U9lAECNq68h3MLVe9
Kr0/udJgJS0QNYZa2edQ2vpGZ0Q4sKBmjuJ5em0HbXqXwwStRgnnqTXmduPkQ8musrado1KmR1EJ
+LKh7jDCkKlamSTwYRs2oB85/4c/+RjZML81jWtLmOtrZaoS42Dr8vwUkXE3uggOeG3KKqClPllx
AaM8MdEqFnMZ5QuR2bVnHCEU2VSw4p969r8B98zhKXMmfr/O1RClDTluIG7HZ9tADI4AhbCdSrjK
sWffZmYE8Eqr9Xc3DBe1gco27awid7+GrIso18so+PR5iml3gfndl1L70cNiYsswhz+FssQKSI4N
YRmLboKXqmRDEXoXj6jTSUH69rtUurwtib03cLtOYVPw1AThGGAUjNhsOAY3xUoa71Yemk/sdzyF
ragGUedkRJqI1YYgbVn2E6qFuaVpLtEUwxDVidUG6+/UHnxp2eDDK82HV+HeJDwJanbG9KirdAiq
EcdQJB25I6fQ3cN8Sm41V4xGyOKC+ZmgPMnZ36Sm/g12a+SecXQ/TXA9t3EGGRiyxKaXJjpuuLAk
roVYJ0MdfYyZtA7paL+PVdlAqi2nJ/HgjgypMAN+LcFrHYY7dkjdsSGp9fE4Cje2xzVK1OX8OuoD
bwKfiXuUCXs7K+zRw5TwKbKUvidVNL84vcPSZSoMpkI8NAnriZuuRH9jUVWTvVJzMmL/HjyHrrlU
ETjULLv28654jRESQne0AMoU4zHM5u7gjuToamDnYEUN95+VgH1IbbfbVDWiL98hNJWGC8/KYNL/
Scd4PrOP+1P1COYtZABvIRxAapttTD4t5UVWHjeotGXC77LC2lPcpO8IsPMRHs3t7GGcAVa6l7Ji
4e/KBgdyQzx3Lm51afVnNEtrg996PptzOwekCPmOpQpiges59yksnbN4UB1nqgF2wESyN9zcLJxA
S1k9LoWpv5iIJA1Jaj1k3hmyp6mb4KI/lrGdiO9zoczrzHsLq8vWzECDh7DL4+ktoUX6ZgOTPg2W
DN8rbdZZuGUfBnuGdaG1hk/2vtqpqth4gzVujEGRIWBqfPXs/gNElxvU9C+wh6eE6Q2eRixXVRPR
9tg4HdukRXb1TjWTvbanTJyJNyL8R0BEGH+QkXLCTK6FTrmgj16lbeDKKtgCISQfp2w0L4QPiOll
yxeLHvYz1Tj9CUMIC1Y+Yb0YHSgtjjCCqVYLnl6EdHCxcyhI7xY5F3E9RCwuiN0MlL4GcsxLn4Gh
46HBIFJmbb2Z+2FfsMzLISFziVnCL5p9DYsD2yktTpwp9KHEZ98GvTArsuMkDQpqx1dZ8rBfNMRS
cXlhOemaIvxXRgagD7Z+DdYafzE1jDwQw3UPRoquj/qBD2i288Qo/xTUI211NMkrHg6TH6TklliY
8yg8EtpFFzG/d0XfTtfDv1ARKSV9HNCAJjPi9jx34ZVPG1fzpG1yrE5hcu/wNTJiuo8Icy2SHQW7
mM4elj6yju2uwVg3Q64deFuIjRIDaOm/hTEji+kqsv6Rl8LEdpF6bjzB5532qQhT/J79A0Iu2/S9
5o6A5atJhF8b0fQL9Da5Wjme6MqhqNimvIa09+hNB8yvCDox/7+E+XgZDDqk6+Yps+bwTztJXrrK
6bke5VrzMxPQ/81yysy9RZ/JWUcaQoGJOZ53MfrCgGFfNU7yjWAHdRADkRa8MXZ80+ayDJbI6I5j
z5Z8jDtjt0xD+0mrbURe0WaaJnl69/omObPGqoKCgB+4CdgM3B/4JlYaC8MOj8dLH07Lb56lxdkL
w2FT5fRbroQgs93aEma/jvFvqSYVzJCs7p6wH1GEeKasbqHEzYf8o64U9eymNCvWND90e8ctjYOQ
POHBUZTnpqVMOKF05DpVuHlU8n/YO7PkuJF0S2+lLN8hczgGB8y6+iFGBoOzSInSC4wj5tkx7qYX
0Ku4G+sPkvKWyKxSVt6323bN8kWZKUYwAnC4n/+c76ibgPHkblRW8iXy0trF8DrrI8GaknY8F6Ji
NH+tg7G6xVKOOyspmbiqUX8SLRfVaoxFg0an1dEFaR8lA1jcEMWwxYsgpuYiIwy+14XsLmHxM56O
U+XfNW5XncAeGQAQmfXWKLv22jKWB8PYZzyFFAUBvZ5pSGi8AvcStUIXc4HninvGOIvog3lsQj7M
yKKPjvu4ZspeoOSBTwFWE87DNVmAlu/OFTRWV25SrEfFEpECvvvMYvLYMVQ8MBWmQRR1YTuQotgV
8ZicB1PCPRJQc09QypmHB9ef/Gs47VnA5CM6+s5VQM3Jadj47XM92jydgrM6nffI2SvlarYAkJx2
iiQvnSnGsQ6RKu2uYN5ydHpMh0TuwQPhqM2PdhHrjW58WPdRMI/c9J4V0txloDawQXGeGEnYX3hy
BHusisBPhlI5T35tBJ+6vIhOMuQMhudM6AlaN8JgY5+4G1WZtr3J4CGthF03a1JaJH+bkzCNP1Ev
AAXCm83wyrNOIeEcu6BYci1wCbOymQ8ZLG4dhwgxMTNPOVVfOge8cDqfUYb2iYKYZmNFvJpEyHem
l7/u6r8tc/75X0sS4AlWBIV+kf6GgPvHn/49QN/+pbx4yF/a9z/qzU+GJrf8OXwpNw/64c0fgIzF
erruXprp5qVlCPM7iG75P//d//i3l28/5XaqXv7+2xMdsHr5aSEzwJ+N/o76VTJg/fBY/u3TS/PM
p/n9xx2e//7b8ne+hwMMKT8QCeAGthg0uJ5v4/T/Hg/gJPHBIhRge86CZpWCv/QjHmAqAH1kClgh
bBN03QLoa0u2nH//zbQ/YNGg7kj5jOuVcMy/Eg+w3yL4WJQcT0mQsJiZfOVwDHiL4MNEIgcHSgdY
DcM5pDaywSoApvMFugF13+lsfcURGFL7iQtgW0U1sSc/tawdVeT5Q2kmp1HQMQ02jBKWXJK1bG8z
kV26lbYfbK+Uxw7OAeM1+s5AuMySBkzKPbz7wMfZQ6fIQKh7KvPPfjB0ZwbPUcI6JF8IfVsnjekb
n1HJ8E5wztpH4MAeE2EbD9RIM26rzIEjZQqvyuWAnGX9dGAZGcjoy/jupy/1n8Ba5dsQBZ+T53m2
J0H42hbkCutdiAJbOL2n+Gsd5cg7SwBNazMe63unww5thxkOS6z1lOw4jP4AOXdPzuRzZMtsxXbd
CMORNoEEbziZyf6TcFMesk0PYiUxovMyK6uMALJgvKmbJsTK0XVo06k9fwc0/0vc7T/9PRRYT3Ip
commvGN6Wj3DK2coX+sqim7yIHiJrHTaZ1WCouoaDjSD8rmpALSi2Vr7sI9cJnkc2fTUomaphROi
Q/ORxFx/ihGLvU8uzmiFlwcvjJpjWvT2FbP4hB7PMj799ZewvLd/BFm+fQc++hskW24b2zEXlu9P
uEicPPTz+eFrkYPtKXDvnnlhqNeT7uXZ0q+x+fXLfSvmfft65GZMx+c75VtV5jto8jxkMQM79dJZ
2b2ROnfA8c2tgyfrROPdOAbDAGSpjKFAQf8YaT3Y/foNWH+86IgUIR66OJZcW3rvvqw8aUcsEeUL
YQMggcDtcthnbVI/l0EhX2fO72IdtP3BNbQT434XE9MkyXx7jh00YpPt65aNrXeWjfLSKZQAY0Wm
9+vSes+0ZVLRxha4ELC+GvGx98hxbyH+GJ+cstoNEY8b7HB92eL3pqYA25rirNbjeKFpvnwg4FHf
GoEXknohtnr89S8P4Prdt+2zNnmElgCE+g7Wr7fftm0NZRhF+snqG6aipXSn04nA5H2DHMCJgVaz
XWnF4jUS9DPSpTpy1KrMoL3AseV+jNwowhHStXxwKZRMiOxFgjNrqrrPriH0ReRC/tmNjnfteq3z
aYzG4YJ/1bDxQyFhMSoPRRU156ZTxrejxyFZ2epP4NN/uKCxXnIdK25Fxhc4ct/+itwiyJeN81jV
SM9OkM3M4oxoZRL7XFUQaFa//kgtHjVvbyBej39MljFzuaiXh8FPN1CdCCWtqX7stD/eO0Ho0OwR
M8JgE5McutyXD9gm0b2N+QixsprWadDeSCKFGO56ViUsQf2Zg47KGlvl4VOj7fYeW1/DmRuc1Ck0
QuJHpOR0B9kJ0tMM3eoaW0N/KxXb5BUkneHWHKtNnkUcUkSp8Bb3hZbrxrB6HFV+c+pbcffK/W9S
gdxbAA4aCJe//iD+eGmZnrJRneGrC9f2ePD+/DnkdmyPHCCfBsCHmzREVZ74tMh3NdGxWi0MAVbn
X7/kP/noPW5lHuae5wph0bD480tyxIbpWI1PImu8g5+CPpGZCjcO8eU/W7b+8EjnfmGZ5CtmQsWN
8+6342GdG7Jpn6AW3LsNx2zwSW2GWhiAY/PxR7rhQGIfMPAyW1TZ1xgM1Plku8P4J29FLk/FNyso
1zUXm3Ck4A157ru3gv6lPACLj6WNuyad5pxoDtTQK4lqgd+gr9KeGeuk7pJgEBYHy9C4j4jF3csE
ZnmRDfXlaHV0uZiim7lCx+LF8QIHxd+JGbCrPgB0W1dNywi4KY4ywDK4yqwIGKfEdcJL5kgxv/4m
lw3bu1/KMiV3LN3x9F5y3b79KgHPejUthA8ZNFO6lyCDPIuWKB7Tef8STriG5OgVS9O365nbijvn
ZWSMgkcUMsZGhTJZ4xBmqmR7VnJLMaA6i0xa/ajGjZJHClOn18ntWRGkMQMHxcX80W7BoKThZN/P
o9V/qstAXhpG18MSNU/SoI6vGWCUYJomr8+JbwD+XJG7VybHnZL+abKbX9KsayC9TNmdqLRzdB3A
VySFuzMzU5BVzD4ZfU7hCUmy0KQXw3QRSzdUtdAV+etPUP7xCl2yrUpQcYAfnmvj7SdoYSMa6MF9
yATy+spCoFlE73HVKW+2SWDlyK5tMTW0gvljfgSQNh5UhN0nnZPsNMmbMFkod/p1zOAqqkbw6aJq
BufgQotX4DftRjQ5R2x/DDFyGrotr7/9Cj+OG1ffr+HvNOv/PNq8++P//vdOOv/dgtALJfxfB6G/
xDwc4p+POsv///2oY4MHhxgOrMRGu4YRy9f6/aRjmx+UMrGOeiiRkoQkF8TvJx35QZksh/BJXCnY
WrMw/n7SER/wPbLtwg7gu8ua9pdOOm/uWmVx+GIzBcqen8QmXr4rQgAPGHbwXCQj3iE8oZVBbxKV
+/ufPo0fl8XfCoqG2dbp9u+/vV3wfryKZ/FQMXmgg9B/e2XXSQzGY+JVPEQsLKht9CkzG/knNxC7
hHe/jc3vwxq0PMalNAG2v32drI9iSw5kDRDkmCjg/pvMDcg078oDO93uJ6T2DXyTBpuPLRWDO02H
mW/3+qryXfytuu+K24ICKXebc8YszzEaSuu0TgUDPnQO7G1Fqiy4evCUFxQIPIdVA4Kn3YyETg8Q
o4IYJuEI4lnNdkScS5sLuTcAu8Vb6RchS3SBcxMDbq6PIVOZYI2KRDdRBeL5mnXJKU5Ex228wfjp
mls3GK0nTCOtd0Ir7sIPswi2kBsFv2h0aXIZlDa6T8lz6jgoy7lxVOzFjJ9G8WmSkrS45ybpXd/n
vthC9CovbDnobKfDuit2Bu7mdl/rICdT1Al0YLh8ZbpC4OE5mAbw0jdMmpGX+BcCvyHMGxtjOZ5a
92QETvmpGHTvrR3CQozJQMdU2zjzg2Tf5S72dD+IKdLAUAfCXktFrgdQYnhoGMjps8HJbY7DpcNA
yAWMWYDWtqtjk8x2jWqupiskeY6QJnMARt/+RMKF+AZkm4YSv4cE6vZDC/XmrvCa6rXPLYICTaiz
ryEJ/a+x6JwndCbr1baRq74YKpjrdUXE2tyahZDeic9w0lk5ycLxMmdzGIgODVVyUkmqDm+IAi0E
XkkD0yqsvbY+UuFGjCFnp0b63nQ7+VU3EEI3zOMJiACLt8OtbXKq2EPLq/Cls8/CYB92+BsdwVHo
0LgByCU2v0JBq0w0A+c0NId7r/M07monLaqTGunv0sE9/19oIfr/c3FG9vlpPVq0rh+i0yKm/f23
j93zf/yfN+LVt7/wow7C++BAqEfjWY79ynf5Ud+XZ2l+8JZjLjqT5TLWc9gv/1ieUa/wpjKgYX/u
cQS2+U8/lmf/g40mwmSJxdS02Nv9pTYIOkvfLWk8L0gpOKxpvKBr+e8WaGxX7Iq1e89WqnNvI6wO
ylujYeOZPwMZGqqXUAwwDDaaoEoFUhX3uqRQmkH6dEKZoMk4mG6snSuA4Fb4PHLPjNaEEqKZ6DIs
q3gdVJal5QVY3amQO/K1eAcT4I52ts7R6NqTFG/LvC4ZyxY0/mrctuddaWO6aVmb5EUyxi4/mnR5
MaR0BrJapLvazYkLAyn33McwgDud7rxygtqOlx1ssTpRaWP1tFFnin2rSziAuVrt21gf55gFxq98
ATKMtvFhLRI5xuGuc6YshAiPuzclT0AVxWnq8vxC/Q0mfHio68s4IVu+y1Ojhkb4nBSsWuel0zgA
AaYpNlmJIyTsnZJtjvFs9hqxqjvYWrTBN4xaacalTA7xOy/XqmwoL6i4QvQ69Cp9DrxoOZ7NLLgv
pRiGj0Re0+rVKsu83NB9uwAIyDCq+pE8TVRfuAzrCLBwmIfXOE9Nir11BGq8iGJLKj6vPWa1yuYc
fcBC7qWvU2kXEuaiDP3uKNqckgBQZeynYfSRbvYss/wMtZ2xudcY/SGiF0ov3Yr0rjVZVl91de+5
S/dC95GvzOnuWniS1rE27DTFsFp01vmYex3JSkwhaOX1GByTDpb1moeBoXcpYwjensxm4LllC3Vv
n4EFeHYgIWXryoOlxjwCfugm6yJMkpqNfXGaM1Upt5HJ/xjSXEmlQUBudK2mhOKFAmtAhxNlwBqA
kufhjJT8zXhJJli7eM7VdQnjWC9eacaORemmI34BTb3OiroCJsO+nvmFzZryRM42xex/NrPcXvrc
tMJhmFrkqPA/SbBDzBCjji7bsY5YqDMqPFd1aWcoJVElOw/9FQpuwngBdAgO2hJidGBFhLDdwiJE
0JvOaD2EQ1pb96IqQ9LsfW1UYbL2Z7uXB7hyswXxLQUYsBl1w1Spy2bmECNBB4nrPbYuMbzRFNHM
HmBkMwl5UzMZu2xd2g6tyjIOQKdO+eIKSD3DkasxSqIrrGPts901ZObmxJs0PCYvgMkCegYi8+TG
oMbCPrziroWJBsELe7xo8Y/GE3QrGAiDvmyilB8tI8bKWJODxt+W/dT6eDas6otPT2i7LTsZ7Aej
z20CTFBLCnBPH3ks2l9nMahPVd3wtO3Bxp0RlCnNE47B4XDWLYz5VctUFL+II/yBiK/LFGm26Ydd
ZVVmDyunkXRx+7m2Zghnnh+fKnyfkGwwkR5sJ8PirMXY33i0vN9THE2IvJrgTK5xpvGuiyDlUlGR
23+pbZaZlRJTNpxUwp7Ks2Y2GE4NDmYS2vw0A+nWhhJ3qXmG0+dA6B7DhWSeGq0yqBXFqYbT2+1Y
riZrw+TPwaZPWDg7LyjlZW84AKX02fsVjkGu0oUxhtOtzBMSCdhP1PxZp74R3RjaxwawNhj8jzAX
ILUClWhGu7bPQ4vb1Fy1ksY4yqglffb9XDnhXvpIgiZXaSoE9uRBmM1h5OOAPtEjy21jJofu0WBI
qw9p6dTt+dRFHhOtuo8UNvSyAKA7wN5agqqlcNeGFFjK1jRhFligMrcvwyc8QFH/dfQByOBOCsi/
t35pGp8L4h9Y7oEEN3Hvck4epwGsg81w7dFHTZ3TQ5FgXshdHCUNYQwfJEZ4N4vWuYzDHLmAs7G9
+EkUObGWxNleun3T7IGQjsLN72W9gGf93igsOh8jc54i8dENeVZ49lF2lJys0y7Vn7FypMZZ38mq
uyligrKHKIK8S/iylNHHPCI6z0MpIzoL6gvPqwVAmp1dpDt/B5xCRlu4bsK6wa3JPsnD0HZNmyOh
jKYLMPsi5OAs86cqoNIM+9tF0DOF3hS2kA+eyKJmlwfdWKwkR+aLlhMWTX7uTNQRyBmXZDykQ0cH
qwXFmpfp8gsHjiYGISBWMN9qixMy7Pz0orfMmQdq62jih7QHyksEowBzi4EVBu50FFwFJQFAglLl
MB14KohyLVxdv7SuW93DO5unHZ5Wdd7XU3Ue8nxaLg0hTvMwd8BIxMIHW5zil8K4187iELstT9CS
Z6+ENcmislMMkEJcg5kL1TSpetJ42Bf6B6PMq+fQH7303Ghk7e4SqHtYWBKOMQRzOYeteipKuGTC
NiCJEUCSG2C0Npu45AEAFTpvA8y/llGQ2qhLYFPaz0G0h9TwEAFQoXmMLch7K+ZjmBAdE1fK2PgR
JmqETx+/gtKsqj0A0HVEhwOBS84apzZBxXE1zTNcQZqWe7xSBS6PNkoaQD0xoebdFPGnkxCzzNFu
C1z1i9yZwWIymvlEtJmebyDpRXgnLMva913slgQaIbrgTxzpuWmawf3oibqKt8koomd6cmqPShM9
nUpANt6maiRivFXBJr7osEmf4p+6yeoZkI5Pe8wFlTweXg4cEA9wfKvbwWhdbwt0PajJPMm4sM5p
b+Ryi8PCnO4mNwI2XrVxYJwErZSXSKhYNdo6MZPLDE91eUjwB5dgNcPomkXF+mKVpPdObNuJXyBG
sh6jJFvyvtc4jjis+H63N1w8bui7NMucejBixR4IRV2fFFph40ciZIVUdu0QR3RzTFrX2Igt/Uzt
LqPJtcuRnSpY4c/nQRPLxwha38faskuYHJEpngIaIPI1HdEdD56yzrstMCeFaL1wMIOhoUeWEXtz
6w6meG7srqM1Fp42X7Gw5ifKWExWXCfPEyptM6lXZBXUQzpahAjY1pG18T2LKKt2Ur7sdioAr7Ch
GbZMZuXByfkg4GrYMWGo2O7Po9DEGNY0lbhrioWKguOL/QXnH7aNxlyZMVDQEF9m0bcxK7POePMw
A+tHNC2lafKJ9AMV6RpLuBV9NvqivDEjd4KdNS0ox6wq+/O4ZFS24qpkx2X7ITObWOtab6in9Q9t
IvLX3nGis1bp4LUde3EP0Nqu9hiOnL2biY6QUDwDNy+9sJEHbfTiZeh6F/aTUwefRDy0r3QvlsHn
ukmslIdclY9bv08j+WXMZN6TAXOhJC9Mh0LtZdwQNKSxEzVz/dPh5Z+IKW/HI8qSjMw5sfiMv5iP
+++FVlroHdo7cp/QjSRQ43sV9THAchkp0I9GU1zdN+ZffU0bhQjh3EJc8Rcl662wwpjG6Sk3VjCA
UjwgVuWBVzDG7YTzZ5tm/Z+VLHLo+klM5nfk9TBbmtai5vju+9dzjDHh+UC2BTvqtcujd81n3G1N
lPptaOhhg7W338iOohSL7eLlrz/h9zISr66YgEAp9Cy21N8moD8NhKiWmXRkpmykSwAW6ACUXMri
+dcv8oeDnU2KnBYfWwiXed4i/v08+kg0pWUj6/oKkzVIgQkaKcuxkNsw7cuH/8prucvU1MYJqt4N
DQMzaUOqwd1Vx/5ro6mf/wxZQZx1TdK1f6bC/eH65BezeSEKFG3LYcrx9hczzJpezpGKGE6NGaFG
CpMgEIkZJyM2CWjNA+q/Z2yAAdWnihKDR4MZ0TayavaelOoujyD7M5AY/UDL4XQ6Gzhq/+RN/vEb
5j0q5eJB4Svgjnr7HvswtKjj5sNPcFFsAStlJ3SRBLtvH/v/yOG/mYpv9V/r4Rdx+PIeDLr8jR9k
UPsD3b5IKxbNsvhsFjn4h+TCf0Ampt4ZQgI9nMvo93dF3PrA2BsBBMaiywK4DMbb794f+8PyWFlE
dPW9L/ovSS5YjN4tPviImD8zhWFXI5R6PwdVuHU4ElBo1SfEr/YTyh3xf1kK/4DjAFdfpcICJlof
pzRRaoVb1dKYRA9JyH5s3VQujJBRus2t6gqGLmQNwuHSL2ktWaLFtWSX1XFIOq20WRDusyUNSpwh
ZSqsjQndmpBbLiBkpZKkyImaIOquK5GU7rnNFFCAGAXxtWoWgXOVa4MADoZQSr8oO1KYGw0Tt62L
35D+DSKTDBfb1Dq3ncj4OhuxiwjRDVAcHUdN5zbOka9pEgPSsuiapEjKXRqUSnrxhpU9YNSlmSZU
FbeHjgB/ktkB5RvIJF5Thuc3m4msLPvARIEJxbNcWzsMjKW7dQWbPQ5PC8CCgsfs3lepvLDhE7Gj
Af9w2czaf4hMz4E8pYlPBNKHezU5nASipsWfPXWd6d4Hkpf8HAJeJ39uD2N+jhTi56dDz2MHtUAG
atM5rEYHm8Wi/GjNCTMM0NukSlOKbdq1qpifYUlGZGAc1nlwJ1uyQU4ZdfM5FSawLNwAbIKljQyk
TNx2QDtqmikvqe4Q2UEmiLOrypUpPElr1Ogiw3hfQNfsdrXvsXPnyFyAs4yS3t4RBYvykzaI0ORD
Fx8pDJ22foRCVNKEUXvqKXKLIKJXqAnbdUA9x0XWyAWNkoxq28bd5KypaHKe2qAsmw2tVEO7dyuQ
qWu/Ih3GEJV2kZXHLoXQvWMMK4ToydkR94RIaeYOBySxDEopBsgttR5N3tfead2RLV7dtZh0DOM5
6g0c/yO8yCPekOWsG7evWDDv8FGyQ4xaU+Bt017F3Djx4o8d2YSYTyitd1lmjvgP5oZWPXeW1mdZ
jiluElvgDlCT49x0hIMllphOULSEO4jkWeaS/w/kgA9Oj/l4PxYuPvQR0elJwoKjgsPSZg4mypmv
aQeiJ280zTjfSQsKPEG2fl46sETzEtHv8oQlt7hUuDkeYyCE2c73qGNb5R3K7KoduXVAfCvV7yGQ
KID05C6x9df550BwWEYy8UkscUCcH2zDqS7ZADINrWsw6CsevR4kzCZwwDBRSDWvIkmY6VTqxmop
GZA0kYVOu9T3BLQ4IufM5nyfpWHwlA8MdfdVTgshTM4uxDHR5VX70a/rifY2OAev7P/TqxqqbHi6
ZByeQWnLeRfG7siurU+8e+Le7rV2tX9fKkWTZF+ZKj6UmaUJoQ5ZfllnJSODHMC3zd2mkC19qPkv
sp1gTTpN7dEHmw0ztLTaA0XgWOUAfn0cs7shCiOfVYyQ8F1CRcYXyLB8Mz6tfUAqGtG4m7SbexpX
GkLsapig9mGVCu4ja2FS0WtXn/tekt8JyStuA5VMn+aJyMIlAG2ivKZL8dAN8kgTbCxBfxGoSaou
8V3Vwx6fJWnasHHHbOskQzOtO2S5cFODGCAimswuMmiOokuMO+erXIpG4eouytVy6LPzTVGCAd/F
BbtrwJ50mKJ5EGDaGHaJuAdDPD5vDbT0VcnOmQ7k2auCjUdLF+xCZfRALVT5JbdryV5kMJB4jVrC
nUfgsXAkdN4Ehb0LAe24qnUvM9J4j62nmyMmerKG2OELDYQENO+mZbd6Q90rpjcyKrirBoIHGBpG
+m03HAeKZlNxuxUroFjUhQU2EJ715HrJsFWqqqLLIBLRoUEoga2IdegmrnNMGxA2OwhqNUtybfPw
8bD35yvauKirCma3KI86zxLy81MSdlubRxCnxNlJaLihAQMcR5AXX/EUcWF0dGQVZCp8ddMGRrCA
8N2I7ijN447reYy/xLEgl960uAVpkzDjW9t2dUt+wypPg1zSrJOGHjppSG6RBHUFxgm9EacESUOJ
z0QbObBREgUE1clUYhsvE5l/ilsE6Q3Cn7PEyx3I82IU1ScJ6N9Au0m5APtYEHxD+nG+RDpKw7W2
+5R6o1HpU5QQARcPR9nz6MeiRgQ0ky+eQw1WcbCH1hmGTwEAQdms3Kgxnym/Ky46av/SlTRndSAV
TZ9hEMv0NRlldkEhhHNHCmH+knWyeaL1MgLYUpbus9l2BonwUohPY5n4RH3bpny1Qyfaj7MqjxmE
lK+xKTsCDWZdEsouLeLOdQILoq4zxI64Ls2bSc/mZ9cBibDKFZUBq4G/fR/UePQ4gsr5hi5t0hmG
pstG+bDQmtjWewzvcOijHhi1LaHnrBKBQWrVI+NEK1FHJVmcqDcPTqe4ZrohZao5c9OA6u8G3GAF
4t4tGTZBWXITUESIy1/XOxvea7eBDE4elGpicR6B8X9qRyP1iApW0AZhdU3edWjNZramgtciIKR1
RWov9IaJiXhS5D7FJSlYpYfUF+DRIRlqszsOMszHq3nOHRR46Q6ddxb6Zp+euSREE54rI52St24W
63QzeAkTUZWqMTihebgRA5HaXJiHyXAg9jdT7ZlrRXlPvhHK9QtsyVZ17pW1RzuxjsipqTkxnwB2
DcOzice6PiuzgIIwlt48WNHby/SCBqrAWv4mB8NsiqzHMDNojrDEhKrFUmQH9GygGQWbedQiOLQd
Mutnd9YG/QRGWyS3ekJE2GRBggwaxEOI8uWyvEModCY+GF9L6vyiue0DCsHt1tqKofDtk7IrPepq
e5+CbnCtdebXdIM7DmJBTQoFuLZnSbGf3IS+402PvUOjjXu57RF3Z0r1isVQpIiSrdvsNNCw5hxm
RtmcByJN/ENEb8oM1YCtxThsZlEQB6aNuVPHMKVxZm3P1KifwazOwseygQ28iTTyMl+dk+NAtwPe
qIy6YGA039nWuMpHpOrnbtRddsq5ckqvFBZoNDR20wak9VqLUxyNPdxKGK6k2moDLbEWc5pBo5xL
a23NLrU0TIIkNCea14jsx7Ez3qE1F9DoHRqu6lUi6xon7GCa99DGmH8jMQavosOxvC/SxJ1YJaAU
rPJAMBCXMxfzRvd5p3eYIBXJ5qxJpwOfeUrblegpS3WbpNaXOA9EdowS2b2AthrOvTFQX1UxCbWj
mSuFIdu0rdxbXu9P26GIAd/PykSGLkmyOxuKy2KPD60vLyqvJbk3daZg0uc6YbiAcGMopoZlogWy
0x5XTcXkjjUh7nZOT1CRVUXEQDqtofcuteq4zU0vs0oagLC97wmWh/DPUf+7LedM8QonM2UD79PL
s3LTmWJSLAI1M8UiSoMNp/MxY/PR62zPzoCsbe1AOKNO24loCuG5eWf7jD1X3Kr1bWmzmd5RR6id
dTMM9tKmaxJsqigguOE8HL0WTC6IPfcuaDEekdNRV0GOosuOWm9AX0P9pKgKpZcUIBTFBnXXOzUj
aq3WjRKoaCRWq3XnhqmAAdckFIk6qJYMvFIRXVldE3aHApfvyO526sojaN8FPR0FE3n9wUgKxgcl
odeUxzfEza5LyWmNDZ61MvNqeUx9Uo18eESxtn0HLZawgkmXjwGIDRk8clNni14J8Jt+8oKcX1fD
1tbQgdpVUk1Ftw6HdlroUhGsHdH6wxMOXMAlcxuVL2GFy2QLwK1OHqusApi8IZDK2WJq4wpmtGu2
5byuS9V7HU4L7WL5KXvdMW2YHQYipNRC2kSyjXJC6YA1Hi0jIJ/GIBxiZ9v7dy4P0WBH2XUsbvAR
Bc6104CLYuCkjJGxRMPe376l3iex2CA0VQ4M5H/kAz0tQSCFfviv1QPCWmX1H/8Xjesf0aHlb/zw
06kPPokThUiA/i+EQgj4rh5Y8gOmOIxxeOY8VAKJ4vC7ekA8CK0BRUoIIW17qSn5oR5YHxDEFrUB
DcF2vlntfk9NvTE8krf6J+IsOaF36gGCro+8wTiI8xKGzndSaZJNo9DgoKgOMEt1Sn+4cyUrhxE8
e6+wOW0SzdbNI+rGc50TfySI9qez8aVtGkZwTWLL5r6OGli1he+GMlorJmkN/Lks+WINfh+dRvR9
x/BSG5CWi3M63ZpR5eIhIC8b06NRBiFkycQETTWr4ItyquCK24G5lkypEd0YDsAINp9m/owKmX5N
89RUII3bJoTib84f0SjqaRM3Qvjc32nVb1yvUnqdcWK8psJHXwVhRjfWssqOe+EwLF7zQxwCCDXo
xg3iZnOUvg6d02SaVcYUSjTOvqYc1rxr42SoiGQabH3okMvAAqQLqaQptU8DqN2E4Y5DXJieWqL2
xSV1hUazzx1Vh7s0QDTFUSVB87ug+QFyErbOcfwOo2X5l0mpZziHgyfgtzLgmpg90Ryf0DemddNu
K3emNn4DFAfUlVMi1SwoUpSSRY10qhX7BCwQH1VCTdUtQ1xgt2CCQJ57j/RsjmN3hMylRXfdA0jJ
gnVNJxntFugpTO5upJEXWMxyFiiKkcaefnbSoKCu83q+mV18D3TH8EuRs05bop/Q5Kx48Nes0qG5
omnQVxDO85bniVmmapW7tVUdKzb5+kjzYPrVNOhIJrWtotq7GqYIbgjWCNA4AsBz/zHMuF9orVSs
+s4oTfgrNePMc6vVbbpXWT+wR8qogoVO7M0Ay+qO2Y7X+AHnt5AW0o0Vo5YeZu2V2l0HKV31a9Ca
fnwyLe7G9pvREWwHpkf6VzBANokjSZt9M0aCvsEkiW9NWKeMoUV5Xn4zUo5xXNz6RY69cjRTWlYJ
IVO4ZnHNrebFkNkamWr35I69q6htR2BWgw1qFwhzf8Y3lFzG33xx/jePHOvxeK/YGXMOLr1huW6/
eerwN+Gv61s84Gum/+CwPCx7w3ZI+knuR0dDUrPRuSK2kJ5TbAbAQ/KrNCAGAzwrWnZzVt/VR5/Y
DI85L5cuXTwB7e/Xpt9A6TarIT5hbgTKtZ6DgHF2z6nZvMMqKPK9jOLBwc2iMsodqVnrDmEWRPJA
rSLdnMANOKqdO5NqaWyM48B274UZlgWd1S7bm22ibS+671M2Q+S6IXLtdaIz+6ueQ0FhkJM5hrGL
tU897FqPaRlcktUerHOHm7+/iGhhCDAwaad8MpNiHmnBiNwrwbjeX1vRHKBwp3RjSDdvLsy0ri8M
7L722uxNWoKojgF7Ni4tH3bZ0i7pq7kntrugvxYYkE1FckxRMt304lqGTmZuhRFNkDKo+EVqAe0R
QswKvI8co50TH9JTt+polZ0ZOpI0D0cr3fOqOXKkPzM77OyoZ0ZX5y0Nz4hFEcSXLj4w7Sxpnkjp
NUX26spuj3xfPToh7dfbmIYOzssMzFOyL4Z/CtXHCkEGhv21C1/ohnADFjJW09il1KGNmrVdphiD
yPWlNuzQksmYYraH+NFPD61gr7b18jykgTFuzXFX2wH3QoPgSRTWxwaTGpP3OM4mVER4E+Krqw1h
bmqaLQ42g0AqJiyTiuYAS8G6Ntn3r/rJsWjImZC1yJ8BXNuWfkAIC+fWQLwTsuTpzEbh/7F3Xt2N
I2ca/i97jz0IhQJwK5KgcktqdZobnI7IOePX71Mary2CMrny9R6P7Qk9XSpU+sIb2Di6lf9xNMhy
TdeIT0NBpnalL3kQlV9SNGyQBFX3yGx4w2/lomVfx1aLuk+YBNVzHM3ivjL0etrJgSYWdVijxzLY
SOZ7CZIs3ZkQ7ku2v2zdfcRFR+FqkM3j0uQkUG5ELIQ1d9PG1AzBE92m3HkPoJqJx9DF50CFyAQg
9ZB5xjcodErYUPTzY2NXoUaEFAaCwsALmmrWOMkoiL7grExdD10qeK3XlZhF6hPIJ0xwWYImR4cF
zSiF2QKeNnpfKirlIPFecF0OOBWy/he8V0JRFPAXvSmQYCJqQIXNmpSPcUL2ZPlCZiDHUt1egAzS
0v3SaFi/XssXnJk0O9PdjJ6bg1VG/POXqTdasbOdCEQQqF90nvEE4/XLiqbOdqJTiLaIMvmv4gXn
ZjYeKCfcidGMQKAsDjrfwuMeT0lEVG+qF7wc9otknwVB4V1tEtXDiaooQOHnIgFZ1Giy9p9GBb4L
CDIl1XcgeRwB5gqtGVSXp0B7OVgGGugKyre8oPrCSSH8jBe0X2KGIP9kj3g9wMG4ttM/RRQ77hV7
A6xg/oIbrP4GESLaCaLQ8yJAObT+ss9OinAsoXjUh8+ojGnVvR53AjQiyqug6dDvB6eIUzRk4d0Y
JNChtjXx8uIv1UCuDNgHtcgaA1fpsxO0z63RtgOdB7N9GkJKfT6KDO59iVTEvFnQFX/ARQb1khzR
cDobQWcESCV72CGkWpp959fNn52h857mRAM3aWbT/KzARfdjm1Go9Ma6/mobo6ppTyg5XFOyd1Fw
BQf4R2sTVCjQ7SnuPX2MP3qz6B5ML6hIOUNv+eJ1gfgLmZLhWwJq5CWHHiA7xdUj1vLNszVULxJF
U9r7ueBtpCbmNWhezqiCXBRmTHsBsCYMugkGtnUReVQTVfdVEsdQMwX2DeMXEa8pF3gP4EJwG1D0
7xDxycNLnlMKe4scUl+idJzvIU2iisJUaDakafOk2RMII3o8Cc5tqQQa6drl59Ydm3v4gmYL3bRK
ntykan+NbWs/pZjY4gSnowuym90EXA5QFAI/FHyDfQZpuUOZf8TRIB9HylyWbUMAGCva4/Fk54Wv
W1n5yabhcq3hP95szXasfiFgYqOPFk3NV8Iz2geFF1k/uV1Rm5hoBgH7mdKOzMoNmg+RQzcakONA
D4FNkkF88gLUtNlK42VXBDGa10ab3gJINIk23Ur/Keso1ajnjYCBGtvTUOWdZ7L7HH3j50UPreJm
ykPkTZMchMJFQQUXyVzZyBadOmSz6PIM8huiZS2m9VYpCyWRQb8BVUn0hJBlxVIk7wxR7RY9NYpt
L6oi3zlGrbEuoh2+9XTpviaWUfPb5hHlGhcdnHSjE720VGx7XH0HDXm+Te8s2q+md2No5iKnWmjD
K87on82UiXKsc8SFRHn4kxp/3LWwGhBeySxqI5vMKYLOucAC2PV4LuoegY1QQyyy8qzauCzDEXpz
Wi3ywwSO1NzaQY3SrjFnEDgxjMDdSoGI9xqhYLyX3kJgDs1Dtlvq2PolCSaKoWWLSUuZNQEymbk2
Po0BwgP72SZSxC8hEnyxC0yUrWxTJL39G228Tv84Tm2/reDaF59LgR0LGr5CxB7SJImi/VF81J8M
Uzec56alrLCVZdreBmWGb0pO0e9R6wx0zDHqar54dVZk1j723BBXg0VruI5jp9Rogcixiqc7RNVw
w7wYiwCay5xy5DuaLfGChCGtgcdm8dwPYVOwR2K8nJ4C2VYY31mVgTkVTHJkdIghMaYHrUKqLHRK
Hdz9OaFCLXJQkmjf9n6Iat5nN8Rg5aZINSPa5dFY4AKSy5YKaVmF36EeIWI4Y2dFXAI6dm+CA6dr
URg9Itkghbq/QQL/377/L0WZ//f59/57/uPQ1VP9+r+zb82w/pvUW1j8wXMJfIJ/9Hf6rRkSwgT8
R/JoZBTgLfyLMMG/5Zooeug6qbuCh4B2+Uf+zT+i0KubcEaRE1BQmPfw2dYcMNvBHRwaGwk91DoA
A67q7r8C71QkEPOUZY/0OUj+NITcgDk39qOVOxxr/A3AL37AWb7znp3Ba4PN1NbeM+np+GupMDnA
4MJNUJl2URXgncq+WLNOd1irqM9mbWl9Gegw6Hur1sXWi+LlqQRbmm/0SozRNeaSjnZbOzll5XHu
4099p9d/NcboDvuF/dr5doPo6l2sRbRUwjwL600D3x9zCZ1ANg2QYprq2v3LiwFOcruGOAnEDsg/
9PHLwQDYvch8I+IxJwHOLQV8HiCNotSJ1I+k9IiALYVha4M0V6zyGC8LdtVSNBgWY9XC9UOVEv+k
2hUXbqkHP9sFXaSL0UThiC6DiLDPK4wSHTSrh/c6uyhxquoiFc2ZPpXfyg5cehCOtOkxm6FwrCHI
pawDqAfvNLBYz5XeifuOSxfd2Jo46KLsB+FtFignBNh2o4gPSq4NAyCk267wT0K0TVegdwsI6pcU
OuK0HenVfaGUkEGcRzwoptc24VGBjG5s7JbKRIvMsgZI3I7bOPe0WbhZTMIDdG3HQJ8uZ7QYzM2M
zTvBKnw/DBOzMpo3wQAXaxALlAYjwu3bEwRT2zBuZkTXwAThtOmUCRCLClQo7iapiTBermP6Uad9
jLPDpC00D5JZpyhO0sfbA1ubf2ux0+7SaATRTJvN+IeASQ6uszFBzN0JcjpdaQX6dIdWt7jX3bS9
BsVvZFucE+jM55G3uLu27Hj1xZSSGOE3Bcv5/wuKfxcU4cieutGe+vbwQnv59f97o0lch0mUIOlS
IXQM958FRcP7b6mKhq5NXOvqrg1M8R8FRRdyGG++A6UVPgWV3n8VFKH1UmM3dB1ej6AaCb7oPQVF
BZf7l1iAkBZXmW4LUyjGGQTiFU6Qlmykz4lHOx42BCSoQpW2IO02/ddJdERWw5JUKeKLdbY0D7re
LfIpcN0EeD8aEfNDA12RIxfBcnOhIYBuH1BAbqDjZzN1nm0VNPojvnrl5yiMuRUa2swzzBuIMrsy
koF8JN0NAh/EuUajwiggW8LSsrVyav02neuIyy+RY7Or6a4/oVeHEqBnavoDFNX2J31EbX6oNC+5
NsFjLJuh1XE/mTFYEnsvrIEz0SK3vxo9vPoLM6FZuNVH4FkqFcvu4DcgWJrGMX2FUYDCANZSJDrN
OvI6P6Ey9KSFwsSYPBkqhI7NwUDrD5xoJnwiBz5VptGjg9nrNSGFsle76K1q7xtrY4N0RmFf8bFf
GP2v3ppaKwaTbwboCpWxhLRxVCVcqCDeDSVVmlynhzPUWh/uBarK7DUqy/wBlPPwbQviEDqD0Qmc
cqAMI4UwhGa7hcQhxh+6mdMYX7q4jm7Kgt7LT8BPxvNQje1XeCBsgTlG9PHMFzgE6rI7bSS3QN6Q
v/In9IwPf6I2xN0x5MUge0p0TDBQ/IcHVcLG2tiJNS57KnVRu3Mzr8V+qcbBflfkTnjux3jhqb/+
Mi70TQ4KvAbLRrhLcTVfv/pSYoSAsfGMBUvQZRJ126A0P1C7jpEQjLoRqzagECShrqGnN1Mord/c
vvXWmDRTUnSqzOW7FQ6t95ktj93oHppwVBeA33r8p4wOMf0n0Vlj9HEMljn4aQ+o0tkbwDAjSnin
l/kQnArukIkgFMC1olsOUtIryqeeuNEcI4sCSY4o4K+FkCffyYjK7Zn9RKh2sJ3Qu2IQmKWEXmCe
X7bbq+1rFxaeAi3SgOD7Jwq+dWrMzn0CQQQt23xCmBOGdtafmd76QmNUjoylG4jrol4AQfZgqXKl
OVvIiFTIVUKIUVrNviUJORrwhJenP+XRDOGlAOPkuMDTBQSo/vmrGYZgTTMTiY/oIkCRpFJVZzO4
7CAsuNczkELzpuvHafLOnIrDHhAriH4d2FaT0yHRPLBXw3bB4FpIxlFBFiECnxOp80MeJPiSFl7Q
fjbmpvU7bI5pgf0zTP8/XEdqWClRASPqtSz0wA5nu2CqM6NSj/ih0GHg4E43Tne961b9BQVc8fP0
aOpIHRw5CUjfEAD0GZb3bjVJp0vNgQ57AmVRS/vLhvY5/k9QdrQg8x5acL+7XFrLdcQHPrOFTONo
E1H3BJ9PAosShoVS3+FUgyAFRltb7J8WlU/q6KkHmeipbYol/Z7BR2vJXkN+bswQFigkQI1S7AaM
QcsUkquisxNciLaTkKHLtJHzgzMlQ3EHHQQyrF70GRrikyZB8hADdsl04WHRsDyOZYs7OCqnbv5Y
voTVUGjmiKJ2MNbzU9XpQNnMQGrycYHqv2BfBRF5vNRbmYLTHUZHXz7V8aAN8LbrJfw0CtAF6LRQ
90nvxBibAqdW3agfCxr2E7XYsMRmasygFd+kujPPJpWYEXfOGefu+R7irchxw57qZvbDJTaBFvVG
EZtfEo0eznDliTAXNLYSyp2foiWzgNeCacNJoXKoLVwk1jItX3vXJLgNEbWxAQBVIcYXutNHmnsF
uQQB7C6kUXnfDG6R7CW6hNjbIRPrLX6kTWUwoEATm8kP7Pu64BYv4SYDnINTcr9pdam55X3kJGAH
r9i5DsCWitowNIRlyOkYjpGmYeTcOyhI7LLazCfrAYmFehZ/CksWY4MgQp5p8ba0Cg/KT6EJZYHT
W8GMxEeICn9xFca55v72tNzrP5nNmM5/0HECIgeBg8rWD1CeFV0hVPRJpqypjbqdBxSh/U1ko3Q2
5iVKfnse8qPYG8AZHi+KPKlNdBeLSsJFD5eo3KLXMuG5IroE8jloNGjGZoJ7+xdCfihNDS278drs
Ze5dAvfO9Q22Xh0U7WLA15Pqb8jro1GDaz9GRTwXD8Qu1Z88qVzvKWwgectNXynx6BYKXcSbnukY
GcGFnvU7osLYfJoLlJduAGO0kNt6E5fFEv11+9pF5Y5GcFzY4fRprprpMvQcrAaqUpAeIqmEazi2
tSiMX0Pjap6R1DDgBndj4WpER2Evlx9uQbpBhMmSlRdJ5pY4elPws4ruFp/XyJD7qogNXC28MY0W
ADMhxLQMimq86Ws6B9dTm6fZ1VjxpEyUlWBMuuG1G2p0bXdO4onk2XGsvP+8RAj69yg9JYAgJ6vV
8JJZXCOfALsjNwwFBvzN4iC0PVr1F7Pr4S2WQ4jgNaCrQC7Uh6dMmSr1MHDJsvqxk3IbCi0ft40F
Uv7KQj9L23RVJSV+EVqqmw+unPmo2P/Ui/hhNqERX7GuUbUTcOn1bR42KVbCqU0sCqt/Sv6azATT
Grsu6x4fyrIqbhcy4flO5v2I6VlsaSS+pIa1c0m2OUy3M+ou+K6MjhEijeeG8WeKDUBt7oYkB3q0
g4lZdpiHkNZOV1Wsd4GLN0AYtJ8CQHMxUoNNQnmcd3jsINOBc/KiT+0g4vhSirYa++ucooq8GmjT
WKHvToi2mh8aMKJBc6HnnVM+lugItzhZtBaXBFBOQ2Tf5nE0uy+9livaK1YV+ufc6fX+xqFBNF1R
JuiCOw3u/ROiL0L8nDvboZJ4+plQN/G/ngmSJx2JI88mdYFdC1l0nb8UlJo1N3D8GqsEmpR40rao
sG8np8bAZHKGM2/D8Xh0cUCGujwMhN4v6pGvnnwsJIXRDzNe4cEYXRZR2V6Wjk51GDbr07JY9pnx
Dp9BNb8XPAlQCGSUrCM6nhbIYehG1/Mx2cWgS+JMPkUDot9d0N6i62JApgjcrSbPK3EepgMvQ0OF
gZNncm9SXlsFiuA8khqLUXKzHk7tdcotMW0ofgU3uh7VX3SJ9GtmsjjUTRp7Eyb5mPtJDT2bejAC
26cX+ihsJXB1dUJXV0rapy8Cca8+vBFaWuyOSfAH5xLrOukNmKB4mZ7ZTkehlcPvbVsW/EDdsZFn
OXz47X5plw5dWQQuUwQWuzZHI3YyrOCa3ogW7morQ9aoLT3AtKfnt051YCqhXUWBgHUW5GHqJ3s1
PxmgP1Eq9ijKu+6AhEpRpPvGRBTIJ0cfhytEIzsQbE23kJ8Gc3flAi+dv57+KQ63N6EloxvoghH+
6ISXa+baZMs6cK1IBT5YRUkLkkPY5D2qgK7VIJRu895fANGx6nfucwnvE+w8vC0iacNaL69phbNp
1kJcWkMsE2RU8CHfu2ZvPBVckdG+bG0uZ3MZ5KaL7dg6E8kfBnxqr6MoRZ5CqRjBNJKjw6+vmSFQ
ATt2/Nkz9MvMMuvr0Byj+6AgUDqz0m+MRWGHCraq49h888OxIDyj8kGa6hNje7chkRYkYDt9AIsy
7U4v5/FQJrNiO7GhLRNS72qoXh/GGXAYurIhurMuVLMb2F2IJetWV52ROT48Oy/3Ba8sPF6KVpwf
aR0ONpuxiRRNGO7bBLnNpEm9DWI4zYVZ9YiQuYUO3zbRrDP3whujosRGWoJOki6lre6NV+cmdFuC
X0tofmZn3WNpmuOVlHO/NSfd/JhpMOYMbbDP6VG+ZMkH7w4gQCB9gL3BCtJ0WA3rFg6xiOnF+9JZ
Un2fJ8NIYA+sm0KxkUvf00MtQKJlKXsEZjOIO7DPdAe4Om4v/9tL+rcK00frTGkEujY/E/0tfq7V
lgp7hOQqSVTVJ4aG6VSfNdln8EYDdtl13L33k3NRkQKaXBXSoSK0uqoQbDU6s8elBcelofERX8N5
wsWpSsxpjrhD3v7qZYyN4OnNfHg3sb+YFwmoom2TgvKXhysthrqcojpo92M66R8TyxyfdAiL5abv
MeChdiPPjXh4J7+MiJYq9SdeQbCW0jwckcawZvXEgPtwNHZmk4cfCi1x9oXZVV/Y1F9pERdPcFWm
25CY7vH0dNWaHewwQn706Alt1KKS9B8OPlVCzwB+dPsZbOX3NEOeGBWb9jkTgH7GojV8mEYOEtjp
dGZ9FVx1NbRp2jyzlNwodyEkcTh0EBZILAwTHrV9uOxjF7sgJEG9nxi5TFdzLHIg2l26AbSGR+dA
D1+mOCqDnMFlNHa1C7Mfhm0fmFV7Zgsc7XO2EZxe1QZUpbh1962skN5JumbeazVAHs/uq73WLt+H
fDh3cx59fUZC/NsStCMd8ICrrw82Ju+RY0KlPcYYfiqwC1qiFlmdxNa+dVrU3k4z04OrCgro9MK/
NUmJnhGleQY3VVvg9Y0Gcw2dwsWb9wRlBHr20KUXVhZ+9/i2v04P9aLefrDJXJfZQYmm0ALJea3u
LrR2QiB/NPbgjttdD/nyQkd4al/kbnoFVbLdQIHNNqZbh/eTNxt7hMTkxtUb/WO1zNJH2PyLyHFu
CdGL2sAvye/yNI1+F5o8d+scrgghNxEwjRWJPgXFWG77w8/S5XnNQG6ytWN0lK4zbRLLXziVaVwA
YZB+gIjbPuVg1koE9edRP7Mq6+G5Wj2wMDSSeU51dN0Oh09HFx8Wx178EdT/FSamxaNdD99TI4IJ
mmdwnqLRuy60uPNPr9HhA6eo5wzMnAVRERmAXM3bztsJn7RIx/fRKH5lGoTlbYT87rSBgFuhLyfk
8DmmXfTp9LiH160aV2VVyMYiI+nwF6txDTMtQ6eZcRWLXXNP0d2EJgn5JotQlvHaMbv6D8bziIoA
tRtQ8FfXezVbuFkFlNLtwGlvnMUd77SELk6zJD8iY9LPXK9vTY/9hBoOmq68YasDrllVAzGz1n0p
Su9DQePYBhEF5b0nI/flKKE6vn+CjERRk1udaa4+KAAlLzaI3v1R6LiIe7W5x86z2VkBkOB8EuUZ
Mf/De+TvBTRdifYYXAWyuFU8lgltaCfcPX1bAKBDxmx4Gvk720HO7n8wlIXKMIMJ3aIEf3g4XIgP
vTAx+YGpF+3aGTYeXn8T7kIBjK13PQJ/z4vb0XHpxFCTXleGUfhBk9uNDT8ZJ/u2tSP3VtZNBXSP
GZ5esuNPqArBHD3iWh7Cdd8nH6VcxgRXRXPwnJ0Hge5CB4T1KW1r513Rs5qVtEm8uPRRheCor3YH
bKG8Sgyp+ykAp50teoHiZIKP80jKr9sRML/RS8/cLW/Nj7RarRxLRO3icN16GYGYdDsd8cwYhAaw
x/J5EqOFAz1R7DnZneMrFECPYSkKDeAwHrfD0UyvB8swxKYfO1pff4C/Us8XYErcBIJy01qwfSMT
33iqoO78DOEU/bYzEz6+TCkjqD438xVk+KuIzk5NbV6G3vDNRWtpz+XTpoDg5df82k2VIBSj2Hfv
X1qV6XHZWOgXsmMP5+0sWW7aI4PWEqc7VQLAqIVi6xw7BhUFsO55PzfvPpIk8xx8qlT8jkeiPHxc
BAvQUvDjRH4d9Ax/wLmApZu77Rk9o7e+qQqU2L70S8gIDqentfHU4/uItTrM5I1ZZP0VeRMxYoYH
2KB5mI5plb1998l0kU9Chdulm8kkDweNldCmvbQWrxOahJ0sc0rFS3qJQZC9Oz3U8UuBiLlOQ8EG
YabOymooi2quJmfDj3NMYKNYs+5HJx5vgwkZR7S50jPjvXEo2aGggaF5ATFbH8pcloOGuCR7tIQB
aizd9CCi/FdaT93l6Zmpj/Sv6O/lzlEuVPSAiahgC69Wjt4RUrf9vPgVAPivel/kOLFlRXLmZT8e
BtAcpTs6aZKIwl697IiL51ODdqrf6pGY6ZpQYtqYJeIep6dzvBFx1mIDvtxmurGO2aMxRabGMUwf
b5mCormdftHquriN4ynyq058As8KqP70oMeXGsUcYDzYKKu6kVjFEa6nTcDJheHrmXKj5/bzFwrQ
v1CHrDZ4/jQ7imqDj9fvudLw8b5U+CAbGSM63Y6zvlYWFy9SCGmGP4hR84va+uPSlbjVBvPbEtTy
zIF7azRqonRF8ShhpqsDV5CsGEhsGD76rTVpHoTlXbfkDZSvzLmu49lp3zmiqusD5TQpgSs5J4XB
ep0HBRo6vzBoOnpyHupDnvG7N53rSVYB0jfh+M6ogtGAiQrOHMVAtO9WjQR8xAYPDaZu16PNd1UT
iO61vAwy1D9cFGNPb5r1x3wZjPAasCoWC2Reh1OzyY/hLzBY1ZvR3oTPglxwX18vAzbzelXKMwdd
vayvD/rLeDwGyOwhi0U6ezge2HR6yoPoKGV39lURVvNjD3TT3kIVT24Yr0UFpAmuzFbaX/mz+p1X
mhofwwmX/YP0naOvXv42JV5DBLVT2kzThiJu4s80lS/SrlnO7Jr17UlhADAb/yWIUnfAah0nb8CW
dbQwsGzl/A1T+ip6qFAmSq4lttwPp9fxrcFwKuOVpexm2/rqZrOAyVlGLIjNcEq/CdwUU8uStmzn
tdX750WNU9U/bOB6/N/hEk4Wkgu1VHwFI0LKLvNgQsKKKUHngn8v/nr3xIgOOHwkSGq01YKlvQxA
n3H2Qvr4PqmZ+zmtvWTbRYX4eHqo9a3NglFcALEDTtvivK8mljg4TdaB06FL0cG2auUV+QxoY7Dc
EGZRDquqpTyzHxWM/PBAUEKi8METSCjCq7EaNHZx2wCy2+6cyiseNJttgn9g010uI53lIDWMG8fs
Ax/YHT7F1AfnXQ8LxW9ttG/ov+kf9ahv/KGbio8Zzq5XSKFFy5lb4o0vI+n4gdIiDFCGI6sl99IO
whxwAlPIwke5HkpZLUrk96kWXsK2jP2mwgbxvcPy27EMFDkoe9H3U9/uVUW9S0RoAVYZdwA2YBPS
UL8QjW1tgI0tV3rXUPcwuqvTm+DoIKkxFdKRdaHktQ7ngnDSpigtIfuiJPsnBh3utx7WumWlt+/d
2moo5ULGxnuxIjucnpX0KCDjSL4bha1dZDkY8GTI6qtidtIzkbF6Ew+uXYaivMCR1UFbc0UcDhUv
C/RXKWH9CE3cJ05TbXSUvd57gNQoUBF4JinkKceeg/WKrLkzzd5BAMqqh2t0/mofST5vO3tRvYlS
PUC7qj6XOR7tTTWo6roIzC3YbmpBX20Sy+56q67CaYcEibXFRxopfIBDj1EVI5GTjtJHHbh47x2o
bnWF7ENHwSGlWiVScZCi25b0065PonAr0Gq/5laad4aZ1/7pDfnG/Cgx0qSzebvA2a1eTLPCeaB3
KSuP5mz9QlVyQjPYws1tquIO/RR92gekyD9Oj/rGMXiBZIJ9o9SHfe3hVzXR7oI7i8NqbA9/8GAz
bntwNBT6xHym/PX2SCA0dYeL/qjRLXIk8mB7cuBiPbxcpMbVAk1xm9PQP3OfrCNkJbeLWsU/h1rd
J04Az1DgerSDPVzdJg4uNEjPBTBMUognWMJHD9qACYLWlOOZuOf4nldj28j8SsDEtMdWYzeoCzpV
v2C903mo6hEpX3lhGD3ASpkAOOco8qF4BUkSeWVkB6Q7ew/6gPq/3jbtDVWa5GqGF7pVugl0pSu6
8aTVMOdOr/sbFwWNd54/7F5IoNdQWXh6dBipeO6MrvtjFNn8PJiOe+aeUHNd3UaUkcnEyPYsrkC1
5V8d2UXRm0ePJW8HJ72uyKJ8twmsW3eIrJ0xzcaZsod6no7Gk1xMLzkD3KvD8YB3VdyuA+PVwvRb
BAUBlgl44bT4tq7btz73R7hpR8gHWTUV+9Pf9K0TbHH9krcD6rAVXez1dHuxpH0QA6qr0QW8M2oD
EXSU2Kc7OJMwvN0y6z90dmeLu9PjvvmZHaImR4FVuB4Px0X+bETHgS2XgRXZkl27Ny166luZZw1a
JO65xsQbe1yC12DX8V6DVXVW9//Qgq5EkWjYVYjHBahryuQ3VVf7GWbG1KGO2Qh/Bg/8a0jGAfn6
OKyRSRL173KGHovzX9VB8wiybjfoEz4ZYLXLbehO7vfTH+b4ymEzkDtSBqONQ0n18MO05ZBTFx+G
nTmQq1ZLWmHs2xilsYE0YwVnQvPjZVABBX1MilI2XfrVMnDYLFmBt0PBW8dcjejsG1wRbpmgg08V
aMa7L1R1pOgSU7+1iC9W4xlVtmTD4g47/CbNZgOJz66+tT3mDRcuK/QPL8T/Y8efDQ2wQ2X9pAQE
iGCHDj9mJ2js93rS71rMEfYLse4XPQTyHZhhkmxOL9zx7YSMNXVTCyEjeEJrFAlgvtmdIeTvcGpp
f6MPh+936oxfTo+yglSoKdFyVXA3GJbA6o/uCzE2o4yXeTfwXG1R0o++GviIoABBkPyntlpHuzOs
0kBa0Qz13yhnTo98Xhryp3+Qo31KZINtovq4lOLBOhx+2oxowMJOx/KVdu02B3F1iYWQfjGTcO5O
D3W0SQWYBsg28HvgcoFtOBwKULBV2txBfjInw9XkFv1TLBrn0jKaRBnjxWc26dGVTPyE+DX/w0eG
47MKoEinsq6YE9OfAr38YMahfNKt1PqDqwYsQ/zWPUjVsJzm67D3dISGoT6eeerU1zt4FdTo2Lpz
ZSHBTf51OGVhC89CssT0wyKqvxW0M+91MvavOg59eB9PSbhte11C1zDrMzvseGEp/rF9Xzh3VDtX
+ZQTjb0I8HXwaa4odpPtwcFEnvcqzGfhnVnatwZjjipNpQjhKR2x18+PXenVyKVs+mU1azfprLXj
ts5aRwlSo+py5tE5euz4qiiee8iPMUUYKYejVZaT2WKpTH+YtGKLnov2xPr9yecw3trQ+S4zZFy2
pzfvG5uJkVAPVz1Udu9qhpPlabYYEU6h8BRvhTlPNyhQV9vSsKqPVjU2Pipb2d0Ahe0iQ9v49+nh
jz8w86U+oQCDwNuEcTjliJ54mBgZMJi8Hi9nFGv2GuBsn7rPOdOB42OqcDgcGRJT3q91Rb4QvQVd
wrR8jwj9Ioqr5LtsYGKneHHdRejPnDkjb0yNe52QlZIZb4m32qhRPffEpyMcw5KGdN3gNiKiVoPH
G2tnFvGtoSgmeSQBvBFwTg+/Yl5WnVfUrfBrKJnXKQXIK3KD9hIroNk/vWBHX1HlwCAniMMVvtRV
P8qr+LMrGnIOyHxYZ4FqvghDNGxQCiseEFN8DJJ0eO/UGE9CdgM3rTwT1y4fxFwxbjed4VNaCD7h
WBop3nfRbkWDcvOZJTu61hiMTeiSlvI+UI0/nJzm5KhbJYnhz2Yxf8zqYSbgo6NZmBN6ElrafSJ3
oGVdLv/Qcfy3kcDR0ecS5QEROJqAXqVDfDhy3qPKMuZMExhkdVsNno53s2PvuRDQyffaedvZkEdP
r+XxY41xJYVkJBqAnQAUUz/V68XUKnS8CuZrpE34YJgailix1WwNacfYO2r6rswXxD0NUfq9XtrX
DZpwZ36Io73Lz0CuQOean4Bapdpwr34GvUAsRZMVC5xH9q7WhwE0AHraWRSc68mp+/Pg1WIojDxI
J2y+sWutLpuq18yggdrhm4GX3uEbGN4sCWSn01/1jaUkluNsqOokiKdVhKxNXoGsFldaXUbCj+Ig
2aSgLX0NodibUObiJijscy3xt77iS4sFGK1rUUA6/IoSKQUUoFjJiZXe9Ki1XIPkQH9hhvRyen5v
3AAce3SXiZ48erfqK79aMKTEda+lYk5klehbpOq1jeEk7Tau6vgW67hzTeK3vicAGOIyQKOowK82
iBVAyIBKafjoMpkfzK6kbl4YwQ4AKcp1Aa6BvUwT//Qk3/ye9OVIBzgb8DMPJ4nNhUxqYOQ4kaJX
VHcpWj2m5u10eF5nhnrje5LNI33Gg69zz61uVKC9yAk2kenbmYZCUZURZlwoy6NvkBIxYbSd5kxF
840vyogMZ/Af2gKrNz+XyTLWAXHGGIbTNkRLCRCw6aCfGTW3yDL+NRMOXb77g5IWUIqmFchDtW5e
RU69yJ5V5h7HpU4OIvFHx8UCLMnb/emh3rjFmReVL0oxhBZrkF+lT8JMvUBHm61u/NSqym0xhbiv
VrhIwnJb/NZdql0QjOfaO29cMPAB1AsCEojwfLWUonHnIu5z3TeqGf0mZ6kRQXeX/2DDkBGTawni
C/Ahh3tTaVxKC4dVP6lCQD/1hNtKP+QfzKiFvI7z1X+wdMpfGHgRMA1i/sPxUuDLYT9zt4Rqz8gZ
fEEggvwSGMCv0yv3xqkTBEtcKzwHKpY5HCmfShMP2FL3K0MMzfdxznv5OOGiuGy91NLOhNvHB4+c
jZeHt0c1NtdYxWVpTCv1uKMrEjxfE166i8mmcG2Ms2s9o2/23tkpTQaKd1Ixvqm6H86uo+mN5kEh
/D7S7UuR0YaPzKX+S7pB9HR6qOMTbqjUDCrOS0NmXTGtaPrVpZZSGwyDwK4veHrS8MckxZJv7XkI
8x0lVfCESG6nxtXpsVcKFKpMx/sKHBN4P0U7GhqH8yTDhtOJoi0YUOEU95XA6OanHJ0sQzgpdpp6
jzBCEvo2EnnFvWwQHM43U2/ij4eikpwuUQuyzxUS31hsUkZ6cApqoZMIHP5QtuGgNYZVvR+mypci
K1zzuohM14cqW28c8pAz9ZbjW+jlgqUHR0wHLmd1ajKMAilqFR5tnDL1+3mIvwY4tF5RudJ3CQp1
d7kV4AwSDOWZ6/14qsCbiGNpwUH9Iz8/nCooL254kJy+Rn32Y41+pLlJ3CFFmMUZll2NsXd25sp9
CWoOQysW26JbTxqiDpX6Gq+CgsjBqADlXzCWUaUHF1hjokeInOsmyfvq+zJY001ewBuN7ULe6hNA
4Hqoyn25TOOzcNApzb3FPHMI3voOigKoUj5S97XuyAAj28IYlEBMlNGNbaKZnM5NcROV5XJf2e6Z
sszx5UXirhJMabDi9AsPPwGL6VYGtEbfwuAFqyHUtBHWj2TpD4YXnkNIKJuzVTALmIZLGXHzFyXz
Vcaw4L4Ej48HtW3jZivcCl+atjefpm4ptrIduq2NcvImzrP8B0piXxGVcDZ4PUw7G8P0M+t//PCh
pU7WwtVNh5vY8HDueQpIsTcak2ZA3u2zzpvTDQSpqDxzqI6XlHHYYjwNtNKJSQ7H0VtkZ7OI4k9c
zNEzmlvxjcyM/CYHbYcCsvvj9FX2xrQo0VLkJqAHz65Un17v6jaVmAkJ4JfpxDdG6sC+x3Jcfzg9
yhsbh9nwLKiMWvFGD0ep3C5EfU2nyJQl4hkxXaQ1vXQcb/oC8e2L04OpL3R4UGlqqFoL0F2gPGsQ
z1ynM0lwQPmsjaLvkebZ36HqhEiYDz1qZpXdTdo+bhB4OLN0b8ySLizXIZUeFQWujkdnOB1dSVNl
REt/Y6MrEV9obV9v2lnTP52e5Bvb5KXjS67DFDkjh1/UNSgTTAKnNXuO8uuImwutOoQDiIWjXeSk
0RmY7pvjEUeDfEAUhCb+4XitKye3pwj9P5yd147jRrdGn4gAc7gllVpSp+npSTfEJDOnqmJ8+rPY
V27JaOE/vhgbsGFSJKtqh29/awfSIz5AQyuPHuXtO78r7I05j/b2//H7SNuJAjnjSX7eX4+IVrhC
zfbOqnJ3G5jITJsihrOx5mFz7KobJ8r1ZkOjhcVN8MJsBzY5F5+oVQDQ8TufApNYPLFrIRC/aBku
hGEXY5mv+xKiOdIIG4/fVvbpBkBisF9m+pR6bSAvbG9uOVffE7eEBJwNl6+K4sFFrLgglRTYFzu7
muyPJq85b+sJBUEJ73fzPz5uLrX+6lWUij7ssgYFl3rJmK+xd7QF24ek7ad9iqf+VuWI/AcGhG98
TlfbztrWYnCHKMVl/7ksBjlAiXBSs+ydMgWDeLKiCRsus6FulSivLoQoid2Ax0eDjRDoIsudfKjW
CVLlvcU4xguv0jkirk9vTCJeX4V4gDbquux1CgYXmzZWHSaaZOnsjUazqm1W5KaZhPFUTjjqf/ym
rj4KSJx0YdZFgSqIM//9wsDh0VZTo/x9zFDOb5oi7iGuZzydCthMN651tei5Fv0/ev2rXCe4nLIv
PUM4jdX5+6yw6XnoQm3w9LHO8BpPpa7FDx//tOunSGJJVEFjnb4LRdj3P20ABle4Aqiy7c7TFnDc
coo7W7uR6721Af99PtAfXOX4b8NiqNYuX9bgeqhJG9VsRm3EPJoeFl7odwzo9u4myFszGcKhd7zx
ntXCIzWZR4j3tNpS64imHstkFRRmwM4uQXqMogaGUxY09sOEPE7sDBTkP7reqf6mbSJexnbxHzGP
sp6cuLBLQsZyfkWF2Z/iwjVxMMYbFRBqDQ+MeXWgqGOeOL/xy2z7iGlV/X7y9elniil4tcFtHcBR
ToFt40GJwhlamMFypLDErlTYrTLD2pvxYHc9oT8nI1bDUWAyefigQ/0ZznHrWRMmy4X7J7Ak47Fm
aqefY1GOPytzSemue1Qszom0celhS+jUIXZU8tDIAc/WvgIhuHOdLls2aJ+qhkm/BNYS6KTc27rg
0YwnX6xu3n1T1fuewsw2xoEFvydnWsY/VsIgIIw7ViOaNpAfUK6EU1R2JODH4wFq51PVHvt6ZBg+
d8GGFAfDyfHSCmEtCph6ZlD01WMtyyQFo5g48V/Lnvp8SyCAGSM0P6u6UyAI/chPq86QsMA00fHw
7J6MnvAw63YV8Bio4bpPr1TbBTKFlwEzYpr+Vm3ndFTDrGDYGqKfZzxuPQs+oecHIthLbWDW6eMv
fg0a332K1BxYY0giIF+jzL3YN2g1LEabDsk2S/Jmn7c2TtwIDcowTexl19MvAPO4ZIxx1s1WKD++
cf3LBY4emICMBcFmQlX+MokeFtnMTMvm29idmqPy5M94wDfE9bVu55mN+nzj515eDxkeexaHzDqz
Tlfs4vc6JqbiCy5Yx8Sq2ng3BmYldsskTEw2ayahNktaZeOdbbamc+fJzldbHKbM07TofbD3Jsd0
9h78kmU3xJ0e47Up4L5VnY3XTyIzv/jRSFgPIYKoSb9ver2IXxAMMO5jYZjZPcxToh9pBVrAMpls
woqKVfAM6tEdvqrEM5qt2Y2m2rheQSbvAFX3QiFdLNCdajTix2qAmrvBbrIuwtFLiEzoKtTiu0S8
4mEwoKW0EBke+9yaDJ4/YmRsnw2thZ246iR+wXQb7K3o8rx+CHAnsPaj0lPjYMLE+cew88KpQ70j
5QnZL/LgafTM9pPMh+Q7b6pyIwOnufvckNlw7znash3HTmUvI6ZT+ol7nbJfBYwU+0uSa8lyVsss
rX1sdV6DMUDlIdCrC8ZlmYJHvDwZUo5P2YSR6X7WgqZkKnqy7oPGmLM/1hLUe3LsuN8UNEUCe+vQ
pNLCHMMtygiuw/Bf6Bq5EPOmyERlfutU0k3tYczStD34mLBmeF7miYG4Bx8ujHxHd3GOJrmithlE
0CVP1pzr0wvWeMYfRZhlnMi5jQQjlzZIWJ5mWW3jAG+7COt3f/j28ZdIKnWx9Ghc0BZa1ZkYy1J4
v4j3JKQaijB+c8QPyOhk1LE6vB3Dryx4GJlw0UKHZS92+ES4n8spnv4JEraFp7aOOdSLBmFpKAVU
z1BRbukPi1dnv3S/Th8S6IjGthpsLOEsw2ztbcaCSKxQmDpTptjorRDALDXB98oO2ERd6ZiWtvNi
KN6X3jRPg5aM7TOyXK3aOX4VN1tdH50sqrvaEjoOWviDnQfhgUNRs455R6SnNaK/hqnI4l6r8izb
1l3lDziS4v7mf7VnaS+ATBbf+WaKsvnlyxQuco9LlLzzM1DUmOPpFnZq7AdQQ4MZc7+/sAECgLO9
K8GqKLdsjCOYlH4L4MnMd0FaBpgP0e+3sshDRiZ/0GrzormEwRcOaRuoYw5/oa3Yz5wZPUzcddkm
g0S4hEaaJ/EupzT2YJtNIPH7q+v4u+tWgxvWtj53dxnYgHmXJ6zu+7hMoBLwbKi6xHC6j7EUWr+a
hztyfsa2K+hDU58Wb+dkDBwUDtWhZzGO9QF58VRESK96/W6u8eA6aYTcz5pTpX4B9mmCV4FwR8xa
lApP5a8F8KdvYGLiHudPwerDEkUDRbapSlXpG93KtHkTl23hbEDpOFpEoyFtAG2ZnHJhjSYHfodv
zdWCxmBohxH8RJPpjyBfY++3t1jacshhPVRblYp+1ENEC3n5TMjifJm6WhafU91YNlpt5P7Ryf3k
t4A2/antE3CoPH593nTYNH5TrB8wHEjV6GQi1O20TewscCD1HN7E6DZMimOLZH2Dh5k5OMICbeHo
tLp9JrGf+wlBNTAeJU4h8882kBavyTCn8mEq3sgPXTx9TnrfyyNTV+MG9Sl9UjWU9SFpcDqCPtom
fMdxljpMG2PyZELjcOrytdbm+Iettcp6zJSx8MLzUU93rmyrgzNqs/kZtumcnSV2YdRx2qHJPseW
rHITKCwDW3fwYXBWh0yhLNFtqMcU1Xaxx3r+jGGj89fmX2oQFEDUitDC0rOcQ4BISu7rhGPukHRG
Grvb2RbSjvK8XfKfuLAb9tcxjm0AHcBz5XRKfS23j+mS+t6uNgrrjGe9RJ/RIpW8T4POs05LrFUG
wOC8HegS450JCtWfgq0JR6T8Qz9rCE78vxzC1NjqYft4nbfvAYDhEJhk4Om2QwJ3N2qYAgI6XUjZ
/hgMrLm2Urrmbz2mOv97aNtMbtJqUcmz1lvii210jDPU7mTN+3k07QbieZqd+n4q5nvB4M1EQYjT
ZVsqQ7ujxqAR9g0D0XPYd0HQY3ePcecOvlqC46g7VimQLbNs7vOx6l+7GlPqf4i+YDRZDK61R/zK
RlgouW78SfQ0vzUFb15G9ess9dpLRV1Lzke3+H1Ub5NFFBOd2qNvyISxNavpocn34MQ2OGODKskb
bMsBAfqvdu101barvNZ78u3ZInqdqO6ftTrJ9DUcN+wubJCkxJ9IDHIGWZLEtHCWqytri8VGY3yV
hcqPdtMazkttF/ZX31GGCo0MS8c7t+2rW4KmNxOhf4dwmMwyKU35dVWor/2j9z8vUKjz4sQajmOA
M9qurHX9vnfJ/lol6kcc8otgq+w+zwAAw1RB0Sq/i7lurM2MT+hR8+fvNr2LvwiPyi6cq3l4tfvh
jx+P5q3puqsjj1tFfWWuw8HrwM5FfmXTuhOenMfj6M44+4dTK/MGnFZLVzOciiyXkZ/l+oOnj1Oz
Q5jm/K/eGTwsfLLXFilNPbLYNT78Vw3d7lO6aoCsj4q+1StNGrXtkNtiYJmzWU6QIP5XSRSq7lX+
gRrCIvS8Kgbmdm8OWif1I1CGstwbSzzDt/fo1E5h7kjDiFQvNO3lVnhxGV1wWUpllJEwlAfEab7/
ocmM5ATglXMsyFbqZ18smNBH1MnEb+DzqfvgiGGJMUpCgrIF8lNN+zatOEztSXOWp2DCPA4e77j8
48zz4kSyqcG2hrGDc+p+0WL5axzlUIyhGkfdw5zA8M+wQDpzUw09mLsbhf+3+/33V76qXnnfVOKp
/6PKv/g9Zl7gB2u16lQTbVr3WHZC/luGnO4zcXsWP7UFHj0hvYqqiuJycX+349iPZwrk6UOgLcSU
GCV3X3CpA7kU9NDueobZ9KM+BaW2dxwX/lGTVvN4aq1y+JGbOIFusxneXzwXVn2j0vA2F/jv30MB
E+E7TSSPYpdxNcDCAlCtr9XuER0JnAtaZ02z8QeSpZPXWrn/gDwZ89ohyfwjxB7NmkMxm94SGb1X
xGYIGDjwnotBLtBLAZwNn/McuD1iUQcnObhXmRkRkZcPLv/UPoiSHtiN4sxlmZuxJodmHyrKtaRO
PeP9J9aXCY6z1uQfE5Bady0B3iN1/uAsusn724tRi/gPYDB//GVfX5UiLzVniyHdVXhwsZsHVt/F
Jgz7U1t6ubMXwBXGQzN6g/+UlHOZfi4CS/ln38CD+VbMvv6idy+NchfuqShlCNsZibzYPWr641S5
2uokCz04+6OPBbBiNid5zmgGPzFDD+om7yxbgpFrHfMxLXCC3NnJHONJJrCoPfDysoc5zwdgaHMn
nHI/VWb5bUpMZiCsvEV4T75W/yP5jRZepnEb3Bjru0z5KaVhrkFflFG7N5Xz+9eWSJn2pl5rR8/t
d3OQJT9HR81/2ZycJ8520GdG2j9iI+n8nZ0lvlGofJsmef8McTVB9EP2wwaFa8P7y5tD1kLGXIrT
sIDu2qRBMp5L1QF+Hwmlqs2UFdhQQ9a1uxePcmxHJOPIJzzOnSmK26LyvluJ0yRb0yNgj6MBXmP1
yweEdT97sd/sioUUOmqmxpNTmKJ907YlJ7eYQ7v3TfU0BqlzxoPRnsLJhkbAMEcLjSCs09b+Yzua
TWY9zXjJJMpw1RZ38zQ50RELzFM/m6MfzrJote+tIvXP72xrdP2I4lugp6FjKMZj9TSW+v7jr/5K
RshbW30nLBo7NLr52/vHVo8L6gxHz08jQOwltIJZHQ25jA9U6Js9dY0cZGo8hOBM/7STbxyZqVE/
P76Jyy9nFdpRlMD4k4kK1FEX9xA0bZbEbj+cakGn6a6MOdwAexYGTJFhoEprWbmrb2xDjNZOcxo9
O9lZo5e7//k2aH/bmLqxEfiIL94/imlZRvjvqToV3iys7eh6E57dugEt0EwrI0z9TG2dpNDuhwl+
5TyUzY2P+K1M9O+PmCeBiFSnjEQrCk3lxZMQQUpxMUu7ExSKBLonDgXwhgYfO89FwVwNYUsO3ZmU
UfyyOwWCtMI966FQUy+WENdqjCDKBGuGdlCa3PUiG8RGGJ0L0k3p5qwO/qD3+Y55W3luFr2efsa8
4+A4jI1/qu0Y8x8Nxu1RBonAG98XXevuMOXV9jEQgP/NaI/fiZITDRQ/lCOYPtBFqWKk07gkuIyf
NN/9Pem+NmzytPiadgoq7ccv96oNtl6LeghqAt4vArqLa+W58ksoM81pGLXfgIqlHcZlBQRn6OZs
3/ZUeUMAn16zE7WqXsc4TTdLVvXfqTAOd2jubq69y5ohG70Ox4FP/23K/9IoYaZAO4o5FyfNJFCO
lBoSMIpFpyLdoSQbmaA7b42Cvulk339h9D14CMwfrpvHZfzGduLqU6f6E55yPlmeU7bWYWhMORzG
QmFsaTdwwLKT1LVEe5mZmWsfO3ATm2IuVfltSSm4fQPCGj9mKVDIbR2U4kSmanqUeoXR/8G3fZx2
nruU8T6nD6FgxibeG1U1d78PAEc4s6wanPIDEybF+IxnBocuebr6ptlNpuW7DpufJhoGtmoKUfbk
P+A60yXbG1/EZdbA80fMhbpnNU0jt7r4Itox1uw6GZoTlofqYU4dPUFkItvyYNAB9THjKoxkIxzZ
QTDtVfub4YrJ3xl5Ps6RL/lIjzhK65uMKeYM7yo3/VK2STMfoAprIAtn07obnBjc7I0bX0ORi3fI
zAfJJxB6HKYu/ZBUjcAgHRtx8jy+4EfZcLLfZynVbsPA//YE58V50BfhxHvNhE/7qA12IaPecgvM
y2HmeF9v3NEaJV/cEZ3c1amTZbzapL/fOk2hz36B2oKtE6L55A5INPvJejKM5rHv/PRpHIP4iczP
vBOO0+WhjrVYuyplp6+JQJN54xH9x9LCXYBBEeSqq0Lw4tVOaRUTpZfWSVIYp361uHDgjXrZ2x16
gkWnzX3jilcHKYnEKst1Ue2tYudLgToQvNKINV2drHFIRDS2Xj1FlqoyfcPLrFqgfPZoyk9Gzn+0
9RvKxhuNGhiaHih4zo03cv0A+PnchMtLIVG7vJvRs+NEb11xcqTnZnflQjtvoyf24P7ykjFrNxLI
h3Z34zO4/jBJgYncmRblWVwZkRV5iUml5iv22LKQn1XQGY956XYyBBLv52ER50t2ZPB7eBS17Otn
S41mj7TNzNMvxF71jfP0KrAgmGabW42FsPiBRfT+s7QTfIvwLC7OBSmeKDg9l2KJcBWWFp0QRQoV
tonXfDEzQCQb4DoGnQBtqawbGoy3KOrd+nDepsOoEKwNKaQq729EOiJYcKHKz3lsr/jwuhnl+K1x
GjOIaobBaV7OnlD2IZPk3GEt6eVugHWr82wnvTqNvlBOukEvlcZGhCbO18tQ6wNDGFFjVbr/F4fJ
iUp9EjdnrwUcQQ0A/nzkxsMs/tx4zZfpCnvO6tBEg2+FHzGi+f7XANLodKsprbPWeFrzqZD9+Khb
IC1OQdVafhu1sWc8BMz3lWhD8SOmGr9UFRYtzmTtP76ZtyG3d4+Wm1lnUAx06YyHXbqz6kNAj7mX
9okmlY03TD1P0HN0ZsRWjawPEuFzjoVOamxymgdOaMmiHLKojEchZdgB/8HwyYC8Hi7KTb4RLHEM
yCHxnV1mpbm1GRxVnKpen/xPJh29CByHq+nhaJSVdlJx3X03YXd+0hSNWUykAiXOWpzpEHVjc4bI
bovCepkyVckQfO4EtimorUcF00fbl30+J2eqk+LopzSFtrSKIRpbAyCrLUPHmfutkv1c7/DAmu5p
e9fNXhVwMXeoB9vp1aQM+0UNNNw3isbeb81bdO/cSDs1olw2/m8/w2fiWFVi+FPF0J1D1NtMy+ES
ZVX7Bqvdae96WnsqG6Drj6oy7b2EqtYd6LaU5saL8clf2W/MEJ5b15OEBJI0cOeWzhyctNXKfj92
nnFXtEEDeqi3h/nGOW1erWKOOIuhAGyeWJH0td5/bpU+OyhdtPRsilbld6PK69YgIUFJFWLzlN+l
5hhnx55UOddCkvvUbEMhvAnTfU8RygxFfEYCpMxt46sml3Rh6vjvsMA3vcc60Ztfda30xS+Sw17t
FpiE7R0KheIF7JFR73nPOlGM44ql2EwSZE84aTlNSEgxsQlcTdqlE8aw1XzQU2aQo574+CO/ilQQ
FQEPeJuLoKR+WaTq8YboEhUEJ2+sxr8tYpO9C5Hp22LY8ZOuITgJB2sEGzildXBjD32T2r5fYNgC
UehmT6ecDvXs/eMPvBkUVOX6p7GKY4pZCtKQjPA4qH95aZMnryQ0pUeJPTB+Jp5ysldJHOn+cvwR
OF9GcXaIXM00fpL/KyVgRnvzozUm3mAcjbyY81cSA3yAQ2C8Qz9FtNW0L3xZCyVcJ66Sh7hL9WxD
Z9VngncRw7jL7K4IviRGGjz68WLJSHWsTAGVgwKXRveieUBF0WBGOYnu12RMDV2sj1/J2zO/eCyM
vDCPj2SJWOzysSy4X5puqzunqYctQHxLqy94MJyu307V0smd5XXD3qlyKCKpo1XfbI0F3oSIJbql
pSot8+BvJ1I3O+ppmmVhjTmC9j0QHV2PvAIhtQM2n5sbo+30KY8qkEr9p0n4ndK2DR11DtLaZFQ0
NKqSM8Pxc7vb22IFbMbjFLg/QMdnxovRTX5z7xewJTeezCVv0PFnus9Tntl3wtLq7gWlYm09FWiY
hrPCmgpqQTotbTQa2exs0Zg02RhWrWlszN5f6r2oVxMlusA8VtsbvGdRkTw8BF6Rf6prr4v7cHJn
zJZ82XbxV4C7+WqrN3cjFgZ+AdfdjS2yHcnK0V5VZy8nS9UA2kK2tuAAMJSbhYcFDS3E6Fv8k2WF
T6euzbTky8fv8fpoZlKMMB33RKpG14cZ7OjVvyZPz12T2f2fYBjNH2ii/WGP60HSMv+H3xsfWAyP
KgxIZSIq2Wg6CGFzZyS5qekPpuj+lnBkISbHosiMeb8kjTNt7JypGNpzQfZl1toxe3ASv/EOfWeL
WxgO6/pUpgnFtDwidjTWTBK+X6dZqaP/7XvjVLYSVrtbCP8ntesEUKjEE/a3gYtiGiojXrboteZs
OzNCMW4Hj5W86eFbJSIU8SzN+1kMhfEoPChDz7lQ1muCanUt0lc0FH40mTN4L0lacNA5+thZnKlL
OnxrZemlv7sUw816zT2CbcBYcxAFKufs9ZNlegm6ysgo+efVrk0JBW+Ifv5jm+SemM5xsTuCsrkG
xf9qwqA48ku/CuaTq8W+PGLF2D9Zmm3192wepn6yxYDUJRj6TN7nSl+yW+OVa+BzsSfgHUy0uTIS
kC5fbJUjTVSGrwfj1Lu6TO4LpSf3wu7VEBllrKfbGVpYdULttIjdx5/x9ZUJf9ZaCsEQDcnLhMca
R1ruUuRnXPpRd5VCRKKY59dcmtKMygDktkaP5unjq171CN9K5h6JFiIvPrxLHIRydGGpPvZPRlIN
ggaJn1jJIcacBIsXa6ybb32HfjgaLVjfEbVRzWFr1zRjV+nK9OWm7Gc5nro5n/Y+w3F2qC9JPjzX
bV2ad3y3YwVqEIfq5H9/Xsw4oQFdBfXkR+un9K9PRTcKP0+zQTuVU+Ybe1q3ehV6CzNMnxoH0bN0
neGL0a9Djx8/svUbfP+JIADF2QlN7VvTeP33/7pwNa612H5JzzRK23HDLGJ/sHHldfdMMSwHVUzG
14+vuOa6F1fEYYyXQ2eUPy+9E5hdaCZN5dnZT3Fu+7xYCEhe9T5BuBcS/DrDLYTX9TJEk0FVjy1V
J+syLjaiZBr6Ls0zvkXMYewdv260NwOxc/xEGO1nj74eG20olUx/9Yw7yeePf/B/POK1FbBi26is
WZdGsiRbXo7GMjh1oKSPU7y4bNxeoT/3huncm2W8DDfiszfB+vtnjMEgB6Oz9o4pqV/8ZNsPAAzp
IDyH0fCo0oJ5Gp6zocLCTNMb0X0rE5XJqJhEhmSI/o6KQHGm/tPYgrHcEbbPoiATRG73Ug0zug9T
nyv3VvXvPw47B2klMm5Kj8xyOBf1ZV0bvTZwRXLugpiAO5y1oVh+o4HtH7SZUkIoqmxBRldbXliU
afuIrUOwirNUbDymdavqZIeaR1NnV1GaCl2zSrWHoC7dLBJz48uDNlnOLy02NOjYPS+h3iVeNSQ3
2pzX2x12I0jfmbxmx6NT+H4V1X3XLlIr0nMzGcYxxyQUia+epdohS0tDyVBDBVyuWOq6vdWefLNy
uXjZDmcsCTAPkbbJxcuuLAdE6JR7p7Ec2ycm3Idvjl9LIrHOrU0Reu2YsGstCsakLVUcuyzz0c74
02igp0CROQ/5jEvFjORNEAbh+/1zsaHeveYITpYvaKz7eSu1LGi+d91sHRy3GJKYnni6pvYqoVC9
DXz6x9G0VHWxaRBJya0c8cI+d0bV179Fp7WZeEyhc0uxTbUhr5NwhmGoBdE4uLV3niyvdT4PaKHv
6Lu09k5W9KJCE/YanHGm7WSI8qP+yVrtiW2cANJxUkzaj9HSk6nc2aBjKeV+vHb/48U6yIYNj5kq
ZpwuRScFGrA1DU/OPntVtcG7ntzGTxfdoBttj/tFuv6moIZY/O8XXkc2qHmvVXFe6/svimYvyVSC
Cp252L4gCUFRLQa4sFqgCbLKqsrPtB5vZXb/kV3hnU92xUg4cmXqF++v66UVcfgQLyefkRzPi5Dl
uWI307Yvw6b0h7/61OZxCGfUCI6x7S/3QtW12sZytLXQ7W10TmOW+6c8n/3tQHjnrbU1I94tAVrJ
aNGDCiWeTnv5a1wUlLKlrGZ5T+ht+IeYCsB8SoM5d0/D7AzqZzmjBH7QPKq3n5bOLn4OE5xkcE9j
4kZOjMht3PY+GlN3I+0irocNtdVbep63I+L9ElslR0SynCD0SM2L41mZleZZtR6cHFaMcQd8yRMb
SxX1/Kmrm/oLS4WQoMqT4DOZTfMd/eHgT9g75Yv0kG84ab2v61z7M+GAeGsW/D/ujrVvAaRAg7M2
ky6reYPQnDT2y/NU9kuMf2XejumdbWRkScFS+N4+MRp5P6aYOL+a7QSANkTDn3UIKIw+/RxUFJM3
lGgz++cA0Te7Bbq5XkUUYQltdDxMOIUvoxu1emtOVtWeB2fMj7qfx91GCFIdvIUUH8oeKxOsG+yx
z2txo15wffquCTETHStCE8+fi615nNVSDEhLkYdL/x8GQ0YE5SI7iALDydBw28zefbxnXA2to8HD
NZ7WKddFy3zZ0zI9ZlvggFVnZ3Jzgu8yztxDEI/+XmT1swEA8J+C6n+I/mX+7IoR64puDJpnnd5X
e/fxzVwXqxBjrT41PHeXaOviy/Vyr5WQyyncuos+RoVvMlskTK36miTocqJOpXSHMJkok/mYNV79
M28MW+tv3MaVDmh981TxiM1xtbuuOBfJ5LdmKdU5XwZtziJzaPVhQ2jq4/o+O5NhPzk0CB57VCZa
hILVKZ/7pRuYt8mqWVs0ZBOTnyLq1mXmv3TNONhuuPix0l5lqdnxM5uhlt7JpVzaw6qxS5/gpXfu
rUjdvfqgOAtQtKPIoVm6hrHvd8gSmTM+Tpk8J7Vf5D9yy0rrT246+KhQ88A82t6cNajJ2LYRJ9Dv
2wxtmY1fMGUqdpmrIejn6DK6ItIoj9dIoqiiRWzt3vfY8Kr6BTRL/UnPZs6bslziH3ExQJPuGg64
TdNW/iuohQYjGWPm1MktO/b2OMSWOTRNbHPskjaObY9HpykyK9LSeLKsSM99Q1MbxVBYdYj7uPJ3
y2g6yQ+XSathY8OtdrZFYzS0XeOU1HoxJZM84Dv76iFxSgt+ehPYP+IRnuRRTaYrP2nlhOl4Ubsq
NFMBjBg5hpkdlCMywSAbSsG7nuXRhcZoKxW2epIFW+glo3nnIg2ID+lk0HpzSpPQDoWAh32SCpbl
J/BAh9IlxiBt0obYLJluVLqFXxUhUuZS++oi20PgmVoC1dHH6+Vqq8IRcM0cCZ3xJ0Z98f7t4i3n
OkyaJGfNrY3+V+oMfoQd4chI2thrm6AHnJ7gyG/dqCpfjUmwNNYThpaBRyrGXvX+wipt6Y34bnKG
Dj96UeNo6UG6o9n9g0o7k8esM1rvIFC5NdHMjvbLGWv3O7i9QsBomYpg/p44pFEBRZ6BPnY4Zk3d
UzdG63xMbAMTiVAhHPuVcpLdGlq+VjN4+HjRZkPnB4TrKpA3p2KxKrPOz4FG8WVv5LO3gWNkP3iW
iM80bxC+4scRUwssx3JfUcBJIzs3rJCioodaHq3qjerL9TbMPa2jtDpdR0Swlz4SCcmdEmVVnfnm
gaFjY2/DDjAa4Z1lkmRaxNQG4QKTBdZOJp34VXtx8B3dPzPzmtWM/ZePP62rrdgjkIQYtDqZkIZe
9vcpKbtSqdg862iGWNVpuV36RutDbfHkN5QI4k5Ievh4IxzyTMWfPr78m3rlXRDD9UmGUKS5iCoQ
Nr3/wiZ0IwQGWnA2B6TAf+e1K/bMRzl2O7pkdbNhuK9ddV9FisNKyKBtghX+XKM7FVHtjI3RIekP
GiunLmdl5iuMWy24A35A7S1qTTcziujje77ea2FOrCANOpUEw5evsLG81FI5L4xxH+2V6STnyHkx
Eg8LV+1t31I3fHyuagWMSr8xpynC0N+4pPiiGjBbrR+dszfZ9bEvGu/FL9UsQhPnxRd8OKYixGBP
e6yH1LvRlb1O5GgcYiq3KgWQIHFSvn9BmCEhxVsC68xH69fFnSaN9ouydRxtIygUzE8oz0odeort
nFXm1slk7sThNAtmbbzcGPwQnYjThwQcOraUDCn8SpU/N/dtORbi2dZzOe8bcy6NkB5lbUYCjdPz
2A0T/QIEgFYa+VrQL8XWkEU2v+i6Zvu/C0MUf+2izhhBM7MBfnJlzWlkIiv+nLWzN4XznDneFoee
Pt8wA6WCU63jv8Tc4SCBPYV2Qqczamyzc/INu5xmbGZdr5PvZt+I85inXTKGJaOZVh8lqPmfJ8so
/Rvf0uXOTsmJv9a0higQg8SLQNB1pgJIcyWOsVM4By0w0j8NDYBDZs7atjWxv62G9OvH3+9/XBPl
Hg62lH/ZHK9MIIu0GWOpjUf8H/VDNrVDFOtmHUFVGg8GcUaYWd5w4ztaf8i/1zlL/E00bBBuUXi+
dMdo8xZBrN/1h5ou92fHi70iTGmoqFDqdDluPNbLJfp2NbaUdX0yvnB5YHoq0Ohq6v2hZQibulad
6YzHSK/dzMaU8taDwbolp7l6rPzCteCBdAEDe6wy3i+UxBzGrkOof+jL/+PsvHbjRtI2fEUEmMMp
m52UJUuWrBNCkiXmUIxFXv0+9OAH3C1BDf8LzO5iPJhqsopVX73fGzzrkYAdQoNqN8rKK1OmHQI3
pcnvi47i6cStnBbM8ctlW6D60+g8LtZEx8B2TxDyaDflfNaMXnplS6TtgTKWuu0XXuzqftKVxhlp
Ila6MkWdyxu0mdFH2xvQTco0K52HhpvSfamL9t2uvPHBkGgCd0qq2zj12W2ZXHgOtq6/qmLM5Sak
ix1eFEYE/DLoYXZhNHER/YyFGb/LZJG8OKU9/jQg6w0Q+PVmN82O2/tMhvIR16HULkVrhPHkIz+r
xTWFR39Rukozl347o2QM2rbv2/spQfy1QR1aWwhq8lnVt1yGTY0MTdUqXsgv05Au0/R+JsBkaq8g
imC30nTToK+omIybXpZD9VB1VgTYNWk9AqTCaC11Zxpl9R6TcHmtxXP/XErNBphiCh+gDCQxh18i
P7pRq5W7wmoyQcViCH3t1dUA+c+kX07sl2USReyMmyq0Imczu1q80Y3YDc88dJFAR1CdEOkP3pDf
V/Qj0utG69RxZ/RWczXallqthdPH1m605i7eokiX4SptpKOsk0ZkxWWTZ+HetAYMIL3UFv3tZAuJ
DX3lVXHs57LONtHctlGAHrBOYRZCIA4StRgfxi4symsz0RAvVuUcAW24g30+mZYIV1bfW3vLgzQP
H6GtOn+q5HDeUXwMeGvP7nPJJcGBjyVkFqSaV/VBRBX1i3LaVP107NrJt5xYvvYK5Yif2Ob47o6a
al0NmQEK1OW6fucRFRldlezq02XdYIPmV7hlYeAyS7Xxi6kzzjFGnIGtVBd/lQRW+bONRP92jGdo
uOzaE0oXzNTiVV/hvQCPx/A2Dj4I5lYjpyMNxpzm6U66bbZRmmEw/YiVpmNTQSjyRhgoOHdYLkNT
kfnYR74GPPt7mCLxpqq1la6R2Gr5jelAar/gwmZqW2WwhHbphcIQK9Hb7s+5t+Z67w12cgH9cuzR
GeSGdpHhfvPmyBj56YwONobBOdQtaw3o6gdUtXp474WM6nM8i5GOIxQunpNZutFHaYdxdmshxpZc
xewsgxjqOWGAVNQOd0Ykai43fVY+Coic4XYENwlXE0rAm96g2b02DQgOJH2glFqn0WwXfsE3QOyH
Kdo2gJZcoUmu3MHcQx5Drhlpvard8eEqxg/cSCYHOzya6KscGsRbbGdjHkTDwkWheWTq/tznXfcg
01J/xASqlDftmKLAr3JVu0/ivo9WoeYqdjA57CxPJKKMreZDvbK9Mz2azd8U46wHtzDVZuVkc3E7
z4n9UGDXkAWLI+CDOnYye9CHXEUmajqy9fMIVtK+ihJj2qCWzBtl5ZrVqGmsgCEdAiRQXvlCR7d9
8Tp7fkYUq/5WkwK4fYh7Tzx3bdZUvtq07tZbBK1BZoQwCkJtDPGXMKgaAgmvLPPteeAfNL0uaqDu
R2ZCo7ZV7/KMHAm/k511MaqFRs0te0sELfrf8lw00iDaHKZi4M6tAVvIwWRixU7cX8tWlPO1UJu5
+KW0jbLkwap8aKk1wE3me2jqC6z/w36tCie0Vqq07X2rI4g685TC7n1DFuMLSE0Nn1nxuK7CxfDO
td6UzXpGUmNtwrK2wM00fGDhMszhU5vQnVwJHd8GX+u86mkwp1qshmRsniav5qMNMc99NJLI+5X2
g2leOjpXLxpnVn+mNGG4pdWkLLqmti92JEHhx+XnAGRn9ayTz4C7UUrGc63UOr52yEhWg9bV6Z0W
l5N5VnGGx6Sehf1eWNwRbutE7WrdBzKDN+ZEbnLpmeR0nqEq18+UOaOjXeLbYa+xxBt+ejkZd0Hf
FhTzYauNCjtyZfxCMyCQ/XtpW2zpVqVO4E5WrK5iCcsPSVOrhEDyjZarCMeGsvrhFRxvj2aS6+VN
3bdOe9a4jTatgLfq4lqw7ygEIdTRe9ha2owOS+i4LnSFZsrAGDs6ADClsCGARiXcJy/SvUehLDpd
ekmFw8WeW1IwsdoAOiLULXtsCdyRlolpyGDBKyo8Wno8m64n7k3VFUnzw3gOIQld+6pYXNZSv0rK
tvuF7LlO9rhctBe562XZBd1feVaoca7eDZ406b2bpeYnQlf6YLI7+FqzOoi9odEaDAQeZsW+HoYu
XY2lMXo45If2Dxk13oNJh9TcNdXkxI9hpabjTdQ26i82kOq1M2Llck4SIz+L0fI3T4C03rjGeYPN
SPmjaXZrMOt72wg1cdbjzbkVNJSTtQobUntB5q4AiOiiAksK1b3SF9qA+J281wbbPaw5aAFjeQRR
z0nmeguzZ675kqWZdRezPkXO1dyVY/NObLPzHudVVW1cWZvdTp277vfURnkGJlTTFeMjT5WGHC5l
qILOnPn/uHtAC+HW2bz2XYJ/re3m5rsH6zXEmkDGGo5gsBwDaUeW9lbHtlZeeLNHEKavoTXJH0PB
Ot2bs67FH0BKuulnMiwfZW6V7i5K5iZauXkx7AjoMt096mfrZw7nmYiSYlK16bzU2vjcsSZprZuy
UYzdpDjCXI3w1/NzQJjxBV9RvAdTS1GV81jYeXRu9g6Wv16UmM4FFwl1myCyyDcVrED1QZWqh8UG
tzTiBSq12FA8VuVrxD4RQXEVJi11B/HUSpadYW+RX5DSukynvZItnBhawJ2yrUxpOX6JiLK4Yoci
L0GNIgIdh64c9gVp0ZhfVnHb2UGtKWq9jUy3+KkYaRX+5upohpuiNDjwid5JN1oEFzDQk5JQT2eW
U7qhRoSMHqHXT/1BI3fzspyqxFspY9T0aw17iD6wu856lN44RSuQQ7vyIYE66XqsvPxV4PGsbXJv
6PRtl+TOxjXjgTLGrUIqNE94W2koHkTMyWlfnRT9ApYMkdp/OJUTa/uqI3RzR2sy6s4G+DYpfJBZ
0zvfLub0kiCu3NrDG0yCPFy0KMosjQYwpLQnUDyntbh61gZ+2XYzFSCXmQ3Jr1ec5JnLW06tG4/y
OoM72a4slDp9kJTu4F5Bw2jja4xR0v7HNCgl7tDeTEmHFsLbKl3rlGWAEchE+JDAT9mSfu3hXE1U
UaQ5N2HXZPUl0Lkz3uVpl/6sM0hfO+k1GDpRYegiGI16elKqAbTbr23StVcD7eZ6p7Tq4ARNklvK
mhaKWFXw7etgKC05cKWGVYaPX9lBhs9FrIxvmIxwE6XZZZhrFnfubF29mPZzr5ctlzajsJ+zzMya
dSjSMWOnomkYSN1p7Z2As30eoXKKVgh428vEsFv7yqn7JMQESQqrPq+4AJJjqVQeDhjUZVx2lVSb
N3NuGrOvjrg0XNZWUzcDOcGKSFcVxXFxAXm+SlmzuWLvnd7ql4p7UspbEbM8KR5NoTiBcBPBzkwf
ZfIVpWnvCVi2skCr3BLTIzoW1tqQZX9tz6kyvY2zUtESLtJxL9SsMeDsoQ9GbQwxv10RFhLqN7U3
trezGvUZCcL4swC+th7QqJ+gdVMv5kKLn20aT80+7L2JfSssK/0Otj2+LhDIqT09ti64yzCjYtId
AG7hPVRCt/c5zufGhhO1LwI39fIi6BBvR0EZjfnODiHeXsbqYL3qNBvxYOk8J94q0KR3ieGRnpA2
WYYdCziqejHOo2KsYDBiqgmiohWbIqFeW5HwEN4zNGY+nZjmCvy0sccti0hYm5joBXUVtp6RXU95
i5oMgXqBvK0mIFEf5OBdQcqiXDLjuNR+FnOuskKwEcjO4rCZ4geZ9S39bdWqd3aUJ+oa5wUueBpm
huaqynDKD6yqUkcidBwd9rVvCbiW7GTCK1cDRiAFpUiXja+uQkHi551ryXXkeTniDC2yah/PlHba
U4/oJJC6QruZBTwJ37YVJySlruhw++VG77EU2lJf47dlrawMFtFl6eFoteYt5+4+VhHc+V092/ek
lVB9ViTDRohQihY3sc62LrS+kwaJxoVM2KxQm465O8f35tCGG48qP4KKN3rNTyfUh/QMon9yDwfT
mdb5pE0mIj78UCxfr/u0WsukJMt3aPom37VI/yyfKsNx6Zlq+ORgoRZ20m8xbItXocw6e1UktvUr
nCcylUN9Vty16DsqZ2sq6VH6Qzd3FpdIJdEIrWSPqABLrDy7kAnE70vF1qGR6qiKd+iyXVSurj1T
50I47QC/Y6kybwXescPQhE+228vct6GjBnPOrdAHJXXEqh5l6ZxFMbjROpPD8Dz1Jvz7wdBlu6YC
CXn7AGL2z7hF4ojVyzgQlCfwW1MMiTeuRlPkvWEHyUKfY6Rr3rqsSn+JQjXlzyKv+iscjG3Q0zEx
sBD0xHTptGBF2xHzuufYmAlWUgvXReKvVFl324ZNd1aYZKAF8YiB2i7rdJ3mHD65AdblIjkrKieq
iJ7KMADaDjMaX1z9p4qDzEj6HAYMzivuPW6/Q3M2cv96EXOkfdSJLYjBcM3G3Bo9cys5yIq1Jy2U
dGVvKFgB1UYiROxDZJEVpl1oXH29rfsM5x9J1xKIX93QxMvns9IZZLdx5qqWAZcaa1yZuagepkL0
JvpvUPlpXYiMnVS1ZvMRe6ocPckAcWOtJUjwAgF6vOpVOG6PVcZDbAoCEewfuj4q7YNQUEnjXVRg
vhfNmLvCPkhcxzcTJAErnVjC+TlsbSmvOITHLmDnLqz9AP+Lm6+lLrSXTMGQReKQBHPZnfPsDK69
zLDHYxeLVhD67H6b0bhq/TQ1sUuaMevEUEwUWVFejdgKjhSJNqbtXHRURNoRUqnLPmva20gZ2nRr
w6vBH43T6Wy08xpjobyY+Gih5ortrAGBbeKiVOvLjI/npUnYKHDXgQy+SQVMm9TvRJIl69CAbXHl
2aJzfnLQas5DlGiU+36Ui+ZFC602vRHSk9qF2zYcATBgxXwp+5xI+XGaCnUNp9t7ZWflHCvxqa19
AZbAJU1MiomfmtDmdd4rItmQoqU+4i1rqqumJzSIKxkyDd+cxujdjtJO5R5nK5iZwxog6PlEK+YT
aAZeR2cI3sTCCCYK8RCvI4Lbwzpe63dV1zaBM1rVvHGzNuFr7bB1PwHSfUIkYUGiylik/wt/+ti9
oOHcTajik31hkvAjMztde0WnbzCtfm1q+u7fY7x/OEAHeCvjLXFJ9Jr4dDF8OXy6vvDG3itne9cg
xaRk6MUU9f3KLJOC+Us1c1w5/WzP13Yy1WdNptT2RY4bRn0jigYCjJi16JmOjJ4ETaEoGGF2BnKq
1KPPEOh2av1yuZO94NYxJf6Uz1a5t8cqvS9JF8rWbGSet0vcUr8dJ7YpPyNhqLooG88ed16SF/GD
B9RkxZuyCyeQNaBBM3xL8PPSXuLGQ1gDA7Dq5nEl1L7L37iJO1MBRAccFhQcWXGQI23J0QInYQde
U/Rveij05FxVCKDe4DTjRI8Z/JN+jz19HQhMxaI9Xm2DWJFTSxQYgKOmX4x0hNeE/uBv0AhjsFfY
wg2VQPxjcO2xcNA3z8oJmAKdFJv2vZN62amMsOP+jovMGOTYI8QchT9N3sO5soyCiBTTdPYlyoUA
Ifn0Vk9RvLVbUVzWII2TX8NR32Xwg99PrJNj5JihwYvJmVwCrWH7Hg49g8m3iZXbe4UHO+twzFsn
mDD+cCoxvH0/1HHrc0nrhlPp6fxLmH7IvYdjJZiuElArjWeiPJ9D+M8ba0jjlZGjoco4L/wxU8yV
2SL8EHDnVq2MPFwxW/vfPnx+B6QPXIdtPERU/vvombtkUbZCjfhFsG58pnUDSJcYlJdpRIFyohFx
1BT4MxYGRHz0aGDQvB41BSYDyqsNWv4rwyj2PNQMCtMYGD6cVOXnrHXUr4sm5/s3fbTX/Bl0YfvA
NjdIhDqm16Rz5ODBMyTPOIwpOEhm3q+efkvrh7HZE63ay9//PiAb25IHzTOy7RzOrFtUI5alavo8
tNb0qId6u/boKFAea9MTDrev3w933DReHhCmC9Y9GJjCwPuj8viLH17nXKl6x4meReLW9o+qoEG6
AhFr1fMcGRQW3SnXxFz/3VJxnzdGEYNyO52Gy5Ibrge7zdItwqs+31gI5VBllO184pV8MfEuLTY+
bTq27CFHejxA2gljpNb9FTYmRoCWFl7h6gvgWmfjm1n0rt/EaZ+fWG5HZ9qfFwOdykTkwF8orA8n
QmlzMRuTzagGvrEFeVIXM/XUk6qkBEN/PwtHuxZjsbbgSdN0Ir0Of+ijsXJarRSL6TMhBelKEJy7
hcrNjiyc6NyO0WHRcalhw7Zy8/3In59ySap36UqzuDm6j95t3eHxMvZx/jzPlcM1kQ7WamzLGOPH
woxP7BZfLDZGo6nGibV4ox9n9ihUbP00tpjL6pDaVmWH0+mqNssCz6HUgWWaQyIcg06aarjiut9H
H3LI5HVtNpKgED1UP9S+cZ3zqcZFAyDOc9N7/ApZp//4WtjD8aqAT2Go2CIes3MTjLucjvSVV+5C
XrGquPLAn9SmcA0h7ZSZ76fZJ2ABYjfXZEjI5AgfbeZzVjTQJr34tVgagIOd5Vu3KCyAE0GeHpZZ
Dw19E6MdmhPe8Z82N84rUhawTDa1Pz4Kh8suLiVEBGqsl5Tz4aXU8/l8GGp5W+dCvqQ2iSDfv9Wv
x8M9DnYd5nnHOu6udAzAt0x/CSGv7/TcUx4HYI912fcZ91VNzf+NG/rnQPaYxCXci/89PpIduEgJ
Djbmy6TW7ss8SPumzKsigGJYBsZgnqqDj2lSNtuTRs96aR1DA0LDevhGZw1ldW/pyptbNJigcxvv
El/V42TfgD+W53R38+E1R7prKftF31DdJbgidz9KA8UtAvB5EM2uQH/bnphrSMyM/VcZyyFNypNO
ubjYtnvQnQ9/W6uiWuhkMbxhiRLTe9Kx7AaIa/M2gX4iS9cKL9yuy7aR4ubzNVdp7Ar40xCSYWrF
3lUd6UVgNpAsAqlh43yFs7qLjhSDrHbXgN6Ve6lE8RK5J0v1DAqsZu3mNjEh406aOmxGdSiUp25x
6lglPfZ0a7fv4jeDWiH2k3pB7cdBS8o7GFqtHa8UUyG7eG3XuJcKv8zd9MF1I2V68uIO9yyrU/NL
7IvMXxTwKbJD2kv9OkUdEq/gnMOE6zrEMXXpuI+kV+L350UiwhVrkFN8I/TG0IOupsmQr9AVGmMY
uBjQjfTQiLS841bb3wFNhnKnlGHxw4wMuuzKbCOsmFKalgFGiPX5pHf6/YyZjPaMT63X+BUJVen1
MKTy3HYiKvoZWmC+pkVoFw8tbtrq3pW0FpFytg7kghaD6guvlqF7Zkau0ftOpDQ01/Mmy309wfp3
7xJNIt7bIlS1FXe+Rgb2rFd3KS09E1+AJMsv3Ik8DqbPCx/QE7TlptWqyfbRcZiPkzvGSpBUddYu
WQfKRVgUxCEmo1M197aYYhWKPWSGrFwv2JwT76osit2N7FPtaVZS1XzLYqLkN0mhVHLjEeP4YaI/
rQrfrlDRVYE9QogYT+wWn7ZFsjcNPMUp9ugzY9p0uF7JQaI7WavTG1tEt41pPaPDhoUfavhnNzYO
+Fx8RaAmY3ZC7fNpZIh0UO1R/MDwdjkGDkeubEwJsQ81f9s0MpuN3rdKFBjAXLedBwmiGYp85g7T
5ZW37eIIn6oTx8+y4x98qhQeSNlU3sCfQKGjbWQCrbOKoow+uonuzK3hdu4TuMpMIVY01yO0jvR8
JoJjncZ98cDpNJ04qT+VXLhW4Y5madCLkP8fKw7yWWiloXTZK+W9Rg+mMKOgLqfS8AfFuVLKuXZX
iK1q78ScH58QC4Sw1HnIU/gPG9Xhm88Rm8saoO0Vv0p7I2a8q2vdrbe5Wco7zxL2qcrLPHrTCB/g
EoCOI8YxNY6KwwHxfoSx4EhAljpx5nOHxpevLLyki++PvuM6C5NCDdsdTiGsP8l5PppRVVFwT24Z
B8A0wZu0He7xnyneQVYt7Z9fItXqUk9SveiMu/yWv0p6fTLDKcGi4hX/cwyy27k7Az9WV5RP00rQ
uz8x3p8v8e/lujwcFzNyH9FCMGtHRWTuJnmOdMx79TB/unWg6VyTbzYFAyyF/aQmsNtJg2ywFKjN
vSHqF72rT4WRfLoS//kRgEHUUaxcCpvDp24GraavkHuvoJR6Q7zK7PoJFd5D3AHCjpNrrmM7zd5G
jJDf9Xger+ljIsK1cLPZfD/Zx/vHfz+Fuxv2b6j9j8Mo8hLzlrkbvNfac3sb2suAlenQz27ke+Og
s5doYj6riiq91fopOiFH/bykmQ0wuP8b/WipWbKCozBr4asYy4Q2s0ubES7VyWn//K0yDsA0O+SC
QTjG4QufwNBHr2t54RD8f5heo22AVIFNZTye24k3n6A9fjUeVEs0a4QQEft5tDdUkOcnz5vcVzla
xr1eSDfAsGGk3YJuARPL5MSy/uqTBcmhMuajJWx6ec9/fUaDsKWKlMp7zaPGutFlE/0qY1fuZzOl
7f79ivnq2dAH0KaDQW5DXj0cK4N14TR6wljx4MgtATr5OYGEBGgrueKhLcst4+H7Ib9YJpTgBMFr
y/4OI/lwSFMjHUahqb2IZ+EjAbg30UbNOMpPPNsXXwMDLZNm4dVFi+5woLoAyDDrOXxt1Xrh0IXe
y2zUytpO+nCnoy9diSpssP1tToX7fjGDOpCthZs50K167IKld+OMc0vjvWrGGBMxps5p5iPjnteq
HIr5RNVwfGby1cPs5AJvLegffPbD57QTvVNyLVJec1PBOBfCHtLZVrfjt7BWcqqIrvAjugRP38/j
F0uHTR5NBsjYAscd7fYSKX8bVhavN2yit6xD4cNVUe4VmShrK+vFien8aryFBqxzQWbMY19LDB2b
XFMn5VWxG+VMkYMWYOc45WsFy/MLk7egnhjxq2nUF/QNed+CUB19iGlpprQXNOU1EthBBq6dAQ6A
m8OTj5Gqfv86v/oskPfAduauRATZ0TGSWwiYCRIKX0uz7nV880zxpGlyVk/sLl+tFuoO7vu4m5tc
UA5XizcAkWezE77SKu73s45TTZZnyZno1fDCEXO+bybyAb9/uK8GRcXD/ZuFgr7taInKKqw83NOi
N7r4Hk29ZlwjqbZ3uJWJXV/35mWtJ+n2Xwe1NQ8wE5Ei9ax1rJYktFZNQtWO3vokbo1VYYnBh3aD
85UrI3GBgt2r/VgPT0VCfZ5Jxl0qIHAtrAmPiesg1o2MYodvIiP+whdMBCUJkNHH98/3eXmygVra
guF5rBzraHnaPaSMturjNzk63gVpJRPMXse+M5cM+H8fClEipH+HuwGc6sNFU0Tk4am09xhqLC4m
RU/v42IQ1JNV/s/byhLLzMZC3h/Oe8fBwJFo4xbrd57KM8rLQmmVPZ1ZPoUhxtgDv/Dvn+zzymQ4
GmzLHvqFvgwloIPzdZ+8tWprBYkjuyeUZvm+QFR+DgNEJ9mwGk58g8fXLF4iHRQNvRWtCxoqy8n1
1wkPOanBma1K4DGP49ZA0xsYJhkKCUYHVyDM3bpSpP4Tjohce5l6KlHxq4VDabFAYZh4cEodDh9C
6HEE9Ic30DmYZ+0iKXDK/M6Zh2T//ev9vGmjbAfJtnTE2UuOw+FQFkxma7ZF8dbK3BBrtUiq7Mbt
SkV/AKHqbiPUXaiU/31QsDA+NC6TlDZHW2lR04KnvV69aWMTbVU4ubfgQsbFJMt4h6RPntjdvnhI
cAIuzpaOoYN3bEhVevbcmFxv3owGboql6sjj67HtMNoczY8UmPjEif95ApdTkIYUQB87zbEvLnIg
TC7gnbypk07Du4qchwEKy6olXuxUFu8XY3GnQ3uJXzd2ysfxwpQRVTzStHxTQjoF9xMu/LDUvLBQ
9lVsV/ffT92n0ZZ7HDUhbX1USqzQw/XiNjiRjUbSvcnKUZ+RlS6mqfzNwEVN/P8Yi5sZdmg0grlA
Lr/lr69QTe3axhurf1syqZB/23m45kw0ghFDklMtiE/7DJdwsNnlbsSTfUpdGMxkashdkG+ebNsL
A+H+StSjdS2HdD94KD8IpDvx7X06h0jGRHFs0t3hMyB24fD5qtoNyzxKiSnKVMqXzimFutbBCm//
dc6A82kiAZahQOUmcTiOlw3twD1Nf8PvC4aU1O3oDB3MQKim6p2qApd/2cGVn/nC2BwtNZcVIO+j
b1trLSXWei//nVukt+VxiSRBJeFqllBWJyUpVwaJZ+so08vf3z/mJ7SBBhnVNVgDxy0fu7dM8V/r
xZC2UfTN0HwAmdovZObVUMYdjDpSMzzLoRX/rtVeuU9NTZ6hCHZ/wvAcT7zrY0sOECokq3guLEC6
AY346GWjQJNhNVvdu2Gojbae7TQkvy3pIwEuNvXtGaRB7UnxjNl8UEzoT4EzGdquGJFAgRkX+gsp
LmG6RxBSqSfO0mN3KH4c/ABKy8UZ6k9v5+gNJfgzdLmlvws3M+5IzzNeFHPsnkC88UzLNRubXNCj
tbB161ykGAKvPEuBgwhDcCkmzOEn1qPyEZVxL9cnpm/ZOv5eOcuPczh2TZCRZfqO3pzWoLcdIMW/
q03nXSZ0np40SyGxSW9d43pMZwVTk054BK8B1xc+3Qmc8QeUy7vOxF4owKU9tk7M5/HRsfwoLsJU
AtxqYFYsf/7XmkLL40RDZmvv85TLd8RLGDzkoKoms3anE6Z76i0sB+7hW/jjiM/RwdZAJXe0wUrX
SpB6kC+TVg2BG9FYdhYxM1gyCDg+pJbUpXrhxJPqm3nau0HFUX0Xlia6MkMrfpcTbctNrHdFGnw/
P5/fBNDvclnnAkSz9hgQdTHmNaxeC39nvfWiZHZIu78cxovQKetdkTbv3w93vB+D9GIdY1Aj6Jb6
+fYaej2E0UqP3iMOATQbGQ0RRSjnTd12+9EohzMT+5QTb/948/ozKEEIIPxYCHAzOZxtIkfielAY
tJrnbIXKw9zS8vJWxLFoN71Xa1vs3LR9GyXTiYrzi7fLHm1a1O9gBXyGhyOPcywsq1eid6JiR6JX
XHigaWIge0AgiP3J7h/frsvehOQTo1FuXgBnh8NRKeEClKbpOx9OW/jGUJVv0sACceUNxeiDaxnS
t8zh1D3TOl7djEuRQiEGqcD5dPXStFlDEJtk7+gu7bUo7SqIvGaRbiFD8P51xTIYrU0Vq3Omk87r
4UPW+KkObtkjYff0ZPJF3lUk5ZAtuS4T9DckVDW1//17/eL5wPG5fxnwgiAzHL1Xw8EZYajxWLCi
qNw1oeueF3MZ7ol+P6Vq/3ooEwSLVHlwz6PtckbsXi9RTch/9GRdeHj5yFjXS3w1AAhOPNen5QkR
xMLEf7lhkrZ23HIDhcT9RWnK94XavkqIsd31NKO2E6KOm6I6Kbf+cjx0GTBfwEAoXQ6nTu1gNaVa
Ur0n6KUIPasrzOFUXVrnUVNWil/XpvH8/dR9+vaXR+RrWLYbWmzHJh2LYF8omVO822kqb8NU1Guo
t7bf9KSP+SqywgthWhj5UBaeKpq+mEvWymLktZQtEGEOH3fCN4SoVrV8j3tZYQ81iGrXElub0Oku
7JvvH/SLd8tgcC3Yx6nlreXP/zrSytJIitxoq/eZuK91Zdr9moNPbocQL+Zx0k9981+Ox2Wa1otp
mEA9h+MVut7HdSGr975J7R2ARBbMKIdvOLjKXcsxf6Id8Pll4jcGa20hri2t0qOXKWRBsEShZe+z
M6p3IuqRmqr1dINNaL3+/lV+LjkX/5oFesT3BzHjcQmv1XlGppGev0euqF2fzN4cR3rXfvRaPb11
kZ8EIlUFzKnBuLZHJd60wyxOtBA/v2B+BGU9p4epwuRY7hl/TSio5KSmU8XHSerr1kKHgONGafxG
sY7xuFf9K1uHkcAlF24azG7Yz0fjEcQ61J0yl+/tZL60PRH2eO3iKjM7AfLgdPP9O/48nVQbdGKB
JblI0wY5fLpeH8iJC5X+3cjM8CpRZ2WTpV6yN43h/d9HgklI2UFzX/vU206IZZ46dO7v4agjLNa9
eD0ST4hGQTTb74c6ApigdcGHh3gDhUGDH3/s2T7NWFSnSqF/RGVlbmutRcmjuSMGK0q4ryPCwwvX
ipCCJOmD6sL6+374YzrSf+Mv5DJ2PIMGyPLS/1oyI5RNfJo77YPMKxPlrit0/Ga6nnzf0QraqVYv
1Cj8pYa6u0MICQnHnueN6bTztUq8xInT5WjrXX4NaAk9IG771CXHHVpat4jltU7/0BVEe20Udqlv
l6Fxl4WGu20xm/Tjog01P82a4USRsCzWv+rt/8bGnI4u9bJdHNNqyQBGaR+VxkcsaThFfTX/1FNH
OQEIHV8L/xtmeUDqETQ4x82RogPELEvN+Ojg/Oy1XDH8svVI4tCbJt4QLIG/fKq4+2mS5M+3ypWB
0myfLCF01Vj/gD/dRCee/Lgxzm/im+LjYqckr5Cq93ARuLKXyORN4wNB1UtbFfiy9Ym14Yz81Tup
u4iG7XgOvHBI7ogm68gp7CFizRQ13y/Ho0/8vx/CCYHhHUgkkOfhD6lF6dhsouYHNMdk3WLEsccL
YdiQFqWsvx/qeMdexqKnwlUFgOIPpHw4Vj96CT5MZhwhbnUFsdaucY7tcPQs86jF6BsveKut8IsY
PBFIYmCrDayf1+9/xdHlZvkRLjgTcKsJZYRN+/BHIHavRgvGDqqbtPXQh3u3NW6QA9Z+vfiR4gFC
37Xos1MzfnS5/DMuS5B+BExE+uXL7/rrs5/CtFIyJH6RL43kqnaUML/sJ31Y6UKZPtpcumtLIS9T
GmW5uL7mYm9JZVz1DrrBFZKo+mzEMO1UdfnFdsTv4dQGiIZaxe3g8Hd5mRXbxLflWIjw4y8j2cd7
a1JcH5MUcjjKUJLVJBDiitzeDLrEE9ohaGeaUUAatKt/fj89n9ej+z/SzmNHbmTbol9EgAz6KZk+
q1ROUkmaELL03gTJr3+Lum+gZAqVELoHPWgJHRnBsOfsszZCVO5jrFeL+bhaGJ2AR9IB36KkxjQQ
yrhG8MBHWTzgy/jG3L/af7jdopaAnEesmHfueu5jwKQoLRVl5IaorEZdPrpwI/OwuvHxr+YcDeEm
yZwTgmm3jo7ZsgYXNuBn76lBDugLEIwhsF6HL/BUsDtbVIbBITv1Qlblje3vL22b6ErJ4izAeVwR
Lr8vEV4s2alzCz2LPe9YtEF+rxt17kdRVXzhYTZ+opKzuaXUXzONCdeQ42dCkc2h+AfR4GW7QW1F
spp15nsQVdq0mwm0inOEOd5jDD17pDASghXyefSYm0mpVfekBUH8SfTUOPp1Ei7EoqKc4FymMueh
PMKtVBNPoQDCeCxzJS79pE46Y7HDtMotaKgg/momwP2erKaKipOZKIPqlX2MIFO31ImngzZCJ4Vu
KXQ3Hn1DD51v0EWKT1EeGSkCTrvR+y3GDI6OX7KqzY0/NXoWf3p7jl+dudx0qCRZRBAMDd6rl0Mz
mGUWGG2O12QEMa09yrqcsJRaYGZ3Zt04WLVZMDfwaK7wiydhc+vQX8b+4uClXAcN4wJJ42V5xZvG
jbqkFEnqOIGgjqMO1hioDIZKG6igw4r+m2WE5o3d/6rTtKkzCSmMIthPlPqy06jaR60dFNo0zPIH
sI0QnJ/jkmSW8HVgFe9NKhF21jhbN1bAX3rLCwEcHOkrSkfWGUWecqnppoJU2gSC2O7COj2EQszh
cxfrrXFXcmPPb7wLrlYd+XwcZQjEM8xsZKvZr4VGn/QENSnnjQ2DsvnU6nytMTWYRhJDGaVSXOgK
fRDc2Gp+6/ouvi2vL/SagJfpMqHC5Tv8ec5Q3efmuk45TKdCzziNPH3bxq966H6vXZ2RdS+NXsME
dkyNuPNtB6nR3Uj1Zn9vF5KrwI7X/yx2sJrTh76flcjTGoFkPlfyvto4bmfsYcTbtgcWal603XEe
4jpVjKH9I0ozABQGV3n1aOs8rCPfJL8YnN2OZSU8pbAxsE0hNsxbI8/V+J2VEhDaZGbbVJsMQWZ4
44K7PlCQbiEEYNbxLwTLa91wyl1f5Y0mXqXbb0zxwc0i+Fwvb6/o9edeN7IadCqOOx2HIPGqv1Dl
q0CH9OIH98acWs/jdSOrbaOLLMB7SiheeWZ60JpC5dTER6f1/1Nf1sVnlj2mTaX87kt4sJ/Vl+l4
qyfrJ9iqJ2ttahmaJlxqvomw/egOd1hl2ljfw/fdB/H8dmfWu866pdXtph5FZKtYzL5qD+nJolp8
a95HJ6f5j2O2urUAH0+gPDBmwX2xSTbqizxqN0JHN6bY2sElBuccALUQr2zUvrEJvGir7N4erLWT
D0+xi7WyxrbHIoj1qqYb9df6Xb3fxVRIeP2HgZqCH5Svx5/cY7hRjl3tQct4u22x7P9/7lvrtlc7
Zh4rddpJ+peE+8Y4tJDh8ke1hRummCdNeGpmvjOdbagfNR22llkjHjoq6nnGZK0CRmNuHes9vK/W
sG/8tBs7yFr/rlJoAEuBORTZ33L51Baf++bG/vHXBcFxQaycyy/hnctNW0Tc/OKSJoLUe5+ftC/u
l3AT7srD24P81zn0RzOr1VBOSexG2Mm9lr/SQ/kdes9x2v+3JlYrQbGqTs9Jrb7223C7TFNqu28c
cbd6sVzr/zjhOh0fwTlbmjhVd+FJHMFX3loJf52Nf4zUMif+aKOJjMpuDNrQHgrXG+7Qj02113yD
R9LrfvpD/fbfhm01+9vQVfEOZfaXv+az8lE/FftbH3+dgf7f6v6jT8u4/tEnO9WiSknoU/CluhP7
8ov1KDm3T0Oz6z5GHwxQ5Z+iG2jnW99qdTACZhmbKKbNafJByNcbpfLd99aH/zZ6q5OxqGB3uBmj
J7fj4X+TTj++3cTyAa62JyL33JcJT7JMLwcPqM6MoDAVr3ZzKpUXx3gx5ezp8vN/a2Y1t9USGlQy
00wVbV1znwC+qfzYuLFIr8JPPPgpjeJZiE83kR9zpRTpbGrkm0ydP7utE2EeiQHqU4AUc6CknSJ6
0G5lGu1sbFXwcoIStUnLsPsVp43BtaMAr/JvvV78U8jA8kxEliNw4Lkc3EmOjZ7gLvXZSXEKSdWx
eGi4IXNdq3WP9+B44ya1jOKfH3MRq4CoQyuCvomw9qr785zwc1I3+hKauWt4QRJnvQ+y+da1cH1y
cPvHTZIyV7S9v6EQl/3qxwBXKkMEn4dWODWcb8is6skmCICBM4m1tt7+60CiMeKOi6qfNyZU9csG
QZHacdhk1Re9zk2fdVeowMVBOtoweL0q6armRovrBU5MgSNriWTjmqS7a6FtR1QLnZgef22FEp+B
0scPGCMH97DmnIe5nMu7jOKCfwzc/A5kLGAxgqcQcdc5u1zP1FEBdfg10AWKGZ7/e8iewn97MK++
nrU84hDwk/ogIKAuf/7HfqlUji3BdxZfG6V2K0C1A3TOxgyNPXKY/MaJczUlaYwQLLegRS55hbh2
KpsyjVzkXyur6O8a1xFPRW3eGrjl+19MfAZrkbyBzLEpv1gXQWE+u5D0LOtDHJXDrlIs836wY+2Q
hPlHYqDWQZkTo4Jlpw3+3A/yxkv8KgK8fCxSWFRhE1dYNJOXQ2qqWVorUeh8qCOOBcpyR6f5ao8q
IveixCnJ05wmjtGFz1Qcv2/6ohCuhxNYqvxMM/7ajUFffWFsZAi/sAeQSyM0pq8hFkJvVCN1Qwtc
dOZ+RBYbVrDEA6zW+uLWGbU6QP7XFop0mgFgAQTzsuu5G6RiAup8rChi2Mk+Jj3pFI6nyF7uKaLq
b9xaVwvzf+0tE5iwPhmvdXATv6fGTCfNPBYw43RP1kl7dkpY+FqrNpuGeHTqA935RzYLzS7Q/UVa
vJhOoeG+7GZfNHgMUN1/tOMo+jRoDW+HuR93o96yFeFJtnl7kWpX40rV2fLAJ4ZLeAll3WWDWJvj
eFurBDqaoTS9SnQzaLDZVvcg7fpnJ45J6pgNkUZMmc6T2ec7GdjlQa2A5A6RTPepDKOzVM3xLuk1
qXtu7t5yeLv6kQQeUOwCplw+CAVJlz9S0QxskcCJHKcy1Ob3Iko0Jn+u/uTkm/t32ZT+4+bFd1iU
rcR/COkj41q/KGCo4fxiZvGRMrbsnd07WrMjga1+UeIuLm8cAqtX9v83hoMqc5sQ39XcLssOS7Mp
PgoFR1NszrAQhOQBTzhIcUYKm2pbULiAB5OS33o4Xq9hDSEFer1FDYBSefX9zVg6QZ70JpgzcCSL
X8Ip1Cr9HkTuLcLTao9eurlIoREOk7KkQmh1IGSBOaO0bqwDwmIJ9a1MRhS9hpvcOHj+0o5DwHwp
fkCIR9z0crZobpskGFHD8w0rxXgd1EGap5zMVH+rsOp6k1jKRAmN/q7HIR1+2VIci7FvEBoc+lgN
HvCDls9qCOjfy4tqBt2XYdtLdWz29Paivf5mmCvCOMLnxkYvvK4BxBcrIgI0uwcb7ZS1syeKWneD
HrT3g4JR7fO/t2ZwzxWLqyNDutp5MaDNSzcJlAMFe0l3P6k1JpqUIEbvpry/oWS67hnTA52dxcWS
vX5dfwvntM4Qg7pH2aktZc15sO3nZtaBSU/q47/2iz2WISSmzn2BRP3lx8MoSHFCrignJzCT0htG
s/N1JekaABoOJfNvt3a9hS3BU04uBlEH+bXawhbDXEuntO9YZa5xyNypfUT5Um/m3nU2QuTtjTv6
X9ojcbRcV8gWUBC0TN0/bl+aACQ49zPnV21+jBcaK5ru9sQqlz5onluyjNXNiLW96PiooOTuTA/X
BnNpF/b4Wqom+6VC3h2iCDEmLCz0HoRloCpY1uTdvAmR1+8DV791/Vu/yH63TzEubaMH4EqyigDl
Fp6dSgc+VgZ19Dly6uwcFqP6Wc2N/LMzwI82S1ekvg7n+w4LgmkfUMJ4ymfjllL9ek9Y8jNIZEhU
ky9cI2lcynMt/Fb045AZo7+E5DauEXXPQVAEplcHYfao9KK9Vfd1vXJolscfGakFsraO0y8s9mUa
G8yvId5rYW0S2m6xvcCM4cb287ce8jRzFq90rF7XFvEJdOh26HLjONWN+qsNnOY1AKhi80CysJWw
bG2+B39VjpsbS+h3Lecf92++MomZP1peTeq81EQpW/zG2P0l1isYBxyrxsIfSMtr6XojVg6uZ0C4
Md+VJaAVKlGj9lgDLkSDWQxjcNa7mOTpOAjCD7U+uYBuxYy37A796Extc5HkgGDNrnlGXFN+5clp
fA4TW5cbnTzIexbv2PrwjifFQ+YktWOMwrp/VHW8ALbzEOT1q2gpOL+TudI4j0OJj/HWjtzKPBhT
XTQbSBaB+ITLTjz4hsMwnuDe2NlOH3q1XGoC5uFju6iQX1hOGnDxPAb/qTYTfh5FmgUfSLcVYi8K
WyTbEveBj0WpwXIReQy5F/UD7ox0+N0QW1r1aASWfVSSEZBwHFuZvY0Ho37J2Hy/2iK3XzojoAyY
Fa0cKGjTf4mkLb+p5tAq/kzdUAk4RIkT3HVwPPU6vWJa96rRQaMGb7XFdjPuT2HfRo9yzoX1zrFy
zt1Gy6cHO1bDZxVzss8Fh8VnoggI/20ITKckMDu4jjV2W0RDHCf/oGlFOsB3lMYnbGqbCFcLba63
4RR0+t7pi/Hc56PyvamNTGylUpvaZgaVBNS/SPszhvMORrF54y5q8Kw6x/bkwmeOUn24h9wBZwn7
iM66d4IKgSF3OSV4rKxIWPdRAsHImwuleunrBlOVfEij+0bi3OypTiW/A54EOE2NQg8FNFS+J7ZW
xh4CjOxzmOH0knmyaWr1SckqnLQRxmTZIx5EhvIt1eFhtHnouN+kCz5pkTjX+WYYcDPwZV2N7kmp
WvWO+g0ZeO00URcSduMI+NWctPqhsNMC3zZRkVHUcF06dQ11NXugVZr7ANnFMf2hHmrciaMhTPeS
Gu/Rj50wVr9XGqZ596rt4mZRL8LWX60bh6QS5yHpH8qcZBuJgNz8heWuzPZ2jqGZ3SLYg6rdtZr5
EJjoLxc2dZnubGzYNty/g/6jmjXUy/pGpxt3HY+Xtkdor9Vy3BjTqPzMa3d+Mpymm7/2tllOxTYP
+vxbpatJ91lMgfK1kh2rpzYbbWi8KpjKzE/abobTWscV+u+wbPqy80s9UsOXOkLftkkV8DUwbIoy
xEMFGQJeLXacYpwzY27kqVGaKi+sxqF5zkQ5nCROqOP7OWobG3CAUOxdMQ92s4Pu3k2ux+stek0T
kF5eiotH5DGZze+Uygb1Ieskxm4lFGQPqxPx0lnDrGMh1LePSdNr9slqlQocfzxlPxswTcbGGapa
QcbjUP6dWm3WveJpKbtT2Mb5wU67iMfSRKHqOVwg5odi1tzZB68iIf6nczeds7422h92jCvej0Ex
quoxSqvIzHBWCYbq4HQm5YPgIJtjUXZ9vS+mAZYFZrdAXhRXqjjTdYpZ3WG1bmQPqRyheLS6Pv3A
NdkdN8R0dQv/0YnsEwxou9oysqJ9DIzecDZabGqvTSOLx9hULGcXNg4U7UmUZuz3Ik1YGCSoXwpL
HZ8UdN2AwKKKSvv7dnSAonl2h3emBv5N/GT6R845DVX73gnLoPKsAYOIY9KK8EMRzZqFf3HIX3B1
2RKRtEKHb81U2WHYnp0ao64Gb+Ahds6VTMfksuiy3G9bpUkp5u/HZDN1tfrRzfEAoYSSQgU/IOYK
HdyO86OjN7q+6ZJsKfSaZwzAK9Qhxr6G6GTc1XVofSkgqzzwABgHHLf7XgFJjIHQ1h4Yh2+NTJAW
lVUfDj5BqhGjX7xJY7+wxkD3Grtuw11lNgBFyqSJpR86OIhR0ySTn4rm2L9kBlBltNTovdXoMO2X
+23pVZo7/hj6hN0HiPp0Trowep6t0jJBeks2jiyK3I+KMlARLiI1qfdwi+cjFFCo3FpQBq8jYfnM
M50+/jKmtnpv14VG/nCu+vtIpE7oR/PUD/DmlPHoum35KVOoDvDQwVe253RK9zHEV+xXo4gWb1ar
rettkFdG7/ejHf9IAdHFXlPapQsBC4tpXn/YNUT7ajCwd6jgpe4JcmfTpmsGRfPHXuUjzW2XPkTR
6MQ+BY3Tk5hqDAOm3uyzB3Jj48dOD7OnJA7ieYdLQF0+GEmtGE+6obgT2hUlDNojHlILBmyxlmr0
tE6fsnE2z1MnbdgwylR8qYJu/KxSV5TuVKDQYocbcXMXgXylgi7rjHftRGGbJ3ur5pXVEFTcgw23
7uxCU4RnU4jwPmtD5SeBCq0+jqjpAUXXLV/FaJWUi7fmZD6YPiv39Tkss11dAkn3Akw1Rl8Gk10d
9IHB9VLsyO8BRxsGB46R3w+mtD7IoFJxISe8eMKkKzThERlJDg2xlu1R567ZbXH86FWKMFzFJDze
p6mfJW19p8dD1vipBTQCdl2GaMhshat5VtyZ8t4sk/xBcs+uN4latOpGbXPsCqAZxHeZG7oj5diF
pd8ZPbYtSRNoHHFOFMPPlzmy4x41zjNUM3tYjDWyZDsqQ/+zd/Lqc6fDt97mYu4O3KHxhUDiYqKa
i8z0KY+DqofNr2aDpylpj7mxy8fax3LonzEtyUyPoIX2MJWVzT0r5lKNGsieH4rMAPhnJgNWjRpB
q8IbW64wnDhFid1vn1PsYqRaZ7MNudp324gL6Y+z7O47hbClEqoSa0BVtj+1nPekN5dFm7+oeYZ4
cWgK51U3W4STmsyHn4mijekRRy8NxqZWBeGZv6G7fqW0kQ2QJuofnBGQxBmMg/yBJFGr/ciqze6j
VnYp3jVto/Y+xrrUq1q4rcFUnic8RmMD7fY+np3u2Yz6JKaDYLg3uA86kLaCoAmO6Siqd1NfWdUp
aijt8TpKjfSfI7YZ8d6Z0f1ucI0Ztm7ZBjjCWOnwE0aY7HalQzmtJ8MxNO7NVFIKGIV2+Mk1WkmE
1qoFQgc+lovVDZovTxCniI5jmU/JXlEdPCWaXq3jc69NheFR3xQUhyyVyBbc3gz2md3qH+Oonstt
Z6VNhJHcxL3MdefpBaPvsd7HI9fILWVVFo9O7mkg05XRtA+566bPCp4G+i7EINbxqX5wHpNQwyWr
qDXtvnL1Mjy1Wo1rmT5pRnro09D5GbkF/m0uVQbWDneFBDurKApqzlcHNllaYcTnYz1YdCeX4wk4
eqcV0WtNXhXJVNBrexUfJXVjTVzwNgSKlv5MVJd5Y2Vp+X2AA3iwr6tAUb24DOLkmAahYCFKbZQe
UQfMuosphpYnsHQsnxfFkjxFTHq4vkUdvLfnCIcogXFfj+W4i0guNtNnbTS5CprUCjgnKTD/7uVi
jJKmASz4zOILpQFhFo/baZ8h4A6Rt7f1yE5kFjNXuoxaYnynpiCtm53dM+k3VjwO6jKpE+yEsjDc
FoYTqS/xWNraoztrkLQdmce1p7qdzDCKj9JzOmLxtxnnNn2wSlE25zwXHdUKbBwYPJUd67et5rF7
b3a9226cqOIX2DhdfSjyVOrv1UoLJI51RccCEH2CmUKjlAH1jy0OSTxEey31xrLqxgcMKYz0KPBz
cbH7oySXDTyqdmE3NBIFrVCbyl+MDbhl20Ky3l3sXl9LpxkxC6mdIdxoQ5aUu0xWtrullFV5St0y
1784Ef9nr4pFE/g491gKrHDKAR67ytC4GrBzIW9rKpqFVpeX9xgPoztV8kx5rstZvncaksxns+67
lKwapgMwQdm/HS6no58qXVHeiVmI9GgYgwq32S35cqUmp/7dkpBx/QTXI3mP9JPrDGGNRHnkZs3V
ywyR4b9Q9KN8ttHPB19mWTfvOhuPk73SAsm5kT+zriOMJM8QPFNPQOkdZ/xlcEWSn6kVin6OOoGz
5E4vh1HfQHmOsNiLJgwwReRk5IWjphanACvFAWjHIA6pqTRi13cDhsQWF4QPMEnDaCEKIAcklBP/
INzHkFh4cN2pTdQ3GxHG1nvDxaTkDiMT7TupjmInpmiK7m0zZSS7yYGE6qD9HX1K5K38ubKTWJwh
2eXjXSMxpt9ORjbs1ByuOdyEsnhw5MAO5Sn4zoxfUioSTa+cHeMXLK7AOGp55HxQiWhOd2U9mq9W
BynRK9jPf8Usb33vWoES7xZHtoynkFPFZxZMTZl33DgYJ6eyy3aYBzaO141W4eyphq66U4yj3nyc
oliFkgTX5DxZUhQ7bdIibRvhd/lhAi0YfaiUACsi3mfEow0KqBK26i64Efy7Do/xBYmKQQJZsh7r
FCjQjmoI4YUcp3lo95UsKJlQRkU9gT6pwBs3yThs3w5fXEf5lyZJQ5K6I1CjrYLFrYuLe0rxxJEc
itjEfRTupYlbRhQb0Ulo07jHJ9LlQmLkNyK4fwnYkPAkU78U8BhXiKVWGzGsH8lluV3n7LIgTL5i
ADN4U+Qqx74mZhPMYs5vhGv+1l/KhqjVJBC2DPPlItFFHoTLI/uIZ6+jfM0yV4+ogHBTXwpblhve
XKFv9DLFjmOCMnyDk/3X5iEQ8Q+FohSKXTY/KeAq7V6h0+nY7gqgqWdnnORjLaGV+G3UBN/DuGwP
BUd9vn/7U19HQ5caTgxkSFuRslrjX4qReAuvIOuY9jxHvKQWGgm0DP9nz21lkeDw0+f+SC0o/iqD
dY+xyq0Cgut4IHJdSoHJ0JI2I2d82f2yH3RY2I55bNtS7HJI3DB1mrvUxpb07c5ex14XuIILkJAi
UpUk0vIl/gg1t7asWjGr1rEn8DPs9II0FivX4XVNXUBW38EWjlOvURt8kN06Teonl4BcRE1D4tzJ
QRtuJW/XWi1gqVybyZEgUuHViIrk8idZeVZoc5jgJlbV5l40nPSewdVgjwZ4Po9O0CSniAD5o53V
XXbuVazjz0ZhGRNF7xDBMXThWZNqcbPFmjG49XH+siAp40KvABufnNjaG8HE1L3tu9A4hkN7moes
exFaLfygVwy2acqZIDncmJJ/2fDg9BCfh0qxWCatlgNAzFE1i9Q6jjEK8qnjUMTNaPKrJrff47Zy
Y3+9nhQLMp6FT6aKAil17TlO+WhFSiAwj1blxgcRz8mjMktn3mSNNX2Ejxf7NofGWSDin70hsHmc
UZxrnNRYmX++PUP/shUwF7hSgpAl27kWn/FeEy6gfhPl7TwcmqoXu2R0qGoRLoyWnOvYl7YX3/Bq
Dux/3wQZbUulXpGpyL5/ORG1KizJ4bE2cLDmwUVcYccdvtm5pEt4QwZF/8lmmM42Jqe7t3v9t09A
YosqCYL0QK/XsjCqlJwwtycMGJUu2Iii1qk56POg2lSO0vsELJPel8Q9NeyCEQJ4aTtSb9RxnX2H
VD4bb1ybrmY9M50TaOGeQxaDbXE5FrG06qAE0ni0oiK6rwWxYR9vY/OuyyftTsE0zG8cKz68PQxX
E39plXD5IhxAXLGG/hHcpPqpH5xjiaLmMbS70fBEJZOvMFNLx8tTw7nR4tXWC/OLhY1ujegaz/XV
1juGjhM4ozCPiT0J3wowQD7Ek4rknFP3liz1am5TlivAoVCHR+7tKs9HUqmVdqVHJ5C6xrNs9fku
RQibU+yajaTaQvv71JXNPhr7928P7HU3FzEnZF8mN7vKWgUYki9Q27BMTpghnxw7D37aeeHudE3G
1Y2M/vXMWeqsyGYuUDpkMatUreu0/AKnT05ZNRDktpIBrzo4+Vpoi5+zUW6HmsjgjUb/MrKLEAdl
DGlvto/VZ5xboyWpk6YnM9co4mmsULxr7LQ+R2GYzcc2i7WewNSURIdQTZJbNlR/a57pA9EDbAkc
/uXP/zhVTRUjb+kYyUmViwV54WiV15J4I2aXafUh6fCA9zozGLZKaA0vb3/b68ZBMvw+oPAMoI54
NeCclFLMWH8dg7BpT7GoKLwSLg/8sA3lSVX68thYnaz9Wu3VX2+3vS6j4PBGc8X1iTvUUtq+vj3p
vDWnKkcOo07F9CEL06bYq1o38pxNEIC1cI+ru7GoSdq3Ea6iH6UwSTpX/QDnsrP6CkcPkMFF6M9F
X2dfNfylxbklN6Lu8aXRD1afjp/e/tHXuwy3a4N6TdY9giqxuuxWhaQ6mQA+x11wBwYy+DRVUbcT
ZvNjGF2jvKEmuF57NEf1Oxl+9hhSk5eTQxvGpTDVqnClxR0P/5n4VyfmdNfhT33LTuB68dEW6Tmm
ImwJcsuXbamlhlCnrKtjaMTtc9pTduupim5lXqeNcbxF+Ki+j+NpuHFcXJ9fjCjyDDZuLDO4QqzO
ix4CBTfJQTs2bj6MJ0LVYtuBz7qPOTY/1xGxgAanPrBBuPEGHlLa9mdTDkTxUQuGN/QUVyPOIkBw
s5h1cZQg+LkchQrz4pk1R/lMaU2vLXnoB+pfdReaqzEUN94uV0Pu6FR5MpkWCiFv4dWQG04tzaJE
TUHEUEy+TLtGO8RMPOcIeabVvMhqAEZPdTZlNzSmVxMZiSknCneSpawdzM5lP+uurOOCYMVxtsZM
eIK1c68XJPxKMTxYlX2jwOF6WGlu8egClcTsWgNZQqVLRgKVwxHAjtxU3ZQ8Nmym+1FisPz2Er0e
VGORj8LVQinBZF7t56bR5Hk8F8NRxGqyz9GVb5MUSUgeEj/2+kK8yzUcxv+9UdwTdXh4QPi4718O
J1IQqrShkR3dnmL/TVRYGUbZmUr6jGywkR3Cua5/JnU+Zse3W77awh0glrS7xBt49Iv1hCUERgGC
O2MEPgevxhyKJ2LgAkvtYFDb0xTbdo3zbq4IP6b0W+zebv56tH9LcbgdLMYN9Pyy432eI/tuNOM4
wMitKaa1Iy8zsvLUyVRs0zb/WWtw+N5u9Ho2IR6DPrxohFHtrt9V8ZgqCWI481jGVXrKQBDr/ky0
ofEV3lzB4e3WrpYKjo1IPtH4mGha2BwvuyjdiCyLZjfnqq5k7jlxRVowDCOSslYhfxIuZ4T/uUko
X4vIigpwvu/qFRdj1tA5mezOqKw00scyI6GJvzw5IDcaw1MVgjR6u0mDXlxobuD8GAuKjgcUBQrr
pzR+pkXAROrPauCEGn7jdtcfq44s7M+3G1qDZpaNDsEUpFed6hpulatDrUFPAcBMHc9JjdL6GCut
Vfgx8fD4R9iO1otjtuPk+vMo49Rvi9j5rDJ/83uSVMkjqW8Zfy9x7LI81SrtW85N1x8buidXUOpD
uJ7worj82AvnYhRhr56rnAe7J7DN9QTijCcH979D3k43HtBXy9elwoCyEEL3RJqJo122l2YRvN/R
JSOejaN9au3ZeNfV5q9R06J9GFha/5TUunpIBnkLbn+1iiCH8mQlE2iAHKCs4rJpLZImRri2fk5c
MVi9Rzk8uk9zDKz8rsqA6L393a8n2NJVgHkEJ8iurc0e5k5PnSooyrPulI3xEayTmu3yrMOn/u2G
roeUgMTitUoCczFCWC0epzBJdltKdc640cTTtqvKAccytU9fc3NyxqPCw615ym0FQzk8ycvPb7e/
vtjyPQn5cJtegCKQutZ12xMJvh6RngW0hCsGqDM81tJ3zCokdB54zlrupRIO4THXhqHGgV2Q398Q
Ksi+KWyxYmuP5JK8QIbGMGxzA3lGvWmKcEYvYlShtWH51FXioXcshba/8euX4fljI+DX83r+jU6j
MoHL+bJC/niQTAN8CduYrafWtUDg8WpKSCwYbg4JKLqfSyv/ovTwB2Y8w61DVZTZc15V8lNlICr7
t2N1+S38BC6lGCNxnovlU//xW3qkcUVZGNFzEdpch0IjtPwoG7Uvsonsl4gVs+Vll924ka72AFpd
0MP8QzyZ8p+1o02RdGTU5TA8ObIIfgR9lL8PFGeevykF/qabbDDQ/f3zqNMmJTaUibE8+NdlT4uc
sI3Rq+oTUkXLPVZjNBXnyigLBzlgkAlHbvU8tfZBG+Ylvroj3u6fFZgv82ZyZdhgutepuKa//bOW
u9LlXOBUAL2ClpncNI+Qy19VzUaQjUM7PqnpvO3sbLJ8JsdRisQw/RH30xM1LB3aBxJG+iGaAmSW
b/+C9WkBbpJEBu8SHgeLP836OpfaMP7TKdCo89LCmJAOgsc95IVZ+aTLQH2cu0IW27gZmoFo/9RG
H4JUlfmpEKmrpic9SkvNaydM6TZI9nF2vXHd/H1T/mOM+IG8mdhGsT0GEcexdjlGTdlgqqx21lMo
EackJ6u3XMJrOQ8XvKwjNVfujGbC1Yb0iLtUkZIr0PyksVzrSXWkO+wQtqSO7xZjbjS+LPSseBGF
HrbnAGvL41wGUv5C+jSDd0JjE0q/nUD97PIkRMzT9Fgd1oCOAxGMvmY03Us+4nRcI0lDPYg/eoVj
CvlFRTug1zTlbtQmN38I3KJK0e6E+Ar1COGnJ6duLBRrCtS9bTMgGdwmWWgqJ5L0ZuODOJHvzQEW
zDYb8MEUfoSEoXvXU6pqPFWpCKfJyxSElo8F57e5Kabann0rQnZyEGOMDTRsI+WZX5V9WiwQHE/y
QfGv5EAfDlJNp/zU1+O7WRFG/hgggWlvPafXT83lW6GZQ5cAgH0pBVidtpVSqoVmdNqTrOVwV2BB
MHrRNOHGkxD68HHrWUzI8bKRu5A9fENyFQAb5aI7k2qd6f3bc3t1UPFreNRzv6PcifQZP+xy5nSl
NKD5GfVzNwcPEpPqg6tkiEaz1hhZ9OkvxyiCgzYE5Y3d5q8NYxTEFYfNDgXFZcOKNCqRFlXzTMgi
OvAOQ5tQtNWW/5w/Js6kfGpjhf/YWGl+eLvP69rGpdNsrhCdoDqDmFuzVqNFEa1iYvpcSeTSm7Ye
kkUaMtWIBVC4+FYXZPr7eNBsf1ar+FmiwnnNFg3G2z/kegxI2vNjqE9CCnV1+1HQ/jWEEvrn3mam
G4EmPC3Lp7t8mJq9atTx10TFxxXxlvLx7ZaJnTK+l1vG79sePre8UcFZrMZfjbOxbdw2e5ZA0HA3
HPQ6o/YPMrqWbdFXFJVXAvVGmOmO/0fZme02jmtr+IkEaB5uJU+xk1ScVFLDjdA7XS2JmqlZT38+
1bkpy0GMAnoDjd5AaFEUufivf1AJGPLMYn4ZR6uTPuRWQ8SbRBnFcD8ovW4fZnQe4ZlI3Gj8DyZf
PIlfU656w8PUh7W+H0Q+xPs2AtcLRjgg2f1YdXHtuzFKS9+uxjH241lq3BvTQp4gspMynDV8C9u2
T9SH3BVgE7mKljjQVNhbeDVpeL/pTtjLh3DGEmyXLrnfOy+SCuVyWKdd85XyqHyyjWn+GbIPhWer
rGt7P+JuVWz7Tpm9XU1UfLNvnMSsg7m1W4hLdqc671SKZh5EM/yvI7OX8Ym28Bv2I7oa+4nbSX5f
iKFT9jBfrCYodUXvmComrD3CNGmcTaX3SbdxemrRICfGjHgDM3Pql1hxRfNEJ7jNT8NoCSPg6uWm
kEKtPtQKbPzyJLlvxpz2jSNH91mlwkAVHofyW1oIONvAbvP4w7Jz6ydGe4q7tYeuecqkU9j7Lulz
EdiUJrjGwbzAL0JXh4ObF8rwNpiTPKTJKGDE2oZU7oeBQsuHez7FW1toqcFhUfSN1ANPg2f4r4QA
STxZWupk6EVTbdY/3SFy7CeJpz8NTdEo2p1RxlYTB5PnRNuGusSAGqIac30gP1F9EOyDot7NwyzN
jcSs0Q1mZ+LDgkBktD+krQ3lPdeh7KSVYWr/wt3PfSqGfHjTy2mEqmYlfUGPFJYVsoNq2Kp9pmeb
GR7sIR25RhqBmpNNHHhxPCmBms3uMa6TcNpbg1v+LL2yhabKre0baGPmYV9nh93GzoyiRowR6XLa
Qw1RxfcSHy5vX81VNQW9UkOVkSV0oUC4VhwGchoG0W0BdrzsbjLGjBRirej/V2d5lG5wrC6ria2r
d1+bwZ6N+y7KO4eAgVip/ZIETSc/1LgokVBkm/1Jc3LHfGknzUghgxm2lmzM3LOnLyyELEefT7Hx
GI4Af3cK6nzCeBRFVHsoBm2+0bQhzU8FXlzWV8uMov5+rlWrQVQW6+/zPJFmPA6Vp54GHXdcbq9l
UsfwL+mMb8m2rPa5M5jaV4U2xhztFn7oneKVRatD6GMb2dOkVV9HJPUkNGtAzCDfoVXuhNvoY/5I
i2sgfNCKcdsLyANszr1ZiuxJn7vJwogSZ95bPf+lwLvYqQhIWXBCgDSqb5rYlycFAIWm1qZUn/Mp
HJYw7cwr2Zt669fo9cmZstxEhY512l7UdvG1q2IYz9gnOa8T/TDgoNy6sXte79t4RWDCyc6IGS5m
75e/KEcfa8yxYZ1ZbbOm+R0msQbqab4gPzQTG9c1eEX9owEFuow3TZImt6IJPjjDsAHWiPjFsIK2
ydoXxG7yWdhg4s9Iz6ggcAVNv8D7ce7MvA5fjF41D5YxJQe7nZ0zDrbNVmkT5cZFbXV95yDlq0EE
As18gWvWbvCjkGMG1yh/zmhcpVFQgIVFx1miWX+1NGn/paf27/FsIFxWAfD4lfd0lqsjupy5egbP
js+l5sS/2rCYD0Cx2Re1AR+8cfn4oFpjoVBQI21kn6fvefmqsfCeuRUV5XPjREVBlPmYjtsOiqcv
67J0NnAbXfcRZvpbESlijxE2Nvgx16cHacXm3wE1vx8f9SMOpSy7ZeVd/piK5CrSNbTqeZBl9rNp
qxq3I2IhSH2pFtrnPIIwL0TgUbnVgV3+9MVHyJvm1keUHQvOoXS9HDpzOECzsS6fja4Rj31nqBty
ZLt/aA5ZKBwsLn8Q0Z8/r1I+GFTDDX/RWQLY0aa7HHQs27poIKw/h1mkb5qudLeiitX7SS3j17Lr
sNzBduRvK2LOW+6auKijHCcubPVxp86UDValhs+LP+Iuh0/01RVu+e45Ta75JUe5dpoHLfxStGRy
3LjJXe0sOgubcCad3h5BC+rqDQNDEqbg9uIld0SGuLWxaow+YmuvVb16cDxYZL4D1AFhv3DqG+Xo
6qbNgmJwgpnILeQtEzp3Od2paAcjH6vsxbTiYdcoKm+WWuNeHbM6KGSfHgolNb4YRmkeUeppL3/7
tjn8wHqAPoDTidi8HD6rdPIOYH6eXS0cxS6z+ni6T4QU5gYCxLTR7LbnBVSIg248+HUtTM8fk+9F
yQ+/dJ18R49bkeVUiee+q6OnCnHahNlHmUNzTqpdx4X2Vnzp79TOy++JngX3DxhSLLOrI2SwJQVj
U5rnNJkjzS+U0gBWIkSwx/A0TbV9M1nZjqBfqPMtMgdYAWEYe+03zhuluq/ceinJWgKnjp2ZGeIR
sIi6DL3n/MIv1xOf4yufY18pJ8P7dyIeEolfOo148WphPhlooxJJOX9jAV99shjWQMVacAhaUXT1
Vi8xzZ1ayWb9WaRJ9mwAcB5U15jDrV6b1kGkfXjfz/iHfr50rl4glCM4V7giECTI57MadfaMOlQj
03yuMV50T1Nv5PdhnZdbvay9FLmp0r1/PuLVyadDbVsqD2h/nH9r79YYWoLbjdH03I1K/rWplfIZ
dx6xjzMq+s+Hup5SPgZWC31LujFUQJdTSpfHxfnYi16quJLfykH/MSSufSq42Od+F3bpFqBZ/O31
nMqZpg/XUzyHcadazagctLaJ2jp8ThojOnFPdANVq0tKy9B6tGvHOdUFpSZu2Deb8ddTy8ikPkCE
AQrjo7x83lkfyzHNuvilBJU5hFOUJb7WY0IcStxtbxzwuJXz5y6+RFpNLFcgVhoR8EFWw0HVMrm3
Jc4zFVUtz8UAo59tfk7zYethbdD8Uh1CeL/OpOkRpBZpOYAjZT/hCyUiP9VfqofYb1o0KDtbr5R/
3bpOk12TJPnT4Hp5uCMySkcFpIgkB3qrx/hIslxjZGiZnNb14WfGzRG0K6yJN7T6RAamnsu7YdDK
7okbgNa9a4nrZY8pYgCVm11KON+XVtCf81vFqEyUJjSpfMhF9VuVJ/lrjYNNhnIisReQvI8Q4aLw
eYfEhHl2aQsZBZNojN632RYeG9m54YZiXhWBFhfyl9uYU47UrqloxrSN8kPQV0YaAb35LZal8p3A
qOY9mzVDbKOxmZ9sKw/NIOpjq71Xjc56Nsd8fh/A314QSxean/aAygGa4xJ1OIKczs+mKH4YDD0J
/UHNJnEkjK187rA4bu+KopmtDbHYUAe9JHGP0QTJxicCHAU53IQh36rYT2N6O01qQHL2WL/Vo4aU
rIua6r9BuClfRRYSiZ656hC/oGaslF9SR1r6NHWp2FApl+PO8kSpnkIAlvtIGBlmpbPS/sf/TP1M
3Ty8e3Y/GFsiP6B+ANf0r8ow1Vg/yqo4yoaT9IjA3HC3yRB2KEdjrfthcIiUWyHnovGB7hq0foCx
Bo4FE3GcDf/d3uidtFDD6GlZ2o9TFs3CV9VJ955QxZpo71Rcxu9N8JLk1WpEXm9Cbphj0GiRkR1G
/JvBKeIld9AyS+sgyyLXArDGEl5r2Qn8uZM87x7qCbwmsOdW698QRKTh0RVar/dblGQJyW3c8bzq
J8lDPbqWOireOgft0WaK+m7fI/UwXsYyxdfB0DMpdoIaO/YpvCcsUkh9WULEw3lEXFi6323gLfu9
lumob1rC+F7raDHbaQkJEScoEkWJrFabzPscNnp5V8QYwHeRodi7MqL5GgM/dT2WBJAl3yNucN8i
o6t/Qq3Opa+oVbGjA+5Zj6jm3IdWzk6xrUO8ob4DfJcogVobDdus09rbOKx/glgmb0q+9WFn/cvm
3zbnzhrGx05JE7Gp4px2QcfmRr/RbumHJfjAfM8EaQZPaTvb4eQ7iW0/uyFw/33W5qBcsvfUA1Uo
uwg4RDrUnS/auJ62sLnr5IspjXHcIfImwxaFjunhhe+QGufzU7G03tg5zaPAipXC2I39kJV+2Nhd
f6gSFhvfTZqPW8dp+EVNgt3Ag4hl+10ignufjVr7N9NY3PBnhTneN73X/CxCtMP3RdiLklzpotpY
80Q2gZmI0bmD8WDld+oYojNVyiL5jkdak/8bSrc1gSE63Q6QdenvtYkP0yGtOq/widkos81QTU6y
0WI6gnejYmUkzmVDbp5jD91hkBpyaN/DZurTYw8ncH4RnZVph6KeWmo0y1bSfZ2OueXrbWW9jaxH
K6hcTotDikaCxiKqlAaifp/uRJVA3VSrCJm0xpUD+5LRieKN2rvIghQEktHRcUhsZAZ1/CBckesh
qCFMyE0bSvMRq0lnEhuBgjzZUR/ZgJNmVn3HQYncYmSLQ9n5qlMb84+Zvz9tFaHHu4ICwnptjbDr
HvoQCC/INbeQ+zG3OxS7kW6/Ic+3Cq7xUj50zGpnbeqJeMGTUcXavNN7gBG0xZrIdyPOSFt05zQQ
Unzp28CV3MmfPbur2Zg9EZt2MNbpUG00TPwbn4gEb8sf0Ou9XbblrxQTp1+zqIpXyK9Nd+g9XtBj
2E7OeIhqdcZyICFBG+2c1fxT9YZuPapG4vTUUjLTgwmLjPgIvZ4sEuDJbHQ29ViV+l7RpsQ9x9Uo
/ysHTyi+k5XKLwWjgf7UdZ5Vb2sjdG711q8RCS7J9NYtCsvfN9VVyUC/WydrzwpfrJLoBoBMu+W3
e3QR/U5RonI3lIn9SjCO89UEZI193RjKL0oam9aN5ulvfdPFmb78FKRP1GagZ+q6q+FYWBvXog9f
TMQVOyM3i0eX6LEgUYusAWMvkp2uFcpmiNTwR6Yjukg0afyMp057rhDaejeqjA9+ENoQWogO3pG0
HtYsu8kAjXQHM/mqyci6V0HkfnSZF5tBgvVdHAhcHDY1bW1KdH2ejlGkcUbBqAq/WTrWMi2i9P3f
VpW4sC0vaumtcvVbVZWmwa/JIuJZacRH901siQqNsFs8jdbUPPehktb4JnTDjZm4rtQZFmoElAhg
HO56q+JOYpcAr9d4hllL7TTH8Y493X1Mszl/tO3y5e+fkssIODC0lutrFmySqTD0xnhWXLv5OU7C
8skQ7IIRqfoUdFbRHOpavaVIub7FY2qDKxPgHIIs7pWXD4l1Y6aJPs5erI77gB95tbmDatx/gRjc
eljoV4rf0thC/t645Y3rwjKDF2ufRjU2XFTOBpfLK4e/JGeNW3nvPndDZdFcMWmljDoaGGlYeAF0
REkcmhnAMqg01hfSOP0WavbBT4D7iFUdtzIsgtcEJrr1ciSPrnhpYcn5ExY3YFJagSYkwp6V7vSM
/4o6ON8LT/H6IEut/u+opaxndwGpEARh5oguboWjgOGofVo7zQv3DGNPPw8Jqt3gwmVGonhudFm8
fr7QfnMAVtPu8HUv11/cKGipXr5zp6paPKn6+sWN8KyAOV6gCKthTW7SGQIBuvCqsf+LUi/5QntB
UY6RQS2iFaqk7Y52sMTAX6RWkCWco1urNvNf8P2IXo3RFLWB5bWNuheJHO6dKcm9G4vm+o65ZPlx
eYasinnc+hIU2U5TZWiIX3LU/xXVeudtx0zD89RWe2Vr2nG/YbvAPefzabteKVzXEfQB/NCHVdfk
f0+qChPXVi+Gho9NEHuyzPdt56KVQqEeU2+27QBrtJ+G70Pa1QNakxR3ns9/xfWmBHCgk7iLZSSn
xfpX1LS+sgHu+cvcaNr/CNeJk6CKByfo4lIJ9HFW7/5yQA/a/m/jNpPzAOXm5WKp1UYo3hjqL1pn
Jg/1oE6bITGtI82/+mgI91Z839U0Q65G1wFfFcR+OaUvx0tDz4MgG2d0fVQ5+o2juP+0TTb8NOMZ
zynRf5+sxjiUnarepUl5MzJiPcEYnCIeoNP8/8Ovcxk84lKtrMvkWcF8KT5iiCCzJ6cq3OZgefoM
WFWRbXZjD1ivaQZlmkm2MhZlKrFClw9dREWSi8x1n1LcSP5tW27N+4b/iqEZYqJha4+57HbGkNfy
xqmz3v/ZfulNwBbTSRwFU1xNt9pJyGoKHQoILN7/wja3H6py1syt0L3B21qzUH5ktquYQWM3U3xj
cV31LBbaLl4BaHL5l8VJ8/LB4epJqVhWdC6Levxn1BVU+cWcV4HRZOmPDF3a3jMj5eyVhHSNZtq9
omeZfZcC/BZ2dVUU8lvoGtCuwf0SXtmaU6bUxGfBcsjOWp5MR1wFpi23KHEIazmfDC2Stt95XoTA
gMpgH7pz+tbLGV/nzz+4D34H1Sd30MXykwJk3akSiWZ0A/D6eerV4k5OU/5oytHhHgg56V2mrvaP
Y47NCwZbyi8Aymhb5taNM+J6WdjgWjjpUSADzq1bdl7qJsST9NYZ8WlYBriHi3LDLUF9lWprTpvY
7IouMJ2ksH0IrJ2+/XwSrj8IMFlnycGG7YPfy+qD6LIZBUSNw1ZrGPk51cZ8NzudF2CPUu4zY0Cg
P+AK8Pmgy1r/81zEy9XF+wDHbrL7qPeWSfmDPhkqltFXedSdMV/rcAgPC6/CWMlS7kB2btGJr/YZ
hmFuqb1oIyyfwOVgCUwFWeeadnbVrCNGDwj3dybqf1gJhbsIJcyNp1tvrMtzYTFswRUzaNj8hvn/
eLomH5tBWJC5MAPzDmM/Fw+YSSTTI1QPdC2hkb7RPbe2YLiYrOBwFLs3XupHj8yuTp2FVhE+lXH5
yGY54fWg1uoZO5MoxHFB9tNj1EXaLiwSTbvL6E1mN1ryVwuZp0ZgzOxhXoFjzWrMBE4LBh+TerYi
3IgDq52bA9BKZwaq2zvGPShS/h1EMMwDswzjfz9fUR/M+XKWLN62uondwGr0kgt77oSVce5nbjZ+
bcTyW4WSc5e2Xd4eOL3EvohBqcY4d4KwmG6lo14taYSCS6cIjw2+4iuXYpoNlTopun5GpTW0GzPB
+vku1VzFl4jBkhtLbB0TBwDOlqGycf0W33prtkETFzoYkuedC0jy06aue8ueN21pDvf0QNty3zUp
7jx5GLfGZkxsCJmllY7K/yCwYFaHSK03Dl0BwyxKvCTddV6fZYsPWwxhKqhNHOxObTOplbPFAjDe
0V0UFv5zFpe0yulcv9KbeDvl0zw1/mzDZc0CijV4uH0TA4knVdXbQYNPm7UZreXO0Xpm+yXpR9He
utgv7/ZiN2EuKOk1VjoFjbmO1kKS2pZ0k+xzNo1ATn15FoaJyroNc3NTdiG3CZQyzqlLqnLbjO2w
N0lp+Kdz4+m7F2n9HtaoeutHLbvK6kctDGUqDFqHS9/k8hOMTb23YiOdz5hQ5XKf4KLu3XeKnnda
kLmFsmfCK1DGXqu9bdXiKbWP2MWSZ6FVhXJjuVxt8gbS8yVEj2la1OjL4v1jR4JvF8t5LOczblxx
tnHKONwk0zj1gaNVJG8t6JggMXrz+Uf50bAeshrKaGqeK5Y8WaFOZ+qldnbKBDGhYksblnoZg1rX
ddUr9w1UrF1Tt+2NRtUHHyPnGfwXTjQE4uvwhFFaOgaxsXqGAJf+Z0tsH2JsCHsIS55a33jK3wyL
1atGKsyAXK9hkK4Fqhx2hTfPvXoO21n+iCAnYHFIoV8A9GXxBgrELE4Q94dN3FVoSOtooGGhFULe
abCL713pTP0TEcH2915PDawdlRlHsDGS6gaVs5i2Q0U34qWDmo3PWiwTZ1O6Tn1IZmvsCSKoCm9j
DklmH4ipXVjvhLHjsREbXh7fuBV9sMuDVS2NMYy9Edat9llNGEYncZs6V8KLtlma24GNk67rS8Oo
DkDM2E7NdHj/U4rYPHy+nH7TT9cTDQnh9yQvJeSy3v5YxiZcvbRpQv2seVBqQE29NKyDxp17eYeT
WWa8NL0Y9iN+BOoD1+fiweMOl/kpkNcpimd32ka49lrbWFGsnKzwfvhCPKur31gRHxy/HDIL2EGP
lqbR6tqvRdYcYs+nneXkqG96EQoRpM3YBbmiEMYkCUl5+XxqVscf61xHFsK3vRgdEXmz/KI/ZkaF
Kt0CKIXHRtXrXRhO2obrT7lNDIMM3KZ2Nr0LN6AzlDAQcOX/rt74PfwSWIQuhYIe8ePl8CLMmqEE
UjzqRkryWYE/QKrlI4O68bdext6N8VarcBmPCHIosBByYGCtFWJ9EqmS1RmfxkjJfxipbgZTaulc
pbomD0JZin8G+lB7U+mzW9nvq03t/8cGODRBs0zACf3yWdOxVliCjM1FSfiJjOsjrR8MJ51q/t4O
efE2xnL89vn7Xa2o34NCKYBXsChpgWYvB0W2CPs9k8kpCREw+knUNc/mUBMn3o7gwwL71VvBq+vb
0TImt6IljdbCao778uWYTcMe4NGFPIVpH2+bKg5JOk7bJ8Mhz95G53OQGFoHXRoWWiDbAb9AFCY3
PqUP3jSAJS7OcA7UhR1z+SMEtsd1g5nhyYgj45uHjeMXpRzzk9ub+JdboRiPnqMMG8sjGufzOf/t
cPHHdvN7ArBUgNUJHgjra3VqNhg8a7PRilOM2WR2SKGYj5hl0qfwC6I9XmWG3bcPf3oEmKrm+a6a
Yr6vNFLwVW2H/p0sL33adRPm2wQ6UIflA8I0Io5PmNuJf6iUbumirhfnYvKzCJJgfyLhX60Tqc0p
37gqTxqE6P6LwMhP+JjN4l2Jb3i1lw7Z5c+5qQCyfD5b1yMjtSMZB20hxCUAlssXZRuicUVaZicD
KctO1kVO1reC1zltU9Hum7LO+qMwJZevzwdeIxu8pgVOcVywwkV3vb7BtikGupHOyBh1YOJUDnhC
+nVU6dgURBGJ2LaT/y8aU4xK9bxOfFhWdtCNbvOv1kf5DT+BD38NgCn8GPZ91uxqHhokkoNpKekp
d3HE8LV8no9t39Pctbqqeq1xxGlPUyrREeNw+lM4seg39D2wi9ZwG/18bq6+HsCVhbvGi6EHRyV2
+VKUccqIem6j+6S3sjc9m8UdeLdBgjS+oX6fVuNBb6Hok/rT3tiil+e8+HgMLmN02xCLQ3UBd78c
mgSwujMxBjk6aZmTCi/DnWIaOJyaRn+K0+pW6M7Vo7LwUWPCzgTmR9q6mnctpvVcGFN6HOK6ROYw
WF+sutQeZn4jS8AOMXJtv4V5eysic62qRS7O9kQ/R0Mcxga1xjGX6O1Gml52bEbMIrfp5EpxNqxu
GnEax1li1krVCZCxcw9x47GAL4Syi3jGgiySSZWQ+eypowss077wvgllVOd9OiPA2nF6Z9h0hZTt
t7b3q++VXw3GTmsCBStgjHn5fqo5dGShzNlx8urJPkbxoNvPqPhcddnGnOY9Z98i8hAGRHUDKfho
aKTdfCQgE9iqrMqjCjlCWLZRhltArj7ybvIkMLRxelUg8QnEbv1/kRpPNxbk9ZfJE+OmxP2Qixk7
1GrYPCQcQrqI+ZAMAQQYQ1ru3akQz3E5FPQQarva29JJko3V6jQfEVwRPKGY9rstOfs+/zI//DVE
PQJF04e0qWcu59/SMfhzZzs7wqSKsVhZoob6DoWZqXAs+/jR6clOi7z5TU0HofvmUDUCVK6exRcj
Nm/dmD76fMhJXPjFi0R97X1gV0PXq7maQ7gafiV2Ax+IxDM/L0MM/BGueICPBK6psd7e6v4uT7ra
KRyM6SinuFHgK7GaCSRnVHOOWR6VGGKzHWvl5NeD8z+zKaPXz2f9o6HApgDigcDpN69qt6yeUY6l
5LcMkzZB0IzexCS7ByO0wxvFw4cj4SlAo3GpHtaelNZk165SRNUxUlR9N9uRc4fLC0FqeRUNN+OO
r8p/wEau2RTE6NJJBFve7h/lfx3yf+is56NCYsmdAWkNmWvWJOcJlXH5tRll+WPC7NV96Xq7fTUU
oxx8FSOhvUfahDn4VatF35XWm82TmaEGJ/YCEo2feLL+Ndi989qhV9Z2QmsM9cbV5YOVxxbEK4Ei
wg66xiq9psmIOdCqIwkCdBmFkw/jnWjt6HFQpKYFGrzdlwn4vCJcIXeHv4MKlt0bCgC3cc4pAuLW
GgayQea4s9Pq2Na5+IKk3n5q5mb4oanDrX7D9ZMyEG0gFxrK8kJWR5RSyt5spqI/RrBcN2mL+6RS
YBAr4dI9KIodP6jt/Nrp0S0EfNnLL74w2A5sNEtiKGpepL2r5VH0qgMG2R5JBEruEaFBHAcrMm9M
5dW+vjBH0AqAxGmErq4voa2b2Imuyu44O5m2HVuiEIpIznvSt5SglbI5jFH97fMv+mrlk7aF4gqO
rrnAf2vFqt04qVPZVnWUuppgC95m9RZGkfkVKe/CkkKO81RW0kpgykfUwqnM2n8//wkfPDY1B88L
Ggu5wFhVOk2JFgPRrneHCNK5K6OB6BpNn+eTcBejmBJqhp91RX/4fNjrl2pT7ECX4aE5SNdIjFqk
whoocI8l0QSxr/VKejbgZ28+H+b6oIJhbi36h+XiCby1OjaVpOqqGVf2Y+xhjvNKPg1O6BAUy/JN
zp42+lMiEhwAIKMnd1FjKN0ON4Hiq4sDedkeqg7D1+fPf9P1S3eXXMWlv0GrHNbQ5XqW1eT1uMz3
x6yzR3iFECP8ykzHOzaZArWdN6a/QhEOW6xNqjujBRn4/Adczz0/AISHwhahG7KYyx+gwPzVYTkO
R02NjH+NSTE6X8nM+a8/KNoplAacHwYmbOryM/7Y1jN7kFNTOf2xX/JIMiN7w/DZhek3Vvdui+3P
wLF5szAx+KuXuwWgCjCmTRlAf2ENZyZVS3yHrY/HiUX7hIsgEeYLh6Dz4foT8aVgOPQ1cVrD2hj4
q1MvaksKA4TeaRNaRqT7I7eS5NFKlPhY9CbMWSiakI7huwkqPSA8Z5NrY6gGRZy65Exgr975hGCY
JlVYg22z40jxohKThDI8b7VTu+R74Iw8un2OJjzMvuSyj6uX1J083P7tSZkDp2+7r5FHA9VPqKyr
F/qq0gzKIUlMuIUo6lHSuu6hSKZU+6lJrsK/5l5r0mBU4L1tUUkP9r3KLqr5cgSq9oHmiTNKbKwy
tlnZtSwypWy/tWFUvWEeAWmptkrjHzCUBi4TRimT7quOoRUb2s42LNcaR0R6A122r8aqLb5Rgiq/
Cq2gK7hYesbEmo0WrF+3Vb81fT7+BzLu3ROvNrj4aWmtuyGGY/b2vdpxiYksrb/3xgTVAPCBfDXF
lH5Ne0eMWN6HkIutvrH6TehBuN6XOK5/JcYDI9YYMgOMWfBHUBwsreJvqClCfS86U4y/UkGIx3Yc
kVAHGFaTqmcijP4na6xBgbvqGMqD7Wb9i8D/o/6B5KR/WkxVwo00rUr3e2eO5i+VW+nEDOnSGZ70
KobfhUda8kKvj4CAyA6zdGvWVe3eafVio1mLHLO9JhlikBRo6fI/Jimn6quKuAg64S5yxdxxf4ZZ
1t2iwl3f10x2Dd4iSCUvk3vb5Vc16/1oU2rKo2sM6hsJNhHU8BDauy/yxviua5k6ISgm+ubByJxR
D2nKG8sCqzr1S2Z5UR3IsO0WeS0Nm13e8vR3Ip6hbpF1ndNfGDyjmm/tw0ttuvos+bU4vVG3cqNf
04MWnkA/qUlzdPBVgTvehD3W0aI8ELzdvYaJMz5z9Swx5JL5Y4M750EBAjm2qXR/WrkyTzdwl6sK
l2mkwQ1/iLYvG/FqcyJdEnazbstjh/FcIEKcKfxJGawNLbXpxll3jUXy6OyAwK4M59FMunxn2KZA
o8MK5MjnzYvi+CGTpTQb7x0D/P6JlHfk+C6wM6zm/Dke63gXZoiG/7aqh/cKfZi+HksHL9Klwvtj
Q/a4N3Z92OBe2Ez23hxl/5DLJtlmRqndGOoKP1ngTiAFkBvuEFT2l0PpYEZUHAMRoVKvz1lKe9vv
o4mdgQZarQU9wq/vn59qV4XM0jxdgEOLWzlw0erDyKrCwVJXr4+mFltnwqDKu1wVyoNe5vMvyNoR
IEaV3lrXy1+9WNcLEwj+LzI24Hwsiy4fVPR0sj3CuE4xGSKRL8hx+TljK1zvZ1u079iGE39mJVYj
A800p/8NZOHFm2luleS7mEL1xpl7Ne9Yz1HkgIiga2aGl9rjj1c8Z21DUeVYpyaajbsZ8tCuzUxl
o+ndwvrDYfHzSV/e4+rxYVkufGDeMq211ePPve1IU8bmSfZQQjgPhne8fqS2m63eKLeq24hzFCeV
INI0JXHq89GvXjnuWUsTBZcoDj8IeZdPa2JLNWqIK06hxUfcYW2J07McTtKyGtp7pZs/mV6p3Mqo
/WCSoZVyJwGwY5Wv7busejTcvnP1UzlRTKK2SORbRqH4nsVRob4JW/f+tmRcVMT4kWJtY2Aasb6b
0AstesULtZOTTPobqaoEv8yajqLWMd5xy/QgmxFUtU9TU9+bNMuqG8TDD96zh1CTDYx9A4LK6uOK
hgYlHeryk0yi8nsO1fpFAdzbYAKoHFD6qHeZHdUPGLS3tyTcVzs1pSPvl9YR0Cid+PVWgkIO9MXT
TunULmyNSJ+/6hKinx+BUt5wxrt+TupUOA9Lp2oxgliVxmafNOE8qNqplmH0zSpt9iqypIzIn8Jx
/gHGbQZQvyIJA76IbrnRXx8US5n8x/CrZ4XGi8SHk+DEVrGA3Uq5TWsVuxea4famYFc9KF5V/Krn
TH3BQ1Qf7kZ9FDde9kczDulhYVzwD72Ay89qyvGYLUZmfOxCJ0D+BKE/1xX1AM3aucUF+mDGFxod
MO7vO/Cabhbldq7aNdmVMYF2xqlT3ZIzIo/u6EXaCTR/E32Wks7JQxaW3S2r6OtPGV4pqB0JMlxV
MMW7fFQ8n6YSu1P7pMyhVIJIH9NpM3UJAbwVsrG40q0b8PGHIzq0emzaoQCoqx3TtYbOK4FOT0aR
V3i+FRGaKOzTzpUn7S3JJfrh803yg7fJ9R6EiROZ1tr6bZqdFqpDNqBu1jLvZMwYImxzJQ3VrVW0
9Y3BPnib2EzQcoQDvoDDq+/HxmABU31HP6XwC76MRmq/CCwej3o/136qFhjhtVaakDAXOjeuflfP
SWmF7y2aJHZlGyrb5ascerPVZT6XJ1FGZrNT0xE9FjQCq/UdYy7U7efTevUeAb5ZsXySuGOATC0F
7x8nrQrHmNJGrXnStNrgxpzcWY6anhLIe3eZMRZ/O7Mob9kG/4+zM+mNW2fW8C8SoHnYSj3GdpzE
dneSjZDknKN5nvXr70PfjVvdaCEfkEWQLNikyGKx6h0AJCHUc41GMuvYCvC/qx8MI5Z2ZcXJBG3a
eiFIgi1kPOWcSGH0pqS99vX+TK8XFgkNCn+orwpp6CX22uklozfUqX6Ana1+ldGCek6kLPHiylpF
1V/d6MxSiBCgUMMXBFl8uaphRmR3Ir1+oPtmH42gTT7V3OaeUcGVnjGzrFw1rtYq0De+JeocQj4X
VA7wT1FT+PAt8YjLsjwYcTmARht4eDlLr3VlOC99mBnbSbK6lcTlOtBb7BwhMsQ8IfQsD+UcIncg
SUr7IPl6+q3SIr/+Y8rYY/OYM3OqfJia6vEJnG32o8l8sFZcVohluLYdFTR2/vYLaxR1qUTxStGo
Iy/zKDXlaIX29FDjpY6FkoApBNMf0ra1eHtdj7OQGOfpSsaMRh+Z6uVSF23WhTUW9w8BNYTsqM4m
j/Ne9qu9OghFENQ67WEzaoG1rWZTql/lmXQmco1CRwgTPEcZv92f/FXI4hfhSgrBDFsnAqXY/h8+
fqkj8BYG0fxQjm1gY4+iNCn+yDyRHmYjU5GvQ2A68oIwj1pAuEZtv97/Add7nvaH0KWgzywu/8UP
QB1O0NPxC9LrJDiNttblHh0Y8HBzFan6LgJhPfw0WltbLSaIIPUhfefSA44GWYmX2nszb7HxCVit
wXsheBYU2vkhtfgE1kPSNeALXCnX1Sr3sqEIkl8jogrdNgjmIv6mBGnivChxbXfOpjQM3DfF1Cxl
JaIvN4vg/FH7J80GjM5vXGqgjGIIvfeH56CdHL3BtUTi4ehGYdtYB7uQhmfQXJikUZkfA1PZzjCk
w9SdK6sqjkJwtcNkY8jmteO72DKsFluGBImIQdKAyOjllvFnSH5K4Sh4BQFNR5sqCZtDmHZ9DeLR
Gh76yZieDCUz6l3ZTxii3d8w1+tCkBIiZbzixTN+SQVsaK4qrIv6WNka4nd8BpPLAMu+P31uBXvE
fMd050xpkmRuqgx5iQdIDCHLaYWWrVauOrKJAPFxH7Eg8CHAaghEGa2TxT7K00TyQynWHlE3iA44
BCLvGoLuLFcClXi+Xo6DThqNEgiJRBFu+cuFT1tnwie+tB6tVBphPnYWshG9kWBanuYAzLZ9lhcm
mm1zi9YHsgeRV42Nla38jMWNyPfnZ4jWBRWHd1jb5c/o6GtXWiHZj4lhICqSSfxoF097hDGc3AjW
WszX200IytLp445CsGzZonFSo6390bQfgSOjpJFAjzjqkl8e8QtOvCqNxo2FruFGbsJ+jQ1ya2wU
bWlvUsyh5Sz+/0N0jLoqK8c+tR8lXvrxMad0RRvKH9RjmNSBdMBSKHDcMJryFwHtWsPFLGKjWGlg
BpDsBFCSRoIIYB+G18cy7icepI8SAhAwXRHOJGIZu1lSGg/Kk3RoQvD/98/XjTkjnwPwmjYnV4Ox
KKIoBHwD6Wnnked4XG2QomoxpO/KaWOiRvEQNEPzNZh04yviEcoa+vbWjHntgr4C/0Z0Xix4AJCa
tJoZc0zLrdU76WGKfe0Jluu5ycN+SwXdXpnwkumr8NQTWEnSEdH0R7b3cplBugVI7U3Tk5wEGqIv
sd7YvzXZV14LQ89SXtq9k7mR0vfmaw7oO/g+1iUNSvow0ZfMTo0XJEjT9Bs4cn30UiOYDMudRisP
zq3Z+VB+Z3lWOs+Ry2kPHmj+S9ItE0DZmg0CBkRQfpeEkjGc01KXQvOps2IFc5hSaaxXGptKJ3tW
jGjla5tpckvLxh9pBWHD0I6y13Sa1q9A6JabRzwiqbzRKScimle6XYUDtTagCv40tZbTbQJHmjHX
wocZ329JmoZ9WVlDc5jyTs5+qlHpjKvRSUTBj1GSehjmkfQWeQfBD1xCunTVzP2hqeRHB7HvYNPJ
URkc5hjsmht3lSVt/GBOHuJJloMjVU3lrR5ygog7aU1gnIZiwIzRSxz6XZ9rhH5sTB7zAtHxRq4c
33cxbhk7jF8rNX/OKnqYHgOazWsJS9zcpgqwUo/ySqh9zfxhNhAn7sfvRql049GCqiJ7cVN3/T4w
sqLfBnqowQpQ5eC5IQEOd8gPtPxD6tR4wmhz2tRodveqXNG+yuxNX3e5eNDhFoYIRsfioZQ7vpa8
x9rSpd2WJBvJaCDiur1mjM1WH4ZU+ZrKwXisAwybnxWtUeutqoWavhm6qLN+xMM8v8ohsC48p3E0
PNwPJ8sTjfAh+nFcjqQL1CqXZfeiBCUJozB8DJRYVnYGik3PQaVJnxt/UjdGllXFgVRrrWa4eNQA
ORaFd5Ftm8DGaN5fnmltDlCzN0rn0daq2SukpDk2ecEc82k0vyaakf5lf4ERSYd414vwRBqwFMrL
nViTEjWGKJQbNvpOFDW61hg25GNls3IFX+VADAZMF8QLk7M5b4scDFWmuGjqMnwCFDYreINHQL1C
Wq0amtVQUqhYyYW9qeKprV2yCUQrrHaSk01khOGDOMXpysm/XnB+ETAgmqxiDZbZauPbNIeDIXjK
7dr4PQVK+sYDlkZ0IzCdSmutFd+Xacj7EhD2bBwzqbc4i8uRXGiMQCQFT4WhtQ8qw+5o+EWfzGE0
VlLOq6Fo4aA5IZjXFMro519upi7sfV4hpvpYA/j73KnR+Bl/qshrq2bNffh6KMq5orXJp4UJuTT6
rntbwuZU0R71CcLb5MRYvWhO7TwRxyZpZRtdRWvh/Emtk+ePDJ13uYtkFb/inO7GQyBZ0VbIkIMH
KIZPeGTO+6ovUSmVhtHremOtrL1MZXloUo9DDpC3MB255ZsbOXwYrVFrPqROVEnbtoFIhwEENreT
SRRzpRKr1wENdrfWw/GHk0/Wl/tx6b3nenFPUGuhkQwERAOEdJXnVEFiIuWk1DxVkKLzmlmzEEMM
NX9TZr72ZSomDH6qSSlDHliqEnjYWmbSjoWkTI6qV2pKr0pnlvVTpvYKeX/aQQ2r9UI1ELcy6J+7
eWs6J5iYZu5qgE1OfuBoaLzdn8jy9UEVFaAJ7lLUjYC1LEuq41B3JfJR3ZMc4oOMyL7mpI9BBb3z
1/2Brk44AyHsgVkqlT+BNr08BaAuoECqQfNEiaT91DWW8lwnkfIJuRnnvw6K3vavx+MOF0h0AqoA
ii3G6xulVsyweULLoPBS3c9+cSFjL5Bo2ZesLMyVm+rq6IEiBC0lcElQZq6tyKXYQGTbaJ/suZo+
NZHpc6WayfyL51/3en9uV7eiGItbEVQfIYwAfjk3wDAO+ut2+yRXtfqkxKO0c+zYf1Cw5Nw1nTH+
p4bjtLJTrgalJy2o7Yjp4GF1Zfc7WAHOMEUlPwXWPKNRYyCpCPJ0r3QlGDtwPpaHNUDy8/5Ur/an
GJXklHImzX/qbJdT9adCzRC7kZ9QJwJVKBnR9AOk4ZpIxtXXI1aS+gneAtAGaieXw5Q0ynRNMpQn
q0Zz0VVzPXsg8plf1cFS/nZnMhatfWC7EAVp3yx2pi6TRkdSpDyNEW5FnAE8wct0/mREjgSD08zL
0/01vDU5UThE58IU6PvFdV/KEcWwuFef8CJyZOr6CjaqM2irY0Ois7ZP3lOVi9DIu54Lj0yGBcL5
WvycD+/Oyc4rVLON5PPsB7q9QVw0MjejE3f0fNFHp8RUaQ56eEZ9Kkoz+Q4KCBlA3ChNwy0cOd7j
OObInhqM7TcNuFLpZWY0PstVlKLkRx4h/ewp9zaujthj+gdvDLbiVFtp/5P81M/yXQrZtsLrsstO
QzLY3+pRIxXG3h4OAEKjUXmu6AnPa8aT78j9y5kLujNwW3E6r3WH/TocATUEypOZmHLj8FSCfzx4
Jm82+KdaaEcPxuDozxTcAkgfQaB/ibVSrTaxzhOHRiV24Z/qUS1VZHdGm3pTbFijm2VJk26Rgwwd
z65UNTkVQ5aF+bamlT48Zmk/Do03BVVSh64RqUX3DV3yYPxBwo+XhN+0o7QS7d5JNR+mSttPKJZQ
+RY3ML5Qi3MZ+44yyAG0pjLLw9YNqGdurEbrLBf2IAXQsOqsFjXa1Ao2ZT7V1WHEtCXZpmgPvtpj
Ff9TQUX7k0ltzvVG1UD31DTs9g3ttpWWrLJ40/FbqXcRmEku6TVh3na5IaskMLCrC6cXSiZVjgEW
AB8XHVnMFC1yssGFVVrE+FqkFEaKwTbQ1sSE/j+9l7Lv1O2a6YF0qjiBvlLXmuaLa/H9t4lMXKAu
cfm90ppK6HBonTNi/2HhroXW4De1wdnJrfIyO6LChC7s/Whwc0SSFh79HE4otJerketO0+dSN76k
kQ+5I+lC/xHYrpJA+YhQDS5HDX+b/2VMMlJYYYS+pcxfl/RkOdY4vkTobX0jakzfeXIOZ2VC15Aq
rf7f/fEWqen7qtIX4HtjuSiALpdzRAvBbvmO44s+G5+CJm8KehPp9KaWllRtHA31TXZw86WqVylO
t4Ym+on0VLTElnkHKlKRndTN9IKXWXPobPgYzmwaf4pSbnZJZ+hHuQ/sN7gX7dv9SS/C/PukAcrC
bkEUXNRXLydtZopv2w0jwzxMvuoDeR0AW0XZSIGqrWA9bowFnQoNRa4xUFPLxk9QVs6U6dP8knRK
810Z7fbBt6S22+gzAgIrmceNHctgCC3AyKV2vARDI6zYJ7SfppektNEfae2mVo4oGnfY0std+FQn
lbNWeLg5JpwJasYEciBSl4s5tGCGxr5lgoHxZ6ztofRQwXakXZHUuko3oCnbzf3vt0iwxPcTBmhM
UEi8wCK9HNKu33OTeXohakYetNrYc+pJ9eous978wQ4OlREbf+4PeutDfhx0kUoqdExBr9asbdTW
L6VaPOdNop3Safp9f6CrBRWaEWBiIC5Q3OOvl7MzKsxxkFUfX406MmoqT4OMrC6VsmoXcY1zS4Ig
X/NJfsdWfbymEGMSWiCEfho+xDox/Q+5SFOVs5JaVvmGjzwUIzSneKqODghWlw5t9qWoklQ9okCm
HqpQaaQd2bsiH3NV7Zx9wIVcfZqVs8U77YyKhPVFx4EErdhyfqzQIaxaBBot9JvJ2qwQkYfRnOT9
VGnAoGfJkOATorETex0Np/Al0P3xAIQce1XeJYh6BWUcwLNESuaLhiLUcCgCvz71UUrVmEtn+B47
PCj/GcIxmH/h9VX+U6DD/TiqPWhADKjCZl+Vqp0c7n+p90DxcdEElwdYIoQe0T64CiRW0rCqTOVt
5HSbu7pRjLMzQ4j4VPWg5nbQwAcIrRUJ1BhL8oNdzsD1O7qM4Se65Gb0ybHxz3Bl5Hl+ZVJfrJ2U
ZQGLqpXAi1JUgaQvurALqINe9pY/VSZEfPjW6S5Erd2CDTKN/l6pe6zXytKQuk2szf3vsTWzk5Qa
g+WGKEW0hxoN2OQvLzhg5YhuUbkmtUfacPmD5LIMG8v22zcFQKHuIktk7xQ/x+7LhwaebLKmHlbC
xZWIsBiTqqggwQMfJLO/3NsBznnVUBT925Ar3YDG+ZR1SHzoae6VwwyvwVKS/h+Ht4XtVXbDw80Z
hnE3l73eHUZlLtAHsbK4Wa2hM+7H7SN+F+9SOrwalxG1zMvfNZZDa2r+UL5ZbZ89BXPnH6ixBrO4
clfhF8uwwmCCuMrJphSDlN3igAMINhu/lJo3TGq0377f2X/0QBuCDQYMA7L4FuYAK+djGacZ8v0V
RV0BCgFXxOX8Gq2F+WlV3ZuUabNXO3l1oqMg76AzDn9qwmfxkJp9MazoSi0TC2EcTb9cdPQhkdDP
vBw2ayLDLHpdetViJ2v2amtaz1pnNz8UeCC6m3EtEVBzCxDXHBdrH/Wdi3vxVbl9eEDy9IKpyYlb
LrQfFXy+3nqVU/FcM0Y7HX/MMd2qjUHjvn2jcpQ/2NlgsOUK/41cVzIOEzRUnnJ6m/zKULh19gN+
XfZ+Qnr4xZ7idNokaqM021nvQYtAbNLzDVQIFZXksc5NlBI6uz7ofjVKg6u3TjOM+zDMItXY+mXT
Sa6SKEO3GUvwVzurk503e4p4Qs5+XkduTddgK+l9mOyTgp0g3ByrbjsEGNPu0Y6X2iesJh2gEJhT
/jtmmV3+O8TTpL9MDeTCr0Yz6YzbQ1NC50gukqB+Mn10hv+5H3GvNrEoxwtUowk9irfzYkdFcmdV
9hw4ryiG5e0nS5eC13rMs4eSJpe5dWrO30rAutrEdGcpe7OdqObQ6li8Aip1LjDRrYq3MY8q023R
nXxupzztthmP09JVfG2UQatgw7i7P9mbI3NWKc3Rq0Uf+XIfI8U/K5Lf52/cywMnpZRdULrdMy0P
+XMeT5T7Uyyl/3K+AE4cAW7k6GoQHJY5pB/GcqGNhfTWJWat4y2rlr9iLI+KrT/pqKIak/9STY4t
rUTpZX71Pi7FfVI6AZNblurCuqccOubBSTL88k1GK2kD7sX+GvVhsb2/sEtgHNhG5kjbHbw7ddYr
yM80KHZZKZL0Vo9l89BiCPer92GwSZEKElup8EnObAxKPXw55RjVU8U8toaFq+X9H7KMVOJ3wCPk
HQIIihtxcQEkOqi/GD3jNyymbY3uaTp/T5ss3xblMNSu3gR65OVBN6uPWcRFtPKpb6wDoRIwpFD6
R8hZFr/vQ9I3zvi69soYnzrCjKAR8iwxwnnXxcmzOekYJtD8dNFXM/7jMZzvEU0bVjb59RKIn0Cg
VNlsdAoWP6HTKirSTpac9MQoN/iXDp+z1JZoSGhchEkv+YOrmkmz0R1sP+4v/1ViwFXI05eFRxKA
YLmUd44yLD3btE1OVZDKe7kZ5Mci7fxdOKY1dmaOc4yztNiNRCWvN5AE65QK1/o0qT12Vb6yG65P
AMvAs58cnNcianmXXyPBgh3Gap+cILEND2C/LOhThrIL/ax+uz/zW6suemwGjzbwLkvwCb69SeQr
UXoaZzxicB8CAGrpA6rldbLPe2X+AYoD6482TdbeqMuoJtYcSKoofNITo7pyOcuuot0EEzw5CWWP
XQZm7EUOO2GtAfZmbpzq7EuKs7LLFn0wDrxQoIG7ZWHTBzdwkRKMY5Z2UoO+j9UqI6+boqa3lM9T
i3+FXtler4oHRt+mUYQIZ5O+KvqorBl93Pi+ohAgumEoKVCtv5y5pGjiri2yUxsqznOaVcmzNeGC
285SsLKVbiwyNWW6m6LFCch5Md9MxR8mqpT8hF5Oucd00g+8pPMlYGRJHn4zw5m8yB4R2ru/r26t
M3cVqDVAlcLG4HKKCWBaISWdnQrf739m/uhsFT3ELySJy2NISfahpJD1I0DP+ikt+7XPfGvaULIB
CMJip521WGFWP5Cq1kxPOpiNEWZJbfN85Z+O80gdYRPyrN1UchubK5H01rzBB4i+HSghwK6LefcV
pEstzE+wAukpK7Vjbq16KPdFZTZPtNjtH6jIF4GLJ7KzkZX89f66L/Misb95TIj6En3zK2Un3nBx
wgHKT9akSLI3oMIWbPJm/NfHijndFvMExvb+kDd2Mxk9QCggg3QPl3VtKIZ2aeVzcXLU4HeQl1Lp
DWk6f6kQWV3TJbo9FuUQEaSJV4tt1TiDNWIrUJwkVFreZpIPBJ+ctvDwcV4n9/OtPubvlJcgCtGU
YaPCBrtSpe1t5BsiLT6XkvBRK4Y6jvfR0Ibb1sB9zi3ornzBaEb6PPZkLXtSZeMT3TBgiezMOF15
zVxf0uL3oFcDyALQF62wy72lYhnd120YnSc/0LJjWQy9vwdATpXG0fHB8kJePOMW3mnE3TS2+NHU
wcgvj6jMralmX2107HMRbANZz8rQLl7UEyBX+3YPGoQyB8TTKSusx3AofX/fxeM07lvQW80+r1ET
8TpTjcFyYpmwvb/zbv4GKtN0BEkdQONdLog2pX2spFl0rhtj3gycCWjcUforSfpfgzxbb5GWxaAC
/HD2aPWEK3fJVZBhCSAoip4kjUkkzS6HL4ZyKIw0Ds45ELwt4b6KkdLz603fts4PpZOqR5UGwUpk
vc5VGNYSKmoUPmWsPxchvaj6ZG7iWjoFdYgV4UTTycMTItmneNS8ZfpobXObhnoQyu2jjrznoZ2S
8ZuNX8zzwMZcqWvf+gioCYq2Ab8I1O7lKow8Pep8toKzNvZK74a5pmzGqZjlnZbHsqtlk/UY+El9
KCDcb4hH88ouuEphWA/RJxEtKyA8SzUuxcAiJzbn8JyYUfCat4lzkpxcf0wtPX0zkSRTN1FUpX/G
ORlO9zfgVbRlaKxLKSThJgAne3EIZnWasTpmByhjUxzaXG/4EqLfX2HVYGB0tr8/3o0dR8ON/hn1
WapFSwiWNoOJVUwpOpPNDS+dnLZUElXZMyND3sAD17+EAbvh/qA3JglcCdK5KG4KmcbLD5zYCaaT
gxqfnc4yn2HEEVYqxXyZ5Oa5nqW/VOXkKKPXLhwmBCSLCpVYgw9PkYlXiomaaIK2XwAsWUZMQqW+
gNNg2DueGcgZMiFQC+9P8upiYVSEtcQphtZHlfRyVKkcIscf7eScg97dyXno7LRulveKD8RwJUe4
9RUBQZH0gkRRjOUB1ruGkJqV0qm3otQdKZy/4OpheP0cW4cGfgEPbKxP7k/wxikRJChY/2SdPCoW
X3EOTUmT+0w6SR2cXvjEcXLWhtzaBNhEb6gTar2X54X6YMWmtXJCr4rPfFNOB0RytDUFX3MRI/Jy
ANpumP4pKIYkd1UEaWu3TWs19MpG8X+aPDc2YWqk4GvJjVuvLDKbgus40W1t02HlGF19bFELZEeT
EL8/sxY/JyQnncpWC08mFt1HczJstImbXrY3aduba9jRq/MjRmNf8dgR+3p5U/ooELUYeoWnLkii
f2fLb9Dsqfoh86bO/I0nFITr+996bcTFxVQDGksa/AFPthQ5W7/P5H3lJ5+6PO8qN0QQ6uXvxwMV
y6OV4gGFbPF7PhxZOYvLoG708BRV5a8AyaNd31rJaxMHMsNhn/n3w4k+o4EoJ4X8pUA/Deo4prAY
n+S2ib7ptYNKpRXUOwmTJtsj0bXj4/0RrzcMT1VkLrjgRBtlaUeEB/BAwa2MT6bczW7l9IrqAq6e
XYxZ5LWvdxUeKFvzSGU5hagJN/zlatpZTvURLZGTHRPrpFhqfZShrLbcjDUWEhvb8rWjAikt3d2f
5fW2YWDRUxWiMcLO63JgZVITozGN6BSOUP+9qXSQXJD0KFG2PeCht0FR5nJlZa/CkpgsdDvMVzgg
wBgux5SBkcw2Dtyntm0LhHmQT3MNdKo+W9Jov/qggP7xtRpzXj0Nk34lDlxn1FTchPsMp5JiI+iH
y9GLFrkrKcFihuTG/4ngafIVlJAW7KXMN37jtYrBHIV0FRnvEIJAMzXjVs2bauV33NhevNQMYILc
7Nd6G9jSdxnwzvhEC2rut3VsJMEWJdOJdpxkrbwQr/I1MWfyVZFBgolc4hBqLtPGKaXkxH0AZNbJ
x+a3xkokrjmpladrkEBdJI7Ln3ke+HQEkLE5/fVG411Oxo5GngkRaPHRsRee7WSmvoUEfad+Lecy
3CcBXSAPCHCwk+c0Vf42SxW1Ve4goIocLP52+aUV+hcolxnJaa66utlUEGXwj7LL4kVCne9g16gj
BZPVdih9aUHLdeCHK6CqG8eLzroKvoWpIx2wuHXSMQGsmEnpCVlrnG5KxUqfilwuXlsnwd7SRBd/
5UCLpOXiAcuk/196D7ch4uXiHkiwr0ng8qWnTI/jZhvnvTodqk7P/ofvCY2eFoGAGVLvuVxcwCVG
0dhjdqr1poP6NCtug07NoywlyWFWtTU1LfGxFvOij8sjCM4++f4yQmI43xu1amcnzIjz0YWrnB0V
bMe8tNasz4PeSWe28Rru7PaoiGbjcA98fSl21KGdZY+Kn50aU6kLt9Hj5nOS+Dggp7URe+Tm8TN9
1LXmz/V7D+0wjiovXJhePDYXJaVKGeF4+nF2Mud0DH4lvo6VbR+o+I8Okha8kC3X+kYmc+l+o303
oKOe1Hnt+UrfHZuxauetVA3x2rvvRtBCigoAjugn88Zc/CyzAKKfOSyHolVhuC1H1XIBLtj9w6Tl
9ejdDxk3RkNpCiIsn90WyuWXW6zQQZZ0JTu3CJuu+hqklWW5lJCt5B/DV/Vo5Vq6NRz1DQp5+AOw
6ovhaPDVhVwDYDTbFq9tSeMZ6fmy0fwnWYb54/7cbhxToEuAtYBNCSi8iNgf0ifEjozRwLydWqmZ
OQAflEQ/KtGoGSt54c1ZacI1ExQ1xOlFBMK/u4iJfsVpKpPyh+JIlhtpDT3/QulXbhmxQIsjimIc
PE+oEpbDrXY5J8xbEb406/xk2nPXY+BT9Q9zlCmHdE6pT3CEXgc1j3fprHV/J0rGxcaDnFcV3QzK
v8AnL4fO8S2AbTflJ7nKTNnVzZoDkPjWHuh29NJhMLSyN28EBgI6ZCXRrwQ2KwL/h+83ToBxET8s
TpYcqN+cwEw3DS/NQzCnyVPol1Wwpf8HdPb+trlxnyDMQh8aOCGvV3tRfFDaqo0mrSqJglPlmUUX
bUstKTba1ODbIM1rr6ar8fie2BNwcWEZgEXCYrx0ChrKSqly0ml0PxRq0QDVgTJtuekoY18Wtcpa
f/ZqwzIk0UWwGCmugIO7XFkE9iM7MCv1FMxBvAvTqXlOwjajeTE25Vrh4TobZOfQBAOFii8etN7F
xkm1trBAxamnWJmaF1QFhi/2YErWLssAVHlDUiK53itKvMM0I31UzMo6gn0Y/nY7iT4wsYAqHykS
PZTLSWu0eTOuP+3U8zo9oDI+ng0JJxBCa360G2MvT3Zcr2ymK8S3ODYiHYMhpiCzulSZy7HvpQWl
qyiCdOk5Dvt4jyqH9aWbGjUBWjJWv+VRG90R2e1zXtbxZgws88mWfcPzISK07gSW/9+/3OL8KApP
tEAdUfNaQhCKBBk4uTO0kwRj+HcPB8zfmMiqqlsSuiA71Lg5d5v7Y17vOcakjYEEAFg5stPL5W8p
SMTFaGonzHWtX3FRZJ+rIcGeSQ/XCFdXgV9Mz8KDkSIQDKhlpFL7eBY3qH6CjaC3XhsEebqpB2lN
0vwqQDEOxVkIJrRZOU+LjR3YnaxXE2RrOU3LR2AU+k+kDWq3CZTmH8MIk9TtoKavXAHX8YJATCcf
ZQEhXLW81kxpGouEX3RqOznBF8HoE5+8uu57V2+s72PnYGL+99+OBj6upEDmkRZY3KR1W9GqCWrt
lEel/igFll7t02Gsvaro7XblSXH99egKMTHSBIITceNyoxQt6IQsibVTHWmq9NmqQdFt27qRzT/3
Z3V1l/IyBAzDF6QdBXxz8fnQAwL+MxvGKYLU6IPpEjUH3NzkbyGxbJfboWpuBm0O9yNSJun2/ujX
m4fRiYsmCoXccfpiTamMIjTcmcapjJRx30glVlZDVR2KfK43QQNAyHXMqdrdH/V681yMuvRmShOo
S6kqMao89S/h7OTHApEueDCq8V9cTfP+/ni31pg9KuQ1qQBTGrz8mHWrxINiFiaNxTnd4uoQbimX
Rm5lwr9UBqlCtFehAuBE3f8wU+ZKAQQyt83Fczly3AflPHazeQpkA8pSqsuRF+Y4UG8Lp2u+hRMc
75VjcmtxRfeOeiT5LeINl0P2o+XgtpWaJyS79QMEP3+LcTK0BwCSJmhfiLq/7y/vrU1EIxX4MVk8
mPbFWZEmAJfJnBqntjTtcw9hK9uBS+hULw7U1tgqWVEAuGiwWo1WJnt7aIbl5QTHdFlhGplRZSCf
coL9ANcr9+svaMnQIa1rpTlKId88gBNhH+7PWByLiwQYQokoKfF6gBx5JdqUTJD64jbMzn0VyAdD
HhHfl9viX5u2YeumaWbwZB2sjangVpQ55t/u53fWB4Uewi+SHEscQte3sjmOUnnuIjTmJ71pz0qk
dGiXY7pW9pn2ptST9mBldbgy8tV6MzI9Kipm5IoCgnG5ubRiNBpM5qpzHMS5pzWYtldDX+w1tOWP
+lwGn6IsrVcu7RurDW7sXauWCxVc6OWgVVnakQpi/IxrzHCui6B6xO4OJ9mexreTRsrW1MJyW49T
9U0fWmnlDF+njiAERAeUai0IOqCal+OXeWA4eaLVZ3Pu4NC3luT8a4Ixnp9lbZr1vUWylLmBaUgN
qUuU5wfU+BLzmEz+33orA8IA3k6li66DhtvFYinKEQNPjD6aMww11BIQZsYKZop+xcpgrNyA15+a
HBUJDtH+pT6+bEfOaTFUbeM3ZzVtjc0s1D4S06k3USjVx7YrP5P7lCuyF0vGKLgp2r3voF9RBqAP
cLnUQR07tFD0+pzGYel4Aan0yzRYnbLNNad5TPVKnzFcrp3EnRO0H4H5NKKgF0Y6CkKjFDdeYqZ0
Xwi1kHhmKQ0i9AMk64sWGpK/SzA6/ZS3TS0DlOoMxS0xAE48GQcBRMWHuGs9G8SW5YVFMr8gGBN/
vR85rqKzmCDCSIoOi48m4WKCAFGBv1pBe9ZT3Ledrht340jXbJ7rZivb5d9XwcWAgn0geBiU/8Vn
/vB+BaDl1L7Rt2ejU/Vz2dBm5QqQdoElS5+ojKKx3HdVvFXiOc+8UCgGuijcfLs/7RubiRmDmRJt
Dx5fixu47xu/GOWyOwMOC5/5pT+6NAr2KDxlWxnx04PfqmvouKtb34a0A3yFKI3WKNS8y5mPQUyy
POrdOUVqKPIKAjpoGaPW3G6S9U+Dldl7TU1QWqf09P3+fN8xvZc3hCj68OLijwoccTm4WjZUU/v0
TB0+fBsSOTvYY90hgZwHVDXLqpl2RTDiqtFm4fA4Kk79E8WZ8D+pLvv+2DVKB1uxl4p/hhGyd+z7
6a4zigLd5C5wtfJLWOxkSXUOMWzKfdQBX1+5Wq+jLjNA0hb0pgj0SwoP/vXYJ6RRejaSKf7RQr17
bNMyxH+tSPqtlCrpRulooYxWGrrVrKnH+0t446TA5qF7RGECcPxS1AR9QVzP5CI7l7YWfqkGOfwc
Skp1zNTWcaFaWyuVpfdcbPHJgOjxLqcyiPr0Mhfu0gTVRVvJz8AF6sdGtZIDUiY9IqpIkbkSWiTP
jhOEr5VqZZ3rY0EheblthF8TyMKfU9VqXqa5Hjt3iHVI3rNVnehJzBv4BM4mNcx2AwJU+kp3OOnc
okk7/FawRz7Umpq9aPDyPGuaETfJNG65CKeSxyQJeU/dX9b3CLOcphCuIKyLvtzyXTpKjlajRZ2d
HaspTEQDJmvYlGZd5G5rNMNPUGHO0ekSvXXpSGrBtm7npDwKc0dtN8Wh3XpZX0a/m7mUvjtzqNc7
6ICIFo4llQ8BCZoiN+WYfQKYVIGWU5FSK9V01cp9aV8iLgvUBYSyAO9e7H4WsbRy2q4u0iEh+Ynq
equrseZZJTZunkrt+DBZTjFtoOwbn2naxKHb0ZU5ZlrgvwZGMX1tBn34hZAbNoem76TJJs5mc6fK
UupVYfbf/WVfBCMUNBC8J3ugMQem7SoYIRVCKbZEeWhKwupFj81KdhNJVg7V/5F2XruR41rbviIB
yuFUlWyX7bI7d58InUaick5X/z/0d9KlKpTg/e/Z6AFmgGGRIhcX13oDxsIoNFRqWN8FjtSIrVHy
mfe3h5fx9Z+PLoeHsws1DJaLZH4uisOwJ92wC8rgCZ2dAhMuvQuGDfX87AWxPiLg7dEuJwvEX1Lw
5JComy7unEpzpA1JoT+VMOgBQqTRzjGjbO8psbgDXVnce2nqbGsQ9itJyzJXY6KyGsIEKfNR5nnr
t/xz3dlUtMIumvUnuw3jI37E4h4dBXvTxiBOUWEYsm1ZtvpTW6nGnT25rY/0ffPO6i2/QmaK/GWC
dpLsuPOrJ4/U2OygHj4GeAucmi6NXwNunl2QFNMGKm2praz44n6VLEvaJxIrifAUZ2LxfXuvcPoC
q/snOBbz36qOvw/Ubu6TsQ02WdqaGzhwa4+giz2FNBmKQpJ7R1bsLR0zROsqYdQE8dNQKOIYdqP9
y+vsH/Ap1qyEF1cBs2MTyYnhzyGXVl5V/3zUyQhMtR7U5GlOihiWpkbZfWvkw2Qj7xF2PyaU4t9Z
bXobU5IJSLXhrNCfOx+zK/umDoMgeUrjNr+fw07B/WQoZjyqYKPdPi/XVpKpAVtCMImq8GK79BEy
BVFsJ09jgNiOG2raT0MZ8l9GLvpk9/6xaKtSkEQMgoVdzKugPJyFppZwNks0V2rL2Aau2t3HmhKv
wO6ufTaTnI/bRkdQa/nZzKiHPxBkKUGnlNu+U5/EAMrairG72MWh1q4hyC+PAWVdIg5j0kuFi3r+
0QwjDh2a+8mTyNP4iyVi94sLZIjKpBq3nP5iHvxwKlH0u72ol2GHHcoRxC1Ik/LXyyreRO01xZCb
L+j10c/cSsxdnzY5iOHYbfflNDnA4DxNbLLYnH/klTN+0fH+Xfm2i5Ttbc9KJSVT5jGUZ+UH+eec
dKll9dMsWPBOHV9UVt6Kqj9JOPbqfe0WtZ/o7WxssSAJN6hgrmndXnxv3jXUBiSpEGST7i1y3tkZ
PcVNh+lktmnRH5HPNNsdiIS4svzJUNOQiN9bgbtSHljmARRg6J5zfoCvUqkF5Xk+7bYVlVmXoj45
iahc288rJfloGBU2K5uKdLro8VKKsKpo4U180KRF1bEIrCzd2EpmaxsIWfEfPPaK1u/hKXuWj9Ce
Mzw4mZVOj04gMTMAhLtfK5tGBuWzSxk2OFcysAooWlzNi989OCUKuX3VPaMCE4L1lmB+O+oxbgdn
jVV3g2Wc0yjBMfI05aNICu8Qe3rZboZKrVQerUX0qQ3acGUXLfUONFIFiKggkOkFgtJdFhlmq/WC
Qun7517gxu2PeZpGm7RV7FNYirbd4Y5Rf0a+KWom3x1xPKTuZzbbsandeKOJshxfE0uRv1DoXnyC
eahoKxHzYqdLUgogNkqODn9fwjUE5eICgk/yrE5j6W4iavR7eknxc9Zgobst4qEx9x7sd4ys3aBu
DnZkFWvqkhfRBlYdVyA9cAjocqXO951rUSGJ07p9tjM0yrtIF7+suFKbnevl2qeJZ9I2N5356+1t
czl1WfiTGS/PI164iwDeWl3Nu9Bun4u66fZjFfSAXOMRzjL65Y7QN4WVxVtlKt3X0nb6lZh+ZXTq
fhS0gYqT3CwpZ4AYhhFaefcceiqapO2gdntqZ4N+ECjWhD/7ImpfkHYtw83Qp6OHsweiqa+3l+Ai
0EDto/rlcOpJp90lnrsIbYrtmtc+64od7F0lqny28fTHBW68qXSl/v7u8XhqSEkqW8KDlhr9tdPN
qW2Y8Ykqhhr641RD2KUkWL5oEEf/2gCOk8PtIZctWw4hLUObTI76G2nkxY3ixgVC2l0O6ggchj8V
wRQqPkklcBU/7wKMhKl6gnYbSxrKu2xU7G5P6gs3nm6cbn2x9FDvH42kAyzlV2YVqeNKoLCW8Qsi
GqBgmqk8IyVX5nz/T8UQeby0xElvpix7HpuJBlZed8GXJKAWu7+9Ipc7j+4Nq8zFwv7j+Xo+GsPH
1jhU5clz8gm5MmWI+NP6SiG6/li17nf4SnjZR739MFVCVVcy7LdWwlm0JpEHpAWvU4q8UdY5H7+O
sxoy3BCdCgSCTkk/GsbGxpdVvIx2UAVP0WhO3ZeIKli+dTqYkM9Rn5ipj35O+L2pKQbfUXpwvxDQ
6nDTzYEX4g7Fc2yfqhkvkGaaLG3buyW0xXKMS923nEIfD26iFy/MPScLncEwo/FUGOZzzj5/Qlcw
fs28WtH8Toj8tXURTDtU1tDVW2cU87htqiTPd0FhpBl1LqPBMDAt0a9BJUT5GBdCj1+j0Gl/eb0d
RJ+wsMpmPww9ds6sWTNxpEr0T6niBGB9wBg82PM4xTSynCD9G3ZdUx4TbSqNz7lQ22njGYD0tlZk
hsG2mRGnfshaMx32SSIfPgpW8OV+Qp9wfIgHpzaPFayf76PRlGJjjc5MxwYTVOO+jzGjP7GFCm0/
9rOR+UPhUWVylLBxPqSDWkZrRf4ru4vnqkT4UJaVF9/51+Uyyesoj8XJQiflYaqL8ZOOedlj4CZI
bNFiqf4qCa0m5Bs1kbHN0ndCdznw0o4BhBHP1zeg5fkvUBO143STxaDO2H2olTT6hLJHu60dNQ2Q
KMihHymq+WyKMthDyVBX0qjLFeAUA8J7kzmSPeHz8dPamVG21oPnwIpEvY8Lb6YR7Q5WukFTicKW
79WzbX6L3a566qD7p1uvcedk5WZ/gyifnzMeXMRYfgehT1siIimUTXPh6eIk8nl2fCwZhfrRrY3m
cRj6xsVQPMseuZedbznOlw/QWtJv2MqF7oeZy9+mc1CW8SegnIX93Upb/MPitEF8ai0esByLn8lj
TerbknVKbtz5cjVVNfO+QH5dw1TmYdLjoIaiydXkK1FPpAY3V/y+HQGXTBu2iFTOQIOKZhSI5+WY
IsOSxfP6/NQ3szbsFHXIPwm3yekm9xkq9Wlk4ansJ1oj4s9z5BnZRs+V4WnQ4grbQfCkifX99m9a
Frpl8U16OEoutuwvLKum1pzbujJk2ktd1Kn3XAJ3b18mGiD6Y6jGzbCFHOPZforOYvQ6gYVUnpyk
nGijqUUf+XodR+kn7NaKYaO2PfrceqW0yQ6NmTz5gqMB7Oo2mwbv01h2U7grUGJ+rrVJHT9M3ZyN
+zIwQnUlyVnWSOWkQGIAy+Be44/lhW9UXeJ2uWm8xJ0536tTOP92uyI3Pjp6EB6MtvLir6KqOJfo
tgnvwcusJr032679athVkW4jPNwebTM1za91GlWPzkC54oAXV6c8ajnyj589S4jpQ+b0urKpcyf7
mga6WJW+kE+us11K4wce1BunmHf4MlOK7CGPHVQRTmrjNDpGDHRwt7ZaFOGHfkAfws9mxYvuMmEN
m4a+mvkK5hk8lD3aUFJub5WLAPP2KOdEI3WENMSy8iCiuO/yrB9POXxi7U6BivE8I7nzEKDNs0ny
NPteBYbAIcLpx0/z4IqVfOUibeQHMDZ1Y2qxl9WBPogL5Iu98WR2WND5LViGP5mN/N5m0MLio9pG
q5pkl+tPsZcKGUgpCXZcpstG5JErYgBzUjNh/FKH/mGSYEfpMOHHvMU9H1piUG00JyheGl63T9RL
1qg/lw9k2XbD1uCNSw10apE6jaNeGS0vkVOiz7EOsroy262Sj/qDMntpuOmVXBvv1R7l3cKa+vxo
IE4rIEBVGaDAhIisfR2V2Yif6GL05lYZGlFtNS+NB3+gHz341qStmVteRjt+tYR6UculBUVoOY+w
WhPgLU6X5dQ0IJq3qd7/4tLI5l3R6fNz0M6/HX5ksqVP5eyURhnHDdbsr0phU8G/vXUvd45UsgMg
xYuP+sKSX2kKM+zKRC5gaTr7KHb/mEWrf1LxbX1O0qb0Vi6XiwI6jWHKuEghAb3nnbV4Wc7CUUe9
dacTMRxL+KiZX+gnmgdwEOHHqJstfx49zofT1dZK51LeW+cRAyECDih5ADW7C3Fg6vQ1tevePs1N
337pg6QRSCmHmrMLhKa8GE36nwC79OXdCwx0CF4aYELJ1V2kX5gVjl7ZWM7JdbOMZpuIkn3v2PP3
rG3ip64S/90e7+LpQleYNB50NaBf6i/L29vp62ZQIus0zxbhr9LHT11bS7nAfM2E6TLsnQ8lv/U/
RbnZTmrFLWLrZOcZbWg3qnHwUC1EIKMqGvaB54hD4mXpDgBufIoNq1nZvJcZFe1vzg/Fesw2eMgu
Fjcs0iRDa1A9jYjgJPdmVpbNXR3Uc+J3XlXfubkwo50du9nvvEX1gEQBSfT7tK3MZzrQ2i9j7uPX
CnehboPRpNjniBittUwu951E2NMYIzRLfP9imZReK0cyT/1UKkO7ddWx26p2PXwagmnsnnRlTg9B
2OjFCuLk8mQDIUHQBYus/2PgnH8dtHTHOiYtP+HwqkIvdcpNE5nOawH74Y7qQnh/e+MtdQMZjMlR
P3wDsaL4tvgYHiIeZln2zmkirmqHhFzCQPc1tcGiqGHqPEStikAXUtXjPTKW9rRvw8ZTuJFFizyV
UdFHjQWu8IeELvaJp9M4PBozukc7czLVv0jkudPBafP2rtPUKdiEDqKufuWOTpFtAl2Nt4VupN5u
5gVtHbpWw1FJF0mvUTwy3cTXs3zS/SxwZkQjAWkmr1ZnmYcARfPoW64qw0eqgHX+Y9Ia/YtpzAqR
geaNi2p4OdxHbT8FDzVYzG/ZUOWvomu64HHgbVz4NcbI4eTnQ2v9vb2ql8cZtiGyT9QEyXJQtDv/
ilbTFF1Ra86ppUkWbYPMAnmVI+xAq7PrgjVxqzdC0nmQZDwMsTBbpSIEzuR8vDY0FKVvVOsEGAM3
DaMwSfkSzdX9GmTmwamcZj5ok0B5lTd/X+wMoGrivoxxOI+Eo7c/hiIjBYmLOct92fDddlhgab7w
sB/b106C/LjTZCRrtxfq2i8no5X5LdpcNGcWK5WVNZpBQ9KegjB0+KGZHm31uTFPqLXW1qcQeh3C
86Oi/5clXbJL6Fm5L1rV5pVv55Gh7cSEdlhdUiHYKGpX9ImvAn3ofipeUWwaKHvpR1YcSsfKlXgZ
RiUODb0btMSQMl9ewbDrO7vCwuDEkZjxVC0iX80d46EpitKvPcXb5mP1w+vVZM8d8u7+Kk9RNhdE
IEwE6XEsTi12Nm6eDF17mrg5XzUviH4Uk+PsgD2ah3nq6i910/fDypwv0wBGoiDAA5Mb+YKtgC6b
MveOU5yacSiCLf6kwdYBDnNXjk2wHSV6657wmN1lYYFj1e2tciUySgKSTJmlSfSSKlGYhSVcK61P
WZ7qd2o1FmKjIumLbO2kfMtDNfl5e8ArNwAGLlxSiH9CwVy+VZBQLOxsivtTURlNvx1BjCFr3mXh
FgGcYRP1oEsD+tufbw97ZZE9TgSkGxctNeo/i7OcVPPsRt1wcnkdpd/4AchNOw5ubtshbMrmT02x
xXrKZysvPiKz3K7ErqvjgweEuUzAB51+Pn5XKzllkKI7uYreJKA/sJjtjElYhwnkXsqOsyfVV6bG
FYdCsdS1ds+1ZZe4FEm+pAFtLuZv4OFepigjn7Cj0CoICLFw96bbB69Grvc+IvQKJe9REb9vr/uV
/SWTTEoHktOBD+v5vOlueT1qFcx7roZ7fUCHwY/UQv2lB4JoOgDJWdnRV4KfyVGCFk/fm2t4icbP
7cSo2L3DaXQdMT7ko5H/R4xPjW3iID557DDL+pPIvuEBf/vg91A7vYIeztgHG13pbfNoDHqiHJS8
VrATC3Frpyjm2JlvwtALD63pxp/rrBf27vZavXmHnV84/HJZ/aH8zQN2KSGKQI9eFFM+n2JNDK9Q
AvnNZZMCzqqNoHwcwyRGHYia9GY23SzaKTYJ7nbu+7Y+NlEkCjqgGmgvQJhKsq0wrKz8yaMRvBFu
VXp3ZZkVjU9NtjSOuVboybeyg7O+KdLR+U+dW+3rbI0S3U3x2TsYxVAk/jCH+OPenujlpkCTDbco
aRTBplw2t8bU0UoD44QTWzW+q7mUPoe8Pp+yWBdbTkW/ko5d9jq5BDl8YD+RGCPxXN7kGnbDnlr3
J81F+n72u3yMLdosWf4nIhdXDkRBM8HJyZ3NH1EnhiNHKPJ2VphH8VbPLSwrLVEZX/UCNOSrZs/2
r/cuiUS5kWtIG0RqJ4unipKhrzY2gM11L9LAruJyCWjPEw89z+N9Eqv4pN0e8TIiMCLFaHrAHE+S
8vOTiVquNw/KMJ9as459FKr1h3BUPgVuSXwq1E79nROIDrcHlf/R8x1OncQARkF5Qge9sUhMBrqE
gR0M6qmfssiHuN3+ALL9LYsn/fPtkS732PlIi7oCTMvMrdtWPcFynbZ5nph+MtbRNzdV74bRqT/d
Hu4ycQEALIm1vGt51C9z08Q1UVGrS/VUZlOzd/ohcPaUnqz0V9M4pMMIfo90sgyzwe5pRpBrI8Zk
9NYsZ66sL2RLdjoFBakduZh1JzLPmaLAOjnaVCPDolQ62L9Q3TX4Sq2cqisrLBNxIjtwPNwvF6Hd
RAK0yIeC10mfzgdgFJPpm1aK2WrdQItoq0zb317kayNyf+IML5s3F8lKFNQmJrijdtIqJf8QO0l0
8EZzTDdh1oXbGRb+SrJyZTllZYoEiRKCxIgtzkiISjsQLf2U9zOid2Zm9e6Lmpre5INjC8yVZ6r8
OovTAeNGqtoCenVQkTkfDiMr3etrTzsVggCTKYYXHyix1vpK5fsyGZEIQjoapJ38313sEiUqZ4BC
iX4a2qLbaI1J8weriH2G7++GR5V6D7o03uIqSe343Z+QE8J7CqluCeJabJo+NIyxojJ7StIqeYh6
EdwbAWgTXMO7bZ7pq1BRGdqXawpBAPosOQyWU4tPKCpqi3iz6Rjo5uZmjOLxUHhN95inYfSoBbG3
8bCgfW0BSz8pQeVtRN1Nu1Svs3dqxlET4Eqn1Edrh2csAlDnX5c3dpUbUBRP3Mjpx7nWkj+Yo6d3
JmF38HMtM+etpuiusnJOr21iitOQ52TZzVye024oMQeoKu1Ep9c4eIMLP0+REQi/CmflGrs6loUa
NUVFyrTLJzP1JzMp+PcnC43LH1Ws1B9xcwME3WvWGvPj6lgSO8FTFzzaEuJeKMg86yPzKo1s/NMH
8KE3PGl782fR8ZhfOTNXrktQotChZV2HVsXibGqx6c21ramnuLW9OxPBiJ0ZY4vjNer8nQY/mmL1
LD7fPi3XpggqBAyQ3MJAa863TFGaXdfVs3YShk3aESbqQ6ZXabYBXkDX9H8YTDYx4IFJkYRFVGgb
t5zQR9FPkKLi8qgiW7EzXEzDQoGRzMpyXgnlFGaoyUI9A1u1VFLCb64bEJImlNtW7G0TrF9V3tme
/qNCVHzb9VgFvD/hodYuwx7ph/yE54s5R1lkFkpqnFCxrbbCKYzcxx8DK7aYTq5WG86eLb2mWnXl
EwIdo5AEP5jOwhJQMjl1N3SzSfwRpf6dazvVfkoWyR2XnGm+3v6EV1YVx1AuY/gOuBUtNbNdHgfe
PNmUV0Wd3g95/7dsBmvbphTI2Z/Je2WcZExjQFhn0odGp4FzvqaOm5ejoKR1so1S7X73EM+GO0qQ
VndgTwdUv9EY0betFYbzihbXlQPJcSMXAFkJV9JenA2RWnFnm7FxUhylfAGxlSUHx5igewFUS37w
QBryzZwN/0veYyP4DlmUmokMrOdztsOkRVt0Nk6zYifbuoEntNPEHDzNoVud1C4t1qix1/YQSR0v
FxVhcmqJ5yOG0kfRaAz9RNVYeRGGEzhb5BDiZJ/Yc5asLOyVlhxjcE4kQgN0hrqY4KiVKrVCNXuZ
ax6DbuRl9tbJWqoGuTI/kKCJfa/BZhzarH1QDCcUz1GphA+UU7QPtzf0JUDOpT0G5EgWBGUVchGU
XCNFB1OL0xcR2nzrom8NjKbyUXwo6nk8cqu09008lU/dZA/BxrHGfmuXY/0HrCQl6zhFIw4CfXy6
/bsuM6g3Wwe0PwBzocW0+Fka4lydY7X1SwD/I/FFUJJWANB6BPVDOVgflI8JeCrsqTCVXoljlzB0
Ul/ucQQXyUrJ9hc5FMi1JBKN2bLpy7+aMoG6jyzrscoj5xBpSfYhr/N+1+rC9O0urB+QN+5XAs3l
4XORCQXyT3bMn0uBGyrj8P9zd3whoYm7zSjAvY1UR15bzY4939Uzw28qFGNX7qjLAOdSN6A0DNmS
+LaEL+Vli164Vw4vU2D0f2fXa+/hATXKZyD7XMFIyDvhu28qUKUSKULqBh5wWUs3p6wOszZyT1mo
HaI60XW/aeNiZxmZ+yGbq+Dn7a11edjlMxL6MMRm7gB1EdeiGXn6oFOdE6/X4m/f9xblUTv4OuCg
/PH2UJeni0IkoB7yJ5WHHOHlPLCYWchlmyf1s9Vl831njvl9VxVOsvOGLHgw02A49VGn7qIWYvym
GkL9s2W0UeFnlia+RcZU/EZatGhXdrg8PWc5OywL8KZEHr7zpX2QXgdVC++2fs46vfo7euoIv4lW
RnF3e/4XuwmxJBo7RFZ2MxeJcT791hO5qQXd9AyTwx0OZh5xYsyWJ7rVhPnfcLbt/f/fiIu4EcR2
a07lOD2jUBk2G8U107sgbJtHARzmIIR+uD3ecjNxPgkSqKhxNUvVw0Uox7BCgcgksqcyN5N7rmXj
qTCCkxZJQvTtoZYh8W0o1yF1JHektLfYS2mVTXlYZtmTcAJaXGZWDMD60uIbwFlEO9zW/qkVRT5t
Ei00Vs7MMhzJseGOSZU/3rWXZY/GGvWhc1OMzWhJibSyof5lLmoNnVbuMJU2/uZt5n6/PePl9nkb
VYY/NqlmwwM83z5Jjt1RqUTp09TO6lEv3K8aZpDgbObHISuTlcN6dY7c/ZJaT69mGXKTWEG/3mqz
J1sd4MGFNItQBQERGOxKLaw3TRmaD6h4GWtqWpcD8+Lh5UhKwMXDmTyfZhUFqUig8D/FQYQlQVx8
7rpqbmghB9qdSEZxwmxxfOfRlFR0QpNsSlHHJ+SfD5r1ahlYkOifQlfalxcpwhD7FP2HYZtbgQEb
YWjWuPDXJiqZh5REyCsvnniovAR6rIr8iStX2xtp492pBjBgLPzil2ay0w198bVBL0+oo8KcQ3Mf
2UhikX4+0TDqJ9rtZf5UTUaz68WM2EqIS9hTXMNpe2dgJWUlWUZHB1wqJd+l/11TCWTT0TnZhQjX
GLKnG8R+mqFsszLQ8mgwEIqRjET4xg96yUSuDC1I+6zxdlHAbYLZnPkBbnSPZQ7Q59ZtixVa//LT
vY0nS0r0mEiNloIbQ6xrylA63s4UKWZQSox+Y872TNQUued20La2065FvOWnextUPj4gy9NRXFbQ
NXpbboQ6A1pTZfUDX8VqV7a2OERpXK3k5Msb8W0oj9kB1+LVs0ROaY1VNlQ/wXNkhbUtQr3d5Hqb
raQ6yxAutwUEe5IccCsU5+WE/wExWUjMBkaOz9MIrdoPzcLemRGYD13Ls72NLdG+8Ib5QJrwThk9
2sGMTFEMPC6lC14f5yProRfiUdny/cZMO1roeO2x4lFWduXlKp6PsnitwtTI9MDuvZ0aa9Z+tvVi
h6Domvj75d6Xo7ALIRYDLl46JSSDZpS5UXs7atWSAjKYm7CIpr1rtd1OtM0ajPDarChKofGFaCrC
74tQyS+oahMgP3Nx4r2Y4UnpQ6q/M3ORX0jypNnn3HcXxAE1UMu6zUJ3V8+ufYcqjxr5tZ47u7kw
pp1tV/Bvb1+vF/NCk0SHX0pmKjH4yxiiOnPQja2W7GdcnJ5aBOqeIiWIt7dHuTjEwIRB60iTV8om
F9jdMNHs1sCJYI+xc7VRbW5SPFjjnYvL1spQSxlolJxIajlYnDDJQHGM812u2KWiNDqgxyas4s8p
2MWD5XW4o2Rg1X+YGZh6bgGxMxo3ijC2s4JTazf23zBrOuCSFIfNlRNxETf5RWSG4IZZY+pGi19U
zil4iGBI9l7UZKhmNPnDWEb5FsVumt72rD1MdCFXgtm1Jf93UPnh/wkzCYYBdQkxGreHqt63Wh1s
AwXCax/DJH7/16UULdEH5BOAbM6HsmpWV4kYyowKQWYIHQu2MJavd70b5+X/MBownjeQGszFJZa5
C5JOMVCY2buNiFKOB0dlQ1bV2HtMj6q1Qs1FoJEId5Ik2UvHKW/pStKDiZraLE/2FdIMzypvmY06
QyCKM2SDsthZU7W99t3onTMzCkNcRYvFDK046JFfSfaTWWHI5AzjzhBOLpX4m5Voc3ETUedCAoL/
yYf+hUmcHpl6mHs9ooa5E7qfe433xJ2VREV9b6Y0+Tcp2ChU2kggQSb21QBY+t07x0bWlfI0+4fK
mzw5/2xSVWuN0Ik7ZacHmDsHtR3jiYVoz0tgiaJYiQxXviR2T+B2VWkoyeouBgvngdtPJZNI0K1F
9EKACWxRuQE8SJ3c4zlVz+V7b3syFh5q4HE5HEDeFp8zTxPEkl0sSKYBkTI9m9ttOejdfqbo+8Ke
7bYt9mQbZIHClekuvy5v0v87JTxLQX8Yi5y3DWygrKiGHzPQJ/NBwl4QFDGaZ+Ha/bSFjYM7r61n
9TFOIso67/uy8kVMu0iSU4D7A5o+X+w6dkJH+nUc1cx16w3UmOo3sCtj13easRJf5d37byXjbSzw
T3DH5fN7qbAvhNckWRP1x7Dp0SOt+8zUaHZM1X2KSUe79aokjj+4mNPct+hlOI+kDF54uD3hZZDn
RwB9lsKk6CGT9S+W24iUNEm8eDj2qlPcBXg8vnrx5H6Iy8Z7nUel3VuZ7n24PehySzOSFECikSQt
YTjG56vsJrD16eoMRywX5+SLNjuptR2mrrG+mjZkkg3P3OHT/9+Yct/9c2ZbVmB2ymY8RpU61n+b
IvFSde+lmtHulFib2585oSt6uT3qMizKmYIRgDnOnU4fYrGfVKWwer1Jp2OuNLOLhKHo+y3g7UTz
XYF1+8r2vbKwUkgbRqJEQkP3OZ9kXyJIkA/edAQkbh96qw0/Jyb3dj/pUbnpphi1ttsTvNw/QCdt
GuhQ48nGlnKgCl31yo3EfNRmIoVvae1Q+lXTavdqqCr2Xc918NzimrIm8yRX7vz0UAikbY0WNOKv
AIfOpwqqo7YCgX9yi0PnZ7cOus4XmXC0bT3nL7pbOXdaD2jsJWgCO97XZqR9DhTLSe/RZmvXODOX
UUtqTtGMldJeEk1w/mu83myLvI/GYxV34XfQ2+FDUqh/O4SRPnKonBN9mfgD11W18sUvg4hMGWnL
cpgkPmSxree4y5oK/49jMObjXhdGuA0RhvlSWq32mEdR/Dr01L7MYG5OimZna8LyVydO8KLlIKGc
yyJi0PdabTl8BqpbPcAF9EEp7vfx6Id9beNZGmI+XRlV+teecKZ49+aD5YzUDRk6cMClqnNEQa8L
RiafRrOyAyKXPNWeNCrppr7dDlbbwFRQ63fWEzjToOOQRaTLB9nWWZxp1JVtukrOcIyKSOwm05mO
DpCJra4mZe27RpsfiJlrIOWLzs7bsKg10WeWV9QSIpJoaoQz+Tgc3QBUweSN6taqYlFsNDvyXrBg
Fru+GMO9lVgnRWZ+Glj5w/+w4HQ7uLJ4x5Kdnm9zSnHEarrzRyUK+p9ebPyIIjWKfbvOlA9BJKoP
rYK14u1BzcuTjsgyyQDvEKBdS3i2Ool21lp35MKv7YNC37n08zYK/twe5koko22EkgvmCOAOlv1x
bOFkayylb9iMNdHLmRLfVRW13Iy6cEKkjhPtNEGCLFfygCt3hCwqQs3l4Qf9frGo5pSOQSIydrFT
lvsga4OXoao/5U2Wr+zca4eVcVATIVOXSIDzz8cTUe30ph+PEuP1qamm6bNeJO6dEqb6sHecqTuF
eu3x9gKKuhKwr8ySu14yJ/iUoLwWETKYIeFQuZ2OOk1jnwM0HDFIKOoHdC+1NdbzlajoAOiSlQHK
puTp5xNFm8HFDKaZjlrd67xBSmMbma1+zxO7O/Qi+4PplPGfPcafTCMuf797I5HC4paINI0sOi7i
g80jfu41Zz6afTAFe3LKLld9jGPxZseu2Yse81506tYZxFy+/zpwkcdm8sRFng2LL9wZcRO7yTgf
9ayMv6KD3okNjxWs9aRI9NFtXQoMdQw9Vm0VEOCx6PM1XYQLtiGRitgIPYqnNVys5ep3ZhIMaa3w
qT23Z6Tcs5RtaFh985TrYs7xtZrSIkKnR3fyTYi5sHqfzxp+1lRvbR2FtDiqdqZskv9QcQapjolI
i22nD466JoZ6JbhABKWlCMMYdNNywebK9eBl6+MRecHpm2sG5sZRq3hNS/BKYoYKM8btUsqH8K2f
b8geGQpLi7LpSH0hdnbarGY70+g8VGTtLM4Po9WtSRhcOQMufAESM1Cxslx2PmSbhGUc42B8RDpM
hz6CMcczDrTqc077DQFmx079AL3b8h7KlvVS9q1trSSHV+INMG30RqUDClmK/In/5NwmVpdKa8Xq
sRgcDQcZ0MbWk9cC/92osVW+xGFrRhu3cNOt6DkYK4H1AqwiNyLxlHRYSqqgYXw+PvgOHGVErh5d
IxwOUZx135B0QJQPHb5xJ+wCWo0VT01w5w59J/YDZKvJB0GjQotNppW3wLUPIo3lCL28CgiF57+G
7HYstCxSj9jCJJum9syHppwiX0OKdzfaEQhFXYG97oryFBhVuHKNXrnfAH1RXKSILiPjYjGiwUGT
NNC0I2VE53fWzc4jHZ7oATEgrdiQI0fF1p4knud2OLy29UkW2PmUEyR//nzarqJHYVL32tEucc8T
PsYiafdcc9c2+wwpTaRJ9dIRwX+3h72295CgIf5znSM4vth7o6HmQlc4VREOoFsNy7CP7qTWG02J
7C1UqBi3ALqERjqmK/ifa5madHt7u8x1btrF7WOpdBKQn5uPPQUoscEepxMNL3voqZ9SL+liP+5h
v3xvu2yIHkOtcDZqMuoaus+B9m6QszyANPRo2sj6P1CG8/U3czOEUF/OxyivoewkIJ2rAOWsSS2H
7TTU6N+in3AYBtO77+I62waFqfoN4n4rG+HaccQ+kn4mbDb2n7k4APT30cK0+CW50lc/p84uf8Jz
UDZNE4o7MY3G1lFs/GbcrqYOPoupePBaCiHagH7lykV55TQg9M1TGRUdqohLqmHEP4rdQecbZVN7
Z1Fb27k6b9itYvTls56oBRyvPFqTMLuyK1GrlopBAJRo2C9yA3SIi5wu+XScPKVR/x9nZ7YcJ7Kt
4Scignm4ZahSqSRZsmxZ9g3httuQjJlAMj39+WpfbZcVVuxz3W5RQJK51r/+ISFocpuTGmwGXxuf
bbhOuhHRRJivMq1cC9zvnft+owyjPWVKw1AZSem12skxQKj1Rr9e4oCPdc6uYizNutewDaz/vdq8
sKNC0A9QRBqlq4XXr8PMWI0DCP3geRur9RzyRcp4YcO7t0fkUvG4VXX7JImnei90982vEB4pn+GF
3uJcmxMbXe8SsGbxhq1ZJLO7eQ+WhQsZ7rpS3K5Gr1IMU+QHj/TUp2UFHY891efvNchvPfCLeouO
7RJ5dK1qasxeWd54WfSuBZO/20RaSOT13SKM49+3vMuXfAWJAMYAhzDmhh98DYk4sN30xeTgTLtk
Pym/GTNbWNbT36/y1hL+76tc7SfQ2wwYHpZ5Rh9p3O5yUBjp+I31ZVqb/LXDOO/QlKuNwTdZQ3+/
9PVHC32I5clfoP/mJLtmFFPCCW8N9+1cD3l0TxaWeq3VWn0xt1ZgGyXtqIv1iDXe3y97fXBDoKUz
BHmnKSBv0r5C1VomNoPtlMHZKdu9SgrYNlGMTdF2rNtJ6nTzhQQmlepZTeE8pE0NQveO/Od6GV1+
AyAidDT6W/cPd7rIWsZoq63gTDjgHJLktCk3tYYKpkZTkwfzzjbx55O+GL+gOGTmDw5/jU03kb1W
Ci+Mc0Gp/rltK5W0Y96e/T1anjaUY1kgQuudeu26Urjc4wUZ5lnzmv+Qf5NjV0m368JzDYcoiWS4
efE0TcFz70JD3NGNjtnf3+wbtwkB/6L8vIytGJT9vkUpOfLqShmet3wjA0ZP+qlczeHsYaYh0sEY
+2crWrr3vPjfvCyzcuj4jFYAT3+/bE2Mh0fgeXguKpucKEej2hWzGz3pUtsp7hsBjsTB+t5WdL0/
8HwvhKnLUJfxDnvz75fFAdIn8yxiDUlf13EVlBFxtL4LGe/vj/WNxcqFAPex6YSife3+72IASthh
E57bAPikqyN9ULlnn1oECF/+H5diAnfx40R/c32ejb1yRbRU4dnbdXk/Dp6Nq5aSyWJjMP6/X+oi
Y2BrhdkPt/n3xzdeslorVUZnqT11b5m4WkJl8r4sc/AehfyNLwEY6jK9vbAb/qggme1Gu4Fe86yN
Yv4wECSSMIXJz0telI+jXKPT32/trZUBQRLKK9iwA7f491tbrb6rqmCwzpWop9eRuI8fuV3O7zzA
t5Y94i8EGcBHl2TM369iAcG0BRXdOQx6JMtbi+d9PASTd5KQyfOj4+XdcXZE+B654o0NHHENWBBs
EUC2a8IgeVKXPO3aOUt7svYYgcZ268Klvhk9A79gSIT2kSzh7U6jPDaS3GvL9zbU61Pz8u0xa+P8
gFJMMN/V4sE5MKiIDrbPi1buGO9u0OOF3jeHoV1nnYR+I6kQKtHEu90wHfr7+33ryV/MjeyLUTVW
Ildf/sJ2oFzyK89BOaJDWOVwM18c+IVRDs+bMMJ4RGmY/v2iby2qy856uemLQeZVBwZzxgCMKq2z
40xtKhj1/SOmXn39+1X+qPN4snCKL8AwhFDEv1eryuz6sPRxaD93XVTddoxYMn8aYWwbk50xIQ8g
phnyQRWIypsJZ9F0FFH48vdf8cYDRm2BXwEUObaBa4m+7XWhTdirdV49d3aLDH3u6BKzhc45abH1
qvFMZ/pU4M09d3wj75ycb6wuJMiguoyuMc+6Zl8IZ8avbTTds16K4l60ofWp6Cd86nrdTMm2r+2/
TtAZaYin5TtV/htbFXjCBZpnV+QIvXrLnCf9uNXKPQvhjP2N0L32krG2o1dnXD1ZZgqHcPs9y5I3
Thho5LxzbGK57HU0VV6oyFzsyT2vENOy3NvHj3i0hJDKHf/m76/2jc2DHoY+hkwF/6Jd/X3XCvam
ICNV2mfDqbr+MA324qfzUEgCj0yIrF1S0kx4HxbX6MSzQml66hYZveed+cbXhN6Kl8uj5kVf33Eb
Yj4tCbhGexk1UTwJt8nwKnPfSzt/432i0uJN0qAT4XNd+YXbYoejK5zzJKLiVw8YNcS7p8asGMMF
i/t5fGcw8ManQw8OUomQBoOlax3rHu7sg3bnnOfF3L8T5sQQb9yfxCzDIwzh5W6vovYdKO6tm+R7
wZMTgIhj4aqid+1ZozosnXMzItgF/HNhC8FotTztZjTF7xG537we41lWEM03N/n7Gqrchup1Hpyz
qFyRBsSqJ8IcukQ5bXOkgNGnv6/ZN/YDgA0SYC9eq7SeV/t9zUlQ6V365yafsY2JJ6uI1q9luYU6
Q9VqrcVNPkaManPZlMZ6WDAgf4+i+cbGDFxPuHcEusKEPrr6EVMd9LKcGv8cKjeUMrFaq5Sfl1YH
lBiDUOadV1XzbGdTVHXVJygYm8Z7D0sOHTf5Wr9X/v75UMA9XQh4nITkUl1D/dhLBvXWK//cAY03
WdGP+rauvJmMSbd+qoN6egrHOnoJne7/cfxzbcjZKItBQyBR/74ACABGaMjiOi/NPq8komGoHRea
AG081Ho53y3hJOYE6M0q4hG++r9/XxB/7pcs9ktOxYXQCsX/qvzY7am3hJG7Z7TTvRsT9LgcZ8LO
qpgUrOadg//PHfNysQhJHCwUBP1XO+ZU2ZyEbuedg05sWViV3aFWZXDjLOMzBUj+EnnINTun7I67
nkmR/fu9vnl5qq3wUnhATbh61oy8pFfo8WLVNG538MmMWGEH+HEprS1Fxo4tv2YIkC5BI4kMxbHO
fqfcevNpw127PAVKk2tmaUQ4RBDsAcex17afiAb6ONpLfxLr+t6H/taVPC4CWY+R5R9ercPeV8ov
Q/dsqPKmKfz8RyFc8+DOa/nOOf/W10ObhfIQ3PIChPy+gjlu8Z10Bg+iSTTKR+zjuwDv0lK062Nb
6mIpU/SP0StsTLM4E3ndvvz9tb55q5euwWF6zHlxtZ0Ip64aT/neud4X5zw04/rRLJUm0yl4z+z3
z7P2MqmDj828BJnltWdzvdUOvoaRdyZtwFdJT0EvssJ3ui9/v6U/jwUcN0B0wMQ51f8403fDnaQr
VXCmXy4PVrg+kZKKJTrZ707c5/t7QNZbjxD8CuAMAIC98GoXKCRnodJcL3fnbY3HEZPXeFqIK/bn
Tr6zYP4817k5DGQuIACH0PXFDCUDRZsTnBnv+S9+ES3DmaRS3f7cwtUdvtuL08zxkE+9e/rfHysb
jB2iOOSruD54wkkvnlnn/nkwmXXHoWeEiew9LzHapqpjq6//+X9cEDidvK2LPeT1rQ6OssO+CP0z
7rpyugkbQjCw0WuKD/PQRkuG5Ok9rOytpwsNieVD2U0zfVla/zVandUcOvNm+FT8Uj0qUkpvykD5
Hzypm5tdFOaYNKHo/vc2FqIXsnbIDVAbAJp/vyz7Zo1YkhUUDK5MJjiNNKxD3dxVQmKW4U3bli25
sT+v2nxP2/7G12Kxo7Kn4ikBy+7q2nZvGw4xz+G5yw2dlHtjZKItmdoqM0/gwXfvLKM3vhbED2yq
EZ6jl4d8da+22QNzcz1AXe8EvS68m3XffluINngH3X3r1kAfL4Jjnize+L9fKlhpYl21gcwxJM0I
DTYz6DJusjfWjDYoeE8W9Ob1QB4pzy4BVtc2iNXc5H6QA0B206xO62JED7vfyn92cxsf2np+j9T9
1qMES8Z7Gn9JDg/79/sTwYzul/AX6JFdl45kUn5ciBv8vDqb8R45/48xI+UdZxRnPwPnCzf16tOo
uhZfxKiIzvmsvMPUCuNTG1Z7NnZqO1TeMCSu4dTsssE2p1YDJsXI37O+AMo67/Q2fx6a/JTLtI89
93JoXi0hX1BjOwocb2gMQchDVX7pNs+asV6empNvbc6L66qiPwx53X3/+6b0h4D/8hz4Qv+TE8L2
G1w9B3sIC7wmxujc7LaJTLbrLv6O0fh9NMXcxKvbzic3wqDEIOtNxx4BoozAIuJ60s2dwy+XOJyL
H8573zE8oMv7/q9JlW1SA7Nd/ufbIqn1mg5TKClrLDHmrLdsmD29V9dOAjw2TUlZF/hD+G1uNulM
auLTQLTYFE8DMW/xontjPM7GMnSpZ0T6M+lBnpPpEg5AEjmavsppem9IfWtwb/Payb3sEtLiJOvq
5l9KYwLlQjWy7S8cXeaNJRvDSBYvr5wtqShc1ympqsjXbtK6dmPhXpHruSDQeW+JR0/wsBH5g25b
OJ/l7OD/gCfy2ln3nREtkRkPRRAZNy6x48ZGgPwUFHuCsmsTT3h0MouL52leqdTy1XALQoVyqcrP
ljXN8t5eqoaGbM8jp/gEimMP/3pLGYQ3OeEjcotHtnxrjiM15+MRD7hyQHu5F1F7K8lU1HFQFX5x
8k3pFsk4h7n16IUKfmotofgkpShWHw8MVFTylSAwnshekxOrhbk1OrZcXJ1O22CjtIq2cBDHsVhU
e7cRR+9+KAusy84b/FpxtN2xCZOottuAdIita28wDzWbU4c+dP0M9Li2SYfbYZ7Z0ea7r2M9bPUN
NsJ5lzk697Z4KmjPDsYw5mE2tY7VJox7CpUOfmGPT4u27P1nDoDk3ONObq33SHebRcSRh9nGg4ED
PRmNGAY0j9r3y/2nZwy1OIRVJcr7CY9D47CSqjw9BUWH82BNoFGfIr+/aJ+sFqHBGRraXKwnyKp7
lAxNs4avU1/067/4Jq6Wf7G7radbhpft+GPPGSPLdJkW3HizBY20m+ClHvElWc6umiYOy64o8fh2
lKPthEgGk/cqehRWn2095cxwOA6n/j5qNpmnBdnZYorJnyyMKo6M0g3vCPxmnGb067Tc2Eh8+Gd7
I3oCsZgA+aW4z/cpGO6FgWCsSaS/OY1Fonhn7Tcr86vG4ib4zh8KEhDpn6MJRXqZUBwI9QXdl2pv
rXV3jQPwuFZNFjXG7B5JDbMXJMlOVa4isfBRmpbY2tRSLih6dyhwaTvwUbZxN+bSv+0ioj2zHaJN
f8IVfIweLSmcyk8sbTXiAYO1YvxZ5HstktWsqtHKSr/V45gs+wjBx42UX7/6BvaBbRwtC48Yhzmn
FEti9SXzuVR7u9VlXnWxUuwM8njiVRtR8N1okehBJLT6+2Heqj7OrZr094s4qH2pifzQ2STlKO8j
+loA7XaQ9QsYDE55RZtP8rArhnl24pBBbj8EjDT3NJ9H177Tnq+80xYGtE5p00MWOdpb3qpvectQ
4LZr/XB/XppZrSW5ZaO24mrZ6+In9lnEdIEX5SKifq2UuZt4A5v+eEQy38FwMoLe6ON9382cvSnU
hbypTBXoE0KuCh8Kc7S3x9HbRrKRVFHk0XkdCm+P274K3J91b4/FHpvVMlexcCLjQh6dAzP/mbut
sX13iO0dXqyiXOXtUE9l/bEQhTIvIpbC+EasheOCs7eg3Sra3egxH0xt3pZYOOznyvBH2z6VOJfn
Mib8nQwxu8Ayvz60ng83QjWy9b+VjjKKH0LPgwcbiFFlVtq60sdaSlMdbD3bxS0vd5A/JPYQw72/
egZUOt+tTb4FAqDK5R9ddPV+QMgVVk1saW+eb4oFpIpjJZysH+D5ZlHEAwYu20cjH/hHTijy+maw
Nz841KBzxQc5Kj0/WKUy5pMpx3Z9YYEEfuIsq9KJP7ijPM6+taqb0p7N8mabpNXckga4zv9sfRBU
+3mYCkZN/txY1QnPnCU/i03ImU1KGgyA7GIQ1vc5QKJ8qkLVEac54aXzvZMcIEkI8WhqYr8Pp3nP
nGKoVuw7JFnNL3vUu96U5MpFZ2EWpWt+Q8Qpvduu3LZtOjRrW8yvtjNg2bCELSODA8dMq4+R9Mk5
iUGa0UeXyCPIdJB7VfVJlS+LvOHMU+qTcNd+fIUVZ2595ut8VN/WjeWjD+U6dgFNDVwl+cG2hLed
6hC62UPgl2CZyNjz/IY579pFSTkVfn9qTS2ME9cO/Od92RbxuSz4qk84sQfrjTRsASHc8/pNxLiX
ijuIoPlEJzqGzXfPN/zlrJl7kCjqTvXmvYD415ikN3Lx7ZSDAHcn7F1x+uGQxI7rWCtv0wtxv1Qk
Rw29Z/oIpuz2KRV6DxY5SE/6MoaSRncSKUiBjxs4dpd1xI9grNl6bU/G29KL4LGSVM33qmr3Nqvn
0HCmGGpxIdIWgbSRdEboj+SI4eECYxMzkP6mxImfw0LBs014tza2Ga1w/ZuClCy8nWvYoueoM/sy
q42tL796fh9tt46/Du6SrU5L6C809TD6qsfZEB/xzLN15qOxHpybYQhy4prGiUTSGB8ZSVqSyXfa
PQTuUn7WJtTeO/z8cuM4750QZQa1VwQy3rUv9u/1uMjm1zgok1/Yg2xHj1sxqP2lr0q3rhJJh7wn
m9vm1IorLuzLg6NHwqr2KXK2QzPig0oSCxxV5Sack2v+nLuWc9hbQ01QyTARPnaoCO2HQmxlf4Z3
gBw1RaFB6ExkXZ5IA1vyJ7tSt2ZT3zYpLgRIKDd7H4aYrL1GPVbK4FVtS9Ph+8qDIgpGRt6vpqzF
czAM5czJ7WD1ovU8Uo+RT3qu1y3/ocTI1N2QlA3ZVuK6l9jM6756VRiKBym7sD42Yzh0R93VFNwm
jhWokgtbHZBheu1By5w8iVzJEtNVDpXuYRlyL+Bqgxket37ENwiK8vxThFp7cRgW4hvG58XL4Gwm
FMYimK2DaHVD7HOBx/Ha7EuVQfrQOOHUJM1FR6Qpbn3QW6D03Vrj3HVjGRqWphIco7dt0y3Pq+Pk
66NSoRF9zbvaEjEKX/+jC2BsfDRwfFt+qLb1n63emsn+9PL8cds9XufqzLiKmmarf9bI1eqkcaX7
PE698zhY++7GUWdH6rzhmp5uF9nOycSVsIplsE5V2lqTT+WrXI/SzsbEnbylzeqP7LaFdyPtcXVj
NAzjswT1FxwKPKZ/h95VQ4KX876loZ9jcty7snzOZxZkYgVG+yx6JX/WYTjlRzvS/fZtbwOn+bnt
BIwlW1D7rOZSWiZhb6QW51m5MKn8RoGpoyeiLvvlZbJHb4KlW5AwsWN10yVma1TtHXWSBLkea4qZ
gcNcUZ/nKnjieBPm7cIw0k2jcHN1PAxraB4Ey3UnM7Oogl85XC2asYh28FjAVZFHIpQplxcCbms4
ALOrH+2BkeEd/kzL8uoajKli2euly/wiLKKbGtvIniJqL4pjpf3C8VJSTHyWj+esQQanPLh1182n
WrbYBu/mWZviaLmF4QvKu8gnH3f2zI9N3az/ViaJdKnHL/lUO0Y0ZRxhrh374TxvH/Z8syK6Jpcy
AU/DfYtEShIS0IfXKFWn9TbP5S3j5LZMK0XoIq5dRSBvetTg0VeOz9bLKk4p48jwbN3zeDfNwUiX
HvkWs+mw7Y61Qzr9A95xTvGlDoagyxZpjs6xWlyzT7bS84YDHjNiuR+3QTNBkt3Yfwcl0U1mBDVH
XOGwnX1V1d7bpwvfT6AmWNbopiDYof/iuLN/VLkcoPq0zoYBYVuvdYmLmy+WRzqLYEmdqQ6xeZeK
zCdbIvOkOyT3q87PZh9WBZ+1UwW37CCXkB9vCAc/qWpF2HC1RVgqLlEreaL2xKzbXkkocZtmCRKE
caU67siqptgNi7r90g+mM+Mk7cg9DfSqt7QO+3yOtwgT+9O6081nNk7pTVpJ3CsTp/aKjRxAAlBf
tWwIkO16TMRNPiFKrOKmj6ZtnT7toKYQJ5BWRQs03tGaWh0blV804uzla2CpxzCH9E616btl5Z7s
bjUfelewVlez6aPU8Tf2zHjMUYElrrtG3t0K6c+PBdkgZaLzYSY7d667Ob5UP8u9QK2QPwwwAoof
g4XXeQo3ED6r1mUwfaAbpPFbnSlCQhYVxac68CHtcUuBkdZwvL6HMOL5+AbDed1cRxD0pPKG6Yxd
Ls7JKvQ03ErSjP2kDDfcNIU5Rs9+ILzPNT/1m0cxa8YrYTgTQdDkfKMisbYm4zPGiq/mZsLvTReY
VWJohiwISMk1IKSudk7O3rhPLQ0XyMhoReq0dYbqj8oigiTG52MLUzn04xSL1SiiNA/J/EqNdVtJ
o5f9/EHXFrwgq1yhMjRVbk/nunc3NgQUXXEFIFmlm+UMZUwGn+ndrKIuHDph6b4CcUTi0ItwcvBk
l51KsLweZFbtEtKWE5aBG6+4V3ZxF7b+drSNlnOOdKT1MI6d6ccueXi/onksvnalTbozQXX+L3OI
in94rnubLBX+UU40SHKs3Hy794wLFcFsvDmg6IgqI5ORWzQxyeTe6zJr71e5zu1MdLxWW+JHc/ut
DhoEKVKwD6QwxHvaH1l1+WmvTK0QqkAXtp1GeFA8gVDSyRWU+0FUuFbsYI3wj4dbt4rJA/TXWGFI
8ckf6E5iYa9+la11ExhQ4oKmThY0pkhkF02soWFMo8FmGuinbmmHKMmBLe6MeQWUmVttjZlyt4Ls
Z6pMI3bGTZOD7G65TnqcyC8BnrqzEkF3UiZLP0RB3Bhr+YE1Tr6Ur/S6H2eakA9+XV745Tk2qAcU
+Bonl1xMd1ZQIZZdXb2/otul8VtytQMPqHXA3hlXj0/arkh2WgK3/kF/1iPqNYZtuFkvH9/drIbK
SiwlxBznc4TwN9pG6zF09ho3AzOaHw3XrXUqts3XSQc/6m7BPOYejURDt8oOubD7jvKXPVa+meWD
bnDlm4z+OLVs0in0qGpMgroxOS3XvCzipqAvjo01YlS6Rx2ZAiM2+L8M0ZF2a424niSssmZI5rqf
Prr8MiuD3FWU2WRu656WYsMHrwa1CGIypdpPsrNX/AhXyfFQjlT0aeEL60frmBjG6t6yqrQCaeS3
FBVhH1gZ9o+aqD6RdL5Rfu/tqatR4damEdPRQm33dLMQ10bvcdjpTu7hVgF7hkvl0dGtyBuyQit/
Zs+o0YeEweR/WXq67ClEIUXj608vDMY7L3a83bHZnndnxeDOhFC5VHAB83XEWSwaJ15wNYZUOOFe
0hRYTqVznvGlhLNXYkLSfvJ/EqaCorS1N5HYdaD+lcvGd2NaL3U5hpfW1vtHisr6ttbhkkYDKq3E
zLvqQc+gLewmefhJFdsgDoPjc+KWUHxUTE6rDwjS787rxK7ZoJvwCMFsAQ9u+Mw6ByG0stp4XMbV
iStHuUHa2ftW8LeXNsNLSSLKd7CXi2EqEbtqkSXT8HQ4J+JxtawcxVqLfW7YbT5FKBlY3oU97y9x
ruoZ2WhhzSoOZGUXuP71bZtaXWg++GKcTE5n0yaubFORneANHP10nZ5Y2ZKN71VgiCtiPycgLw6G
uX+iAJrIWnNagpM3v0eTaVMOLE+wFXMYARs/S/HlqsSZnKZL22kzqHqkVEsSiGZ1P/g5FF6eiGUf
EOMDcVmt6eWpJzrxDyWDjcxGaePn0o+1l63N4D93nMpt0utS0mCbYfnLrKZ+ysCftm+tTZJd2mra
tngqkaElO/m+4zNM5aL9wPGyjg+96ajbYPbFs6hI5Yv70iIjk1O6O+whvN5bkhv5kZ0OrJ5xgs5l
VpA9+WsPlqlKqlU2HtW9w6gRE/n5pgZNDJK6IUuV7OrIz2PWFql2LYhEeYC/1vQHF+BpOwAg0rX0
fmPGUo07B3s/5yVHplFPSeEhuc2oLoYKcUCrRWYyQok+mfOe4zruLw2dYlu9boshwkxhUknTL6e2
zmxtVk++MFzzZPPFLAk61k7/aAwTKnTfDK6+sxSY/inXqAxucrFXzSmiGJBpTln0LJ29AnfBVAlW
RWcrYGDa5ClR2xjQpEvbvd8w8LXitcOSAXI1QXPHYh39Ld1mXfJPpsAtThQjq5mErbGvselgaJEw
IWW4ZHVbVRK5BpCdhMJDlDOVLv+10cssD42zbO29YezdlM4UDwU1QluZN2YF608M0q+PhMtXFXMP
SEbJRXUYJbTkRC0wUS/HY6t0R/8VDYv3GnhVMB+CEUAoISu6amPw0Gn6QcijxwTBoPlMqiIM2rQj
mo304J3szpAFYPbWBQ/+T9Wk9087TU39FO728mJT6clESp9LddNUjvdlBZx+7AptPE9AvHashnYQ
jJzmPuiTeTcslFd97v9ybckB12Gc0sZKRPTAnca0Pbbg8hjZQlu0Jrs92icZTUodO3gWLwUkyzaZ
C9TXikC3/ZB7engZ6qhGAcpKq9KGhq/FKoQJTsZJD2bo9GMZZG7QBh9aIwCw8cplMnEwb9jt2O5l
FkTCqBO0L9tH4sHDV7Mwwuo2LHZtPdpKtdQ3dl8WGTricYg5VZRzf4FtVWqLbd9PAQysjwKRxpgu
I+k0Wd3yUR6sfc79hE9aLwR50/yeoAPkj8qcCpVp6VkfOXOjgjxJs3sdF+2peL+4rJyFqT03A16l
94kWx/nYAJeKWFqd8U8ddKqLIeN6OVJnLcEjBOmFtHCl7SQY06uTWyGITwq31b9498a/WkedjGvq
gV+9DOhuur7am9gc3JXhgyrExeaJycwhqpqiyqZ6joqsImEnTJpgbH70zi7HTGJQwvm7b/NDP3nO
P+6l84nHnf7hSDfQFkyGm/62C2m20y0s7Txd5Ky/irb3v/sMAH/llui/F5GBgV+eG4MVm8QTrBmH
C1VVNbagYWOLf8pd7bVb1sp57NMaQIB7pq2LpVdvH5p5HNpkqjbviXcbbHzMbvfiqqCvMSgpL3a0
5ey9tHQ7VhLKXbuUr36gE35b2x8KqmyAQ8KOifHEU4MgBncv10yzQ99fvsrP2OzkQxIiLWuznFnG
fiDC235Wa3AxNfCWz0O4ijUVNQ7cN5u96meIK12ZusO0P6qREy4Lu17vZ4Tf5ZbRZ/G6BH4LUdLO
BrMfwlC7gsc+u1XiY1wwJFOunCWRYCRdNhBZMcWRhjoWe2tT0quF9c5zLjtfJPvk7hdvavhdLbUv
4dlLFSmwglEEaTCoMK2aGY8cH7/EA2CCXRxcc1x/WJzpflZsbXGalyWqCbNkOsIkbsTCZslL4I/K
7cuDdjueYIfZbB/3SpTPuvcB1Vm73WtvrSu10uIvddLiySjjicz6x10JpVJlG9VnZuumSBhr7//m
M51RWjTN4CWyFuHz2isVHBWu5d8isjBuF2OY9F1By3QSXjn6lPfW8rnylslOKqgUK7OlqdtSWEnV
cpxIdz/VuwqiQ5gTlJ14jI4MWrupvAVsWaaYNKXoVrmQwmN72Iclmc2xPCOar4ek8e1cpjUHzS3t
sMIbIBicKW1H2apk2GCYJGqQ5QV2i3rmbAHAJhjq3DO7rQuNgFbtxecRXyWVeQyeqMeoxKq0Lozp
mXq6n+PZmQnBW8qaSEPt6P2Xk4fogWu73++58b289zyjXG7FNtPr261XfA+xTTLiYQaFTlyW1H3Y
Q0ZNdGT3X+UWAqGHYs3DuFKNft2HzchjMiZUnmjAie1QDMHyYq4IOk3Gcl/z0jc+u4WZfyeMaMSA
uq8Bq7edJnEBfyWKuV1683Zwin5JbKv0zg416ZwwZuw+70OR/1rZgbeYLrr+4CIadWKA/17HawXp
MSlMy/harUbdZXVEC5jAm96rzIicjgGf06+XSN8ubJJWGxdGXm2DP9UywpJo9lmI6TIjGczcaReU
epv0/NjXEjOdPioCovf2QI8pwSJME9WOeoDLDgujEcPrSD+MGEymy+DRC5hDuTm3nlaGlcx6BCKS
7tw9Bs5ykdeukwpjHLhaUhiiDhJS3q6vwSyX4rB5kTGnAEZzfjKKobMfDNiizaHwQXs5rkVwh5v1
YoPhtOLV0lgOUvjafQtccEnR7Ve1zQfLJcsywa2Kk1LOFt9GoDZF3bmt4osjWX6HoCxJrOj3rvw3
VOG+M/KaBH+2CEqi7ZmX8v+39hLeCDqa8PB/HJ3ZcpxIFoafiAi2ZLmlqEX7YkuyfEPIbjnZISFJ
Ep5+vpqbjonosVuqgsxz/nURJRCa9SoaksKyLc9OC7twnsZ+NI8a62ic+f0KCgjxYdiTJybZI1Yh
lRyYZuuK/Y0z+oTQq1gvhacXxRziez9rG5f7GfCaQXbuyrXJY6Jm7FOF+5c3p72WhV8f9FesTVN/
NO06eVwSsmxbXnhVOkCB9PStRJlH63iu9Owf6bFR+jSMS6gO25KMTQaCkLqXKGzFB2cqD2cCEMDT
165UzwXRIhwueIYSPOjTdjc2kwaiXB29ZQ6QVZVpaD6AelnbmtA/naSH1Y0qdfDrkvkxZVkmR6JP
ycgbgKY/fN5WmmknP7p+IUtaZzx6/FNJr7nt6jn9sVMdGB3QuAE/GkpVcWyFtv7a4HCYanp0CsdS
br53qb1p25nqRPEVdCkZsoFtlz13Y6e8jQnL+dBliWzZSyb2BOQkaXuso1WPjPVoLBC2uaRmN8ZU
9GUnTCY4cWtzIKug2fNl8cNfvZKWLBoVJA/kKTK4u9463UNgDPIMa+h1t0ksiubBobdP/sRWppwL
6hKufG8PzZyNo7d9ptWiIMU68hXuhKpq/cETMdMDLXTbPtZMDoDzBfT+oU8iA+MXdEF9rMox5riP
K5Oc5FrAcjkieKXutfSP1hJSjW0uqlySnOXAgO5iP324Kuq2xxUApnvnNSy7JivS1d8e2t6rux8r
d/57If1u+0HaHx85CVZJd4TiHf6EUzB3J34sW+LCIyT9adZY+D4b62n1UKDjXs6rX87HxDDdX4a+
40ocd7rks3AKo992CDSpz0Bc9WUgJj24uOvYuz/CNeEb2bYunI9zEk0cyiS8bByDen9xq67bLoh/
II6y3ZtKce4BrrxM9TA699sI8pCFjKz6Zegs/2yAvneWclKaxI0PpR7/amMUKFiUUmOfR6v5Qq1K
fA1gWovhRz2XTnfYDaWud6ZmozmNgROnz7uJjHPS0WDGI5nn3XBXJu4+ZQG9fGSF7r1r4JqDSh+G
PlyH+7JqsbleP6T1rk93Ef1cyZe3jx5PmGSWgc0TP3Yxr544onWcVE2YOIsxw+ROq0Fjx+1vv3Xc
W4Zr5zIlfvG+gjvhNTIWMixolyTO1DJNJi8aOf1ZDLzfEXKs+b2jCCqPFOe0aW6ircdgrMv20Yho
626ksywH4CBzUG75wkI9caY1T9w370WUFIc0mqY/7bpM1K4r8au6ls7nxbhWv3dMds6jt4YsuzOS
f96Y5Ksh1/Y9XvEsjhI30ExBiTRJRTUsK31AUeLQ5pS09edqku27p20Yndyx1UAFpf0dA4ym3FVt
sfzXBl7zGLkTYF7DBLJkoVK7c9vWeraHZAmi13qaZJ9pI9LvfdFQFVJN1UUqkT6itgC3KgoZ/1VB
KMMTl38avg7xNvqnkmHN5l0tG4IS3SbKBG26/kUKfz9Dmgd3wF3AeuHQvfpIT0/AG0mfOVVp/oY+
WeQz0giOm7DWxykZa3Na+0HbU0B/GOW5HQE/pSAO5Ajj3x9dURKghl1M5AlLCUROXIuvui9BAWi7
53SRciv+QGOPX0m9PSEsT/u8oS8ExHtK6UQ3Pna6bKYppczwRcfHSWqw0bkqtoXaSW3OM3qg6RBp
t9Nnv+WKysolrtycJyellTdqppY5ks1C290QSJOE7AqURCwvpljnm7nC0cvOlDa/mQ+6R5StLhtY
NInLxCMZsIwtAVrMUTY479uq/Ee2VnRtyx7iz2vdqsd2lmx/B4my87AWY/Udl3wpQuylfsFfGmfI
5ZoS8m3pH2th4/ZkzDAFv9SW9N/raBuwZlcDTMe63D7IuZVsB/sV/xGe69w3XTqlvzYUQMFjHfTm
V7lPSw/Q2FnnQsJQWyPMmej+GnrUK9kunDXOO+Xw8ifahy+csEacg2KPi5Ny42p6UE67RuDtpfgu
k8H9DwmsnDMQdtd93RiKsOsE1Vr/2FoXq2SXmOTb2QtenMLWzbHv7VyexRrDvE7MYPfV0De3u5t6
ZJtI1Bwh35UDj2HnoxbNML7yCLL/jZ1tvJOr3Xk9VFGtpuPK7KtyTEiD/tZjuRi0OD53jcPx7108
fEsgmgqMLQ9gS8z9Nlnl8Z9TKXJx7md5ruokKMGGV10yovdiPpXUUtGqDDOc9ocWCUiTF7FHD0Kb
Wib4aY/4qaKC5a+NXVL8lnQLWbVZOcariXqm07lsRufg1d74QXE1f/1ahQtZImqvk8wsskDckAaA
owGhFimzTchdkDhlPGcT2n7EYGvUVLdy8qiYteMovh1t+vlxcwyzXbiT6YgUxU0zOimjv4Gz6OEw
h5PVubNL5DNrgkg133q66bNiq8fltt33zT9dFwOwL5enKFoB3DMu3bA46o3LK0ttXIHNjLs6wjqg
/Eh1nSI5CpeKudEBRzn0S4TipUZdxB69KZiMsZ3L6TYayj26xHj8dK7FJLcber/C8ljxy4iTsWFi
IH1EX6LFq8VDaev2ZSzt9ME+U7BvO27/KgtP3HDVaDdP90WxiO79FalfWudm6nbZZTirh/pYVFP/
ukHj/qntlj6GYzCujDFT9U8zUYI3w8AOB7lA6INz78a/xFvA6IW87al2N/PtOlVjMot4Lsg6lXZ3
9VDrGwXOSNoKXNd1MPWmzO1a/5udvUNoGPjdzyHumjqflAf11syy9bImkm588BJtP9uyszdc9/td
DEAPtxmWss05nV7k7vK/YE5WLNSOl+Rt0m6EJq8lH3xcuMjZKJZfRQb7saVHnYTTrV+363tIprs4
DEUxkIO1bi08WGCGW/JB25D8bGcRmBhV/ezLtTF3ZmFdqnpkkxkufJJk/agLgmwLvel984foNOPq
QU3gk4N56hmor6FWVc1m4qg5BjFpijbTe8os7ttqfBNJ3X1zHiIAaWRbPruJWx6vN/2ec3UkxXeC
JPCUJAVEK20MLWoRVUzvBakXkLHMxclZpIVo86brOQu4yIkU9EsERLw0bch9ZjfuCBtO60LJAm5Y
xBhyPRk0+vfpbrlfAKvb+YB5aK+OSDygjR3649pXaif7z7ADoDisodcFN7SE6PY+HmQHqeUv47jl
VemXcGjoK49QP7o9z/yeSEy1EF0G2NT38Pc8xkcxldWYt5EKoReCmp3B7mRWnxVbRP+o08Vdbwh5
1ufI1xP9YVvwMtvEbY66lHX7oy0a/Es1Py6jQ8evSKEQ/IeU2K8uuip0wxdBNuUt/TH0bIm9CYEX
HVQK97NkU8q5/+gl28mHY9kWq4Nkoet94L7Ioem6wQTD6r+RTnPQPtE4ma7bfsnbWOv/bNPIgh86
adsjKD/y3IXd508UD6WfQxGL8oCSMHAPrVvEX0JYwhcsxHVupcJcPzRpeYq7KL5vw3X6y6fqfLvj
No5HxQ7qXoI+pj44RkIJOUXJlXqIa39aUBjWw/wHSTULO4Jx/2GI9/3nzOs0HKrCMXcbo7g9en3t
/iGFfL3fyNYqz6vjJq8r5pIw89t2mS7RsjPMik43/oEXpW4x6RIreAg6QwiWRkUKkKWKgUFhIJKJ
/aCI33exgdpo3wSUuI7FWDzPbSirmw1BR3SIQ7N2JFTFwXJwmkr4p8oZXS6AxVuWXO2k4MKat6l7
3qIIim/y2vlxJxpI0WpVzANPKGp8kRVuvMIWTGlKKGNhbXFZ/QnFE8E6LBBjwkDS1Ekd3LADYV1b
eNvFgbOS5tO5Av077W0dPJLyiUDE88fKy915B1sFi13iTArrjozivS0/yqpKnN87+5M8D2Bi7YEn
dDBeBvnSrzdckMLkaFSB8yzSozhfkSzrQ0gOVXxaYiDPw7qKaL2s3oQKPGr8nSsblZzkmR65Toao
c79SRK3ftdB+y49QzOLssYPE1z/J3VxvvI4/oFIpApycIuFPKslJjdDGfaW2cUWgjOWpzkIHasXG
c/erLtCWPRByK8tTsPb2o2n0VB3Wqo6CU8hqBkvT92o5035rOQLSuPFuZof7+txU5OPeh0Bfzon1
K9aZD5sVn5mxADFrMDz3gmfFcXK1muku0AsVDH3BOZAkDR+v46j/TBtFyzmpdBEygVTNzoHjhNN9
ZPnyDp2qzIvuUHMCC4kpyNLpKqt3YHX7kyj2Wj7tLbx/Hi1BuJwi7oj4nx+P8TsW2MKeLBRmfFun
yfwn4L0G/uh8ALkxotAqc8FrycTrJGqVfeq7A8PT9OCNbn1Xe3N4ahyzPqRj6REmwJXwONA78IZE
co6Oe4uFAVFgMgcPC9KHlbU5CF5GqoDlYVIkjd4Wag1/ikmlT12otiaH6u/Wo2dE/wPTX9DdSeQf
VEM2pQs9lhTOZUkVqEpkB989xjCOrDRh/b4tUu9vXT1EzWXnN37EAtoQ2hYhiDlTlz3e4/9B6qIM
joirTqRWXNu40bjUIxnlqDxXmYWrDpl1d8FeHAcz9nKHuj3iokmnhEhKCw2IRmbpQdWF/LfsTbqd
YzxGW17TtfwXVSxa4BJoW8NshPtpxXtN02pZ3BJeq8ejCWz1ts0Rz9qVzHzdNsnaDqd6lY/LUrsH
barq0zqgvlnEPYzQtfjddnN8D09tX5CibP/hgYrxFYByA9AgciWtpGy64d5UIbqXfjXhcalE/b6M
HijMyk2Yu4hut2yE2HlFJ7P8tQblJItBHT8HUWmKrC+JI7tC+uPdIm1yO5dD+nOAMX6kx6X9ntOF
ZWouQ31bq0Y8V74xT8PkLb/cMUgZOlKzPil+OHD+UbQftWKo37VYbKbHKfzudt5UZFvkujVSdHed
2l3mLmx3eZi69kF1Lkwid0kn4t6Sld5F+19vAXcfzVWcr0X3SydsP1vdMte0MF6+jNyDSkJ7vOLG
x2qJ1Kmx/Xjevbj/Hm0b3OhCRDfz4vZvszd7dzKcHVjUkJVI9GOZpwNMn5j9BwSUy5E1en1Bevpf
2aOqIaM8zfqaJCKn9ZgsSGJCyNIV+6Ut0y/8dkR61Ff6aVRnNx71Ezq46O36Qp8bH0bPsfzY6x5W
lz6Q+pz0yb0cwb/9cAszgnfhl4VqPxHypo9Qv6c0bV/6NvFhN7lrD0ManmqzzXeSbIfeXegGTr67
ZUWJ0G93AxLFjH9rQbEiez+P8/CzmAjJPFQjQpz1rRod1iuSPZeDTkYz5Cjlorfk2iV1FPEcHHp2
zQdRRjEa8VFP/0XR7kenxmvjh31u1c06R7ME+Z0USvhkQDtSmUd86jzdQAaovZN+mU/7YIblWNbN
RnjN6MWHKGnEL+3vzsuO4fN9SjCFlIOcnganl/+t6MUZrUht+Iq60P1YWCh+O5MT/uydznuCzB6e
3bntbpV01jl3yyY4Se6Ke28w3TEFh76D1GdKXja/+0cppERnM9gyS8IxOi4Ih6Df/fRx0+IqNDL6
CMza/vYaf9uyNvXq2xa6+JygkYYvIxv9Peq35Etz69/6sKX/0g7BUfzoQZMotPwLkDVzjjohlLAP
JFT2b9LTTPGJUncgZdjUO7mPP/xCu18C58mRMQDu1ijgunT3P50pRCq6N/5xmafwLeFduTSrqWAz
CHRlJP8hubefSYjlr3Km2P9TpVfThRUSvZ/YbjlzW8hDv5+RuqeVd4Jbi99RcXX3jMgDbzSq9Gev
CdsPLucY5q7wb12HgE80EFsxHLAmume7Ju2d26PMRjfk9LArXmf/BKFTvtgIX05b1c5j3Df2da8n
32bBrPyTwRj02zFF8Fmtk7IYLqbthmHNMVhHwuIHWQHdpyW+B9GwF1bfU1kE/P2yqIBGlPF/Awjo
1wjxJ2KVLeKZs0PL31PDjz+jACfynxlbpjdeFzpAkamvrscIITVbIrENmJX3TQ74Y8a+q47roIIH
xJTjnUYeeeej38h03O9Plpyw8oA8z3NysfYIIZOSo65ljzyCFA7P6dhsEPoAiG+FnKuXBs4baanr
WNBmOcjfy1b0C/4qFER6d4b/ymWW+Rzh9c4iLVKWBkHVaebV5UafNDHiDylj5OOO40KD8pr9W3ng
JnAryBCDMNnfaC4ZltxT/mSqPGqJGrhFGzqbL3e3kOHZsvulujCOeOFLoN3Kv2UPAyPaU8dZvodO
rW4GuOa+B6WaIwTj6Pk+C4MM/tIouXZ/p3Ls66cYwH2662rP91n1kmI6srHsApzLaX6igRQtqpSm
97ojApO1ztXcjjtrVB95ZA7t4yTLg937Rgz8Wmvj32L0aLYbtgyNgu/aoYnbxw7Jyp0QDojp2TMd
GoQntbX6zYlKhHYHqPtqP1WxKuJnnRSJ/yA7ZNFHIWRygxtm/48E66o7lFu3lJeSLWB47jvGhROC
IGvdUzl5XbI/Dk6k4vE0s2HU8jzHoHRVligzGmx3KV61H0qhyDXceHpPPns4h4jlCP4dV0MwbhtO
BYFWeT4HE0KOCqfcTuPnsEE3HBHHJigX9F4onMEO6gn3vh0QLtINBwvDRju4tT+P6Lrhk9TBoq6z
Mg/WqPQee8il5OJ3sy74JOFv1F8ONh/8dN2VZ/SNX1Cq8dHNu3HOqM8qvWSJQb8bMLQXC8VWbjIn
20xZGHuye4qTapU/Fzrgg9dkIVryESXMtIBjzIHbUOKJbeAt8tqlvzG462J4EGbt2xCVQMoaa9f1
EEq/IJy8RYt5rBD6NfdlGOsi5/euZhfizE/sL76LEul9tNqvBVOt+3ObOB1/z7HbWXaCrQbuy+Qs
O/eT+CqfdJmdabV5iRbtTY8jJK5/g1168M+kZEyo48MJPoZnoBkxQ9m2qx6jERoPHeTsBscQtiY+
t0PR639R1Dcz5Ayq4x84GYr+YwgWD+p59X1QkcAqZlRTjV71aDucrmDltMD4hwrzUXHebWQh1ljM
uC4C19EMux2C01wmRBrduYg1ih2PRxJUJ8cPquBXqavYeYDk3Ph6p9mZt8cCViv5iZsFU4HblwN5
tvuQ1s8tcmFKzkn2KS717sZFRvT7tt90G6a8pzmt5gKCPw7YKXaH/2iZ8Wkl8uIky2YRPbmz1n5u
ghElMnDjIOonCjc4hffERUbRR6MA+KFkbJqenNKAf2TSUY1MCbzXtRBnfsM0vnhu3CBPxn68tDf4
1RcY43iCPs+idZCS9CbWZvHLbZPF+wpr+oiPzaoxqhyxD48FNCcOqGs+UDGly3mQTD7HkR/R9/JW
U7R+DjZqMIMbDvSE0XqpJgCi3h+D4PfoOjwj8dw4vnO4yuSZeB0MW8oQkFUwtGKuEfa+MMC1GXZW
Z8gLvs94QfF3RUAOgdOPaDCA4QvvvXaHQD0LVEL1U+ElcOEKZGL6t8RC9LcMm/GERalEr40mKKzl
radTz5whKLTzhdCkmP5NahDzTe+D0h5R9pYFD63c1HmJl7W7J07BSYHY6VC/aGV7c+f0RVHkXowI
9JCuYRD+xmoa1kdC7tf1uUbD5JxmYMDqgf+3EtkWJ+BiWI5hrcueTRwIUKr96Eh/jHhKfaJ1crcp
Vz/36paH/5QAc8sPBkWtejhvxwburUhVtawn7hQf1mCq4sq5o5HWJBwDtDVAZjfEqHNnRD2idiYd
u7YsdP0y3YWhSUeI1lnXYa7i0Nk0EInevB+OhXOAWWIT/xHtmEMQ3HqBeeCB1eWF+yBa31bbUaqG
m4F/f6WE0RLYCbPX3Yo0yFylyFt94GXv+394AHV9koMXCI45rKwD8XOijs6bIuM9l8U4xuJSCMJq
fwxq+D+nYMvxFr41DPYskC6w/zEBClZPOq7r+vfo1ZJ31St6F+dz7PqTDYljtLvjnoleMRvcKN6i
bjq3fCTb+B5pQPpPF8OKv4HM8t4/D4mY2+jNLwJMzFlJdUKUe9WSVKxRUrXJbT/K/p/hKEkPTmvq
9CSkNhr19bi7+7mwQbPek0GO/3VnjTLP8TZweVeEz7zEq/HYgoKms4e1JbuHN2MO/PnPQLS6h0VR
wCxEp2qg5uNpSYep6Q7AoE59H4vGCT/jfaCukx6ipT/1o6BuIRv5EEsXTzq+uxsVhWlx38WRBxDR
unIPb51kMu0x4MDkpEXLmN5toP7DDXKFBdJa+f3woPyxaW5jrlgYnBWGY8iQDqwpD9O+eqeoB469
tIGlDBFTTDDJj8BpKIsHmEwd/2K8bQy8t8lw4P4t42AoP/qGuK4ADWptI53BNe4zCibqpfrMzE2E
IqjW6IKsB45xFAZQwWd3XGd9Owcp6NRxpXBpvO+1h8uGIKQmng8zQajVS59ATvdZm9gBoTE0YJtt
zlSlXxPJgLMEkXfKqiQhkFDsUzjV4eofSeSPAvOUiKXfb7BVj/0fTBGwHPwWgfMyjkCd916CgLrM
R0eypHWrXYpX3NqaRoEVqKLIMAgjah58SqzvWszcDTzRLoXEIVo49jwxtv4n9kjp21AXJE44Jlqg
SWKVjj92t0ynX6WDlCDkXGvS8RYWSDvgkLBiw4TlIyxYbho+pzIvkxWKk1lHRQcrk6Y5s6GPEZon
0bV/W9LCyueIZIvuH0pJVf4L1mvtZjZr8sdRtSNg2xjRKlfh1lIC4ybGwSB3fNkJMNjKyHd8DW19
syBNHZ4iNAjlS+thtjrtdRj3N+tWa2agnZin9iaomKVsFmMlxNeZ7MKFNkZe92V6zaVEnp5m5jHr
PHbm1I7aqTGM63Qz51K4nhzy2kAQXPBuQsQX12K1O3dpov6ousn73vq2bV6Q5ovZoEvl3bvt0HDd
1j7oKPM5HuBfw5ImxV+U6cvqZO2CijpXKMHiJI+KMR7/uLYp9u2ySRkv76IntKLPSp/0pkwSTUKQ
C0QO6H1iZCPI6xUJS5b1bRTnqpPGnMa0StRnN4GwY4l0PfuBzML0GCy4f7yfAbIabiYnrIYp70Mk
Z4+jvyVQXZvnyrNLAhgKmHBcHQAkrylO3P4crAbEHIoqUQ68otFQnqfWr69iMXjRABLdJd7b8+1U
nwsGpuUyxMz4NSNg3TifO/gGalbMNelHuAykNBzAJAttsyUO6/Y/5nqJWJeMWVYVAQlb3G+BjhVR
HCCsr/A+S3Co0WszcUGc9s8S0dX2LtF9EUzhcF3nQ+JE4V/uF8XZiLGMPNWiAsU2JSkAVRYoUahT
lVa+esRr6VTHRG9j+F8Ru7GZD6HbheupJqKrZiZBs2z5AWU0fYFY0esbEm9VHzwnBAbKsNthwN1E
66PtlpVDiMCSQGM4rtGkx829GWmjLvpZXMdlOb45sbEI7cVS1R1ZkTou/+mC4wyVqLTt+hPPdbKd
pU8SAQJ1bSWp4gyI3tU4hpsRgSArie+NQf9n2/tidfOxNcwSy2R4QSLugfgnwfZrfY/ABit3ba6a
gClequ5SDYuL7oQyDSIa9NwE289QU0135Sei8Q4vMfEOTlxvtWWIxLz1mwCRaTorgfnsolPbDpon
eXTsD3IloO1O4zaDxmzC4Cw690w9ZU7xqe9tJ2dFVXxuEsmWy1e9inMnlggFJeIlP8BMNtsCUfyw
Sdx1a+G34p7Pfd8eF1sG4ynUxqR/MKJyYuVuojXlJ7Lyt58jBbWfKMDCzzH0LLfYiKCouq8XAQJ4
RFpKHIPwF6+88/zewfXFc15PaEY0wFNOrVC73+ty8ucPxs9ZffgrHmxqfbmq1vvWdXB9MojFU74t
OMbbG573fk7yjakKK62JuUAdViijk59ug78iOSunWSSK0aLe6Y5qe4LBkzG180k186Z/+EGn1xVB
6Vr2IYzDiGLzBo/X4s+XGbNfrckm2pfhyYt5s3uw/XnnER4nkhd+oLt3yuednXn73aBKcb4E7XL2
TyPpVLwZOFirHXWp66VffKzDdt6mCA0Ujklby9ztRm2R2KmEPdo14bb/JaQMexPDmgl93tQ4RRcO
A1ZWTpAJrdn6eQ6VcVRG8EXopFCOKLO5vblwI3W/k1M8T0cwxnjoETXMJgryUFjo6kvIKF6/UZ4w
oCZH4iDsf+kup+0vOICr/8LWRf7rgm01/lcuzep/u1bNpslgQsPWf2hRT6/zsXB705+VW8283/Oa
mjjhkpKrFrlnB2IkDjFCTxwtraur9twC8pPF4GNkvwyOoVMqHtvN/xik8cwdOaZKvzb9mIjHSTlF
/zrBq9a/1ICc61Suezo+ulBwURY4YU3JDqt99SVA/IsbgWSae4Rb1MsNPdfVwS1D2hM9eJ/wbQf0
j17djZmVyJOgv/4NENv31mxJMF1lkxt1WhNXCCznEJiwuyuku7cfQrQifcXHhmmfPbnx+9wbOZEv
aVFH3kUBa4XHeOAEutM8F+pMwlOAumd0SQpOSgoo8s1iNL8lvsNdr8kCOzuIqBZjOZQ2FQbPaHH2
8BJ5UQroScbNsujzlKSIZeC61x33jtji6tbwgEVRjnEg7m7gopS/EzYdAucscq+cYwdjIzR3Lgoy
lVPPUSL5GkTiTH8Iiena5bBKqGGmeuUwio6r11sn3yGv/r+qWTzIaHxrzJcZRY/UKGUoNAPnew0Y
R0bqH6PCnpFOrtWjUNhtaKLeg/Ik21mKiw6vZmWyJ9gtbme7Y+zCnD4sV0lqhPv6gW/N3diKvW5E
B7BK5d9gv+7DU787nWb46Hac/wOuteSBGaz3ng1OuW064sF38Qhwsi4PulZRfyqVXcSIfCR1oy9G
9ZLwMKy/rGRzF/UHeG26LdlBl8X5ZIEQlicaxZI9hCFy9jlHbimJ6K4wb5j6PrVl1WMVDXq9/ZuK
qmoeVMOBdVNaeI27Hv0vxkDuLEM8SeN5+dxHSQmAWMu+vl2gR2uCiXYOM3rSFMA2GTGqPO38wfTF
lNE2nWdyreafE6qR6/k2BHH03m2s79+kJSTj2xL1LQauwrcxlrse3vQdE41LfEmEfvbdDGkwnVTV
p8MnOoGN7Znh3q3+rqNrxhfEjg6DHLZEXmMkF755cTbiiiHPvHLPkVi23UvSLVfdiqc8xv8pWXBJ
mqhdnThLB1Wo6L4cWgT1k0TLcdp1bZbzRrZLdQxJuhAEM0yILu4bGQPcpaG13Y8hDMf0aWx2KMdV
L/yua8L05uVUri3rr7Xk4x2ZfQRn77mrwZluWwDx5ij47NP00FiZhmcZJ9PnfE0AwNeZbuhHTOCt
X8miiWy8BeaDZRLgTe6ZeZqev/t4xP33u0jCCkAerd/IzO9DNtTvO5EEKxMbgtmGwT5CxYlYrcA8
iEBidD5bAkz1T/go3b9BFEOKZsMyl+sD8oN1v/6HwU2HNcVt4vcaGLvy0n6bnrxykk183NLBA3ku
dEAfCBJWfCymdwOM7MrX2yP35gAT5Wg8HUgsh2Y22IzTMmQnqBsxd2iGA7QDNcBW9VikoXIOmED1
9GW3eR8vaLWH6iCriNSDhHEHeVElV1I/KZdZhEgyCyAPu6LSxE4PYRm06ZsdhxQlbzgmbphxfJWK
/cMnoCcDG7MC/0ui+JETnKV5he8tedt77PXYK6uCY+1YeTVVSZMYNB7yQcUOpjIhvX7PB7dok/BR
ej6Tx00TKkqdIzX42/iM8GYpxSuLVUC9NMWpcfizTt1gvbFTS8r0yuc74wfe0higqa6CE0l4rv/S
dn2lX8QG7P2mCUzwfrkJzOepIJ2kvcM/TGircc2QFFlUiiIiTyEek8d10U1321TzgC1UVv/j6EyW
Y0WyIPpFmEEwb3PO1DxLb4NJT6+YIYgggODr+2Tv2tqsuktSJtx73f14kOjyWNhgpupQ+eD1K2y5
tsBd219LRRHERdWy2ocdxsU/fWokv4zC8y5zkjrlAyk4ySqoekaZXUcQpDs6k0QV3uBIJNi3i/IC
9R+5rgBO0GK9KAh21CpmbSVKkKl1j+zL+TTBt88e5pRRoPaAnKb0gaNuW5542iBDcfBzRPLVS6be
T6sGwdmQ3x5ef8KHnMRI/nrBm3Es4/JmiVDTNzAXuSujA8Uu/8qsXtV5InAa7CreU0O1LfOOg2ZM
y5J4bjLsSeM27qp8/RrhX0B/owSqx6SA0Tvjo+UHnZn26YCvFDdgwaF7DyEIq1zrTol+XJGiOPqT
akrxnTkGuGVscwzm4Cia8iTKcWyLuyvrRu0btVrsS5o1rHuoOQq45dlc57KSQYIgYLcz09hjTMKw
GZkkv0TzxO53L+eUiAIu+3A0/7EJk5DcIvVc7VZdVDXLi5o9OGAHStO97oat37r/Vj2kg78xqSqE
cxDBUhtagUzPb3RdER52ZHQz+9TIwm2fobok0XyOVz+QzYWkyVjdE8qpDj3Ld/2PAzoXJrQqnHcj
0VMIIsIzr94cGdZXOc5/F0JhvC/zdX7mLpHER7fvy98ix4S6WZfQ+DFnV1c77Wbl8eUfHJOuHwFf
it9sgtNETRBMsQ0rpX9TB4ua/2O89x7zoCtRMU2RervQEFEi9DSIh0Vzozo0TlbUZ4eT06FtbOGT
zlz00+RdvRyYlaf4j8dNtQcvMsORwS6Em3ImpFy9KLCC3X3BW7j+mchyuh5beVpMHJ2E9uc3nrNx
4m/cqI/su5osE8aGVclrDj2nuasXVZj1XksyiaQUVzVtPeVpFp9gum4EqBQULJMBwkJbDDiWxEKu
HK81VvmD5hUPDyPOdfzEi8f9aZoC1zdBH/8yh3HRH3E4s5hP8MAEn9GejXZrakHqvSD3lXHsKdHT
/dauYodQ1/2bRAfoPsYb9Ypbx8fdAOtUfOo2oUuj6TGbnUIjh/pSJZ3vgThPW7HvtK7MbYl9cXgK
6TzzP3DdjsFH3gZGPGQJx4wbhwZSdVPiNAAN00StUB+cMIPwDBSruUg9LNzboy5NMdzAcj2mWQEt
lx/Wqc9Vk2UjTtS8j/wf7HmdcreqggZ3xogTV4fCX8lrRZ6bOve6bCau3a1l49mg8ybre1GH7XyH
ewgQxPx/JDwk6eIxwB86bJJmTNdL2jrR+OXwtkxGxkWOmlxVuoL/D0puPIPPDcjWhO8EfQ5NYRpy
PoF8V55ql1srZ8Z+LMuOI2zaxsueP9yStsQisEqg6fVNm9bbMFhrPF8w2LiQ4s3NuunD52AaYDlL
uN97tXaCG8aoyL3JMeCZG4cIVIA5tO5r8xGE4eBc3BRnPuf3cBFY31I9qZPgiB9+O+kAA46WhHA+
j3VN0lSmff2A03TpmLj8uN57oWJgYK6ZeaokeLgAu0COqfG5RynPqdLjf5mtBldy1S6B3CdNt0SH
hit18CIgHxIcrAi1yh3mkPGbpXmZdwlbOCHSarYvi1NV48GI2YewlOOPvBfDvPbXYEb0SFv4NO2b
Ns9nzA1VUT3O2Zz6O5c3enFvG3sNIMzVn5KMzn2OH5EUnofneR81oX0eKozVt74Dhetm4RGJqFUr
cWnILzEiM3RwKl9jYlJPHOlIcIJpcv3jIEhL4zbnYv6o/Do7NzzyiCMZrPEPvHtKvUl4kCWnq+cl
2ICYkB6fhISwWGCiiFATIJPxAcds7f+dYUrkpEUDGv8c7KxWEeSaBo3TGD5aMUAjDhocJQou4NiF
3MQkUy8tJLpSdt7TrUsLQe6y7vNknAPIs9tKueMEvcJxUubr3vuP52mDI2kgONd2l7zEwRocCY8V
KK9cw9a9XmwecNYU7U+yWCH1dkmG/gtwJ+HhMjZtci0zHJ2UDykXDBJihFslbkZZTBdaFhv+6JnQ
KTj4sIsjcO194fSnFTaLfQLcQYKK3VrbN1vgKwZH01WBfej72v9v8P3+HzlQNzymYZLfg9ms131V
GqYqt2NHYVVmJcQTruk/JglWjp8h3tXpkDNsneO8BBM9Zk4DdGItff7dIClcb9ZtNNaHDOPKM174
isAWyeFbuIE9iXGM2t6Bn8N/Jt7VfXueqMtTxR+nPTRKhdwUwDLSI8uQ4lz4H18OlROv5YsMl//H
uBjHLplL4+sOzAGSL0srX1zuShFixVz89Ztoeo15wv11RJDY23IYY3U/9u7wxk+kg6+8rbX5CQtO
QBy1x7o7eeWk+nPRKJTRoZd5tkc/homSp5owgmcJwKOK9PVeQpjAd16UrXkS+NjtyeE0Db7Ea+r8
lo9W90NZcRMdVlVmz4ZToL+TAdP1HlQnjsUBX6jhXBAWyQ4uOn7qnLoLLCxKu273besxzLd8uJmK
SlbDYS/oXKh/6q6BJMVhK9MNoeguFJXYuajKONNTzJSkzIZmik7wh3OgG0nFWEiEQPJFsnvqxHq5
RYkZ2t0ycSP/45SBXM5iABPy6Lp5Zq9oKBpU8W/LJgbUMHgMmOuAi3VTuRoFbpOStav2pi4dbGew
4ML7HIXxH/c6J/w14Ew/lfbK6gUdGPtHjNx8jz4IHTZZZ8oMi4y3fD641jlx5Ux+OT01l9QB00UU
Iygk4fU4fsrZxatDpGeALGQ+PQDLMIBboAFUPW8bBbsOOAsBasyzhDQefJKtnAGzoQQ4UK8o7LxX
pdhOqPzDG3lRdcw4eltGrBqkBmRC6d5nsHKqc5+GuIozP1/Dy5Dy9UeH95KH3J26fjsu6CsXLoZT
w0QlYfNNvYe3UfKi2RHtHCUAAjvfCyyZ07aH++XhlUril5l1TB4UH5j/HAiqV/pAD+Q2w5DqHtI6
a7NjoRP33MpmCG45WZKp1PUV9cJqVbzWnHwA/bEtiC3k1eRoERg574eNR+rboafwbuji4cGlAbnZ
0vnV/c58cNBkJyq+I654tEMgsDs0k7QItxuv7LyIi8gox13dxTVFxVOq4xOTAMLoNNcuPjPkIwqs
5lU98zTAwbuWhV528ItWDJYoz356tOOw3ncxndNjNgfNMboq4hGiTXyMFqnBtKYEAsqbnl6uwD90
/KHqEzJIzpLMruXtB0eHsbokkrOL9+5JJxyHPYHCAi8A8ZL2z2wir7qtNZHdI1NbO9KwGmW/FoXt
JjNeIo/jXIG480kbfBaYwRFK2ZnfI1gerH6MTxRhRLwnnNMi1Dh+Tw35mSOT5trt8irkUchZnhh4
XkeCrxizc3CTAy909yuHLvsN/gRR/wcBsiM+7WZt0UAZlJlL7ylR3CTHJDEkNy7/ZNy+orxJ3jTx
wCMDawhP8PLJM7ZFzvSK0ssxEPVFtliLeTnP2/dGp+up157JPxt3zWApCqBI06FUtlPEK7Dn7swc
AaHQwvP8jfCn9B6srkFNGrCJHPDeohk5jgNKKPH4vmG9VlQmkTKtCUjz+lrx1C+j+SwXr1kgA/VL
vfOhhKV7dH9QvWoWIHP4hFxcIpjqNFFQeZ/YMl52cWsnWmOKyZTeM30jU/27DMOAgpAlEnAPgBnP
/8A5Rc/BXrAa9WehYvBSY9enXwPKS7rnJMcVvGykMCfZjkTDkyw3F9JnYfI3saAePnnG2+IW0ITa
gQizCWqKWc4lv0oOI23S1R/4M8pfUUc0S/MWDS36wzA/sMMv3WsDaO4/bcj8kUWWDcgBQWnhptSd
rtvdUM4YiYkF2fw2wP/JOaeawXyIFn/OWUCOh3VStrY5znW6hAfbq8a+lIJWUITUNJGXAZhpgUFI
ZMMxUW1IulZy1t1UKz5absFAX2tOkigaJzkXCyasBKBEjn++OmDYYduM56V5ipzayl05iloelkIY
IChNzbszT9LZ3C2ykhfJZ52AWbw6x1ZeG/NMN7hP2VA5yb7yQ3O7DquH+Xvlm33TYCclJd0P5lz5
xO93uTA1rn9b4gXNMg8JdEOLi8RdOMb6diF4zga1Ouq2yweCc93EwPaqEOiLo5hYZDaxDavwTzsS
s9rUHPx/ecXmj4kmdX8kL1Y9ObMTwD64ikXcndWiMDOhwTsb2B1oU7O3hH/i6BpT4bPC5k60EMLK
QLp0Z72heFRACfjnpyn/0DTGzTvCFF7zhzu78Te4Add7SEZjvuV6FGMy5XIHi6sJ8Y2nsQhw8o7k
ig4eIWy5Tezk/Im0My5YKzxWOFOBcSNqP/4sdiKldUU04EiKKGqjJo5AeVuyK3tUAb4tfTwC/vB8
vFagi+c/EZfV8qGp3NwQU4Yhzsw3tmp87JUSBN0JG1XHwo2YY40zkUGgvatDR1jpE1GLJjuwpNCj
ydi15VH1vjR3A5OuOQ31nP9MFQ9hLqvu8prbafb3xq4gnErUu4GwKOPwBoS2O2wbal9O0MInrvVF
ZV7TvAyjQ+vPsznM1Tz8LVIG7etSPD53lRPKrW8cEnbsDz40HbyzM/nhNfhocPY3+7q2fr1ZiooP
cdDw4t+wyc+faS7jbtd0nV/tAD1MaF1SJMdu7UtSgLK8bXPbvI1gJnBGdl39B3dh3txIALjvnoCd
cwOyyH9C52/eweqsqHki15ckmQypcow4+N5WO5OgzJbVb+7xpyX/UFTz+ByAepsv+Ov64T6Nwu5s
tMRICiQifSNsDUl9aohS47yqpL0P2pxYfVkjwRXTVPl7RAWzx1JoCYUNpuGkQ9OTvKK6Mhy9wIvS
f9E0tXY+BOzz06GSIcpDJoBwHyStBNkW8ER6qTOMLDvCifV8qic/OkNFHI9dM40kDuYixa49M5zc
E6hs3X3ZW4ckt6SwggQcTnSBx/ZYEhznzIXXjs1vtTXPnjp2owMwsvXNyyrh3BU9YtWVe64IIkIH
4Aucwciex/IL/dXlI2vllMb3TVRlzjPSFOpRsoRqvLjR4OvzMuSNOpS4v51N5aTpn2XIwE80THwQ
dxdBBivSS+6eiESy/aYdgsjrUCchoruzxOEnAfMq4e2hMUy4NajmnTaxl/X4xi0+psi3MbrhGndd
u5MZOG1I4/lovjyRsm5sMl2MbxPFX9x+vVHtzOjE5XNzdQhvxi51hodaURR1HBsaCc8r67g9jpUb
gwabBow761Czz2rN7WK7YrRjcaQ8V92aKem6vxrKwcM8snXfZgpObN+xOHC5LQLY4JtRV1F3y4Uf
mBhsu2nANeHy8J8tscddv67VUx3Ezd+Mn/FFVyw75Pr5RXK0nKZXmKCj4uDYrOi/sYW0D+gceUCG
mMB92cWcwnNZd7syXhN5iiyeLR5rdepdVJzGl0Vb/z1MyvaejmJgOh6WtvfCFVC4gliAJ+WIubxY
xieYL4TK9R2uSTTzfMHBSRDdeP3OK5wu/l5nKjEuVAwmxbHU7ORsmdyGdxJmHclhBxIiKBQeN9VI
HmMrAoCumxgEzhvaLX/gynYZz4ViWsZD0rm4+TECRi4ey7b8mCDsFnuegOHdTM6+3g5zg4A9l2gQ
R7yoDJ5ADAOm2k0RcsY+Lh2X533K3G/vwMSSfwv4hZrLGDte/hyhRInzEiOxnEgQVF8NRTnhu8d5
7Wy4xWc0fVBpf8dHy19vHGmmn3JAcdy0BTPedvXbsrgAn1Ytfoe5/pGhUz+22q0x4UUCYhx/O/ad
OraLfytCl5AQWwvXEXJhs/2Cmzz+VwnLkzEechN9m4pj2RY/4zTsqwrW4dZp667eUbY5zjtg7m24
N5xiXluyS+GpnGWtkY3LvHniXD3HH0PM1fG9cQuRPM0jX5tdzaY4XmSlnC/tiCY6xkwX/sVbuSNv
kY2SYkvjQUZmogzW52lml9zCTCQy281YzjZDMiwTdzursUtL0O3xBvNzYz9wHnniFu+tWM7wS9x/
fV2mwUWEiXA/ya+a535ssvmiy3aKiUB4nobvii/3kbWkyV4leYRsO+FTX/YKHOzzghOwR20w+pxW
nNtfeoC8dGn4JjzWnYb/zWgPYIk4QoUp4guHWhTeJZB2y82U4PWkNYyShVOdYrokaVel9UG7CX6w
FGVmG8CF3gMZp3LTlIHjP6qZFsHbzAq8oYAAzbJFAOOi2M7p8lTYnNIupvZx2lq/DMFbKK/Pt33u
tfOmlVmLKzsEc4c9ZShI9jAPQEBUmf8v6LkW3LmYrj4A7FXuMUOTiPmTi/E5nHk/7aKiFyvlIbIa
f0NYaKh8KUcZWLT8svctkGd8Nbr0uKqsug93ZYXCfFsM3PRE2JrgMx4H4/8kDJ5nTSECF0BaaOq/
4H18vWXG6YkVxAGM5SUb0wtXBo+Nfm3lbTlSEr0jBpeBVe1ZqLYFxQ4ompVWX13gFUj1vQpDksPx
8JPWHUwItQaqRIwaMfuD711/ncxneQADHfyuLemMu3w2Fn0rqTPO/z3bzKCNYEtjC+43NHgwqUHe
xTAwqcZhYe0mYHRQN2OW9SZo9ANdKtxq0GzzeBvWswVcqulxVFjOFWCkml4RNqz+yhjEB3XCCZFx
DzOYJbwS3B6qk4z0lm7abuB444k3hvUI8r7fARKra0AsfhGajeCN9J9nMZQDw1X9XwoCckoq2CZ4
Cmec6DbulI2PpDwNL27ejQWcyGR+nXGY/AXxDp0hLafZsjW44MBcf8LlHNpwOXnMxQuOS1jD2wFM
05PGuYpNsAGZshkwC/k7EJDmq6hXEKI1RyuqVYI2qu7KNYaUEUsHFKATTv3nqtHar86iGJbU3D43
qzVHPjHwd2AcOE8DdpmMWa0aLn6ausQoQ0d0XFdN8J+fulw0HN9vDqWtnR+s9Ri8QpVWD2aRiPIZ
5C7J4bdR75gs4MHGFV1jnEGF3tbyei72iDhc4yHgQnepv4h3KQr3RbdT3+3RovFe16YV/CWmafnl
RtK+hQT/QghcqDQb0fqGhh2OJjCoAO21UN+ikFhqu3719dD8rJEogIeiz1CG1wak2LJxzDja1VHE
8Zyz6sbzk/a5mPGtbpoZry0/2hT9tSBUT/zRItpwoHYM5N7K0jm4RSTp/7ZXn21bF/JxaKXICXSW
3BpwuY30l9gU7i6NsGuz9djMXk0XDY+8NRt4hGEOH621HcX1EYbr99aFqM0A2a8fpo3w//HNbItt
PEXJQ+lNzAgs2YYgpHBsszGewB8KWLMHr5MRqjtkJF2SLZ3NrcdyUHH8xvcv3yct1m+YAVVMQBPj
dI5WCEw+nIr/rqsxiPrVXV7iuA6ht+GzYoLj9824lnP2tB21HkFvHHJtllyyS4PGwyDiBbQueN5k
c3VaHqmZ6VIytYowe8UhpNxWfJ/P4OyS4cKrMtSbAo4F+dgiwdo6E3H5mkU943+H+Po01QJJqemy
5G9DeBZmSUTQ9xDLKHn3bMvNvGF8fea8yX/ExHotrCk1X0xnNDLer30M20MD2Vv3IsmapzL3im9p
rqDBqEZS6wYfHrKSmk8X8JvsPvJa8sMMDrxR+EXwlrZZyhwd5+nSb5fyuoW0XceA1Iioz/f95Gvu
fVU54KOgG+wNYylCO/GXa/Tapuo8ebhCdiMeg3/O6uT/aP5RAhE/EecsatePieeg2aa6iT+XxVEF
elNZvhEGnj+bNhQJsa/APCSwkdxt78+g9iaXt9amZIt9SbWXcbuNDKgg1Gv2fb/Crc4NAgciOao6
vFSx7j9Sy0HrkvHL+4uDEG4I7Di2+7Uu4kuMg7U8ND00BPT/0ew7k8UPUWgds9dhW9yKduGR7C9Z
VcDmCOXDxPzx15Z8XQ6EMVJnQ2eSaPewItEWJxQKTtAIv9QPRKygq1zQm0y4zP4uDBVMVXQo79cr
Yg8zX7CE+lQanT3VrQ8GY/KxXO4WUMX9tu/HGQiVKt2g2cy+EHxY3Dm4kDBzvlMuTynj91Lf87tE
stZUPp5RvfgJyP7k5tDR3sR6pRd50zNL9Lsk9XGZXyutX/wMHW3YoO54jIuA+Qm3E5wmm8Ltp/Vu
/cLJACdIEFsfFcao+JBo4PzEgDiXqMdG4Yrd0KDEt7dbByATCMx5cpOHZfKDtR2/t9+r4b95wnRA
JUg/jxR7jnA8/64eJJRg03pSJfdXGgBGND5WPX43rtM+Jn7MHJ04zqC8zWeD/V8RPqZRYQFEhGmJ
PpmsPGGrlpwR8C9MI02vLlPuZxxazvMHywIZnqCjomYipoEbRsTmlTMUyXJCaiZq1U/KniqKECro
mnXxGhCdrW7Cwh++SxWpZJ8UXgNTeYiKH8mD6ZtZlIqufuzTguWaMXO3dCMJVcVp8jdNZbRm27YY
4rG/MML5yZkbsCRfm+Ko5devQmWC24kXUfuPOh7LQjtq0V0roNR1i4Ha1rJNyNSkf2IPr9iOe2we
Ei1DjTkK2RW3fovjeHsd5iD0NwshNIv/nwRno3S1XUvODaYpPDL+fjZ/I0cHDNWe7JZbC888hRQv
6I7nl9u3M44hEK3T8BwSsBgiUj0x3R4lXguCyznnmbNZlXqr3Yp/jvoJKx/KhVvIJm6c5DvNgFgx
lREv2HTYrevHOa81DSx1Vv/EXFvTk4nH5M1RyWyxGkYkafy2N/8NNiAf1gKL5A/jQOKlBZqFfg+W
L1HHVA/9K45FFW6MmVMwFV3c0o2TqyV+G2kwfJ1BdeMj8FNtT97ig7HOKdGxx5QgtdyHfee2uzEe
/XvkHjPyKODkSgcbdp3hZvZUOf7kKKzuPweruuAtoRv4OgS9j7O/RI/5zLH1Q5YzinPlu3I+93XS
EgCHlNY3W+5YZfNtkDpHvesK8sXMFDYnfrvxyPo5t7TJ8OXCIB3/TmaE+MeP4jS3Zbf6KSAWHaIk
Z9UQ3ugE9yUlSmVWbcYglFRJQXHS4oFue8ZACe9/hb9ZRJjg/LqucH/Ms92iuBWwuHCFtMteuk2m
gHSL2p8feLQU7b8QjVudAm62FH0YDvobqEF590KevbfPXhXZZ4t7lSvVMiV8wfsIWCGf1XIGAr9W
4mXl8F7wGk+n4g2Uc7p8FLqa+lvXG4W4K6j65nHH/gM8gahAdmOw8VFn1BKF28cRySTSxvX/tadK
PXBEqCAcyapWO5n4EaNqiLiy4cye6YfEKGtPQ9OrG17vvGrI2s3TL9cw6oxCrEf4DWyGt8x0Qr3l
turiu7mmMXTnGv6NPxpT9cEnKVIvfopBufLbxo3MxRUyFr4hmrDMAw/xntGaeCe+UKou3MNsTH5k
Gi/jbTMLNHY+fqbftJh49Td2cG6gcI2wO2Z25m4HpAdmZN4s0/BGUArwRZ6ozNyjBvThvjec17/M
ynek4W8GtveAnaEpn+CLIY4EkWne8UsO0WYc7PxQ6BmiUbdOK+5Q8K3xyW9Cudyg5w7ivddynXZO
qCKaSZC8yXDPmetV/6ETLP5ZEbcYHzWFd/K99yM+JpxRuHiEmLH50P/OSLpYieIWJ8bq6Rh4qMFm
Tw3mjFOHpYTI0Qb2fEBqBuVI3mjls3a1mHyCJ8ooVPLmA+ci74oLI/tKRFS4z6AMJ3BffuZegNCo
+N5gPtG3DUrtkbNH12HAx7dwJlUCtGf1OEj+wN4MEXLwPAvnXE5OVL0yMOKRh8PfKHfathUZltck
Vl3wSv7Lhx7ICY70Hh5IZ6sBVhAWJILsgjaHGfBaYoOIjoz77glXRJO8ovvRweVhqSx3MrLicWbZ
t6cQ2MHtPOfea5bW8YN2CArsa9OVl7BzObshV+TgVMqWYSkd+ehT3jE1t8twDZNEBtnsqXWQ0S8j
0RuyvCRFiBlMFhoPjsLROa/YIQsSjC4owgdf52r69lc923sUJFyaNHiX/p/aQ7D94jtVhXs8nrg9
2FRCXuGmwb75h2Z4PJcxlwa625pYTS2l9JZAKENuTCBiEwe8my+C+9Zw1/UI972U2Xg3pE6KGdAN
iikmjJYSTVUo94QPoEgXKVLwiE/qzvfT4RV/U/fNDhtn3yk/5reJNcfMWogaEaVcu/+IuOF5h1wp
kI+WZSmK89LnxRMG7DXfjeAO9NZAdYVWgnJwx6FXocnxVyqb7SCq6+MoJMi1HZxW7MIqGNrnzErt
HYK1ZU8dF2yr4FLm1dL35cYPYdKGyaFOOw4FYVIgQnTTAr4ja4d0F6An8akry7nfTbyPnfeQa270
OY7OW07YhhxF7xyDmFdF0PEb3tADIZK7hsVu4qLj97zWFdkiwciaSqei82VZCRiPdYkyqQbEtMTG
y+0oqKFmTINcTudG2hq5klxI+ru+cdWbHZS84ttWz32sOBQ7dwoievAIKL8OjoZvuzomlm/cey8Y
rzajB18OyFw61cdqDNOvokjifwnuYQaCNZ1+6zZq6XbQRoqrGbB7UWPUUrZJ106HE6db3tlrsXPY
cvJugw6XFI1ec8EwMpDSOmUcL0ld005SnD0ZAhPCHEGCdC0pWziWpC++YzwL9uXKNLAPKX5TyKYD
eu6+tWVebiNMhdWxcYeSas92+NukjduzZzsSzyRFpv4pZ1jr9yH+/tshRdHfcVR3Z+6JUswQVUl6
Y3Gum4fJDiHiEWQU9x0CDhQ64NSsgFPcivV2WSvYvJ6fSnNqIy2Hg3W5t+PLGUSzpdXVc041uW0W
dL+CyQV1YIy2VDG66uDGBJx2GQrYU8gcCUAU1LHW+FZNyefQOp39CP5fLlMNS0nKVlDzdoe7fjkz
CQXFnRC9/GQzbfVReFEIBEEbeOy5KPSOhJYkkAMx7eBH3XxwYjpBNnTl2uXQ6lSV57bkyAj5xEs5
dvKl6TdjNMfLMUNaau89JoT1JgyjKdyPWSyutR7lVPUnERbBY2amQH6FJTXRdIVYbY4IufF7RmkY
9LUGqZNEdgKEDY487QSlcMaZdUmIt76LmaiCaIgYt9Mij+RTYL3mHERN6UC19fV68DiOycdoWvW/
FMsr6oW1idfe6D63OyOu6GuuS+tucrjT33CoRdlwerINjxM0fnpuyFo8NiKR5cFj4LgWl/RV8Dng
lyd4vpTOt+e7RNsQeYJ2jxHP+OV2AjbRnFAe1udV5EO6HAVJpIABm3i+4M8x+4jy/uo4N7iZsIa0
bcaomUcOEiwMPRKfqq4OPE6cR8yL0tv2IynrlDa/Omr3SRTE07YrUBMwViufzdR05o/VSX0TLni0
tiln9/QYGT8aoCXB8okYJWMm3K1tI8UbnCRAfGaZ9hZs/REvgrmDTowasoIcWJEyoyLF9tpFS+18
FNgPb5Rp4mUbwcexh4Q70czwgWWAiZJJGJDROn6s5IHaAy48iMijAUmEdbh/4gHnvtAIkq1PaogZ
8JA1+45ZaSFu1sgrcjkMWwcIQjN+UlSHn8PDQoQZtsveMkxwf9ARRcXfcOGAgS9K+Ke+TdoHbwj6
77670kLWAUTykKbWv60czct/XMUCR6nq3ZtWetb8tG6ZyieX7OKBgVmy09sw6l492Yb5JUbjbi4u
h7JjUPoKN8XSCfdJohxi9/Ai8R14109KmYiZnr8+7OGe+AkJTwvscN5HNJFkTCbG4ybuebncrTIH
6k0xJF1ByAd+8WKXKQt2LU6IeLfwV6j3V3ZqwCOe6s4DG5TteNOPqnpW1p3cY2Ao3NxAv+DIgqQG
PmMSLhkdyreNkx3RkSM0Q51ncXjMJo7W6CDaX5+DQi2/FFtE/wZGolsokAXeBEE79VGreFrf8JEz
bYTekv0qI/PxTnlO9sgDByIWnuURjJgPqnXjj0z55/9Xgny6s+UFif1dZeIvNc10O7sDWZI9YHKe
nK0sOufb0YR6hVB18lAXZfhOzqN3v9BVu+R57nhO4qLkVehSnLzKcOuF7jp++cvkOghGV9fDriiG
JMMIQmp5M7MBYI5vC6nOJRze+BV7TgAKCz2UM/8aEPeGHaUABlYeSam0NkDHTeiDS3f5L8CnhuR0
oFZ1l9mL83lHyL+5xeWn8zv+RM0Xac6ajg0t44l2h17fGQ3CE6atnKab0SsokdsUfpvzheZP3n3n
3IWiz0BqLVgcuppGLk6u2NTZifizGP6+THggtAKePS092wkogVtyf2BiRjIsf8AcpAnPADebzkol
S3dqYqy6hwAwp7oUTHjhyfXD7K5hk1wfA7ni99DxuuT0gxQiP7MFY8TeuGiU2WW4dm0/YidY16Nb
htJ9MD7M8RY4GroGnTo1QebBMKV2/LREH+tUhE+dX6vLNR+77vurQAAow3+MAFf9E5Zb2m7CIIVR
mN7wHeE/70IiOEJ/65M816/1NOvp7+i0uhvxfKnYPvdJ0Th7NS/XD7oQEasDk9RrLmqaoDczH6Rv
xDhHfF3NDf4e+mHmP3pzadJzKlnW7igHjy4rTRbhLcZKroIJX/HxgyOmaY5p4zvLttDpCAPGKr0D
m9KMe83Rgrdpck3AbpsoiJZvm2UaHjEf32Vct2m8zm8O3G7/IQTjhfJMnzTn/p20Dvn36852h6Fd
DffcEiN96FkqMGAUDYs7XsZ6+R5tZzgsKjn/rWaZ2ceQJnJy2//j6DyWI8e1IPpFjABBvy2vKnkv
bRhSdw+9AwkC5Ne/U283MTE9LVWRwDWZJ6c5ISeH8xZXW2CC+YlJiusivbtKq7hy8nuYl1HDBI6B
Gnt8MrS2MlhM+0RA51gf85ld4tYQGXIWzRQSb2EmTtGqKPsOxX8XPVzduLRL5DH6m9C6jfPYEkG2
bAJvJFllGuTsHYTBCQ7xi8D3nQmc7IXID+meEfdG/Bo6m5uDgiDwagd4+luA6RFxKXbO2crZOcqi
Q1O4zpngJOQqsoTFs2cLSjXVT7E7bEuiPDHglKiayOMoS7dZoAZnQu1W4DnhwWPq9iuScklZRyTj
PeOgqy4T+uwuw4i98mlY+Hx4PqhATK7BgTGwaNoDAxi260DFr6QzSW7kNppAi3tDbxXBM15vdgx1
u8esxIq9HdKRTgFxuyIG4ZoIvLgA5rbx5Mzi7EJv/xP1je7eJkzf8oFtr5DbIcxcVJ8ACu+QHFYX
BV1x3a4lnjJC0ZrSnMnVK/+5AIGyQwbq7OJFqshAHniDfWvLwUHZPCXOpSREKbwthLcm56IIuhpA
lm//JbLXxQdH2fzUJEXUncnfwSa7iViQPZWJa69kYmGYJMYz8lGPEEuCy21Pc2HQnjGIcilzXD1h
nmXVOe3TLu8+8R+u9QPfZtuesc+Ry7YU4M9u2CHiJ+Ax95a/JSUPd4YOx4aFKT6nbSwZYe+4aFjN
O31qiOVuSSCioE7rgLCRCkl7j/U+3rgaW1UMKFegry26cw08GnwP07BTNJA4ATuQYdZOI4Oq9qsL
KnxFFBid2BKG9q2eIvwnI9CGk/JVlW1RsV8zJ8m96Z6nDOlOmJjGeYktrkqON5Z9j4wP/CenYy7w
mPEJEY+ep4x4fLyrx8gp0af2bLx+uoaI4U1vlEZWEPn26CxNccc+WfrHkhPkbIQ1OaoQ4Jv3iR9o
glI4gEsP22sQtw94ZsUxJMQGRGXXqvGw5Gj5X1hXZq8Ep7b9qa1i52iaifARMcTqXMXMG58s687y
B4e8hmsXh2vxV5UOAahwQHnwWZB6w8eMWuMcOYMgI9NiWJ8HJ2tuzYohd2NV5cE1jvDUb2MMz/15
0dCw2YIlQX2ItGOB7CykNfBvDFAdl99z5xDpwFRiZptGjEqQPcwg7+wZig8A9hy653/ADjUyJvZ6
z3z/Ob9fHBXRvvKgECAlmGr9Uddph5U6YmcoySRmAsm+pd1zHSr/OHHrYMqZDDJbtdSAR3FZ6Num
ZVf1KBQGKGYXWIdJQC26vRlKOIMsQFbKX7C9hFiaMV33qTGgcgNGMtGtD730MZ+JrNv2eV59TE1c
eoeYmPmCNPU1eFhaFwUBFqUhwKh4hW6vrHKe0M+w4GCm66GEKN3kG/8RrBsYItNw3zEUjzZIavpv
GHQ5k6f0SjYsKeVYjM2YZ5ywLsnnK2nxNsECIeEpMQIZoRRl/9RRlYkTjYL8CEbtsh4uY3Mq0HWv
j1YgzEJ+hgwbI/UqLgiOyBmzqo+T5xxZgNqvslSMhSf5HxNRQ3vHk/eXktqc0YgiPhacxVBRZiX+
u+qeCZwkRdE7D2Gvn2JQRsHWcQzKH4RpSfe1kPN1pWEPRBLpqv7rjgXi9S2VXXyA1uKnrzoe87ML
0rL+h3XJgzeH81Ui4iMCGgChYTJPQLdnxXzUoCfsu08zK/6mrjcUpxipE0NBvMsg8t32dU4DpDOr
X2RYf7OB6M8d67J5usDCiCHJ4yTar9D3cSm0/vIywgCh0kryJfki+i8CriMBAQI1afN7MhUWXunF
Q3eUO5EswFTaguDFAhnpJY2L8r8xCpGXhUDPIMqRW+TiT7hGa+JbpyiKZpW9WLXOt2ZhWbztSGxN
t2JqFhIS8Zg9SO6a8TVo47TbjMPUFsd2dnxoEInN7lmp8YtLpcnSa91OXpIJBuBGpSt2AYN4lXNq
ztUvFbbO+It95u4bpYk8PEU1oI+THp3h2PkY9I/EElwrQ4dF+83QDNXJKsT926WOVvx8masugGTt
L8KepiYvgkrrfim0n+7ysYthFWuk7zvghwFO1BDOAfp6EhtOQsVLRvyAnxLF5zZV+h/jIo4MMCE6
2dExOz9Iouke806Abkx9Xzfv1ZKurJkCXOsv9PWgUp2IlnGLQgLZGGAQeSIxTy+HcO3C/mzqPOhu
KfUs/6F0gv8g603AqkYZHdMkjkF7hQ3S2wwn/XBDfCCGuQXOWMoonQ/sPZ4K7xXMesyGOMRSBZIm
k6A2SjSCKwYMdWK60U+fWdxHUXjxKJOXr3a1yrmxJG/ejWGDC4lJo/8eImIJt8Xok6wFvmAFHmic
bkT9F+Y9ekCiL2EAiEQhsCHqwz+apILYV8Kzfx0VaWQnkOc5LDpVanmNMvAhwIqRgR6LOpp2OVe0
hm6iKwefg9VXx5CI974algcoQtJHGJuM174LJ/Vell46H8AbEAuD+B4OdzeLWG3IkoVByoWrb0mv
vLKsEObSmyzWgc/kleuONYJWu8Qs6mM2RDhRw6BF2zPBwngQR1K/wc5Fa7TQBnxp1bFM7tERc6yj
ShJo+Emp2qS0MwmRyuP0DM2KLAp6UgfHmpD9WY0mVLeCZvgKVpwic3RFO9zzmubrZalm/7t0Krp2
UjnG9bYqF/EzkkPUb9O1j95GU7V05dj4CSLlJM23WKebhQU/7cAeXGP4RnOckZtQes5AoIhI7m0l
pvhurA0XNMQM9y03Q3LPpLoquPPymjl5a8xtKzuyoECmzAe1QkW7q0xRPFjXxNl26BTRek6p2/zM
xVM9NLStJD+6URLfWcasuLS9yfuvBLxxdKOlQqqfjHSKCCXDMwRMy2Eh0/yRy0yYDYvs0N2btUB+
mXdw5iRKGB6nYXA+cfLLP3E9kKaJSXk4kv5T/+ul0/22E1lpiJDg23h0smXZQpnN3MeAuErgQr50
UGHC1qMZlgtTiu3oTkjQU3dkrZt6E0GtHdPb25nsNrnlpQYANfUrSr5NxMO77LJ1CfS29wH27Fzj
VIeOQZ63bfrC85/Yold6b0VF+FSUzSrdrytob4SqTtPfUTQQ8ofNMsleeGBagg6ZXtJFeen0HlYd
pZgoSZHC7Z0gGHVnXop9G6NH3wE+wCQ+YvD958s5fqsoawljBmH2C1MStYi0ZtF3venk8OGx8dtH
qtYBI0OHxQnM9umDCA/YTCEyxgfR5wjWiWZGsQNV66Mh+inZ4roAGlFw2gdsqubpHDSxFbuKhOVr
PxrMj4vPsPs0oq+bbsxYxM/QDJgb+EwtEn50TcBwwWdOvBIknQ2BFHT5bZISmYgZNI9P8RBESHkk
hssbosHRIcMfkyT7kRj57tFDOL/Ii1OQXEapOxuYLHvy5gg5NXO7T4Q+CH6CAEflnslTzpI9q/12
/Ai6NFlv6Nb0DFW0S0Cpx+kqTpivqBc14X/iCkwK6meSN5aHRUe0KTlesxvsbVlz6AnI7O5ZdcUX
yLsBD12IXwfaQgdneiWnpr40UNncY6r+z2O3cQyUtJsvy0Qk1j5ZU18dCx+ixzcCfflgLEXhziUC
Q2+lAtpF9bXA2dgiAMkJJ7Gmj2q16afJr45YBGc8kIHjSi4v362Pw+CtT7P0Iqa/lRmfGtBtTIyn
APvWeyDIAfhpoFOElwSuLByxJMq02z/GuY+cesff1i4O13XlMrpg5umxDOVCNOCP4pqk4xXEAA92
MTPbdxHXvEBTMN3BAMt9orD0u/202vbSj7WYd4HrY1vvVgqST9qiPDuyNZgZhVdyPCcewLwdxYaX
7OspHN/aRdMe9LkwAIeWIjh1ETPnvVQy/Is/WHM4aq6PTd+28qOcZXwZk6L8jDtCLTZEsmji8VQ4
/HRK0FEPHfEKJN+imNkELMjocNwpeJzxkBOOF3VjvJ/U2Hb4HbvqxkNko09L11n/yHiGpCBKSBa3
tkJkfSShoftaiex0PoVYiFZ3AOLV9DPpfCKs1D4m+HsRWDhD1f04DgrdbQLxgBo27JASkrnnMPrI
VeN9Q7Bdq5uJAIG7EbaK3ch0mf4DaFGGu9X3cMquIWbuE7kTJtwzPeua82zWq2sB9hJqVkLfEtZ7
eNjRugXjn8jNgt+8H3B5x85UrzjrSHvO5xabBAbVOr/JW9d5wtiu8KPFSC5uyWNIxYX6PEUFvcjB
BMeOzKzshkzeegdbErnGFuhR2pySBBbJxXgLBBpQBAjZfAbaWzqaJr+wuV2e0oKH9ISTc+FuDnMC
PlXAFYqkD4TOgcoeedwamSF4wRFHSmeT6dzb4zzCQYBQ1ZgdAD6Sl4Cq0bkUI/NzCOiezot9NNVX
tTCIosVeWwisJRBK1PqZzNoEN46ox+JPVVW4E51GScJWwO+j5dtQP6IL3vDnQOwd2LBWyt2VeDm8
PbFQxO2FnU9D29DOrTAgcAaSFMX/eIenCrU+bIhpT7Wf/NPISKfTVRQwsYOjXdgEtP3McVSdfWRe
y0jzIWQNk74QD4fFEj5jgmeTlwQhzGWpx977RxWyloeZC+pfR/bNVz+RmX2TxAMgK8OCZkXYINma
8AS2yRlnhTqTQpCl534Y3ZcpCRteS7YV7qHGSmXOZEXY/whhFn9g1rT19YWp4z2+m5Al6BT3604J
iNxoCZ3xHlKbcd7kjAsqXQqmDMwbK49GOSuQbDEdq/RrA1tG3KUZs+y/fUU8wHFBkshnCsHK/+QB
xHexHZFcp6ecL1/+qnAS7s1SoOZjvtVbpz5FkScqfKvS/48mekC7b/mKzqkNCY7dOa4/oY/0mcL9
dYKSAjzm3SMcIR2VuAF+hZfYQcqbntyFh/KcYnTFzSERj3IiSejzaSD8PiK4laiPbZgyytU7aQHF
Qk0BccImznMCrjHtcQmJNHfCux4cs3PhzsvXfZYAW99D3AjDZ9cd2DvjdJmLg5j5ie9RRyPOMmOg
bkLHCb2bNQpqZnJ+iEtrBtLl0cs4wXDIhqi+5zlNSTSbmdIDPK5gz0RTE+4LwFg+HynLZHsWOSI8
ZsRBHL012BtgxNUq8lgQd/pTFL38GdDOJK8jxkRA+CwIz4kZNeG6YRk9c847JJothlErWIL2du59
cjeHtUGmD7wmOY0sqYixdyfvokEG2yMlJs1278Qx00UsLc0uiK0fHJAYRPWHV7L6uMkNJflrkqM6
3+gpy8M7oiUQQUOTDgvUBWUT5i+MZAOa94pBQXicBqjdjHabK5MiCUCzgkqP2N3s1syhZ0UyT4jp
CwIrv7lfQVQVByZp6W/bwSfFrogc7dBMRGJuG9ewkKJFIrbPRr39dNbZfuaRCZ1TH/SRf8dMDRsf
Uspqp+CT/G117yNnDEvPfzOj6zqbBlu3QVsYMmha0SpUm2UW2OVLra3ZNwTdJORY+X178rs1iffg
OQloAcvVYwqfyUI6Z7qKX0mr7e8ZqLEwSa4i/R0E9bEmDAilNfdO731FJantG4roBUhoGiBgJPGL
3g/4PqE7sUiDb0oKzpmxpT47yoUxxiZF5oDgtibU6NgkPlnzOD5hn8opMI8osuP6LWKYd80R1vLC
r7V4nJeISHZVmoDc9DygvUndL/VXgnN9ATnQF7PzHI4t4pdCQ13B9ouK4x2CbwhbECsPOnyDaCDc
K12OxSUl2BlpruPn1WXpjd9+raGn/R9+KJX+9IEcIvenHdmonrCnZ8mh80bvforpavCA55mznSso
F2duoRUcJYUhf6cbts5zCbyKoc3aD+v0YjrRVWjCNQiCswZYFh50wGDszL5CLz+5rObPK9oU9oxZ
Z6aRaSp2cBtyn0GO22T5DbbqyAEJ3EdoQ6dsFhdHiTDeWiII+9uwnrGQJAzmGCsXftYaItA4UeFa
gKLLt26l4vvrLgYtU1k0oCY1hK8Nct/oUso0I0gcxA1ieCLE6ZSRSEF8vfY03bxG5dHGTenvycDh
lQpHqC+gFLtwfmH6HAMbWhJOfHgmjtnaDCUbCtjE527rpiz9k8l6Tp56xX18W9k15PMJ+bPJQxnq
ZXwlEU+VTyGqnatmR7sptQRpOdiZWXHetICwYPOB6sNsXy5FCOIKl/IhsomkiYBa3CP2K9L02IU5
yP6Na/mcruLBddLBjnNw5ZGJ5sn/ov21TyL0WhcybYE7gbFZeBaslxxae8dHLh9V8oUI7pXELlND
8tjjZWx42DlsN0Rr9d1Rh8MQvflJQa/JinI94MvG+zAAAZoQg7O/YSdl2O0XkYzeOHTRiGMlDnnL
VKQJRQS99T3Okfybw5dDbcQBCpg0YYiE+EKIj5xxrDoE6AjJJxd98G2LiuhqChTi4ek9SZtMe+J4
gJ1wiT6iDSLPy3Nb72FYwoBcNXDOVJHdGHG6bYZ0nWN86AoAhKySQuwXxE7X6JMwEMcVYusr62e2
Ky1K6+oYMuhAHJb9PxcZih9eEa2kOPtWJiU8+pCIZtVQ37A2nIgpnZT1v9GmgC9hj4bpcImZ1oNe
HYL6kjQqOHiMLgh3GerQ7igoJectiXTozcPSsorTGvkXp1IPqR3PBCNpLu10C2Yj+1dMYiB2sZuH
LzJ+vb+6IIsvq9Pil84IzgXKxL/Zokh4cDGN3+BpwmdPCnnp/HI6I/BPRx7CPaUj+Z+140YIzWpw
hLdd5wOo8z09tKfCopVFGge5/D6nCf9umGCVu0hF5avo/QerbVI/qNLK2yjSld0uKvBIilkiuI7J
4gjvNITWh/3BkpBJORyIgiMCBecL3fsUHti4rgWEdU3xU9dLSX3ajFRdYP9W0+LHbOgqwRYhC4Rp
31ZPUS/n4k7Ltfrjrp3v7psGw4PmN3NohrZ09etvtaAsPDar19stmlXytzNNp3h2GQiO2zZyy37j
VGGHEKJtxIeaK/MxuEM0HJrYuMlela7jXbosST95JubhCNg0yD7m2qM9j5yRsXkULeFds9Bp7GJU
gGRF2z4j7GlI5cK9m8rXJDZE1PXJtM7vCj8b8blJIG47ck6aHeQS8kEZh3l217l+/t4uAj+WV8HN
wIDE1jHZ2eTqFBN2HJs7HCcddW7bouVZ3EVcxBKQWN1jRYWWEWdaoIErGyrCV4EVUDzPGLOKCzFp
ffvNMH0CFK1yDFQLT6JN62f64ewTHh8jNwxaTLp0lGb+NsiEgzkxa9AAN7uR4AGkd10IWG6r8s6Z
btc20v12oRsqXuZgUBxiNgqSXYLwDGfhzPAPzhlOFYv4WA1p7XOoa4GRbnQ0P+NVeYJVhbErbCge
8Nkds2Pbjdhh+5pUBSDqwJp6lhtDVjJRK3tcPUNvGFm2RaiR/xondhGN96z4ytt69NxOHHNiTcx6
hw05Z007OPjv1aPsi8E90I/13fvSipX8Ls/rp+RQFemIsTzMMS2PIabn56b3NR8sqDkoFEiPNfZL
VtzJclYr4saDJTSnuRviNgxvy2LifLy4md+Rr4J+m9iRXcc55wNC6AN9ZFmv9S/bKRt8puxNy3eV
NyicCUIBnrB1R6Jtd6Xq1/ZWMMJHY9Yw14UbFqcT/Kghwi4/M1ivj27LH3/Ja1xQMNdYYCDf7XXg
nEvN9Pq4iiYvHocaBeeGMcDAf9QYk0O1ywgQQAk/q9vJtbX9KrNOEsPmLD7BDaJut0nvjxcSafz1
RQCe8879XEOLctxljrBIKiR4BYUpIaIkVDB5aMOFItgf4DIdDUuFP3RFBsdAFblIzygt0VdxSbdg
gTI4QvRX4ETPikWr3qbakytdM4ztnQvyEzRCKEy7mzqUxbtEErvwLMql79VmCInQvVMLFxcisAmC
0x1LiVA/l9Ib2zsEB8v4Hhh6YiaeVZbtAsfiJfSQ5wIzCbvpTwq1OLsf83S6bV2tXhF/i+bkDdLg
BMIiIhgjdITaLB71Yd1KJkSd2wr2Q8Uw3ZZWA0auTWpRoAzzFRHWQY76aks0s5iDqvi34v0ye0ij
YU08C4XoZsohiyFQFQlIdL4YPzp6Q4LWu4DNG56WZB1ZwlEr1lt0XESiwm7Go5QUCaGL3IMUbWxl
TH9nO0nz3g7QpQnctSgKKwJYkptq8nX86TLM/ejQA6OEQZpzl9dlsd478yyab5gjqngkAoGTgL2/
WRGJqzqJXjTd27ADvmB+utGhkO8CKpMTKvn0E8VwfwO+DC0+ajnBS0+TdTs3A9rG6VqoEe7IHOqV
NcQQXSDs4jYQSDLdrRmsa08atYHcD407hY85Dy82sRrkx72jCXnYWa6931ghsoc6GugcXyQjx41y
47DcuW1fJ2ee6OExAPl3DWww/Rf7klrtgpAOAbTIuJwt37fYmoBx8+2A2gAtBzDa6aL6Plv1KdCr
2/xdg3hxzvwNUfNSuIN9JP/ViltHiuCDytBvajKcbQl/E1wDipNtX46x+2Eb3y7Vke+iylhPYyoM
mDcSdPrd555OCbKJyveCBSthaxUvH2a+K1H9hTVmkrMUT9rpLS2zTOG5lwprJWy82j0EVGj1HUvp
NP3m5V096Lis+VE0DHkmdvSdVyP/1BhCk3E9qaiBCyDL8meqIHhez0r6ojKQ8go/qYJI7mRcM+7T
dTqirNRF4Q8vhn+sb6qAU5gzlHm0/9qtkz3nSQmTYeBuIe+m7BQ8M1IYIUzkwfVRq8rwh+bMHz8a
7KZnnjCDtn6O8WuRvkF7SKy6D/Y3g0r8izsr8E9RXBJUn4O67z9q9ik9uVN867j7Fxf52QBz8CDR
jn8EZMbfI3AgMBD41WgO5I3JCelF2lsGJFEzMbiK/XeYkSHBbfXseG8o9/3uaJAjuTfVFQlEOUWe
0XMY4PLRZprrUw0NPd+XgdvjBkUydzF5nyXEKuG92HsufkBKFye9Eb3FeTSuZfXLS66+Db538LKh
8D7ZKpFOt4BJTI55KIluZrfWf7ZR6hJkO4/Z+zo0+hHuFPPsDg8EojfipfF9dP7c/lKVJeZf5Xjc
L31AOOYu06qwZywnzXOb6Pi/HB6JIZhdmhiJbAwqq8ynttoiGLfre2R9eTOSkuZtHY/Obzsxp+1Z
7HAVHVmzpgiEWw02pWgD/6WL1VLhwQJRpdz6WjH1buOxzrjmqqNELy1DRMJGb+JpRmzT9HPTHIrJ
hmpHYDtS9BREO7nCyI9J/bU9y+Q8yTqEM6pgogmvEokjtZmriCzR8qAJK3f2VRAEd7JyNEqQ1Ssf
uF7Yz8+JlMDlVRSwzu9sOETbwuF0OhCrYuNjaqMrLNzir58+0uqKH6pVnCnUPAJ75piZ8adyCzhs
MUQhbMDEI8y4EkamqdJrXlvkOrznFHL+xmBfASOLaVqOz0YniAQ2KPBXeTdjMP5vLWCHb5XxnWrb
LEx4QCQQjtOAecteXPDtqPJEsryz76OCBgroQIgE1A6wtHA7hL2Rcf6N5VBc/KZLqnO3Zn1+csKs
vWsr4rOxAg7zLDe2WD0SvH1mPbsZm9mXxTeXnYsQRN87lUN50UK15dVYm3R3higJ8WcJJFlUuHdT
GDyOVJ88NoC6M6wLw5apcgDvKCyzd8/FcnMcGsj9zQ2k78Z+zTgGELXaIKmPmnnaM8jAmHjRkjal
mxvX/zLppO0duT8EeqKaheAMnL8jEGzCmr+Jc9mzf3TbP3gv4jsCc5E1eHg/XiIjSSFGSeGLh9hh
FDbcuKtY2XpCZNH3rRtMHtgz1biPwWoL7xhwGyUIxB2/Uv1Bz1VtBqTpxChoaGLICqng2yAWy4VY
aBbim9qN/HkDnqFyaFZY7LNEHET8F69U7PNDkAJ9QqUzR4QeI9jdNMXI+AGXo4GPI8YFE3XhjpDt
2yUEK+XTLeHDa/DAUHna26Qnn/vgGxGfQU2kv3MEY3Ona9frP6kj55Jke86KHwk14x2uiSYnJGv/
RWo2x9a33jtGjehfzo1M9oVLR4BznKwu4s7vExQHQBcG4HjYVWz3H/31vJysKOH39SSCvKPU5tDH
ZsdtPKSC/Ug0SKY0uQmD9AI3eP1Gq7L+YNb0vuEc88vImGUPcz2MdocIYdE1WwcrXkG6y3paNSXD
FpcJhqaEUvCToGh35ZNPEnsimkNf/YM05w9Mk8vwEU1VKxC/UHENd0Ehw/UWfKGz7PAQRrjMyVQB
BuheQVyqpUvi3Y4gBSrUVs3v0IdmvOkhNkE8iLyyvqQArhwIzeSkPAeCP1VuUrSajIhR4HN89sht
7yC6VpgNZxU9r/1E7Abi/YIca43bjbeBXOSCK/TN64XzF3u8650igGXiyeZTyu2NxoAUFdxq3U55
TVPeXzXvb7wlBMyMZb1s4eKUkgXtUp2kO1QwrKuUvK4/OFyQhE6p9E+anBTWpqVvb8OkHP2bkmhO
IG3U/ODtMSIRt1IkLPO7d6cuGxqxgq6ZRFts8ntvbkjf8fUsJ0Bsuem/rZIq2nmDO61H1rnVco6Z
a7GRB8Hc/kVdnPBBlLzf3VcTQhY84jbwzOGaFrS8B5UzT9uyusJAQV4QL8Kya0iTZ6/kPady9UOc
ZJj+oS4RrLZVVU9m7aZEwbIRnTMkD1lGOXUOk2YcIPOiRE8P1+scOkxNtJb0p6vm1XPla8sSLWc3
uozt1iNuXW5XYjrnl5pKPj8A1hLPXQaLcyOu3zLjzmYqjph+qoQRR8eJWmeTQV9kGnErRNycCJ8k
vIIWaR1OkHyQD5SU9l/lEmFxSDhpTzPaV35fRGmPEGrC9BcYWYGjJgsHSp5UkQ3I0mm5Y6tBlEWa
Bw4wzDkA3RVz5L4ZuSDF077LFtWGngLdODnLXkhv8B7zZV65bfD3IxFCVf065XLBn7gWw90suJ4T
2ZvkkPsukynWtO2K/rf2Sb1FCaKe6ScU1l7cRf/iZvCGC6EDhvACW+hb3vsmQq0r+lfkGsR/o/Kg
f1FOZVIIhYvO97oLgoeS7eEKUBMbaaGG9bfjfc/orjSgY4b1gYuXk/Wfm8A036SwFPDDkl0QnXDi
sBlvvRkI30D7hxDLS2R59Dh12puRLmzeK9DLrT6wUinknu/VxQKfm5iNU629dT8w30nGnerYv4RH
tB4T56MoYFS6z7Iq6fIGFTjOceq8RR0DOfIpyIINA49ihmqkdBbxpv3A1DRbDvqEXjBz2omiSKN/
dq37lFgoYjyQnw2Q9FrA2CivjB15xZis1s/IGZflvuwxXfEsw7Xt9NxzmRKdcMeKVDMQ1ZxuR7AJ
wQ+rD4bSlr56Og4tDPobhJTorooKzsI2wL/xerWH5dzPzoB5op3Hu9KhwH3VjJpPyrFyYjacTVSN
Uy2RAG7WNsM/hMphOhuHC2OHNYajkwC2NjuHpOBCrx/j7IFZO1Agg3vH7KPYX+3bXE6EqFA25PDq
MhIqP+NK1HdJBt2AXGb8NNi4EYhPnr9lWMpxnjpD/OsjMwGRN6Ds3Y3MyxkxtLl+WrORyBMmD/GZ
KA7yGPsqzS5u5cTJ+yC0PtWEglSbMJ4RTBANtqAxS8iNoh80avVFewTiKc0tO9k8eoaGBNKXKX18
37iC5KoOx9q/taDr3iGrNP5WXM0Lp7DJLZCjIKELdxC0GtRWnn/q8wWsqw6IH6AAauP4QP2izUNP
TNK+pkGP9hl4Du92jBM17BXJJv5m1kAKDlUpqbjmwo3KGwsn7d+QWXR3mBQhbxIU+J9aM0y0eRjB
+YbjQsTKiZVUsd4Ms4FQWJQU7LzJPvHqcLNUdpzY57DojQau6PselUnk8W2M/XyqqnH8Hks7Beic
SH2+Zn0DeeDeVnos+lsctUM8n0Li+cZzJWTtou7hOv10hx5PQmMAFCHUGhq+GiMt+84BJ+MW+TtE
R0Ub8wPKqZrRISzDMiPXBPrylYq6O8IXa8S7j0S8eobqkap7CxmLeFa4/SAHgTCG19DUIsV8J1lI
M1tc4S+gYsNJvBkYtJUvYROhSYhI145Z5+dUxCW1O+6lKhvDe5wUBAOxAbiSW1bShpZtJ0e2DFU1
j1c3S1MRcldUDBSHVULWGNPWuRkKXlZmQTWzc6LtJrJv0O5y/LMvrxcWtuner+OWNoqn0k/Lg8yJ
vYTaouEPP1eNcJMrlsUZ7XOCcB/xxRD0zbSpCLVcsgMNRu0Pu3Xpku/Aqat8N7jOOr71RLlVuxqd
8j1GNPtSOGlpNrhgGfRYuvh4O4IyvmsZSD43ikKZjeVozl7sod0MsPM/Z05W0M0YotoPxGiWNxFS
6uXYg671vxy69ZLQFjRB5XZ2ygze31rUgCrHeVy/Vt8gz93ycteQdYU0iDZ8L0y+16LR+s9aWc/e
LC7JPS9xDKoaFISBUwSwpqpTNqmoTZdp06Q9UhcRFVDa/Jw58b2OUJ5cYthyLAubFOnkjgsv8A/E
dTsxGRcklXf3nIKpj94zC1hN4rEXCDvBjmr/6DNpi4MTzCoYoTuauE7LjWQXCc8diVtR/4k9BGoc
mRzOSPRJ4AKrVhHoiFqRYiB3bp3ByuVOt1nQ/2UiaBnhpK4I8bV3snCPLWQkBHw1Xne88/Cg13ja
o8yvsp/OjRO5921us4uEwqLJu3Rtnq6fljvrb45QzlJLjaJ+cpIKq8KuRzxiqXjH2r0vi+Rqq6ID
flcNFr5nVpKe/9l7kwPfQ/qzW9x2YlXB3lpIL3uUxJX+59NI+Cn71hxshpq5gYN7VrpBg8yxS6Hb
FvR58T1ihVAgdipKhQ+vXmZ1j9FzrvYchnX7ADvKR2YI+C67LQJUHY/Kpcv+Te0IEmrvjr5N2Suj
+Myx0bOpCf8E1BTyqgpO60+P6w37h2aUdU4EJObPBdce6vhm7EXB8q1jYWQM+71+J/FzJ3sqfbA4
/B/Btf0kVq9h9urjfGCzyJ6liI4dW+f5d/RjV2HazXvnYDoVusd4mCicV2CBOZCiiOSN3YhYLCES
K04NeDbvf5ydyW7cSrqtX6VQ40PcIBkRDB7ccwfJzFSmZPWyJXlCSLLNvu/59PdjjbbtgjfqAIUa
1N6FFDPJ4N+s9a2COitwLJJVWIHHXvUJgbgfEbmWrJKtC4KXMTp3dqsESK9GT8t7RZqwdzFKzZ4U
Ti+m5dcspXhGk+nE0X6UVb2QItct2Wsn2QLvJwCwU+Bm3P3Ia1sgeRcTA6keUQSvgvC21eHYXiJ4
dg25uA1pu/ZqJf4RTwJwVQ6HcXQv6lQn5j4GvU8vjmlUHzWyT/d+EaqOTuHaU5uEyomcfSZUgbVs
FLFtPdnllJmjQzDlwpGLwPy6Z6cC3sTzRN1dLHUsqRS6FBTehV0kisqlBUFpecSIz7RoOC1WJwEw
iFIIwb5PmQMlF1jDETheU2anAgKErHBncCaSqjZ6Ns8tkUKp2C0szuvXrO97/aQbVLTkMLWauKLJ
Iw0zqNIpdjt85jS2rJEZiPn13kvxnfA/srR4L4clKwOseN20m6NQyNfMxG0aX/HkeC6e6QzRPgaC
koP1g7utoNFeSaC5jkQbQjTTbNZ3Jm00XL1WEuPAUmwG/gTLCN8BfXPNtbS8vl9mJiDuJ7YWmfiu
S1T3tB5Z7jTVjgRb7c7Yj1HNImLGkS6Q1ENz9OTJraPBRX64sFi4LDTz1tMkTbI5IYXL2U6CCFFY
GGvQ5/VM/gOFzONrTjU3fkP7wPCPZCPHDISkNBBUJPSWjhffNFkPPdkY9FZy4q6XdqM1mGoX2TLz
6l7oO+NC1yGHOmzD9krgDNH1DdNsqH9LgBc0AcpTYgLOkxsPjtCU3kDvriZzrECvNc0BN7BTwFws
hSdMAEcf9/RCGMKEpt2k63jMytTLXxl8++OVWdO1v5jKlrCKIvKT6Ui76pGUBAgzPtbCJpLP6iQQ
I8YW2F8ne1mIW9qwo2fG/f2IODhG3dl2hQM0bDKmxw8MA+xQDHo+5/RWaET5eop9gYoNQh9qBQZm
aZ48oJ9tmPOrMSPqqKFtAJPYUxiUJTX/3pr8ntKI+QXdWlwSV4ee2tl17kK6LgMbtZw8Nn9iz0pL
IKhIY/8kSFl+54BnyFikWn6q3J5UW8QWz00unOEgoChOmMU7PF0SCwkzJRWiIsCDwFy0nuPxTGZU
+L2rXPKVaxWa7juiEaXeaG3sGssuurhAI24hiVeuzXSPpo4cnGF2YS5UaVd4R+Z6QJGzprOCiqw1
1n3uaI0s8ziMun2N02/CfkKe8ntmpuoKxUgKZi9b6aJsqnYKolzNWD8iB4ubgVGKjbzJkquuayv/
ChTDWOFxzlG3RUTZOwdWU5RqXhSRYeKlCbeUZ1Upms5qVivn4eQTwGKZ+MXqq2Q9FYAcO+5quwyv
ePwRT/Wj6T9ito5PIhczK198aOjn7Yp6uJTIP5hNUScwFKdh25nMVGo3Y6IDNbFo7n4LBip5Sz4v
fBt0gLpbXAqRA9WNRoBCgxJfEjfjjbcIyNPk3PmqF1fenC/qQFRE/LkbpTFogukBrwGaN19Sg+Ty
TZcRU7lSAdnao39xo2Od2dbXyKj8e4/PvOTXsLvPg7UuGK0IASyCCf3XOwgZjP8E87JCqMMtkHPU
onnAqFw455Uot4880nUF4AnkOCq/ek2IEIwmhzVfOl1xsIvv/YgyDDyp76/3BGnFtxUcqOUiLArV
BGx4tzSbSnjVwSPemdSZ1itPaI9jubfrym+YgSJ9vO8ddk3HviWn6nbtmew/sq0iloPvJ64CRsOw
I9G4EN6uqiQ9Ia2GdI+BK3mSzRA1l6l2QWAQtQMaXRtL3CzRiAOYdNHiYRRyrI6FXmxDyJIvSdMb
JrS+UifdY1POGeNoDp5jisi5vDBJFd0ayTL7NLrMt0jeyX3sqSNpkQerazQQKRmHYud6jJxv47KY
NLTxQWJy6HrDCCZKrUDbCVYEwVjVOzNVmc+eZSNgGiZP0hiUESYfYqCbG9C8JO5Y2sN5aiMXIqcW
iwxJFL62Lso2JBgjQxuQMW+W6JowF7J5JlvUuqvMDJwQvk3q7hCnRagzcTxtJzPmtmOjeXDfwghD
294LLfWA0ghu/VBO0X1TiPSbtFLxqWQwzujtX7Auy1fI97N13Y5APPiIE4ulB8PepwzPIPKWnxS4
CnRifSfYWmL49olBAmuWbfDC/grmgIfsrFt5s+ismD5sm6rXI8wA2oZXJeeRNIJtsoQLEEngKInn
stai3wtdN8sVGveo/oRIDWvEnMavlHiLJserjp4GPB/qclIxoVc4HLLn0urr95T8+G8ptE37cgtz
frJapJcBe8XysuGSkn2MpZwBjU3kxlNld/6XiJPzQc1ZnaP44rgVaPFb8VRA1a3PBPKMRzZ9fMsm
9MgidGs1BR4i9I5KZvGOM/zn8J1BlYuAA1pZfiFU6jon0ZjkYxVi/WZYJxG6OKzphQ/gFneelQtz
oq5bWEz6XD0h1SLCssrD4tPWisnbF8g9SPeKVPepBygo2YdzpzApqRQET5kxJSOEab2chtGDw4Xg
/hpxVR+d+QVduM02Guh9KVTGaqP26eFmKwvhdEOyta96vIzJbnBn/FW8ZcubpU2mEZvCZEMncuxy
765Qdj6ta9t8GUw2vOB3BKvjWybLDl5E0RgMvb31hElUf20Y/8A+SRirvZbW2H1rV4EB3+8n8pCQ
h6TaXOVOqcd3HHgMZJfK0u/RtPBQDo5s2K+gyLxgEAC0VgPlO7JMDKGIEUXDTbyGSDR3ugyjDxsB
Twa7bu3ck0kI/t5VQHg4S1HIO0dnqE15PTRGlceOps4NXK9R7aMsQtbguiNZ3W3jgcgPkl23B7jt
n6YIMsuBJeqGF0RCQV4SBTuBajBh6HVL8isu1hbRSzD1EhNFFMfOq2YZrD51hIPNTyWOakA3blyQ
4otkCQO0NYL6cUPLPpvBz0l3yVrqYd2HqrxCVEZkKBCK6iO1VmbRCRX9o6lk9oK7LHoPYeNNh3Lh
zY2Ww6cv7UcPt3si29uwpjgMongEol71bfRKgYElCZSTZjFXhQ2joIgV3s5jqhais1mHvfJcorHI
rcqLIJM4/yuJFo3eVVryAekP60adkMs8k9Zt7gpbu9+ACIxwz2XrvuUxapLTrCb6YbdC6oNApPMO
SQzc6tbFSpLx9k5EdmMLzHs3U9KqjYwKEwFjlcFxvs+VWc9A2GewhcUMRlEUfu3uk9nGA1NPWSf3
TtcM4DJRF/anZqxmYGcQNuwL20cfyF9VkGXUgyfZx1iNxQ7Hhxnup5ZeZ2da7KuXVafSUzlUdn+1
NHEDL7yl/9+tdD7qEFtD6h05x5czrYREIDy6o7ZuJok1wzuJkG7ngOnUHZ8ZisbitqjZIvzAaoN3
+zB4NQDS44jAOomu8wiNhLpIxjXv+kPq4TOl1lD9svEQnPU55K9CczL74UBOwqDcz1Y1omBNhrT1
qc8SnAwjIcEdkHDt9nYANJtj0nWkW7w1ca6vhh43AW4TNAQFcVBIjvfZIofmGgXe0h2HaalQEqKF
sZjS2xaRWwIOeNziYmdm98ByF4OEAp3b7LKFAhRkg+e0zzpDqHGBKbeubhaMohYuyhD8cwCRq4zv
yABLHEbeK9Ma5DYLWmI2plxUwh9FFoKJdB5kllynq4nzMTmtnNMIvAgQjLAkoy46IxzpaSClN26R
A9rn7MABlwerEvPnePVbifm3K9ojeiK7ONhIER9UhOds7xUQxS9dY+WfU7ICnOuw1lStDCHQmTLS
b+VnxnHDd59nlyLZqJFwwFnzdsYKpAVrQCJsA26Y7S3gVU1xoWs1eqfaZqbMOguizYmtjhN9I+gL
FST0QqmPVR2j+/bw+8YnsnQWWhglW1FeqXjoh2+8553kGkYE31eKf29j6lTy0dkK9QckEFH4CHRq
WyUuINIJPlu4o48pBvL4OK2Qv3jVRcY5SRWhtqR8HZ69JV6SiyhCsrxruhmPGV04Cnb6d8EwJbbp
VzS1IqAanZsiSA3FblAiTbIfFI08S4WCUPX0Njb4VXkRQJTKVkDPVENAIGE5GKNMIHW93FH8OByd
BkjUNaxH9b2D17F8Gh3XdE+jLYh/YxjeoBzyLO9cZDCT7qeEmvelxkChT27EQAjtVDnhRI/XcbdE
yhqe41iZ6rKaUNIGjFRrwZioaf1bt5o7cWBCKXhFEFRZ/XBsdoFHdGsK5Glcxsw+XbCej8jdx/w8
xhOzMmYwPpqnCE2nvHdRnr4O2MPc65b84v5oh9QZIBUcnpkl4+c6jmS4b/CIdp6aAK9fTJZ226I2
+WDz3lTB9ka/ZidObdZrFoToUa2wjp/qwixvlBfLeN/4RDkH9ejgLdXgznAQWbU0xQ7peVlfR3TK
6RW5DV56U1dsffY+PEN21Vg/SgY6KMtd/Ju4AkHxOy6wVSbfBiwTQqy68QkNwLzWfaqQvPTtPTyG
lfKDvT/aRTUJeCkLmqqCN4wfWneJtr22faLFmAghjeyoYPVkrT2RFI0Me/1c41eZYVoMWNj5J8b1
n3vjL9231KdzPuGLGtSJ6ZydPPO2s607RuVT+CCjtOlOVDNkDE6z52Ihd23eJoXqZHk3I8qOD9uy
xz4JhQXuQMZu+0QbzR6bJZMgjSSUuM/DQlGjUu10BM4CvrBa1EbyyFB6otB2iDUyl3WE/+agVdIV
H/AJwFzMsZe8NPBzzq1VW4xFtO04xHqE4+d809RxnV0/n2FfQ0qX0aQ/QpLXu6BlIk0OUWbx/vT8
0bnRGA5DYtm5V/fby0tv41b97DuQhph0g41i81dBqUEfBIuz7Oz2tI5i2OBVDf4q4aPzZFezZDWM
AQOZtC3Nehl6OJuYc80gJJvRiAZe4EQyT4fKIwqyHmVKscR+u2coR8YpGxGFTBP9NRBn7pfnuea1
iDuyjT6LGPwLI/nJurbwO2Ba6niYAlR4FPQo1eS4BfEmXxBZ9z+IF0CCZKG7Z41cJ4r/C7AMpuhW
Ar2cGvAbHmzcyAoJccjiGNvfXoUDrkg03+iRqUPMc6aztNo3aOxfEPOz0Uv0PJE2i+XwFSGNQ2wQ
iSpnrQgeOIxMw7/067bY6ZxiuWm5Qa/BGzLIzLPKDM8QRvO3dXW6ja42hVYQe4N7DzVoepicsH8l
ubL84XQyew8XL7x0nGmA51ijxt/NvMNxvKEnenPcGLlVuzRtfSB0yrcOfpGnL/5QQsOzET2/JljW
Hi0E8TGaZjQn+wn34k0RE5u189sK0RU8t/ajyyhSWK472T2uWveLL1znR5Yk/8psGgYvWE3RIske
dCOAYNoZAYFIjlnZRaW95zbjTJzRm2Z7VsfFlUGOCQSJsONmh2wRvPIEubTkwGuwMi6yIcMIpyTb
izTkTCMbhW1RYTR+IUemnLVruuCdaGIUazvTCZoCGj4rx9wnqx+trDsdkKnZfqe8qpKDM5VeQt1S
AvBMS8e76lEaCkxVkvW3qWqutSHiJqGz8Pz8Urt5j8cI6uJAZBRqVSMQpiBSTMPxgoOg+D6NjXy3
Js7ajQ1eWJdDrZsPj72ej3CvKMl/9RnAHyILCNZhWGVz07u2eeR9E+kTeXwkOSyIZeFilHxPu4Ez
lQbOSrz23Pab+2oao/yxbTqiKR3e1eT6VmxqDzZ7lh+yG6ynCRnwaW1q5xa88gbagdDUsSjLYlQm
vNaDyU+d4iIJI/xoS5ybqzZf/c8lQIwhGEA6IGmsKrwiiQO1AekHTl+fNeCdhVKmOU+FcR7GsY/v
m9DmPYhqcIGasETzDXuOEkYH+nF3F8Mpu8Lft76LkaI8iF0Sr3d6phFnrWpjrpXjPH+ZxAIyk36U
ZSeL6hZJtlvKgFVqcVYonMZgaFV/zy6teUqjpbpOS0KydghlmJapzuvucwCQzGYib/5hZymCEdZf
+sLN+rw69oKU8qNlkUMfIDYnxtI08/oVJ1XzaNoxQjkiNptwP9plcaRmItec574aA2FRSh1KlaxT
MCUG0hUKOrFjsJfdpZmI33FAeQyGpkole+yM6YNPb+sFPHLF2+Ba3oef9mO6504gKaumK3vwAf/w
Z9iYdw4sDZorf/MmBGtUWIzX1jr73PoL4pTCmtSnqLZL5+hTNTU7r0s5PKOW6RHhQZypOx9O2Us7
zx4+ZM3vT8UQcmvwMkMVxNkApn2oE/uORETOKdhc9lvEzpqbqmI51C19/qIGJ3+B4VK+9r2LmtIW
i/zEgiF9CksNFrova1WcxyItLvIZ8N9+Zpn9ivaGxigkqsXdTSvKJ+qGlJLXcyognA4S8/gE8IGN
eIfTdTzLkg7ahKi8IT0t7LVaHkZITXVNKUC8Dcoqm3n9aRxHKn9e194Hie7tFIyRal8KGs5HV1tE
L+P6MHiAGvYCWITmg4X96msex+PtZPDrUVo7ioJtLOS6qa8YfUGXyz9bAnnXDhepQAgZRf60Z+DT
pQeB8gf1Zsfwd9cN/kZiZ7vCQKfy7C+G55ctui4zKOQT/e4uaqOhD5gPjTXLcNb/B9QSoJ9JN86e
FfFfYrdmE+HmWdsZCHNjTEhE04V0XhEEMXksOCpvjLdGV6hh6nkPCj+NXtMudn8k6Jv0DuFWxzQ9
73FeFHH1RsuRX4lk2nIAJhtQMR1HZMhYWcpnEMD2csuEtgUEgkzrOp5npzjb6QzUBH5HwQvQaYB8
putSV6eyTTe1JTgKEFBNK6KDBYV5vIJayfJQtsg6mVfY6mZsCuv7gAL7Qm1/OujWaMIvR67ph14K
G8k7Hj2MF6PadK5ZC57QT+vmMZsL791vu4m3KGcgllWwIIdFOBLAEvPPT3KQEDfpy6D2GPhpOYt1
1hl7m0xXgrIdp5hJQYAltwOJMAkI0o5H7DBKWHqqFW12MLBOA7Q0UbrTlcVFtYOo0HfsQWmDDzaN
EHlvTucQS5SL6LLkIGJUTHDMD2vkpRdYoF5Yb2h4QLhfykWibUrJmXMysKE7QXdoBVB06889iEHo
YyzMP7EKtul7xUhnJ+ypfM4JyU1B7VfhF/T5eDzDaGJ/1bOq5OfBXG6TT7hlZ85mM1uXdG5OXby2
eVHGV5QQ8pY7oEEMXqfxO37k6jOcSqbOdSij4jICt8E83hKMBhJWR92xHU31GBKXQ/GcRepaYm6C
xTPr6TWKet7TrDZku49tJ/IOoybPfiecokbOw6B6P7HZMrStGCPR53ftraudEaO+spp3nnXCMbQO
qx8zZh9yZVFWoE+VQ/pmfOzU7kAfeSxFDBQKQ15/75M9xLwxrcozuvV6ZAjlET+2lZxMObzZec4h
zrMGYTsM0izyPXTKXYY2cMAmTGIBa1ZeQk2MstZ1Z25OfsXyZga5/RFBKiLuZm2SJoj7LPrSIR2d
eV7L/sZUxWyxsOAZ3TnZgFMld9uejAM//M59zfAG1nDJID0VjxyIxWO0lm25V323fLWxWdyzXOhV
wCi9AfYNEeuGjeImUyCw7tnzlulMTK0Uwdr5YiNSheAz7GjMItAk8/piI2u+LmacnnsxgNLgOxMM
3Dw11mjySZqegsaPoTzyDdDgL7MNvUuwP6VWySxV7XPfcq9tbkHSWpLCXBH9jS2J39Cp9m7rsh8k
F4sarCddUgTW1Dpkx1KUYPuxV386tJml2wOCbL5yTh/vSy4TprUxQh6mHE3tnjpru7S6sJtn7Rg6
tmIe047Q2ry6p5nCFkVNa/YlgP10G+tggW2oZPEI5ZJObMAgcGpx2BDZkozjZxINy0d67fF9jtMM
C1FHUI7FdKEOSqaVxS4mT1wE0VrYF9C6iPnqnMitKZDK7Avy9PZLB3sv5Z24uRYSixkL5VUcQ2RI
6SPcMfF+cJYYb4/PJMUlnPfTWwwX63mtWbLutMv89kBWXKJPjcFEdhFRqt52ZqDbQgmeovOa8uSL
K3EqAOMklf4y7qzyAQ1hjC4nBnMNY7+cX+OaEiuIyxplNrRG+8yBRQ/fITjJ9xaqgOmEbSC6YbzD
Bstl2AGXMeFtEyxZodIAX6H2ceEnEUc/C20w6VE1vRc5250jLqjuYBMewEawQVjDcLNtrT3L+jF+
YLIcUWXVlbWfcT2Km36myd37ZY6mbDEsY8898aJPeHe7E8hAwSpwRdoI3YpFKntqJx0O6bCGwBe4
Jdw9LB73dbB6yJEt8ZP9OTbY2Y/b7aL4enmKDqysoW7Qc8KrRCPYksplebo5Wlic6ZnIAl+gCRI5
PlcNVVVuJHQII4k3QJBE6Ctb1E4AQfSr6cLYU0PuGua4eI8luXnwSCuLjo2t569dMm/Ml9bBHMx6
VSJUQNVBcFc/VG9MViXgAgfLyc5CWvw5BWkDJ8YmQG/XlAgt9zLLoPEIkaABaWFqA6pLKvutr8FM
B/jxndsV4hBqGDWRHjWizyKFtZec2MbfwLJdnE3r2Z7TpDuWhc6fzbLEalfD2UJnQZmQn/qu9omQ
xrUXXpDWRffBrBBYaUtH8yMdUvyOTo9y61xYXgevkAqGSaOcZHiKmI5gbp8Jv4Y4lF+vyygt/G3R
WD5pjwCUPRaJ0L9JOZS/DvEUsyWqGmPvmzKc6FgJ831nFgBtZJi7mjkSezv3HjpM3e7xVqZ3Sda6
U0BPX5PYTcIUzwW2EQK3DbXN3lVW/LLKAoV3lLjRXT6Wbn8g30lejJ4gVWlW2XBNmTcnFw6dZLKT
vH0ET/8AT6djZvEB4il9s8kr3ZKGrLJ9gtRu7gsxsEWcVvwnF2pABYpGuaWnY3uQQPCGQcVYx2nS
Nyym5XeM5HYV5CLEn0GAnr0eLKljC/cWTg4cPonFGIX2BNYeNV1M5OW45y3ZUsDA9noZMwOqD1GG
fpN6NS0+GNdGdBnFWzS1HsZTOCiJ6JEQu/JoKHS/Eywm0r1LQQDJNDPNU+T1xXNXas5ukJ/WB6vz
pqGyY+2AAGuO9bkv0+q1BXxtECOG6ICGuGIGR3w8nRv5HU+1qbZtmOj95pLsqArQJdmfejc5iTPs
ZxUREB4xuGIWWGzyiJW38KnPbHGR5xUOX6NBVlHFdbP1ljJoTsmgDT2XNb4G58xUsP1OWNJo7xl4
TncZis7vMIn7decqN7WRso3ek9U45uvUOOGbTsd0WneCY/1HPy7cLH47969xGI7J3jBdO0ymd1E3
q9h9ca1yvc/sFLGc7XYZKcKlHZ3L1SGEftKa+x1oy8gUrxjj/DgjWLxx0trAS2CpOtWA3cluHr5R
VzEa5cGr0/we9Uus0ZyaanSYMnAE7+14GTgohKNG/9HHW1Ye+3jU3s6xlyljvdMKL2QGFopuHDCy
Apy5l8gI2n1Vu6P7Cu2/5OfI2Bkzt+4S4Z4jaPwDy5hqaRARMS1mb87fzSArsK2C/W7CPbiFZfRu
ctETCjhzRYvgaWjsyM8kbza0recNxuES694ACekz353vHBJR8UYoTqnmLnQ8h3UMrABNylqq8yH6
4mj8lyYYumrG0dmkCrw/JCxglY8pqc+g8KfaG64IqPPlkejpVF1oYgvLDzyqDin3rlN3E6TFutIH
QA2gEAmXg79KaR/ZA2j5OLc1rlxmmXN/HZvB68qT8UlW0lf471kpsF8xCV/I7NZwdQ5dtg0zDwAH
Z2ApMel0O8HYXmyNAc07Hr2ZGsy31rscGn9xgYSbxRygTg7CQva81HkLsXJISQm0gtkuK7IlUC2R
qIpxaiN+TeDYU+LFV7A4RP8GcYwFHYSCwxGDmyd+TglWHHZpi86U6iEpbTyxWrm03hRxe0km6Y1C
Kk8YZ4v0g+VIQwvDov1rWyb5Dy1l+wXdbdsFKegAiqaCOJagT0L1zMqanJ6hcmybo5pU831SYYjZ
i8jkbjCOuv2xSYAh/U8y3eAmrcJXjzSdMHMEP6TVJKWk05qXH0ZjnCbpupjZ8SDTp7rBopAd8FWJ
E+pARzFdqNvrGhPlsluX1n/38mk5wnNn6E5wRq9ZJ/YMyDzpInCbhj55nZHcf42Iw0sOc+mWjJTo
w8gVY9OlTvwdbNaNJcV6wgBF+Q4GmMKrnhue7GhVg+S/LXMtC0wuDAWVh6hn7XEQzpqKNKBtCdsD
XCMS4CtFdkgylv4LA3PkKFhbC32pWdCjjuwytIx+X1gPQktGL5wMzY/YKQkeLValhiuTts4jdR0a
rMin+N2tgnzQwyTRsOyUAp8khXDTMwkn+EPqkj1JgJkRNVHiGELaXWl5zWW/3SL7FBuMdSGmeU0g
FjXIZOCrQKQwitgvIJqr+axpVlmPopJwSMgbHYxdyDhJDGky4tInjqXTPBSsPlyHeU5dY+jmeCDl
jP4WwTZ0gZJ4kCFujT51bdlfpmEX6X0yOtMYGBUyZwCnwr8NPYdDqqzCd5RB3bOPwJNCFNPEd2U3
7jcwYCO3iV64s2unBwk/Q6fdJT2I0j1WNfnsC4a6x1Ln7T0CMEZHXFt2GtDM3wNSmt9V6dbXjl6w
jCSsZsIDgTTSP6CYc3krEluFBLLF8buXDkbiQKFUtklh0G0ekJ3BwAxpmS92SkoYBGYMF9afafqt
zEuW2WVXWjegm3IIb55oL8ushKLsadNcFAkxjWdfT+uV6NvsxYs7Amb8AVzgHn4BYkLUyuiR7F5L
bxeiA35GwWHj2wO59R4n2YKiz1tpndGSdDu1REmyY+ZLfxOFrGB2fB283TvGnZ917EyvztpXd6Hi
h2J0WDJjKC3o9ASFuUBxl0m8pYUqv9O6JQ+ZvQ1Pk8JdRlDqhvtNkiyHnW5mIEMbhymAAhWBvxdN
6ZuoQLPaWTLiQbAAM+BjWpNnf7E9vY9RBfrHmpVzveOlD00DdLLCdGezpQFjPsWAH4jRwsmLHY58
Nm/6oMFbyEFu5v6K35F2O7XDZOusGLTtBo4ikJUQgczGSPBelS83m/FaQJehvyqRt1VyuKWNmqs9
/gA1nBg6tk0waFvdgeWZ3/AjtryJ0+zDL6Dm0dSt80uOV/iBtWb/Apy7fZwhkdc7ZirgcmxXc8Wg
Hvki/gsnG5p3qvlDA4W0PjXCiwFltD5swONQs9+5TNDpE0Kl8QU4h3/+4//8v//7Mf939L26q/Il
qsp/lENxVyVl3/3PP9U//8HCYPtfz9/+55+eq4SQSvroIz1mmb7Q/POPt4ekjPiX7f+Kwxi3ZJfL
A3Gi723cVOeB7QHlUjQf/+NPggoohFASH4O2zc+fNCneMIrkpYNlEjkEhFuscFnERHLawOJk97/4
NIl/TQFsch3h/Pxp3A84CI2HnE1QOB4wUsF3Xxx/uHRZJ/z484fJ375EW7E9MJ72Edx5wvv5wzKY
96zIyfRCUdZiPiKzk4PKcl/+/DG//1aKfFVHSEQF0jO2+PljaoRTEJ58CVIMq9g11A0dP0+o6/Vp
kSYMH//8cdsP8pdbg8+y+bWM4wrfcaX27Z8/rqAJsou8de4dLdbodkDe+plEr3zZz95o9+TWC/sV
xn4cQUns5Jc/f7r/bz7dtre/gWvGY+T+/OlLj7faF45zP+BPOHTMLz4opkFsl0KerAZi0ToPPt66
tGCXiR39zx+/3fe/XrwjUTVzAkr8f79811ylZK69uvdRnfQHSMQk/KrCYQqRJTDFWeSv/9mT+K+v
m/9idSrQr3lm+/X/8iTmqTOwxa0k4MQoRCDnyRG1R8rsUiaNc/fny9vuyF8vT2nGs7iVbNt3f7lj
yeQlOKEu1X2/xPihZq+3fsCGCPeOdsV8TcxV/FT0/Xj+88f+cgf/6xq1sfkPQHkUpL/cUnylqQUO
T2OvsLJ3yzKFH/ST610iu4Yk8+cP+3fX6KmtkqeKN8z1fv5CndLSyMX4sJpBEPq82bLu9RiKW0w0
Ub31XxKEFJ6WP3/svx7DX79bA0DCd7SvmWz9cvQ4cUI+WRXKe4YN0KUWqGv0nAh/AsKikNCVRfet
E4uD28NKCANU0cEbfOf1f/NneFL42nWFyxH/8+Uz6WaEaXnyfnQt+5OY3eyorYkwp56NyxW6bWpB
gC0fS5yYm66rwlM1JO7+b/6K7Uv+5cuwpTJU2zymWvx6ZmnV4IAw2uZH6AYM7ItXzTiY3Mg/+KAO
bAr8WN9hR9Il2Z2Y0ig/GKNwoMREV8TAau7//Bf9mwebw9PG02TTJij1y2uILoa81DaTqFOz5FK0
SXzsK8BKiK+yT8QttH/zDfx+yztMrAQgc8Onau+XgyRORU1y9BDerY1NtE1HiNMzXE6gEOgf2r85
Q34/NFnJ8nxJ4WrefGb75385Q/wwi6lk6uzenhGd3ZLKtLoXczeNe5ZVEM5RkI4euaVN86r1mr9g
aFLskP/8Df/+3Hl8PMcKZYzmp/3lint3UValluq+Grrinb9nwNzKECbIiL9aL0I471cZ24Pgzx/7
2w/LOc3d7tucMh4vrV8eO5uX0hhNnfuQzaj1jn4HsyGfzlim6u7IHKr8m8v8/fO4eRxPOdzernTk
L59XCSixa+KEiNGxkJ1rGK4v4ChxaEy4mfpDRgjh5X96iXwklZORHGme7/xyopFoHNaMpv37TvX1
cK58lVyQUOazhlHlPOEHRsf7N1+rvV3HT08wDwl1oVIcojb37y/nCNoxWBxVET3krHOYkK6ibF82
s8T6NHdMeLCZ2H536TR+fu2RFLEcFj8CR1QIqFPnpm8ww44oO62/ebB+u9el4nBFB4rBnofr12PW
jxdVJyj77wuvHz5n7VS8eMilmWV0SSdvR1hDb80UD/k9BusSFYmXXP3HP4d2kfFr4WgtufN+ftpA
VjaI3pboYUyt6dKJEucV2XKFkh2ABmuSPJJ/c8/9VpJxzb7HDe4bwqhttRWif3m+UcKDJ+LruB9h
kllXlZsX57yGG66BxoI4whQs93FSsDBGAwid988X/NtZJhXwbSpdW2HCxBf/88cDHOgzwmyTh7jp
8cmSX5tfdKwU4gvUAOF/fK2aY5PrFEI7vMa35+8v1zq6fcLouskeUssiUohXy9OqGvdrJNWLr/yU
zPsKLAx0Dpwff77O31/h22/quZo6jPc358rPn+1CloxQ3vHZXay+hOVm1VsqliOT1b4y5aweySFN
oA6TNbabyuTHLCPnbx72f/PgaUEZqF0IClsxsf0af/kCULcTRMSsljHDHBG8gtG0fyRGxFK3BoMo
sQdTRfVC6gmTqXkiSxskWMl0FENbyq7IiZ1P7abD+5vb3tmu/ucTgUPdcCtyMnDU/lrFWZviOp5T
//9zdh47bitZGH4iAkzFsFXu4G53smRvCHtsM5PFHJ5+PnplUYIIX2DQGEy4pWKlE/7wgkPp4H+O
fBthdoDK485KgUTtQmVSXpZIZVFGsiqap2i84zxolb6PM4wCAr5HgiOC1ujQsYJXQClCFrnEON5C
QNH0BzwPIk11d43t9r9xhm0/1wlEjleQjRJiOuQhuU0Kw3hdWPhpB8+nZk+PyHS9EjXNFj6K4lGz
8Up7aS1HKbehb9hrePj+Xc0tA6Aft6N9r5k4pKmm9pAM+rAf0e59tIFbLRy2i2cUKCM/xIKGa3K9
zM96w6tjI7TngSsxRIotieF/gbNb2ttK7fx2lToOfW4f4Zu32x/hysC8aXDSdc2cUpHZwaP53uQe
N9CLK0p6Dgoc2lMYjnG7NynYwKqFlRYgFzgunLrL24WATLV5v3Vh0I+bBS9/yoky6f3XuhZaulIH
LN0UDxDjStBVe749Se3KSoMGdk0owuR4qjObpSPLOmuRFXhtksT/FXg4i+zBRRn1c0f/SmwHmiyT
v72FXmZaQ5V9qyVyJLSCYvphlVooC8fq2qXDNTe9ZrpBJHNxrIBOmEVrBa8hbfYPyWP+1OSqtbI1
Y+p21mEBhiTG+DYFzQsUue3BTAT1/vaHsYzLI2DxnvE8cA4oKM2uHSDTfVtBnn3plCaTdwBk0GLI
vVgHGaHTzNymYY7+mEvDEHlHFLpOUIoyDN3QPWoOPSKb2J9CCIVtZibDr74zumDvuIX9rIOs+Dxq
QQA5o1XbYu0NffaGayboYAfhoPpJcSb79cZM/U+jHyS/7Ia4AxJjZjyWbtOjYBMbUfjmqEBtMNuq
ILaCIx8YHO9eWuXIN1j3GrjKrWj8sNwBiKfA6BXY1+1FXit7lCGplQuPdOkwlPiTbEIMgML/RVpQ
HEokrMD70EKN1lXLvqcDXFXOjh1LC9x1hlh7aNwOnjXhbfa5GJCceqyh53VARJWguKfUpBrfDZFQ
uq1qUx+2uNpamFMi+q8CuyzGZ5qyxjfpZtTYaFyEH7cX708RbXZ/TcH/dHx5omFHnL8ZqBwlQPvh
eGKdMPzEwxNhrRZPq03gKBZSDXUTgmHMU6Ae/VADeUlxW29+6Dxnf0qhoPRwDsIhomyL+smkuUdj
1Mmb/xkRtnsraYpkj+hTJRcuO0O/3HVUIigQcutpnP1Z0hBmPXp2OPO9BGOWTvJ8qHSsc98bYAC0
Igge4F4kxbNfV6qzV2jEl5BZO1KaKoXht5I0wsmuys4Alqj0jWoiB2I1hyapIiB0tHl/jJ7KjjAS
VX7Xuih+s2EnmlsAhCrM1NpqMBYd9fRZyA6bG4SFBQNXaQSFuAUxzX5vEXdcwdAi5Cr4aPgr4Iu9
rY20XrgJLjMLy8WXiDqfzVUo5pmFVdtmbtHHf40DOADP0FTGrxFwuPAJczxxqMK0+nF731yOaKs6
QGHiaIrBljPdCX+FGkFvQOSJ3fQ19CtdRU8JkbkhtWlr+tXwAkcoXrjrrw3IHQM6xCJTpThzPiDY
agg7XiVfAcU6B16cSbS/ScKf0oNnuVcrTIEXKnqXzxrUekNQSyQ3BHg8u/ATX0nxYmnkaxsiv7Ey
U/trhWkVbIY0i9Yo7sF4L2HQLQx7maYQT5Ai8ocGpilmM01ztF5EaGevHbLS9hO0zxZmidsXPwW2
I2+9bjojchtdazirEZEuTGuF3pTNv39wzhXJkqWrrqBTcv7BWxvQdEnE8IpeHIrZlSq23D/BV8v0
0LEk9lqIXq8ssEHl1DFoeNORsabz/teOwh26U0zcZl/z1A32ae59c2HlPlpNXu1D+DuvtzfwlceT
qalcIKjVU9BUZ69W1sIpGSBxv2KTWkOcGqADAD6GUQ/r0Rh2Je97sCWm0PSHlvItj0Cbo3eg9fTh
N7d/zLW5uxSZwMvD1hfa7LcAAI6lU7Tlq+953d7XR/loxBo6YMAan4Hk4s98e8A/udD5tW+zrbn0
OcWCZZ6NWEURitx9k71aoQlf3QvQ8qAe1bsHrBQoXUfl1C8d0G0H4YR1Ad4BpZ8/q+h8Z+ABDcRh
9KhwxNpSM8XAukBD4MXtdVBmmEmR0RaGKTeVn0HQUtHDrXmjXYuuq9MYXw0cY9tdAKADKQpncIcN
RqmV+Oz2trnwTFw5w+xfCmquaQhLzHNC14wUA5GR5LUom+Qdw0OIcqmSMqDR3UuJgRKvy93tj3sl
D7PpkxkoyVH9cC+yXpU6OQbzrvcSppSdvpOAdOQ7uUGCsyrrQZqnDAg74gXdkKlPuCm5950FDPx+
GIsReActQHmfU4xfKi1e+WWOzsdA4wERGGyCZ/l4qsPhx3fSfjVTFZyhPpYb4CfGtwIU3N5Squio
BzDfArdhD/goLNwX+KXodFWBAsA81oZ/PvW0i/Spj4g6NLXv2T4c3Dq0IQ7Zr36oTYZPA+2+FMWv
Hn0d4NYybtpxYUtcHraprozcFJ0Ml4WaZWwQ8EFrtbH9mrTIEqyQ1UR4Q++HjzAC0gTEoew/bm+I
aRLnh40RKahzxAUBizu72ro+zJ2kZsTYG8evMPNQIMZ3+I+MfLu9PRa1hvloQtVVMkFeZi5UdZ4V
eSIuBBALl/fDHpvvAeDyFghYlCTRD+oxyHzs/DEATlDkdajvetSHFDiQINrMD+6cxD3VhqGg7MpZ
R/2gg6ddvmRg+pODyK0EXY3Sr6zPYRu1uI8AWvO/AzaOYoLkEfOfaMyt8tAHCP8BhCujR9WpibeM
vu/v1D7tzHe/NnzzSbFUMC9yEp3iQ2hRA9dbI3DO73tUbIn4W+p4ycYxHWW4V4DnfNL9tMLy0OBM
GVNg2ejkloOrfygk/jxRlBjeyXbbcZcIU0vXAlFZXCcsGqxCLcGQKCDIj3ZrtE9TaB8fSisSO5jl
Qb0pkBvJNh03BVZMhY/Rio+0FzIxnWtmaDMWRq2uYkJOuJsoBb44SuHaWyT/2h+BqUTpxhE5xO26
U9+0XiDUjmyz2Xp3UZRL79FC0wfxhlATLykK2Sg7oaJ3FPgtDbjLad7nKO87c4N1RQUgzaj1X8Sj
wviCc1Gc40ghTCR34rH4Qbu//F421NH2japVD5xnRVlFug+aPka8M3wvUTmGF98kJ2ycihdMb4oB
7ETsvYIgEl9s2s6oKbfU6zZILVUPGVrbyLwWvf1q4Vv/BSJA+x7bsfe/NnZx5KAMn0Ge0X3/JN3U
/UWNUvO2dl0XuE/n9DvXSOjhaJSgm2OsIczUyRNaml73FMEo+mHXNvnUgLRat4LPCENOQRrNwQJC
H/z9QOFQIu9aqShRxln1A95CifmhFkSQ9eFbhNCsQhdWagao9pMzerX7YtsuRD5qStaDow/dB3VP
AP44TCBtYBFZrEvALeAxygA4yBAOxYs1ZsCKhe369SqKLDmJb04XAOx5hP3QjXO/CdvOv4Od6OIn
JhUgztc6zXbsvODew4tUX5md2nRvgwOPfYP4AzZy+KsXv6TnmWAUGxUvw9yzm+SjoY2ofxQ+Kgtr
s600+x12i/ejgyShvDVUuJFrUmPo77ZsvGAfpH4IcRMj0xLAST5giShTCCHAqAWcIknb7XtZ0xeB
hgQqcBtB25yOlw+8NAzRKt409N3zXdQj175qXNliDEQtTl1HagFx2dJb7dRmSM9/1WRh6s8+FObm
zeDzn6jl5O0PM4CDjr6OW+n5XeAn3eNEc8u/QY3NmxfTIU6Aa1HKDuxxW9n/ayo/6n5XQWhaT5VL
BXmXmmk2rCTA3/tcDd1+BXhCGixR0X8XceU+S1Dc4gEtFLVH0r6dcOnYFkPfG9BWRuhBD72nkcJC
es//MNnW0Kt7a+1gCocLLlEcPo8dUcwB/q8WfkkF1k0jbbL6DrVbQLNjXQ9wpVT0w1YowYw2HDSz
sF8bREKhxChx5WwgCoEVr8uie0ZGdNTuQhVBVquNBPrweIVEG3TDjAS+yhC2u8yt4/RBLzBV2Bm+
U/l31ugO43trSthPzNfLP6Io6skmk9Ksn7VCtz6bde1rWzOt01+14mrBwlN5Ecrwarvc3KAbNHdy
mjgPkA0KJxL0y/Cq+rp4QeEwRHuE/QdkDXzXvTmaWrj3Ei9eQjZcPF90rByiGZo6rhAkQucD88L4
Tkvq+WolmfIzzv33muJFuNE1THsWAtOLx1kgjU7niDbglFkaswBFNZveF4nhvGYZyki5HFOkoBID
y+lBiFe9LoeF0PsyD6DsQb9qmpmBVOY89h6pMSVWoQdvmegcuKeO+hQivvezCSztSSvxrVetythr
o2ihAoKWhCTUmqfbr/Y856PbrZJITOke/xLO1Mb5K/lBsqqDKoeVBbYgOYqkknaY1uThD6Cp0a5U
I5K8MRFl/wlGIaojJfjjhRrCfHtNP4FesEWJE9Aa6nLnP8GKHAUarZ+/NaLU/Y1r1O7a1go/fnbt
qH4MGrx16FWlv27PfJrZ37ERw0KmpkFlaX/iwFkNN+gktoilLt+cutO9Zy/LaJCwVNVxNHB5lX6b
+xtc8dTsk+E06fH26POtPY3O0lP6IjvA2WJWxuD9h4kkk/qNAgYipmmW2y+ICrZ3iD737cJWu9zb
OHAQcdKZATpH9HL+hdNciyLHUpM3TcIA2qmR3v9SINUg1gaivboP6L8s1BIui9ZC1ynJOuxwihlo
55yPidx2U5ncw68VEverRCC4FkF5/VSAykQ6SWryqUMR2dmgRFj9kDl2LrQWwPumJoX1f428ucFA
mznkuYT7fInzHxNBsUsxVO1fkZNAJhBO4rpXakSPVVHbL26t+AvImvnyatOVSdtzgmUB4NBmA2Yh
lo0IdA+vQiZIkxaBOKRG3H0ZMKx1//Hm0ml1a7qug7QzTNs0ZvVIe4wjjCBj+w2c/gSPNt1ghSJC
7+DHN+o/TLwngoUNddFXY0b2VL8wuJptnoXZtTGEXZcHpVu8oxCks3Qp/mBIj1qZHRGWYVxzaMq2
077kak+sTjw/4reJkO+P3NfpgZaOD5mlx85phJcHPXTl95ET7TyOwKPAvZsH1oC+uQ4w4P5E7t8i
XzUxB5Bu6br2p6r4/REgofYVFeHeert9Ni8vJBsUHWUw4Ihkatps606ib7Tzs/q9SaX8naJY9liS
H7zHdT8gU1xZDzDaoy+3B/1z3Z/fR6RN4BYmGBjndH4Tpw12N6OT5e+p6pZYrZQexPbGDn1ajc1k
fSqSfuO08DB26VAK+97R0NCWlVIae6NT8HiBmjvIPelsf0B4JukP+qDU/evt3zklqbOfyeQ5RkS3
lqmJ2ZscIjvooE6pvyEaIVVED82q3iPpoC8c2fkJ0nkRSM+FRg5OEXSen2t17tsW/f23tqiiYYfM
zU8B9AxhjRYlo4UjdG1SHNVpPuA0aeWf3w8WOr9mhRzvm5JhPk+rLQvuUNwthoVb8dqk/h5n9uY0
6FwniOHob+QC+MzhDYOsGir3SO7T/wFRdnutrg3n0p8zwBbyrs7bdLIvbdk7o/EW5lgX57inPAiB
brWKEMxS1fbyE1KSB3k+varTkLM3JkTH1A5CnUzDi7uv3aQMv2qpt37865ToNyDgSwWJpjITO1+p
olCRaqWb/I6MI/w6ralHLnW6bhM9Rv9xe7Bp2c/2OlVKQhKwHRpbjXfsfDDL9BvNQTz13UAeG5I4
LtM/SPxg5zu4hzwCFwvfRRjJ3+hgmd3CAbi4habBwQrRXjUt05h3fYENGGNMPeKdrAk5I3Q8UmOT
hY6Lagu2m/taxtmd5lnjQhHx2qRxQKAgDioOdfTZ7Rc6CHZUdhm9Y/rjUTx0C3OLmJX/jtSvfM/j
Ka1HDseCISIK619DFU7fVEYBOmaCJwF6e/7J7REsi4ETPAqUlHGNDo1nCHLKd7Mq5F0TVEs1uYsj
Mo1HaM2mBeWLrNP5eIA8vQDrgeTd1DJHuQ/QIJC7vsFHck9ZcHAXHs6LUwL0fsJg2WwI3SH0PB9O
t0pbJzBo38fSr1MqJ6n50x1lv3Dw9YvNA9VuAi4T9qgWmOnZRQP9DRO3Ih3ekW6Nqm8pmFp7Mxao
R+AE2TafrIRK2kFvLNeDTkGvNV11VlHgPCowoUzsELOfBH2P8eCFAkOiWsjBQejaq3CaGOuhHO8L
XGzKd8eBB5KraqmtAGajixwjEIjUD7Y3MFvqjIy+3utxElKikZn1kcNu/R6Ela8sHJeLhYQ8wYuB
bRsJKk/T7MuWxOl27QXN+2gpNriM3j5pgxPsC6spF/Lhy6HYJ5RTxRS/X6IfYAD7nSD8ebdgm70H
GL3p6NtUr00PenZ3+wq6jLQMIVAUmkA6wLwcMVtJgLchQHy9fG9GRwS4oFU41UNtg4DohXX5G44X
SgUgXUaxD4xGvgH9H6mbjz3FDkzm0hz87jgG2UatbOVlUNMCFlZRoWKO1KUpt5Hpj/+LfBiE68pq
9N+CaO1AFWCQO6VGoxKPmKAqnlHkV9MFZMvFVWNQ+nIJWclBSYLmkStHvIyRaWreNbtq27VWSn/P
T2o+93qZHwcdcSDUIft9RNV5YbvMUyKaT/QWqWrYJhVyOtfnBxEx1cL3iqF5lwG1vLWGLRXqx5g0
NusyVItqnwYwuRYGvTyVnEbamgLvBhZtjhxoMHStbanX71qBDvAecYAMdArqVMaGcK17yiCi7uA7
/vNTwi1A1kP9n2gAFX79fLJliRZbCIf/XTcqtB9YVfU+MMY7R4ze15bsLSR2RBb+9ta9OCYmKtmo
K8GhUm0iuNnObQPEb7GdUt6R6odSl7lgOVZuqyTpzutsVJxvD3eRcdJNtS26Kjq4DFOH+H8+S1BH
4NuyIfgYAK0/hAVNci3ookcqfZ/CMt8jMKk9IwNVPVGoE4eGKT8VZVctLPJFXQd8NRPmZ7hEQVOv
6/x3ZH2ast3j6KPyK/SckxCPQDNAgHCF0QyoHTkG1SPabHgrIXLRU7AHIgK7wKrchU9ysd/4JToJ
GjV1cN80XM9/CeL+knZBH30YvNfoZfOs7btwDPaaHMuT2w7GlvB96Xq86PWRFnJdgQqxp8IWf86H
repybMPeTj4wrJfPRd5De5ZqatyV3eRs5immEq6QnYIIDkXb2pf4KH5yAFBhZytxIGANafve3h3z
TwGYAvCc7dJ/A7HmzMsRLS0BcGGlPFqJpuCZmLZPCuXVteGF9jbwqviAXH+6cHlfbIU/o3IEaHnb
OLjPL+9eR6lAgsE9Ak5N7vrCUBBQD5uHqNOsR9XIxi94tLmHgv/rfe8jUxwOefT1n2dOXsnEydkm
hs3sWNR9qvI+N+WRiiKuECqWPX3nJF95K/onA/QbDgOm9483OxMXbDtqBBa4cx7J8y2gmYmLJBK1
tJae3LYbvH4DomC4Q0H6A8GE8U4kubLK0qFdOH3zex3SAdYqNpRjQA3Me7b33FyojVbl3ZGP293h
LOjfeT1eWr1Uv6OUVd3d/rjzF2wazuSqATXCp73IEHQkoRFB6tujS0fhYFsREi2DgxKMjXODbyTR
S1Xr6Qvep87CRC+uO4amTsCppmAAsn9epVCjUUv6sB6O0nPb+2ZEDsFWTHcdFYn2oXpqvJPI+tE/
oinLG+4Mmyro9EOv/PNF/+eX8IoTgYkJOzQLvYIeQ9u8q/uj1w/6r5o63EEgZHKsikIszFqfNs7f
Kdk01hSuA3kmPxFzHEHchoqViGo4ui2eqGgRjGMD7M2vYDGMtoNcgExMtPycLAS2KOT4A3URTaJO
2LP4uMgEH6WGTSIab1HxbEgwHJtQ9oaCY3aXfhMCcVjamlByYXcNNRJEjSc+bm+a6cTN50AVjhIw
hwQ6yOx7Oc5AO6wW/ZFvOkDKlxoqrpVH7cb0jPLb7cGmV/Z8MBtOoUZ1cCo5q2J2EoWPaZdlNNoR
A6NxjZQBknG17Q+AllUanmWADVXhgbKJ9dFf16B2P9/+AZcnEq8vqoV/Zmvo892Br7ML+jXSj6gA
wl1DoPIxTQd11UnV+h0C0H29Pd7lTc94jm3SquLjUm05v3p0r0SkDz7OUakdb2vZMQ1MBt2CR3d3
ii/9jRMY2kJed3WSrsqtB8TFAttxPqgVVI4SmrV+lGFZ7mkW4vTVpPWTwCBki8rPEgj1cgsBv56K
sOwiUGvGbLy6hl0zotx9RIc8PlVjhY6fQbXiZehbHIBvf9FrW8gEYa9PKBKAnrMthDEfrfi4Mo52
VmrBQTZuDb+gdctyxR3syW1etx0apl1UbLUktT+noWIHCyf/Yln/9AAJq2zSPIu+zfkXhvYtURcz
rGOpF8SrZjkq+4FMcC38XB1W9KnlEww4+en23C8ueIalCDJRu5GEFnMwYoqnZCdEYR6zEeNZS2tB
AISIqiIUooijjUvag11BrXCA3x5uD32xp6g/QyonUzEIpElWZjPWdEUhShdHmYXRtyRUont38OwX
U2JA24Uy2/2H8aiAwtgznOlxOR/PGXpnIJAQRzxx0dgFkycjLM6i8Mlp82BfFslSf/dyTYF5Qrx0
qfGiszCv8UZ1IDV8m6wjfOfuY+qFPxutZu0UrSw2SZC1H7jXWUuVgiujkirAu4J0OrHhZmcnTscu
KZtAOQ6h/eHiiL7ONa3ZoNhCIljUxq9UrXGXuf1xLw4sV7BJGEdARFRETH7+cYGLI4qNJMHRSdr0
u6wt3iSjkB9ta9sLz8vllp2GolZAzEfLa57tObFqlqAnlaOHUdqD7AK5N/rAPJWGG711plms2xpK
FvEigi23Z3llywImnZh//GXw2RbKW9mgkxL4J2Pw4wEAb6R8b1wlLX7p3Zih1pYbXrn/5zFJN+Cf
CW4oQAKz5RyKKAF6iJaviRvJbycbmntEfYuXQRtUsNPwiBeW8sokSSGm0uhUL+SyP19Ks3dh3Ug9
OIGFQbam1YOPrpf110rSCFNUYO+3J3hl65DU0rQEXUdDypmNl9SlkY4+CviDBPNO4IJ+wBoZWSHp
lXLvLKzhteHIOP80xcFCzFHgrYUa0WDYHspxRrwVBS1s5Is89aCXGGAsfMsrg01NS42b+U+rZ7Zh
MOuQhHMhEC+BZBJGba3yBssF1yUvLH7e/o5X1g1q2iSvQFfPJEU4Xze6pA1ovyQ4JXoe12s632F7
X0WoEm2wdInizShiCDP/YVDSYGJjEBYXpZcItSEUVW3lWDJ69lJTB8A9GAG2co3NHMJzMg3lv7+V
CBlQZp7gJRCO50so3bAKUjcNTl6Y18EaJJuS7WAlKXtkGQv5SVbtpxjt9sfbc71cTJrehCXTbgV3
OqdmaGkZknCl4ckBVoFunBGIdV72PCja8O8bh7G4Yug2kRCwqueLqedajFp0EZ5o1el3IquNHf39
5hMii/nCHr3cN9NQlF5VBqOCNv33f0FkyhrClyHL8BRB3P7Mdh2+VhOFStOr6pM+MOh/+Ix/jTc7
7+qfoo2K456Muq5Y5XY71CtftyLl4ESZtXC7TP+0s/yAFaNaToGZIIeTOIsySkXjgjaYnXRbc1jT
hcYaBgxGhoqgkz+NpTM8ZGCH3v95kuTNU94KON4CMnz+UYH3BLSfrPAURm140HBAOfUo1W7VQFlk
8FzZl6TJ5ASUoqgJiPklY9W61QV6eELgM/vAgqlHxMxGbzfKkyXY/9Wx2JDadMWoZATn8yrYD2mJ
b8xpQDzmEdy58glxXvoD6I0v7MtrQ8EGtQmIeYgu6qsuprpSsyex06BPOW5VBSBUNB1yrFygdvDP
N9lUYDV5aYkOKSjPrk9AtbLRKWueStR6Pltd/oFyq3KwtEZ7D7umeb29QaYPNduXZ8NNs//r1A1W
Hgjfj4IT9h+gxEFep7tU7zr3m1NZxbPrSzV/rzqJFlrMD9reHv3KmT8bfXbmlbCh4APc9GS1YUvm
qqMczZOPfQM2DJ5mLjGor43HzTmdPzA19rwzgAW505mY5J3c0ukeYjdS3nzHbhHQHsT3skfr9j+s
JhVqS8BDIjufQyvzWs8zXpDw1A6u96b2evYpt5AaqsG+3o1W2ywAoq4tp0Wfh6ua5i5Aw/PldM3G
KNpaEKVRhkRAuglb9VMzBAWGbwCX0ZBsCtUG84935xr+UL3Qs7v2geGnQxikRUDePBu/VWyUjBH4
PCH33oHnlsQZg10c00zNf/I1lMPtDXTtcFoTHsIEUgolYraBkkQJjaDywlMiy/Y16RqycsMMcahB
XH2puH11MFcnnUH/a1IBO/+4veO2ce+owSlXsHN9Luu2uNMxmpZPfWL8Mx2dmEIAiYDAxaNh0UI7
Hy0tDDxtfTc6pblE8TAxyxTqQh+KFe0gXO56v0i+OXAA1jqi4PynaQdRWtfix5663t3t73zl+QIk
TB2Ubw1IYz71LMuStk0kB0fLLfGMWFNfQSnx3F2HDri30tomCA8UgeSSqM5Fm2P6Dsb0SE3QGvrt
s5fTq9MQ5646PmF640WbwquHD9PC6cqqYtdcmdz7/J2a0Jga5fKYdUWWb9DMdp+GsWk/1brMF4ok
00LPLk1QDJRH/gRHQCjOl8aQqT0Bs6NTlgocxKAZ0ViCoevvb3/1K6dJ0E+ZmkqOOmFoz8fxewxL
RYAqk25KrE1VVYn2cBOwP3Cwq/nVFJX9cnvE6ZfPZkbzZgL8CII+Pvf5iHrM8y5EkJ4SP/UehsEK
e8CBsKBXnj7+DAtXea08rYKp7tgL+OQrk7VpUv9JbOFIXuQNFr7q/WimJ6PNTgWMEdrFVlhs/ETJ
XobAWrybr6wiQFUKpoB2iVfmq4jeQJU2rcvXjdKm2+aFy+YtoEDVC4/AZQ+BS4NXYMJ/06EiaD//
qk1kiDIpxvRU4ny6g8GERmk16r9IZPx7ePnhAcW2ej0iMSjWU29lHWN4uIs0Zfi4vb4XrTJL5yRx
g2n8kAnOOisyYs2iNmo0aMdsyr05t562R0Y7pETsiJVIApz4Wgiw1q6Me/8QJ6P5Tlt5Kbmf77Pp
Z8BysPGlRcqG5T7/Iika+oqGVu7RK5V4T980/ErrMtjmLcFV72FbvR6a3PmfmrnNUoR17RsQX5EN
I6ID5Gy+HNJqB713W/2Yqg7mV3ojHaxalcHbuXlbtmsDktNBzYzUuyuSCJmPpkKaGq3ayNncXo6L
PgvfAYUy1FwmvPSEqzn/Dr05qE2MSdMxD30iEjONU3JyJLaLV7PLCp9zpzTWg69YevpeGl3S3TcI
1GuT37Vi76tuxJc6x3u3hN5Slt5aicLmByZSFkXFxDL6bg3jz8PhuR+xBexSKyg2dGUz0o/bU5kf
32kmpG1TNsxm58U6n0mbD3qH/oV2zCMx7MtyTJ19jXJ7co+qNvK52ViHztKLPH+W/gzK2aD7D7Dl
Qm8r9NrGD6JUO3Lq3OBVDPiqIM2peGgbIwalVXdRSJcL66GM0P32hOfRAGNbLB3dSLoc7OLZFs5B
b1Ha0PVjZGHWeXA6pf9doLCVbvohDbe3B7u2Z8keIfUCp6HeME+ujLHtKKx0xhEvw/xzoJrpRvVk
k61xo+34t8HW5Du/ai3iktsSuXXckEvrH9vN05Rph5B0TZg6AtrzNR7Nvi+AvBvH2BtGF3ETBRP1
Xn+o3bjUtr3AYGtVYbj9CHdyCWR7ZX+x0GR7fG8Y1/NKRAxv0U7G3jw2aaR9ElUfYRCuB8r7gBGK
sfZsSy4czqsjkvAB7iPruyjUZ4leELAaJqgCUbr3YRqBC6sw+D11wxh9pXhfLElDXLkWaauDq6Gv
BhpNmx0iHHRo1IWeeWyRCB/2lS+BwteIFpgrD87uYz3iebNpe9M7Jdg1Lhzha6OD6AEbDzHQgFJ/
vrxWUBY5XoT60U27Ntihjm+7d1pvY9Us89b7ZRUwmDZBWds56K2+WRJZm/75fwcf0/YiskbohBtx
IsKdj2+gap5WuA8cGxSY+ne7NJLPpo4vtinrxN95fRN+U+o2bZ7AQHdvlQvScnf7nF25UBh50pvi
baJYOn2iv9LhBFkeCeGCp6EsazD+hflsV4X9pPaeFuC3p9AJM/BcXbpMro5LVupO5CGaJlOs8te4
Tdp1A+xE4whB1Ht1DB9t/1aIJ0wTvXDj133x3e/KqlxY8WtbHGwDTyGVG/eCGyeTDmND2uPHYUDK
Coe1pokPCAKAYFFo3OufY13x6oW77PqgYHVctMZpMc5CEDWF1lqiKXgcC9N90aMk27Z+W+21kAl3
WHUvrOm1bU3/CSluOvTsrtm2QrAPY7uGb1t6qv3R1JkbPGV6qderGC4n9mCV6Lq7pqde1WEOvnBn
XputzTSnVG4Smpn++79WljVXVNnW5jEyYhRHXXT62o2VdT3WXLoC0WLAuua/XJagVqypaDtVrWYB
p11WTatHmXFU6MGVq1bD7X4lKkzC17WGFKaTR8ZSU+rae8hWIX1Aj1Slm3o+UYzpcBih63nUY1Mv
12XXq3KnVT0uBpo/1NXCql79rpOuBMic6a6cvUVFV9t6L0rzWAh/fNMTvKPTUom+VZ1fNdsEb5ql
WsO164k0nJI76QJ7abaPkG4JATNW1jHThPegyyZPN3mffyrK8qRgW7PXNOyEqFeP2KF42GH889UE
RQI6I3cjpSsxizfoTteY/+bWEW56b+2V1rPQsVLM7lhm/VgeLEx7442ZhkOyMPKVTw0/gbIkYHow
EHP8MIoivFSJbR07JTe2I344mzTNLffg6qn1m99hLSnfXR+RpsqkWszRme1fkTrsHjy8jo6FGcIK
vYAS5i6S7r3qFaexDvb/4dsSP6o8QRqcl9mVFGHNlqOYYh9zS432bYpBAJphlDsDF9+rld2b1Y7m
yn+ImScpKIQ8efJoJM92lOZQ+6+lYx+LzlBxexAG+msa5rhK5DcY5VmdsbCUV/YweMEJOkN+bwGo
Oz+kg4Ejmw0g+tgond8066TH31E2URps1LbxlJ2Bpr+yd80xt1cNLAqSjmyQ/x46c++BIaaWRKVy
XtLpnR6icmhax3rQjfagVnX6pUwJbJ9q/JGdhdGubSa4J4CUqCBR+prNOeiGWORJbB/HJPo81thq
AdZFqALn1demGbQlitaVi3DCYWMxQYueGv7sIix1QP9JVthHzGzCCLHGsn5Ii7bDncevl7pYVwKH
6aKHPwWrjiM6uxWoDw6oegj7WMXK+BGkbVivgL2FeDxHY38AH1ptpe91S4XtefGEg4KKvj0h3miY
X5A3DR23QJTCxNGPSxNhRypFJsZFKFDePpnXFg8YAEypSYAVxsn5hvWrHvOZ1MTFKUl98w4hhHhY
h5aP+JISJtHdEMl64YxclGv+zA13i6k5SM5hzMa0pJkjmeOIY+sXXrfB9yatyV9j294iWu3I9ZAj
7rMxiiS5xypy+IpOnoYhFPadBYpGijssxBBXIhjicZJMju0EdZ/dE37ca4lR++KIvaT2lmo44ipe
pjYHKd3R3mLKGGH65CeYCzt6CvX69hpc29AQ4+g4s6/Jh2bD46GnxVWZm0fNaCaEMbJ8NmJAuC5v
IsPHsOHfhwNnO+FOASvxd7bkUVBxLBsDE1tMNQ6GUfTFXmaD7WJyVehLFPprHxdwBIg3uCo01WfD
RXkh7MRoxLGzcz9btXl/aMtR/ZGlqf0h3EZ9LjwlerELd/x9e6LX9jbQFodOArrG8DfOJ1pj+pei
F20flSai9jZW1KJsN/oGpDoEPIRiwO3xLu8KajTcgzZlfMol9izJ8PMig1sZ8GENL37PfESyHrRh
bOP12PjVDw/F24Z4fKTUfHvgy4myadhAXBdUjy90qydNdFY7EcfUhW0YxVY0bjofuN2r3pFUHgDe
5NZCOfly05K488pwP1FWYzudf1xbNoMlM1AR1Rh2+xyNcgseoCP2th7VysIEL29DQJuTCh2zg64/
R01CxBdVFWfWMdFluRM6fTf+aq2+uf0hr02K+govt8GtC+L4fFL4lAdC8RLrmAZEiRs944H5KPHy
2soGJuL/STuvHbmRYE0/EQF6c8tybeQ1UlO6IaQZid4n7dPvl9rds11sogj1AoMZQAImKpkuMuI3
d7ejbRSd2O+ydMZJT0t/nZ+42Dz2SK1GgV0ponysZq6bQ1hVlneY1CE6456t6Q9ek1vVvetQi/TT
uRBfw1T0T7d/ysYKklRVsKG8o5DyWB3JjY4hVRlFSVBiKPceM4UkPWV1UVVHt++rgzkvItzZLS/P
BfkSl9Np83KEtnr9rZMZpBhUqijQQ0QJ5tgS4YEEw/6nFRi3U1FMP5CBV5+pAu55pGxMMwcf1x49
H1SR1uxro+nsPDdt5WkCAfhoKs38UGSO8lkAUbj8/Yel7EJrmjMBLcPVNsmzLl/KKYuCShtbf8RD
/oOXhvOxX/LPFMmtf26H2ziCUNnlEEINB5GQdemdR4ZaDNhNP+VljCI96qvTfCqY8ORkdrjCo584
A4+JnGnvPNjYojTGSZI86f9jrxHGXR/NmAyHcdCH9Wyfs2GMnAviZdYrPihPJAqlyLJIAePrZTMY
NTdKbCUBshHFBS4calmYL19yd6HGkVgK9dnb33Rrb5Ah0a+hxcQjYp1vkvN56WQkgYB9M54TUFbl
xUO7Ir4Dguu097zVmo+3Y27NoyQcgaRAOZey9PUoiyxERxUZmUAXhvNmRDH5UCghdp8VAm52b7Wn
zizsnU+7tS0k5g2+viQBrXeksoDN1iFXB/j7ORP8/Kq61xOj+NiBldk50Tdj8WKgbwegEHzm9QBT
GMnIY2ugT/Ox+aDigHoIx6LzjlU/quXOwLbWJnuCO5LlCfp0NYOlo0V4tsRJkOmi+KFqSHBdRJ40
5fH2rG0NCp4omBoaraB4V6doFy9tZ2SF95QnznDOqsoJDwaiZsa9NS+ds7PXt6LxMlFpF/CoRqvi
+hO6mejnSGjuk2dP1udxSZrfZT1by0EryTx2hrb1CUEKa/LRRalvXTGo9WVAYCrxntxULc5zls3q
OQ9VPT3d/oRbt4Js+EgICMtjnZxK6oOb9Xn4RFEeDwYvcpK3nKru20WbXDps6DoMYDPyNvkRTZ76
t3ZOBEatgVRDlhPtF1sACR/ENpdGecoWzy18xeiGE5RqNCS7AYLl5DVnU6jJRR042U8F5qBfbo9/
a+NTkaGDDD5NKu5eT6oWxVmNFqjyFPd1+DaEE/I2M6P0TWlhmG5FNk2LtjB2NuNWIkLdTfYloHEh
MSV/1bMiqlSdV6uQ2aWS2GZvcXkJ/c7RY+OC57ep+2GJio/rpwMig4+0c4p3oRV2yPCqS/fr9gf4
c5xedykoAILGAODIg5SE9vq3RFSrhtqrwqcizzmFWj73HeTPOjwMOR6I6uDBrtcycQTBal0UUIrS
NXTWTiFNnfmQO012bKxyD77+AicjrxtM7Gm9GqCT0Fy7/l10iXIdwST7qXLw1fysTAC+6CC1/XBC
g9X5Zvd9mqPVDFecgnAXTyclB0Pmp5kx/2PoSZkfIFI7e5o/GxsGDhV5keRHo+6++lyJU3mhYUXh
U6XWKWr5c9F7h9nMKIgDJIae0ThT+k3tlFo86E2b5fe352vjdsSwBNseSLmApdcZx7TMmdspGJbM
UwdBPfH6o9265QGrZw+ACbYNO4tVHqKr9UHRnboIOifUwdeQP6fThKpTp3zqQfYUP82yHgK9GsO7
Zm5U7206i7T4BKXBsj9oqT56h2aJ9g76jV3K2UC1RCJIESNYfXTURZwBKWLlKUmXMD42paeSsjbg
K/8bpSXUgbcK9kxUNto9fYDN0IArYImg5YOQ3/UyHLpu7IYOXgNCh914lxs0iLFKMJb2o50k069x
MVOShbTFOuH2TG+dEhzN/y+0vCOenRLcDamOH1UUpNMwnNw+Sg+1GlrnKkbe+s6xMud3A2/hHRoB
7UUtRZyeFrtVTrd/hvy26/mHFgSa40/9Yl1uzMMC/DOe40/6LHnB9WwaH7taw3SCynx2uR1sa3cR
h0cuMk0IQKwm2kostWmjMQ6w9GjVT/hf64o/aRDYjoOZRY9mJ9zsF/TY8VLWZafvhN/aXKRiHIho
K4LSWyUUzoLuXtU2URC2Ij17dZG+X8qyoSBWtp9TgFv2zjW/9XFBXvJtJWAGnsn1FC8NzKdqqaPA
gU17N+J6fzTmzjo2drknMLEdCnQSX5Wdus4oFCtH8GexogBDgOwrSjsk7jrmLb4mBufvm2eEkEUZ
yT8CNruax3mJuNjTOnwaVX3EqSQz4vk8Kl20nBwrXfYUE7bmDXIcMj5UEuR1fv0Zu0xHUjgaw6eo
BKpxBPSE1HalLFOKTLAyfKeI2Uc723MzpsymgU6SxK8BHHqHA0Qln35WU/DSdPTsmNW1+2GOR0yr
wrnaWZsb5zDagrAdJcIcatrqk5qtPqsKwhxPDq7nB0IvD/AdcbNe6rtuHrx/cF93zkamjBj5VvB5
/36p4kUoZdQQhIDrvvrGNdyZ0HW6KBDanN51/SwecTvSqM434R6kbeMYoIBmw5Uj28YLcrUtrNZw
RCF6hTunast3TqQ4/9m6iLAOno048RvXK3LkxRoHVfiu/mtcPbkHLtRSqBCkLpnxKvcIo6mYYPQz
t7U2XvLWMdCqRO/WryfRP2iMeK/DvbE75WhhXVESwpV6NbuRXphanoSAN63U+J674/JhiRfzR8nR
89/tM3YzFP1sDjg04iglXm8WG//2zvDaNOgTLOoP5OCwdujkjLU/qXmzU7fcmkqKpGSWXB+g+OX9
+uwSQ1A0nXBphT639AZmKbVVqB9shAzHL+2SON5h8Yah+DfUtO6C4JBn7rzsN7YpBWJSJXk+SA3A
6/h1F2LHihttgCD7HPkx/c/f5lyY/zhGZw3nwp7ivTbo5geWetDUL0D9eKvV++e01zIlDczSnid4
dBTkubmHfHkfppO2o9SwFQ3Mn1QcBOHzQoQyFFNrYFmZgTGewAlKN4DFeV8UbqH/RG/V3Ckjboej
3QpzFgK2thpcqHthpUVJGhiiyJaPc7O04WOCUet/rojn098vVY6b/wkmf8yzxZOjpBqPqpMGlQmK
2h85Acuj6KrlrnGqeC+13xoaHXqe3So1Pe6t62hWmizmoEBERGA4FJ+mNE9dWgnQ2D7qwgutnQtk
a2fQlFPpWoMC5Ly7DleIplLmdk4CQHlD4VtoaPt6aWuVXxiRnV6i0fUqw9eLoftPzbtRvGJn4A5o
MWK6YQC1ruPX6JRUEdbNQde1zo/OmZ2Llo7ZqVI64yNPLmXvVN/8vvSGqHVRZUOh4DqgMO0+od6V
BaPWqsvRy5TC9nUUnUasdBtnD0y7GQ7/YkrdfxhS8mR4tngG3MtETes6sGMM+vCl1qQvlOoUB+GO
7U5LUy77VZaM3yyPMnp8HKv26saYQ9GVIk8xnO5Ht3lU52QxHsex29OC2zjOWKLYfEn0FWDd1aBo
SUVD2xhFEBaTnZ+1xLTSyU/Gdj5bjbIsD5WTm9np9jbcDEq3gmosOhqU16+/5GjETjNIyko/hSVl
icmM8U3qp7E7iioz7LO2tOUeKWVj+jiySYo5uuXjcxU0ckEt6Y2aBYrVxpX0gk17s+XVF9bJ0YpL
NJNuj3JjP9L+d8CRGBCwAHJcj1ITEYrB+GwES1GVn8yFbsZhSha7P1gNx9BbD8s87RKHI3tkEsu8
h+vYjI8CGrkdulugRq/jL9g+ucCs8oDKQtGcrVrMJydDvvUt5jtZc4gnHREwP6pD1T20SjG4X29/
gK0vjsAgOTQ3NVXp1YHkAZEUSdjCVoka602ileUXEvcQvTlV/Lgdamu7gEOWdVueCdT/rseqmIID
qV/KoAwjLEGKGW2hU+eQgtyOszkkcA/0lZArIv+4jlO1Ns8P4ZRBFLvWz156hNldXx6rtIRd9opY
FNhBj1ChocV2HavIhQ3V1SuCwcgjIjhTAFfScXxaHHsQts1xYbwmTRioQa3VKyIAtn1fmnnQZFam
3WfZ2F1EyVa6aG1c/nN7YPLeW59tgDUQmyMlpt+0XpgYmkLiqYsgG1IbXB76GK4a5e+zsTRBVU3T
r9Y0pvvbQTdHCB4SzWbyYlqH11+zdbKl6nMbjhFiom9ykff/zVY7zEdLKJZ6vB1s64DjDUe/mzOc
+3918xeTOeWaysoHvJs7lxauDG414FIwg0O2FUIt6JQ9jdatESJIrfOqk0DSNQDSo2WI+BMsKldt
q8RHlwx/FJAFj3XkWDtZ+GYsLl2MKFEkQp3s+mtSqLH1cAkLfMXHsTzYAGZPlTUWaOYY8d+yknk9
0WEHacTQMO5xV+vFpd9a19FYBkWn2P2bJDeG73qctw0ue2r/aWx69fT38/c8ohz+s6s+MZ3EtbGK
CwzAz8XZGJq88NO4BWVZtLH7wHNxT+9ka8mAxwDMaVLKp+ZwHTJtxNCNuagCrMuiQxd707tQSTQK
DjCk7zGQKj+/Yow8KMgvYI+C6rwOCJxmqdGfrYLYiYsLOEvY7VWtUIE2izdcGXsgl80l8yze6jgb
MSbKzaisgt6JyvAwLm2byfy0xPasdnd43nJJrI8YqqtUprD+kB2R68HNHRMXgckKHLVoi2NrT3p9
6Cq3Ofz9R+TepoqM5ZxksV/Hqafe6yOKCkELsBKYavyhNZIQFyjXeyNmb0eSY2tUoBiBTv6Rx1q/
lRYBNUXDFygwsO7TT7ko4x8NAlV7qdLWWuQ1T+LCdmNsq1GNlgLmy0gZlWtlxXlAcN6vSikPOMHI
rI+20+29zPZCriasjEoUvjiygtRpo49F1YSf06Xr77Rh+lQ2rfGK84uU5E92DV9sbRNAfuktvW6W
qEig7nJ0Usc422HRNp8x/8EN5vYq2Zw3SW+l3g8cYN1XjpWywWFhZOmHlvMhVfqk9bOmtnauuK2E
T8IPgdTSU37RJocykYXdbJVBD4IjxBwuVvtLXtugA8nw3whr6MJDG8aV+rZc8Ce7PcitGXweXX6E
Z2em6nQyXXFJjRZD/Rih0N+di0KrPD9zvEk9ehCHdkJufVf5QQEFoI/3gvpetrgxwnYrgwnS23jR
FW1szuWgOq+KwwsJbB4g6bVUWyMKys0k8UGhlUr9rwchpf7gUSbZw8ltfkMJswS6Ril4relFiieh
sz0br0kKBW+89gHbvHOel867uMKc6BX3nFSn5QqAXOuuj6+2XkKFzLMKzCnEBjwfw+o4RwjstY3o
7UNseXsOrFu5H503ckzwWwBk5Bd4tkpaUY6wdLM6WLrUPSnTON/lCsDOrCvjC8LZ1ZNXh8rO/tvc
GM+CrtKxssFeuOmUKkDfr31wq6U7lHB0f6PUalx4gHcfgfgjjKxz3d7eFJvDRVoQQVr4VS8sr6rI
rqMYh8kgpJU4+Uobun49uvgLk1gcVY7x/oDkyt61tLkx6HbzTrEAfaybynU21vQ0Iw4cl5L+BZU2
xz0tHaaIrxjeszir2fQWlZd7apO0jM3JbobkX8g9Gr7JJu3TU9LlzdssEuIvBb5kPojGBpB+mPov
RVQSc+5rdZHvh6VQkOXHxlk9N8ZUG28SFXb1zrG6lbhIbX5e8jxZuC2ulyyvhq6fWi8LTAu638+h
y/rsrdpbtY0aD329PaXsrcmjNc3rEsCaCibgOp4wJy7CWJSBm7cUtAAGkxA2rWcvl9uzt3XacBnx
OalSYJmzuuZtDTGHKeXR52Q47YlKj5a7ymYnnmu37qJTaxn93StC0nSHT4k2LnoP12Nb9NlQ8Twu
gqqri/i9Z9VG8XuoNNE9RGJwxwMqfEa7c9lvQVLoUuJ0AlIXbZY1ozJF6dhRE9Tv0naJrB/dEuvV
mWyq0H5p5lAtOIPluX7pB5bd+3zMNezDYKUYuI805hj3vlNNTntpG0w/38An6b/c/ipbK0yKt8hO
HO/TdRGuE3aEVknICqvh6mH3sgz+nObzPeQB7/PtWFuT/kd6CCwuvag19KGYFIxd5znn8T0OFGdz
o3Q/ui4mvSbYU51e3+JQ7H/FOUjXhsYmW4gqzep1w5tblImh5EFfVXN7VOO4Hj/rwkxDvO/S5OBl
6XfXXQp7Z7RbewljbRTXeBnDUl+tt1hQsm3QowkGGK7eV6BjQkkOmjq1006kre+KeyaoDjYU3ZPV
KVFOrVDSei4CLDKr8Iij6/xbS3L1UWRh+d3qtHln924NDTwk6wYOFcDW1dCcHLK5mBO2klKI6WMs
lja/tJVb7tl2bK1O2QmSVENK32tRaW5sa8lKnt8iyw2ERrU26e9cde67cxfP2M/+/QIFGYQ+F7Mm
yYbXR0RRD3D87bwKSjFNlwQ816O72KDXEqzSnUMaT1P4mk8J4UN2oimgraWk2gzgkaorZaClWN2e
liqkV2H2efXrFUMD6iXTSGpDxupkR/1pKnPBk9tWBF5aOK9CmUxaMxkPuphi+4h72a6jrHw5rZ/C
FL7RxqBsCUhwtU6KDNeweTRIkh1Ad5aa4rmGXVd3dBZ3zg4DWHQUscLwrkiz+gO1wfrn7VFv5UBo
SOPkxVOSK1su5GcpH1Bk7hTq+YGa4MThh0LV6nOWiuh7k9bAcVSE9NIjpEv76+3AW1tSAm+kChXE
xjX6Jp1TLmdKDoFbKeqJJ4Ju+vYgPKhpndV96QBaLTupyeZY0TqGr4TAK6J212NV69oYMKAqAlE6
Y3rOPOF4DwompO0PJV3i9oA6BLBsv8j77DWpNfx9yArSkg4I5nXsJq+tUat4pSxG33yLrLRwHj2Q
BaBH3Lz8NrlxZ/iDAdJqp1e1dUB4PMFgIEoizLraqdpzZ89KR50fpdDhVMVZNz26NgffJ2+ZU/AV
t+d1g4BIRwOjCx5IHLTs2uuR1h1UHDdLqfa3o/bVmuJ7c9Sp9auYJ7+JnTb73qZD/JCqTvtVz8ro
DbDk4rPWz9bH27/k5XT/0Sv9Y8zHI3SNK9EwSnYWQGUBgnfNOTcU59EV6KD4TZuGrY8lhonIIFpw
H27Hfbmyifuncsd1Y77Q1sZKwkoGbCYCwxnqi56bYXpi41rikCf9Iqe6znay4I2PLmPykkEGA4jZ
WjrRwfJetTACDULZqlIVbf5V4+KTPBQNANJTONmTuCijHfMYUAr3EOM1Q19NKbOjB7pmBzaw/XPg
nyIZIUvDxmoNJNQDSsTlksBJSVt1pa3EvyU0Rb/OOvvkJEn+Vnqswy921DlI7JE/RLQtPfI06ZY9
8Nbmz+GEBTPBBpBYmOslqeJzNsBMT6l+iMzxB3x373TKxuOX2R1E61OTxx7XH8hF0ZionDo7lGWm
NO8U2016RGMGq967uF9mCPBsyNrAAVIYfKEYB+ZftAgfo8w6uXbDo6zWijNdtHQPbLQZyIanCdaR
lGTNV2/11raatImDxvCau4QqRnpyKiupL7eX/U6ctdBCNasgmoDYB02siBw2VpaM59zJkdC4HWhr
f7GfoWBRaeVxJP/+2ZXltqoKF3JKgi5Dud2n5qaqF3NRnPHc2FZevstydVdb52WVgqVMlsrG5oHk
rvX2GgyclTJCCzWqcDV+XFJj+ulpefQON/Ypv2A4FFOiH5fhUs6Nnf39oUr4P8qkoMW4NlcrWE+s
XjMapKzF0FdfHSMe3wwxpOrzFIHB8PMuNsx3UYWa1ymlbmz62jSMdum7oav9woNX/K22NkUi8Ppc
ZbIHyj+rSRCmmoYhtnRBOlrl11xdWnowsDtOdsHmvj3hWysLCD7VBMpdbJrVUzgGgNxpS5oFYhTh
9HaxUKK9p0MxeXsVoe1IqOuCfAdxsX6Lcm6HGfLrjCoy7flYg/YUv3Oh1Hv9nZe3MkwHmbcioW/x
1lsNKc1RCnKUDDiOnqPPFFfflEH8Oy+zs3f4bQ3JoIZAXstGeME+yUOFTmBvZQE/Y8xRz5eahA4d
ir8naDMkpEDoteDTgRfM9bZUjUHVgTKkgRCdeje4uTtfCtLYoxhb88HKLf0RxEO/Z+b1MoO+DrtK
27ETL5vS4TRI4tiZP3nVmCc/Wh3LXb924jp5l7nxEPr6qDb9ZVBE9B4RjdDeOZO2cg0kZqBnAnFA
pUPOwrMzKaWdbPV1nAZoe3GnRhFyDyUqYf+AjGo7f+nxOMTMrVuU8+29sbWQeKzQfmUP8pZe37T9
GFdWo6dBArL7EfgjOY3uoMd1sCYw96+JJttpshgic/frYXrxbFvpOKXBAH/o1MyT99lL6pli4pR8
vj2wrXmlfYA5CYPinlzNazWUjWnVSIlPdhyCgNaxz/B1EuQUpk9k6YfOMYDN1hm+sT5EIeegarHp
frr9K7Y+L34QlOGRLiKvXX3eVuv7ZTDLOHBDKwIfMCVa/bEqktHxjaGCPXo7nDw1r5+DOAhZIJHJ
DEBDrJ+DOhRfgYEGsv6UnH4Nlvp17FGHTxNhfwEGne6E2xzds3CrVRs15qzhCQdP1Day9jQ1QHQ/
1ssC0IMHb7J3i21tElqT5P80tSWf6nr1FJ1w9VarosDuzSp/U+gqnoqU71SRXNrUU747YTNap1hp
7T39qc2Rkv3Be+NRoq4tnLkG5wlGD3h2yx4/DXgVweZS6vzolqr7ivwflCdkThrBVMBXm0TMIwDW
llhxo40HN9KsR5gfql+MaXyMncn563Y6IA/JnpboR9QFVgcvGlNzaWdKFCymWU44kCMwc1RQxdjJ
6re+oRQOB19NCsEivZ4+ZxTUxVH7CDrRJO/Tti1kIUbJEPEWut7rO8Pa2gscp5INiLgVp8B1OK8Y
irBveENMdMJmf1pM64cyo+HlumP6dZmM3UN8c4BwLqA7cCU763qkkVE5wPZPKmNHwzkfYq8+KFkl
flOmCcXx9lbfDCatdunvcWGuy1p1GEeVAyg/iHWjLU72rFazrydKLvxqKvdUnLc+Jnw+UJ2yzks1
+/pjtqic9VViov5uVeOxlFwZx46yky3Vkxce4L9uj24v3upk0SCvYEnP68ZBt+W9tYjfVhtmH8sG
rWoNfc6dj7kdTlI1qdtJvcLr4fWTpiyKgc1FnDn2fwDk3lqzrSWHsrdnTBms4RUHJ28ACfyjjARB
5jpeY+M8pNFwCAa71OZDjcjFP10mQu9C3m3sPO63nh4sSHhyIOOoXa3mTq+8bhypKQS51qgnnarc
XQ1M/dGOVU/xXaOr7pF/8/yl0ZUffz+NULWpMnKMgblabflq9HK1HZQsmIXxLVcmNfVtbDQfTW3S
34pIzZ9ux9u6IahGInVBr4UkcpUWY3XfWaUyQW9w7OYXP0uUx6LK0Ni0K+OOLA/ZvrDVl9PtsFt7
kdeFBjoV41EwJdfT2TkFzXCnB2DZT/r9NFIqOrS2krwv01opdtbqZjDZhODQBhi/PkbRn8XZXo1z
AHNDF8BhZUNaztCfWsfsp/MrRqY7mHjIghR54vXIcjUpRYpfaZBFUA064RUfXSWnpdNZ8Wuud1p4
QD3gitDyWB3YxRQVy9BqWTApfbPcOW62/LDruPyQ1LrlizlzFl8fIn2POru5aCAtS0c7WI1rgbHF
TfBfdG3eUhD6YeSV3sFTmugj7Xz0bqU2hG8X857q4taRw2L5n6irZAblWSfl2cWjNG3ab2bluu9Y
YMtlSQwcdAtesc7OKt0cJ5Ie3E0QLbk0rudSK/I2toWaByUC6C7CLF77XxmL5NuwZJ4/x9p4Lkfk
N/zbS2jj+KHRQx0PxxlatJ5cz8+eNkNZUrtskiywm+kTkl/1cXCzBmGYYdCKE2Tl+CnTKqvHFSDP
9+TU5M5bJcQEJxGWDmVItchXwrPgsz6PSVp2GX5sTXzf8AoQD5Xi5Hut741vK5sgkIDpAKHSvTro
7JYHCGEYpGIXJzw1w9MIbqnxx3EQX0cPJEOZWeO325924ygAsYCYkDzvmNfVueP2UwnHAsYTad1U
+XEuwvmtkkipAbMSdfz3dRTCAbWRekkGEJ/rjzlVmYUvYc2SbSHte1pqPcVgp/aYVRs7A8spOLIU
W8kf1hoCg7Z001A0eRBWEyVerUpb5yym2XdSRHf8qIn1cOeY25w+2eWQLEcMGVbLRIkUw2oT6CPJ
iHzkJzA86EEpRJpP0Ygi4ne3idQB6UxMknay4q3QoKzZk5KS/MKTwh2yxUX8OQ8MJ2oOk2iiz+Dz
m1NfL9ldESfaEUGc5OfthbO1LZ4HXS1XwLMA5gcIpMhBuZKjE9fNMUui4e4VcUyAupKh8jJtBPq7
jLNhAELx8O99n2WNPny047TbuRM3xyMJTmCHyDXW8h+u1zpwcN0crOBsqMexU5foUwUM1NtZKJuB
YKcCN0HWA/bNagvEuS2aviyCBA/OS1ZaU3RCJtHZU53cXBWyFIaGEKTmNSwpz60Qa6G4DJAejr4U
WIprJ1nHyn0t7Rz9gau60zCepnq6c1xv7T6pw/R/I8u/f3ZicoYNg8qtG4DqUN9rDsRmH/qjpvpz
Wbg/O5Euh9uLZGus3A8GFSHAz8B4riMqKjodnNHwKXrEF0M1id8K7Mg+qvEcnYq8So52r6DTeDvq
1tlJzQvZY2q11BNWM5k05lKPXVkGYZZ6kZ+BOftpiajmxeGm/96OtfVNn8daHZxeNALAwCgpKEB9
EUuxk/JkDW79Wet081tTjri6/v+FlAv52TRmU1ORRiUsoMQQXz1FNLXfNZWFiHTkfByKrvn0ioAk
FRhzkipa60JiDGdDr3E8CSigmpestyzx1k2xPsbZx7WK4+Kk9h5dfHPl0JmCNk0rByOj60FaZdoA
6iA7VZb4hzJW8wH2IXRUN7Pcf8qsGpP7MAmdvSr/5tL5n7Dm+rUo1LaIB6fLg4GSrXaw3CL0fHxr
qgzC32QmrzhzgO/+n1Hyn+tRhl6eAbHgdVEnS9eA8cbS8kSyrOzM4NawuP7+YBugIay1nWKRDvOS
gDmqQYycMzFb92SG0cMwFsk/txfL1sRJ13FqJbBfXwjMcR3WURarRQBqY/o3i83uoTR0eM25G11s
t7kbcPLZGd7WJgRFDm1EOsjQzbj+jHaBdZgVc9ECl8mcg1V49X0JWPtx7POoPAuICDuv/A1NHpkl
If0KKV1HKGb1HJ0zuxJouHMtQXf/4eTTpR2Ge2WonMPc6cUhmmtk7D1vnoTfoq0sztZY9ns43s15
BVIrPS5QY1sD3BdPtFZhIGqgRDT/fNXM+8cIAIt7ABlY72ljb04tNQ0pb65zcclf8+zgsVLF0aOZ
TkZoG+J+Kfra8id70T/ZxaIe6rxxn5CGM3dO2K17GZwc1x4MMoa5Ou7MDJb2jMYWmXCsHnoxD92x
S7R4Ot5euFvfkkSGDJjyDY2a1ehyTIeayID2ayo6kiYTLkTnKVsazfeKJtyBtm4HA4/xp0EKSu/6
Uw7V2JexN6eBLRD3QPpWeVABnX8BWNyfbo9ra3NAeuWdxkMCT7jV9xPGbJdUwJg1UvMUmQ3+NcXN
/KEbM4B6njU0OzO2tU7I2PCQ5lkr/VeuB9cUlVo4ZQxNXLRG5sfVNP4EaoTVao8kgDgq9Gfbi1gW
bS8p3fqsbAcU/HjKgAJY7Uq3CxtuYOoMCTA1cZiTWjstFMTGI1Pg7GTAfzQR1y9Qeqc81yEkSRTV
9Ti5EcNyzkQeWAkONrVpxv9QOxbnymmMi5KWypFDoDcPVBrHz1jQ2MMhiW33Q9egDOAt/K8P7gxj
0ccEavkKqMS+vz31W+gWjWyPhjzUUi7v1f0yd26V9yG/cF7c8c0Y2s5dobTLryxtk99apmXvFcDi
HwdUVWs/7jXRH2reffo59sad37K1jXk+/2+iN8/11ccS46hqlQnQJq+6Am+3WI2SQzWqXbxzp26u
gWeBVmsgSfWpy+qKp2yhdt8XTI3qow7ySrvvqw5ptNufWP7f1muABroExXPlgem9XgNqZ+UCGziq
ELAoqsOid4oCuwCcyKGfUIGSFb23zZQm71T0NA63g29sbbJrsK9SzVU6FlwHLydFHas8d5+wt1L8
RJ/n8TwYqbb4vd6O35zC1vdqWxvjpcWLFAvwBBxb3FVeRhep91q8PZ4UEGzRMRpzC9ff0Ixn+DGR
kSMROqTa17HTRgsOSRfmX26PWQZYfXBp5YUCINZ0FEjkN3l2CXl1FSetjdZrhmngN2yeLD+1SxfH
hK6dnqpGmqamhlP6ahkvzVmkk5Xv8de2fgNvbEmFgPMFm/r6N7SAyUpFXZynyMSI/AR3JnpTOi6d
jDSpxHt0Yafk36WdtOwge0rae7tb+JPbH2LjlGXqcVeBKYSe0RpUhUlQHGUN7FVNUHA5JiGF4+rQ
1UnzPYF5V59rD/X205RayR4vcuvkQ9eNvEdiGuhzrO4Uo6Vk1SZ6+ORNul1dqMOl2UG1hvlDaXJJ
D8pcZL42MIMHV0xLf4/zlmZdFoyxW2m/YiiXqOFSinzTy5wLl4h70XL1FU1ssmuQ9hIBYQFOX81T
hjh2h0HNU1TY+UOGjGvlmzTtf/foTu2AabemgwjQ4+RJi4TqdawsV5RILYrwyRiYgqNlLhZbohm1
R2Uooyb1m26MzQM6f16yE3prOQIRlxMBFQUB5OvQS6RMEojlPTnNkNvHXoSYU+ZoF/tmqebt+661
qt85ScZ34FL5pylXtPTu9mLcOhbI0UxkWqSK77oRlasViJYm9J6iIcPTpFTms1CrWPkSZnoOKz3O
L2E5tD/mcMz26LNbpyBpDfVL0KRUalenoB6VfZvrGtLFY4oSDcpCTXlIQfoV52jJkktBIbx8zXhN
Dl0OfaTa1lYqi5kl3YBVMo6RU5s81ANOhmlW6UjA8qQ74YDEQhdLCYjbWOLh2+2vvXHFId+Iawo1
DpiC67WGcGWpxdoAL6pQ9Ploe0mO2J/uNkZ6N5ii3SN5b712CEVLSlrssrrlD3p26IZmuojZGL0n
JVq8DwYCR6ZvdWXzNmpVUR1xMSjEybMioz9Ek760x0hRevU49Nwil9tj/wN0WV0AgBp4YdIclwff
6gIYB1ZzoyghBepO63y1cZ37uPacLmhyXTwMTTV/TsW8HMo5ae4ad9LTO1cpUUgoGitkmspKPSlu
qO6U0LeSLfIsVJFUXoZwllYngOmUQhlqBFJRr0u+Ru0yvM2YJwzqEt1Oj0M3FO+qBcGbo1HmnXlc
UMv7kMdDblySXE7d7Q+1sS1k2ofBGdclRahVFh7SJrLHucaSIKRRwVPUSs1fS54sfkktDC6XY9LR
vB1zI8mT4biNAIC+lDJLJrPN+jl0noZimYeDrYTOeIpqbmL/dqCtwcmtp9K5pDezfvGDrtUbw6ml
4jt2Nn45a+obt1fD7IKa2vKliBvV+Hw75Mamo8/tSSVqDlO6was9EApK/GFM4qHUCyAaYAxnLBdb
/T7O8jn7+y0Ocu9PORp9PUxPrqMpdp7UResSzc7c35HRLuOHyNNbjHFBGb+ijoDZMHmsASeNp+9q
6VJZQFLeWLynWNXz702ZYfNS183POoySnabI5szxNmTyKM2+bAHB5J67pAyf8jiFYpPo0bfZIGMl
oWq141xOg3n++4mjcY+6AlnrS5epqa1KijgcXrmTjU/6gFOQryZFe5eTvu1V9+WXWp9OcGRZH3/4
Ymv07hJFkxH1nE5FZuGqkGlllF36OhXmpc0G80Nimo041nZoHbQUtZa3elqreyPeOq+5ECWCgO4h
2NMV6MWetD6pKH4/iaFBUEtrC2Tc2//F2XnsWK20bfuILDmHqb1CZ+gm9IJJCfZ+t3N2OR39f5nB
/7HcVlsgMQNRq8oVnnAHHQbscWzmxMblCgU+P2+o4d2k6Ne8CjPso+MAyHDPenbr3NBTQTcKhBTo
6VV0gm/AMC6b7hX2ahP5ud32n9NK5sWhMLG+3UmJNkdDuA3gq0pXeg2hUDrS3cEa3FeKVUqgmtPk
HrJBJr7qxXD2/3xnoR1DZ4/KKi/yamqiZie0IvQwTcA/t4A4A3Yqr42X2Zk8bWewrYPz+2DG9Y3Q
Y7lid4VwX91C/owqZ7J8EU/1ma7mIp66r5GzsZR0fyjAL5w48IpLzPfbo58XztTEVHheIaCoh0pM
4msyjV9KTG13qmFb+5UeN5U3ugy089cdmzTOkzAZG7LKRtfPedeoj3iFhbixKU1xLjBHPmaWl1U+
vq9xiPZ4qgZ6lFT/vP89N2L4xaEarizeRJTKVjNGfEW3kXvwXimBCj3AByHygpSLUxzcEFWE5ymK
6/rLCEtMHt4feuPrMjRBOmKGyD+s8+quFYVMo5EKKoLHRyOxtS/D0EWBNWD6oFXF8Pz+eBsflxOC
EB6AW2gja0h+GVXolQhPec3DhDxldsPnVETac53r3t4x2YgKCM2X3IhbmM+7OiZeWqNHq5viVZkL
u/OFJ6b6pMZL+fj9SW0sIhgG4KcL4Rl+2GogPXY6a0iQazbdth0DXZOp9JvcUtobi1pd+wVd01nf
yb6WTbG68ek6gLElB8E5ZI3UcLxchE034zQ12EbxKSpC96jpY+/cWkM7Gwdt6vXosYrCOLvJxzr7
3/tz3go7uVlptQCBocq7rlvPWm039SiQjm8crT/pbCTPH5o+9AI3Fd6zZoX6LVUkMNtqgbd5ionn
t3Fosv4ceQBp//yaoqIB4IHCBGCvN3AZoDJ64QA5jpXJeJ600TnSYUY2205HN0isWfv8/gL8Sj7W
H4Bq78JzXxDBa2maKHQqGLoOH8BVauc2BVF7yfnX9c00aBGVoNFGU+Wj44aGOEh90ruLNQyK/CES
6ZYPTVxajq+UQ65hcjLI8uTKPld95GhBhskhVATU2HaCnjIgAtq95nKOX7uo07LHoe6VL0pbpU9p
NFEnhjlaQmV1EtE1P9+f5tY2o5mNoSM3JFi61ZMeplQvBxMp9NKuhJPCqq+98UOuTcXnsS+c51xz
8tsxs52HHuO24/uDb90WC213AXsuEKHV21Pje7GYceFA4WntVxGjg6U7RdH6KTCfnbE2IijwXFAx
ncUvwF7bK+FFPeq1NYnXojFIn3U1FE0gel1WfpgPjw7yrCUplau12KsP6uBLgr9kZxdvTZgCF02B
X8JRa+PD0MlVhEc68Sq0qjzarRuGPjfjcFQRDv+LjBaiJ9xT4jX6T+u+WpFMlhb1Ouk8nNIHOZrm
R73y7LM7aTmO20rxCd028HSqnXyIcsv4amdWfWobZcZfoCN2jnEg8Hbu0o23EJobkE0AI4tXxCrd
kShuYLHjitdKz133ZBttod6U6RCrfo+so+arjlIGEw3SnaXfHJhrnIomeSQGA9dhRzfaZqliG/ba
K/18mmvU9m2sdg6hrmQf9WiKjm2hxf++v8G3Thf6s3RJiHdgSyz74bdYh24uPtlhz6brPeuQ1oVK
P6T2moccfOjBVRK3/DgLIuWDDs2hvnl/9K13y10YyDzHmL6vk71Gb+lvJp33Oou+VHw83wfbrywg
HZk9REMQQQjc87PZOmYErZxpOrq8Wstv+m3GuNnAka2keHXKxqp8ORtdwONtq/ftYGnPnt3F3y07
stpTodhO5Je6nD69P+2tQ7ZI+2B/BfPgjddBaWhLzd72XmOrmG96goTumEvnX5lEfXl4f6zNZxKU
KmXgBcTJa3k937gqNGyJuD9rWPYP5WRFr0OVhjdEmK7zahUI3j024EcXo8bi0Dqlc/bU9MXQRyff
OVpb5XOexv/7Las4xajzQnTLbkvTObs1hKl9mREweTDsXrsvyryOfTex5I0etXV/mPIEX2L2gPgB
TVDSeam0Qz6Chplxjf4gee/2sLVbGxJc+y8pVaoB68OPH2qmjzISr0hnpp9VUVqtb9cDUXeuZfTT
nKJU5A6pZ+MIws7g81DuANW7ljI2uznvHT0OL1h75/PRnNx8MYwZuGC6SVwmwz2F+IB3p4boTt05
gRuXjq2CH6HkskiurGUASrZ8nuKZ9OogCNQGQ6gZTyos6YMaIuMa1MZSZ6W2XcQ7r93GSjMw8Eay
LBV06uqatUOHEnWeLUZH0oCWanondkIJJqC2On8eQNFe3j8JeyOurro2yUaqgHl4QRKxKk5aSFSO
sJNpa0fNgBruV1rnfXl/zGUWqxCNUhbcMBRrWeD1nd5oTtvpguVFG7/7YtSacM6zOjXZX6wm8msG
oq1oXqCOvzrkhiycEsm+C4vt3YGPa37KGlHg42wohX5wZ0/8BRAIszxqDZR8yKXWNYC+yDP8Eck5
PJGIAwT/Zr5R1cI6VpFuB7HiNd91I2w/FV7inQhdUF12zCjfo4cuX+3NCv/2M1YzV2gVZqnGz8AZ
AypOM41Ewq4FMTbTk/j2/c+5tYVoqS3MYjAWpFrXyyx7dZQurmeXvnaT5wX96U8izx77oloeyHIP
wrLxVi3agTSeeaegcS1Xx29vFap2yRT2SBxIIzXaoENxVjkNTddkD3Y4zRKSzGT/VPMZMrk2R9H9
qMpoL0PfWmGatYvOAPhg4rTrH+GSCKRtAvrJVhZUC6F6+XkA030xW9XY21VbB+b3wVYz7nrLADKL
pkRkZt4/MXQA9Yxiqjw3k1XlJHZSAJpXzcF6wLNRu+3cZErJdJImSTCQTQvaQUhC/XCVctYDzZTT
Xg98czmovv+SDnHRg79eDiM1jUKJ+IWTao7zXYq8tnnOjS7OA7pSu0Itm1sOaotKvIK6xFqrCJ9z
C1Ctx3BoK+qnTIdWfxpzp5ZBBsYuesBUZCfj+iXLvD5Tuof+FWklGPc1W1dEURgCAOOm1D1AjX7c
WPZLlU6T7mddPJQ3vdor3i160e1DkXt24neekxIrSYyjbtVEznOg1Ck4QAVuxb+uNAdtp5q+9RWA
OqHus3hBogh7/RVwvpI5/ZYEdqMtkyCFRhGUuahulEZO5k7csjnYAq0iD11AgKvBwshw8hbu20Vz
CV8+oFjQdac56/PuPNdR8d/7l8zWEQBQs8jNAnPgormeWt1bkxONYXLJ6yJCkaglcn/J3Wk2z+8P
tOEwahAWMicqFlzg6woOhBBr1PMcHYxacWIKfrr2o7AH0wPZsZRVARt2KL2BVz/jzz7eCiOpjkDJ
y2CwrPqmjIz+tPOTlmx+vfUQc1kUiajBwtC7nnxrtqFhF3Z8Mc1E62+nZJL5SSJc3ASqHd3XpM3i
42CkYWDbnebckAd7MdZkdRkd3v8pWwfv91+yilWzrpLY5qjJxf2exE1/BwmzftJEFAtwNma7x9jb
2mM2gGiaX4BMqXdfT3x5S8hXsuSiF3k9+aqIksNc9Ma/2NT/hVoQK/vLo4NwgfTreiyiZ2/GvApS
d2Elqt8S6eOsKUHU+ip9ExMb917d2WzL719/2IViRQWHHBf+x/WYo9YhtItKxGVxNy8ePTGm3Rn8
WP9keeQkp7gewomGUT4ZARSwYpcSuXWsFrwaHnOw5oD0X/8AAwaWVcO9vOhWZx5r3VXcW48Ke3vz
/r7Z/JD4Wbq0FZEvXKsAKTg+CJUTfDFKpf86VNNLX2QebxHk/cv7Q221D2AnED5Dm7UJglYfUu0c
oh7Udi96K8Nv7mhmblA12cmw2+KAic1YH9pIM+9GOptfKzlVt/wbz9v5tEsAsP60lMfoBRHqLljb
65Wl+UwHE5T7ZXZdaUB/jBImrY1aG+jSzgMb3KcduKauDMf3F2BrU/0+8uqbWl4kZJs04QWUo60H
6VikNPdAAOgfRRYqZ2XOp7vUkCIKVLyR92jLW1cECgJ40CyQFHL564lroFepv3YRCG2tO3nOKB9n
tJaf+070Ha2podZ3Jry11C69TcSdabO+YdbVRLZIBlJkLrvZ+IQjtvupzeb6Toh47E+hmxvxMZSZ
ssdj3txplCqgZXJtcH6XXf9bJOop1JkrAp9XzynU7kM35YDWMBtFilNPvdteL6LowLUeRucQnbt/
wj4exlOUTv2eo9Hmoi8iWziBLDotyxL99kumaogolJoswWQOZZDntgn2qcMuw+k1eaDXtGeusrno
dDSXag305rWHEoVHyGNqhnJfGpYv4+yKwI2r8T89p7Htz1RzDipyfsH7e3tzniYaH/SOqWSskR4j
JdEu6aLokszxfKGPJNWPg1cb84sAddYczFZr9hzAtu4uulUI0dCygt64KkGak9kYodUjqZZ67bcm
aVHhc2eXpTVyV+5EVZvLutj+wPumAWitPmSp50XcwBOFxxy1up9XzvxM/KiHQTkaXGKgFubUp0uh
77kdbdXESFqJ4CHlg/xYUx4rKyxF35Q8tvQ1Rr8wtHQ4Tuosj33WSPNsaZULK3dAGuuuBOEXaJ1W
PoHtsaqDKUzl+c8/9YIPpx7Jz6INe72lib1gks4e90gtkuc+jdwHNBY869TBafyZyrnceTi2vjMN
Vx6NBT1Nh/J6QKFkuigTg+KLVbl6MGlx1N3QG1ZyKN1k7jsIsY1rmmcXmSMqFIb9RkKudo2KBJkD
ZER1695JAFrCb51wcjm+czs9SZnq7Y2TiVjzYyWd9qSOtq4vkkJcrRc7UtZ4tbG9oUhKvTSJPmpF
HFLD6ZVgSkCsdyL1/vMGTMONWbPvLTOcghnDhdIHatfv7PiNZeeRRsKcehAA5vWRdsxQ6Qzqra/w
6mP36OiTGR5QeNfrE94nzl8AJxb1/4WqRR5Hreb6K5uRXufqlIHSCIfywYanceqTqruHzKgfOk2Z
dqa3Ua1Ah4F+MM2jRVN0NZ6EQlnIqndfo8hTn9pBao4/9d2Qn1Ot91WIkx9VOWlGQFujFx+0udP3
8oftn7BUSnggFpTk9ZQNaaEAmYKnACK5GG25WXWuMzMJb3SnG+RnYK1C8dPe854jBRLgOanjsrn5
4+MMQBXFRMJMCptrrzGn763YmcHlltnY3DSgOu46I0IBT8Dm1Ht93slUNi7SJQhcrLggINK7up50
k2uRkbeM13Kl/2ybIUUbynLUcjxkSmWlPr6K+XA/zvoc79xcG0E1Alt8b0qbS4i1usPFRGquajlY
SwOvWD823Kw9xAOEy/eXdOvkkA4vKpQLmGIdYgrDKXMnAundclMcM6Mp/J5yiOWDeqXr/+eD0Tql
5ELyvYQZ1+tZRtqMeIcCiKytugAbnfweYG57gmkYf/mboSizoEMNq2MtDO2gytoUNUNNVhqeXSUd
AqstlS/SNvo/r5j8AgksoQSYxnUEBzcNtd8+pLMrYGnFpnQPTdWrD1MiktOfz2pp51FC4oMBGr1e
QJ0eKsGvdF+xHHrBKVFJDw59qIisNqy+vz/W1ubnJQMPS/JBR2EJo34LB4vWM0O3T5RXTbqiCvre
rAxf0SOhBgrFg9u5dvXxjhoXjc33R966a8Cgky+pdFDZ6Ncju6LI1CoEG2B58YDwbV99yBz1J5YU
05d57j4VnR6Xfibaly7yuj+PDrHcA3NN9Yupr+92RcCzpZNGzqW1zW0yewCbCxvtaqqCSfcpT8pE
/4shqUQviD+Ub97wKdWuV6M+SqNLp8/Vv7msYb5MNBZ8d5DqCz4A1k7YsPFpeSMJcRY0zSI/d73A
lTUO0oJTfakGs3kQbV9+KAwjP5SmYt4IxOFpzhrm7ftf9e2NBnuTEswCZmfYNRSuziy3KXsV8J9b
JC9CM3FMLcbR+PH+MG/mhqsInw6l/wUXBtrjem5GouaFYkXVpbWb7JNXaG7n96NToUM7Gd29Whpu
7Le5tQfT3Rt3taY6RMRRCzHQgjiu4G3gWM/uMJTnXCmGY+LEqvSHSeys6ZtUZpksxQFUfahn0ly9
nmw2Tr0XmUZ16YVTH7pMsQ5o7UeHou2mD14lyz+96hiPlGmRS4NoTLnnejwNciVM2bC62JDje6gQ
laH6XWdXyocYDM+eF+3WmvICLla0FOlR+70eLo1JUZwhrS8WRdNDim/eARvT4iZtrOZcVqYdmNgq
PP/pBuL8L3RELln20Ro3iXRnlZvWWF5cZH1xAvPuUxG3kW8P1PKQHFaw/9w1+X7zDKOWCGiNBj5a
xiQPq3oTbmtNlOtOedG8QXUOEWWPF+4bdTrU3VR+en+Gb07iMhh0Sz4llS3IFdfL2sduM+hTUV2y
ybbGY5eGZuYDpkv/uLx/PdAaNJ5W1oR4SFZdaqKrrxj+VM9ORfd97hR13Hk03h4FJrV0+onWoOap
q0lxcyYU3QckWarKfR5SWZzi2U4D4YT6XTK6cgdh/HZvunwwh+o+PDnyn9XeHHWrb4D/4YUDl/uW
WDy5hSM60ezOEuveKVvluY674/tf7k2+t4hq/jboapugy1hQqMCOM2/KGVtRMBOBQ4EqPbpTU3yV
dRb+jDww431uiZ2LdWuLkkITI0KTIpFcTdhACG5ECAInOaNowYllbn8Ye8WxDzTuxtf3J7q1Rel9
0zn5JcHxRsbEzfA1SfDAxYC0fk5HZXIOdVkU4eH9cTYXdOk/odILOnvNe9MVw1EwF8UpZaL54uVe
54fe/L9GFT8x9FCnQJYWRGS1KrKdq3vZj1e13eVT/t/I7uqdqudeD4Vs8B1lv36tFlsGe87VE5SK
6iaTvfd5Nqqx8gu3yMQCPFY+vz/1rQPD7kVTgdojaOPlE/wW35ly8KoqNnB8HKx7Xa/MJ71x26Oe
yZwHUy/+NJwkNTfoEJOmE+OAErservK4tLlnkFAqzc6v1DGHU+5SaOOiSj87auM+DInY0xDfmCTt
PjIAxv7F2L0eNUUmpfCkW1yAvjv3sVqKM/y54g6OpR4BXLbnPcPFjWPCZ6WOzBx5Ldf3ENbX9Fjw
aL5MshF9oBqyOfey1x0/7agOvP8Nl2+02kS/D/arOvPbN6yroWm73MP+purS4wh1rL5pujbrdt79
jc1Kxk3hko9Bj2dtVSBzmCLU0rA0M6paC3q8jm812bT/LOBknOITJe/9FhyN7jdp07ovCfKte92Q
zW+JNRehB0IWiG9ef8tG1lpMQZNvWQgQlDTSz2En3BsCEpQwOzDo7y/u5pckuoLKxZioYF6PJzUF
gnVvFJcq1euj0nHL+S0Np5t59oriT3OA5XjAigOjCsiIxb4eTLfqTlgiLLmIYhlMUTm/0DFUbxva
TE/plIU7x3FzciRYC9pmkR1aLsbfdo7mhGM6zEyuTPvmYZSm0voV+v4F9lujZ5zeX8plqdb7FBI3
vWfK0VB+V7OzK91psjYuSTjwPk0SXAVn4ajPmivlRx71+SiM1vnv/UG3poicIL1+tDsICpZN/dsU
Q1stUjuaOInQOx69Cva6MSTW98LJ96RItrYm1xpQQ/qF6pvWpFYaSQ22H7OvLinGh9xIYuWuRKFg
eiRGHsV3VSqmsgcp31xVWE4LeuUXXON6glbZDF4BE+aSVKr6GZwMHradOqY/NZqwn2uRPkKTh7P2
/rJuPJmgGRHsWFiyDL5aVqcz57wx2vyCoH78xUum2u+kXrkHd4i1LBAFzUM/mly9vImUPI124rzN
SSN2gjIBilFcBNeTpn9RCk1BDSzLyszHgwIfQrzNXF/pGu0ooxnn3qw3qp2UeWszwSJjoalc0b9Z
dsBvmwnX1C6qIpQO2cH5reyi7DhJNfwS4kf9FzNcaAoLvfQXYuF6KEhpRhFVmNXBz8m+KalWHxpl
SD/OFApuLYoFY5Divf6nYFkuILbvojWB9BfYyutRXUUVBhA85Md0EQdiQmuICCh81dR2PFEvUI7S
MLt/cKxJd9KRrS9KBA1GXgcLB0PjeuRixrybhmt2qfvOeQSK3wVhghmOX1XVdNBhmh48q9rTW9t4
0rhYlu4yoy7yM9ejNr2KXEgcMl/ivBtYpsPLgJPKoZiMrD/EbWUPflpIXrTIE9YLtlzOz/cP0sbj
TRSNZwNlLlL3del1TntNFTW/oNBnN7mLe2xwoQe6fyzLvSjj6rzchNJkfOtqj55EZlM7yBfVoeM2
gcwmKW+buUnLYwyTOb15f1obJ4XhAF3TicFwzF7FlZRf9NG27ORCd4ydVJZdpD/YwhQzlK0yQyTw
zy+kqwFXX3KGQ0WqjCS35JI9tJ6jjL5UvPa1asj/mr4tb4oxLn6m9TB/fH+uG/c+RwaABl04eA9r
likm5XqaOmg1GWHnYikppZueilmXX2tv8P5Nk9za2TQbh4UR0SSk+gIWZo32QXp87MzWTPGFb6IP
qhE55hHvwexHTFHiv0Lp8ecq7T7aWeOt0/L7sKtLX/Z1oWjYb1y8sPlRVqVzX5hdSgOk7OsflWju
Aah8sLpW3hVqXNbHv1lm6H/8IWFZV0faYtKF3vGFZxSiLoCq7us8nH50kLHPZucMO9Hu5g6m7vSL
+blI215fDciAp0oypBnWMR1dn3IiOgm1C7Z+2EC/P7ONxxQsExR2YGOoQKzzT01KUXiLPj/eB3ei
rvI7o4HC7rdKKM/Y3HYYhEbCvavCPwd6LtfC/w29TkC92sUzr0U5W8MiE2ec2nOOnmJar/gijzsr
urVraROjdAEqYcmOrlcUoC0iMKmZXMpc9m2QzHrX3+l11renRnEQNVD0WtBy0qz5L26jxeR6MZCj
ibFGmBYy9CiLAmflLE33owXDzQXx/I8pW/nnIcJSeKb//AtHtC6QCJTGpRYpyQVAY3Pr1nN72yMU
8ZyhUP7y/rbZ2qFUKCkfUL2DXrI6jgpkoxQ7VVQJ7Tw5uzP0njGV5lPs8JD8zVCL9QgEV/pcq0/n
zGxcAgcunLnue79PJ/NkR6bsT1HmlOPOPbN1HlAn+f+jrcIsfBtGJCWRW9TxLW19WYFUetTEYAZx
hu9A7Yy58NFBds4VakE7IdBbMANHguYabQOuGhKV1VxpuShq2DM6Hnaa7mOvRtO11RdDWfTj4PSq
YtQfqMBZn/K4tdUAg/T2LkuVbM9Ib+sDo75FfGshjwxJ7vrA6DXt/KRO8ks+tCjw4TRzz/veHG0r
3YWgbY5lUXgGWADqaw1WttOucmoNR/amDhM/zmWiBVXcghatu3pPYHDjA4O9hgVKpZasc13Ys0E+
p51044tbtG5gp433iLtm9pBZyTGVvfkvYoDm1w595j1M4cYdRCZI19RB+H2xXLpeUksvyc2qNrkM
sV0/4dHRpAehhgiX/IOgH7BjdKH3cqWtMXmjaaK6gP7fyPp1ToxIcqdGF9HK6TGxzGg8V1Dd3GDE
A015jD2h10ExRM6wUxnaiExo7aGjB959Cf+W7/BbvjKjvQOxDkMrUaXujYpVu+Kj/jDeJF1TPSXA
rvZw1lsjLqnokgST4q9VYbNcr2SrhukFqqVzDBPT+9Ci3AwDHinSrCjG2z++mPiKfE3S7kWrePVK
o5ecoAyJUvEIwMf31LE6VECN0uME297YWc6NMwKMn74l9Wjg82sgmYssyugs2xaq7qDephI5iLsi
LdzqdWoTY/rTKI8DQg8K/J5NPeiNVlMcA4vQNZgKxeCRQePNZ0dBGRpVFmRuGiLioU9ZE1he4fz7
/qq+2bHLhuERIyHDCQUZiut9Ew6TilixJy+hRiM8cLQEwQt8StDbimN7NAKtmLvT1ANBfn/gNyvM
wEt5CAwXeDZizeuBk8J143LMByT1u+axLPu7UKJk7E9lPvxp7WsxoF80felmoFeyLuyN8dSI1ouc
S2q2E+IL5vgShyCZvX5yduK7t7NiKHq/XDig09il17Oqm8Eaey1xLpIe53AsFQQ3sEW1xvu8MNOd
TfrmBC7T4iAQIwOwgfp9PViVgE2ZEzP75rpRdMS4cv7PHOzpNWrV8gv7bDd6fbtZmJxO9YzaMDos
a6biXBlZ23Rp8W2IrPxoNi1qTHPu5feZV83fB2MYb5Hx9P5immTtINEAEYAE06+nKURnF6PX5N9g
09uHolAV1QeYnvkoHOQ33PCd9lcj4lm7QGGWzXM9YsVJTOh6Z9/yah78EariY+7I8DGakuJUle7e
5f3mkWQIomQI/JDhKJuuds1k2NWgjG7+bYTyQJ0pVo44ro9fPN2SpyYK8ZPM0zEhTfDEHlHbZC6/
lWrRn6eyzktFNZp+GCjH67nmRRLpLhP7VGmNPxdz0O3ZH61BwgQ0KNzSBOJVhB+FRsL1EEhxKNJu
De2HNtbTqWyq7hs1ve/6NKvwLI3oWzW2yil1U4i9ltY+JLJ9nnO7+/z+jfPLQPb3qXLPoKu2NFAW
TCP99+vfUZQdkBB1rr9bemYrlW8o2djfh0YkUWuXXgmMo5xtMz4ipqFOJy9NQqP1HdEmw4c5M2fz
JkTuRf7TdQB3DnnnuV8dYTc/nRQAV7qgTkYE/OMSxALr7PVPzWBjtKpY1qtUOrX1NTPvnwwUvfeU
fH8BXq+nhjsZEBg4QctVt9Yt6uxuqGKhxd/HwR2TJyAN3fdkii2ctDwBMHxy1PCYojNt3cRGbRrH
2h7VzDgWcZHN95NaadpHJ1aizJ+JTSJU9BLwu3oez9UZX8xUPGmzqZW3iGzl1q0xok9zW+V6rj2n
KX/p2L1h7agirW43Xnm+EAcephPPPjHk9dea21YVjlNPP9DNKl+AwsXS9zTMGTrdC092sWe7SBmH
//FqERdiwtIcXTYs23R1DKt4KJQMstF3C+lE66y0E2mXD4q6tu80ZdDNBwfki/bYEA0cPCSBpqMl
Sq3wl6pMfmqS0P2uRpGiHYSH5ILvFVPvBnUMV+qUKFFTvORtqqa418/hB0tCWXiw3M5wQNSAqz5H
bq0Vr60pRHjfiMqc6w/z2FV199jlU342DdooL3PiQRtNS5lbdKkTpcr9xmzG/kzDpblTkyJv/SYb
tfjjrIXDY2E3uus7KI78tNsohtppNvNns0D66tAqPacxc7L6lEzT2N90uZKKc5n0ehuMWVg+oAxe
J8lJVt4o70Z3bqi0DcYk7KcSj+Z/Uspfve9Ay6+PCDIX8Y/JnBCjb9PMSYIM/cLQH7VMMZOTnQ0i
/gR9IfvmTSzZfUEv3AlqK8+Sx6qu0AahKGDSffc7q7aUe6MWzneHwCg6GrWXfaibWXZwxEViny0U
x8Jj602ZeTu6sVYdOr3NpyMGgUN1dNnSnd9lo/eCSKpe+eqAjuIZTk4q/MmCaxuMYWs0h7Qypu4E
FUXGt41CPQZq9qy8tDxj4qaEOp37EEbG6LNXD5V7LDQ7cg+tBMD6UKhqlRW+QEW8P4ZaqmJ66Jij
c9+bpeYEoY4YW1DDQYDVMo3uVwQ6hH3vTLpXfyZNMuWTVVqFSZt/Tu90CRH6UxVxWh+aohmfVKuR
0s+sKPZQnJ2b8Lbu9dHj6Wtq62gapZafFek5yaOa6qn9VOHgnAUmsvzzDXD4xPM7N0JAOp8LGMYI
u9/Hkp5b0KvJUHwPERKTwcgD/9O1W2cKarusPnJxLquWmOF4NEtEcu4NyPHZk1MO87/h3EXyVnSl
U6V+guoK7HW8O4Wj+xX0JDfgtbKnc4jBTf40D6qiZb6Rcq1WByWHA/1oEpKIz9jxaPK2rkNPezTV
RiluRV42YxkYsi7yz2GeK+Fp7Osx+qH1NtaurepkiAO3XSZ0lCVJOCrUEWM1+SqUSEa6P2jIrOhB
Dk7a+qSCLrTv8xIU1a1TlyGQ0V51+oCjJ7vPqqvoRXjSZ8OowmCIUZ/3ByhP4m4Y7BGnkyYG7w4b
ts/cBM2D2o2910boaXTQ7UlQQcch6VJNUah+iRAtfpnp/4V+0wMEvI25lLUTdgH6/wR+Y1iYQnU+
wK6d+qPeN6rxmVxzGn5oRmWAOOlVmXwZqt56MhWYHA+W5FXyQTohEeK6odrc1WLwxiC09K459B7i
7/6gl7n6ktR58j9Jzd96UlWRXCYqeLY/Kkk+B2WSIJCOcLTmq41j/7Tnwnit4fNrbO9Iaw72NCdW
ICpjyPCndtrWLzMXDya9DmfUxZ22xEwescpTZubVCKZojrWgRR3hH1eLpjxoUyX/2IJNdP3ILt3x
pqCpMvl9G4oRmDyyM3c13lLtSY266HY2MkM7NF03Kb43dVOHcJySSPVIOEWyHw6D+6FHBLf2WxOj
W+hAVhmdDTPRzfSIFY9in5pZrdPbHoJLC9wAA0jrG8oK+T+iNznXmcxaqHKN15sfoJF18i5rdGE+
VK2d9PkpUWfTvosbEb1aWTK1h2w2oMdajW4ioFGH1md4tMmADu/k9K6PTGJfhn7tzmxIHSXuD6GZ
iu6SecLNAtpBeoK7oLrMrqx65UD7Xq9OvP8YxlaSK+q57PX+Rh0KnXStEbhzo7CTz4ghZUJ+mNsI
xncGw/PS4LbxHw+bSTexmKYT9M5C/afDMlkHsz6D5kKXP2vPVjUXH1Uv9aygtJvEOhqjKavTxNPV
B5Vdm+NJoX8Z+06Ki6Y/pZj83GR0Q8CDCtN5LYBxTPdD5/bZwc0sU9LG9CY8TEvQ1MPcdcVDkwLr
OlZ2PNq3hTawn7W81G0fmHTZvJhxEVdn4Eq9fRRqAey8rRxFe+h7CtzaAZWnUPs55TLDmkKpZ3Ty
rDHJ9IdwKZjS8A9ZT483QwaCPKZ6lclQlfEZ9SpTcQ5ZFc35TlK5RJJXLzhWBgtMVaO2RdlpXSOg
Py6kN2ENm2Bc0N+UYZd9rmstlB+EITjjLs+I5vPa2OOp7Dqj8vNCun+o80GbkV6YjeEeUGu0JtYe
lUbXo/Ad2doPYWRx7HPpXxDEQVxjsPe0G98ESQxFSZRKNzruAJBW0Tv0hCQKu0r/wa1YXNqpC+8d
3C2+dxXq2edKc9I9c5RVrsLk6PShw4Pg0JLBr2HdKcpaKSFt9NPLzMjykZL6f8yd2XLcSLKmX6Wt
7lGDfRk73RcAMpPJTRQlkaJuYBJFYQvsO55+PrCqTyuRPJnDuRqrMiuTqcgAAhEeHu7/MtwqfaZc
txK04LDEp8AqSnwZxlYpz3ze19Lkwfdd5E3ph9HFdTDIPmoM1aFt0BtKvodRK90n8JHaG+J5UfiK
JjLbN0KKqLvc6A3nQ5bB591Uclv1mzqcSZRSLRHfTKMPqn1Q9eVnHRBuT4m1dfpfwRDZhe5Dv+7i
h0GKZHkLlS+T97FTNz+r3DQFsczOiqsZbGF/Qf6Va2cgpkcf06YFRdWd/jCUSm72hxlvn4xmg06N
8X1GP6JeTlglvEvVqL4apL5mIVVdUW9OX4pWBQuybAubNaTT4PRZC/H8cMy6y+1JhTH6fTlJOjel
jxlfdhKFDLdwwu6ckOvRcM6iRU6hiQwb75M1FDk3Bnp4tZT8aNtyrLx0MuOnTMaJyxyFOHPfe4WG
/L5a+BBQxwCuozPE260b7uEw59kcxfL3McFFbVuWSt7djVIzzFcGV5hhY9TKLF8j3CEMP1eF/Q0U
Rq96NGEs4U1YWY/CTTIsrj9FlcYtfZdPpGO3apl3yoWYQtO5nytS9NhNJDK+3C01LSpf4qkMDNLz
HgLC6BaoGMRfSk6ycBOkc5PdOrbIMk8FnZhu1E5VnpCEHBTX1KsKeGRJt4zrTZk0l0UWzdFnvS6N
+i7M1aLLIUmPXeGDr5ZDT0JuTLK9WhuCZJ/p4EbdIg5UzJLRHpY2lpoaSe+1SMJZW8Rz5xnbLr2x
KH0TLESTbLLe6MfC74oWpearICn75l6fOcKQogqz/IcV1UbzzqoVsYqGC3GD/wImQrPycMUh2pvE
Qz1MT6WEhWc857gdRTEG17P2A3tI6Uw/a30koCSrczVeQIzQ/I/gS20djcoQtfKTVHBX2JpTGm4n
KVXvZGGIcCfbc++rttASN420KnQbs0j1M5tsvbF5BiTwCNE0d5a22mqTDaEshcLJ1afQDDUP7/L0
cz4UkasWsk7KsWjFnt7VRyWX1xGXIEJxdam5rEouaal0RpU06hNUWdWLWzjnIqrj7VAEARLY5rxD
Ik7x8rh9kGIpuVI6PfTsSijb0w/yxpsz8wQY1A4oMa01ZzMjyggmQnsK2jjey03G7aKvp49gq+Sr
ru2Gi9PjvSIwDvY8FnRUdzigFvQqitGHq6uerA7xdlN/mhKn+Wm1wrx1uPeYVzBmLNmNu8R2/LZF
NXGHdZjEFbeW6k2n9jgyBAMQNMQqodSefqpV3ZT+CA8F1xKqApVa8oLDh8LKhEgK/+QJuE/kqYjF
bOyi6mR37vPhW1aMs7Wday2QH0+Pu25wvg5MpxJGDTGX83q1DJp0AsJGSH6KIjt4AEtSZ36tN+VF
FbWas4mKaJr9NEiip9Qp6ke6pMnGKQNZeefJtkwA1D6iMCB/kEmrWo7uxEViDKPx1DW9fZfUquUF
TmS2JIG4C7iKXaTd7vS7vzHn+AhR80fEG4ur9Zw3pSRLM4K3T2Uc/0oGvbiS9WJOvQxalU+hrn3A
30h9Hz5omW90LWAO6/hALi96+KF7hZKEnHUmrmKDfKHLkUq1Z57He0rbumtDTT1Hg3kjvIFOXCYV
TQDGXzbgb30/hxxb9GVuPOV1M9ebfKrnK1xbrNlFxTq4BYfVpp6WGP3gwcQpPLnWpjNt9HVGuLw0
2hOUrlF3Jd9dvXSnVa0sGl5aRptx1wLyuCRHL7yRS5Yvp6niZrGW+9NonPNQep3P1W4HFgWkDtFu
8op14bzTKLBhfWg/xWOQDjdJzoq4j4RugPpIDRWvinxM61so3Zo3mZ2tbXpu8IOXIOt9W6DZFe2z
ZJAuejPo5l8Y16td7Mr0G+Jt01jK+DzqQ4v1Q95Gyv0Mg8L2lGgOP8rDMJ+zRDsOlTB9aFKhW0xb
1ViHyqouOskqBNNYcoQj3tomboQQEagIJ01vFZBDZ9Lp47XDiBbVcIrGC5pttSvNUA+Ulur0Uz/A
K5p1qf06Si2+W1GWXaLfqlw0mjztSo62neAgPRMU1rkgmFO6ngj+kKSxX17PsN+WLm6Grc7d2Hxy
+qjbqXbR+mHkjGi0jvOZY+iN85DB2JJIh0Kogmh/uE0iqqlTMJbmkznUInY7xH/2raN0EF8rU2/9
3u4EVaxOucGMPncuWrbbRqWjBbwuLovw3cGJx+GYQmcAzSkUHg4fJ8XusBeTYj5Vk9p/jMyg2kTl
JLZWhCz2DHl0Zwn9nXqLBIe/JpwdijA6kOrDQUdI8TFlEvOJFNHamYU8/EgsC/BHA0XnfS3Xv8dC
L4PS/WKvtDp4KBFrTZ2k5pNSqMnDgPqcm6tTsm+KIj/zbY/Dz/JeqGUsJz73whUuoHKAX0l8+Sdh
9phUcQK7fajW3pQW+9gIJS+cUb5TjTA+s37fHhjtRNDEUNe0VeiNNGpCem+YT9KAT88Y9/kFVg5Y
SeXO6MLF3fRD/T1AFvhMvH3dl4dRD5Yqg3Kgk1PCQzj8kEbfxSBLKvFNHw2r/AyO2FFczQ4Vmr6d
LNzCoM+znTJt0LdVpleWz9pKFR/LwiG70iOlZcEPJVXkBq/PjYY5inYmtCyP8NsjUvcg3YbYuvRr
gZGtwYaVcOiCDan+ZepN6ZasmEpUz839sbYzLCaYuQLA97tOfMYk1WRKFrciSC5HqR+8zcg2M/sL
yW/i0ciGUG9r1iWNCW0fzGZ1o+Oruz896Kuc4OGbEry4XBLDlmv7+kZbSpDYaqGHYJiobiYeEu9W
viN69+HHbA4t66puc13xkbJBFjqk1OksLtvy+KnW5qR8gYjTTYEHPUandKKN0MlAt4jGbC4ztUEm
KbeUts+8KaQ9dTHpTaKfA+GtzoFl4haIFP1ZUPngQFbrSR05Q9OkCL6Uaj+bmxpRRgFUvNGMC2wv
UM3WMl0Ruzjr5XxrklWFO8rotnnm+6320+tj0AhnNlk9x6o3vd4Gkm6F0hdWbD7foxnlaC6EN1Pb
R1hVVP5cD1WxKWQKtpuiKo3g4+lvuTqQeAAsYWn+of68gH7WQUtOSt2IZbV4mNMpRq6zSsZxi5LU
FLl5Z4bZ9p3D4awH/I5YvGj2c2s53MZ2WFs0mK30Qcz4BFFGx+jLlZISTmpKs+tMNeRodol8y8FH
rCJDRQXzcLQhHWsc7jvpC9iq6aPoMFoshZbvULAfkCYzO38SyejrOVyt0++5voWATUEFgtzw9R+O
4FWCOOayEdS6qB+0qJZu68xxrvU+cW6LqTM8Xlq/0tJM/ajgAXyrK9EvVWmz9x24yyPQRUacfak/
cSatzn/HyFJdCqv2IaLRmbhSKfpN0C23/mEw8ku9Cp9iTuwz9/71nC9aQmD3IVJChUTgeLmj/Jbh
UJVHltMexgezsOzrQMT4bjWl6ggv1pJadgtZHbPdpLfDrpgoyJyZ+OPhF3/lpRlEE305ow6HL/I2
g+LbGdQz0/SuCbvi45ANev+Rmv38a0DIyfQhSTftLaJZw7l04+izcylxyLkwDYdRybdfHcxBH45m
bMbTwxDRNfeiRLWB0Nldeqn1AC/cohXTbU6H9lNSNeZl3k/xD60Ixne6u/LeC4eLzBrSzQLyXabp
t68gGcrgTF0lP1RNi+Y1Bfuy3g1qK2pSwDAUrtxl57x81+cfjCpAdXgiwZkDk7EOJd2Y0d+kSfWA
5Y3tt3rvfJgr59nOUsnvIV6dOW5Xl11eEVQk4B16AIAV4SEfvmJqoAnbNGX9gMSh5UVIhd3MTTxv
JccJVbcqVbhNUdb8PL2xl5Dx+9GnATgFLsGrss5Agq4+cJgaGuDWynhANL/Tlgte8mjok3buYH9r
HKgg5MsMxl5aJZNZN9hxHTsagbKX4ssZ1T3LY2nX79SvYBpZI/RTWLAmgXKN+kRExdGE6JSHMB1x
JlKCYjNQHncjlFnfGxqWobDGIWnVFsep1dw5HXdVgEXKA22E4lqba+uqG/TATQ2WqJzKid/CCf4h
eudcj+x4adK1WbCXsrnw5NehUIEwxW1dlR8ADFrbXNSWfFmRNtkuQuPmZ60DOnR6nbwxIiVzmUC4
FP6ddaI8pLmcNr0cPlhR2mwD00LiVckdNCywtgXiM58p+R6Nx/150c7jKy6Ww2uuc5jLfTbl3fyA
VKHYOU3T4B7eVxdhJpubsui+nn69o+W52NmTBKLvzrWKu/Th5pOdfgYwmc8PeRrFt2OvaRurxgHm
/2EUsmrg1gg5EVgORwlCWnkdCNkHRxlbXCKEDs4mOgeyBle13tTw21ibUE1IBQFbrham0edzx80j
/hJItdReBfUklb6pFVX6YzSruMHWLJVRdXM1SGIOGWsSw5Kd697IljYINIafU5A004U5oGTsEWYj
KBywpMvGExIOWD+sMbWm1HXGuQ2+ovoR9JUnRVzMHVfvxk5K3Gw0zdnT5iHIPjRa0SUBylFNa+7q
Muqcz2ayaG14A2agBph+WAvTSLXJKrOrsAxozOFGqA1xsWvQ8aMbnyDxa2buogNr7oEzVFHjYkiD
oIkH27SfAaAIHTTGRQfDhc70VKiVYuKXk5up5ZIpxcjjDVqdXTsJsIxbQTGuHvw0S8Yq3RgocaZX
OH1Fxdc4UYviU17Rg0324Bn1JPcGUw6AEuFLO4UR1ijoJsKX7moENF1kOASIDIwgeteMpNZEgX0w
qmrfgNpOHudEhbDpRkEJm9adhzIyOy4PwIEvMtmY5g+YPrb1TolzO/0lU6yg46qHOMp9CIypUx8L
ELrJtgYNFj8HsZnnmxiIhHKRANe1+E0j3/By4PAItjNNgeRXMbapvK0iMSCfV829+YClb125mpGq
2XaMi1m+s0M9aq/VUBgx0A2t7NLQFVqE8xLdWAWxLUtPO3HbKoGAJjN2EJcuRBpb0kUY0hq/12sR
ZhTsCPUbZ3SEcZfWABOeZFlQ+cHTNlOq2ZOtRNdqFklehHsFR5AXSsWIehWVOsabQGiDsTVCYA07
B+1x2Z/UZmw+AaNt8t1EmhvtyimJp31kkur55agF+GfnUdj4li2FujcEgxiuulCr9R3YBGfw6koD
a6QHfVlfgqw27U+pLXX21ymYnHr2kh6pis0oiSL04rqLjF1cyVkERse0+y0pGLVlw27U0ROzXffu
xO+O/V6RxzD1cI7FvdHVo2KwJlc1BzutWezgxjZ9ZVZgUQH2ttOdFEnSfBkgStd+GPpOjZ/A4unG
bghsq/0yY/QNFTIU4+BmAjmH72ECpHQDAAAzXLLJZsErGpnTyJ8jbpOmi7xoZNob3UIuhHyr0LWt
acKnvJHALRmJp5u9DI81bIwGg0VdTNTSXVwmkObX4GjXn3kEe9iP3LrFRVL1jrwBrDZm90UrzeVL
xc03BVVS6MbdZCuVIXsxDXoFsNJg0a9m+YE0qWZ9KrwytYwpRz1cqRuaMyVikD6fTouBP84gBm5L
PbLaiXIbkqbfKh4JNIoEnjAwfLzOY+fHUOXB+F3vxxENgBAG7rTNcgLBTZIGWbhvFISuTK8oEXse
vX7K0fWRJUspUMLNw2Q2sNxoKhM0JCjsARBLWOc/c90o4vYiVRNmwlcr7kE/ZwQQ400eWaHz43QM
X18wqdBTcIVwT09yUeJYxXCUREvMPxLxWIKge3QiLfoJ/a35qOoVyMp3jwWkm5q4DW5s6b4cnhda
A6Z0aq3ksROJdVGgAYh7EW2f3o2yCkuK06Otrxq8GWUX0Bm4ejDmWn5T1ScJEF2XPipDAXDNgW9x
D0mgvQOZl+0W66Qn8q5U9UtLFI+nxz467iGP/MUP4GargS44fFMWRwJOVEifFdHktqvJma55oq7H
GyzQCeByXr7Tgpx2w+LztYhGLrXrI53piSbKUNVS9qRMUIN8W22rbqvJWHF9VaewC24rI6nfe5vE
iptOjw6SnoYWQhyr61ye0GN1kNt5Qo/OcbwuKOvoJR213L5KaySHLtU0sfqc7TS3zS5SjVF5Oj3T
6zI6txmqXOQEkBRAGIDEOZzqWDcoypAgPtJECT6XZkLpYuu0FZqE2K9T9d2KEN6mB2RcfS7qKRwz
wNEllnyeOuuj8rG3Amk8U4d9pWn+fg/hvgOWgIVH33eZmNUCaFArog1Wyw/xkPZavIuMXKZZkttk
JnfErHEU23aivLDtMWylvIJFY64+hAjDFF7V9KIpqIGjS8/CrXI7vEC2JzdDLPyWGKOVgyzOZKhH
gUBX6E7zvKwfSjHrT+lA6F205NSvY6MU5g4TolS9GEqHTIgMKTp32Ti6ii/tSDJHEuLFHhv1/dV3
q9jz8WTIX7Nk1rXbTEGzwQ9srSm38VhlmIQOIct5p6pSmyiuxZYJ78LSGLRtbVhArk+vo6NooeMa
QtuJuwAHKY90+DhjJathi6na16YJrI0i0hHEctHvjETBgWCO+m0wG5U3Sml+xhZrHSu4Gy8MWy4G
VMIWTd3DkWerkuLSzqKv9OnJN9sEjabdUhaDjZ5J2lNPqzM70/1/Y0xyabYOXxuCwZr+krWYOGfk
v1+t2Ur3UHLjvdk40j34smRvdqq4Oz27y+wdbAf2A0AuYtRrz31tdIVwQ43TzdgAOiwCQD5mnz0g
FhTUflsVau02s1FDfskC/Uxj4nhVcw9aukzLJoT+trqnD3PWLJFp/GrEQC4uq8SR8psozucEu8cE
zsPp93xjVfOOxEEI6cii0v05/Jgo0UvZ0A/1VwnpDPlznDQk701l5/T6p1BPLqkQIOlX0HjO/Cxr
29GPwPrFnl3E6bkixfFX5thbygcUYCgjr7sPWZrZUdoP0VfuiIo/GWawb7Tb2tI8LBLGi9OvfjzT
XDHQgKV0rFPaWjt2j4EKnqOZnK/IQFZfinJQ7pLSpIUpizm8Pz3Wa5XycD0ZOjU0ujj0iiGoroJ+
YOatY3a19DVr85DLlWWAHY+9RjROBjS5FNn0sSDBz66NtJMleA+dIx7KCvm/61KTwrClKbK0d90g
0Qpd2ZbcReRrzAkicZkZpTp97YDEGV+i0R4+nX74o4mi8kjOtcD/8DanJ3G4RNoQ/gQ+K8ojHSgr
umQ9VE82t8HoSoE5IZ25ox+PBs4FQC7iFjQwqD8cjqZltdyYUWY+opxiPELfCADKS8amAkN9ZvEv
a/vgowAxxjcRojcyIhSXV9f0yZh0CBim8dgC2lquYaEfo0BxkYlq9uew0d0EatWe8zbZhLP+TmFg
2l0U4oB00bUgCWJRHL5pZ2BnmsaV/YhpYxpfzJ2Tp5z9IAeuwlB2zvHqjzYXzDaiGlnXAjahS7Ua
jhbl4v8rPdtG13p6P2te0oVwzSH2bqo0T85Ie6zHY9Xg84D0IT7pNArXqJo0hsCFMK/6o1fNO9vu
w8sad7zPiBQ8chU6xzw7Gk0BG4YyC/pf2NXZa1Rz2QxtilPQ+Gy1slns5lqG9WEVTrxTrTIuNxOM
03NVwOWq8fv6wSsGERqwaNiOLtmsejijom/roUtn+dlxgvwOtEN+1SVoSp/efm+8GaUqlDIIVDiW
rOVuIBfEuW4X8rPUBf0DsGzUh51G+DgOJcJVperl9HjrDUh1X1Zg7GoUNqlurotXHey4sSyD9BnK
nuxWDqptfT+hb5pU8zszCYYCcoDt33L80NRaTSAVKOa2Fu1zPpr1ToYovOPed1OSOd5MY/5OxxMW
BtJ3gAw4PPjNoEgPvxfZa1JN5jz9GIchxWjObrehHgrPLMxzqKqjSSS7pya97AFC51FfckxSPWVy
x+fG6gpYidm8jyU1vI4gBT2c/l5H64MPtUiwgNCGlwv98vCtghJqlTYb3fPUOuKr3TWXdojBASjn
NrqoQ/PMUbbOjFjmHMyUNcGrcXiufVUMmS577cTjc2iV1lcc+5AVV0Z5gMbVWWO+6ahZQdukWR6+
M+HnugiDdfHNoR1E2X0VL/WhROHfzrNnp+CUc8ncAnfmouaNPRwo972zSjwBDEiOy8qESHA4q7VZ
9YDsjYl4YjoXIYqfv6yumx9tERhfurA4F7/WMDxyWvYAGmVLX4Hu/RptTG0rEkoQSD/QmLJHmKYi
n/eIMMFI9mxRB3njWfOUlupmrhsx7MsxHksvxzEm2k/IoPay28csRlAzdpv5bR8neQsEDrOh9ooU
XVFdRY5lqQNbowWZ4naYWlqeSETsSODs68XLVq+isv/8vpmExIOSAJBd1gySLurqQJcbJcsmMw9/
TYEy3cOdFRfCmarNqJrpk6Gg/n16vPXWMw2O1CWJpncIcGpd5Je7UkIgpta+BQVgfQAtowurM92h
OGSduzWvTwB09rnAA1alxUtEWXegipg9oHMH/gFnrjdfShlpz84NKV9Iwu9C6jTbcK6oH6sJxpKO
18eoPY9uXHFUo53R9mMuvEyKEy3xm1qq9OvZ0evOJfza4tySPqo8IEW16Glww0cnBXTG8ja/NXE5
OaNeBKV47rAAGF5U3GoCtBv7dICVRhEX2yk4pulLH0owLNHMa8OPIdwfKo4paWu4yznus3N5ySqg
LGwkckuwMyDqUOZaC2IYOJgFQam094Ukjb6q9c52Eq3Yj0XeeWkTW5RhImdzepGs7z1/jbqsSzIh
uq5rpGgW1klgCqO9Vy0739rJEF0IdOIvC5WqR20M/RUJRL/VidqeiUfHB0D/0+70Q6wi9/IMoKxI
PBcvXx5iFdA6yOBFoDvVfTmkZeK1dqDgQdZN9s5CD/q2DePonNnqG5NN4RRsNe6nC7BilQRKpazK
TadU9/hqpNd1reXbxJ6tT5IhpduyrmQf/dLpTAbz5qAQ3Wi5KbzuulsqQTYu22yo77MkzffQwsRO
Vqr4RopzzAuXQr9UJOfcOFdh4HVy6UVTJAZPjQLtKuxUhl1Sdmmb+yLNUf2h6+1BU5l9vcqkMzfJ
txbTcigtwW1peq+RsSKRatoban0fFZIJI1tq83aLCXRYeDO2IpnbQGBGlMSuOolOlFonrg6VunUV
2GnV+45JUCqEPYqbsDipVoErPtzls5aEI42Q4n7oEm2PYIm4aB2Z/gkmt97pBbwKf38NtaQBjLiI
fS8L/LeAIsMJUgc5L+5jEYc3Eq5Dm66IzqXZq2va6yiLfjmfdGEfrasCrRITdqoyvx+LKbrpiuZ5
zqTxUyuHkR86CLxBfW93ZZRUFwAJv51+xfUyWmaTojyweCIzAMXVHk2k0MKnSo/vpdlJPnI+S55T
zBgwx+R1p4d6YzY5hl+JXdyZKD8dziY9pxEzmqy4l/pOo580th9U4aTfT4/yxmwuGBAqEYv8HvXw
w1FQlAjkJpbK+1Sx6SZHcu0lQWD6GuJOm77Tq4t+0g26qk0DZdvqjc3p8ddBD2UVFKEBhlBO5ZK/
BhaAIcsEfIH2PlPm4E4OShrTshbLwp80tfwWaKV85iK65jOxgNiYXDW4TUDuYKMevjIYjjKNKrW7
B6MvXUVDOIabYZaan4B8cMcQdEtv86DtnmFFD/ssD6XnzomyZyVuxh+C14j/SlH+1/P4v8OX4u6v
O2Lzr//iz89FOaF6ELWrP/7rQ/mSf2rrl5f25nv5X8uP/vf/eviD/7qJn+uiKX616//r4If4/X+P
739vvx/8YZMjejp97F7q6f6l6UT7OgBPuvyf/7d/+Y+X19/yeSpf/vnHMzTJdvltYVzkf/z9V/uf
//wDEbTflsPy+//+y9vvGT/36WV6jl6EeGmOfujle9P+8w/D/BNEDzD05Wa9HFJskuFl+Rudv6Ft
AgSOoh2SZ8spkhd1G/3zD0n7E9wWlN8Fpof+2yv6tikQFOfvFJmfg7nFWqfvAyJV+ePfr3/wof7z
4f4Bqf+uiPO24XlYKv+58kPBAz1CbZbtgzgZYnOr3ZNjUKEGDqjoTujSlqJC7YZQ3vx2Gt8nKvX3
UPD4KS7wL27sh6s214cs41AFgA141rckp3Rp/J0TWzsMOssoXOHwhSHzopuAbePhKFVRTX1cCQya
bMzMzLrRN7kU2u8Kba+jcB2j7MSlkSbTuobRybxDIFAGYZ7miyzQIEy0Tbz9bS39/bF+/zgrHPnr
MEgbgpRf+NHo1q5eBkknY5hFHnm2Nf2suusqr90x190u6TwkMdxwti5LWuIARdELCfwuk6G7Y5Al
165c9e5c3KmEH2uOPp1+ssMMaHkwPJYAsNKYACjOXf1wltuITjwg09Aj1ARe1WafitCAaGFHg89K
mnxsAf4OMgcx5mA2jj8tvAZqU2T8VOGgkBwO2kf50AZJEHpOntik01Kxb2VkiabRQhjDRiJ+MKth
Y6fJsO8heHq1Yt7mkTnuTMT0QX0klRuCDzlzALxe+A73EMUsLhsOJyqctzXksR7UyWmbPPYE7c7J
L5xpq9fAU3wr6QrT7ZR+iF0nVaT7PAvuughIv6wl5qMNMsqjITVc20lQ72YrCl0wHeELkvQhWhha
GKuo3xbht25G/Yhsbb5HTmTEngNACriqWN8EjaRmXq3F6rnexRuzTYkO92Y+Mn2F9YViAJE3NKMc
eZM1j56mxWJXhfo5lbvD0/N1IQGRAQ9MWkLfcw3jnFMN+zEEnTyJQswG1fKRQnVm+mWhVd7Su/ZO
L9zjeAdfFSQg7U7+oSZ/uIZ0Pa5KazTYUSgXewOwKFfmNu9P03DOwfKtCeSopoRL2CdYrE7pWkyp
XFZK5FmI7rj0e3v2rZqfW32H+c/rDJr4VrEhuALTYVsVdpSubKMEwTy4ek5+Gw/y+MGy23qTxra+
a0tL3spKrG27zsK9UtjWhyBR1O1sckcebvpgE/UWxZf0UxvRAIymNruLSNy8uJGMi0pNvoGuiP0i
lLqtrgTzht5Dc2Xko7wRiYYUdFiVHioJ5t52gnPWf0uCuNpYZDcLk8pEOoV3O/xYcp9inxKNkdcK
LfVii/xOnVPhW/AQvY7Gjo88xU3KnfrMKnnj01EpoxJiyJSv6NIeDqzWmtmEAPa8aNKiC6S+Zhe1
tMI/vRbfCKIcu4s/5eK/RSX8cJRhtESdq2iO9vRzOK+mcTeDSfNBIpiePUzRNiCgnRn0rTm1SDpg
GVKlhvV3OGhptHLP8Rh5WaRn3kxh91py7PST6BfbqFiJHyHQiq1t5fH+9Ou+Mamcy6QYoJ3YDmu8
QcoemYcpjr2pmzpPykE3NVbVndkPb2xwCAZIVy6HBEnUaoPbrS4oGKG9JgAk4ZGijhdWhYUisnjh
ueN5HbzI33ChoudFFRcd6/V1UZ0iEpC21N20Vr6VsfCjDtESKF+7oVZzfBGaTyE39q1kl/Ed3nyf
o0wM4O9sdZfHttiVldZhLikcr8AO9Z3T/dfDoTsN0YDC79o82gn0CslkHm7GtvsjhPPshu6wfGan
rNR3iNyvc/CfYVaXvGJpBM6YMLh5hPShMnWQOvrS8FDQmn+kchDtGyNoruWinz7jTAhYszMyP+6i
7mM8TliV1sHzSKcPZWFd29fQb7fSlD0xMBbu9hB+7MHXuqqVZBttSONtlmTZRumcl9OL85XP9nus
IacmD6aoi9wyFfm1zg6BeRI1qERAJ/bGduLq52gK54GNG8t+bHU/2iCPyXfUVC7cwkIzbWiUSXa7
iTyrbCLxVLZSqNCH5M7mhnhrbdI0A9hZIY33SeQNArVTYSiVB9gIth6+C0PnKXofh2i/xUL3Vb0J
XKPDdtir5vQc7+f1uFm9oLqIqyzZGjF73Yeu5iAbrGYy3KqjdI7c1/DEa4nNGEfOJVlHsdB+eo8K
X73hVjTcx6iIxU6OzBclUvyH9TOR6Hj3gKdZpLmoFqpkT6vzsUFhzkl11JYDuxgfhKH9khB5dFHT
CTcmsNMzw62qxctKpUK8YAEpoNEIWQf1jH4qmmqOBbsLZHivXMNs6LxuTCWv67J6l5JQunMTmF5t
A+Eu0kx3Nec8mJ4Ae/gd2BIEffJXoi9soMMAPIHyXW4UYBLVrNwMchp+bjuz9Ui3u+suymd/VGbj
RgWAdiXhaOcNTlV7bVagyTY2mRuWifK9VDPCR5mlaNlVCBNKuvMZCS7sfw39BY7Jmb7mOqhyDV0o
KTSF8aJaNMwOn1kxCq2cg1ZyzXoyt2Crn0WoLNZIxTkhoDdHouHBxVaG17CG77RVVdZ9NUiuJOW/
gMX2u6QEaO1E8jlcxvr05Z0oc9N347hgYazbOFOpT5gpOAC3K8W4+LYf0TjbojM+wNpGvvV0eDla
64vDE80iOBRk0uDFVhM4R6gBou7jtc2s7nScvj1H6NgXb2zRnrsoHb8ZGC9wEeAH+F7UTg8Hc8oK
8u5AsArMOQC63SMQphRB5crCqD8ujZgrDBjOGdGtisbsLzYYW4z7MPgP8t7VIhkRiWrbxSN9zBvf
ljs46ONN0QM6qZ0r5J0uU0vfAVO9Jq87c9YdrRq206Lnxb2UggZ8m8M3FpPRAc2YI0+Lem2Dql/g
JRAwyLyHc1/yaHIX1WoSQ2qnvDC4tsOhkqBsK0slixEIg/h97aRuNJbWBlcJyU8TmmFDWbXnMo0l
azkIGnB72IJM8CIDcuQ810NJMYIO1ZaYS9muAr7tJ0oeXlbDEO6KVKUs73hWopUfSkCU11UdtB9Q
OHT2dZh+Ob2Uj+Po8izARJamG546641jx32Fhk7Pd25HyVctOBauswgXmd1QeiKwkIeke/uhNIHi
k2giweq28jmjnePzDP4UZV9iEkVmqqCrLSUPui43Iis97IrMO0JJeWOqZbFF5XSm+Bv+TBHc3EX1
EPtqMiofTLQed+2gTFjaScbzmGm714n5uwj5d7lmVfVc/fF/Lm0elENPlkr/PyyCAgv6bY0cFUGv
XxpoIr8XQF9/4K8CqOr8id0TVL8FZAzAeblx/1UAVa0/2T8LQnshsPEfAsa/C6Cq/Se8QDwTYCng
ncIH/uMf/y6AavKfS0lMo/QGEoWO+Hvqn8hPrGIzAYM1TCN5Qe/Ttlzrg6J2bFfyaFGXTJqU3mh4
mdKp3aTBIH1V9HqjTz3WNLLabtqiu5S16luV9fvA7C+qpsE6Rkaoxkj7rVrLkavpiO6iC9lC3R8/
kd+rblLSmFTte9BVkND09raX48+TFbcfpKbaWq2WeI7106605z5TZbcexDbI2rs6Fvu+Tb6FujP7
XaD2+5kQsM/xMnbZGjUlmfqBC6IfWTguAE4bgbAPH6h0XVWtpvuRXlznIt6ZUnMHZW3wzEjpwVfM
+9yK3EotI+zbhj1a5UgKdc2Loc3fpn7cpIlN9zwetpXU/6pGc9gKUXpZOP9IUvEBh/hsYcoL6PGt
Dwz8G9l0Bxew/j/snUl25FjaXPeiOUromyk6793ZBBmMmOCQDAbw0PcPwLa0BG1M16v+X6rMlJRH
cw1ykhkZJJ3Aaz4zuwanpv6tbDRoN6Qp+756mNaqDjyVXJ3lfVribFrpQWSvi9LNP7HZdIEzuh3Y
HTjDrYRIB5BeBvNIFiZI01b5VmMHq+cF4b6TUJ2dJ7ewRdAOeRdAwW0DwmhvfNIhWG/yWk7NxIyR
r7FkJ2PQBt+Yhlst5KM56zdCIgF9YwHO+ksBJJsSwvrHBtjT99rl6BUpBHm1vlgNYrnW94JM131v
LnQ1VgApMpurHrO8jcqi3M0u9bXp9mgm5YX831XxjCOlF5PvKO1zP+VPKRnEQEmVJrZZsSVc209l
SR5oST8uzDDIafKHoQv2vjGu3U6BrBzOxIIBOVaDcuJlYGboAoKzm/1QlVcQDIFGpu6h7o1nxRXK
M41JqV8nqeprtL/udGKtipmezKJ5BmbbFX7XfYhyUQNrMbTfCpYq7im23M/MkYIBWPurcDVqLo0s
jRtyMgfq7o5TnjOBW7IkwC/KLb0frID9rAuL1NzZ9vDQ98nvTjMu9tR+p/amD/vGpAnDKm5CdPoZ
B0isz44Te+uwxkpiLUHeeRfRr/tVeFVojc4xq3pg7ut0pXsAsng7q3GTaspjvZEBFOMWd7CKfa3J
+b667K1o+Ix0N139QpjYXjLrXEz9W196L6pSXpwyW+OsQ/Erhb5cwVQcSoxj4TrlP+SkEQPt4byq
RvtaTHi7O725ylY67BgJAbkSskA+XTQMAn7u2HkkDHXv5ZfSnDs/EbwbYw4pqJooVqtMqem+uXAk
h7YdDANkc4J7XGQ1r/IdOoj8zC0/pUaos6ZQk1iZwt02n05aL15sL53DUVb7qit5vzPUj5TsqZMv
n1hkz/M4DajolhpzhgjY6o/OQhOVAguVsusP6KM7fRBFwLZfh2DTKr6WtceyBq5+Wv0xLaOsvAm9
7O7U5iAbH+tEiT3vZ651C49C/pkSbZsMLzRE/5CZ44RLSp990+zr84QV8i4oOOmzoc/t3qBq9kzX
zxCwo1ZRv8khhiuaHbSsPFBmPv8s7VbGeA+1N+n1z5y8zmsKrMZcJnDlmMGv7Qid+k52Q3Uj4AgH
wA4ldcgHU1m2YK0Lf/HkHLl0lgOyaW7GtlyKjcOMBj4cGMt05iFoH6SnnNZ2PlG3/Wtz5m95Ll9L
zOV9lTVhtShfwp69SFRqEqlpckttcq6bfjTn9TTg5fdt4q4sxXnQrK7BF2mU/UCS1V8tKXdDY1QX
fQW8qbhTIFIRVI3cN8r8kLnTNcdjEWhqWu4nKcgVpqRCLfcI65ywGlfi/eap56lS3jp71H29m9Uv
5CYXtBBrV6u7+UdR69URJ8Hsa8sSYoxZzir9V7upSkfGXrUM82GxYqNz6FGqny2n/FH0T81q7Gup
6H6KcuCXZhlBDJI+M8/1W1IetqZn6UZPGF9XWx8uSqofa7lF21Qfs1USw8YdMfiKtYCGt0wZT0K3
2BoqJt3a1n6qBUsnnVnFhU7sm9IuaTCTf4R1QVVQW45LrDrpTVbvOun80CJjHTjFei1X036fp/aX
SMmQ9VpmBOZo7ZnV7PGHxHLEZIM3jSmI9MfMPsp0CxxNXBUhXjdL2IyYqyOVdZC3WHjJmYSzMvD7
IbHpruPX6rhLSID1ZCductDtuvMX2PNBPbdBMddRrbK/dNMFYOlLTyGvnJKTXchfKrOULfUCQBdB
n7jZpU3VL6yEL5rDnBpfnhVnvVZHhLor2gohKBH9mkIxJ0W8jgnXWBi9AxU0frd00z7LPBEb/QQc
d5JP5qz+WIBlNA7qGxjM90JVxqDWePkh+NvxoJTFxfPYfebtPkhJWloIwODvukHY0AJdHnI36WPQ
ixY9H9Ma1YOt7vVa2d6WDdslwQzfkCPnh5Z2DpzzS1SPVrtfrGYOsnrJj2WT5R8iTzFtbUrNH3Qy
C0hlAhw2KZogs8X0oWZGddjoKt0P6igPm9Z0oTD19dVa1+bH6tXVo1pYkbfOTthbNwvMrWV1vsWA
n7X32VDM71VdDN9yFRbkBh6e+fCBq6IZZ/BJ/FSWNds5q6xSOGNkYWPzB5n89AbmF07LcDFVZYUF
KYsHrzkuKrOxuvuS4JnOeL9kuClWF87Qq/Pc2821Yx0qTVGfu3T8rq82m5nzlDgTx/LZ+G6mjQgs
CvGMlOFpqnf1UWpjHRidRlgbP59fFu14wLgIqxcdtMiCpElvY50fM089TAtTrUoLGl0j71x3+3tI
uHfIdrdbUDjNGZOGnzNtM0vr1RHdGZMI/Dnsip3nJ3LApZdoQ1zOwggGt92vhfat8szGnyqkEoZS
mBgXeRsNfZeN95eSMGAL2Y0mmEDt7CjPHTbN5kzLe7TQzlbbvBFecnOz6TnVjZ80nFB5sLC59gcp
IImb5stQoqxpG5zFXAm9NfftfG18bwYw4JVRmWlXjea1OiF4Xyqg2voABf1LH+DU6vSNuKHwVkLl
sw9EdE/eOq3FZ6m3p21AQbOnKpgXDkwpb4NTobinuyqZ9olojyTmdyVyCueueLLtozKO7k7zcK6l
NcY5saI/Jub2RInAFQ5B4xeV7Hbpsr002N75TqTFXXua9t0kX3EX6KG5sqONq32ban5uS/1IHfuk
qWxolEX8nmd5EV2Tx+jZPtbffamlB0TLG082Zz6Br2xjutR5wIjtqKzM/TwkFzH1H/3wpKjyuTXt
sBiSsDWem6b8QQXw97rRdu3oxrPXHzalPFepQsWHSsy2Cim/6MOG3oFwkYvnt6qIl6Ez/KpffzeF
+2aV7FUsEIXd/Wic/stUk5MlJ39KmvOA0in1aYe8ussK4Nv0HRSW/DXLKhK2PM7m/GPr9p7KzbtL
Oc33sNC8s1FcvU3+BGh3HtKzaj6l9vbYLN5pguZgmkPsZrnfZ/3ZVjveYNp2M43VrFn6U29yuMFj
e5kK8Y6E7RdLgajrwc632vpD7/S9zXShLS7jxmhDTTsrRLPh56r5a1bV/l0XPNgcp83zajvhuHmX
rmtujdE/guWPWUQu3GvohHAfrKXCcP1kDMgvarVAuyhvpVhHX+n0iypWBvI6LSUKO0qnNgGTyuzg
rT8WTmr4S78LUV7QGX1r0E6O7rwKM3tpa1P4WyrSaKW2vdTYucT00GjqD5FaZTg3xsS+MO3Xybg5
6+dsZKGb5/62DGtYu4rfL95hqr3X0eb00lHZsfZqvIDT2E2G8jgb2ktHTnKxz4vtffIkCWq2iic9
hYIx21nicxvB/5TJjzrbAMi0RayXpnmp19bY1W213xb9mufqA4TrqBoAt/WDnfjJRGaicr7s+5y7
n9ZXoXj3KwXSMHtZen8sZ+/HwmEpZz9Ta+Vc1g6C2QtxjF2r0MhoeWIIbHN+qsUcrupw6xaNmp/p
VLARZnS3+SYkWn8CXpVsNNbaIIDnm1e21zXtL4biPnt4NoreeDMTrJMse2wcPeXsevsyIZ7Y77ml
fG3GSSjWA5Qau6O+hmXvkQqq/bBNF3DRxmPf5L+WRlwa1XqtMOQHlrlGhTlSZzMEWaJcLSmiwh2P
ujlHq2h/e1rzuKRz1LRveu58ZQYBsbw+pUJdrqlm+aS4b23nECiZjSM7N9e1zddHkTHe4p8liQWN
PRqMBrHZv+quKYJsaA5KY+iBLB09AH15KVtlJ2hBSTsyG33/E2zG9761gfvn4PPUsYjcXhdkwq33
spIHRaZXq+dMuiksNhBIZl8MUguoN3aDpJaRomK2KeRMTCJrfyuU8bRUTPFrUp8KBcUGrrHtC2ce
Q2eUxkGTGJkEvGGjdL8lLW1yVcGJa57OqaZf2657nbeyCsjJSww0dhIkq/XK1X0NpgJPrWFQRtCa
z41iNLt6LN4znQOlAZ97N2v1C/Ehx9dpjFCqFRKv0r9RH/GjKmrqByntDoZsqQJH5p8Vt9agZ1p2
TJoGnDe1Ij48io9UNk/qUFshVImHPseXoicFbS3NcNOZlG2pfS1M4Bt5DnJm6zveKAK6UZIYtp8P
Hhgq2HSKzTKgDGa1d7Dd7HLGYGEzLBv4egRcMVPcI9uq88HnysCz8/pYDmrORy6S75qWfssgKnJZ
kcv9b5tuBStxygam7PU+i/nlzH6vWHgZ9YTm4zvQxTCnU5lwhFf69LHMx2CR+hPtp+QZvSgRA+07
loy8pvtiYvdQ9luclPDkVwfoi1+mRRv3MqkvjoCwrHW5AXWlU8JlpnCL6iCP2JJwnsVsZhEfKSV1
y4EWCi6RKaeVpVkexqQQfmrPyVk0FUqI0Sr6yZxq6hertvMpQasxCbTaAd8Ix6UOGGriLtXBVgSN
fQR8GEa6ah6vUHRhQLw1invGQBl7g360req3y15rrNXPLFHdfUPBHet0Lh1/0eeflZCvSV4faFbi
7p4ax21gayPcQCOHcdZnHvOl1k+cT0vfZq0K+0oERYs0qJhn22KFAzrybdJIVERrafGM0ydyYGup
FIfrh5aw+Vk65+HGjZ1aE+8afW3RUsywqrhc7yitaYMlm2Sgtf3qHaTByS9Sob+gVm2jr/L2sXok
pzxNLutgGD5iph2kpdJzrtNfpyT7ABkdaot2mp36avIkukP2nvKo1Y7yTbiDE2ptEVH4ACejjrO6
T8GUa5GVjX6P240xDNtyXjXI3UmBAz2Zopp2EH1K97YmT2k/EZnC+9RqxB6mRvQBdWYnTTOuOUe1
Sq+PzGK/TK+IhDkfPWHsgdSezO6jtJOXZXAfZjkH6DTx5OpHh9DITHZ5mEzqqOfhZ+Ld08XVR1/I
a1dmp3L9kTpT0NTro2Gmt2Ut3pS6PbdFt7c4tNmNBdVdHDEDPboN5Fex+gRSaEFS5Nls8gejKhgl
TQ/p/F1thiQAsn3KqdSi62oJ5+GuOROn5+OUSQSSNeXapT1MfNYwNsw2THL1fkzajtt8Px1LNdDs
NZpI7yOE1/dHZFPisl2LANrnx1BpYZdr104xY7wyl1k13gk1RYNh/hoxHk0dtCudeYeo6lgjKNPT
Dk2SSQk3o6Un2s24Zkx3dw/bvF44XUx1XEivPHzOfmISyPvHFM2bvHOXdxQp5BQZTJ5vGUWU8oBh
u6Cwbj1tut34w2j4CYNX38y1fatOJ3f29rXJ0pnN6W4TIhb4ySLUb7/Sipju6KNqJo/9Kr62tXrW
FqogJ3X77Ynkyc3Eu1f3b4VzLAwwAp6zxZSqkeJ0nvR+NR9ZLtSbVR3FMGmqX2vGr8LZkqCu6mcP
EOSrrDsaStb+vr7kVsNF5Nine2v5vsqzQsVhSL3NMvK2uCYrrVpZOxPD9+NAXVOEgpxFRI3NGHaP
OGcOeFpfXwvODXNrctwYUjWgNR0MUFrzfm7tuNukzP5lgfj/c///8k8O4H/9T3fxX+b+x/f2v/+3
P7il//k//GvuT3z4H8QMsEX+57yf//iPu4iM0UJFe73rRv8x7jetf5ATRA1HmCefwFD/f077dfUf
OKPvft57Jo0QnPn/Mu2/a0L/S0ZzGIvfhTu+CcxBOGr/HJiddHPsN5u3nj2nCZQhda+NmnBKQOj6
G+7FH91OfCkbhzZOI+QL7869/pMtj4GiveHlyB97kT8uxvq9doanf1NZ/kNv+ndD7F9+mj9+iT8L
F9ZCJ/BoT/mjlmv0qHkHT6w/WCb+Rrv+85cxQZToaLrkEOlOITbyR8VzdQVn67FnycwbX1Ne1KyK
IFz/jT3jf/NVTGzwaDH47Qi23z/Pf4verGQSF61zxIMsDiXTzYZ75998Xn/+lfCD8CXoKsM0ifL/
l3h74/WGtNP8oT5bSmDP/1oH/s/+5LvK/O9PF6UJPFfqHYyBT5kv8ccfoaO3Rx2ttHsQjn5xau84
QaWzpupkdeuNOs+XMU1+qg2I33aO/u+Pwl9/NIQ1KKjuPStABuXPAjg4ZTmVenJTlxKBg2mzMv+d
Bg0a4y8/oIfPDdIC7Ul4g/8M1cptI1dTpXNuTqEzQ65rLdAdSA8jAivlqC11iib7sJ4PGB1Iku8k
MFPVJ+2YBI7HSarWUqZmRpjOzOWXfCbvPDN1a0X2aQ2G/ZCD0MMDpjpJbEv9h6rmAoMOmISwwx52
6BvOfo7S9wfMU/pVFQgjw1StHIFkF0KHc09plzujP01Dox8stZRRXWryOjdj9Y35XrtbJSW2QWak
v5cOzDIyUi6PjtFmUW/NJuN/d+GUOqmcbY0iTJX+ZVv6GUGsYg8hkIzb7Z6XwsywmWWsZZ6ywz29
wZFsf7SLZ+3mFj82pzz+Bn3xroK3BQGlFxBn7AyKq6VwesfH/t3ADMiZFQEIGFR2GcrO9G1jbm4u
AtmTg80squvB/WkX07AGTptkZ9vduheTaeUF76Z9pBySlqKh9sKiRjTkWG1+CCJnR9dizmnLudjB
s3R+wYOUwTLQ7pu2kqrNtIccj/4T4WlUDy5K1EFJDRn37vpZCZxnQz3TSkTzHdDGMcJsa6PNZd2u
F5Pr62n2pOrtW5oxyDeGxY7zts4D6ebLCXosJZjdXFihbiwzGk7JJ8V56cIgqI5GG5bV4s5DMKYY
40c6Ci4NHdrXjp6EmI7fnGFbz7fZr90+KylgS5y82C0O1y1YVNO+mYss0lpDMiEd08nXCr4H1ZTG
pTOL8tCVes1gpHQfl65R+FKjOeCMGF+1EY2oU/IiHgwAlbrCCCbt3PGgVbl3ot7PPGu9VM8c3y2/
KK3tKEjl7Cw6yGK6X1uu/QzbutpT8lgZWtf8yifr4vX1imSn5twBiuYJSprJIzOZXw6cTTPK3H76
GqrtrSZjTydxL4+rZZCIJhsRwPDdnhrD605QGuXvdHI/6EvsCSb3DJc9AL8g0pZ4qrXhBzR09VpI
qwjc1M72UHK5PTeLcaO7SeN3SpgX9Kt9yJ3BiLPGHpCzKC2z084Ia4v/zavSV48rf7wOrHrNuGQx
5tnqtwe6iFmdzBG5aL6jqdc+LbxuzJH78liomRmk1doeaibRgcw33bdH04ppG5gPNY/v0wLTGsHJ
HBhDzLMdqESAA43MX2ADbAy6KkUy3SzQvgA2Gd8Ojo8DEdtjqr/3JrP52hhFMJrtsJ/UteffI7Dw
IVe7StbplzOX6H+NwajFrVbGV4xLNtG9oxpQvWypjw3OenSKdDxQX9xc70DfQ4G7KkIytPYF/HGG
jMN6sRc2eSk7fuEE9/nDzDC1ZgSK00NXBUywIPEBodxxopEnr3N6f6UvItbSntW6L2nnpq7bbJsq
yG1mzM64imM3MJMEMgCaM6zz98p+kQnfw3g3XiWiOdurm54L494xadbk5vnl3S0GQV5/cyUDvMqO
UuzXHP4Z0MxG8atPk+fRsEeFxZLyFT1F4HOG+UXaDIXrOtEOSI5lnA1ufttEluxFxS1JG9bhaBWO
Etkyzw5A/9Z91STtrly78TKtTL9LaTQh5F00ZZgdCET0MT32LYSNShOhTEaGEN1shq7Zm0xYRycU
TPAvq7LkB/in3BSMKQeEq3iRpALcp4Odm3Tdz2FJNWjm38kNkSudNA36kXWLAiH1XbGt4bS5yxC1
LKq7Phu7AL6dw0wH+CvrfnZo7K6KSjw8sV6lTaxaQ+0zvmseULX1CKWz3Nc26JR5tjZ03u4XFzEP
3q6iHAlY0lslcF8tjWXt55LGZ1lD7bVBufkaFauxNWuI5Ev9qc8qE3bd3AKJLoNXowRbvFYDN/aq
edQ6OX9tasYd1ZhMPVDtaf42U1mKnD51B1q6rRNPl32a1kGF22WZvixysRs17amZZB+1G1P8ZFWe
6Wuc92AFnBjZqt9LegvBEMA3nTLUj2yblkipGxFjsM+vWy8UXyp8kFOneD/EWvcRsnd1WL213Zv2
kv6A6exENA9Kn3KenPGl4kaiTbrAWBGzNitFRpe0gCytye220zNqbVpmSbXSOt9ka6dB2STDHvws
W17C2hZYrkzuwOXxDUYl4wbhKpKlnb3AX8fl07D52GgYtffqZBTPXpO7pW+VKzdCLVGPW7eo17F8
aDy/yC+4ieXnUDnqt2LDAdLnHS6BrntiarzFhr7Cv83Mzdcy+VU3BrIdFTjHnvlBsMBzupjTPN2b
Yb0ALyOaW559tWCf98LemPEltbpXMgx2lVLNAZumeFgcqiDFkP7SZ6mExpAMN9fJmw8u7ciKGUOe
EBGtveKC01mqrXJXGfNwWDNdCxRN5qfFVfnoJs4MU5N/TotZGVE/0NUQVvZQPGauvfLZyTzdFbQO
6D67dheq4yR2lZ6nDyuV0rNfDyqiIOeJa8OxIHJqgxnF3cbSeb2zw7ObxwCAP9N0Az6ydPoxR2KT
faNdmib9wGZkhNU0qKCf85L5NbmvavI9tEF/TIzm2TSJg3SiZL+u26ZjyGKj5jtUUvWjpV41MZYn
FzU+ggO2ulD7qntxzERBlFON5lHJHAiVi6M8NNTQ+zz4w+NSTvdMZ9deh5o93HWLAW+QmsbDpA6M
DrBCOM0s3qSrUBhKBXhMAy5/taX/VO/VwdCn3KCjTikSeIViLV9p957J+XXz1EdMSn7nZtK/Z5b2
Je//SOuuvDBvnrMiWQJLneyzlcr3HHsgTwOI6ZJa+f3Sd+UXtz5KigaXN9ZQP808e2+kobzPmEzj
iRFVpBSq/m1FGA4mi6yqT2f3eG0LZaPNepYhUY+UMvuKeuHRlYHAJszYG6i4cFeEJwwf0aDem677
mqPFMK8PU6m+pw10Bp++9g/N2L5MqqIO7aT1o48/gUAesKHTUtZMQKq5D6Q9fxglPv4Zx+EWjJlC
S+s4sT0qs7zaZQr0fGWjXf8VzGsbd+fN9k2m69VgXkYyIurN1z59c1PMCpoLG4KF0pezudzMNbPD
ZGKeXW1fvaKMx5SZha9qhh3wOssTp4wmrrjQINHbOvNhOYVDod6bvh2Kq+2egRmk1QgflnLJuXuH
3drVe87AxaVh5blSslL7y/2ya1qlGvdd2wR1z+/AqFWVU5TFnjf1qdzNXiJCOPZpWOXJGk+ejj5H
giiwCvVnrRXlfs2nIpiE3R2NwkAdayvv2I3weVYt5VMjF+YzZHPjcrG2nbklrMwl0E5R2p9Gjopi
qLVg/2MhbRJp7TSry14UDyZWa3BWL8ZiOhQ9koWaZ51vb553zhTn2nslJfb1prym2BCAMZnaq9BK
5LsaVgTt8aSKAcnn2XECSMeBcLX51pblmEIMhzpouk/rfXSkG8pyKUscD40Jngt18SynzbwQvHi3
NU5aotIWH6wV5wHRp82efA5yoCObcGuZ943E5ygOnKz9qtTjNx6S4rzobnfO1pZWoKrVnvp7V5NG
vIVNNjvkS/PIA2eG6uC5t9ydi4dy4MhqL83LQoUuj32v+xLSxgFb1/eW4FI06sx8sYn8XjkXRbYn
eEo91h9AElqPapVNYVOZ663scLU4FDL5aivmCMFmPWjNkt3xB53+Khuxxl6DEc73BI/woDTJidbJ
bOE1m4a4MOY+lAA8HuwSXXYmE3thnVv392DYPoFSHJvdXALzAPejtWLi8UXRY9FPxssg8TC1ecNB
a+10DwZTXTu+OUJ9wUthfWInAC/amihFdTt9q1bVvKVNN8Ozbd1vDc9K5GozG5JptUjbTAQOzaCa
9BZn6xGuhwWgn7ew08zxCPjlV62ndtTVd6hkqme7ocM9lc9GGnNEsKJ6ITGSYLtHYRVeuG46J4uU
XBtt45E1Nu0lF3Dzin7N0fY6VOBu/SjWLUNaaVcwWOkXQebtggSQHsYm8w6ZsLIr5qWCqXONR6vn
qGiYsxJnFcL2UpB51ttBD5PNvcd1c317XrC/3ZJk1jp/w4YezpOp7vH7p5/GtoyxYYztDl2xDqw2
AXu/avOHqI3tYqtNGpEnQkUv6/XBNbL1Na+Ffuy2eQ1NvJS+l67dRUkUbsWr2Z3adfbeSrvLXxQF
sjmr3iJD8PDFTtipGhX3YymdKE9WtjZpuNgw4bfEKp4Mrd33nMDbQvOxdqvo4Gqz46yWMSA3qtdc
BYvHtS95m8E/xSyZtJUZgwzrgZJMoxZkPKWy+h49CUi5axK36vbMbQsHRU+kiE9uFUHCmW6/JkkZ
bEKT7/VAdmgy0uG21XA+cxvNdymRRqbyLh+g44HAt5pTIgt7T+uSdZmdLn+yeXgOlB+mO3Ngv+Ik
ml9Ny1yu3WaZsWYsPyodF1TriSzOJn3deXbfRtvGXX/WMoQG6XIKLCbcCFaJGUlMQyhsjqHq6hiX
ftR+23lbHSTvLd5YGjul0Kq4Z40MuYg/go2Wh4y5tl+Wsj/Z6lLEM7bRkMVMPzt5PwbccikKre3+
EfuIcdTu1b2rPdWB3kB5LYey3vctvzyqwkbTzwTyaW1PSAuMtwoy+d6PNhNfCmh+JkEcXisFKEKh
eD/HqpvRz83vNj3j+26tNVpfvOGkG4ivuPlxU42N382cnOYRhJQ+kK7wtk4Lk7nGQpHc+ylp3QgR
pa1Dris44vSJVcE1ePUFnwtKvQYRyURpSjU1zDL7k2nGN0XonMMs9oUUw98l97BeuYPlIf9a9osp
JBjm1KDdwNv0wOxwyiUTdru8GLzd4um5n2wKN4BJsV5QifSwFlvKfUv7lSgEd1v6CnHflB9g3frD
XKwzNR7Jchu7dNmphfyanMm7rq3ShVDF7otisxyoGjd83PuYHRXU6cZwvD31PjLCa5jhKSFl4AID
ILZsusd5csw3uRoO2R3d+qF7k3tYKQB44oOjP21bis8ORy+PRfXTnI2FBcq48pLYVD3rRawq6hjp
o0UbgGGgxjS2gbeVu2fWNmYwYeVDzxpGhClual1bJtw5xRjNY5EEKSoV4eAMI4XkgrzQ+BeYzjYE
S4Ivh/bJr6ShYLloMUHi0SKOWXOszTDg7ROJdEbpzQhZzc6PTSqL2BU5dqoagJQ2HNSu1ve8GIGQ
5oFmCOtmkCn8ptDMFrRj+1p4QJhMsNxYkzbb9ygYiTu95ifQMKSqViMjB4H4QGLszcxSbB1VIqPO
wSi4tTjWyyqzg6VQ5aUFsMXWpL8Vfa9Eal5hV1ENyWyLrLiuolX6TqMvuzkbKWRp6owPlevwgfja
GKyJUu8MrSDfPiZ6NOssdVp5P5lmZuHnJQ4xHHk8gVK1rmIYWbEbjO70XHPS1++unWb6bVA38U8d
KOxLZ4gGbVP9woUEUMxm8dTgT/Wdjh6PTK7o7nIdsHDSfVhNDfJjN2MDgoMfVd48XvgR6qijJfdi
ZlI7L8ky4j/TMA1hT3GXMY8ss17DVFYqUKuJY0J2TyZ1JXfzJF33TKi4ngvsOjzG9LsMWfutSfPm
Rpzhd4N07mtdgbV0zkp/lH1+86h02fN9ekFV6JxMGI9Gs2z6q94yjYceMjwgTRUnaU4fUFEdljem
IyWeghv3lhWno5teERMLTkDKah66omioHJfevmhJAaZjT2P0SE4sS/i4y6HLj45eOW9equrv9Nis
Ub8sE9nFFUNjZzj7FpMAUavWYbWGbn5OUqgZ7WJNfseq7Jvt/EKVjE4aIJ/h9I36Ph3W6uDwKd1U
afAeuDn80rzTHnFYYeveBpUDZSL+B2nn1dw20m3RX4QqZDReQTCIVKIk27JfUAo2cm7EX38X5oaR
KF2xZr7HqRqrCaDR6D5n77W3BMKUaxg19iYMOnfTS/Sm9A64mtqstsmMJMwmfHpTx+JnbepyW1Dz
uq2neFzTxzaQ9TB3EdVENwlA8C0UbG0b0lIk4DYpN3TwtDVteZfTrU1rvbYf+6Ypd3pvTV7OWWWV
F1N0DE2tvEA/Y1/hYGj9wBjqC0Q+to83Ceu6XLIoYex5QRWnF0GWUnNIROp3k276YRjbu9CcRsSC
XbVmTrIqyhwA9USRATVD8zoEdXSvOE3h20xUTysoUwfxUiDmeDigfjA2c0RBY9hGxCCF9dKZbvl8
dDnRlDSsd6WR6Ze07usVOZ0c+qsQqUoTFsUhxw+7CTvtEX4TxYQkEPhdJaKQYcZVnEKcj6KO+rSO
xMpWkWfrqj7uHXr920AhyrtyyupSF2h2sQ8W27JF6w8QuryaM3XwpWOjErdT7TYKRbkbQj7qCOx+
z2GaX7DQdpuyoBg3g+TbJ2ZKvVYGbCLQFmx5kMGuD5ezoUVwbQVw5NHIeuHnjsIu1LDH/TC0JX1c
RX+oI9bmWQnTjSkidTPk7TOFccwIGSK+0Bk4E+QVgslZT6yNoPi16pRU23YmpsOqt4p1X1AQqePm
O5vdBPZGbaynEW6Wgr/wIsTPfkeOk9dq2AtImkIPx/bJ08xqWuXCnfCU6JL6Hcf1jFPwj3zWxwUq
/mA7lP5aJ1DRPA4q34dO90PVyb1RtJSh5voF7WfioT52MN7WmgeAvrnVWdRWbisWlZMzIV7tjV96
r3f3o9tOXkxnepfmXebXBLKAtp7tS72h7BinGTsGzvKeMarmpqEWd5ekt2pxSBNTeRb5SHCn2fKV
tlt7N2hBfEuNEv+7xrM1DWW6irQ03Si9SLat2zkXY+50D1YUGKw9dOXHWDW3LYk2mwBy8CptcAG7
arb0FUjEMURcYdjW61XfOkwOu4sPQ+kQJJgbdNJNu3mM08k8NFQ17zsCLHLOvwLVb5aiG7OA0+hp
aqwUpUQbMoImiR02gV6BopHOAcqkwsiJVMrLfeii/pRZdjsq7Y8GlCZOhrlepRHa9lkfmkuHMCh0
fEPzmhJWcRNoSX2jl5xenVwftmKOCSAM5KEPosYrM/IvWcbGkgJ8nDi+Uw/GutDZ6ZhAaL+ZZqH/
MdHfyJUc8LiMASHkg3CqtbRK9boY3adJm+0tuhyNOlTGrlBtWt8aJ3HQYBz4OuvdNtGTfjNwjl9R
VlW9VpnSjSFwWoyJ/hLZmYGK2TJQzvZR3q/jOQtHD49GddN0Rfizwwh+3VlssuQ4Gys1aGaP9yZA
MqKN8Mxz/d4KNNQVjUN5jJpBSER5X64EycsHiUL0GmhAuwGBNv9ombk3Uq3yiEOhEJfGUP2oexht
QmuqB7OhSKR1L9BCbVoRfGsMK86eRKLqF1oQDTc2+y3PCNJ+F0Sz4lttrP0Sbq7+4Vj408Khdk1r
Tf1FalryPbHJiueL1bt7OyRxi656dFdTetuiTnkgYALduBE7LCFio7nEEDDxvhstGHFfG7r8Qe2Q
sJtRlW3bDlgEW9M532Y1QC+f2JoGgtFklr8HqklrmcfNg64Y3RVeiBS/uiu3esVnI3Dm/NAG9XKA
gyQzUCgqs5HTxoywU1A+m/AzeV3jWDecR19ZSbubwIi1VTHKOxqLMEv5hFADZr/R64Cu+pI6mm2g
WJmsBKvbTKloyGfJQm0mRzLYntUhzg6cQRHGIaq9adSYg2tdURFsKTUGEfGJVT08WzSH15GVR2hK
NeBJVaYpl/iULF/IavRbptdtMlBr6FuLza6xbFJCIri6XCspXynTMzLtYjHa6z8x77w4dqDSkcj7
8SZubGVdGZG+x6lKJSRTNBC4VLaRxCcotiO+F9rkqn9m5ICryNWzOz3NkvvGjqIbBAS8CuxEep8Q
RvlTCmOtO/E6+6VokMU4mysHdMAWFaMRn22cANQgMxYchZaZF9Shh9sM7yUJpoPh7lnFMrTuTfTD
jdNqb8ydPAx8U1d1Mpd+EgnlinzdWwJm5E6359gX9L+wNfIT/UnhfGahp1qVlW4cqh67bCVQ+VUG
LMPSSZ1tXjTJqgv1afTdbJi+4VJL8KrUFHExplQXru7O8DOktoVGJyB9GNLHsyJ+K1MvN3YZLN91
zmkEh9GYjUsFbVvJ9Rr00ap0YSVKbafp6FmNdN7TMXwc3fm7SMpXUEPCd9T+e5VQ/fS6SBCXOtZZ
2XFGsMpvonPRhY+q3DLRs62iLFGAo2zHlUpx4XutaOZrUutT7MtQJ3U3jQz2HlS7ytjO2TGk4WWb
lcZxymasKmrt7EmyngZMJ0KvtoDclSt+3IxTJDGyrZ7X6Yp8kWhrpKWGFDcYOFAxcTTKCuTZYdgZ
p63kWW3tIOx/RuCQL6e6qq/TlgZOoWFxiXM78w2ah9fUROZqndp9WKwF7Uk/dcucZp6r/Ggd117H
UzTuUDs3m5i28gYBKr3FSIX8GshoLZQoOlBfLhBg9cWFxVTst2ZadBddJ2rOQ2CfykFTPAozzEt6
J0fyh8ddQuF5nSOmuuM4F7IOm/0GBMKws7Qu5U/r7joxTWeTywAvHoGINO1ZQrpsrnwIG3TtphLy
XQ+vSAw6Z4bQzFZ9uJjuU9SHXYpArR8M5GB29ysmKG8bliJbd2ZEmc6oEw7qbvMHzfUMySw0cXwk
OrksREbycSsI4OVRPJl1o75SDleXbPqpue+bQqy7LgSfUmaoRlM5cObIVQ9OWXNFwA29qWnQfUUM
xcZpHevgjM64MnFpsXOknj628SundN0f5iTF4sv2jsCSxo9DKh5G51QrlYjAnSqnJ6FFHNDzeSS0
jo9DLLzUaArMQdMzXsDWaxoVxXEf3vPJNL8H05RzRXb6gzuuvbh1Lln2anQMqRFT4khS2pzUqvgq
vGS2k94aNKXW+ZghiXa17G7qXOsxlfn4XWktiWdmRDPrhhgY2h5hbV71rVdLis1Oaj9auNc8p+Dc
7dowY2t2K4cZ3wa6e4U6l3DoUyKp66kPOezvkypWVxBdgiciuLDqEJHj6L5U08If0/HXEPCaexh3
5YXb2j0GxiE1vJH9Czp1vKiVjk1W1exmo4tB7pQAualTdP0uD4dwT2SGubILR3+cMigiXhKZ7HFc
Z7jpSGP3DXuKDnZoqL+wubLPstqg3IAP01Ekg5kcDb27cDj1PDgculZRmIsDAeBoEIRW/nABsVAS
gKk32Qjam0ANfI4eCAGjIdnnKuz4IbPH3Tyhi5WK4Wwk2py1MpRyy68ZtxNZjRuiNtUfTVFTRFcD
c59MZnWfoe18CPOIM0LSSVrltC7jQT4HY9t5rV3kaHfVys/drj9EVQtUWpN5QoEtPTqhcHomK3st
h152yQ6xsZCdV1P2oBCX/koTUTxHgZmwdRj7P1UVlxuO/8M2H7X0PpkCd6epdfw8pmge1YZTEDW6
gaNnLtczasuHYo6GO5ZWOMs9CHUMQSXBNF4KU6HTA2K51AUoaMzxdOQH0cFVW2zmXQBxsaKmwKRs
eGqdk7O5hL1tWVW9cTtDXRMwkHRrTTGmA9XE2e+RTG7izpw2lpFdG0nR34wK7CbZGK85CTlsMIvg
ejAKeTDmPLmYKQDTrCoXOQ4IBbXLqYhCmKOSaD1PqaKunWiYG6/K1d8RpwVvmFDDGzrSd1LVvBlF
e4TPrI8tm2QtPeKMO1LKkyTAQpgLkvuIiXOXZkPySj2v6zZWNce3tB6D1cSrskWcBohNuCBumd74
8jR98jC5RNcZrT+q9bN6kWVU07Uyc3fc7fZY1D1kRNHpt7Fq0Mas7Jue3dLR4rhXo8nJ+m3Q8ZrO
OtIR9s7qGv5NfVGmGcyUZqcrFsYIICLpMPGSkHYx4XVX2/WcyZx6qqPV1E2FNh+zgAZSTqba3sBE
9Go6VNvHSTEOdqnbP6N+TFZTmLVsPJZNH9uUDf0C2noOdVutc9y91KTJEVU8mYY1shMDLLWqGpaS
ClBqnSyOsi74HYe85riyq51aiDLDTtm62NxmNv3tSN2FfgiSAmJYzWZli2H6XlWy3emaSa3CVuNg
m0cErXuNplynMcwONonNWpFYvQe7rR/K0uJmBMYkt1Yjsz+9ZgaPQavPxyRBreumAcUuXNGUKys6
FJlzNxgJIhu2rO0Z2eGJpI29gqWi0YMMtUC5ALq9V9NZy9c6Qxn1zVEOmAXPEI3eY1zgz578df39
X+9rPY5sqInf6KjeTSOFhbbxgkhdl+5xUs5RjU6vxQBMjywPaauGeM04ReMogyHdOVDzu1y9UDC0
7v6R+g/RIVQmQKEOqh0blMEy/BvtpGWNphLTCbnrB9eLj0hF/uGz4O+idl+4/sDRBHS09wPEQNcA
92rWHfIYr59An/2PiPr/FU+eyD+5hHcjnGpZRduVk1QYgRUp4kM9BD/RdJ+5jA+DwBmFyClcbFDQ
e07zsSI2e4YzyubocA12vyYGcgXi/euH8R4nggJUZ9JqPBGb1gnBMqcYpDoPYlUfqqOKGUZSL+5V
lAjfc/rxXw/0YVItAQSWRQnWWZIunZMXJOkAvff0GO4mQnPhhpzDG577+6evSJfAJIn4+yBDJnbF
dEa/voAPd4q4+UUqa6CYdQhLP7lT2DVkFYk6uR/U6amhW5lqL7nm7GJLnNGuvn/wC0EG1D55sCY3
C+23s6wGb14QVSF+ZB6RY9bFNh5osW4woP2Ti1mGYGKRrQHTDvYWMKr3QxRdThqM7N3r2fXG12aG
gLzuzmlw39+xj4OcvOhznpVmYDCIOVFwBT4B0WFlnZNinxtluZtv7hbHgSzB7+te6/gdh+tAX+mo
YbozWTPvpxfXQtYxyUDcMYPbpZ/GnaJWmCezj+J7ACTdJhyH+jqZMKD8s8fiCihCNoBOCERLJsvJ
k29Tra1UtZ5v6TiEfkfg0DaNsTep9Mr2ip6lZ+b0Mmf/1oCLheSuLgpzm5ePLIJTKlU81FoYO1K7
xXyU56BQ0vBaqFVxBRUi/NY5dvFMPM2DNjhndfonkbf/PTaEQz4EfDcRup9ca1CiUDNtQ7stnB2m
SMhEnCWHpyC7zebbPGrZ438bUFelICiqlEINO7DGfEjS+My7sHwO3t8EyhaA9dCKQ8T+8LnQhpBg
PnIzjmX0QzMu5uHRbTlQ3+rtYxCDMEHO9PVTPmXPcdvfjXj6+aCTDlhOh3bg6k2wIvz5snFtr56i
13Ro6cpVHMfo5eyVsj3kVXc8M/yy1H68YHTxgjUfgtTJGzMZsaQ3GObHpG72wVg/dnj6DUrQfRyT
997jTYWzUnpTZe8xbDwonJ7O/ITP7jl7C9Y5tgEuRof3L22MjViTnNSO1OWuR0Ve9RkmSNotf7Az
P9oV/So3ehrH5oroU9/CleLZikOlOHlKFHvXADcSsFvHXKw0vTnQK/8Xk4KoHoBxBi89Zp/3P7Bb
otUnVDXHLDeO9jxSjnQJ2zVpNhTo+exy8htbviBdOrPQfDo5OIUSuEKgHHmfJ0+nrVotJVowP6Yo
GduJ3S8IrRFvRm59q6xHo/8l2ktlPBNbc5LSsbyO9KTfDLsss2+W0YkDDEhtJkUA7rVQdnVPTt+v
KTxakevH42MQIBxvb6hiI78+t5/6C8l5OiXfjn5yu1UAr6g98/yopBQL5mS6tZyczlKOqNDOn3sb
rboMCzzCEToiSnAvVC9+Z719bwFG52O3IST1slqQDZV1AaM79katQjtUvwxRAzI1Um8tZUIj3RXr
amCMZs5v2THkHEI5qrnRii2YgG7T/SlzNINWgbuYLhkrn68VqOQUmBkFxgv6WtfRaK7NeX5EAHYQ
KeV4MVTomVs/LyNgLQWObCZMGIHTAuhMyjm9SyP7lgXhg12ot5in2cDzz4DjU9qfcLIWe1Fr68Ku
f2h24LslxdOxEHBxcjulRIb4BL/ExkQ9vwos0uMmLfFJQt42tv67r80nZI/Ivge5bnJj1UzlAW7M
UttFjxCGDzV+xlXS6j+0Njw44ndKFSsz3e+22UL86fptNfO6D/QkV+Gg0YvoL6fSfBgxnxZJvS7p
RK56iCpVezaZ9/Tr/de0A13OoYCdDpvD99OOdWCm5m5nR9UWt9RJYk+Sf0mNX9mPIewSkuqsHK2f
PW+NBBLoGHyLYmzF1N3aQH8qOuWI2uvcCrlsFt9PR7rA4DnJQEHP++GTYBDuWcVmWR3T+hVco85z
MqnOKrAdko1LrVCZnmT/YHTwLJrtmbXx40eZ6j5+LIu9Bvjj01ui0mnqbaIGj2qvFIeZRskG4E6z
jqU508Md1T+N0Mfn2ZWIopymupHZ/Ez1MNrP0FzXSmbY+25w5U1DuIhHOoPcm5EwN+qQdq9f/9Zl
LXp/nywNBjFBamSjQrA82dRDwOu0pJctvQ1eoKqFyFSsc/3M1+LjDYH9rlnLHkzFL2aejBK5qKJk
NLbHirSpNu+egBUcLEMcjT5dJ7K9pCO/+frCTrd77EcYUtgaxjEmwWn+pDI1Do52hkznQb9AhqUc
1FoZfnw9yl+JKO/vH4/a5AgMnxRMqX1yZQKlF71fqzw27kXcv8blDzEvoKaEmuStSRU76a5C9Rdd
ca+srzmWPDeJ5VlzcdmMNwGhn+j4fEM8AVRZ9cWfkUoMFnqWPhwYGW4+DGmhcTnClx/V9NZNzrhG
Pz5+k28GkWDLq8JJ4uRTBailwpQ1VcfZlIdgSm/JU47xPinnks4++Sia2CA5tsCVJuDttLwyxKUG
6IVjapEh/0ipXL1S1SdaTXFex2LMb2LXHK+w/E0HxC4ImOLRPDMlPs5CfgK2Xl5IuIOkhb5fqWwn
zoega6tjXH+fBuuuAJ2Z0xpBwOJmL6aanZn1H7dIjMf2g1OAxZlTnGyRFDUsVYuE8WNYuPaLSbIO
Nfk5W8Poj3ZWOerf8hREpzEC3XAl5c+v5+anl2vgz3QdVYOWfPJsFbWjt1gXFS+Ziiek52MEwuYu
ljl13km9IHfT71z7zOL38b3jov+yay5vBOeC9ze5VSMy3ublJpO9GBCzrDjjP99gvRvjr5fyzU5n
oZ8pcy+ro6lvXcqtcjJXlfUdhQTaXGgK7hqixcXUFWcm0CdvC0fuJWvThAb7IRmwMjT8G4Hgjmru
Qy80OlH9t5kG3dcP7pODlcXpkborPnAcyqeHyDpGuKEXTnNsNeumDYpvCow2cht2YdTeoyD0Vcd9
kHK6kGazKYeZA0izHqHpe25e3Q2pdmYmOR8/Eu9+zzLT3tzvDKwLwcEClvd0Y1G3HJk5KDk8pW02
Q/rw9dV/3E8sF08S0HKqRQF7Mm1HqrRz3FqIXeP4Qi1RznTyYhb5TmLo/cdD8fFj1V6eJtXXkxpK
PLH+TXS6+Pgl97ZFKTbVKncTJvqfMJicM3fx45vBF4lEKQ5Nqio+HNpA+ys58vn2aFTFsejNe4Os
l68vSFuWsPefI4v6g26gVDeoYZ8eyRFcmCgk5/Yo8j+NXq604MXV/4yCE2CFsWD0zeI4I6ZM3Ohf
XN3bkU/miIGILSQqmE98W+1qDS6J6NHVfX19H19A9LhLnBsLKjfy9CNSVCgM0XBYt07f19iODfsK
40Z+mONsPvNl/DgN2bipFudGti32h6elJD1qLDuJj53lzOxREC9EBl7haYAGWtXpfOalP3nH6PIA
nxYGIUCqrn+c9mmo2VpHaMmx10RBWk1ebedO1degOKs17LcOh0Vr/KOuBKUjOufUEF0LqK2+0Are
v9hBpmeoATvnKIK22wSay3knmtJDbw3OZuT+7tNBSc9N0pPv4jIqpRoSeXD2k0Z4Wr0waionwIKV
o46Q4UJtgL5IiSmqKzVcHm2o3ShOPPzgPIlbmJ3yXoTtwqfr0/RxdlIEy3oEr9PthuwYV1jG8qzV
bwHC8aUdy2hfCu3MwzmZDPxijdnmss+j2Mp+8mTnUKmZ3oWyVHh3ntLJ77DmNLfpdOa7dm6U5Uzz
Zpk1a2tO3bFQjoMr7tWqKu/tCC3jEEbKJaRLY/P1y3SyHlE35HKQ3vONAXVCotD74QCMGotAqz52
4I7hAf6zJs5Sl3z/95fx31xODT1Jq1W3Pta/JMaA6D/8+SffiWqcgUwq/Hzwcw6AyuDMgqa9p098
/P3L43rz+3VLcVTE//XRnW/Fd1c7cqimRZRTLDBWPQLuEuO8Z/6Ylbv/7MEsS8WbgSXmk7LqzPqI
DUcb/ao7c2XnHvzJUl1VAEax3vFgWNhQFJ6rjp77+yerykQSk6LOPJlivjbNOzU88xU48/etE/iI
43bSKdFdHtkmodK9Bv339QM4+cz8z8wlTZ0T0RKBfXIBbShH7BNKfRTivi630N619uXrIT4s93+9
HP83xF/HpTfPWE37PnPKEF6mOa6TRU7RiZUpfih6hSj2XOvuzAX9tW14M5rA2SSnmVeRMrGLULu9
wHj/9QWdG+Jk8UKC7hrT8rbjuC/Mla5ddvOZIT5/7n/fs5MFS0uaEBYFQ+A0RwzsKv9qXv3995fx
39ylQAutIsVYeARv3OTr7v4/u0MnC5am4IUCO94cOQfGnZ/3eCz+wys4WbKGNM/sOBP1sXnQR1an
Mw9g+edvdpf//V4Q8IacgQ0mOv/3N6jisAlio22OY95u8bxESbLqy8c2mI5f36pPn/SbgU5WQNGC
DNDtpjm6zg2B8LRSzuxBPp2t8CeoSVG6Ia/u/ZUgNpoSrU2aowqn0+npTdQ3uXMmN/vcICfzCfHT
aIP/aI52HG5wONynULFx2Z0p/H+6lLimILWEYoNtnWxOEEX15oSI6Ci2IkJWs7o1JrI7br9+JJ8+
+wXQwtkC9cdpTdPqW0UUNlPL1PZJcDD+zNK3H78e47PHjpiB3a8Lns06zcTL9VpCJeibo+Jc4bDC
O/Av3o+3A5x8+RB2S3hsDOC2YDB+xXVzZoDP7hJFVGKTKD5zCScTF9h8yB2cq2P+1A7rctxi8q7K
M7v2z+aVSYwM9TQSmki6fz95g0wGmI4pf9jdpZI9js211M5sRZcbcfqmg77E54qSiB7WyVol3EyE
fU4FG8Pzg+7Wl4oqri1rQUuF+yyOZs9cSur//PG/HfRkeYmqrq9JMamOlvPi6e7z13/900fz5pJO
7toU5saQw1Y6TsK3wwvwAwjZZHfzL0Yx2TaYiK9oPJ4sLEUoEnamYX2c1lEMi/3F5Myin/mSfPae
0FinzCYsdTlJvZ8AnCUl5gmNCZDuq41hn3n4n86vN39ef//nZwFHAIsqDz/sEJ4e+Vh16ubr+/Tp
BLMRdzGLOcmfnjznnE6fbo6c2ITljXOzFSBp4fZAlt/q6c4y/tUt+7/xTveMbdXY5CMzXsa2JJ/v
p1pbfX1FpxXuv76OnOEdg4P0skaevDOOxBcm0WIeG2eHAx9vP7qiFrwDPlWcos+a9L8e8dPn9GbA
k/clJg/GzhsGJBOkT25gkeTl7ushPn1pyHomQZDvC4zJ91PBshoa8wVDkCaqjToOydfacjzn4uth
Pp0Nb4Y5mXG89tbs5AwTFBFGmm3YbGEQT0aykHG9kIG/Hu+zTyalHXVJCtMtRAzvL6vOwfUWWVQd
2+I2DV7zYJ06l0BVsnMyic/e1DcDnVaqHbsf0lAwkPgDocswzxSpPpsBlkpZAvopuLfTnEzVynPs
wayYwtgIG3OyFxpnZsDnV/D3ECe3akxitwmtnBcVsJgdbftzi9lnU+zva6C/+f5ZmBAJRG/TpiBQ
x9Pz1DNJZwjMBiuUeeaxf3q7CN3lK4D+k/LT+6Gokkc9XfryWM44lF44++aA2L6eWp9ezt9jnKok
+zaF0YSZ4IiVzzR/AGSpzXWAQ+XMMOKvJfL0G8329X+v5rS95KijPQW5UR5VLS+xUriC5K6888ca
VW6L1fBioNJ2nYLKOCQ9mnLAdri+nJH+Y90kfgVlDz0O/wJgprhoQKAA5msXxX+mZPHONEiLMStT
8fCwmxC7woJZrJFGVA7OTyAwCAKr+XeqKM4xsULbT6YaQnwXOSAgY8OSQId0SM951t0O5EKuIyyJ
wC4BlFE+XQw3kcaiojleaHESanCNYkT+tgCmJ0CePj78aosR4YV0+Qg3uVauwjr+VeLXGvAMrZOx
lkDbWsh3LVa/eB7s366Tc516CowEB942T0FZkgaow+9KouM8Tvtizjn/SnUlYJYoWIvAiUBCIKYs
DE14NkuKQZaUkb0DUQLHXWlMVOsTKXRObEov1qEC6anteq5WF75jQWqhWO1ChQJWlepjsLOtpLrV
y+zFyENzjb/H+engU98akOa2BVlsNyHpAju6Z/XKDDQstETp+K3I9bUNgGmfNxWJPDEBYYotrbvW
6NuDWuHrLjo65QCzqouUrCJPj2tzp2lB+dORYbu1hq5eOzqHPrfEFyMiw9kX2Eb9OcuUdYM/3Ucp
TsxK0/9qzdBeFVan/bGINFtFHeXsSR1MuI62jpBvGjtQetCsQdfTN5gX50hTBZjlBITvuO9if65D
zRvNaSBRTxlxW5G28uK6hfxWStv007wA4z9A6rvMhki/1MP8T03CFTaSUlz0HakLeCrsTTMTrdAV
cC6wpukecb/8q1iMv2JiVoilqrO1KgJ7PRXw2ysTozD2kuYqJt19nw+N3FnuhMsjUjMeqK1Bzquf
mR3OJiNs62c42zjddGhnfRc6F7WKnTOUU7ZOmulVHw4D4UZ9MT3UTgBRLkI1VEVRfx0Q6Lq1kiBZ
CXe2dmM3vWIUUXDXCx6KKGrfhuFC/HoGYrHSu2JLhl6yFm0hL1pbkrJcBTdafNkTl0ywWl9hE+uI
7sEpTwyOFYe7oh3MHQJK2H7QbvDRZAY+y8FMV0ba/WkG5Vc9WTRtGyfYBk6jXxO7gOyprSKWx8l5
BCw12R4VVpgBcYFdZGzmbZs1jqcarYanPgTZEkfKbTGU4kBMqdxIKyGxUcel1HXxeBigXW3sCjim
jOrwqnXM34qrYmoR0lqRliCJ6sJha6bOr1FLEOkhDFlxACSeUQlUL5DaSCYHcQlDZMRXTRr1F22g
BXdBOMcX4NIrkmaIhCFkKAAZAxUXTzMg1iKPnxQd9IZpgmNKMTNDVI81vPeGuI5lVHkxvjkOstaL
DTEXGy4Ov7QWzzBT7U2NRXBFSiIutTygQ1hWhNmMI2V/NbwawN9cFIFAcIZNHBFDdCvUfvQjwu6/
h7nteAb/uTHMzvJHiJWbPpkdDKLljD6LCIE2IbI4VgZ9U5ULvqkqKr/u1IxQcnANsb54mUcMgIA7
gVjmKHNSbQovbf4T3sOceromy3U0N9VLqGDTBwIIVtV0FOQFXT2tpEX4CQUBL2yJNcOdHZHAFWYr
Q4rCk0k6YvIhoAcZc8icIR89kqqNu04uQJ6cfaQ19/4Q1sQ7oRDayMWW31VzuY+IeyPsCiSMXc61
19Yz0sa0Djz+j+BWm8F6qVH1M+lImko5B/ldG5uruCU2UDEA68GxkQAlNbZeUYSZ3w2CdVPW7hqu
l+HP0AY3uUI4Bco78zkPRnVV45BcxbXzq8EhvjLj9HUo2t8VFj7Elclrbyk/yI+EuzoaL0WQB5vW
4QaYdYXLWdQvFnFZnkPOx0rrOlDNRpL4c4dyNUegD6efEJvAATdVSOWhSUd+Zm1nq0SLSDXI1Zlw
RjB+Ia5wnF8NVm1RGFsbwow31OwfetMMEZ0CQCv6CWAniJP2G/8jb2IWA7I0yUsEwaJm32KnxSFo
1dn3vq1flGmGGBQ8IZcs7rtOyQ9Dqtb7aS7DQ0h3iAQnDd5cF/PmOwuLBfOp8mKGwvXzAssy1uIB
PB5ZHSQJYl6kce8DbLb3Rej8NgUS/Rmr/2XruNAIh1bxaAeqiAFbgiZVdFFh0xur2CZLQSdreN0n
VAhV3pcNNBX7Lum0YcuJs70CiCivq8pM9k3OGry09i7pGaZE5US4ZUrrD4sRmXd26LDsKWR92pKA
yVQkm6p3py34p3ETURtjig8dMhA8oVhEsW+bxmK1Sea93ndkqbWtfh+nivbLNoKwWWF6TLaxgid0
UN3kuxm0fOJ1NtIvSgX3yIP917NhaLin6hAek3Ghcus9tlwXsa9biic3KaRXVxqYIHc2r7HPpmDP
Msf2dBzTkIHN9JJ+1aPTWj+trvs+YUbxGiOL7+DbpjCv2BFaPfsH255cDwxXc8g6Jby1YrAkLlb+
lWwNZGxkFnlEv4zEucKexncYa6axC7KEZzCFVrMvKhMNqrBADVhheKPz0NBcutHGSYuR3l5obWSG
z7BYAF9FxhpAwznwMtS1K8fpgCRFZO9ksphJWDVHonhJm2wx4V73qYnkOjQBUgfm77xG9dviPt6r
Usr1oGXiMYBGB3KTo1q2IMmcHEqNAMriQ/DXH1v4ijj8cBjgr5uth3kSsBEIJcErF2r9XT5C1giX
7FjNBK42KNmfCk6qFyW0plrVJgRFKvHNXILmya0+3aEQnW+qsuNlaQ2Cwkyb0OyktMm6XPRP8OlC
nw9fcN9KAuJDqzW3kpyudQbEAuthV30vapQnXV4LkusMbUMijbOVBVbpVanIBjZ7797Aq2AaT7X7
Ihqn9ESjaD7sRvcWjLZYm+qAt3CUvLQZGymY7eTVOtV30gnlk43NGCNmOuVgWOecaoA6s+braQfl
xBzUo1bXwUOwJHtGXT1u00IL/NAtprUdIi52i5nFORAuxE4l77aznMIHFdTRnRnxJZwkm6lUjCT6
hT3JKp1aPZiLDTvFTLWWRNWyLmcIo0cj2dhJL7YxkT1+UvcY+l00akkn7u2iBUgXsJeMBjGUnjMT
OQR7fzuBJTgys5kLmv1bNVEB1wVb27ZB6KzyFQ69rE/LZyDN1gYxr+phDTLJR5tzv5rm5kaVvQJJ
wuVavSgrc3LrNflQu9OT3aotm6DuFTZgeDWNRnPVN7rqp6r2OlrLQxvRyNiVjk12EGIlAeCA+5nI
HRmpzKHJ1djGJy3O7kJeR2hSPaVgTRWSlMmqIYNswAu/MSdtvA/G/+LovJYjRYIo+kVEUJgCXhto
31LLmxdCI4N3hefr9/S+buxMaNR0UZl585wFrXnClxEI+svUYrIlmfbnGhmzHILrR9bw7iFTBAbr
TOX2u9GTZ3abWaGfySo4XMF2U9tJfwJZs9HnadgVsZfu52zJSbRKsW1VPIeWuRYnZFBF6Fg8p7JD
ubhxuQ+fFltQS2RFf0T31j7abZnt2dYqA82sVtwJXf/FL37ZGWPOCuu0LMwtnf9TA23Hr2AuTi1Q
OJAGefQMUGLdTawl7yqaZ9BVXRjV3EQEU9tEwcqpxMtYghxlYSYPvKZyL5py4629coMyG4kIm3eq
FujtFH92GUXINlfL9NDAucEIuYzth1Oo8zzbn6zdNeymu0m1yGPfgHU/Qy7UtYutq/qThfrb48ig
b1N2pgnMwh5D/K14cJPO5u3e1kqcujJz5X0HO+3C/iFzZWk5yKIzdbB7dsQNqEc+ICQuIauEQlBZ
MvTcpt7nK9pPW2gfBY7ZTYGy6+A2hM/zVlDQuGVCbnSAX+HmUw1NI+GWHRUujqSiNxGjNv0SjmWW
XEUzZuTkI+U8JakH3VtZT+Pk9mTfybBy2LtXmTo3MD7NhVa1ZYcVqXX6D2Eb5AZILbrHhhvgwRy1
dNuCnzlkBfsHWKzjwB4ANRM65tY/6yh6E3xHXof1KrYgEpO4KOG9c/nRZe6x0N6Yh6xx3jzp8GVx
8a9xwWednvMMx1H0UUTIOa3cuom7jYxNo9tJyPr4ppF44oD62oD3luTSdgt/MdS+6hmLlpUFHkhK
rveuxo8qCi4zYI04MO1sucCJsuG3ZPZ6cUVzzdviYwAavp8kq9ebwWSpWis8tZvIqz45s66wnydQ
vEyr3GJy4eUAfpv1Zx5MtuaTV+4BZGigFf/IJJ6/HT0acb9k9s4WdQVSq0/uILayDRqvtijxsI8R
54Ko3/uSxXSjck2gaLOzN9bE3GgRSEDuHOPBSAfnPo8U3/XqhmEdpeKE5LYTqG6B0uVG3j0RHgCL
doemyvnVCrJXBqXIcZ4q7c0zXG2nFq3+8pYIqguBVD4Xs/GTHtSNViY9/pBII8FssifOueDbWqvt
gWMQAyK3u9GxUQQtt4CznGCR6KZr4g7jJdVQ46Ocr7nsAThFTjFNGioAuI9XvZvdDWMvIxRRixo8
ztZNmcNERf1F4sd0UFuhFw0y3fz10FfRkMAdIKrY2lRc4fB31z/zDGwKDAyUaW81A32x4Jbq5rwt
KTAgco9jHOg2z6RsAm0t56feoL3Rpv24VzahSKCv8Vl1NrCN0kbJzurffV7aw4612uETbYJ7knOm
YQyDtQ5KutuWSD/eE46bE0gSHH5zDkaaZ8u4ctUFdlInkDK9engy1PQ7TrhBkn5E6NoV69lInoZi
G7lQayiI+FyMXHxwpR05Z7gCrSsmqtg0hzvVNw6W4iQNjBhjssD9t5mUYA88TZKcf6brvVu1BEuh
lrX6Z6/x95Ia0wui2vrQ2xpqEL1c6vRAVBG9o92KBjxl0su/JLdnqH6zGURzhtJVJzneNBFrJAJX
TIg/sL7reuNHiVR/9hS1Hrc8yrIE4FwejRwAawNEJ5/lZyWdfm9iBX5YHUvQYVZwJWqT0HCVkbcF
SPDq6cubk663WnOBDNo13PO0Qts5gxX5eUnfdqq4trKZBj8tr2tfoSzZSiajG0f1HVSU9YGGxnhC
MSrCyI3nexjAHWxEvCGYtpN9akXx3m0r9ZgYrvPEP8XEd8eTmbqsUHXTJ+hCnH4WYAadW9SGRBtw
oH4cQobh1tuQNmm49IX5mYmhP5s3yNSmxcPE+LLogp5j9DRaLCChpYYxpkdvyG5ZFUm0Cl4iqKoe
smlQFcrYdx7PGsSRf6vKxxBGFvwG1+TsXL1pm3lOFE6q+TePSr3QbIJ5FS/xlrgiVEeLD3ZZFuux
cpKXNZvmgA4QMDcEj3AoWKemDWluLDn8ToaD0FvkzT4ZlMXZw2emQ5091IvdPdpjpZ3ADzkn+OrJ
nWMV67bM3TxcoaLTwsWk14tb9a99gGOu73Nn5qraV4o2n0ULI8b6V9nfvFh+PRtDxUA8zGd2TMsM
VNM+lkYUytveVJymDq/Om15CusN9WkEGdCredRWoIH4+meDQMdow1r0vYuDtVhsqvpOa3X01U/tM
Gj3h0tVNW8OqyzuuhePbXEHYMxUObopH2IM8UlvELfhecklVsDYyx3KbxduqGrloLHYZUs4gLtEX
IBZNX2T7vq69Y+wYf22zsGrYrKvftDbAS8v9axq9hcde5McFx+eFRaoqsPqJ7bA4NtVjWw4zdXzR
g1hVFjBsdo637hgPSLmibosSO9qYWfmPSFDCl1X9JDOEKaAmwjzKigd/WMX3DeSxYZun3rq4nPGV
4oD5zSO79uvOFvclM/gQtD6dOWs0g6H3nnI4kGdnhRZO90AdjWGewP+6w9Up8IyyqGD5ZNnHjakl
2muB7+Fmn00eVGdWFy93nXdMB3SpHBL7/HKb+5jM2xY6lL23HGS2YLrNEOC/GUoDW7huZH2gxYMB
QK/uyo++lxFq+knhGhftPhJdcgXq2gWVWOHo8rH4QzYZJ3Pko4llzDmut3ZYTxD4yihbd3XmGScD
4Am8T9FsTBM1hIfOdfe/T0jF3Xat1i8tGRxasM0sD/1EzI9FXEJl3Ne2ooPJ0jXatCeSDIDPTfg4
iongQGrJwzRbe7dJn1sJniWpuyEsrJ6KTE+yAyH39s5Dk3A0aNaeVgDJvFWUsP6ITTUf0u3fowYr
owAbuMs7CGhzmv3E3czQfaIFbK2tWdGkGuztnHYRtCg5B6zA0K5qKQgsJ9fvEVLw/bbhmyyxp4dl
bfZ7vpzmFuGRFWqV0Rw1NVdPRpQ5ONTdf04187zonDeAPntU7aDfZq1yD5bd1pwlbfVMSKILDNj3
VO5e74tcSz9Gw+nPadYVvp1q0NOHGfnius5B1hQe0H+teVnTHvcK3QmkErKPoic+DEHZVzSeX3Xw
WByQ8aGS7EGKTtofy2qPR/I5A2zT2bilUfXphRecdWvxGgfWM/T7pKExYTjRuF9G54Z7zcFHIVjk
LID3VDZUADbd9x920hMPOGJbficxvKVqKMo/uq8sx7nK8tB9z/Jids24rUorDerWxAUP8Z/ojAVf
1bLHxwyCUaCPEcoiL3e20A9Avlg84vfgmJMjGWS0A3GvfDdaEITzwrQvg6Q1txowUOtOvGfqFvaf
21+jzac90i8ASzYZRdSqVUm+E9hIqE9NtTWFmVwMVU/gfR046h4uBtUa1ptcrHcyxTqXtubTzpMO
NVlLBwB0VX+wWtZftWkOjSgafszSEzGt3YVSJOub/uh6UOmqGwG213v1bhBECUZVUjvZhW9U7zcG
6NQ9GbXFO6Kv7D+X0//slNMHe6zNEbEXng4aT/QzP9KSjN0c4/qigYCyVhEuKloNiK0mOIi5A39k
Dpg8o4TDR5AxexpFrRgagLkHAetssb4m+6kRhl8T2jtgayqP6NWXie+enbASOuDUNIzBOzWeaD7s
tVERaobOwDObvgxeQpViTh9Jc/MEWLNu+rwKrCeXngHE9aFIA4xFK3z8srSAxZcmyt0sepwpK+5s
dwXxRnO67V5S9suHbdar/oUkwuDrXeoBUuvQo7SJiTbz9uTPsKPfIqV3mIAHgtmyiw7xwq3C8JLX
iMG/X7kxZiRhu7vI0LQ9RU50gF0uAhvV6YtbowpbyVb7WoxlPhsm2nneWN842XbQus2/Uq/+5XUp
fJON6iqcHaW1p5F6UoVFNFwLF3zt4ELJR+qUUTklRthCe6PXm/8bBOfj2JQFPQeL8Yo2tuY/iN3l
H+fUgKU+i0Mv+6SJVkfnqhrgtUO8n9ioHfs03SmS8XerJhf2mKx0x6Zc6qM6xriaK9pdpcAPIjX5
s+ZQwyuYO0fNqr+jIr61KF/VW5mdZLsVT7d/AHvgAS8OKU8W7ETkIOD1LFzBqw5uNiMb1rYWP1C0
FIEwW7GTAph2z3gJ8hyI/1gK7hdzBVXWyLydw4L/Go/aZsnyFyEYzllKiW1WuPYjDrt/i3GbhEAc
qy02ovEUIUGiQV8goKi98mJNi9ivqGX8Tk9/IbtXfumcnPGK3BR89AFNAc+n5PpeFtE78TLvYpQM
fXxn0ZK/xpqG50y63aeARBl4S2+KjWet4i7PlGeGUdvX99yWhrNrpJ+u2b3GjY5JooAO3IuRXpij
4YeYa8UHXKW+ZzWcNbXH9pYFqPJ+aPTpZNUgG+kTI6xPNfjnGt3pKqVDMVR1TCu4V9vsVqFCYWNm
YgL/NUeMGXFiTPi1kIsVgjY/XaNiZ9fWO2UZqwNJ60frynUilRoFLrxWfYI/Z01QbsfGGAOtGdIt
uD4WursSmdNCHKE06eVgLOKtZwHM7WZmLm2aOCfcMB+c98bOYSzim4hLEM+6WRCxdeqj0oM73BUE
QXR2VW4FsAVky+Rbrinj1iHi3bQpyrH7LR3qKDN367DuuMtFQuKrm+Lf2ZmTEGvfWoWMQt5bjiWf
IQwObp4Bnnmdmwpc+a2hWRSLaTPrP0LrulPT63AhMXRtypKNmdtbh+c2NX8sa3WZeujCfATnXXFP
XpvWX6rp0+SoCgo0BT5otC9XQ5+gDNkuobUUNA7jNSrvjdgVFyY59cXmPGFOZP+rqY0xFssFPrUN
ad722FbvBNLjSDCxLaOcUr340OO43UMO8o40of/1SKXpBuP2dLOqjfgsyY8GRT/2T62n07lF9gzj
EAhuWgAQsJ04QY+FMLwq1RfuDCO0Wo+1wowXN7e6YpPDwh6hfTtqYSwzvFkl5KDJdcqLNqiyOZVG
Xl50ZksOS/f9DBx8zDBm8XFo2YrXLdbLO3MujPuGrr7Pl4yboz70L5PouKNn2hymXnOTzRivfJ2Y
WxvTGA62nR1Xx8uPUr9dvhUfAXNWimkjbrdtnCeB8vp+q0ZH7Rnh4Ndrq4SQxlxgrvcMjr9K33g0
2lE72++iKl7ZknaPTtQl4ZpGxh7vn733ZoPbXNTP7pbh5fI4mixK9w7GeXlDnE9dV57rWUEN7tw1
YMFoAW4MyXG2LC1c2cUNu26UIA889+TE/Al0pZ91dzNj5ILJgG7EIYFeJFKaw/BfwYs2aTc9JEIl
KtAjqcAO63l8UYgZmNY4xoYxOyT/Lrpyolh48yJxlKLI92NvpfsbOZxSZ2Wwn3mUC/iKwnyGew8m
oEELTUvLQhTDi5UAAhADxUTSKfejjT4plSAMZpq62z6mRT5m2CWA2lB55k3JBbqfmXXEuY+2tTvN
5LBOup0aX1OJXEmNkdhNCqIhLOd671pj8SC4qe3ibHjI0eLuMtkiyLEKcemz2zK2ZY4BaOb1xFq0
dZTSbg6WBgCidiP0hipVn0maNmGM2Mu3uJPiXi8N3i+8CLDl5Oiz9PHJHBnPOBPKDKQoZNiivgvt
ar2FmATr2sKumQ+vPZ7qBbecl6/r3vNiGY5I53dTMTF4Xt/WdlR7VEZ16IzW8MhG+cLwCE5Y1g7F
3gTkfW4M1ZwW0QCRNcf2obEzsMTtMnDdW5nRtnF236npyeIKutdmkw5Zr1nIRm8za0v/sj3VXRYL
4kTl9PLQLcby1IwDrSduGL7DraaCiAh7q7xXiXRDzZt+0lxO7/FUyWSzyIUjKOdQaKb4pxwXuc3d
NKKOnnJG3Tp/YLxBUKvJeqC0iL9626x26C7xsvU5o964zfw8c8a7ysBKkRgrCrQqatlti70j5jvv
qC84meI8a9jjLZ+WATG8Dgx0s3b5sqPNqgJu++1V5c10qUSZ7x3XHW73RI1NAAaHRsdsylny4jZD
5aa81DD4pyXZyMx+KZrB2zHxUcdGdjfPZKtTB4+wKWQPNTjyDp1TR76WTvNdM8c1qoCbq8D0amRm
3p9WiG9FdcLU+tsmjHGQrla8TaaVP4zLMvm6iofQ5C18X9EuDvORga9hx9Ux83L7CGwy3WVl/pJZ
TkFJKvRTZxszv4Aek1uVWxuHAQ7TJ3b95MSqIcOs5WDYUfyWx8tP1bcfkEYSX3CWk+/raJ+NDXcB
y6II1PA63SQnpF0c/T6OWEX2nLzb1vZqbDBmGUHKKXSpig7Y2bIwNpfzC4hs0vteUoCGT8TdJKMS
fr/QXrHdHVhQvVtqkW6ZDtzh2nW362h/jkafBPbCq9YVPOLgLpOzx6e6o2ITdx4U0wfwD7lvzTTp
2M/xttFQuD/0cwQwY6dmfJR75ERcdVg6ZGrmYn8qbnd7EA2ETLwILv0wm5sKLeI28WzBV8H8dDPm
fY2tWiDWtyqt1d9XC/G6V0XDkfIGUgEj8nQDZWMinkafIGWX3hdWxePSZOYDBsn8IhrgwWsCN2VN
kjYUaYNBltb7PYtx+darqBPZt0o2tsS7WoxWyXqJdAF2TW8TfdMtD1kS0PxC1yY6e79GHkN5qVl/
ke78/0Xgz1Nz+JGXwb1xtB/qFoepS/PhzQO4j2kYLjnH9j7T+OfEJr2gprNeiRckN1bLul+Blvty
LR/cae3fJD9a4GVMyIRuRCcNJ2yQ98kH6R4A8hZp7DF1AhEn03NUO859m/ANtXPaTBmbv4emd9Zt
J1dCU+NrHTFbzCYMckIN6WZk+zSgDxb5rhrL0EtEfzCGor8OetTvujytnr0xMQMMXIbPMgwSVpih
lR+1k/y0Db3bj+5ivsdw5160xo19jloMq4xPXDA5BY09wkN+R3EVugkdw6Ud2k0mR/emV8sfFcOc
x3Ec4a7QlsLVcmNpi/xiyrb7aiu7OtOhspj8O9HzQqdsI9sJZm5c0ZhNI2adjMYuOOj077xzqXkg
yvxb+6h9L4S77uckc7ZmQnGqmETWmuXXQAoNAHzc2H/7enpLtPgZSyFan1tsZy7oDCo3cgmoyelV
sVvBMNuptm3HQJECickFpNB7O5vUP71vx1ehU/tk1Lv4BJYhpFQhWzAzJsg7md5TLsaYRQbHH/Ip
3icA7QLPGUQYe2QSStf98aa6exaD+cvmQ8bafu/sZsPMfCHaiB1DXpeMhcRDxs1s00umGZhn8H4Z
3HjYyQXszuxiL8yG0b5G3NeMptFHUApRulTZsBmRRLwTjjK26ei8uJ00Hk2rMfaUXmR2ZN5ywDe8
WVw7OkdZu1IXlBmWqegphVh8YnxYvvQ2YYtqcYuzkEeyUiqmpM3eMAo5fsMvh2gZ5Y/lkjNjWqE/
mvknG8Q0dh6i/p6rgK/4suo0n9PcuORkAKbXrNwKQkbMFC9t9T2K7C5aFwjo17Q4Q8bUjRMNm01N
wyCPf/BX8KqEKVrA47+N+F2Esi+kHLe2VHtLPuPEwmcogtx+asTJtulK3sfJ0U33IORTxj46cG3P
3dstN7wz0h28UdySK+ofa1Om7xauOFPj17tfi70sfzzngbprk+qUDt3ZVjuxUgvpp54maDWEqdoL
7aLR00Iv5jzU+ouZP6/VfZLuOoc+n31Y6o7B2m857QvaUZ3mGyS+q/q80F9K2d683ubPA5PGYuyZ
kNCZ49Wm+r8B/0oifjstQBaghvNc/gygoYzojl6/KBXmPBRcHhmWRG3j+jm23rX2LJrsYDO8ltaD
03pbOWjnOrplbuqw4TcPFj5AUXzSh+3c/Sw0MOyciCOFlT69LvSoujicRtIGVEYmVy963MW0F9nR
Wk5uku1bqwhsa68XD1XzXPHNUVTaF7en2w8ceOyLoDHPTPx8t3eDevy5fWoy+VtZa6oygG8rzp7Q
du9r9aZzXsZNfsyN3SROeMQOZQEmmSqag2HQv7MEGy0JVdFRVHr+OD1FMUiSgQbr/MMBtCnF0Rno
ylnNUU28dzB25PDg9eq1lgdJKwLB7iaNJiQTx4T8EU8M75GAnzpPtq24ati1rY+4vhbi0Cc/Nx0F
0BB/svkFXjQDD93FK2+jsA+aLJPz4CFT7AhfOt+WeF7mV9AmG2YdnXWJ3F3DTIu1f41oTr/LSNOU
dtiLn4KpaslbFc1BumrIDy91dJdaKPdIcOUXl/e4RHlndXq7ral3UXaQCCtrTTHEHa2XBDfNgT7v
l5Eb+Z3r8r1aqazyy4Q93kXfydHeq5mAlHV1bc0vTVzuBUJvQl64FOQ5MtpTMiK9LfaFU20m3I1J
k+5HgQkM4iTBXYZLtw23+WIiqLM48byXseXg9RiyFbRUo401vqAnCMBW+i23QfznKaPlCVoMAdf9
EqfgiZ5mxm7lRSLjmjMrtLv3THtj014x7XXNSw5G08sXv+vv7flF9x7baJcRy1ybPzqVO0296uuj
4b0Q61+LvwlpDQOsGh8ONL69PmZk1HY3G5Jh46tYPtL2JcUDO+r7KJ4PctL9HDJoWwMS87Bz0L7n
ssAs4bAQwrH0Ed84eZ/qqROvnRnUurbnbnuojZuCB91Q+mshTykYs9T8TDQaNs1YbUr5b5Z8fNl5
5dMa0kMT09NZIp/FAIpr7UrGKDCm15mlJ8/7wefJ2/fqyB8igX5MaPZGqBPIbFdjN4BHzThuF8by
h1s20sKbmVy8RXAj4UDkGaBgCrSiCtNOex0JpWEn3bjRQ25f5yTf5+anQeJ9qUCQk3CIm896ZGVw
fJ7U/e1NONNEJJ0VFBqxgGbjsXqeFdxIS0Fc5Rl3tU6ViPimWi4W5lkTZMQcvdmIf7IkOkaA1Z1o
06c/oK3j3gy17NQiHHRt0DnjVSBqHhVjcUZHXFk599tgqteTwr23YE9N7CA2X6v6Q9f5jcwUPMQD
aolvYsvQkw/sWcYdDY47AOUWRLPY/eyNWzh1vsuXPii16F83NgFdZtR2F7kctPJtmL5tfb+UO8Gl
KfeOlfdV21f4aH4KTjw3a47oo6JGrOxdhVtuwu+XC6BoD7xW03xHh7GYNH92vlfO3Kn9VvmzY58T
Qi928xEPHyTLQpbxuPgwRRN3a0a+fT9pF3feA9zrXb4P1wGbX/mu1R8tXZvGor51vrTuKeab0qfb
stwZ2Ws3fjtVs1sI3pI84IbwZEG7bkkdVtqABj3jyK42qvyy4qvTNT7zWSY1QA6fuuYNSVCJAZaG
AxR58nkrthKMjNH4r7GvN9Gqp+1t+VjMf4xB6u6H1O0eXwG1c7nRjZ9ywSrr7Zb2nLW8PDnFe3D4
DuFFM9ut5fPgkpZd76V95e225T7tg3yM/lraJX8W4W1Jb0/bVfFrNj7oy3tJUET0J407Vux4PTpA
KyeskXIiSSDsGWGmEEdefyxwve349Hsf71kdVqZMTq1ZXCeoMXzwyZb7iy+nh3EiRzjQJCzvhEcL
MoM09ZpOKIPtb2f+7cigZNjb7RkK/BrfLHMhD4O/ZL8aEwgXFVxP4npKrIBc6WJrO7qLqI3eSJiF
MlrvsJXtSp2yCl0lc+1Q5KD7SD4VcvhYhLnt4kPpvjMwoJQutqX9lkS/8q73ELWX++7LPbT9vWz4
Dydq5c1Y7npmc2xOHqbkIHGnNLW+SdbzLdczLi8mp2pecmbcDgjrp+Q9FSEPjZKrU8L9QFBZP7pI
e5qcD/mDQ8xDUAoRucqLQGJ552zBced760dsP3XDOfN+casU4zGez5hON7K/3L5pzKb5Eh0wGHXG
Xdo8RgYDedsJkTbyt/3WRbhwy6NPMnX/PLphTFF49ShfxUDw068svzRkD6BBrjIc4AXYd4Zxv4iD
6ihl9b01O9uR14bpHoXGQKLbWtmdZEgyrQ9EVUmr3y3qcZm+HMET81Gkn1piE4YjZo9jrNEuQxsQ
AQgVqSB9/Jic01pfpfZTMyJsEvgXuHm/6Pto1byvi0PZPusmIcwv3TlJ6zGaXpCe1fFhtbcqOZUA
6Ned5zJkLu88OrP1dF9kV4v8bdp/FmnPQ3Cy3RdkLTNvsTRmi+XFNp7j7DqMZz0+LrfIVP+eySOk
zGF1ua+EKeApntBNLh894242Hhra6qPN9/F9FffeEFLIkR355n3E1BtgNaLJ6HeWKLmqs4tD3S4Q
rOgFoM2dR51v9Q9JLsLUwIOWWcQktrJlf4aUVMTLWb8pDC8l+r64PgzOY6ZP59H4jIdoVxgevWo8
h+qOgsaXjqLsqTYjI4xZ3wFbwu3ahFzTuTDTvK64E0gdWztVSXKH2Wjj8AJ2q0dIZmRRX8zldtpl
xxlRRtF9p2SpywqJQ3UoxW8yOpvWeMs4AAw9A6GY+XSfSy7wM3PFePodliTQ0gU013KfdSVwVFq4
gtcc/3y6Z3l9LOJ3JqO7wbuyacGtIN6uN5cml47ZCZ2GLLV8MmSxTafucYhxhqwWB00cqOhjtknz
Ty9Rcyki29daxvd0q1b7b+zKYE2epuYrSmC3EvLMOBJqOphKC1KdKYB9pfQ79w3+ZIuXVlxuIo3k
NL/3CVu5ZxBXlBx6g/HSFjzQdYHOIv62TKZW2W87VswjyPKTqOGlqAJnOI7wfphzc+xi+qDfXPFX
VsRbImzhDv2jTD2N47vV7GR/jxeDJAaHdrRV1Y/JtF15KfPPv9oN5QDVI4peiMlQi7eHxBm2o/hp
WQmPPJSmN4LxUKpDQwdUZ2tnY9wSvtq7ls2HGtsRuZNbVz/+UxGO+70g7qZhQVtm3mXJ82KsCANV
SO/v3PVtFs6c4FMU9NJ8NfL2a8XlU+idb5k/bfmX2M7Jxo4TQyMti/dJpRTnBN8YATJxXkeEo9dG
46WbvKbeS2KIcMCPVq7/ZtIh0XO1/Hkt0kL2b8THgDV64EdN9tZ6qNh8WagQC/kZ439WQbbq+9EZ
z4N8ntqtZJzLHRgp+EYwGKba0dUP8tuh/bLNh7bmkmYyqDm19bYQ94OzG+XBdtj/R5BjuyEZCr/n
fiirdDdg8J2I9xn6Q69Og3VSDMdl8lOatj/TOu61g8GYtKGJm4kXh/1+TewIf2506iiokX5G+JEy
85YP8NNbNUbTZnidTWQ5Q78xi4fZ/cFQ+G/Fq2OVll9ad7X5THB1k9YzPZ9fzncrulPaSTiHMtsN
OYZhfjaG5/b66Nl/A054uv+F2pbJ2+REoOY5iVhMOmo8PkwKUB2dGT6b9m8VN6RFn5mTpATeSJrB
rs2KP32+6O2zTV61OgMjYX7Bk6zfyYbI117dhEnuqemoe+zzWP6ZUgYxYiNFryp9lgMzJbwyTXuN
5Es+2f643PVtxNCfK9mbIPW1wPp0aLBT8PEAdNHFSfnaVU/l+Kq1T656nJbdCDCmconiA3NTR7vg
f2iuqvswqF4s79Sl+qGmVZIv3H5YQCyLV1ze93MKI+fEquCmWx8L51TK9ww/zLr0viORRWP+S6aj
jvJshTe0spZn0lgtKacT7nR69jeSQm2GfYzeHM1uWlPi8uauqh8PvU7BCCwVOySsJrGfNrsj+RS0
GSrYuNkP6etYLyw4KCbX3+n05bGsnJA90Mz3yvjXqnGXmEtg6gdEMSS7eI5Xd3gYNCTlYPplTWyj
SMJeQRvRxu2KOky2bGJYKIvz6Z9FqG/Rc6DTw5k9ryOthmjDit8rqiF/5ZQmW50fI4++vubesUjo
r3l1LuqFYTnbj7R6kEClS2iM3bGDZs7vw1EUPDkrVZa6mgBcB6H9RVYblhFg3Nby81j/cxXBJGMO
NUv/8GLWiejDVt7gjxywxCuOTr/se7hK+s2zhlWQmHzfdbvc0AlKr98iMu6ZWPgVUVhr9HZm14ep
uBmExqCtrH278GV3lung1vH7MNfvTHP23jqGrtTPdY21uVl9OmEbuRRXepmhOc5H+vsfNpdD6Y1H
JDkP+FaDaVq2aZO0G8OpYV3L0I30Q+9q5zKPT4mpbStG/xsmGb9Kk9uhnB/jRWeKz6BqMvzV7g4d
35rUA01Umh/kX7hHYLjiTaw2bIb4AIyfEtMMhNIvldl+zrkrQ6MGuOsV3lHwsiXz7euDuWk1M1w9
zfPtKWfh728pH/ruSVoj1+O12hjerZIr3hkLXac034qZrQFnOa6QX8jEXQuP+ZDp7SolGFGizBLd
pSoZ61VM6Ae1n6PoaqQjHFUg9MPa3Q2IISttDHKmeZGOf43GMpL1k8vJfJtnXskVXmbgvFVsvxlN
vxl5Yfa5we4f6RwjPplxgR0pexGQwmdjfenWLvyPpDNbclPJ1vATEZGQkMCtkJBUUs2j9w1RtsvM
UzIlPP351Oeuo8OxLUuQudY/hvwZgTxyWtMoNMXB5eDoaX/d1g2ZDv1caYi4Yjtann0d2vokB95T
NJXEbUU68JFqlb96KziV7XKvbRO13vI+UKcJm0nh+xouH6j7T0qbF3qiPpd5unPLZC83+gtsasXJ
PGXlue20IIkxmU4IrGFR1xYtr/sopr9T4h1Dx6LQxL9kwjt4EMs1u6IivgFVO3li3L2Kt5cwqEtW
MbmXuOJGZT9JMR/U/7rbaDFwhz0asyjL9KkfRrrqxuMkDH1l1FjC7NGIffaddq8wBMry9v7w2bmR
ETb/hNRfLrZ/N9jbnvDqB9Uyrc3O8joDII1+F6cWeJwA9TGe2VcA8MBSP2INX3JSiCNvzvhHqepH
t/zeQX3oPK4o5LW9g/RMMj7S++4BGyTrgRIilDUIP5axOJdLtQ91dRaiwe9ZHHvT/IJNrvbJlqEQ
7qxYa2iYm/LQadYrvASgyGIoR0hi6GL3MJFEmBWpALujJjHhNlDspI7KL2WwUESWHpPZrHuX0KkB
IKIy3aVNOcuD7d1F+jqPDMO9FWoaLqG+5ls7eggSKIS+IC46lys1TJj7kjBjGdG3/fqMbGhipaO1
W8lXOjT31NQ9UhFX7QqsCLVOP3se3nUlVd6enhvp01zg1l1s2cWrHD/KmQ1vwCtvK7yCfJ0cGX33
6o3lr2JVBxfZCuLIk6lTugwZqaaOeQ6LKDLIBulZvTcQSoldXTVMWDdyJDP28HgU3B/91D2uaCeH
jJfCbqIArQMyVszcaME3Tvkkp+CQN6HrGTBYbjyd3TXJuCuSbt+0cNrYHKiiRBjZRbrlIiLtHck1
uHx3yHRwcgBXabA4FLOh5M7fOaU8+kG9d7zmgfnyDt8vWxYD8WhFKVnYgYOnXStsQ3gv6faJ8gYs
zKWTGG4AkUHRRl6FN2vs78Ji3rW3fS2jOL22h5PLuKun+p834Lmr5fZlL1Bt83o/sxVuQLKdj+w5
oKEJvXEw0trScGIqbETNVILqOfj9nAzVWRigtu1BVtrLwDJItWZkW0vMyXCWiOvWQe8dFHrhUn10
U3E3mUJEqGYftyyhx9GtX1oPsSLqCbZCTGyF23wNGNPY1eBYJMrYwhb3aGLv+4APWiGe4i6BmmUk
83j7siMOrcNSwPpu/IqAoliV9kliIuLEY5n4u0kFqAhoZK0UbjKqwhdk4T5wfNlJ8JIBf+dIyyhe
+QXOHJUXP46FnH1LDh2R29W21JGyPDCNot4rvMqdFly7WESzYI9cK0rNbVfvI9k0VxHgO7Y5Wdqh
Qank7MJM/ZWYTKK1dKPMhfgXAfpprlJBE2ilMPEPw0/LBN7xea0N1l51F6P0IdnEQQLtdba8t4H9
e8wbu3Qe6HrVzqVxtzdZyBMa72PnDK9UnDzDCN93fDmzUcfJOpiwBQ8tllNGm306qiPGqT2WsgOk
3LMYGVXhIANMggSTPpMa+atbUIoGsH622Ng08GOoDNY43AcDQzkzXDZZL6FkdVua88jEThMuLbSe
me4qfauwx/zs+MfQ/Ha5veaOf5qa+UZ9FpF2rpnzcT3w/9rELuQjo7Cbbojf3T8rwdso7r959jhg
cRO7aJBHf/yqPC+WVfG4AM6NJoMQbvB6pZdc90fs/dA7Y6RM+ei67dmecMa189FRxQtucLBQmFlI
+7NQztl2w3+9yqkJL7HhZM1rS93KjV6XAgBOTd8kol2njlqcxH1qCaXBT8+HHGqailEaSs4jz/9a
LTD4cfAJcLR+LcgIo4Q8xGoyBkaI/17jwCmFn2WXXLcJo9oyoqjM0rewMfdjNeEhRPzvdWOzm3Aw
IM5qj6DLMBo5hkHqrvMCdoG7wcWiiPr6xqVYBAugzjdLS/v0+sspSnpBZrQ8nk8iPlZuJ8qriQl6
FHdNNsACJB35DB6ibg23eshGQ5MgorWE5ZRm4NNNtrn6wz3t9kei/y/+tE4n2LW/gZGxlxdXA8CI
A+XQpepTpHM8Jdp9WJYW5DAg26INWWmoAYZOTpRvRzMdIX4f7NPbylivrPG4UwXbhNLDg/C8SHvB
DqXZWXb5v1YGP2Gw3Wt6TzoKMV0XW4Pb3C2aIAwCRI2T3XlpdboJYRh792uA8uyGAQEpKXAY29FA
JmbbSS+lsRj8vbW4tIHCRvDJ9HYfWjhvclZVV6/ojkb2jzJjmqORs1CEaNR9ekDTEBsnxANC3yys
fTxX0K4DDvPG6PbsZiQ1ErHQG4+52wVdIUNhk0Di43z0qwaN5YT2vGhc4hAJoHmxVgz7VCIHD22n
6FgpSs5mKZ6R/711Va0pwA5uLNHsPNtB2wUx/cbjsc4zzJ1zFfwphuC30CLk6+qhIGySxT82CYvl
eFdOXJl8qtApLwRGVccFG9d+wUN2UAqhkKTr5ZT4Td3v+rb8LihGfmwVCjAkRHTwHOcsGM/asaEL
3NVi4fG+ptntL0Znf7ZymI44DXNc5I2iKFOX1JpmyWNg27g90y3juZaZg/IOHM8hvkIEH12nnS8c
/sGT4651CQcGEYjvULLo07RsN6AN5ZwUd7Pj3XUhERmuxllNRz3OS4pxT3hd6vuehJDjsLn43bqe
vnFVjoe+9FE1Dcj0DJ3cXA1yQzvU+DuMasN97fxQ64jKtqAbWwa+803bMIKtGXF82hEx0BVpcjfk
7PV1ORmcqaED84Sl+gVRWnYutESu5CS0HFAPVrzh2EfvFdCGS+5kCHRsh5JkFwe7znNBLkdAqEm6
PC1d7v9RtUd2yTrVz9oEyTufobvanpu4t/nWQ+q0vkL6x2lK1a6/+mQ+DKHG5S3hscmYqf9QTbrF
NPnVe1GR54Ex6Xsy1pIiixoAdWbSB3BS7ovKQwXPRDVweq7Zs7+N7b9yG1lx87ZhCXUdFSLC9kke
iUZcfI9tpbvTMolXHdBt7CoboMWz72uvSo5uMEOPk0XyScwN9+0Y4Df2yFx5CvPOx3s3hvGmF/sL
6jl8m5oE8sNrS7SQ+DkvetBznDqdexGhmt7HwYECDuvtzA6Js0eZ9bkore1fM1TVl0Ageew3M58a
2FIaDlTO+1EkMDpE/zGZL9L6qwbE+6E1vcnUgWYJaWW0S5y5U85ygcPgfw9+Q0wFh1tZ9JiYe8Ff
3C1/SoFZ8pYBfZKrfM2D3jl6CwoSBpiutO5QqwjQ6QHE2ktrjiobVBhAsPrATIvgM90aL0Yzl1/R
xTh7x4Gj6HCnMpQ1ozlTTYvsQ00THGDr0fPLdMKV2L6LVjCjzhYndYnLReyqwtVHt8AEj4xxcJGE
eOOxvfE83RL6v8NcU62NDWzeIW7Fn1hSasK/Ot9XnWdAM1LG6jwLIpvWZRBbDqCGOO9X/goOKAcK
vBX19OBMBCzvyMyBjFYpNjvQheMw5z+UcuUInBewoaYM8S30EGAZsV3wHR1FslXLp7HlENCLQ21y
Va/cuwMBEGuGwDYADy2KaX209AMkHZ6gKV8ec1vfsqXoISt8xgs/7E5dW/6RyfZWlwZLy/2cq6cg
Ix0fgyYpHaFZkfohrTmluuUwd7rXgmFq2Y0Zh2l980R7idc8l0YGXEtNh76e+tozncm3qAnbe7fM
BKZJk3HsJWCtZRJiExnU+jT6dXce2jlAqAvOsDeO9WsO2WMnhuCvcrVbbJfOfF7eSRPI5piPrs/5
sPUcAKCvjIVTu68Lv6Ofukr/yjD9jyFlu7dN035VoEPu+p5WRAMymmdkbSTkG2A3TyMMqBxxdZL8
06KvXsQUJD/jquwUVjzJz34SPCbchK/L4uqLa6ErrC3KnUm+DzlRbqdGtdkH4+XRkJDPxlzrBvhR
Kz3MZ7IkofZTFzyE0afwIpEtoU0PFUPHYdAVuQZYX7uTxFsUUXIDwLqmKxRJ0QuNHxegtTAOYkfQ
q6jZ0izmZ03PVt7DCokZU3lT4vDbLNu7LMQ7IHtiXbhW+qvWXzEOkv1CfNx97yIkdhjSEDvD0M4U
UlnKiF05WkzOqt++rA2+210syTPh/bcanpbRyQ8z8UrIYtlcKLFKwPIte9docK5ODv8tt7QSYuOG
aKaC+TSGFgykU/TxktW4IUXWi+/Frhm/kV2Nub3QbFcx3mGiYFDH6UfpmiDPKksUxlwUP7z4oozR
x/IKTTW+IrhuRNc5txHN2qiiKY2f+Gfv2ppJObX8781n0a7ElDLZeuUutUEbZJDgCZnGqom6fCW5
SOCxSELcuGjt+mjIdIp4QT2nWEcoY+vQTEx6THYAXEVLL2mS6P28dffdMv4IKnfmF8VohgwhKZ70
IqvzoPHpaXxLLjB69hDmg6FIzwqT99Ryln81FzpxYNL53QT+X/Cs8NAtNXsWY38ZhQn0X5jOd7P/
2wsUIoO6J99aWI6FxJaOIe71+rPpPecZp8P0RUAQLtybUH4JnP/GsS3kIa8Wm9N6JJUsJfHsDG0w
nqFdSr7PQj/0N/Vj4YBW+Sw5B38s67hKuYvxamFbdofwqa8clIyDfalKM9wcSR0ay7wHvVEWbpuu
+gq2isieoPtmhZ0QJ6Vlx+vPfDJruqgj6AEimoIiK+8JLmASERVaB89dH7tN/Uum/DbleuYPIt+/
3YoKyvT+Y6gsc59kCc5eSkH6yBf9PB5Iu3O50Do18IDgvAKvAuE3RrVHZ7OX4JxpHM6JSbo78lto
hlrD+glbpXetp4B0lyVcMohQTM4fNWLYAwkAgAg0oVv3ToYAMlhycQsagifGNxEVgvyCa6tUET7n
aQhp7VqGt06B9lswJYqcltSEv/oR3SbBFSr2vPwxBeLuJztKna9kZKcAcUla6jwXEzo/ZeW9aG95
6d0JpLCbn+RiXRtd9h9J4hVoH3rQgWmW3H3FBA8yzH9rZxCQx+77MmYQYX79Qftidu9m6fTumZDk
E2FAbSWWdcrqn9eufcFk9VYFOKlcbJTc5Zymu63vP0cilR/qghnQVRYpRzlBO6XbLr+EE9QCtzKe
yuOGb7B+FF310ac3y9jqQ2s1i2X7yN8LJP5pX0f9tMETBNwZAUDFrp7Hf1VT/wi3aMCmUAopDza6
J6GKV6ZIpznqpEU2g+BBTY52nkwHFfguun7J0L2MLmWAzKZR31vNUeXTf85c0+42lMH9Oqa3sskQ
HYNbEOumM3DElW0pIsaLTLVBOqdJtqj48zls7b0pamlDt7o2pYLF8M+Sfn2oSmacakN7XW3+nxxg
Lm7a/FfXNdhIVhahrrK2XUFqSzStPrpLPJ6wGIRgHJo1q/90tai/CVC76blLQMqDq2HO/NRHja/c
jpPbWSEi5eR3L7ZT2Cz5HGob6WvFG+gGCyj3GMqEQaUQANncn252nDJOMgt4tQiMfW6LZuH9T2wE
h3pNiNhJ0Yp/sIeos+46EidGG/mgaU1zsNWcHUvs6WQ9bu72ZKfL9Kfi5S4PVmB9Lqv6XZeQvqTK
NTGFWWRJ+bP3M8tqaqPGWR6XeZg/PDtEAK0GpFK3TOK6pISGdXF4g8l9Exgn91Vi+bumcMa4r2D0
Gb8zvA7iQ2aUtZ7QkLiH1Q1+5oBrgqXHJxWDRRoRqM8a523YgqtgrR+HFSiu98OBP+SxRRHxDMGS
FPdZOTxvGqsf05zDaFb27nOdNdAT9SrgS5medmVD/muHLwM2it8km5Ei5cPoA6f076tagmeLgtZ4
zub6kqjJOTDa9MCetMMFHjWCO9/NwrhPQv1T3lLbUKAwMs6+9TQRNPVXF/xBa+MhtjgX9mhVg8MQ
AB2YyQcmToLmt3I3d2/VYmQxEdOVN62NKpcHjuSs5aQQKd3PoerPeZAH50prsHK3wNe6jHg9UbZD
fJjmUS+cMPUM4AZ0KW8gMrYjTVYJ8J6F2PN2fhABNX8RdKOi0p+8h7Zx+l+lGIa7Xofl82CK5N6R
c/EpfC/E22tN0VLmaxwSZy0OyeRmmFD0eud64s+GTs0iFm4nWrrR6iK0zjP+85ObOtPBAyOLCl92
J4ASJAuO4CwP+EBJJp27pcnV9yTI+F29fMEdMNKZZRXv5f+LuxAJ4l/Aw0cd6HQwuQXSFtpJbM/2
zzaNX2rFhS8Ksf4XAOBcpMHODRff3tFfV75uAlWdqIy5ouVWY4QpBdp5qN82LycNRoFUuhZCMksV
vztXMyIxde2GcHT/+aPH68gcHWVyXl+wbzmRga7a4Syzd9D5IK31XR6ut0Ahq4tMmavYtUUw7Tbh
jIdh4tDNDLPZmGAfGtLOjgMT2nshIFinYe0ITADJ8lC21N544MUn/CPp/IumBebf4uB4HszEdjTm
1hbnDOB/S9KZnlaCxkmJ6Zn/CfK5TsZ+qoT7Q3rZsNPZCE/FkBsyNpSKDLa5SWLjE5dput567fzS
25fKYJRJZEPt/OKo4FtNXfbBqBF+LQ4XeCFyT58wSS6funaLY4uZBssf7mIAob793HzMYg1Cif1A
YGk8zbb6l6sXty1PifKW574iSjKuU0jCLky5KJxV3/XSKogKEBbuS8ZtMtaqL3fpiY5o8U0AM675
JwXGKxsIrsgIjWq3g23S+1us6kWs9nrxna09MHCzbwOa3DVW84vovXK/OMNbNVifgn3gUAyrfSW6
Sr+jfx4eIKQlPsQUCMsuk0uIgQ+bYJ/+Ab/xmF+wpwRdov/0az7HzlQmuwmU4VfbbgIEawFk2bR3
5fnq4qKXP1WvPdwDU33KandzLp6TtuNf41sqx6EaDCTGpXZUdk5+0Yi37nIfxVM9qwU9U0HGzYij
1K9WE+liBWzixMnWe7O49suQeIt7xsyURH3gVEXsJE5hItwoCDoKX89VXOQTATIVyjNiUD1bXnoX
u+NKQNJpSxP71YU3RXk/VDFF0LTZ4ju40mIBtVmolgACy6bJMCQSlVD4Q7V11n7z/cUHYhIlMMva
yZ0fKPKaSuEhuF2DzzEHjy8dmZb7Rm4fcpPQSKRJSUDTJEX5uSJI6pKuPI22/V1m3E9rt8I/DP26
QX8Wnf7aynxKyXltERDUJqMwvpsIcwKbeQpsPQO9O+5DVgBMJSKXezMjkjETjBwxX9uBanJ95NC8
/Q3huz9W4287q/Kjh4py76A620Mb1NE4ueGh3srq7xYm+lp2RUKgXFItKhokbKD2lf24uV2Av1t7
cTcWwaFif7uru2yE/4OWGlTDgJDZ3gNVwuFzL7xpH6qRPjsLyG5BrrfmmXM1W7W9k8nbnrZ2sZ9s
aakoDIrxCbt2E3fORpzRYJsTPAAwlHKT39XM0AFcyciwSXHEDouEY+B8z4ucHK5mzEHiRHWsgtaO
+gV8HRs5iq0gsGkz9gSKTvXXZbq5Fk3t/SFUgDQ3D0C/Jvxx4yPD922mt47Z4GeRYmrYawOdqoxd
32/dinxBljN6wowLDSYq57iHHmlWO8fPniJ08VX6Lgs4OW4MS34IbdVnL+yGy+jdnijuhSOoHeU6
g6jj3DT2E+/CjYMC2KwzQFHi0GganOuQIKHpPz/lpx62ZrmhutXBFnn2afxV3NVi0m/1xBOC7qJG
YKlKlh8LprRyhYV+M+sIRiUMOSDyhPRZaLGy0f/ZWd7/XVYSg0DkpxPWkvLSp3X30Mzmj1AqfWCY
qHmu0DSHuu+xSW3NKVTd8rR1jbrgAiZBDyJyr0aP2BmZNvgHscjNAad7p2E9WtzmbD8wdGEO9JWP
qb0n3AZ7Tk86MKK+bUGRTJIyKcW7cWvW3UrMQ5wOvGw2wP2NVWeyLNPbA8xxtq6AGSMum+2rTCf3
fciY15YMa0Yzj4r0xyCMK8+tTwIIa4fn7UtV2a2kRefkdCgBcEH76Z5GsO7dmJILimkFSohUmLyV
5uiSovgvQ0i2q9olOYkaH6lXo8KbyfyAC2CxsfNlZfIuMaSbMI/hx+RxWghtJSCpfbydXjsf1+Wu
4dY9UNUDZze3JFdN+r+VmCsiTJOHROFsT9am2Gtyp9CvZP84gwjHtc3XOiMv1jqRp2yp3hmWxigQ
1mslmdt29eL2n6kS5iHsU3HdmvyvS4cmHzJI04c2KEVszMLzHWbLE1ujG1OqO3z1XQVQ7Upkcp0N
4ZXlP/UWQBPn4/TRcY/sHQouz0RLWec0cQd8yxlckHCJ0/P9+o4UP6Qk2ZY6t+uNa8szgfjNDguc
JC30KkzPG+QTBb6ZYm7rXVsdg5ZNeJH2/JEWTfIQDJO+tnkzH9iM0PUtdf4Kv4FrXKMPzgkzznYb
tqjdpvPfYZ23l7nV1QVxBh+dRCUAgBShdDuN9rUqO3CWYPSYPFJCDVF2utUrgWTyNG2N/QwfhMJ7
aBCjzVgV0O3cfofULhhCtpGsrNn08j9vEc0DzxzpC1n2Q5wGcGou20c/kQgk8tbZ/uX5KPeDBEDV
LmDLMmKt8TrLAUpuGNAJmk6CWh4Mduzj3FOunfYattVvwdedpo/4delRnwbSaVLHuWwCnY0klWCH
ghNB2NhiukCktDPEabH9ji/VxHzp2PWrmdynakq7gyCZ+0jqp/j2b5Ly9uYs5O1haHQ9jUTXE/dq
tn7b1aLjfHBNT/hrpw9FYc93JJEsdAQW39itk6iuBVpeh4IcyjlETIvUesk2knNSB4qwE+WvvBqQ
BLsk5vpT9k3gTR2naCyIPivNtW1a1osxRNVksQDsM7djmhfIKULl1Md8G/xDulZ6jNGmwVBvoYmk
slgdHURcgTbwmWa8hFhk12uwNiR7JW6Y3U7+8ikD9f9NA8I7gJX9PFdbqS8St5x4KquRjHM4VNT9
cG/DyRlH/WMPY/acqyB4SjKkxJqm5Efa4m9pVYlOuI7KYsY9vLYtunVEu9iPsNVkN2X5VPTMluw1
3V3SmOzRDrAENgDK5JqQzOV01Y/I4FnBsvH0wW5DlJMcSQiB+9HTen/KCDE5Yo3F469SQQRJCGLT
kY2q0o1VigH9aDn4gQYb7Bb1rNq7Mv2ukFWeN2XrK9GH6Z70bRsPR59HC6dyVJpQXeaGvmffNJ9p
Ncg4DTH6lmu74BXKgsNor/JNtxvGuIURy7bGKnbW5abE5Get3fZXkQbIggOL53nmlZL28JelFmp1
c3DVkM4cW4SWvDrzGPJui5stASU+7wcZRssw4+Jg7PFc0OMqIf20HuVIuoc3UOIBqI7eLRR4k9OE
chqrUGgnah9vhVu+Sfzy82HY8vULn8cQhQO257wJ512ibtnm9sr8pwN0FhLQar9UJSaQcSnuQmmI
RG6m18VvypMkPj7yFwt2mESpk+PPwXVx8Qjs3LaHnOvbgWeoSB0D6a2FWi91zkKwzKZ4S7r6L8cx
meeNuvFEbfEyrYl59eqp5YwqcHMGPopxlTlfK6lsV9esJdM++p+QEX4GNc/fm74gu39D35H4Josz
AbbvqkSg+9hke0SfwLgfhD+pX3+PhDXzFdn5caNN4dKZvtzTzsvU12lyZ7NF4/6acwQD4I/iPSWb
Yuev6H0F8do4b7Z0L42yg10B5bBP+y0HYrbkGN0CJu1ISL6ycfOdV3ye9ousC8Qgkv9Okf8HgBCy
WtfzvloS5gODGwjAKDltWAwQAKOqMx1AnpVAfxQzPK+gkG6Dj6MdQ2f/VZaCRAA0OzmW0XchJXx7
NBjoqhsSH++orBy5ZK3R8NMw4C6zU16NRaR7Ng9ezJeUxasX/lgqQxjep+Glknq+SN4gcsa77UoI
ggWgG1aaISAhQTxN8K0CbM/rpZp7UvfzNj3abGPxus6YB016SwMhfgKOuehJ8E6HgyuH9lgEhfe6
SFW9rnlK0ILfFbf8CrnzBoyX6QLxMzGv+A5LfqadX/Pge48rkbPxJG0MyInLLSbdmA0gcX6IEJ33
gOiKSD6V2q+pyYYPOyhRaWLwAUofWACwiUMOW8gixDjpO+1axZsbMDE7o1TAJtN00A2SM4ssnp/E
KsrndkzJ9eQ2/w5yDKzlzL5IpjhJpQuSgdIdHCJ3V5KvA6R/zazkEWqAMVkTMUnqj4EQLMwzydL2
naW88TvpPXgpGEv9NNvkhGCbGSK76v6CMsifebI53GHlDsopWKQDghw2q0TSgZcANstVu6RnY7an
rP5WVSkP02LGr2ZixSCchIl7Cf5g9EXZnSUyZqBA9RJ4Gsh+MNNz1vv5pZ0AT23ka0bON4uLXDLO
ILv8FcDys8UjYBjX3nrqs6B+rALVPzugWgCrN2DYdnH8qA1lplkVSvkyp6eBfH1sIbzlcSBZCGHi
JkouFn+fCWd7CD0GC9yDgD6wK8icaA1bCgY2ErAmB8ivMD9IzZtTYI0+7rD+P2mJ5m3uKRwQCLa+
K2dZNrTY7nBqOTD27sY9ZrmmvK44lFHH2kk0FITXJz1l2lUFnilRfNyzQJMqu2DIIbGKo7C1f5iD
mNi86nYna00RhcafFNikCgyBY16SACUu8WvZk43fnMx+otzOkyyC4+Qv9WmbVX9M+m0kiMNfvzWt
ETFueU4KsgK5BjC1QheMHzROkKrl1go64OYyYUw42fBNb2ZESC4Wsd2bnsbYvKacnixYQoIF9/Bi
O9aDE7hzzArmnBY9Zr+bzrbOMoEQ3lrze/ZsxeNc5/8asvhQP5ohtoulixe7dHEQ55Joq1TG9oZ0
F7qY3ZGigNilsAONKgq1rLUH91itoI1F7hwNUd27VeLTnlMP9qdIxsMmBx+1KY0a7TirL90tIHW3
Y3bF3XeepZXcBQYQfJcb/V9pucF/7qqhFFvVtWcigfVeOR4/BRkCafqrntAhoqFrDvAQyckvcN8k
lKgcGtEW5ET41qnM0uKQp5PFsZo2B7kiUu6d4N/oWmRD3VLBAHtI8clK8kxsUnXGrQcyJHeD/wnQ
AOU5WC+paN1Ls+bBi9PX2YFo9hJuC62sO3n2OSkh8hblBM9ynCneCdQvRgznSk+AdVHEDTKtEDcV
SaKW91iGf6DpbmIqupKjXPjEMA0trR5lOZELWYbFufLQclfEqamQaGaQALLXqy+/sYhnbLlDmxkP
ThZu9sUqu+7TmwifUVjPDhOP06NkFrorCAOItEKcUhVFeu/DS10Xnnqup3FBAoE3oCmp8ppb4gQz
7zcEkXzCfv4H6R/w3GbS47yocd+z6R5D1sA72insS+CsQ8zN2x2rjWOv0E2I87NeSI5y8zgvh/AX
nBylfWshdpRdIitVFFpQFzlEuQY24QGMCDJTB7qXUpIcSDuHgyl+S2cgGQlLwD2zIs+jFPjPLPhC
07YoMC1CLQnLdp8Z6fw3EgLwSZAeRAodqYh4W7KbPX3NjplaauZ2ap8LZf3hes9dksY4kpZic+Mi
8dMrmldUgRtQKecwMlu7dWNH1J/AX+mhB1eM1tmxmDyt/AKQlx1Wy2dwqjvxb8vCd43z5V1VFq9U
oCcfJ4Pjv+Ay1nFY5cxWmN6w1Es/SpAyEWiBuo869mCvt7S5ZrXxTqmDyiQlUUGT8eFDxD5AQwaf
dkqeNNvJjHyHp2Nrt26fFRsBXxm+wUakLySSnLbVx6qiegi7xtTMYmsFFIaT0bGa6ljWeKwZCnAM
DJYgP4uQ4MwXS9SKRpzBe0mnqPLuInzOoSi8lfHIZfUfLYE4aAQZIhMMH0/Z+sdBVv1z3VUEAVWD
uJLGvUW5DUwQqrw9hRAZJ0S3JBzYDDJx7RAZYPLmY2jgyzlqs7MkWtFH7r8yPXeEXe5MMPr7heqa
g2z6/NNtVgpCgA5Rb4Lk3wWWJz9ROnnxcJsnSLrojqMDBg0i5l42DOWnQs9hXBsUtXk+k7uxICM2
bt1+lLnfvFgezltW5xXpFhh4WXVv4WqcmFOCVDj4l9NYCv85F0Mf52QzfyDvJNCjCuCjUChAebY2
BlZoGlNNRM0TyhxTNAxkSlf2sA9u3JDaQrmR71oiZG7sHqnHEAI9ByPXwkLNEXPakt3LpeiItc70
u1UbcrLgCh+Ij+YrHrv6mVx3wjlckiWHrRv2gIwd+eACFL7U1TWpuu2tZfS6eln+tJJasS+a6YdD
ZdmZkEZB/P7rMaHwhGAR5lsP0c9OMSJSoAHYTOwa2ARFGmM1nzsyA69JDXqje7BJvkzkx0baaIpH
cSRw+ysLuBZ2zZSRfIwULKnmTux9r/xHFmjL40pQAXbRHp0SUl7iOexnky7fWEz+G8i5OC9btn6M
QOZ7eNk5RoEGSNGMIbNApu7h1drjkMysKPiliVagRmewHNSiZdvhkyaLLQS7iAiXCXdlCbVYd6qN
5KB64oe5grSpgz8lYZDXPshhEGcmWSG27L51wIsj6IT6pQvK+hjMobtPVmCiMCjpFehp0iB6rfo/
0s6jOW4u6dJ/ZWLWgwiYC7eYTVl6kYRIie8GIQvvPX79PHg7vlYViCmEJEVHb9iNrOvy5s08ec4H
UH/dtsO3ESsD/Wkzq4e2k5xmlQaAwzPXvOvVHIBEdDcWT5UM9wnc/vKbnjf610CdGLVMuoQMnpPb
ECrUe8XtzK3RRMMhHV3jYMl2+SnsKvIKJs9kY4hksjR+fwf2XPmGB6D1NIxNtGkidDl4FdzD58hl
qnoVTTvUouPUTu6AkibEVBmBBxov33DDxFoQktCvIdtHH470W2p90V7tteqb6zf+dymDmDKM3OCg
FEG78YqJ/zJqwUaDgYPjWiOt1ebNayCXFIsI10Dk0nJqtmSuNraLUFGYN/4LhWGXgDyOnjukRp5s
aOrB3A81zFWde8j0wvhpCKA3/Ff42sGjcKUDkbguGvKW20jqDDDxcQwwNoBC/66I0oLUSZFc463G
F1XLpRuVGv4xLhpcDMGK0hA0AY7hlRiadOC58hf4aj5VsvfUwO4OVTl5pth+ybuXzCS/p5DM+VD0
pnXrgTwHqDHyTBWtSm8ZUMGIfXQfGubUQV6nAI7HTL5WkwZNBdK1R02Ngo/q1BYmm4p/R8os+pFo
VKLp1G9h8Z7Sa0rT7+26j295YGSPY5+Ig4QS2gGCFnQKjOg1kLQi21ZXYYbMC5xxNplaiwQ7Iik7
3YNT+Sqx9hqIR3HtJ/f0r0JM0riUR/Japc8jVI1bC8KfiSKlfg3aiWbDguu07BKQJYA9KQSA5+u1
YNyqZpntcSTBvkY1AhOIXrAL5N0gNfkhLbUSvH3mjt/cLBYs/oTrSIPixqu8EKyrBFO7PJWKQks8
6eOoUZnts50tavtoaayUUcJIIMN6RPUseyXDLH9B60i/MsLsWS5wimR8/wOfo1kbnuaN0ttIH0X9
m9VZ+T29Tv63RvHbe2UkNUdRBpReYdhEE3CdQvHUJI+khYdPbYYroASLUHpsvhRFX25Ks39TqAV9
d2NXprJk89hBeU3cJrX8eeDtvdGSMTjC22dNtG000sGZyqaq2S2cs1vd79A0KCLCHjpSGk6HgNVw
kl0hG5XfegDrN4FBiGXDv9pAWJzSPdupk1JMDQewTUpzW5uPbeQXL5mAk2fje753a/eRuAHQl++M
YaAAKmvDfREmFnd3bT0oKekyBP7io9fY0La2pg0siAo8VUFEOAa7vCtIPj9S1wggiU2/guvx9oLn
+aPhF8pV30IiF1JHBFukJjdkWenATdTs2GpQzLlN6X3oC+MbNPXpjZK1tPdqnQXbvjtuBt5rDyhP
4ZpBluMueKYrfeY+GwagSc/MSa6ksDtGFDSdtCgpIPHYeexNGg0ChaSD1sFEVIe59VC2FVeoLaYQ
jQaQsJcjkocs3SDTyRRFA1oh0/sJDcngKrCAV/FmUycG6PSq4ThCeouv6mo72PkBLSl6nVfP+gAT
Jg4FKhgPOSbwjBI9OQoJ2GYIuE2t/Ks3Bc9pUbQ/LFgavyVG4x1iGxGUMYaSxZfc9kgOM3XkdvCQ
iRE1NS4YaMMQmI6pyQNZa/gHXWAmt7VJ17Wr0OOmqDAMCBSIA7WsbyuTpgHdFsMr+lgqSUZX3ADJ
oUHcUN4sSCXC0OQ5rKm1Dodb7UPh7duUqeTsARqvgO4s0BzI3nU79L0a8Bc5GbUYRLFEP7Xi0mlm
xTlSC6nbQ/4ElU9txzK6iYq4ycHmHwytta+LZMyPkgKQphml8orTR0BdkW+vQzPYeWpi3cagY3dE
drikuvmcgyy8qoDOPBfWiFZrg5hiYNEcZsSEdq5AnYXsk3SA/pPTa1YE74NsvbiK/GzGercLs0Hc
jab+WW11qOZj7tg6pWIB/NJ6buixu4tqbr6sZqcUOmjtWGpA3AlEA1pwCMfBFnTIFoCyKLpyXMih
EoFJGpS2FKHukcLyd12k0ZADGTcPHLqzq6Ea8PxVdqvYdA9oTcEDzVWpqrdpegXFlgwSvAmvUl0v
vhC9EvMATYUeJoobPKKQ62sot9jC0AVJAJh4yCZfhShl2AP94koPpeCeHaZdo+I2XvGcaT6ovkzr
fZOluIycplmzzt+QSqKZuJUac6PwTAW/qNJ9UgIHIa3HK93UFFwnsKM+KmlRiuilkcCjP2scMzyi
InbGSCNLK0o6rwK3+lSWZfUkV6g/eoUVHb2hV3ZQr+k74LpfQANQI4SC8y7jBtobtQcje15BxkDT
9haMj3kVh/AKaI2N7x/Uf5reLO4qyvn0HVEPqhRQzV5Bwr8DLLzrlO4Lomrykc5762AlovmBlpFx
o9ghpSRb/gZlX3IoYWF9tjv7i29aQNxK6hNU076D9lX2lHJ4rZJnJ5UE45uVd6BCRIPAVmuQ+pOz
oy6I1xRaw8mt6u7BHGgSFOh67QS64EfTRqsr69WMs59ryVUjad6jqtfJs+DxCJC87tsDkVNww6b6
VtQULfIk4xVh+dxLbivvO1UGX1op8sY0pXTX09e7EUMKXSHB3LYf6dMEH5jtG4+LsHYpPyHh59Mx
F/THXvJV+oLIx5DMGWqEtOBEtIHa3YRIYexYCt7jvjzsrTj9qaKxuIPyKf5aD3n3pJuN9KXoyBMl
qlbTlCieC8LMB6ptUFLJbv8Psd8biDODnCttMoii9ruyIW/UtcAXwjD7zuA43OSGNuTn4qsspDRl
5X5108dCQCdclE8+DujKz+HMBP1HvYIiq5rS1Q4YB8UVyhoqHXKRHj7oY8CDIqGnVgQ8o8zebujc
dwf3GngAIlCNOYAxJm0pjzDRNKiBAJwC3VSZ5Xhj2y1Ex74VfapdAJSWSgmiirgkdLljDkmEbetM
kki9lSUs+mUFVqd7Q5CSzHIUm3CNyHD801XS99kVNRtpG0V0RLaKhmR6nHJ/yjRWyB1iRGNKM6Xd
G0AD2lpDF7yiYb0cUE6g8HhLL8qHMIrwLEY6HCo9IqXqc9JiSD7o6Wr8rRUNMiUd6mpB1hATgL+n
lUYGh2xK1Z1eGwW1COA3VA8E745myL291Zo/PbtpPQqnfT+9/iX4rWilordG32XdQFmxcEEww5UL
GV1oDM2NAX7dIyjUm7pEAMvD323RzfB5dVfKJ8BIn4o7VCYbsABI/VQQh4NmsPWWCqwON6M0pf4C
u4reuqaGO9SQYEKH2BAkm6ffVLlHggUMx3d/kPSfYa1QLRYwAEtx/sMiRXsEmpMfEYobpp+X/KT5
QOxajSK/r3LQoZCAY3BiNJXxxXhq+L0THzYg+WMBpeYmKw2ayWPR7QpDhvyLptxbUkrk8TviuU3F
HUxHnBldlUhCQXYK9Vlg0c7S2Cq0wZFR3lHdGl8N9BMc/rcIHNS+tE+aQNqLxh9o8gOfBEBR/i41
ADNJ0BXfI0MLeDlEKm/WgrnRJmYE0VKsNjSLyz/V9FvTANFX0dpyzSu1pe8grK4jhGp3EM1be5VS
HjQimglnSKjfqEoUIB/aH7SCJuWcqmnX3betpL5S2qZpUqgkKQ3TuBEuYSaXBe1Oiubt82Qo7+EW
1/flmBRQRyAeYJYBHW8lDXK9Bl+QzkfckugyzyZKEFLVoNKCYCvKBkIbQwfZ6cFdZCktjPFtTDmB
JnhaMcvuY9i59ZsKeRdUq2SangoNzFmGEtF2zF24mDX2XxnA8IIk5atFgfxguh9sGhyI9SblEnkE
9lpIIGt03qN3JAshJKZpDBzoVEFNG/GPR8zwuUgplI1tLN91fqo/gkifMsCe/iznOf1rvW3Tew8+
EHhkSWZep9ZLPZyOLJDgpq4ot0ZHL6XkNm9jMwEoVUhq5YA+c96Tzb6ugzfBpbiJWxIXJNjFkQ1P
ck50AnoaIGwQjIdHWO4ATsgQtU1krZJELBLKNiVY4mYSL7J9r1cQOcIAUr7yIlaOLU3jtEmjpXJT
KApnJUSezlXC/krl+gIbK/UPJklu+aovwCWjRhaZ+VPW09/rArLCG5EvU9XS2lhxDC1EbrFsCQ03
ga1Dj6+nyScw5q9mbeBw2gT54wDVYcOOyh8w+AKA4hFcQS1rRLsxGeAZQ7N4Yxe0zA4+vlzqIS+r
+aHbsJD05xFIKjC9oPyEgox6tPK4cyJfN7hT2HaVSnGVMtq4rYrQ2PtoL92oKgh3bm4FAIvWUGUl
qyWEWcABl2bHsdasbxmneatD6LvxXEBUlyXCF5XbNcsSdKIKk3//+3/l3748B4S7//d/K/8HMBwK
ywEkxlCmQV5ofPrdz+uaqtmqrlECgv1VOf98IzzBw3vInuiP/uiN+TZThn8um3ivpY4J3SZm11RD
F/JMr52cm0nBus2elPFusF7pnDMimpdpiLxsZ5qJcyV1BqGYtspUaTIi2OdDCfxy1IfETp/y8APp
C5EjPoZjboK3gsbDy7am33zJlnVuq6TZKZi0E5+G/i31ftqQyNoUwhUy8HFyX1W3gMUuW1yaRUsz
FUW1Nf5Lm/bJyT4QDddXAcLqCRwvnWh19kBsDO7ispXpd8/GJWTTNDROsg2OWTu30iiUfvVASp+E
dqNzucNgw8P4Klaviu77ZVPK9K1LtmYj8lDsZMNjK+ugYqAZoBmf6K8F0vgD0PC2kUg8U+7ovtu2
00ckXKuVwb4/WuxGy7Q1W1YVvOE05SdTijBWYgMn5GjdmESV6dXlAS6s2NnnZ/vRppxcakOUPcn5
XVCQYTlKHtzlj5et6EuzeDKI2U60bEuxrA4rRXLj+btRXDfiy9+ZmB3guk3QmQgwoaoH5Z+prSvc
XbawMFVcR2xvIRSN+t7MQtyTygMfkT59jbN/WvoiU5tYbMWIor6fKnrJVPKDCtBgWFrP1zv09EFU
dLs9RV/MzQ/eTIH5aMU3PPcb6UY0DyA5fPv18sgWnNKpTV0+twl6REvgekqfTOjlwc1GuQ1YSWzj
zHHt28u2FrbCma2ZLw9dWx01ZGCeLLKwHY2kAroWZfh82criiCjRCABnwpb12YZLR5NUrM6xVe3X
iTiu20ktlAQ68JTx62VT6uKIOJ+Gzt6wuT3OZw9gtNnJNSMioEaq5Qn2v4PxU0flZPuxEB91zd23
zYuvX6NLR62WooOg1eyDnd0TSgQuKY8PMUx6/TV6lZd/2jvfYaqyKU8Ic03Rp/+c/7I+LmpJ8m31
WW+rz6X6AmT+599ZmH7BiXeq/2tBy55S+/Evvz6bWfK5Nu3o/P5SAX8U7SSiy8u/3+D3nbn32QxN
fz/5/aVrkNWWsWBSlciQJtvE+m20dqYXrYBvU43JgfOuOLfSKrQlIcqmPZN6AQkFVY7qQoLUaiig
dd8kFaShVz2pffyPQkmx1wtnwpV6YXw0LF7+LeqUG96Bx8tjf787DDo76X6xuEpt1Z65/ihze0WW
c4RE7U+G8RLe/N3nZ4MWUD5GHfUip4RiNTk0v3svmkzmdCFqskrgps78SBEFOeAfnTTveNX0x7Bf
2RkLs8P3LZA8tilzqGezgw4lIt6S4j6TcE83hvUHP181DJMLBW5/YU3XwMnGA7Sq5KZcmc/IpZQQ
H6942aVfLxQh6AtUZQLN2cmJhBaindC70GveDIey//21VfUpJtGFIfB8s0tKyTM9D6XYcwyI/lQO
zm8ffKAplmqBYtJwXtrs+5ovgKlJpvQcwAYIJX0h3f/25jw1IGY3Hs3yypAi0wwJHUjHY5qtBMLT
/J77FYPEOdwZimIahqzMdg9IOxpE6sxz7IbedZpcNoP+BxsUSJIhEyvg4a1pC5zsoFzOQyQZANxU
3nf7XqVh/vIUvXdasKxoBnuTgF6V548uXapraaCw5uCBkJcFvqchKaT+/kY9szI7B4o0lHWpaYET
wOwEjVi6MoqFg3D2/dkVCD0+fRBITTt1eV0H12SFL8/S2vdnq8AvJ3gOROAMryZUhsWKj15YBK4L
26InTtgE6jMnGujoPIFCiJ0s3YFKj295wyGxdnkM02acbVYuAApphlCpFc5DzqooY+AAGJEbpNtJ
cqZ3gLFKWOHDldlaOBacCBhTTFNWwGvP3FISIDwB8qxyEuuBlyg4CWF/uDyYyTXMBnNmYprRk2NR
oD+PVy8qJwLfekDGMKHJfihQZRvlRztqnKrS4UiFDIo0dEI++/fN8z6QSVMohrDmwSCVYp+GHLWk
JEcvRznCP20gbf+Qq2b9IcyRA5fHIAQThOBoRdR9d9n8wna0T83PRp/68igLSSmdQ9F/jqTPl78+
7bb53Ar+8cC3ZTIys8Okw900gM8tnV55LUengNMZYUr4OGyr2Uve9WVrS5tFIK4Fz4xKXubfp/nJ
SloApgBaWCVC58BVqdYW+g8tT1YWbGHz28LSueOnMMiYb/64TulUy/TSoe/OS8XWbZ9GZCwg9yYP
fXlAS4uj60AeLI6arc2zZOAPisLq+tKhjem5NLybTtdW7rWlOdMNQdGXRJyhzOesTIN+tMISVUO4
MJ6hgFQfI6WGSDKU5JUrbmkzmKrKcICEKLKYBWAepRM51LLaAYmaUYb+DA7+qjNgWapBK8am8qGH
xvbyDCpLU2gSRhP3/esQ54GBlzagUTGagDggUW8cfMqC8U+IIg8e9tum/dSFzWNHY0Rrw4sXXCW2
OBS1+Xz5lyxN9MkPUWYBRF10pU9qvHZqyOuM9mnIoE8pPl02suTLTo3MphhqzIpW0LJ2mno3Sh+i
4UY3qZ/TeS47CH1Xa+d7cXa16bzZvFUUMQ365MRBsqBH+cCgZLA3Zf0Uuu7KVbNmYeafzNRtFYEe
nQPIziNxDrlM764cs3/nfu6m2P0AdSxyTlw258OwTVvuhD5UTiU9AojJgPIEyqNdvClaeiXcK/jM
NghurjiSxcU6sTqdl5PJc80qSdNhrJy4B+HcXqfi1YXpeoQwlmJcE28KsCGX94cybYB3I9U1k8BA
0w1t/sB3wTpD/erXDrJ7O1m5Tro3333M3SN8fIl/3QZg16QfIKZXxrq4jCd2p7+fjNULoIrNvQC7
vvhArfSTi9705bEtHjCDzI1sWmxJa3bS/ayuOil3K0fj/WLcJ1CSqofLJt4nd03DJhJB7ciUBQql
s/sMugraJvAoaLO0FC9tqBmejOpRbe4U29wq1c/M/Kp4H6T2xc8fEn/F/NIkWrICalRwG+jzYMiD
/WNEOr52YPuUaR8rVmZw7fuzs2aFQ0c3D98H6glsRTQrj8ClC+D098+OGQCTKI7o9XSagdw4nRHZ
rhAelImmUm+TCTzpx4PvSCP1vMsLtzay2VETPlyDscXIMmRuRlTykuz6soVpbuYHi4Xh3UPeHarz
2e5TBrrYEliHHeTbbOPVqghx0Nj4ftnK+3GYsswLzhQ60bc5zwtRk7SR4hCVoxwkNGJpr9ldNvD+
EE0GbF2R/3NJzxz6CHEGcPEWAz0QiqMK+Rlx7x/YmJJaAOsI18Q0yBNfgKJ1H6m+VzkdbNTRPp5U
2FZujferwTB4RxN0kvWx5/eS7fVuC0Nc5WTWjj4L2eM23EfRSuy0uBonVmbnJQExXDbonDqJ+Bxq
H+xkf3mi3l8QjMLW8DX/manZYjS9Rvic61wQxWfqgEQviDICmo7vkupqKB4sZS1cWlr+KTIzLYXJ
s+Y+lIJLMoJeqJwB2LykwalJKbtdWZwVI/YsElJara+G2KwcP/+AApsNZbHyfHnm3nsanotsAIWU
lmyReTrfYm4YFiAbOO8Q7Eg1lLnblgJ5CNM+1LkrXm15OL9szXyL3Fs+rEQJEUp9NFVKVYfQWjmV
0889dy7nw5k5lzCU+5FuI25PVDFCRNYak0KSrm5URO/Kcu1JuhAlnNkzZivUB63q0XRcO7737OIt
A+lGzr1NpexqCxntEgbJ26K/6ZWVA7V0bE+WzZiFr6Fb9PwjnNSUuzZC1X0n7GPdrMzmmhX1fHO0
elOC8MQK0V4fvnnhnV8+cxdd3oIr28KYhQog1IPGhizH8aFGncgQEaZccaRL/ud0uqa/nzjS3iho
yhnYFhZNVnCmqytDWPv+NMST75dNX49uVTCE/lPv0hzyeHmKFr8/QRtU2SA3MF/uLBOZDK1a7aA7
svWzh7H6/gcGVGGSCKMwIc8LFlJIW31XaGSPwk/QI+evf/B5DU/JhWnyepgtcdnLYdN2SuXAr4eU
orrixBan5+Tz099Ppl9Q9rTGns/LKvTj11KTHC7//sWDAI6XWjq35bsHOSBjbWgVt3RM6MPS8bUk
90S2Yd/QLnzZ0qIDmzL0NgkA9d07sbHkQqJHj7CiAzRleAfFgGWmVFFdqhtg6vF4ddngwpNuShgy
LDBiKhHZzGVGNQxWoSEQ3IoRwhXdNhxaGN6PmnkTmWiYToTu0oYe1st2F6eU8ga51+kp8m/p92TN
TFCcUKSSzesiaJBhERAIyydvln592c6Sd5lKgyRhdWpZ853twQI7wN9E0jLipS/cPaLG11EvVsws
bUHVVCdACcCCdzUzydIbIOVa7RiwhsBa3R3jYLT/YHOcGlHP93lOs3AtIdbuFCQFG4Cy4Pur4i1r
D3m5EnosPOAIpk4GND+yZkFrSGhiK3303Y8wDwD6PgwInkqyI5t3pH+Q1xxiGUpJdxckKxfc8nza
QLmmjN67GiHkIwDqqE07OrjDsWruaVR8u7wzlkzAoaDKli4EoePMacPOoERalTQOab3NIwy8K6u1
tMNPvz/9/WSH+8idi0rwfVPztzEKXVLxYDYIcR4vj2Nph4N245FAAGy9S+bGhWmBCc8aR6gIYtPe
lqAZFjfd4bKZxeHoPEKmoqfNA+58OPJQQbsqwXTCO2LjGWh4blVUy8nRXbazEJHih6jLIACjwvw5
23jIkWqeB3OZk4l8a9AlPirXXXFtBg9quSvWYtKFTQBVBO9DEtUqYfzM+6EDSJNsUg+O4X2vt2X6
5fJgFiZNASqj6gYXB2mk2WBKgOWt7ps9jnvXdocxua5HOqNXpuzftNss7MUMKReVJmTa42aOAfY0
M5bakTlDY0PzXkL6cFP9WYqehPmgegc98ycOzU0emltEH3c0dG4FYFtYENHWBHv7B6MWYsqWE7GY
8xJwJuTMKOpgcJrkCGIeLjjQweE/l40srtyJkfl+jESrdHI44KCSzUs2/sHjW9FOvj+bU6iYwkj3
0sEBsd5BBpcgX7hychd3x4mJ2e6gUaHWabdhCIg+whp6Bx15QM/w303UNJEnfijspWFESmZw/OoK
hdOgerr8/bVRzPyoqHvFq42YiUIjkc7f9n6072xz/3dWpl9xMgpamjUzDKLBCfRbw5e2ekv/ln0j
1movy9uK00rIoINqn40mU1t3kP1sgLVop5hb9feBY8ATxK/vz8YBpkGhzY5tpYyHXrsK45WnwsJt
cPb9KcA8mSeUmxJAB+XgeOPeVWikopHicHkpFk3o4EcMUh+A0mdTpFleEvsN1FRox2j5vkOIV9lf
NrG4CicmZrNEi0WfVIk3OEn5gNzyWDz/3fdns+SXSN75HUNA7hHBPM7d5e8vTRE4Vs0Aa6pxJc++
L/fUCttaHR3dQGz425C3tJSu4Dumb8ydvs5mAsTALQmQ6nylB9rq0j7IZQdQK6TRjpfChBJemeZN
0PYrS760HvrUfyAI2RnRzFMpVe4nWVfLPEtuK1naVu2w4qWW3iE8EE1gTxQhTU2d3cQlZC+ZxxvF
8QSMd5zyNFLkjV5DMGDCLhwiyKhWX5tAvxnDNUDdUszBuGhSgOdGfweegM+5hpk0VBy7mnDgVniD
oGwsDjadZu7KQJemkqZ2IkOdgOAdpjWBfHMk46o6jZB3DVhFWFIvb75p4ecb49TCbGNUY91CFo2F
DobPh/DQ//SSP9jf1PRNncKYzD6f7YduSBNa84XiyMkOEV6o70Jv5YG4NE8WD1JKcBSpeBKfb2/T
dUUPuc/oZFCDJDCxQrV+eZ4WLbCXKXfrQjfnO04Kpdwfk2x0alg2/TrcfL/8/SUnQPVJJ3FAGMQo
zkcAx5NW03Q8oOYY7mHcdUNpL7V/ME2nRqZBnvj7gIZsodT54Ixo8mgbVf0DT3z6/dky1PEwhoXN
IDTvSIs41PSXJ2lps55+f7ZZ40FFcAKBFsfmeaRAMYiMSK2jGaqtuMul1aZEQK6eR4VFnut8ojQV
TdguagcnCiGyVitO9u8PheQcuEFFoaz1LpNCjNWbsBZ0pKHQvs3kew3pmLjX90BTVp7HS89zeoCE
0OjUAfUyPx1J4mvQcxWd07tVupPtXtlkGc2rIrVgiVaTYIt6W7VFcw/NBJHbT03VFx9VA02qnnw4
5FJy3654toWlPPtNs6UcdBksTM1vKtJgWyffW+m5UB8seeVNtXRTnNmZXa5BLyWFrJSdo9Hq10dP
cgg5ZbDp88fCemqlfVe/CAjsL+/T990jpqnyyiYJa1FUfldT1hVyr2WEqlKE8hcqrrFawsS7oxMw
74+mF2/GkMba9CMyGKWWr1hfuOtVyoBkIC0eVJY5cyWSHXe2ZJmNo9hfQmRfQN3RY51mt66+UqRZ
XEQ6OyjNElcQXpwfkwraJrod0tYZ1Z8xzAsTJiaH2BkJucsTunAeAUTKExKWy4on/7mhMK5GWOsa
VKrKAwrM/rjiuBa8LwBbricLxOD7tIipFZKVQSXtNKgoEjIfR6XcltpaOXvJjM5uIHog/fIudICr
JckKUfROkOySgFb4Z0VzLs/UmonZuULzOKJ7CBO9DYEP4rk35loGYc3E7EhpIYR6/YgJ1MSH4JZW
O2VtCy+tNwV5NhUJX40aw/l6Qz6cQRlW9Q5sNDI0ZtvLk7Ty+X+dxsk96Ktmmssan+9eLfFQR7//
rCKJ899f/28h8OTzwqiT3sWHcpcjAH6bQtferdzkSyfv1IR6PkGwZLe0lLIGHoob/xI4NejmrdxR
a9M0O97jWKcoS5S900CCh6DkGP74u3WYfsDJRAWKX7XmdB5E/4/0FRKNP/j8BJonZQe+Z+6e/DpH
qg7+DAfS2LihWZSG+L+zMBuAKqClr1IsBGhyIgm9/5PPT+8MnjhT0vF8fpJBFSks3p2Tj8VWDpLt
Wq1q6aoACfs/BszZOSusuLWEy+1omQ9w70CAizJqspP6TWatAMIXoxDoQcnygfI1wWWfD4Yu/hGm
n6Fx4tJR9L3XXmvhi50fW/UO7oN9rR69oKALe9/R3huar5encuHVNgVAOF/61gHpzUaae1qaobVX
OCraAHZbbDqEhSc36UMZA231uLZ2C1NLRhMPBp85WeM5+tGA6oA/2LmjJFBquFfCv5dKqPoQtYAL
Y2UfTr9+9oo7MzaN/uQgFZbmwjZn5Y7gXZ+lN21zkKonL/4e+S9mBDNrr6240KX5PB3ebD5jQpwG
cq3ccdP4c1XDIOerh7oabjRhQGCBxufYrVxtC+6I/NGE5kewgofkbAMFlV3YvazkTqpuhu/ZytcX
POrZ12dnTYM5JG1Mvt5+iPvXwbxWoqOdvlzehUsYkDMrM5dadTZsORpWhuGqg2VUBJ8qL9g19s8S
DDX0flJ/dKubCiW1y5bXJm/mqfSytxKkXHJnYjQh1fcHV+rZwKag4WQHShUcilDD5w6ggxoik7VK
z/T/n+9wi74YQIBETtq8ocP1keujqp45uvUWFHeqdVNGX39/iugCJHKWp84YbYbPidGCCzQ/zp34
Do56vV85MUsrcPr52faVzZAmpSHJHbju2vZzCwP3H/x+FISJx2W6T4xph58sQdPJipAkLXMG8WBX
j25prBhYcmkW3YYENyRBeBufG0iHSmt1njJOkGW3fRAe6hCpOxiSvQp6nrxbeYQvncgJa2CbNDdy
3GdxJrnptK59+jRa61nKIC3P4h3cgebK22JhZ+lAAQX1MF4W71qF0AnIvbxKCyf4CZlA9Y3Wrsvr
suAq6frmIjAEqAkug/NpI8M2SvUYF04Md9WmlMRN1qEwBlUvYrm7EsqxSPptugoQGqc2Z8c9snTb
RqulcIoE2n5pN0n+XB7VwnY+szA78IkCh6naMap8QFw2OUTWWs/gwnY7szDbz0mHpE5YMIYIGn4/
ODQQy5VHGgbMNWKbpS1AdnXqCOK6VufNR5UlmX3neoWj945V3yPV2+jHy9O1lIiA2ua/NubkDkhp
FQiicmGW1XVd+VtdeokhPLONR+F+SFq0sB51de2WXlwkHs6kAwyL5M/slpaz1ohQ1SAusJDuOUJE
d3lUK9+fg04DCGOTvOT7sXUvYCjuf1z+/oILgKfnv7/fnnkcvw1KxfBE7vj1VKBSrV0U3TFZf2dF
PT+gnt9mnRdoWEnQT74WCHPUyLyvJEvW5mrmBiJVKuLGYixtW38utOzOzcOrywNZMzH9/eQGoHpb
/Ge6cn9fUR6uV66wteWYnflAMiqRaUzUWFE32ksQ+Uqbce00ro1idu5d163lQsaK6R0TdCPy3d/N
0uxeabJGlVNvCoV4em7sxmvuem6y18tWFr3XydadheRlhVJ0mzCKqNi28p1KE718CMPHcA3Soyx6
rxNLs0OegSfRtIRDaFMdCtCo7EZ03Cyl3qlaIPaR5eZweatHV46uLanZqHb1KQ7kK7QK0FdAi6T1
zbfLg7+8UUCJzjZipsCTkTLFWbL3021d3UVvtD9eNrKUZT3xDso8Sz8WSSDHESfKhdh5R/ATb9zc
a3ZRFXQbP49HpBv054jF3qMVXG6Quu0hMURexKMXecXBL+9ayp4CTjF6I2a7SvENu+gK3nsu+tTZ
AeX5ldFO/mEWATPaXwZmG8rOc2Ukhs+dUCufTZjRAgEHIbQYRaXshQonsrAPba/fdIxSRT6YHOax
LOSny79jeWl//YzZbhvlaKSazD2WNXdmi6AKep8gmnlAmyvru3yC/mtpjpdPfa0z9BJLKJGN/m0m
P6b+VebdrnZoLR+gX4Zmt4xtumXTtMxsq+7gV6iCDYfi8qwtX/+/Vs+Y3TGRG3Wpm/JCLzK0D5QX
I3sokodAvhc5HOjHzvs6+MP+stHFwPPE5uzGUWojgS+XLUkH8Ed9Ikb3I4iiPchbs71iGR871V85
BWtTOZ2SkxvIU606J6dEwGHfadVDYpEP+KPb+tdqTT/hxIRZF4ZaTibgf94rZfOkG971kFWHsjMP
lyfw/+NhftmaDsOJrdEbQGcUOpGB/1Cr3xPxYpqvkwqZXEPil39r1Rd7+CfWj7DXrOz+lXNmzPwJ
xK1t3Gpsyko5ovwu2y+pu4+alREurpcORBNWOxKBc1yIFGv5mNYj62WidvPEo2S74rcmf/DObZ1Y
mI3DcnU1TDxuJ728tpsrkW31/GMkHQp/7ym3Q7VS7Fx0wyfmZl5Sa0sb1teOaxc2cJi3f7/nccIx
/JqwmfvL48jLA4MJK6Ljp3rtElmZrHkKArxHhEY1k+UrO/Jo5WPg/XCDjZndeds/AZecDkWbub0Y
clRFm4aiqz7tb97GX7kqVjaXNvN5RayIyoBi2ZHiQ+OBzv7Qt9eXT+jKcs9hE1Hc9j5qh9xGKE08
t2G/cgqXhyBIWsJWYrxrTc7VJOxhn88drbxy2xahrKMHqeufDOKXkZnT1PvM1uJ6CqvLqyF87PSr
v/v+zGO2SlI1acb3B/2gB9fw217+/qKrQk/3fyZp5iUrGhwJC5gkpXqKpBvTf1O9o4ky82Uza2sx
8ySmTXnCiqZp8vYh5L0GYdyKiekT752ViSMEpwQmWT3395Db111XUCWw+r3U/YzSo45Co2r+A5/+
iqnlSftlanY5txSDg04n5+CFV4P4VLefG/gBKnPl1bk8ab/MzPZWioxMZyYEUZX3GaEiybhFo+/y
uqxN2mx7qQ0qNalBmNHViB7t6SbYCLTXKmtr2H/kUX6NZrbThiKF5evfRA2k7yguJdtVJqnFdTFQ
ABQK/971ACVdLvW8qHDwSJx62p2V3mfFvdGs0LYsOS56LHTqGMCL3vUA9WYCt3jY43xRf+mP8tq6
LwacpwZmW9m0RzsOXS5CdKij5GuTHWOz2QTtc20+6dU3s413WbsyqKW5O7U529OF0NQ+gNvaMRBO
TSH/P6jmPik//f5+O7Uy29IUlvwIpdDcUaVPxYBcDTDyQ4BKyxoxxdpwZhs7qY2wrOKKRIHtOkmN
dkVRHmIF4b4oHVai2qVY/XRQs51tmo3+/0i70h43kWj7i5DYl69gu+1e09idTvIFpScJFMW+w69/
p/rpvTEFcomMNBqN1Bqua7/LueekeYNBQf0FXnpA76cB4lm7Xv5iq2+3J1A0Lu4iVYYQ+I0O41LU
3UiAmT5OwxMkr29bWbt5rkfEeWJZK9famGCHoxvMKnbaiLztXzw8Ovp/AApCRzqKrfPrWinlwaE2
XoTWNB+NovAVu78j8CxBZ/UXgDXjyhaf6sxbKP4pzFuqTuFRBoga2ryCgsf6nfD/w+GznRJoayAF
hqyJnd4pzbOt/4UfcD0E7kpoQ5JMY8yyMuAVksufNSj9b6+5aATcBTANDaQnIliwztrkKt//29e5
g98CmAWwBfzJNL8z6332N0/y9fxw571NQxqaIdtO8lFqv5r0S1V8kEgAhFg/F/+uMnfSjchsIbEm
F+cw/5LSrzLxpW7/3yaKO+BktCygZHH0hvEQap6oEL+acbyeKO5oQ2Cbdk6AZW4p3ZUxNKPo1wio
yqx4kNIv+pAegHR2betDH+479SlyfmvQXjZEIbJot3HHP6/BuGFBh+DcAsTRhAe5Ot+ex/WL8v+W
Cji0+f0SFkWrhSyAUZXXQT+S9DBEL0r89baV28MARH5uBQKGwZSnsKIh0tOO2ihwAUXf5469YpI+
qQrESGqJXoxTIgJnrm5oDWBmQCct2+RxGWiOMiE6ViHMSzvgazXXHqqPoFAFDvPqMK7McMPIiaKO
poZXq66+VOQ9gOTAX6zDlQHu8iKjGpcgHYEfCzUZq/lt5t/+mwE2wutskt30TTdgBOmwUyYQyQtu
39XtCrY1GWonCjqyufurUyAsCTFXBjny4goCTneKtE96gQ8ussL+fjUKFRJrpIcM7LlCJ8Sg7Hvj
ew6XP7FExUuRIe4Wc7qMdFGA6YJWoluHFx0a6CAKHfuvf7EscB90A+kQQ+Pbese+odYU49qfJECX
dexfILZum1g9Iv9vAviM+ZzlVE5IMOHOlx2kdtwpeK9E9YHV43FlgrtFUqsLQPaIU278M4H/4fft
AYi+zh2+wJLsYRgR4jehD3QeFVy0os9zR6+SKr1UMyyBZN1lGmjZBfO/upWuJoc7eUGjqRWxsGcz
884+5N9fNVExSrTC3NkLCwgVmqwSbiTeGD+jgJyLXqP1SQLJpwUuaFXhk4PQuAVqycAgUAynvUeF
NYrVMeAA2I4OJDzu8vkuLeGApgktkSeCoDT0Y1yzfyDmcx8pB4U4rka6nZL7VvMxGfc0gKoeJIqd
R8AtBasl+h3cu671TZnUXYHfEXwZoVkJWRnRhlibSxvcpYx0X1UXDT5ZHDSZ0fUpsEXK0UmynV7/
vn1i1gZxbYE7MRC9TSGy16XnSfsT5s96edLAh7HRho2kG3g3VMtg9GJ8p6WRBGrfjXX+RguJHKM8
NB+Q7bFOxWg6grdFYYs/S4192jIc5MUAGF6gLwcKVrUkn/K3tFa9OEYf0eCBKmXXQpWxfmwTzc0h
fgUFSi9vqA8lDQLNUIVkjzot3MBSvZpQAOJlwRSwR4D/WSa8DgCaNMZpwd8cSTuNUtGVb2ENXUuz
2UvxJQeWWIl/N7Ygol3cIpiCa1vcLZJ0lV1a6VC+2fZ75FAXcq9eFKsu003bvrDXltjmunpjR9mk
ZYly8psZBvsxggxqn+57YZ/S6uTZaDpEPAzQI99mgSs9Ndq8LN/k7Lc8FFCZfiEhZMgnaZflIkmd
xZHD7KEDHNvUxH8t8N+lFcQE1EjFGxjBvxoNeYC0sWCTikxwZw4syaYuofjzFjT5B4UYbhsEgjzN
ignwzBgg5Dc0tOV+hkZXK6OPXWlIaVa8NVT2inc7qwVjWNlkMwPs71cGUHBQFSnOizc1Dlza3+PW
OAy9szdEb+6yuAl+luuhcP5ViKIDmoUoFmR6MaA2DqFcFxQnblLVuyk/QbniEDfNTkuiuxZ6lLTa
WqoDj4oNWRwDVCr4h2/qKo3c6vKoz9+0KTtB7p22siDyWdnfDGMPPTzk8h3Qcc/n0koLxRirqHgb
huCui9UBMoIT1HglwBZqI3DzmgosrmwP1l+v6MhJAVzCc4vbkh1GcQCLmaTihf4YRN73mgFoTWgg
ymX9zjzlhAWVTz02jPytbX6MUbnvHBEJ1soGdMCyBSYWGyk1k5+0hnZNjn7q/M1AuCu/ujuFfL19
u7H3m7uzYcEBfQXU45YMaYkB1v8hl/M3Ask9vexdk/yTGfVDkwye0pueYu8HkRLV+qj+tcldDXRo
tAS9ZngqIarb6H4jXwi0LY3h7vbYVu0wsgvsOAuuFPv71fFNu6IFmUOLTQ20VT9M1T6MgcbrC6vz
UvBnbn8oHDT0MoA0Wk3RWjM3F9VtkoCskL5NfYlyS7LvAYIq5c2ciOApg8+Jswr6TxmF0LkZqaWZ
5AROzOSzoDkr6otc29TXn+cWR4XwegtdgPitSKrspTL04t4yhem9hUcGinzgvKFmw/oHFqRUEN1W
JTQYRG9NHx2kKNtDdGVfKSIi1qWjhA5VE62/OqQFQJbHLUmlDTn0hobmDS1nu1g7jvSHFd0bxoPs
HLLk4/Z2W84cLgMD+F7GtgEmDO4Or820ncwQHuA4hl4LmPdmURIb6lTQFUBexAaAne+76Ky8bftJ
KoBz0Q9G/zVPHmMd9EbTD6vfmt7lTHFHZ+hJ0VSFVbyl0IhN3VLUQrIyVwqgkFDzA8wbbGHcaxBq
CSjcAMB9i9Ogd23JTNy6yjY/39g1YHHB1WzDQeAZybCt4rGRm/YNcj1ycTArtNB7tohxb2Uo6Ixg
Xi+aieHVcBFSDTSjQvopeguCXn2uhizdGzYpBJnqpRULqSTgr+HsgKOAB+AZCMKmKiiDS1g1xg4y
DlWt77bu37kJ7mKx5UjqFfADXYzIT4dzffxvn+culkCiY9mAOvJSfO7ahG5uq0L8iA4Vh1VwWcWY
O+x6ZqTd0JT2RWmLffclrDdL+nIGuENhaiBDrcLKvtRDBgoBZNy21mw5A9wNUkFiU0e0YV+GvN4B
reMmLp1AwjZtpu6Fs6eyYAOqNYqJNvj5G0JoL0M62k7fsvFhzCLqaiMS3ur2TTs3w+2ocejzERxL
6Zt6V0bDTpdFJCTLUwGYHFqFkGFFxIlUyXwc2qjKU9U79A0Nx6597OR+85vODLBUJI44PD1+yY0g
oFor0TcjeUGjWKz8IO359rlgn5h7YHgwQOMNtkzWGMK/51mt5Cm1O4q1aNBy6+W610T7wqGC23Bl
rmZ2uPMXK0EyQgGHvgWG4xY/SSxiORUZ4BbDplZd1CMMFAMC5UH3FLK1KAv6Sh1JD6aWpcEf5laD
hqU2Kp3ZX8Behlh5Z08i/rKFXwILhsz609mLsZA+Sm0nH+ykHy56u2vCXWjt+0rglS6maW6CP3sI
teLMjGFCQWXuxRERHiy2E/d57szFTWCFdo/PB8p9+yeI0X1Q3Oeb+zaYFVyxcEXBq7wQ80sMmpoQ
0xgu5F6SIVqLjv6NpwIGWByK0iZuqkUn4CBPdU20qbuMr5156oK3YHxvRZKQyxZgPBW4otDLytpM
Fz1ZGcwHpt2rID0o92NvPKRd6UEm98vUQu0cnMqSFBz0Uf+Toz1MlkQv7rJ4+2nfQMIMXCeMy2p+
f2XlFMZ2mapgCEncwlB2mnZMxtFDDc/r9fsieurGR9KEUAO+C8ADOpCj2fit6J5e7hk2DZht41ON
gY9ckjJCBBh36tnKQ68BjXQdJTsLPX7ZsNUJYANWEHFCDR3TzWNES/RByFE5qmfjXe6OsrE1jcF9
np29q4hv6hVobxT4vNYPe0D5o0akPri+ZbBfwEglI9/L81IbpVTbdmlgBD0ivD53c7SOB2SvO+iH
2AMrXJiHrLfcQtiDsbybMHdXllmwczW4YOqplky6eq7l+2p66sMHm7zePnXLuwkmEChjeCqjC+T2
Ixo8yzaPVPVMarezPDrtbn9/ZaOpMo40XjsQHyKQnQ8BRClBWMBnR1Vj35TH5KEuobYgeOhW5gnc
0EhuYgiMqI8bhB5IWkS0TD9LVX8iUvdItOGpLKfD7bEsMieM1R+93TaCC+gx8X4/rSK5UeRKB0rs
e6ufDO1PgxacwHmp1UNSApEki5qXV1YHACsFvdE4puhs4gZWNlOWOZlmnHMSeZX6OpSChOrK8iCZ
peIqQKCJEga3w6bKqoYyiMxzHb323eTmPypgOgvjcnvmVsaB+5axK+tgblR0bhyGNllWnkjGuXMO
quRpglGIPs+NgqpOiawtPl/LrwbSL3QS1B7WDEDWnAH2wT29kIGtSodUchAYZ7PK3V8WFYEfVjYw
S/nJUGln1RR+nakTdFXWJuaZDm8VCcARoewca7MvBbECBVsYWstgEVgICKUTClX5YJ5lQOmd3EvC
X5tX2YJ3gA0lQ28Z/KDzsz6qGVGGvrTOunJoo50uImFeWQUkQTD7ssPkCPiCSabKvRYhl3dO0YyD
uuI+3m8dANjF0SyESwRGsBrzAZitUyYDWEfPWrCrM69MNj9Ws+8vHMEAD1WCfMJZVh6a30kuuJ+W
hxk6XUCfsHMMDVuNm//M6WurMZXg3KfELZ3p2RnqZ6v7YYnEdJbbdW6I/f3qXdIrO+rACB+c43Cf
30vDXiSRuzYSRiivgmBWW7K8DqoVdWGZAHXiZJ4Sfzf1t7BzlVoWPBzLHYVcFGwgxAChxoImqEHD
thLrRXiZdC8LHiL9vHlD4fsoualQggGXJTdRSTGoZd024QWZQdodYxER2drvh1eFLA4SITjY3Ia1
e0xSrpHwIvWZbzTDPQWZpcAvF9jgN20GXp6whojeZUQPby8fHEu0b5cWAE1HPG9bBk413OL5dnLS
2JEyR7HPzQ7g60a0W9ntPwu3kSW4/jzbbFe7VVNJFiEpYp9Huu/VwdNS2dPa50azvEBTvHB7uAd7
8Eag2w5/d0H42YSkKDuVOKB5tg9m4xwE9/jy9M2/z43HdKakzooA45kg0bML2id5+3s3N8G/12OS
agqFCdU8SI1bqKfb54L9//ySMCpsRn6mmYv3NJiGOpwsKp3VaYDMAfzO/GiHxz54doJws4eLPNGV
LS4LMhCaVMMIW3btIy3sZCK4wMr2BYRFRR0fwSPqjlz8HVid5RSSEZztrzEkAeRoMx8jU7Nm0Rqw
nCuUonKoQ2PFaoJzfZ/rzn7S+v3t5Vg5ITMDbIRXJ6QCqqKugjo4KzG9C1vrHjo1Rrqr1J2pNsdA
sw+37a3s4Jk97sCb0pAkJsWAEkP+FdH2SKL0OCbJ79tm1hZGB+hAYWLg4LzjDko7lFlFUgwrTl7B
+GEKcrern4f2CeIa7OQFKXWc6gRggSKAWsP3DA3/2ea6H9Yd6CKwPUEgFV4Vt7F6otSlaWfBueqA
lDqU6mavFirmEPdEIQNUP4vUF9HbsTVrxzhr1a5TvCTZ3Z7/tWVGpMQSzuDXX+Q5uxzAg7Aw9XMS
Zs9UTx5Vrb0LS2dr1Z+FZFdm+AMeVXnfIjwEt89O/kcWdSWyXcLdVbPPc0lOA8TmYFV09HMGGsiS
UG+yYi808FCJSAtX5wuMAbitbFRI+WpfA4aqOI9jA02J04dMnacanUFNHN/dXpa1fYtiH4JuRLKA
ZXCXe1c0rQV+bfOsdI1X54c+sf5m4R1kuFhlhiGp5vcJuDJIAUonbKxpghBQCf7S/Si6RFaHcWWE
G4Yup4nedzACDmi3tl9TsrUAx/bVlQEuqizizKZhCAPtmKKdInb/wlGYGeC8N7nO0b3BpgnsZTvn
yXK2xzOM8wxc2Kw8jawtd8/KeRLrUWBpZy2fTj2R9lMhiLxXtuzMArfSqt61ARNtOgfS+1jvq+S4
fSvhctVwS4EaUAGOiNtKeVKockPMcxgMJwkCBvlQump32HwkoPCgo4sCQEZQDHB7Sa0J4xEPzHMR
Peov0Lfb/nlkQCEjARYwVBu44ltq1sHQqZl57uOv9oukvf/F54EhRB6HoYf5dyLKlTzrW+wjpIu1
H2T8uP35lQvQUoDthEo4QssFyDPUnDSZCkk6mz9Mo/OUxPQKY/RyR1RXX3bNAiWmKniuGe0/AFzc
POWKlUyT0UpnmUx7ud9n2YNcPpPhjijUs7SdjIS4nQuej5Ut/MnUjiS1A9ESizM6qZUslXRyzn34
XprGXi+KYxJuDgSBGIPv9n9GuKc81GTIvTEjmfGSH5LN2FjwE2PiAIlkPPCL/TtqshRNYPg9WxT6
e231RCN5X3fpE0hkBSHzym5AHhwM6rqJrDEkFOcHMq4kxyimJDg75U5rXen3aN0REQyTnTfuzQXC
AoAhAHksNINz55H2FZ1IGzjnCV35lvNhmn6QnLSvsSKC3a+sPjszoIxSDJQA+XqMbJKmwguG6KAb
7yoEa0qFZrlavbt9hpaPFWiXTcZuCupO9MVxNzHYzqNKD8bmEpm16/eQIN/+fV2BLDjwNcA/8qmx
QTKMKe/S5pJpv9I7o/hn++eZqCreEOiPg857vugt5H6GIbPrizN8sSNPyf/j97lbPiimXKtqfD+0
Petts6atY0IBh807fj8CNO6R6p1pmIbACd9G+VQZh3qznwAxAUw9cgwM7srPvZMGwE1ZpLp0R8tM
904lYpJabp7PGAChgK4gdcvjBSR1DJBTT8sLcPxOtJeDzWnJ+fc5B7qRQzPQjaQEMRB9Sl2SlQID
y0OGmQdtA3KCSKGrfA3Qpko42VlTXHKn+Nm0o+d0rCNB/3F7ly6vJrwa7BZEIRl1Gh47G6F/QM66
pL7U/Xeqa94IpHEAVEJaiqpayxX5fJ9MC7R3DnBm3CXoVFXUG0WD49zdlY5biqgeRd/nrgtSdxLR
GnxfC3eD5ZJftydK9HnuQAyGDRXKvm4uEgrNxg/Ik22+joCNAyMNe8gBXuTBfmZfF2Vgy80lBSN6
dVJ6UcFkZQS4SBHcY0fhRPBdu3nW6WQa6+QSp9+afbZZcBZuDk4b6r3olGB6xPP7bjLt0UyLIr60
9q6GjITgNVg5D7PPc/NPQgn2c3x+lxg/ylPWft+8vrPvc89nktZaIPX4vgq6mZ+FHR1uf3/t9xsO
vBmTqX0hwz2fnnFU1GmSaHxJor0+3inBflAFSc5lSgrIOAW7iGF4EaxyL0LrpHY4yXEMYNzFJrnX
VJHXxCBwti0gjTK3F7XvruwooFMB5sYtBakbPvjWuzypJjuKL3Ivu1l0qrrL7UlbGnBAaYPyNOIh
VEB5bGpfB+iBlQy00dLXwNWbzZHY/PPM/FUObyQ0RjYJn5/i4WAMo5srDTRoTMHSi0bBnQyc+DpH
9iK7lG4e76CqdHuS2M6fO37zUXAnYwJRI6IlfD7RR9fQv0r7sf0GRPHm+wmpWpTxEZDB5UfBdT5Z
ABiCKIMkw6XKC9dKiFsJnqKVaWKFRDSKIu24BDPlCeQTW3VoL6ant6+JujmcYNI8qLNCshdhCx/Y
19Kk2V0q9xeFPOap40Vhtn2dWcQCWIjMlB55vxglk2oca2e8EHIf3kXO5tQji1j+/TznUEbxEEZh
h8+r5nubXsz97W20vKDgh4HGA50gUAuERzxf36oYS8kwc/kCVn7pPpeV1EU+zQbUqamEBKb8WqNS
DDFnhK2mgctwIZekJwju0lKbLqVy+pIox9tD4U/E59fh3kH5HKlBeDfzoZjK2E9xUU4XOx3tFzDy
F74iJfWdWcpQp05oUHq3DS6Hg6HYYHNhRXxgg7i5a21rQjcI6f3oW27vw1IQbi/HM/8893ZEwOfH
cYXPayM0sppvqo625kMkqjCJRsFNG5WjSgkNmOl0r7DdyRHsMNH32d+vrlsEHKFTE3w/c1BrHx/q
RBBV8FsYniXwwTh7gDqjR48v7SoBQvhu6DtfKS+Ks7NlHPLXzSt9bYJPt4RaJNEKOVRfUd2q9ERs
tCtTxOQw0NTjsGPIO4Gxo7Ul1dLOb+U7O3t0RHXdte8DLIHKCEMjADo6X4JWqpS8IVHnI40KPrrY
3T49gIF8dhJqOA0K54KoIGyyNagf+Kx1kaDjOP3n9vwzN+z6scMSo3aEYB0Pvw6UF7dHG9LVxABG
wzeKkxSg19QN7BPeOipdbhtamSn0KjK2O3izTIhpPlNAHyc40UHjE9MNwp0icD1En2d/vzoL1LIh
F1fg833yLvU/9K3UC5/zdPXz2VG5/v5Iuqzv8X1Z/q5Ufuzfnp2VGwkYCiR+kWZnPdKctyyZRm2P
NGt90MP8KIv6YPWSK7XWAeIKAr9j5VDPTHHPXqqlGioWaeuT8qB0v5Jkn7ehwIZoONy2zY0uN80B
w1GiXRDvpGTvlK5EBCEM759/rsm/k8bfHZAfIRXa8Vt/qHqX5JILbiB3MmovJn+U8tQQ0bDWDgsc
PbZQaJ1Y9A+OZgEVyrCK/SK0gh+KPUDpMiqofoqSYHwY4nK8T5Q+EZE8LADbGCgj5QDy73957rjp
lIoYII/Civ2qovoL5NrNAK9JZoGeo4dgjeX86ZuoPQSJWT4WmPrIzaRmrN3BNvuDVLUQCAziKYNC
S50eKsMKBe/EJzaQu0Xgr8rImMMlBHCee6+dpEyTOEqpXzZFeWehIxUq741i3hdZr+1HFUywja2D
OrEc2mNpo+k3UZTwAAWZ7wBsyr+7ZILWllRITxlCdjdOHAooaFr+vn3KVrb+7Gdyt7WC3qOgRN+L
X4/Rc6tnvyUofaiddbptZuUugngUbm0wYUH4zebMxHEzOKOKW0J9tZT9ZqEt7AYLQjWsERcIGYd3
LCfSGOZQqZXfHKTg4hT+9l+P0iwAS2hOWFaAI1VJS70uKz/pPCPZGb23/fsoy8KjwKOJuIe76tK+
s+Syo7Wvk4f42KZ/MfnXn+eutyCujVyr8fnRuBjpeynICaysLeN0YXUBoCEWfZdjSqSGSHLtV9rO
jvehJUhTCr7PV4LKWspIFOD7Pd3pgdsL/ImVE3D98y3uoGYNKfIehDG+XtenpIUIo9N442RtDhgU
eIuyhbgTOWnzs8h29VrGZTU2uWxUfmYcJ2K4U+UTo/Kc+OP2XvrM8nAXDypBpg5KERN9inzRNNMC
swyVJvPxazTPbmzNUzKTek6eqIdIIo5XgPRpn+DmeoicrNqZydDhbgIz7i9A6auzFQ3ftWBM/0wj
iV8gotFf8jIid0oX2i9lbA2HOsaLIodDqrpDpVmiy31lRVDNYH31LM5FmXruWPRSqsuhnSV+1/Yn
HQLnxzIh064KtG+352rNEBovUf4FikcDGG1uSE/z1HJInfh1kXVfxsLpHqA+Rl8npRA1Kaw8/1h1
gCl1wE6X9A6aPSQkLaTMp8OxpaeweOzI61gIoriVo8KQHUiXsY4L6IrOB4RsPmQ7UyvzC/Ko2Acq
ah1em7Dr73M3SQk9SNPO8f24fFWdpzJ+tqngOIqGwD3sWtkOaIGFCVm5G1/Mand7yZf+ClpSEDaA
sAEui8FjYJy0VaPG1Aaf6K6qf0dlUVb3YfQx/bptZzkM1voiM41aTWPZxflKNBNJLQPEMX4eH8me
VoLbZOXzAG4x0WwgNVHE4RaiVkti13o9+UP7JzpWW1sGoHzBXBY8pABiYy9x+2jojI7KodP5NRQQ
tPdsMzjzfw2ALQg4U+RnFv5AB9JC00h6v69/qdavZPODCpg9snAIEOErIaU1n/1qnFCXk0YkS8LA
o3dgtRcYWB4EGGAuL1BhyOlr3C7tLRoCX1oOvkENN6x8Wz4H6dY+XkySDvI6QIWAI8e7ykEgEjRp
xVZJDL+BsCfuv0aQDV3eSVD1A+UM0mMgS0FBaD5LU5tEaP5JTd94rOWvdpHsqZPvDeX99lFY4EfY
OBDA4TRgypiHw9kJ9KCJSmL5VeQr/4DHWdIP1Z9u/AUuoGOYCzzvlaMBa4xoCBH1subeZxGSmCOs
tREYS/08+4tlwWBQt0YhDY8sn4CYQsfO5SFr/EQx3Sen3Mrgi+nC91H1QBUHyBHeG+ygPFJFUdP4
ADZ76h5KTILNyy6HuYfAimjYVLaKNndAZOfrAZYhi6A3ufHNqAd08qUhL3X+YL9JXws67W8v/spq
zGxxeyxLpchpA9iSciSziCeVW4GgbLrAMgH4g8NCQl5CWx8k3RzrqfEN+bmttaNNO3ewFNCYiHSB
1saC5DV4cgCTZj2N3LxVSYoQpkJm62dj3oXW3fapQniEi8tBIxUS5fPPhwhYpTCmLEPgttberDf7
6QDtXH2fW4pciQDiCuLWz6YHKfYSSwCnW9tWcG/RtoNIYJlYLAoN4lMd7fxY/52P3+voV1F9JPKP
dPhjKCLJoQX1Ilt2wOtRboZDAi4edkNf+dNGJ/UT2A9b3xkcN9P3cnysX0ewSTbyu5l4TnLKkvvi
oyy9YvT6YBenZ/TqIn5Dy+btdVt0IvM/hdsXee44rSpprT9aBWS+nzvpx0h+xNIzTZjig9H4U/Si
ksttsytPEA4wqCoAI4VbyROTgpJdq1Ia4Rr6Vv8AGgGYgdsG1tYTpISob2DTsILTfIaHQtYkHWR3
vmU1+5IcK6c6dVPlqfoxdcght7/ftrc6IIPh0kH8wHpQ5vZkuyRJrTi1HxjGSyUFu6EY37rN9Bts
tRBeIBsB2gR2C87N9EOclWqB8AtMAlJxJ4nQvez/529X9HHCM4OHiWQH5xroE+gJpDCofLl6rCNz
149fWvvRLF6asjlsnzGA5ByT1dIYxHA+lKzQgzZUVQT2UantJz1X3WjsSwhbWiKqU7bY3KhAS8ia
kpFqgcPJmTICIzfJ0Ld+D8aobxkd6r0SvedBr+3UMhSRgq/MIQOFqSh0oe4Pp2E+MBMgCSsFjZcv
lcBMErCC39vqMZpAGbc5YsLcYTt8dorgOeQc6Si2Ir2bWMI03CdN43W24d5epJVXw/4sN6MMiciD
53SolYCk0Wg1fpAHeJh2USXqdGI7il8boG2wD7ChlxLkTpzEQy5lvd+E6QG8d64VD89yFx+70Xmh
Vv5kamXpyqEs2H5rIwN+D9ixT8ZCfmQJ+mDCTrVbn1rD8btkbuWowElFCPXJUamiHZQvdiv9UOlT
PnQ+/SNFB1mEZl25bxCJg/wOMRTQ+DJ3EahyOEKbY+r8IdBcq/0GuWMvHJXty89CKGQ+gTNnPUnz
rVwNTdBpBVKT5KvyMf3cureAKkYrLl4B9LktIOasc9MuUOr0u44+wKd7QB5O8KovZ2lugvNK2ry2
gxr3Pcghe2/K7SN0wZ+goyRAHqjsdp9vYgaQRioGK42gmUdTtuWgj1pSEz8J6hziX0MHRvhA96yp
fbac/KQr38Ky3tVquLcrM3wsAzr+DEmcfdiQWTg41OzdAbQjd0Gr/QSLDPhA8kzftZkdHpxEF2Gt
lo8jOEWxmgwPjQoV736EatLr4xQSn8TpXahXnq3cZdN46uzhZMJpB8bx9lKvVDxgEXc8Y59jaURu
I7VdmTgg7Ix9msiKpyvUzdVHd9cUzi6Wi35vJWHvqpKj7WLbBM4o1P6pSn2AB0K7fd+QVuAeLE8/
o8Bj3IE6sr+Le02Ky3gsOjnys/qUewU93R7vyudt7GvQeQDTCUeOG26mT0SRo6Twy/5ngm7Xj9uf
X25rXFxXn+ecG5DfF1Fd4POUeEHseLHZ70zRDbN8NFGgQgkcTSoma0Hlbhjsmy6w6y4/y/ouz4od
GN52RnxsVMEZXc7V3A73iOkDLVKphR2rOvcFxCB+3Z6sle+zswnAKDieEZ5w43DMNEHejJJz849p
PiDUuv35lWnC5YVg2gZwd9mp28ZWL3couSNXZn835fEQf5Gi6g6v1mYPE50ESEKg7x87FhI287s4
LKk9krQN/Fr6krWHcDqY8eZTAYospJQBbwKEAE2ucxNqrjlDgTjuHA774iMXwXRWVmL2ee421jO9
zFUHn5fKd/ujaAS5k5VQBpcM476zALFlh2/+86e6BFoBnZR+HL+NCUq58r6kD3lwb/dPUaO5iSLv
m+rDMUUl+KXHB4IBuC+f7LDmgjIhmtR+Ki1KfQMU1FMxvINct3Gj3q5c2mivmVbvbm+6lQCSJeOR
jofe4EoAqapFkUKOPfYhn+mO9cNUUC9yjl1k7PThvbUPuvQETbidpt4nIJnPlG+OAzphY4fiNhk9
Nf12+wctl5b1uUApHRkfNGjydRuagolmCjoKGfNDHR5DUdpqeePNv89dEiU4WB2ZttRvyldaZ27d
li4Vci+LRsFtoIIaDgUvBfVDYuyL8qciFDcQjEPnwsQhHc3QGGvqj7ZX5adBvbNEcNfVQYAMkgWh
CEP4QxxqyB+l1Uj97ldsHxxFkIhZHcHV57lDXCP8dRKQiPnIUnXATIMFUsRQteCxB9cug2SAnhFb
Cp4Ktw69YSahKenUJ+N97xRuYxzS7hH/tvRjltIdzTyrfdWnb0Mg4rdcOcrgA2LN0vDjkHFiw7/K
zGSGOhiVXVBfdR4NeiBT6lkI3uQX9PoIIpBVU8yrZgkKVNc4U7raoTypl1ioYhcGu5a6QXCkgVt0
m2vQGu71fw1x7kKrGmWmFzCkK6928VSftp99k3kKjE4ceS1+T/dVV6pN8nn2W3roBRtudZpMDcuB
RjekJNjfr1ak6hu0hBsV9SXNgy679Kz9hFJjJlKeXNvXyEah7KKg6IIK29yMSfSySHQ8HuOws5yd
2rkgrLg9Uasj+dfEooqeK6namWbsh9keq52rrzbxumCfCIPqpVOCFb+yxD3kcTAGfWQ6se8obhMf
ku4wQpR2q+ItO6bXVriroCrq0s46O/ZBYtz3bi4qpa+OAokbpDgA+XQsbkmobPeSbEbUDyZPQ058
cLP0ZOQCB2514QHSQ+IXoH00GM0XHtziORAPBlYFWuNm+NUaTmD8u73ya3cy6AoZqT9AVTA1t4F4
p9VGo8h8SKop5NCJkMNrM3X9fW4MWYUW0UmpM39y3gwQABOUEUL0a1BHpIr1mZbjQl1wqSJ1jUw5
SDj56SrSNCCWHeZ+nES1a/X69ySyoZ+jenKBDo42P5pA7lEtusuKxm1K3a21eF9bWxsMsfnQmApV
b1w5yPLyCV6S6NQ2Y5Ta1WBfWQdb5AuvbAs4wmBgQZoafbY80QulQ1uWRpr6alI8F0HwD3WaUzqQ
zdEPoBtIFyK3xjAcvFevpjVQ5XENM9E/Pw0RnmZl382+zv5+dXeSqarQpVqlfqR+oZYvaokQfZ7b
1toA8FSFRL7vTO/O3kzebp+atSUASwDcAHiUoOfmfn0PfbdwbOrYN1q4GhfJuGzt4mWb6NoCN4AJ
bWxqXTIL+j7V9/377QGsHMvZ57ljSTuNkKYEvtQpj/Wwb7on04h3VW66t+2s5HPQF4RUJuocQGPz
+e2qmWyD1nHsm81jPESnTCp2PYTOCVSzUh8t939jD3IoDIeioUOZe5LrDnoeg0Ziv0wjF8TG9xZ9
V4cvkrkPipPai7JHa9sMJx2qaFCwQd2Di3zjkabGMEWAy8aHwAXk5fbsrW0z4CCYghWgR4sHIFTk
Lh26BC9/Wuwy+6HOXif1fNvG2k7AA8ZyX8y54AG1dV3oVQTqFL+wGq+ASnPQXQAS9yiVdrctLUfD
OD+BVWB96QxTOj/ynV45CGPwnKm0ulOzt1ZVICLy57aR5YrMjfwPaVe2HKeybL+oIoBifAV6UEsW
UsuDvF8qPALFUIwF1Nffhfe5Z6tpognt8+KwwxFkZ41ZmSvXWiyAyW46yDYjkgEqPMjpR1NsZZ63
3Fg8+NjISGuOsJDLATmhyPMCW1Qb+Y4tI4sAw27b0i5jxHy0OSbVnRL32hbF+aoJgIRA1PCH53UR
ielTrEDJg+lwyF4p3R9AN+IZ7359YzreGFkEYmPsVah7wcjAv6TJz4Zt5LfXncC7aN6CSKItxklx
06q1EeNEjCxoihqEKQBEdFvx3koCZ/bjv3aWDQB4p/SQYkDY2r3y3jezsKwPY7d394MTtF8gR21s
dQCswHsuTS7mxzKkSsHDwM9p2fp8StD0cyeLB4KsKjASQt/nIOfOuncfB5dWFxNGx0F1wwircuZa
DKvp6OS++X7IB5J4aHQGASbUJK+ky6amc+JOEAznEPsje9STH+8/BiBd6uFxOUOolyVcYjaiT1KS
42mW+Dp7YsnGYbZ2zqDyhEsGiBUgQxezo9iABDuvizOpTswjoVv2h9suzCfVZThr4oxEkKSDjgin
88LC6EyGgoB7fu67MDfzwOUPVXdSPA289P3OzGUu5InxFEdxa/FOLgp0ktjVEJ9jXexocu8oe8OZ
leG6sLBwxovVlHcEFsRjQ3eVs789VotLDBUjNHGi1ojrBY0hV5A7zytbxRumorEp0mCorJ1TFg9e
xX/0xZYmy+LIubI1u/omcvVESSnzkHchlYpc2h5kM57t9yp1/MeMDW/mxDoa8i7NkCpuaJrZKoLm
mgFYexfko1v6dTN8e/fY4SWLmhNQu4DHLdcZanq6mthEImo8qOpL1jzS7lvLtzbMMnU2O+SiRRnM
Y6DIw6Nicf3TusvqfuhIpAkDr83RV0DFeeq+tIRvFk3ApV6GTTNaDwlh7RF1uX7nSrKVEV9EpH//
DDxqUF0HJOyKppGMkzDzoiCR6nUU73ex2MmU+YS9oKDnV/XGylxZLXhDAZs+wztcsHdcTmNm2UTT
DXid5ifungz2qd8iztwwsdRq9uqUWECskKjSHkn2atiH1nxfluA/g/ZfL5ZQ07wvestsBhLl+X5A
d9dWbnPLhcWtA8oL7NkGoyQzAZ3n3ve63De2xNfXph5CkBCZQn0CubTFljI1UZCCuCzq6I/EzQPd
exq6O53ce+AWduN3IlT+DBqYTJGJwj2ECHsRipY8MWjsGSwa1NcU6a662ZL/+wONfHNHXJlYxKIT
kVVvcJiAtgrAUAX9nA3laeBWEpG8Ko7tBBRf1omm8aFK8GR4ceaP/fSNjlZIKjBCM3oWKUi6lNu/
M778z29DWw7654HuXKZBGsorM2aMRbm6F86DGgtwm209wFYOfmBZ0PmGFCyqj+5yezVgzmgnzY2m
OFJ3H9k9bTbSIMCeY4suB/mNjeXtKBORmi1aNSNjdPVoyqcsKKU2BdXgxX7rGrlfjNUPQKu8vXTp
8CrsWuzakTp3SKlWIQgzviYpNwKgaBO0UFpOqLe6hkYfYQdW7fFQFpYE13FLTwYvqmOtGf1dXEoS
APXZJH5nOPKARjCBJzO2OCSutN53td72zTxO7qwUfa81RaZ2KiTKeugUPHZ5VQNQmKLH2kr/cqSt
78ZeliHInewQxUg/t+kQtr1LQnPu2IiDWvcF086DbfvuJAV4wsfEr5QXFFrePGY8Jv4UC8AhmxI7
VEIJkKam7WeG3vqVTiu/6MfmYeB68WAMznDUxlQ7cM8WkPfxikD0HvmAhrPXunQgni3csXhtoWan
QfInF2Ee61Pnt1NDDrWqup2k3Np1WVI9QRmYHmlqOV+KOKEHD3xb4dSn3WloWHoqhZ1/0HvSnYiL
1LtWpOAmcLQ2ShJHD3RZxcHUW/yQEuczGFDoiQ0OtLsMpzyZquXHzLOaQ19o1c5L6vYRbVp62NLU
3osCFAdT6rEgZVYe1HWJ8SzsLiwJbmKG/MmusWm5H6xS23cOGUPlFiocx3h4EF1inlJqV0Hc69lx
NFi1G7PeuFOJrfnQa/Xuinw0wskzk2CqxjEcm97yE0R8D9XU9JigfnhgLnQ3RnOwD5rS+o8uIZWP
rCKLGoez/YBGsqgFD5sP1ofUz6uq9jGTemhqBCVWiz1S1uW7lmWN34DZNdATTft0O3BYBKjzBkcn
yyx3PHdsIIC4vNpy26vbFKChaEytIGFumLHpANLSB8nAgJVn+tbVvXJLwCA2ObIhuEmXGUld72IA
yzo74qnr50R9NIn2AQoWv2/7tWoG+Bjk3E0bu3NxTWjVxAEHZHZkmDVa43XjtTdodxCGVR3/hSV0
06AUakBqxVpce4NWZ62YDDtqeec7jO69ydkP9da4rR6SiD/Qt4Hr7woDBpRWKjvogEVokg2cJIuD
QS9CXY6feW98ue3S2h07Q/+AAQC46IqbM3WtChFlzCIPDIo+jux7M88+EAPKpKUrDtmUhXq+hXJb
PaFR5ccQzoQPyxC2ytM+k3nHIuMvt/LL3W2Xtr6+mKWGekoQga/bIg8MzkOr3yiDruykuYER3XMz
VuMK8wUYZe4pa2SRXuQnEJUcwO8Rlp6FZyuCY5LaG+tuzSMQQaH5CTzDHiqYlzvXdQauZNljklTx
q4dkdMPTf+ESckugLkB99FpDaCK20Us6sKiEwE9nag+OAIBW/1lb3S4h3sYlvbJlXVAGoYyF2A5F
kUWoNbKS8ULoXgSqtpCo7jGzUFtUW9SUW2YW4Rbng8wnqbxIOVFqgGdiAIHJVgp7bTG89WUR0nQF
Hdx+ghG9iMRwV1Q+HR+qITS2GlfWtuobQ8vGgKrnapQuDIGnfnCeB3G2i9gXCQVQ6HdrbWCgNsZu
eaoquyNN2gI5TaX3iRJ+6OzpnuHOvL1ZV80A7grYAgoPoEa4XNptnCNcgqxRNKlA8KeChoRsPIbW
jlOIGc5iAgA4XdGpJUNfma4y4Am6INFM6Ffi5AoeGPr5ti/zTC8DT3QQOtD8BdYZr8dLX5hVy7Jy
Yi8ixkM3/E4RztH01LCdlyLm1HYZ9Df+N4uz629yGwarec8SWPTael8hq+1Uz6P1V+91/iCOiYHi
jT5u2Fxdhm+8XOxde0DM3EywWZtFkJXgLis+2+Af6qti3+Z1MIDT9LaXqxM4K3PPMiOAXi7WCKoD
aIRPEhYh0FN6FsZW4g/sK09//As7KNWCSwXARVSkLkdzkl2cFcTzIqO1w1FZfl39BR6tPes2gChr
5/l8e2A1AuxpLFvcdCIzQjVI81WN5hvuLu23aNKWCfA/rzkPVxPw9nhpXa1FVN1z2sjRjhqTRmVt
HgrX/lgPI6bJOrd82gGFk/tlm9R+nSYHj9OftwdzZWMDFD6zqdloyQBR6eVgkmyILT0t7EifnNYv
ZCzAJsGH0K3JVnPlygkMU+gUnEVTEdcuVmSWtVovkHuLbPJFjccYapcis4+p8b031MZaXHOLQutw
xkDB3PK8QgWzrYSb2JHXt1GrAdxDaWzupZnEh9sD+HeL1OI8wQwCuYbIDDnl5XlCvT7TUmtAF5jL
xPNEnD4wRqb7adwEjftoSRlU45nIPEjqZlfb6Y7YoLfwSVP9KjQpvqTAHkCPoGv0Y+m11AcKoeFB
o5vPdRYP94j2xr1WVFmY520fxPlQKR9BWxdYprBC/KpfU6YPH5hI+895rle7bErKu6Huq7s0yW2/
9Rr7YJux95DUDFlBS4IPw/JY4qekrB9BJEufDJb0QRkXU2CnToa8nbIOzOiSiAlIlExDF++MKmkQ
pAm5iwslgxhkYeeiYfYdFHJsv9FMGVYiiX3bEmWgzF59iPnwvSzwC1x0e5wGoOKCFnfVGUUfdhwA
BD9RZPkCKH0of4gb71DVGv3QydZ9cArvVVE2HEaByya2uHvvlk1yQIu8mLmYx/s4zzpEpfFgfOHx
UZl7Pvia0Ot7C+kZVI7cvtyllEg8Tl3nVGU6B1AFT36uQb0clBlaNDnm9FxACPyjHgvjvo0tbUcI
mjK5kWl+0o/0rqpiDuwZg0dZQ9UpKWtMQ9Xmp3rAWDmZ533Mmg7pnwl0innJqj2EeYFWlJV+h79B
XCvr46Cv0j7MKQpoWUtjH685EBW4be07MbV93tVTIM3OCHMHgbzDVB/gZQPROsG7UFe1/N2PDjmU
LLUDjabuqUgq64OsLfNUN/nwaI9ZEsQ1dR7qpskDZnJyzOSgfwb9H5gqDTqCe066+qcyb9jGIbly
z4BGFHIUM3kLBEIWt+lguZVZtLYVMTS8lfkn0v+SYxWyLPOr4XsF6O7Gflu03vx5H781uLhMaWKZ
hICUNZJN1BRfR/q9ZI9pcrQo0HXCbzUVyGmj727tOHlrc3F0IZ6K3R70+FGhjrEMG8u33smJ+8ct
IF8txNlo9Lhq9Ex5D7YoizmISrpQ4oXMqo2Tas0J9F1BgAOotHm2Lo/6LDaoGu3RiST9qTO6c1Th
T3a/NT8rtyYIGsCthuoKECrLBTEaPa479AZFWWmRPZOVOIJKNQEZnvg+9r157zFKv+Qmmhkm2zMC
a9CaMG94uUcjaAUpe6d95kXnvj9Qnnkj5loMAOtXAiTWkBn5yDC+lusLTQY1junNJuTVIXbQP4nc
KcraS0wp8OR5OWaz77XzG93KMdSqbL6jmUj/xQWHbmcAS0BKMotKX04m6XPCY+Byorj+LaE434Xe
Ftna2kS+NbEIDaoq7+jowQQIN9zcT8ct2Pe84K4uThRi8Z4AwhD769KHgbM+T+3cirRcfLUHgD6Z
AIaRpdpnq2kRlfM4vH14mGunFYhQZ+15JAbQVXNpMkY2OUuUcqPY5XWYDGrYo1Xti9bngDOmzs92
EkXIjMLZufUAPqoaWnZdCWyCTA0Byj4zfrR7q/BR5+CBSkW6j6dW+4DL2EbVyxh3csq8fVFk2h1x
ORo16wZpem4L5DA9qBSmhX4nKpP7SFfa97Hd2gcvRTPviFvpc6qSamcT0u/N+KgVnaX8GGledAUK
/BtvIeRFs/G542Nxh2zqiKzkaO5wq2h7qTkqNBOX4BqQuIzbETqbDd06fDeGb4nXsEeDTjnT3cgZ
rJAP7MsAPAPgFLEP3PChmSDsU6bvBO38fTKCKWNWf4PY25LeR1BhA89gwihU7adKfLZr+2PMPWdj
S62td7TY/9fO4l3hxVo9lspyowHv9QngE1NtdbWsPJGg/PuPicXyM7zcTUtkQaO2+mxAxtzC2WC+
JIjHbq/z1XPoHzt/2lffPDidbopLs4Ercf25t3VEJ5+EfLpt408Mvdy+b5xZPh1qU59yBJ9uVIHE
3UpBt24TsFS14DVJf2YQqoK3tc9r85jR9APnmm+JLgQqeiMCWXcW9wLQClDwW8bfpC0nvARbN5Ik
D0ilBwVvQyCJdxv+rgUeFppnZ0giMCpLVKI1JmWWk8GNtIyFrKxPubB8qZtHtAJ/bSzzZ8eno1DD
naPSjdzImouIChAdIP2LrPZi3XRaSWWV5/N8BkQLTKzN823v1i3MjTCgF5gJkC4PRqMRqoCwihvZ
5aM2FBhDdMpuMDitbTDEHmgtRxAy66Rd2tBYp0kEt07UMD+R+y7eGKVl0/Gfk+KtgcUOtohXNW43
IYtYP3LytXB79BAcLedByx5dtuuRgxu849BLv7c+9NWHMev8fqv9dIkwu/oVi8mqC0LSUcFNrXjU
Ru7zxA2IucvEN7t3gzL5pbODTH7fnr+NsV32mWWj0egNboHIKUQ05PbnNt8S7Vp3DP0fM5YJ7RnL
RzWwv6Y0wEER8TGLavCVo20qC0xRRVbDXq00/4Z390vXsB/ccH/e9u/PEl+eNnPpCLIXc259ucsT
R2OtpQvExz2ttaBzcqi5Kdbeub3ZH+26SgPbjctPeTqxqE3waO1VV+5srUMKkcUl2FPIjxakkAEA
KTJMY5YcdWmgkUCNQ5hPTrGrPOPbNDU2Csmet+s9m/tJrWmfpW0B0MJJvs8md/SbilnIHhfOFN72
8U8D2LWPM+8mtMTNK9oSaGMBtZQ4TmRkOCj73zbIRB/kYBtHx6j0veBFFvRgBw5qJRC7d427rwpD
4LE9eVjPpHh2kLI6FEkvn4ea2ahgKod81TJ0N/K2J20wzbxvKCGwY4zwCAeJrZ1GNAwcdKQbAsgv
kQCIhvqEV7r54BWg+uZo3HtirBe7itT0obZQSc3tqf7sbcld/Lkwlu6j4RnUuGCIQNlusXHirrOy
Pm+RJi2RkKi9782kvyoIeBSdODtdhgIle9bcLkK49ayTBrA0+ujpKvaNXCEPQl8LLbsD6YD0a7N+
SNzfiUxHn9CtnbC22UB1Br1W6Geg/XFxkNl213PLQjacTHvNfJrc59sL4U+jw3IkgB5DLQkPJZST
6OKkrPSqMxKMRFkgDxQMwIqad0gSZOaLScP6qyb2FfW7NAA2Xm21Va9599b4/P9vggccoFNT0c6L
uFD1d6/u8n3N3XdqK/x9SiJZjBcGXjBXvPUj71rVIIiLUgVwpNXvbHq8PYqrV9obCws/0s4sJ0vH
i0/r07DI2pAUue+UG1DptdGaOSexcEHRdAWVsZKEgBbIcCK3qj8ahThB6HfDxPrB+4+N5WOvGnSj
KXvLiQSohfLeRkbYVr/cqgNDeCYjU+e7cSSnUpY7laRfbw/jWsz6xsGllIfZmV7BcVBGoxn7MX11
7GeB9GQZb+RYtuwYl8tO1UBL6jmcrN1AJr7TPYo6NLYEf9fenDMIAfkPvAPRYHppxWkTkpO6dKP+
s1BAEaFyX/vUKsMtQYD1dfGPodndN7uIV5Yt+6FwI2UGdGZy392elq3vL86gpLFbmXb4/ms/iRlE
tJHHWfs+uuBm6jHkMq5IrZirHN3OhAu2etb7hdc9diT7F5E72hRmMT+QT1whKHRzTGicYYeWEN0u
zvFrV26Etate6MCTg5YU5fJlioFUSZzYkjqAghi+LWThE2lsMVqtGkH15g8nOqgQF4kS4IpaBEw6
jMjyqGi39+zw/ZMN2tZZugBQ7GueDrCKGQW0h6IqFnvafmOxuzHda/tijsln7NGcHlncvVqtQbFR
JF4Ua0fP+I63yI5nJ7NRxyzeOM7WzuU3pv6cdm92RjJRkqGGh1py/EEHHXfb+x19+RcDhhokuKzm
m+YqVPU04ZYi8yJHm55QUH6aOmfjkl6ddRBgIJsJePcVOsZr7SnWLelGiYbkZuOrTbWKLQuLEzHj
ysmbGA/OqoDQpf8vMNQgMEHlEcRbgJIuQZ6J6oesYMiFIVk1yl9NejTqw+1pWF1V4LZFWxq49q8Q
OKzSB90uGEzUGg+y3MO9MeRaqBdCC5qmBxuGkW2JXa2uL7CSoKKJYtyVZJC0urikIIyPskn60roX
8n50N55ba4mwtzHS4hopTFcAS4kAzUpMv1eOr/dPnjqW+aPObd9LNpbzagQwM1Q42J14Ay1fPwMe
VjV6FPA8Z0aNeB+I3/kgChMLdCJN1ui+m7ftfemp9qAbtXuHSLj5+P7JfPsbFjcaUrWtm8rejaxO
ArClEkTZHq5qw68z4zm36o1Db20ewXqFpakj2XLVBSpB/AtFESQ9zLrdlbz2U8bCJp42Tr71sUX1
FrhLdLciy3h5U3fQbjEkg50xLh9B1oKO00bcdx7NfUmTp14434QY/+qYFZhtsTGoa3t8Jlf5f+OL
Pa51kKkQXgoQoXI/8IbfebzYCKzWWkRQ2geBMnCDwEQuAZ5ZbZIyaxw7srQnrxShYqdhfDZUlAnU
XYud0Q87ZniBbseHTt8iZl2L6/BgBzsmUleAmC6G13O7FolVWAeMek9V8dvxmr2yWFjk9VZKci1F
99bWYjQzG6RBQnqAU4AbCoVo7dDF5kejVB+7jidgSBCo6PZ7Z9QOqkNUdnuDrM0lJAPR/vLH12Uc
AOgL6wxO7CgZ79tPtNu4N7c+v3BOY9AW5Qk+DwoZf2/hj9s//3q/GSiLgJgaVTdUypa1EVQqkNEf
B7wyqp9lNwRjcbTIr9s2rn2ADTz30NqHK+EqBdhMFtJzAM5Hmc+tO3Dz3v789Vq7/PwiAWhPhogz
D5+HKt3X0uge41o8EED8aru6u21q1RM8XzHfxh+Q5OWpwakyQCU72ZECigvUGH7287aB67sTvkD0
BNEx0DJ4YF4aIKClskqzB1wGlI0JDlv114hHv6zuqbt11K4688bWYtxqoVIuY0DAjTKeQfqhtUVY
cn1hXnqziC+TtunGxIY3vH1OnLAEeW2LnBXqwnb/azNXv+YPkvToYUEKBT1JizNH5U6XOCO3I8l1
cG96BzV8vD07EF3B+F/maNDZDyYPXA9/s6Vezk9MkAvszCl+soVWO5DmouWxMKo+7HBbt8Fo9dZd
TF21K4yh+Tg4Mgk5INx3VYsmPYnWzaeR1NadVufFU1lWyT52M/MLT/n4IspuOuAEG0DsRqwzopns
KHWWHytqg2hUoX+i1loQS6To5fAZcmm7TNPrXYbCz0tbtphDloBbdEzYQ93V8iCcXB7z0shD1wZ/
Pm0Td1e2Dt9TmQ2+0rLklOUZ1JGdsc9O3JFfm8b+7cD6favn2lNnN9m+MDJvB5T5V1Vr3aHJuQQ7
cFY9kN5UexBzmfc9Gt+lz2qJ3JQUU5SPdhxZRZsFCtjKoIZk1d5K+PcRhGi+IxI9iCvah2bNyKM3
lcND5qXZDil8CYBOBprUAVSUKh1EaINa94VyM/frXBOBGHvmG2mS7DzG6X5CevTM+qQIEpk5nxmx
xZ7xrjia0iIHAfTqfVVzOwAy17irHfO1QjEH6CnX9Ceh4mfklmVAYiCq9BYYULfRi3tSa9/jAfJ3
ZUtQoevVL/CS3V5DazscvI4zlBuEmzh2L1eQ04GDyhz0+IlJC6yv2T2aPNH6Y35yp/ZQ6nLj/lg7
3wGAwA0FzADyVYukYue0ujXoVvzkJMm+IOWetfF97mwBT1fNoP0cPaAATl51gsYdGJw0ZcdP5qj3
4IhKHjD50dC/HzCD5ASIotDzCo9Q7LwcPQm5OuoINMIJV/wwra7wO51thE5r5wjIm2AFgmrY64sZ
ajqj0HqvJZExobRJud/kGymQxRoAOhGvLzy7Qb6O6t5V82TZtKXRGG3+4vFPlL4kxauXv9hpyLZ6
uReuzIbQJ4yjCnY0qB4sogcLsmoo2nfFC8oEQC8R33F2t5fzmgWQhs+1UVyIiNwXE2ICk9CbbvkS
iZyg5LwVSG59f3EhQu/KRPclK19MtTOHYzlsIIS2vr+4BCE7N6DDFb/fGI/ZuN9K2C32xTwBoNjH
WqIIwQHzWqylWscTuC5E/sLdbzXyBRaHyllqhu+ehLdWltx8bTmWTaFX+QvxfPHD/vK/fX2x5zKz
dUVhl/lL74Zq3L23IfrvMZpbiQHMBwfbMuaR9YD5xVXxopDu4OH0zjaGq+8vppjqrMtyK8lfHHPX
SPCzBKio3R6i1Wl+48JimkdFwF4NkvsXw9x7SZi6B30L+7WIcpdeLDtMuMxHXOjwInMd+XPiJj2b
9TQFVluxHVAS6njbpUXs9rc9vIznQEq7rvuOpkWIgqLniwUcKVigwng8COtXa2V+SV8btXUvXm9E
gCw0iucZKmzXCZzMYAVnoLt+aci3tB18s9t4J24ZmP//TQay75OcGlWNZdY82/VdPexvD9jW9+c1
8ub7KA3GYhqx1Zk6qvJuU3vneo1dDtDipBUxr1XvYYDiIqxoKL3HvA/f7QLO8Jnn2qLAuxiLw7Zk
1kDRAG6dwcMIVRhRbGyTlSGCXDXeN6hygq9mmXx0klgUcRHbZ6N5rI72lvD59bXqvf38smKmqqox
ywyxs2iqR9ckvzyHnxCIhWCYOriSb4zW9Y6c2+PmLDAydNBbWmz6HKQaCHbYdM7D5DtCeVkGk7dh
Y2XEIJE5C03OnQbIal8uqiJF+rS1pHbOqqdx3NEtzZSt7y/Cw7pJHSMn+H5Cz1X3ZNCNGZ/H4M17
CUcHGl1QvoA2NsDryC9c/n6Lzww5uS3PpXimWtzcjWnz2HrWL2Tkftdjc+rNLjltpk6vpgYvN9BE
IP2EpYaK+mJqEl2SSSVGfwYQxBemb6H1X3M+x/Ln7Q2zagcCPahjARJw5V5D+5G4GhSzUyhltzIs
6rAyK//5tpWrnQ8vkDcxZsJ25AWWvKJs7J264AIiJuUBLMJ4SdNqf9vE1TqAiVnAHGlmtONda8wY
ep/oY92eM+KqAH0LU+JNG2th1QZQ2ABQAPcLWsHLtcClm9vuYEINih2K7vj53R5A9pgilQtQ4Mzo
efl1t60qTqZiOkPNW+7jevc/fX5JDEOklG2u8PnBfdAPPX9vGKojf/jPr1+SwvCSUbuR+HxH9vHO
Mt8/vfj8jOJCTh2PgcXQ53kFgTvbmM7yQRdHuYXBW1mgF59fRIi5YTPJHHx+ynau+8HkH1Ly/sWD
khsg9mhYQ5fhshZikxRKv6LWzmnL/OI0eVsSaSs+zK146EQFwcw1DKsTo1ENU6JB/Jj5MaH+WNSB
HLZAuiubYM4cItadBUmuapSWBxEM7GftXNhhNYbuljLjmhtvvz/bfxOFjFLzKrBfaOdWi4r0qRR7
lW5Eht586Vwc6ggIAe2e5wFstlcCtYJzF2rXVJ1to0w+WLriaKhGmokBaZfgrEWyr3UPptu/4m4Z
ftaG4ggmZoYGPwPJyTklaRmYZqabOxE7CeTn3cz32pbf8STOAygRlY9Jm6Q/8Wr1Rj8ztYHsjcFT
Ye8M9gkgBblHBao8gGptDOgk8r+grJ5HaTlUI+TF0LPujF7rt4TEAWTtxUtGjbY7FVYVek4ddnSq
rcDWBrcInXJCE2mrTTs+xeQZb2W673M9OViWyMNKG5CEpWCj3ydxGn83xmR4ZujiJa0cfQt6Nj7X
kCbaVa0D5S9wv2j6mB+Vh7S6Tw3kISF2TPyuUV0VNMR0vmRuUx66hDfHJuNd0CR5+1yJSf2MTSrv
RQIB8axAK5ib6kngklbbK+k1PlTn7C+Fy+OgyUXru4Uu97wwW7+D3uMPbXCcfSFs8zzSSg2+Hlss
mCaBNLKn9B+Z6448qPKpfsbZr6FxxG4mtFzErfdx4CPf1078vTOZu4WRWF2MkOpA+yfFDbls/jSM
Kq6Bm1agDt+lAxKjfl1scCOsmgBGAg27qMFcofISq0xMvVYKzI4HDL/MjulWc9PKJW+gVQXngoYE
GmAxl1sqhtpmRTNLnS3TDvRmn5FHy3guxy3usbWj4a2d+Xe82bpoqhQqA0vdWYfg+U/1zkIVzhpU
43E9opqMTjPg1i4/nwoOnmLSQG4WteQ8hF7Iu2/Ii+8vQtV6dDscPa1zzood0D/+mG/1mi8pumYX
QEfsgl4PKf6ZafXShbFLjCSzOTuPwH9+azPGngvX+ZYbhH4pZJIFGRUGFHVBigsOJaL2s26e73Hj
nqE3VhpagB67X41FXozJ/Xjb/euFiAAXPxBJXRzueDhf/rZG5WZXydQ8UzNB7+jeTHfM/nHbxvUK
ubSxPNyHHq2eyB+f9TT0HpMtbMjq52dRICT0XNNeitq7tKKoeTv0bANX2AYCsjr/4veD4AhPmplz
aHmJE1M0ZRfjmIoRJLvGuecbcc71VsUAvTGw2EISSruxPlrmWVm/cpf6DY+BU4Dg6lbac9UQtKYM
tPuhd2h5JkgTwoI5q81z5r4M44GyT9P06hp8Y0+tLSqsdEDg55DhijfelrkxDMj1nAV4a5PmxKFv
xJtPt2fl6tmMlz5EnDHrAOXiYl/sqjpLsr5pRnpWIw2VU/hifKzNO73/xLNft02trTBQVoLqA/JB
IPtexKGt0IZO6wf9TOuPI3mSh9ufX4LJcUAAU4zvAiyD6ATvgMtNmBtjqutM6uc+H31v+p3VwwH0
tUGSnTz3p9GeeP0waHFAWmdXVfdj9wlaoX5tNztVnvXycegey/oHVYc62Qjw12byn1+Gm+Tyl6m2
d0FgCM9T/lQr0MuhW3zjmbg2uLOiOCrsCC3RN3RpIrdHXvChMc6aftSme7WRP/uTz7gM+xDkA881
n8EzrmThgqb1moHwDWueaoEjXB+lxWCsP6LHHhwFgTHlYU0+OO4+MeJQDvu8cvd6+oulIFkWf4ny
aDRHsvX0uHYaAvQQ4EQAMNOmLetbjq1cu0Xi4VnjTeAjutp4d1xv9Mvvz/bfXMqVLlPecnx/qn8P
1NmZRreb8jtUKzcMbTmynL2aUbMaYIgiDJNGkIEe4fbuWHVlDpSwPCCDspy/ZKYWjyFY/Wya4onX
00tXVSCM6P5qxq3uzTVTs94zTkcoFuD4uhy1HokGlqJp5XmQICro4kPbzHyNHji/jPjTbbeud5aB
mu0/thZxh2CZ5fActpLulWI3D/F9tQXFW5scRH4zz80sJLHMwGTeMJgM7IXPtSPBp9r52sbcrDnh
4dUJXAnaCSDxcDlgZcKLHFrh1nNijr6GU75iww6b5/ZQrboBoR0gJBAxQ6Dz0goBYa/KANx89lD1
13wwkvwbN+ZrBCVggH2WGViQAbXM6hTc6EGYKLUw4+3Hnowbe2XJoINzHt2Kb+ws1pdjSPCC4KB6
Tl0WFLN6V6HvaP3SQwI830nZB5MGVoji/0i7sh65cSb5iwSIuvUq1dWXu9V2H/aLYHtsibpvifr1
G+zZb13F4ha3vBhg5qExyuKVTGZGRryb3uvVU4h5A8YU8SdCJHGhfJKlNpkcPWrRF6EFPtld/r5k
I5x8X/A3aTIsTrvg+9oYmv7GykP6dtmC5GyeWOC/4MijuRR4C6B+9GjudsT7SqEh9DNT6cdJdtoH
QwFuCx1qAqIDmPCW0b1x1iP0tRXpo0rWWTZLeFFiE+BUuohWT8egJU6bjuakR77Zhu20zWIPPWvb
yxN1VgFDAeTYiJBRjOdGG/QYY6ArGgnjHwWrQ9d5Iu0uo4e+VSyLYkji0ek6dyJ6vWBZaPvoVs53
b25vvS5VDIpf0qeX+MmgxMYeNDpCb4thUOt0Z8Z72j/r9MEAstirVakuqSlAP8FVDkL8M6z8amgk
MYdcj5z8NyvfVqPczMu0p8lz1RSKnJRsUyMM/9AP432q/O9HmxqKmOAYSis9QufZptK/xzwswY1D
vl/eE3I7vJUI5J/IBggbzy29qtGdQY+KZE9cClq8bWoBo/TPZTPSzfDRsfSvGWHrMYsZowEIbTQm
aVhqtA9AqxIANaQYjswOV0ZwcOkgID8rzxhW5iQtJZHrHRJj06yB/+X6kRxb4L/gaGFs6GMT5PJI
NIBf168OfQwdDMUoZM7m2Iaw+BUA8FW5wkZuBejPLVXkjtJZwtMeBRJkO89eLQlDRhVAPBKt1ner
uEcU40+K/SsdAhCyPDWDt/eHEuzRNJXJXPtTWpGoKdC+cPCQ2bu8DioDwo4yKj23y6En0Wy/jbtB
1eV/ro0OZwmGof8MQCSfsAqna42xxTr31V2L+vEwIh1nuvO7204Hx4Ms7VoBnDi8laO7ybR0g3Bo
q9M0bJx8m1sQF8wrP0yzZZOaSNH2dFMAZvgXk4Anko0UDeZYrD+zeaWd3fgkmtKtl2wga/X/+r7o
w5OK9zOCNDyiZJ/Rm1blUaWLCIwMEP1IvZ/VuFCVKJIpNvD7nRdv+PJy+dfLfBtnBESUyxO24vvR
Wf2CdVVi8Ev1Zl18MDXtxzndzvO0uWxJdrOi88/3ebuKC4bjU6dgoHXOTHod3pplN65fbkll3zDL
A5eyNgZsgSYvUJqXbUpHd2RTCBnt0uspy2ETBbJA82/WChx74GLrfl22I3UWR3aM07FlsVOyol31
iFWvmv7Jtr8lyV+85Nzj+RNeCxPpQR4XwwZe5A/jzB5GgqJYg5pLTBVLJRK+8FD7xBbfk8eeKR/d
mE1Mj8BCv6nsxzq/d9stdfyNx5rtWjcBqgmbqnuvl9dGR1z0+fJ8ytYNRHOIH/A0RUZHuHHBgrKa
aWtiPm3kdB9BZqp7wZTtL1uR7UgbBJXIcACs4Ij+16p7G1UpjHJOH/LssRsetOlLn37Jlnqr94pQ
74O8SAzCjq0JzjhrzXhZZliDkOitvfpbCi7fxWpDxDBbojc3QFQfatpsvK4LdQ89AEuxGVrwQZlk
M5br16TzwqFtFe5RbIr6WOuj3yU6cdYkQ2rytXYhHeL7v8z4JneR+RgDvTikuR/oaDqPVdK/0hX+
M/cipjf1DErjFifTsNimSa1XZ9Y2De3BvqHicFCZEg7nAECsU+Q4OAPbVfMTmKDr9mCq1FOll+Hx
PArnc67Y2poeniexlj9kZNnF6N5vyvoebdXo2obIbQJRQMqe7arYDUX11C/OLWshqp6VuyxBbRDK
VFmab8ykCLJs6cK2TBQRh+wNDb5QFIWAcgadh8fn6uhgz7Tx+8znW764reuD62g7Yt2M3T3rQH5Z
xuANRexZtcGCEujl0ya7x45N85fDkWkvH6mD7a9HXb9F54G2vfx56WEGtv4jUwnUjODqoSVRangO
wGUVv30E6WU5BhS8bMvwzVy+p6kKGyKxB4wvriRE0pylRpjJPJ+AFvczPBRjEP7s9N/NsmdoeiBf
EhXIkHsGwXPgMQUyKp93zzsG/ylHM5cWue47aYmZc9jvzluDzOmCyqPPXqyD/nQqN4Bq7hZQlFye
UsmtBrsYHm4DSbuk08xpF5epHk3J3gHxVxqauWLVJJvixIRwNpFMmuzRwtC0GSSo7RuQdddvuxML
wrGk+tS5eYl1ch0W+Dq0uevp/2lCuC2LSptng8FEnH/u+1t6NUqWQAEI4Ensahwg9NSdrr+RJElR
ZgXe1JmxmdYtMDGb61f6g8obQSBnH+A74WiHDZOdjrlvrhGIqb/lc7EBOvBXpUToyTaUB04zbCr8
5yzhmXUpWnVyd400/9Z39q1GgxUajJfHInH3oA78Y0RYDfAcm3gEYCye2wSQnQDLZLCQ+5wqtq5q
MMKcFdVcZX5uYTDWNu1Dv4SkpMKEJJnCiSBQBwRCmtcCT5cFaklWDVKWNUrIDVtuEXJNr7N9NZjC
wOPzo5DCi9gixVHaDU7qTvoaMbLvuj2QKo0KaCiLJ8E2AQlel7c4ojnldCCZbva4jhiLMsM4xHoS
0Hx8RLsNYjp3O9XAmxNjX/bjb7Tq3rmZFU5dGQ6maskk3gY/A7Vb5KUgUyWW63V/0jyrNVmEBjGQ
iqHTLLx6750YEPZeSqwJkGOXRRYwyMW2sX70hR6U3XXNSjxk84Ed5AzCKBucgVPQzdVMqE6waB1C
lCZyhTeQRQkfgkRIrXFaWJH8E8W1AXQbGkMoM4WFmx1aEwpU7l1uajsojwaMfHLiIujsJ939eXkG
pVsFlD1YJCwQr0+fbpWqqYw+X3MzcoreDKlBbjswHwQ2GMMC1uUvuu1tE+LcFDYiqh48ruvyafXn
19xKFbMscSQQN7AAWkB9HFe8cPrGGNzgua2bUe/sBu+n26Azt9yZigqr5IyjqMG5itHkBiyNEBZN
AFGubU7MKCvuy6HbdIwG/fK7qv0QRa3LkysdETiR8VK1HCSchCeIUZRgdR1NK/LmxzUGSeFjQQBU
A+/59XYAOAUsA0V/ScqiM6y0KBbYyfqtZd/2dWCOAfpKFMdNdp6P7Ij43J4ZhTuhlyuavU8ubYMx
jy4PRGVAuHlRCwB8xYQBPb+F9mqh6iYQCRs+TjKk/VwOYMZ2F1efziAmbmvdimqj0Pe9PXZBQ0YK
oR+vvDcTpKxidAfvW6f+bvQzCfCKbcIepV4wj0wqzBs/WkKcCY8CuizDxBWN7PDp0Svt2KxTbbaj
erhvjUNb3RMVs4HcBK5/XlOF6K/gIMdhSFAUbuzI6ZvvhZXcez5Iw317+xfrBljvf8wITmTOk3Qd
dJihVr8l3rxZ/iK1irn6Y4EftaOIqaTeQB2ntqMi+7JsF+Pz5QFIXhc+knLggUHd8fydRgnY3aqG
WBEU8+z4zqKIl3ZZfufpoRLtIF2TI1uCB2L9glsL92VUjUYAdmyvAeRWlb2SnqQjI8LeGseOZf2H
kSH8pV8PFAdQE00ntoNkCI/9TlfDyVB7nGgKh4O1Nmvt3nDZzeUVkfnOYxPCANwZMg1aS3FS09q7
Q5tvHzoahFb7CrqCjVUtu+vtuag+OEBbIz+lC7cP4DS9M+oV7A3WxuvLwLRGqPtA3PD6NgRMGAEf
GK+rgoRScHIuFBRBp9tYkdYemuxwuDwO2cLjasNNgGcYOYNv5qYDsWCSwIVCB+V7qeIpl23e488L
57CqR4dRviyTtbXzcOjuPUuB4pI8vxG3/hmBsLm8pIznqcQIkmoP6H5doVhxqLSt96Opg8VR3J2q
AQn7TLPLMmk6WDMbD8n4TzMhwF3tLy8K/4jo6V1gxlzfhVQCADun5wUkYdZQgWQhovnnScuDEl3K
iQ0uuNfGe4LSpmJMsrPDkQGcPwPKwSJCr868ztcb7GX0qqAb4NWZtA2dMzVVIl+K83H9MSRMXgy6
m6I1YIihLfC2z5bHMfW1IE+L1xKJFWgdobP/8lRK97cFUjUcHP6PcE5rv5+bHEoQ0bI8eSmUoxQx
m/z7YAJHEwx6eERQRQ2+Z0hxr1Zkp/umCPx5e/n3y/Yb+M3gAQy+x8UCEOr4rQf1UyMyIZBQ7VAd
yQvFC1O2/McmhDNapPNcoBvJiNIptKHxatzWaZireA1lEwUJe+idoCMAsFY+0KMbeYRwS+cYhhHl
AwRAKTHX0B9aFWZLtsM8vLjAnIi4Da+UUys6bUxz6akRecTc0tW58Qt/YzINz9UUpFeuSjdMOipg
O9ExSZBpFKma5jgBxQlBfc4G5cnbpHrqSZfGBCOgBSAAUIKCbzO6zl8ZAamby5L41S0XyPLWXQlV
XGZpoQ+tq7+4DpBtQCLTtz3rrKVrXrUa3P69gbL6vdt8slXHUbqdORbN8XmLrs3n82gXdOiEqoZS
B0sdFFrbFAKgvzhP3+UzI501eE08onTgAsW8TOeOhlaBrDtyGzsAA8rGjPWdlYNtR1GckRlC9hXZ
egupUIRHp6PpJ8dnHsXqjxMpwtzOX4zZ6AODAPpk5mQIL49LtrmPzQlHaLBtJytHbs7+mnovRbmL
i101vZj++2VDslXCMxTEvACKIioUQg6CR0Bu+hpq2uO7O3+L111HFYqm8qn7Y8I4nbrWQCvKOsGE
291Qf9usN1Z/Q+j+8kBkscHxQAR3QKreg24qZgx453XZJXdgaZrdPY0D8zc4DP/CGDY1yJNQqEcm
+HRITQPBKDCqGlHZDuxGh57O50zvXTwQoDUDknKUbdp2dsCA7UKCI44XV/EDpHMKvg5EDqjNgvvl
9Ae0npfHqVcaEUnGh7bLfyx9jFIREojBFKs2o3SPHBnjP+boJCctkLNMK+D5um33T5UdalXsyE+P
GC3wPm7c/MhHo6nx1EJpF2vtc9862c+UfnJqxZNBPoI/3xdGUOQgCS/1zIiQYQt645+uOrC/gFoh
bP9jQ9gTJcvW3p9go4/XBVRk6xt2vhHQenq7vPlUgxFCq2lMxow4OE/AA+2RMQ4sDdoKmmKHqZZE
CEzbdMmWxoIV+HcKcSP3EFfe3zhV0+cpDvzrDBJfTsxsJrSrYGNtkgeIrHQPi4pUQzpbRzaE2XLj
rtE03+agnW/pshvIYZx+/8WCgDgF2DT+j8i2WfhVkpMaU2UUt1X8tYZUjD7HiptOOo4jI4IXbQaj
IIMZYxzQ7ur8IFu2UJJQXDvSRT8yIjjRbGxpadowYmhPnLzj+uyAybEk0KjjSa0zGVk0+k7ZMkM1
sIcWZ/d91lVBx/kATPCnA2MGfBnPXfO/H7mqVTeAMNCQw13u1sYJKgiRXF5rmQGUmFEFAvoUFCrC
sYgJWzott/EIyPStt+RhuioeueeuHaVlNGmB6AVUMND1PR1CuywreBuRiDQbltyDDu8FffmAgRX1
sw++6MvD4U7p1PEi5YlKPaR9ka0BmcqpsSSecycfSytqh82af+1WOJJQT76BteWyIdm84STDBoCc
SNbx7X20MH0HRgvaDVYUPwBsEVcKBy//PPChUFIyz3mLl8GALl+Gt5me34Fwnvaf/+Ln8wogEjRY
fbEW0lVTbEO83op6FhbTfjAU6e3z0415QXURNR7ew2oJYVgKnW8v81M7al0UxA7QgEHb5NVD+NAS
x/vCNs+pZqED5jctOpMjUi7kS0P9+Zu2pCo22I9nl7CjEB2DzJY30yAwEQ6IXxHPGwZGIm3xgULt
ArBOfV8WF3HJa2tbgbeU+47e9gtkzVF0bv4pRsUBkuwFAowmrxeho8cTH2ogn2kS6JXq0S629H1N
jf3liZQc0OPvizW5FeyVo24A78wI2yV9v12qNDA6bRurdF5lI0GuDmz3nEIS2YXTQ2M3a6fVFe4u
q2fbT2O7bC+PRPJ9A0TbuH6hGeogkD39PrGqrKYzKnya93WKRhV2UPp5HHpsadT5z/CyoNkoiQUk
TeQBZjy/WtdHXKge//n+WdEpKSrX6TwTqMHfrL4HWDDwF8Viy8aACwV0l3glI2smLEFnVxQdR7MZ
5TiT9FtvqV6w5ycfpUZUwgE8h1/B8T9dA31YzGFosimC1FUJTAyFhvXm2mWGCeTjOac7JDnE10qS
xsXUWKDOKLKXOM3CflAEQOcnAgYwQyDJQp1WF72jO4KRH2LJU2QW9Q6XVNjWm17bFZ4iA6eyw/9+
dIk0gNCTfIEdqEYHnbYxQcQU24dS2eEmXRT0YwCfgFzfWeP3QIwSfH/GhH6WatMN+s9pdAPTSX9e
XhiVGb75jsZjIFvJ7IxMUTVYO7PLb4qm/uGZxffLZmTTBv4PFM/RPwExeGGLkQpv/7UZxyjLItek
wF2VYAJnm767HlmOpyCCI87qj1yJWP1B7+HgDK45RLazr+ynyT84yRB4+Zc5+c6yq1MX3BhY9m1k
zrlezuns9faQIzmoDVG7HlI3Al+z2SuuEtkC4cwDA+ED/HMGPEAjolGMbT5GaWYFjf7Mi/Res728
PHIj4NVwfXCo6CLJXD/SOgeH2xAhsWRBYJYEtqfwADITDgIjhN54oiKDdTpVeqpNqWZhPxfNlwGl
skp/tFTFK9ku84AqwgPINjkl26mNrBtJAQ7kGd44v3Ub65Nf27tm6jaN7SmivfOoFREkBFRQxEC+
4CxXSqFZjdRMsUTeOgZueTPTLXh+N+b8JetUyWzZ1B3bEt6PcecPMyCfS2TNL5732tWgtKBfLu8A
+dTxTYbE7zm7VpfmxhK3mLpk+UbobslumzX0VAlzlRX+9yNvY5OkItkAK5a27Akk1Xmnj2t80nsF
kIa7rdMQEMuDfQauPNSCz5gK5mT0087slwhZ/2BFXqpgiltZuihHFoRFsZfGzzO/W6LO/LnUt3EG
yL4KVyDBXllA6JjQQUFUDkJDYb6qGFqPBauWKM7eau21NG7X3NlaPu9xz4KkrkLNuO2M+25USfjI
TXNMA97iYFYQS01e4qXZ5BozAE/N++Sat1lFPudN+7h65tZcnZC15h367vXAAbx9dbqvlzfk//ID
wHcIAkl0xIlp4QbN5dNsYK943XNl/CZQ7+zKXavd6OObl23H5jCQe8u8Oh+EGUeL33+sCvFoxQbW
lw6sQrA4aBEStRtGfyS2wn3IDsKxGSGma7NitDPmzFHrvTvV1wbCjgAVXU3+DRqUYyvi5c5qO9W5
FdCgBmlDg/Tb5UWSeUHot4GfBiwPgNnzvx+d565cQUrLZmySLmtCfek3yVrsNd/bUj35qrnJ22V7
/FCJxxpIm48b5INv/NSeCQ/F0ngFAxuY5Iz2BoJSwbjckNnYQKUgKOrtZXsyN4IeNXhETl4Kaq5T
e35pZiBtSZaoec/iF0vF5sTvo7PhHH1e2AUFjQ1vqvF5vXmqxnTjJqD2NAIUk0AYB/G9aaNrV5df
eQsVnlqcIef8vWV2KUXiNqkjq37xZyOwsi1NzLChr9fOHE+E2OhPADUHSnzC1gPHYTWCI6mK6gCC
aaGvpIU/33r4OKpgKOIipjgjGAG3a7VkK6uidOeTrfPbZ6iEbYv95WGce3lu5aPpF/rYuhhRoN0y
XekEK1DJCAKzTQNVPfx8i51YEJ/ydT5Bs4xbIN6Okwna4eURSL8PogQkQlCghHLN6RZOe7MfG7RH
I358LkMziS5/XroMuGGhcwjqJeDSTz+/lvY6p+aMz7ssKCkJ8umrpm2Iv6nxOrpsS7YYJkT3OEQd
AAsxgbfMBahm0rxCf8hnF++IagsEzmUT5w4GEkgooABOjYI0WrFPh9NNtpun01xHOs03ZLzt13cb
nQPoV9rSaqdBgPeyPdn0HdkT8weZMy7NUvR11BpTAJGVoLbpZ6v0SaA35SGpSlVIIZtD0HEgDce9
AJggTgc4OJkPeSG9ijKdvhlLhgApC1nhK8Yl23U898WxoyCaEWUnrKzyypG6OP5gzrgBL4NinaTD
wEsC8TdqoGe6ldrESq+ctSryDA8wGPcXqcAwusSzqmNIkkxEHhHwc4ia4ObBrJ1OmLkYcAFpVuOK
K4KhudHam2plge6Ai1s7OM4NtOHWkeBH1IGxPBbV9vodcmxfjDMtOo7VCvtO3nzvLHJfQuImAOhh
l3TVk1X5CqC7bGZRUwbOHfV4QsRWNiOLM69nCRhci7ByOwRZ7NCqWPpk2+PYiDCp65iPPV1gpNI3
WhvEz5fnTPJ57AkC4BqBv0BG+3TNemZC6nwou8gOKGpUKj8k/Tw+bvB0ln5WSEh9KLLFFWuAYkyC
fnqrFaGv9Pu89wrihwAXfbDvHkdVWgxK1g7fj5vXcq9nL5dnR7LCSIji+jfRdGWhm+h0duKYuMlY
Zk3kj+nO0bttDsEslWOTjYELAeHpwi9pEbFazE3fIk3WRFnyfZhoMCyKQEZlgP/9aJL0qbcnRE9N
ZDhvrfXbJ58vz9J5hM7rUX8GIMxS1k8pdHPmJmJlHEz2fok3vn2nN++XzUguAAAFgU9Csx0yryJ6
qJ7LqQZdVh2VeofWtM5qA1AqRygsvsWT964lg+JsSFffAypSRxchJP+EGw6dIHUxeKSObEh1IVmN
Ik+buHea36mEBWUrhForUlYgFkeHleC5WA3xrWox2oiTyX+pZsUVIPs8+EaAU+RM1Ge9QX6cF6Xn
4JQkDWluF1Yuz/WYXt+TihLokRW+TY62WZWyCazI2Ga1rt3ms/XQjCpkiGQgQNSjCIIoFghvkRjS
cmKSTokxRPq3pb9dqqtTIagaHH1eWIa1hYOBjvQQjc4mfVr1/eUNLP31qIGANIMjIMVyt2OZSOi0
+HzyzRq/mpqqU1yyX3GHIxRDsyAwdqIzzBpPa1NWjJEOWLKOan1Rb1wVcks2CE5oziFovK1aKHi7
VNemdi7HCAThYb6NqYq3ReJNULlFFh+ZBZ6VFhahrmmZjnY8RMy5W5pbutwx4NNVKlCyuQLiBnlc
roKIusHpZvWHvk0yDXPFQHqcVL9645cBQPf1C35kxBMiyAlQltqZMFe9/d6GY6W4/CRjQOcBntwA
7vJzzZfq6MAt6DrqRp30kRbvMyPsVsWDRfV9/vej75NG98raxveb4VYD+7kZro3CxUp8Oh710LEC
Ng5Ex+IyGCni98XLh6jHCneEbSzjva+el+o5Gd+uXgwfghrQ2ka8JmFk7TsyLlXTRe/EjwqmmKvz
YwGYAfT8gJIBIuAsBTf2vj0YVLcigJn7QzwoQk3J5xGe4QpCa6DJkSbCUqyG3aTVYsKDJ0EHzgln
e+3sIJPNueAgzIVX1lnTpq5BDdRmgJYkv26n9J/rv87bcQBeQX0Z5eXTn19M7UBINtkReyj6T3Gj
CEAks8MRSug4xVMXbyhho1pm4c4twMWRXxg7s1pfwaOkqC2deyUHsDdsUUSCSPKK6bussntqVQR4
wS5I7bDzN3F3sEdFpHZ+4njrMGq+QCYCYCK2NTKaDno5ziTyhmRbONvM1XeVcz2xC6zgAuXUVXBP
IuK/tdrFi7XWAHxlDmr3RmPbhkW6pch4yqYM1Atw4pCYQWQreL86cVwGEVcjqkl10G28BNek+IQc
Kzq7vetb1JFZhVAOQPBw6GgjO91hnpekhRb3WuQGVfeWxq+XN7BkYdDq4UOakFfNMZjTz6Pf1GtJ
23gRnYaXMY9hxASfqfZy2YxkI5+YMQQzhW2x0m29qDTqgKzBtCjWRGLAQX0EOUCUKs7bIkZngHYg
wUG0up/GFyNX/H4+y6dZWs5WDwgMz6LhLcOn8ejGiM3McKrasKOy+JkMu+Zdr+8XY6evO7r8vnqq
sN6cDwOd6+BoFUyhj7CneQsS4HarJ7fZfLj+86CPgM9FcyQy9kKYs9pmuk665kSVEWSon6iypbKF
OP6+sKE8qmdMJ9SNyOcuzgMvUTUlS04fwhokr4AeAx7GFOYHLDt+5dYJiSrQU82g88jTLGibMtRU
dKKSoQC2hZgWzOHIk4tEWFmulT1rWj0CY/z0FDNFmUn1eWGmJqPNqJaD3hOCyDEI/cOrF/rk1wtH
rjFpp5cLPk/tTZaG9Ho+THQJIZZFix6H3dg8Ajo6Em022muWZGtUjs+j82Tl35bseueEq5v30OHQ
wd8KS820BkoddQewceYFPVqpXHZrLYpl4B8RjjaiTMQfuMABgBIjtdTS89UpMnBWGkmQL9HSm4E7
fbm8GFIjIDrB/QeYCIoip5PVmN6oZV2sR035CFWKGCqBtgpwKLfhA2sIMBsH653aGLMeKUIbgEDH
uE1yMGSsj7OhkqeRnD6ep0BIhVIIDoYwEMhhxVmcg9pIr37Xxn2c3sQasFYvl6dLcjROrPBfcbS3
dOZCr6FNQY1n/6r1pzzeXf6+xJ1DR4NAQwb6VTzJf/r9tMgACy9AFGxnz1b2qvU3fnljsjUY7Dao
VJ1HstGAkxgJEA5vPCujz0nuu/kIuiaIfW/d2X9jo2oTSyrlaKTlXUCgUuLcsUIgGk8o77Zlp0eG
zn50s7EdSzsF6qE5FChip3Z78BZr69TO1kBfWofbTPEklOw+tC8A2QfAOOJJESvQQqBE1zg1Uae9
2OzBTG+K6ebyqsnmEdUEpPvRIsbX7nTVBho3GphJV9BeuffmNHyK/UnxlpJtb8CfeT4JkeQZwJrE
xEm6gptofxglCPj9KpjBOfkXMCUHA0ExEckRRN6i1xmwCnbTznD+er0GTeVagc6WjUNNGjbN8np5
5mSLg9I8f6YgLwBOkNOZ82iFV0br4CaraWhPSKDQzzFNN5et8PkXPCngtX+sCDeOV1PN7iAIEJWa
/VDWYzBUI6x91+iwd3SFizgf0kfoDbwnNISQpuWb5chFDF2XdHRJ1ygbG1TKSUiscmto75eHJLVi
AErKg32I9YnHKnVQxCrA30RiLQHFyvq0zhWYY+tEcQtJWDcxnj+WzmrAOmUN+vRgiRhBWX6O3Te/
/G3TLz2oHvQRnXzp/yFNcb7f0eBhAv4Ml064dMrpLI65plsFuOpA/wiynC04PkGtuqrqz7JZ5F0L
3NXijSE+8mPDWdD1tuBUUYjYMYaH/pOf/by8VOfeAUM5MiJ4B3ts+6YrGejXRv127eZ72+wVG1w6
Dn65IqHDBQ2E3QCGgnF1eptFrr8v10eNPY4q8SLJKFAL0NF3w6lLzlQV1xz9VX3W18+PXmcFeIgo
3LTs+3hYICsFpDccqTBLoKgE0thP62c7rgKP5MH1nUkoKkNIColO5B8h7Hu6o4zOzkq8giuIL21Y
tUtfrlplaB8DgQEDYLrjfdZirQSVyaRnNkue3CBdYtAfqcRLhBPxrwFoZ3LpKPQ8iNjhcapjPe36
5CmLh6DW18D1krBx6yC395eHIt7Z/5qC74LTROYIeZHTqfLreGGA3SdPkIg8+NmyX9L4rgHbDnLg
gZbpm76cQfFpfc+H8iEudEXmR9jNZ+YFd43+zZEuqMA+Ocz7utrGq50O+3lScX2Inu3DDh6bQH6D
YxZ1COHFSdDX1TF71B4nB71wSeNP0BTPD8ngvxjtGDmduxl7duMsJEw0+zqs/r/Gga4h4IyW0DPk
2erZ1G3ix8UtdlnxvRnybcG+Z6sijynbNnhNA+sAASUOejhdS4r+iVEv1/ixrViQ9y/Quw5G99mq
FBeScH7/HQ+y+3j9GsjKGsKiNaxoegeah49xsTXzh7xRuDjJ90EqwnU6LK7YKcb3OBEUkC0/fhzL
Z2h7lc/X73l8Hy6CZ5t47CPMk7b6XhVT7XFwqIEdMZlhpZkJHHaVPIxmDrhbX3pBmg79AXSXZFPN
i3dAg4SK0lw6UBSVXHQbcs0Q4fDNK8TYKiPHruw37oOtEif64OA9Cob4QqHAzosw6KmRJAmtbjYX
04wf2ZA2W4M6a1jbPvhOAOQIsoIU72yuqo1Rtd4eAH8Iw05xtm+obgesjtN/Bj1Pd0ueNKHbt9Bt
JWOxh6zrV69LvE1OYjAL5zngVrWGhGoz/qaoTNPJ/gVYhfWw9sa4mTIKSSSbqYquEr+Bkdmo6nMF
YMsTtqDVkopmuhc/am4BLlVzmxQunoP1dYmq/55AvDN9Lk1y9qJBq5KxugN2iunFQV1kYaswIBJ0
ixbEkGtOmmIutFR7jON5U+UgLrCMOqxN96lECOQN1d3Ya0FnVJt8JXvLHZ8m27tjs39InOrGscdQ
S7u9t8wPSNpt85IeSEnDywdGOtnI/nJGFo7eE65TYrdtlhAP27R5cLwNmF+CVpWIEuL2f+cBje8+
REt564ewoEVnz6zRifbIxudYf6mKYmPogMz79g5a5JfH4+F8i8cCuTs8e4BqQclHiD+c3JrRy1Yk
T7TBqrY/NQ8V6Xw/0j3TjNAZbi6bk51y1K6QMETAhqex4G6ysWp7gFS1x4V9ykBb+s/lz0u3EIoa
nDvTxMNevMJ7j9b9ZMza47zY5E6LHT1MEXeGWQMoWraiBFsOPrht6i67j11v2FurW2ySIX5HqTvZ
rKMZb0vo1X0GfWr8cylcEjalNYEyRBt2Zju5d1bXJp8v/2rZngKo6yN7+kHCe+qD23l0jLnApAze
S+JAn8VAF3ys4l+X3IgcOvYfK65w7YOqI88bamuPOsHGCrNv43yXZU+XhyI1ghqxiawaBGXF9R08
u3WWqoKT6G1/ozFoeQ90jlHDghSc13YqwlTZUUHeC04dtVZOwXw6dWuRzMA619qj5mRBs6bB7P8u
8k8DQMGjrjgqclvIEZge6j4oNZ3aMk3UkPsaY9NSUD2NSUDKcVOj66JB+xcImoPLUyk7mSjC/o85
/vejB3Vh1UZjFxjamtlBQvY+GwLXf0WPOe2MoKsUjk1qDgUt/lZAOULMF5kz8bO+6bVHKLi3KTxo
APD+3kLSSleRmUsmEpcxCnao0CLFK+Za7HFKu5YgNhvTGdqj9NsUm/tZo9uup6BQWxVPeYnPOTYn
bvxupmWdegtu/jWACP1Yvl9eKNX3hT1YuH3pMgffX2vESUGpIq8QJV75fcCLm7gPwDPPX6KnO8Ed
ODt3NWIAvfWP4W6SOlj39oTgZAs3neYBnXH1zc5WL/3PRtZ+08spsNE2iKjvdZnn+7ZpQOpNFWdd
smPws6BWwWt8ri7mtx22GDqtEVGt8W7ShqBobzVQ3uZpeliSEjSoqp5o6b45MijMA2HZlCP/FD96
2vRg5/5thXwWKD43E2ObVSOKEyHCjP+dd6AxkVcHizQamU/nHXyicZWvM+Z9sqFfXo0P5lrt9P6b
U3yugzY02QyN6enQrNYeVEJo/mpUaAnpHEObGfkNCIDD6Zz+BKYNqWdp/BkDxipL+zQu+6nZOcOj
778VleIe4uMRYgFsMwj34gVMPADHTo11DQi/0UOJc6lXG6uwtx65T5Z/OHFNDD9QemHsKJ5plnRN
4bnxEPVRLxbhDmTydDbWXfyYOs/1kgeNQzYUSqsr+l3dIXKXd4/tNYi34//dTqMfTH0VNIyGPalD
rerDvEyCOsUbb33IXX3jJ3PQEetT5jn7ejkgLQklUjPsbQNI9IM2G2Fm3bntHdUZ7oo00IbHukBC
L9579qeMaUEyf6L0ux0f7PzGMb5rqA7YN2t7ky7z5rLf+IAKiPON7QWXaxDgisXeiT6d8diYaPyI
/s5+2pbsEXpwgZuuqMj/dFgVjORgONOTZn+qQMZZ5ykyEGxr+EvQzOjxA/BugETg5V9lyFaE/yRQ
skB1Eg/P010QWwVzSEn8Ryd5WIxhs4xvPiL+nEDvpjW3bNUCRnbNelc330zUs1w2Blb7VdPX0LbX
rZX9SPo2tGgTrks0Dd7GqpywZzs2/I7/i7Mra45T19a/iCpAjK8M3W27PXS3h9gvlJM4jBISCAT8
+vuRfeocG/c15f2QXbsqFdSal9b6hmLv11aUiLWcxl/0+KehRJkbLvPIBn4KyyVIaF1R2P5tiV/D
Cg7/R4jBp3+YmiIo1GvqkVkSD74nya9r6sYliXtJAzPbEn1DrWLT6Hpo2AyibFeGVm2r5mZy73m/
7a1bMEFa/1FZu2l46WV14bDfVAzRlHs7nq3Ex0u98fnMwUMfro+zLDtqKoszx/MmJrM2sW5taQR9
dqO1l7S8GgGbx3ov+KMUb1Z+wdJNKYaVgOPMPWbhPIfE8Exs/pRNhRaPavoU6rxOctfxa374emGd
iXKBzkdcDigk8jLL1W61ZZ91XNi38O2+9odsaztIb01rBdGzvSBzB+Y83icLE7dFjYeLxr71zCKS
yV4a4t+M07sW5l/wLjAb0m7q27aD3hYUh8EvLsjT1yN1rgveXAzFmwNElyVsCmIibBikbd/COSgI
3Lb6Fx1AxRivV2CEAbBdnPOEIRfdIql7CyaT3NFf/+LXv/v6YniapvVJJ/F1Lu6ZeeO1afh1A2fu
xBmCN1vYGvN+WYQBfjeSPmXCueW9dW0N3W0xeA9QpbsvzCQa3XQ32C1dafPc4kXeAwAglAnBO1oM
matMZfQFFm9ftLgRW7c51f2Qxqy3yMrsfGpqJu1CjAHXPa79T7IchYMMSC666qCTy4Y9Ov1m+ib6
D9TPj02YH1ew6dRa33NRHTI29hedCdeopsuq29r01rhtn24TNIXc5ZxcQHHjEylsAh++SDM0pas0
EkqCOlO4ge/UGWwtyO8Okt1fr45PL9C5QbCCLeRnALFfBsuGEjZJfF5Cmecpcy6N7LXBBsrXklXn
+jWDx/9Wn2BdOv/9u0MgpalJu84vD87oNxuZ0Q332iuPq194s+1s6f75ulvnVgUxoQAMlMQZoTQx
EZUmvlNCacyB0X1W3repdcvNNfjp2XZQesTDDAYQ0DD92K/KpHhqT1N5gBkI5B0Rbf4S8unrvnza
wJgiqLH9t43F8itSGAEUiV6CXmv8tqz0aSLOZen34KvKX2Za3wD6t1ZnO98m0GMgEKHwsczbTSh6
jPVglbhHYd+SnRzFI0leUAWx+iuvXXMEOz+M/21u6TmrVWMPEw1SHlQPR1s8DPVehOm/WRQAQCJa
x9mE4VwsQgjDp8CxNNWhMsuQDe7BHv3DpNZynue2FJThoEOH6whYjEVMorwxMUjB+aFs3exopZP9
VIhs23f3IMuvaeiebcw1kKdCOAckweKkHW2WVsgN1IexaaLaQl2qzi98RYNRW4PInGtqNtuZxVXw
sl7WPioLmLyOtvzQtTiN1ONY10E7/cI74fvrffYGnGHvBtSwFtNE7borCdFAKK5SY6OVehpqk73x
CuO3YxYnhKx7XVoy+rrVT1EEdhmE0HFPgu0A7aV5ib47oTKtaHW3QKvS3Bva3l95/a99fh7cd5/n
Zd6xXKT8IAJVRO7arz+3gd7/+sWYOUXdamaNX++91AKPtn4InZV661oP5iPjXQ8Ku6k6Z+7BlMda
u+obtfb55a4prIY2sIqAHfBOu4F92tfTO//zDy8eTC+I3EBG4ckOtsBigHQFghpw1/wgtWlb08tB
bTj9UdRHNuxscyvGtQbP7BZceHidzPB0CDjO/X03XF0zENYVDQM/WLRXTKba3i0b0BVrU4vSEc6H
X3fwbHuz7xIuChSrl6fO0Ex1IkCkOTB/U5xQ+3xjXvx1E3+J04tBxD2E2ARkTzirLAfRHo3cgQYW
O1AH/o0QoSy0UGFPhX4Swp3wrsm0uKgVoMz+g6Ra3Nj5bVWOMNoc21KJO9NGyZDnRhHgmO7u62ka
rjovK1OYfqb8hCkEtn70KnKBdobA4RDZ4j3V95zYecSBAIs5AwbHwT+5SJilAge6X1dpViTh0Kjy
rhUOvsW1goVca2Bko6eiaEEKyDDbdeikVlQhaepMU8yQPukDuHpVeIOn/i7T9WmPB512MXAComxt
FrewqWTGhiiC5DWQGwFwcEkB0Rb6orzOuNWF8eLVyTPPtbHdFFTKmzQv9VhpLrC4rtf2UEBxLRZA
guWPQSDdSTTdBGE1dYwYr/57h7flseJWcdANULKjwsmRO5qy5sKCJg5Y340eA0qevPqlafZBlxZ+
qJW5GVYWsy8B7FKR0xpNYHCN3tBhJJGqS3XTUOpieFSzssTObFGCPYJjchYsgITrxyVduP0AbbK2
wr3Z7d9oa6xkns8sYQCsoI2D4j1oZ/4imLKlxyhEgekhteogn16M8jpXlz0G8Ot1fOawnPVcUDtH
ntD9RLst1NQ1icwZ2GYDAGN73niAcKwgN84MFmIAvEhwVeLRRRZRW2aQROlAdB0oMMYnIL+/7sO5
z0OdAowRaDTjVbq49+vRnlpDaNXBTR8UeC+Ek5XdfrYFvAkA6gOz7VN+Aw5Keq5ljB1yEdrdo7NW
Sl35/rJ8zWkOWnqP71t+7MfIP/6LAfrfz19qb6V+mdj6iM+7VwTv9jWnu/m+WByFIFWAzwvqABJA
y6OwHasUgnO8OkxOF7a8uyDkFiE6TrwLfVVI89xQvW9ssfE8Vdm09OsKWrlXHo4T8/T1WJ3beDMY
DWmCGWJLFt+3Sjo4HuAEB7Db6rINuqIOqBGtCSqc2XfAV+vAV+PFCY7bYn/3mSQo/VBsiSmNiMFu
rcbeJYO5wqU63wwAOpDJhlbncmoQJwrNtnJ6yEh3QKEhUMrccXvNTfpMRIGsyvxQxyJw8efjaZj6
U0uJnjaHUVOB6Xexo4rYMq4hZe5A3iTpVZB8U2lpzkTMU4RQHzlbA56lH9ssLIY1Z9TNIbvTKIO1
zTfVwv42gBw7sGaYJOCGFyuBupB+dOtaHAhHvi6w12omZ7aNPRttzPbf2DRL6+e89klZSpMfbDOi
x+Pw2AzRGoTzzGqG6MhMiAGBGZJniz4ICxKaRZVAHKQaTz2Px7y4VZ3mBdM3lRX+GS0Uf2cuCf67
fBG5gKWLYkBvBsrDDn9WcsBn9j0sagDAQlYTMpDLcv3YYoqYXmCJQclmjIZxbajONgBKIMRNEBgj
X/dxPekaTnh7yJoDikEiqvDn64Pl3Pdxn+O9iOML9/pix1dG7buKNhgg19x1MtsQ4+LrFs5N9vsW
FtcsdBuMxkt7vErSKkhdM8qMNNb6n/Wagum5roAqDYeNmU7+Cbmb5dPYjIMlDumryHb+mqX02c8j
fEc9BrAMhCUfZwKyz6k+Oo4AxeFxFKHpflPz4O9aBcLzvw0sprpQJe8yggYsujX0bbJiT3Tm96Pm
inSRizMKBZHFaWh1glqO0PihzZs/pEVwb7Lvhzx4AABYPldDcH4sFhNc3SZAlRQ/kA6IZqDdVsLC
M0vpw/cXS6k19C6TUP2B9G57UWrqATmcjZPkO2T5Nl+v2jOj9aGpxWjBcQ05ogxNjRAEUYHx8PXn
z9yAHz4/N//u7Vl3kwnpOmwKiF/h3EtQnVqz2TvbA2jpQzsKODjcsh+b0PKGZjL1IcLo1Ci1A9aj
+SMPv+7H2RmZeeNg63l4dyyuO+p2Wu0kNWbEEvHUthCOtzadpHHC6QrD/2x/ZoA3VhaqicukkzG4
GRC9HsSeyv2068qVp83ZGXn3+cXuc3SRmZ3j4PNteeHqcWvECkrlXw/XWh8Ww2U4tB+gmcUPjG68
avNN6vV8giBF9t8hWlqq4DWgRFW4/OCwENxlbQ28cW62kTIBnQwhzgxS+7ikzETyMquxpATr85sB
yi9anuR3skz1C4uoNRWVecgXETziD9CiUQAB9G65gut27AeClya4Q8y4nqSbhWbZ+wEdOzc0cFlF
SZl7LxXJzTWs2pnVQJAXQukdnHxEWYuJamnJCjoIdhgtGlZy11S7FCC5r1fDuUZwIIO3SQCCAkbt
43BWFBpvEEWfdT/fKH9JFPQ9nr5u4swQAvDwvyYW/fBKo8Jfogmevzokv6j8rZf44eDH1Ew3Xfbt
UuYMd4cOB/TwCPhsS6RvRiePmRoe7r0GIcPJCi2QyzQKVeX+lme/tOL7GwrLEVcyLv4Zgrvo32iN
GnFQmYCScgDiQuSO/yLeRnF/li9BvQ+UqcWdpiWeckgmIGWWbFLtTbnfvzM/fH9xpxXcKiUbahzT
JYG241s5RV8vgTNnDpbxTDxHbASWzLwK3101nSzMutO12RIhbDBKa2HLuVU8JzRBGUHaFtHFx+8j
nWYAtjQVh9IPk/5C02JBdl93Ya2JxRw0acJ0P4WOqFIi9jp1MDpxmwt3+/1mEArDJRQlSSSfFsdb
zp1cd1HamB/ZPk5nuaXWv9jy75tYbPms883BzxSqkf3Et17dtgDaFUlctkRfmfdzg/a+qcXWEElV
2IMYywPm7c5V2Y0zXEz98eshO3MjAFoFRP/fktMndSXRe/7U9EirtCwuyG5yAr0Jk59fN3JuBb9v
ZDEvfMBzOPXNErpm/u9Ja8cgMdTK3J9rA/IJsKSdM4GIwT+uYnBHDRgQFdUBhEjw8ei/oV2+Yy0u
xd/KROBWdcFazMyHdNo42f23xmimASHGQ3obClR46i6PqXxokLT3DHqcJHIdkIqtv5ct/dsAHE/w
kpsTUOAULgYopVUzppQey6BNftT1SkpoMf74PHSj8bACZwv/9+kgn3TGXW/QxRFe2iEMZ3X4zn89
Qour8J8WXISp/znKF6uIWYMhjdoQR9BqMj2o/avCCHS6ZwV8Nb5XifunLdgJzIqRmJglHZ70ueK1
LhsYqez5eCWmJvi6M+eGC5gQqF5CYh1ZtOVyzeAgkE22OGZjGaHWE2RrljDzcLwLvv52ATIiLkyz
kKH5dO91UmMT+IbiGLX+je9HXRc6gfFNiN4/rYAojAgLj9JPQT3V3bxNlc+PFtWjZPJDhAv/YqTe
tbA4cQevgnjkgBaqjoUq1yO15mKxOAP/6QPohn8BjsCZznP17oL1qWuXta/zoygvaQ2l+13bXcpv
PufmVkAz+vuWQ3AF87yPraRj6/AJ2/zYSr4BmYEhHvn2SKERpC/BMZ31+xcbxM2KbPBTTxxJ/sDq
u/Z7odrcAZQpgE5AggB6fEtiuJbUk1HlOT2Oyd1QhOz7BxS+D2nTmWaGF+kSJ8VhL+b6VVIdZSai
xCaB1FbCkDMTDU4OUj+wl5pnYrHpDBvu66N0qmNnbbh27TSXfhlVa/7rZ1qZJbEBygNbDkfIIl5L
HKOqPNWzoxbgXfBW+r/WDo+zLQCNAtUjeBAjsP24lJyO10LnA2aCXHLvNcvvYRocyG5luM4cuLOs
0mxt4AGwsRTILiFuN9go4h01u9wXyo40ZUVC+ptBh6trINof316/H9pbDFyViaRvCrTXZ2PsWDLW
v/kqnJcwgZo9VgC8PQFAWez0Xi+moRxcdkzExksA4fcCYX0vEPnbBgEDBZIt0DYAaPLj5BAAJS0P
+r9H80Wp8Pu6R8iBA5o/45EAtviL1n53VqW1gXphYtTHbnwxzTcwhb+eg0XQ+c+vB2gdhyEYVxCK
+vjr8dp0u8oz2dE9ERn4zVVeHf5FC8hy/E1D4DqfF/e7HlSoDQ+tJRBIwarMy/PQt8EeKtZeNef2
yIw3+k8zy+KwKAHjaGw0U9PYYndacQJ/Y42Qc+YWxzMD7EJQjmDj6SzmGhlU7lFZsqPw3+ipWzOO
O/t5aHriIY4TBXfgx6Fqqt6FMLOO5eoj3lFVjKLLynwvtRf+mXDYA2NjzFpDSzq/bgrNawuDHT1d
C4xuZ3tJlPK3oihiqo1BBlqH4nrAh7XM47mVhjQUAP4gmoDBuNjtXpWxpp1seuTTG/EfDPFojn++
XmpnQiDcJvOrH5AkA6KiH8fPyvIupQoxtUP90KjJi5uW28lmvz3wPfz0+/bzEAvAvoR6AeDSCOMX
zUmosrRtQo891DkIR/5OGDHxw687dW7csB5mWgT8hlBt+NhKXWR9NQq0Ivq95277ITLX7FzP7R2U
D+FLiyof1sWiiSGttMIVuME6egU56jgXNGjVTavWFLXPTBDyTBAWAr0EIYW1GDFlWgwI7TE7Sjr8
6JkRIdAEoEgLHNnHg3Kfvh66c80BXjk7GiELiuPt49D5QhKgpFh19OlBx3orHrhJghF/9OT+66bO
bF0Yp4BGhrNhRnLOf//ulCsHivC7txFquE9O0JvfvyrhbwXVg7+UVZTLPn4+GaekkZiWY3WfdyGY
v1//+jNrDIaFuPKRAUTBablxmJVpiS7q+ijNqEoi241GI/66iSWvaD54oKkBkNvMuUXlcrH/03rC
5DeI6wvnZ+qGdCi2nqRh2W+kvq3GneM++u3Pmt0k5tqj5cz6/tD0/PfvJqdx3HZyScKPg6aupaMi
dyD7miYXsK1f2a3/TzfBYJyz+ojOF2eQXmeVAMGRH4khw7S48cxrq78u+DPt/NjxXh3/nuQ8ShwZ
dmv7+EwABywZ0CCg6c4EhMUqAZIsNRrH40du/ZbNlU/2MKiK3XGbiF2qprWunlnzCEr+ZvoBoPjE
om6EP/B0UHipTXeQZwy5N0CyjodpiRS8/eakO9SYWjhAmRkPuLjzSVz7zyvL6sweR2EOt8osMwhw
6CKAyblwS8tUzbGftFsjwdaAdmeUZPnGTMk9oeama8kPiIbCkxPaC0SPe0BtU7xp6Aj+nQR80shp
HjSkfv36p336ZXjlz/jxeTaQMV4SGVLq9dmEbXVSwy0KsDNnsWliK9vq6Rq34NNMoAFcfD40KmfK
mb44fcjAVdc0HT8RSsMtT8uVqT7XFTzTZlAGBLBwzn3cQM6ojWbmSXzfCGoTsAnWRO2vVrxm9c+v
B+1cT6ALhefyHCugUx9bqspCkoFZzckBeTOm2ebbnwfY1p5JM6h7fJJPH3IiKt5k7Sm3q0gbRAio
w0re7dMmxKPWQlZvVuAHpGiZ6bGZORpT4/Qnm/wp2SkftnoDbYFjYjsBs56+3R8fpRR4YUJK67N4
itlpqiFO3ZwYytL6pXH3/c8jvQA0HnJi0JhaHCioqiW9VWXNqSF/0piwP9//PLA+ELQHiA3k68W5
PAsneqVjNid45P6Sa4HTmaWEGsf/vj4v6nenPu+o07k5aU6CvoYOWcl/froykXV5//VFrG4VMu2h
hNScXorxqL2o7vH7Y4MsG840CzClT7JbWquqHk9OcarYswTLvDOslb3weaHOugK49ZF+Ri56iXyr
bQ7FghyTm/nXw4Dw39kr6zdxr8Zpp7Xffp8h2sPND2EcvMWRTFrci5qFu9eri+akMqQlqQwp29ju
Q7JmZfl51tEOUIRQobaQXFqGMhAa9+s+7ZqTkcd1HquV3b32+fnv3y2qQderllX4fNfuc/5Q5buv
p/3zSYuf78CiGG7lPvbFctFafpGlCb6vg7c+1OmtEDQ0DBrqHiACxLv/urnPqxgYEAQpSOKj0U9c
p8pvpZtOgzop4QaGekvdR0d9D8eE2w+YFkjgwT0ODyUYoHwcMjWlJcLjYjgpgOvtuonMp687cWZO
CHQCDAwZvg8k7McG0qStgDTpFBYyiHXXmfb970OXzvnn+QUsy6IDGDoxenppn+Sm9TmkEb4tYA9a
JcKEebejovXJ7muiZTWabmaf/PLFLk453UATYM1Q6sxUY+9hoyO3AIjRMjiEz9CIECq3Tu2RkCGS
LY0zZyVOODMTH9pY5Ed66UqsNrSR52aUq0dB1qoDZw6t2Q8LNZQZEvfpqWrVXQc/UbTAs4iSG1ws
m4q96eOFZsWlvqYvfWbM8GqEXd3MhZ5TiB9Xlg7tT2iCE/PkTfqu1KG4ALmOdPv18kV5Zl5BH2o3
QGCAqjl7WQHGjT3ysR3RdFOiEoec8t59NLOOXcM/le2GHDwaWAGYR7g71rdJoVhoJi7ZNubo1BcK
eLSg0jTUSYzEgVhm4TtiO9i02gspf5o+WECeVkF3xNLSJpaZXfyajCx/yKpEo4GVEPBAWGF6eWAp
8sux4DIGOXdyIUrm5oHvD0VUgPITq45pW79xhmM2dMNRG33n1cJTWARd5WobaXAj0PX0DxfZpnOL
PMhzKEoLoZUhKiNN2KdQS538wbjIk+JnoUHHkEunCXyrrIBfzcRbORjdfmjG7Ip5EknaxsxfMgbP
pyAbRxMrVeJErFJrMzXwlg1FZr80VNooo7n5j0ZIpwxgX3wyPPVYqbaOJncqn6jv1lGXG/3GrnwC
uhIbwt5Ipl1elXoAulEZ80TDZSfLB7i2p/t21PSYdNrPabS8JujlZGaBm3r0jzYO0PNy+jy2Su7c
8NF4ABelfGg413YGb8zQszu3CtNqgnxMBgU7EncBYPNPXSn9HwoVvzb2aKFvDd69lqJ/Mnw2BEY9
mleej0EPmA9SZiP58Fzw2m0Ct7YneGBS+jDyGg8rU/OTi5FASY6aBfABuQKjx2sYrSLGiHewOlOh
ggLMU5rKHpyvcRJXLqnHX7nev/EmbTeCty9sQmYvyIiWGhC0gTJdUPXeo+LV49B6T+Y0jVkA1zz9
IN0Si6uAhlOpjWmkT8zjAe3TwQ8cf6ibsNM09tvxZhxPmqRh3ybsmCPLtLP85h72Pi+2MRxSVmRm
pNohzlv9TRqqCZLaGW79dlIyar3Orq9bre62qmF/KmW5yUZIA67KbW/fO3kvujDhMN+NDElUEqS9
13qhN4z5SZnjD+ZIhhtFcwYkddSxbPIXQ7iHsZC8hVwu+6EM/mvIhBaIMrNCBvW5QNmpChMrd4Oc
Z96m5U5z4WudQ+I85wzCmUVGIx32fldyynIRcCIeLCclIL7lSR87TpFv62JKg96WPDLgv/qHlwO/
KEv6APJTGuh1aYEKlz5BKpI8OsysL8ax/S0c2fbg36XsklejFnbSfulSMrmR5pLW29F8Mn773NEC
sxnN4kmXZQ65G9D1qOpUMPGyRjyT51GV4n2LqtYjxM51udVgft5dQoOrs24THfLNU9tMgbBlHQ0J
KcOh953IrfI/TiFY5LZFJ+Pas6vAll1dbbyhn7CAIE5kKn1fjERngTVaQly0I7UCt7ON0CmUCFkq
xqitamvvGlW50+HOFSIVJiMdiBUzg/O6tIafOSVi61Q0DVVi2WFWE1tt2raxLQjweL8JwCB0r8rm
uqwbes0UTh8siObBpHQ/FtqhcmuubaeeMxq2lt4HfZLfJ0P1bHgFjhth6oMdUb+r28vGy4u93Tcw
AOxY2RuBZtQsoEWRQSrITcU1Jzp83Eq/VA9Mp6m6kLaW7pTN09OYuaMWNUbHEWNBc6fUUrL1piS9
EJKyPC40t0u2WJy3ZaNvZQIOYWeWP1wdTsK4Y5vIUY4KW5fXIcmaFNSUMiluBIUgQjMkZaT6vhfx
aKurMYVKTp/rO4gBX+YZFmDVO0a/g76K98vEbbmBxLP+K2k2XbXp4Y8T64nC8ocK8+1QWGYCZXQQ
MJnUvZsmN2kelbXdPHkNGe9RN/3ZFYZ+RWV/B43OcscYHX8Iu85wtORtFsIAwmjjSVVDWEFzfZ/a
ALFWtj68drJJtqT36AO4VQ8TK55hWsYvPFPYe7NyyN4TWB3YwlrY230SgAIsg0LT8wgJ3gQGumzc
TBCn32tlorEr4vT9EFR0+sltvdC2RkVpcvIlhR6tkmMgqj4dXy1pmVGpoGPV4awPqsxyItRUrahz
hIAIvLQnPayc2ge/yPID4lW/ekFUWGk9jlYGj62Lxi65fPPllABWamfQJXTawttaGiVGJIVS5WZg
UxJIKMMFuekoXNjDQUw5h7BSi1kYn+ux8iIAe/OAmxO9Sqdm36pMBrKvYINgVD99D/mqjGe30p3M
CJRTEtt25j3oCqL7tuqtoLW49oxr489o5bkeyrruIs8cGxZMPSK9gHU651uSJrmxdXH7ldEEWmy5
HUdGsWYz6OeVUDs0QkTNNtYvGAB710OujshkiICq2RWuFk4VzEUNxoI8xS/TCcXCqhTZ1hox4zwz
vTDvvOKaDCUNKogBczsB0AoTI3v8HtzP3QkOMPqd2aQshCsq9mgyQd4pBnCq2vBRN2M7LxOs1qQ9
OcPAoibh4pAAWBAiwTgGdjX1AcmGYg9zinRbDZC39KT6M2IEQ1yzPPRQyINaOOm2c2ISO5OomFgK
Iny5mahnURn5RjeKO8B4kphphXzG4aeewWAeI5zL9WXtZe3RA5MYZ4NriTBxVXljVuP0I8+qmlxr
naFeIJ1hBlPTkBC2FXWYSSN5bhr6y2gde+PkNpwyZgqv3qgxVFOhX4LDXG19t/ttEXkEUf3R5JYA
LkbzTh4vyMbrMqcJ8wFYAILSCvIyTrIzSNNGCc/qMLX1PLQS39yPGVQ9oe3bXuAUnoMlr47LvHHv
cYGJG0XK7tIuYWZemtgenVm7RUjx2tqq0uq2iVmqK99PEIVlg2ciPpVTwDwmrmHuaj2TvniSppc9
KglyoD144qpKzTwwiwJWeC2iJe4KbJhBL907bxI+BwtnIEFaEPa7lbob4bfiFm9byMdNvpjzrKMd
OmZWD0HZQ4FqR7WuDTWnL+VtbxnZL8jckQD3xlMDCVpp0XxvT9xHSVb4U7k1rKlvQijT7vXcPZaO
KrGQjSpw7OY59eQdL0S903woGptlBtnHK88eokYOGxy526bt+ovS0azI0AbnohqZDOH/IoJG781+
k9ceiRtjmrFbuK7JSNvQZLDo7Wx6k04kjRMra+JBM3r8ixYqeq9N69Kw9ysjTjwt1GWvotwhUc55
EQy+N6FoMPwho/FTcbWBezWDZQ/qCqW/tQovEon9O4XQFChqkO234ZsYuE0OcbuCIjOXZ4FfQKbE
dLgM8bqbrnmfn7jK3uA4WW0GDspmb7ZPpBR5WJnO8zTa+WUp7VtFzCwCI+APrZl3U6R69xuWYPo+
95LufvKSBGcfA/hYU8UDS2Ud00Qfdyl3lB+PVqUX12lXCECs/fRKx7BvKg/ur56raj8ym86WAak1
hF5Fabux0v1Y93C32ayrEbtp3EZhjhU/+IiLL9AFyU6WLocxhGATeR2Au3128/oV3KdXlToJlAez
FlFb8Zx56j6B/sxRNBJBX4aDZq+3sudRVTqVHhaFGprQw430e/Ambzt4Rf+K2KGJkLexA2rlqMoU
shFxlmoitpNqjEGhL65gI9zcmlTpdy0E3DfC4TbmwCnLEL4M1A94PiYPpeRAOCZmW7l72bm1GaRW
P01R6mrmRjP1P0km+9vKZA+N49AY5y7eCzokkwwGGWRAj4Cf6jWavuYtxOlgiO00Xgzbt2wLfRbE
GoAxvIDaX1/hzeDiqNCglbhnFhXmvUa5Ve8y7lls4yCwDSuoqm/KSpRRmWf3KBH+rkuEeLVdhMTu
RpyBHR4T/vTH93uJM9zGqePi14Nkace09MonANS8/cTNIh4K2M2M2Ncn6UwI32shX3LTlveapd2K
pgfqy3cl3j+QO2Yt+FwxpB7rDWeZcY8qO9SfISmaF9C9ZpBJuDJHyjIoL/eQFEVkitKE7IRAvAjR
z1TpcCHrNOe5xwQ9J5Vvp9e2RFLZBSBvp+dDbV3w3rhB7bU3L5ue1CG1oPwBVDHp4sxrkOFJR1Rj
4JNj3Qgn92ACV/0yCxuxLBvljeHnKhDwf7yEckQtgnSg3YOVlO0Fsi4KZWfbxLpl8NeQkJxXlzAG
AByFV2X2NDipF0D8HeMAoNKmwr+H2ZNB6tg39VfHnkodtj+If63Bu+MSYkdtk4GS1055WKbFvW5A
TxPKHieqy4caxY5LSOhNkZ1CnG/0vTZMMkpva52ycEAl9Ik57G7iGaIyHcwSp9OxnbM6uzBwc2xz
g3vb1JQm9jLxopY37FL3e705wkLMDDwrEew6VZmgN7AGP0pHf9En3Bj7JJWWd0h0vamw+jpI2Yvq
F7W7e51UDybOU6xXq3/KdJs/eFVr8EAzx+mJW91wg+N279HUiYCng2wx972XPp+eLO8nyxhuQ67p
0Ii3tZeCFXpQIWAtAuj2I6GQtTZzo8SFC7CT4udbde3+7KfOCzqLHJKssONx5I910eUhK7AxqNe+
tf2MeS7rJ0sNeP1PeAtmg6gDFzztrXAqFrYE1mLd4Ov3iIIfoOGaP+lm5r4SO8suJ9sQuEtbyPVX
Q1Lf+EXjwILTlvSyguFVXAFysO/MKtM3xpQmx9pjPoumRjK+m6zu2DKnVPu8LJhxqhw86jIf8hyd
St6MfnwrZXfVi6KOWoe+ju50MjLoH8W1+3+kndlypDjXta+ICEBMOgVy9JR2pu2qOiHKLpeQxDxI
wNV/i+4/4rVxhjPcfx9UdER3oURo3HutZ5PJXOO09kIAGgnzGvpShBYQ+ArrafbHewFUQYFfAJ0d
kAHTq+xKfPGpnOwd7UofRcqceueW5gtuAS8O7UVUFmMeurn5YrfwT9lYi8KJozOQy8qRVx5S9Fmd
dE8TVDXRGFioD9Nn6m/tgCGauT6LxsafMsQbUnbdFarfV8ToSSh1dZ1MzIioEiVoKIN0HyTznocK
1YosPh6GzPNj3Oxx09NcYGGhp8ZMng1wS0LfzZzNxLMqGieSbScdpOtSJD1+Ga/vPV0oXOErCzWd
EtH8glOji/mEwzaup2CudBO9zjljkalR4lBOmToZesp+S1oVP1BisVBbBIOaOwH1dWhj51GR9p3j
lIjgsYabZOvrhovITk15PWKReKwk45jhXtNBwWd6INGlNvlZQf63m+xB93FSGn69LsrcA1CrXrtV
YT7jPqzjHKqtWyWyftXmZYsCR8T6nZVdP24VAx8DFykoHtm8UpjA4tLOrKMW9oJNNQQ/0PNJiJMJ
7mwBjqzjZJ7KzNFbyXH599U2taw15R3dm42vI3jLeX/bdbJxwGftp1XvcnvP26CJkLduYkd3T4iP
kq1n2D9piivVUNLHVOHFiHQBr3GvE2EeddLhBC7Zq99WP3E481dTSuhON+DUUaT9B1/qY8XSrls1
jZlFjambLDJMwIZrkvC4CXC16cbkxe9VErlGlkfEybZ5Zm/t2tuWxpg3EY7NNaoMTau6HbbUy7ak
+RGQbee1oTW6b/bAmnVbV9YVSVOoNBF3fXMR+Pid+h0u4oXJ+tjLaBaOWXGHe+eT3TK5kkrlOHu2
Yq2p34ayb7NrRyOOOtbmz9Hg1RUANH4e66T6bRmT3mBd5dsmnbzbxHH0vUwqGovecWMQt055N70K
VrobuO0K1JKz7ew6q7ssgvGKGuCzuMFJ0eGpqjuTYSlOEHHLuIolpkUkO4vu6szIY+Eq8MgSbCyv
XBfuT2zIutxOQrwiGu9fZZD53HDm1fGgBwUiYOBcTUFl33VW7iBWkxtmqJwEmODA+EFtfXAmFM1o
wBhalaLj19pmAhdnE2CavvgbpMZb45ZOSANx9GXGwgqH5hjVY1+SpKBhlkD5lEzc3zE397z9AFvQ
kzMh3gXsQhVEqUadX8WaIIhcZnUAYQjA1plb4RxADRgRk9wPe0tVW9KK6pEXDE2l/rOitopVFlgP
WpPqjfc1kKcJFk6sh9P0o8J2sOkIbrfrAXfA+8azcXH0vKp6bYm0Q93WD43V2evJU74ddSLVHS5P
xamQ3rDHLovU3Uiz4Vpl3F8PqnoB2wIWRacXI2JsTfJco2JqGMgmX7HGoLdpUZuxZKiVJVC/0UcZ
hnxAiJD+QgRARKzL2+cJWrQ7/KRqxFUIJsHQmHDhwmUhWHl2zc1QFom/1smoI7MXzhqJ8Kexbfgb
RcjzMKrkucdWtFUQrkZwy1kqagaDrKbEe7YQs8uwGEde53UWOki+9o3d4RUEGJaVgwoysa6M8UGS
Vr75s5KBJxqrIGXkV4d755UxBfWfpJ8/u+kc8OPbeGiSEadsRMhiQD3UCmqm+pRQ3GktRR9slSaR
cko/tEmJ2VjkOswc7kQDVp21aMoBcc3Kxr8CZ/gWOLn/DOGd6ENt8/liYUgHw4gMA9ZXXIRJpcWW
twYkbJAwQ69QISa1B99x2DhmPh5QkjC4cTQ34jF3i828Sjx0jaZTLMwiCFEEQyGwMEEKyYj2ca+Q
jhfVFpEXsq/nUgvw91lzEgNOxaU2raocK2F6JEdfPU/+SpFtqb+ftwLHCAoEVIuB1sFZZGOkH+BU
kUuCxFtsCZTXuqAaO5PtAVAQiFhIuvDPUtHlIlpF0rYgR3DJWjeyLnlTzzx/zhRDDgJzA0X68GNW
JJdmQmVLg2PnvmD9vEghPvMJ3j9/qd/0Wl8jxIbnZ5VCdGjrFDsUP/l+J31oZJHasRo2BmmBRix+
jT3EuJA8OtdHEE4AHgd1IHzD839/l4+2EeBBoTHPh9p5/8aC3depqc9Pd61ZfA49C4x2sOt+fHow
UmKAUEmOUJMZuyC/kOye9R0f014fH7/oG9zdHLtN8Xizuqb+Tk07PW58eUl6cOktFvMAUUnkN4yO
HIvpdRpO/OX/r5MWyga7aiuGnDA5VkBZ3xTkwhc+20nIQsKfjYyn5y6+gafywuNY+o6FuQ5kOFah
81bS75makaMH5BD5c+jncD/0l4nOpLJAQULI4ZiDAULHMiy+ySz/twVUBUetRpB9Ubjq41Dioi1y
Lqh7dBCG5M4qL79r4Ztf4V0Dc4713UwAr3MSVYsGeoJqSUGcmJf03ufGEYT/PjwGMJ1+Kh1l1Iog
wmQ7xyfEzEIP3MLvDyTwIAAxQL75s4NP00ByUvXeUWMfxHHd18aFFuY+WEy4WYaBnw/VJtDKiz7q
pYN8qdP5R6VvAQxDiWu9aR5o8f0Z8aGZOYn/7lMYuZCMBmimQrogZtkFlcGZGYF8uenOeG3Io5YM
gbpErCNNSx+nY/dGDrGbbxykhhtEYL7+IJ83CKDOIHiEnDuAtWQp5es8ECbziuJi4Uz8GmDgI7IR
wMr36pLN/MwrwQoH7xVMxZ7zSR3FUiSnbRmYR8t6G4BS1gOugsg2I4B74Z3OtARZGeTQ/izChtr7
47fRHFW/MfjGYzfauAvUulFX0BTYv6TmiECmQfJtDSEKq4DnBYkwhh2QJx8bRFZthMitc45pu0KN
ke4S3/0fZ89iUEOSakNCCyP1rJ/52EBDfFxRShxDLIoIHQqGZlHOswDi46a9mQDGG8I8r6w8RlqH
QfRp6R2uVj5oF1Z9NVmB3CHbyB8syAhQe6XhG0SY/FscWcdrko+msQFEqr+zkJC9JcOvsbzmqvO2
0nK7dWYyvSoamJq4Wfmo3eGK9s6cfLYaXNN4aTNpPQiBo+fX4/LMN4T7diadzDXsPhWyoP6Ymt7U
kGOAtZRmp9GGxmPaIIb3dTufxeyzzRdNIbuHMwDGzceuHSTguD13yFG5PCT60KPkNUJaY4vgFFLd
bLju+42d73AHRJD5wmL12aoEaRoGqYeNaS5H4iyGKpmDTgWqLR2tu9Z3Q7tg6ODXynmkHJV3KhBl
EGe7QBX6vMZjqEKEA78NGv7ER0p6rwz8oUqOKWObxDDW91936Znnw2MOHwQohwD/LDdafzR15iUV
P9Wlvi2sfE+s72GXsNHOlO//tTAPnneLb4nygq3tooUeCdVuZXjfVkDi+ZCQzVIybxYPfny+dL00
R1lWfhICp4TooiPxbA95MCJhxEEWt/TY0b7qzayX+Oo2VDD5xu7+yyd418BiQWqTwanGGg1UiEae
TPvCAvv59+PCAhAjZLXmmTKvpuoSUiI0doQRUVa/hks+/7PPxxcAWnC+Oi5tBdJiRlfqxDjm/lVh
bfQlKt/nTQ+603+mHc778C4svq9tdAHUd648BdOuoCfhrYtvknYxRD82sTgfFEPtmtC/yJNrxDBj
5ezbk5j+45iFKw9n2k+TjAVGLd0ikCfH3OX78lLJxzNfAJUlwVUGpc2EZnKx4SidZjqfDHEqXlPo
mNX3BxA899A3YoHA2rdkQss6t/N6pPJEUEzSDsvn765As6X/f49f3Kpt1Xidr/D4vLgK+pvGv/Dz
5/HxcTv+8Pwl08xBClEqB8+3ZqYglAl2iNA8kuYRD7ILF8gzYxWRE8i8IZ2EvXsp9h6E56UZzYuT
7z2WvQqHYWNdsjl93mxh3XnXxjwa3q2ndY6SrgWOZydjVWkeqpU1hy1X3/4oHxpZbLSBVwCEkKCR
kqDMrriaiu9PiXlnsGEthv0OR83FW9RuMrSiKE6mL9dNZeyTrN/8h3d418RiXdVt4hVJkhWnp3a8
GcS3tzUUnfFgT8XUxuazXJZkppqBIbt7zOVLB9mVfeGsc2ZSw8sGFTbF54bjfvGZsxLqn6FMvONg
xgBO29//wB8ev/jA0oD3FsJ+76j4sM74sZTjhXl39gXITLWduY4433/8wtlcUFxNGh3UQNvoh6Wr
L7Qw/8bFzIZoCPsaxMoIJy5twiJpLdjZAv+omzXkbZ5cJ2r99Rg6M9nAK8IdG2G/f2b1x5cooeWx
UT85OLrUjxxxWxpXFWui7FLF8jOdhcsjzLq2C9sgbJof2wEpPeMk6IMjE9VVss8vnpLOrIIfGlhs
camdpg1oiMFR/oWqKKVrl0eo8+xfugosD8lwVgAu7gMgBSwILj9LP7+ynKStBt84dT7OYzYEBvbe
6J98mBT6fjfRMYbYCxmJ9MLS+49f4N1omC0juEPicoDYEW6ty+hv0XFisWQgp3GArgTaI+mEDOKH
RzqNZMMLJHSbpHzinavfktzu33Tp0aui0snfnHr5vkjMJ6gyynVuQ8tnkAlYcVdBjkYMXC26ugWv
Y8zS4CHtahbR3k7vgrZFGR5OO4ig94pE8JPomuWAFTwagLgbRdWuKG/oBgqIamP1BNI6SA53LYQq
dWjLAdL0nMrsGiLT9EFT9wSP6CWM22II/9svKMuFj4IhjFv2x6HFbKry1FfkxN2rH5uyuJY/vp4j
i7H7bwMOceDz9M8cP7K27cD67MnJRGUnCOsbdanwyaUWFptFm3fw9KR4Baf/aWyS//ACAGjO4Tqc
X3GIXZxA0gJhtLK18HjH2HCRbi/cUMiZTwB3HiyYDiyRYKwuQqZEc8TRgpqcWJG7Kz+R8pb5VvVo
dSU7mC6wT4Y7OX9pmQgIL6B2hKjUvUE2Gukspf127ZPe3Ve29B7cpgi2vRtYr57WN8mY5VvT1gGC
M4aIa2FUO0DrrY1wDWM7dTmA2cpMVxPqea1VB0WVgs0Awrp0iEbAXqHYnMo2rGRv/qlrjMY+gX9i
GgdyBVnS8L09fx4oWB7QCRbCiRgqyz1HwDGaeoNzIvZf+puRp6/H4WI7mB+PD2haDrxRAMwut4Oq
SwKaBwk5IaYYOtAcDMMeWvCvG1mWqP23FbwADGSBi0zZ4iXyye8GSZlz8kc/LrNN0v6gG4XojfML
QjyIv0kZy7dZ4+7F+fjHs+49/5dCoNxQF7rTms/1ixVvxsOBm4l6Z9ilFud+lKxMsnEsnZPdlzdN
na20kx6saoK+y70y0+mWJJA5gc9ASmtll5eKlp8Z1R+aX8xKyIr6XnA0r1qIKGUIt45RXTFnuhR3
Wb4nQs+zcRK1EBCInLlDH1ewqe2pm2D23iJWeGeAbeJVWMx1Jdckq8VKC3lXB/zHYKysVh5Mh8df
f3N7np/vO5qiAOw/eBCEDBGpXC4QUhPc0RFbu7P7qbspewqhNKr7oux4dcprM7shAexPqZDOHM6z
dxg7HVSacOJIRLRdc9sHGYuYon+nTrixQA0sqAXB0PUapbeQt186e/2zqC9/sYNk6zw4SAAJ/Mcu
MxslB4+T9K7tDHfFB6t+4M0wxkqgNqNC/PB2rKwibpvCD0XqITtBUC0LglezUn940csLXbgcK6jx
hqky9x2uRqgvt5g1RJgoypdn/F4zu9hVWnY3vsXdKOuhRp64dyl/dLY95HbQIoKwKAT48f2p2fZ5
w0pxn6YxzGCNd08gViffS0di2uGt3rWymAHCrsap7NGKBavMBFzVJf/icklbNrD4jI3KhrbgaKBJ
4HHwHy310KjV16P70zIyN4ILxkzowKKJZM/HvsLOlzYwf7F7rscryctbxyAbH7W1wqrv7wZiry03
iROeHHwLVoMiePz6B5x7SSQTwRPC6Q0r2eIluy7gEBmZ7D5L+5hxsmn9u2q8cEg5NyDeNzIfMd7d
mlH2TxLU8Gb3NqqIt1zAx4e0n3FvqNN/eBuoA+ZSO5h5S3Nu72oKeSxN76FvfUl5+cfzYHpCKc+v
m5nP6x8m+PzRAtQyRNzWgoV20WlWMeiSFyS9FyAihn2qwIyEgI5bxyrTSEKRv7V1aR0816bjIu4O
FAaOS3TRJj5PiWLAIr2n3gt1t4Kfcr53GhrWtA21f6n0yrlxAaY5ivpZKGoB1+vHT9aWsKExXaco
1rCzmpNonnAs+boX56++7EVAEZA6RZUtuM0X1y6J2rgI/gXsHn6nwDoW4nu5pnmB8HEBRndRwHdw
v/v4CoWVTiOFYPVQwzdrzRv196IE/zSAyK4N7RJEKdBcfGwgK4resFuHHnK9Mtf+pbXhTP+AV4Vk
I3h8uMUvi8dYQeWPFnPpIVO318r9Dz8eUBIIOmwUqEEK++OPH0xSWGbp04ORIjrwrPMLc+TMnA9A
HUKlI2wAONovxqvwDEHGVLP71g0T8Uq8yKYQOX9PqjB/gg+tLFYWRgdeaKawfGXFBl6J334jvxdr
+n9NgFWB8CtS8eZin1FmgiscpJEorTxuoAm9auB9/HomnO+r/zWx6KucgQo7DWiC2XtixAG8ksWm
u5TNOjOlEd2AogABFYzaZfk/SlRVK9BjDhlA8iMBBnNXH79+kTNDFtkOrL64DGBGeIspZwVJNzUg
1By6LnKaLYSHXz//TEfRecvHMRQatk8SpNzkgRw7EzOufDNRFsyk+0rZETCFX7fzuaswqoBEtEC6
QUcF82L8bsMassBlMMrRw/TaybvsqVffnn1owEXBe2y9+CZkMftgvSwalwXBoWDXfFd73x6zcwho
1tdADIqAzGJAWUaLnF9mBwdcKMcb91Ldhk/dA2wL0ln/5JxRq2l5JB9cI0gyXtuHvrxy3mx9ZV0q
hfppIKEF0DsAGQKfaSYhfPwAjTEkDYp+OgfwmWKnhf56+p5CCDWOTHxicDYsDKeZePqxBfjggrQR
lnPANV3luzy4MFQ/3wLwhTHNANhHQAwXgcXu4Cqm2iKppkOa9TGcyDjqb3B7DQ2+L2DPk8EtH4/a
/MncVZNsk/rCEPh8spzbBzZ0rtMHec/yFK5ADGhg6psOlvvgNCjclbigaF1NMFQgJnaHcta4EbHv
Hsox7pAeQfoFwVQcaxdHf20ZiLKC2XfwYCw1rmR3YYE5M/LwVMh9MKjPqFj7TBhO3lfjwQTWrb9x
2r2RfvfYgFfApog7vYUD5KeUJ+q6UpI45nDI7D8W4XAwvn29uCyFFPPQQwuohIRXQen4JfzUZlCD
s1oPGNxNyDsNhUqEC4zu7ozpAPTGT1d4K3dAjfGWbb9u+2z/zTTCYKa94mTxcdQjxV6aJa+GA+np
kxqLH3L0jqS5FPY8M32JjUMXaP24vWMr+NhMPkJBCLT+eOhRV3ely7TcZjK7pJqen/LhAIl+xNCG
MgBDAcLm+WXfrdKc5karhDEeAgKTT4e1yHwzxRi5Zg4b58PXPXf2ld41ttjaPAbHSlExTOcWroE8
hiD50orxKdIxvw8y+fPWg7zN8n1An8N8NlwMbnoMMpiVvGzT1z8rS4eNnUb5yMK8XZuXKume7UYc
PgCUxqD8FLpTcMxKhPbGQ9q3IvSUdxogR5FeGSVuv2kz88LKdLYnER2xICgA2moJ/5Jm7eqqp+PB
h1tNpvn1RNr/0gTYT2AU+rDLL4/+1eRYzKvIeNBt9ddskr2fB5uvx8Ono8j8sd41sRjiOH0IljX2
eJDdb6uwwry4G4osTN0Lo+Jsb71rZ3EUMbkMUAMb7RTgaNAKzshLdfnOtYAA21w6BUg2nKg/TqMU
i6GAQwstdCQamJOHg99fotbPYcLFXEWWYpZJYF0F0nGx8JhjDYxIbutD08KcjeMnIqb1AONuIWiL
CuJpWsOcWmZXVPTkkKXyUokYpIU/LX7+fF3AVRBSFhwhl+JDVdkjgUF/OhhTx9dtIkcgG3Kfwedh
NfBZSRS/CTCzgQK4nWRRx4bIsrh0aRdJmCrAEu1VNFTtEHZeMq0qBSpCwOBSmgrgAGAnytO5jFW9
VRCThRnq0x9ZT+Ch6bNmy3M7WDHdOrfOqK17MvQk7oDbuSmHQG0ziz2RqtXPuUOGP9LN6dZl3HiS
o/PH8AH/hlJDPKAue75qh9qJfZwtIsvVWBGC4qXqLfhkiDlVedyXfcFDMNaS7USrfG3Adr6r+eBt
mdOosOu9Ke48nV9RPo6r2nTLR78FXQaVVp1VnzbGHfKhZkxs4FK0GuFESavqpp9KupkQJF63We/v
EwW7GwgrFTAKoLmAU2cC42fq1STqIA2RbOPQkRpWlEoveAiavL/XZsPvqAOHpuOwv2VgwjfnNtld
hioDEbjWXpSgXGrIZIm0Jby5NzkBOqeCgz8ewI2Ja7jiVn3T/RYE5mzHRf3kJhitGDt5GZZpnlz7
zDNvcxR0fWhz55oh4FjBOzgWA/zDSb7iVHohsONs57FuhFFP3iDuba2Z5yPYJoI/rptPMRcNR2l5
H5Ajj1bAHdF61WthrGjfyh8FPLkx62UWDW5hIl6G1HHoeINvXXecP8zgaSBLhuReCPpCUCt+m2SO
kd2aMFahkprTp8CapD/p2GBzByz3hzXxQAMZ4rA+aprp59gIt40KK8jvjMDQMQmo/YLyRq0Ta8zd
Xzxg5k+769oVWJ+GiIzR9x/t0S5eEj+3TnBHl9dmjtFY2/StMYvueSLgdKBrjhgY4yrJu7fcGIzj
VOKQNkzAPZUKFfh2HZBRs8W68WLH5UGIsWiXW0Q//6pCeI/5iG5JgeiK82BkQMt4KlJwbW1Fl1n3
qKEbVCGFIfWJGm37wiuuItNIEe1rbP07aYHcRirNiBNElFgk/BQgmSHzb0itj74xpFcNV1NxVzk9
28AdDWDV0ILOxKgOS49NMX7tuOdV56ysDht8Oo+U0QXQa9DjAZZ+tR0lf5VkFL8KFvR3KZmqsECP
PApkNbxdAqf9Go4+7zgm+AAhsBjs3gf449awCnbK6uqX7Vf5c1vZP2Xi4XqsgS5WKLsJxy4IwbAA
/5iMwV3jSw136GD6TMbOjiArs2JYjLsY4uByDbVWEJfS/AnLmOuCy9RCscX7KsJ1DH80yFezrKNP
Dtz1mCR5EZuMtCt/MNtfDNOziqifsxun7nq8aIAafAF8quOLL14UDgAAOoSKvLHMneC3lTK2dN7j
S1f4H1041L3WFxsrF20UaKriCaU9Y7ejYt2BNREV8DZGuEFba6KaekdK6sBamPqPrQNIiuLAdmVs
ZEATECcaMfBCPSWw+bHBjKqkhBy6RK606bUBh64HczZs8nAmcHDhUfyufm6VY7zAKajCyYExMPcr
Fdk8M668lOvNlAV5lMPvCfqWMiPuijyy2x6a0Zo77dHPwDKzEx5sUKiqjJreH/4qnEuvGtyfX/qS
ZzugNlz4iktw7GwJZOgIM9UWq48ZlW6q48xU1hNgKG0ZjWXXXoPDJV9cA8eekOMmHxHRTDO2Tu2J
qN1NpQ1/JQq/fTW6ERbHIais2FCAPLBRByhnnqLaSSkA7gVWB/yNRp7svOObhiPLqFC08EpBfnE/
JH2FtdyA+RfmuEhYvXnbS+GuQeJrH2BNHe9F1vZx3wXowGLy4j6Q5UEZnbc3UMdu2/XGtAIQRP4A
uCHfinG04HUEharLTMBXeVnubSF7jBtTqDC1guyqyx0HWKaxQY6V/QaVqYhEQu+ZYSUxLGB/IB0D
7UgXbehk2TPSC3lYMgO6d2DGYwV4x9o0gKYxaDHdSt3BMRqAHCPrGrsDGAw3bQ3GAq7kKrSzAdKh
Dny8xkmKFYBfqGsARIHYo/T3FEoHvn8lun7NO9nfTDZs4WYZNCsCqd+qzroxQoXHMk7d0dkyZlrr
pGB0NSDjH9XM6n9hC85WYyr4ahpwDfeNCkZPbohVJTGmVel4uwYE52jwHIg7DBQ/TAeL3ni1JUFT
b9NVS52/GfWmYxOw5qESVb5pCZrF+cVFjRfgyyiTw1PRZX5cawB3AhArb8EXAU+qF+ZO0qTbVEZb
rVK/H/a043qV5cpbN7AFg05gurtGmkNkNNLbOZCMHPu815HRWiBtmKyO/arvolb69spPlRdPORL8
xggtSARjrMDO1bKYdcDkgTvjXGdjYGzh7DC2buIDQZCCFkBLFM3KNRaN0ZDNHjg9awU4m3xoBWUb
AvP4Q1Nm1S5vpv6xbgYSW2Pg3DcgTqywm2UgmKvut+xnVF8w1iG1oL0XbqdBHKL9375IX5vKLg4C
Dt/QpqxYuYDWhrKixS6zExIDC1hfVTNngYwUNnIMZkxt3h2dweGvwutFrBqY9G2O1TixwYoUU/+n
dEkbQmUkQtvCcBtkaV1h6iYRYtb2eqb0bXw40sOxC6Yt5AzA1yQBi8U/Z8y8nkIyZc6uKwx1i3uk
5+yRhhx1mArwWEjrHaVg1X4AggDcBxNj15tSFCMoyxUE4d6+YkSt69z1w0DZ+Q0MvSzy2gr4vNLN
ISvCUSv1kX8nA6BsCSt+ysKcwsSZHFBBZqwgfGlrHTg9SJVZEI6F1wJS31cw1Ll0VQ3AmhS19xpM
6rXxB/+nUqgNkLgcS19vm5tGlQB2eJDWjbxKtl1TOVdiTBnohSnfgANVPsnJSCLb7buNzAoS5S3g
OTXjIjahB1q7ZtlsCghIrhVOkeh4VYZDD8BGUyq6grbgvmcpdUPLt0Ecqht3w5MSaqjSA7lqnDcd
0akmFjOIEjEl56HiLtZrDoYBHPDw7TuKg9XYtj5wOB3mXdvybQF35WECXWFbtn17m08QSxhN593W
CieDQTB2V7bSvG2KMo0hmjLWwjL0ptRIXY9Qt/hhjkUoRkStWgvZJV3c935/HG32lrlllBH3rp4Z
R1af6mcv4GqMyslofhF/bA9W3cs/TtXJH3Ty2MoV8FhrM32VlgQLyND4tclEwOegJGoVzrU2aqBs
S1fRNeB05goqQZBBVOvH7hQMq67nQ5TkQOirymFrYXhdONXa2VILSMPMsDDoEDWAp7z8OZbUwsJB
87vAmURMihQiMWeCp9urgnBACG/FnNJYDaBoigiHc9PdO8U4qXWjUT6hUAMKcKfsmU1OGrKua0CT
qFJ35SDJfUgdoa5dyHeyvaAoaI5DLXRMSLH3sXAasncb2t5S5v9BOWodViXGuwOs2BroVBxONQu2
CdXYeXLshDwrvdUoVLeDfqeH8c9K1z4ri5/EBioJibTu5HdGtm/bcjp4BuNeKNupLa8aNrkmksNJ
HYm2nXDshjTjrh2wJqT2NEQ9gnLYVSDXyEYJ4mPmykMLQR/qDxZgKyVVtk4Rzr8uBhU8AvKVVJHA
FX2P/UWKsEtMDSSplfC3TBX9wTH8/JiBY3eVA+IQOyXQD2GXelVU45C3wVHBWNNmxKLgcrjlJ2B3
JtvS26ys021JdRs70v+F0E23l56DJKpO8qeh9sS1SoGYkPkcqBwVf0xFP67hZwa3dQpISOraPAV2
xQ82M4AKcnmKG1Hdb3I1GiswgeqTymqEfyZwYmiFQ3pBAQRiyHns0w6ku5JVz0bbtLhzevk1r73i
2FfJs2UY1j08tfWdmzXD0fdqtjMbgfEBqMOudsVf/CURp5r00FRiQrrpqDYUfqQdLlz1oa5qujUa
K4AsxtHJKpVMHbKxNEJD+2JF7C4DMguXjDxl+pEkoBR7jWveUczmU2d65SpNkzwuhE5jbuYqLIda
XZkgya1HT40P3Mm7B0eCDkQQ1wgL3bfrRiZRIIIdyHBPMnGMuBfQxTBbg7SVF+rWHnBbarEGRqZT
tGswP5z17IiLSGvqTeoqKwYe5S2RDZAvnqr3JSqQ3pY2qBIZgGuDZwINNWkFBVPQXYPK2/3OCnju
Qf0gN2AygY3go2KP1DXq25SD3KcgnQJIkVaxnMxNahlhQAswkSZ72mskmlddIuo9UFZsTdykCdnE
ugekpOwIxjZg7bomvyIobr0Gc5WBJKiDawse5LgSlK6Vx7GnN2V7cqzij+BdcGcSEOBwQ8OZRQPp
yg2S7UbGg992Y+UQUiR9bHdNd+flhXNlFbTb+7355vklVuW+sfZiIEPYwvEfIhCcrScX6uUUGb6I
Fp0Tuk2JInQ9IEtJGngrYxisDTiAQDdlgfjr2D1yToSB6uVJsedln68lkFwR8tA4k2ggPLBuA4PQ
YDfgbguwhImCBoRCjQt3ZAMAogvQMLDCIYzWQYwYD0grNM12cNa5V8NMnEx0lYYuZ9XPrhbjytRJ
AkKPyqPJzKY9tUf5GyIzbx001nA9NcAwCpk9OsRAX7rySdPWWJd98tq3bX5siKgOXZZAmDvY9qG0
fRXiLMpWyvaKDU7hAAxZlh0jQqLBAStJaOH77HoOYp/t1ca+Zxx0acROzFuUbkiivgOwN/s/0s5r
x3El6dZPRIDe3EoqqXyJ3V3tbojdjt57Pv35smf+syWKEFE108AAGwUwlC4yMmLFWkr2HCi9cudB
ln3jO6P0ojekJcxIzx+ofORPnR71bhrCKQrpzUcQkaCSCzl1PnqODmeJLL1KTggpR5zk4aaMnOBI
3gdKn2B4yjUnJ9Xl/XGyuH2wDGO4V7syu9O5p7YhjG6bQIqndiurU/Y5UyEQzJkcCfOtbN2ZsGns
4ihKN2UWFdsslO1NX1f+1guN4kErFfnQZbK9LQu726eBF29LzfhMksy+hasp+xN3MBlPIwRCnRYk
N7Hhd7zDqvIFHhS4bVVnMjZ5oUwfTLBxd2arRFvCXfkAK8+fKomd206FUm7wTYKysNYeSnWy9qmk
PAZFn25tv5CPpdaJKbTGu8aRnF2oxf+kaRweEl5eEJ0kLRkFGHuhIBWcztDiAUGqjHuwNMNrPpjD
3ptknpNDlH6NJan64g2heQ8fMSx1kVxtRpNeM4kgagOpp7+zy5IEV5cqEIt403MnWcMmyI38QxmC
m+PZ6j2QZ1Rv0mKQbukJh6qph41hg6cO9rJfQTSWJA3MZalzk5F03/ht+duGHwfK8UmFB7KAqA/G
mo01VNLNVBSFS7Q8bSSQcJtSZkf5joG0cTUoT3Y7JI9BWoWfr2dkL/KYIr1HczElbCEpNs8rV0MP
txxUkMdWuTPVxyl/ayaW76ONIRQSFIICbYaEzGq/NoFqTcemfR6iu0BdqW0t/f6T71/ooYH+tZWQ
7zsvCQ3fb2zYAMfAP+qd6E3RsHHRMzNYNnfc4E1HCAXIFd6jKjBGxUrhfGkMp0Zm2eraSI3e7DAS
B+TONmtdwGufny2BA1ixHho+b5F0zN3S//b2LeSIwiJts2hgzEExo1WOcHhThUvr78da++fNX0eS
ieQ34jmC9kKM7qRe5VV9I1WdKR+lSv2ukhsiB/bWqrbl/EUSUtxjs2Ll3ATdMn1c1IVx9OT0hdIj
9ZxR+3N9GAtpdGyAhaGuxwNkjgimcuVooFSNo+K8KPWxykhTfLpuwpxXC8QwNKGdZAhY4pwfpNVz
Hbx6bhxb7shatT4aSUeWPvluZeqaCKbYkmeVCWELEBQGYTzB3PmUjaQay6nIDC7I4TZOu/vJa12Y
UT7BxfZTHlsSkm/F4nMQMWnq0BQI8hBzZlIuJBhV9dI45nQPJveB/+v69F0UW/g+sAzOOPA0YDKz
XZCoMfEMtF9HNfs1NYc0HDdkb6HJI4BTSAEFK6f+ou9IDAggBUgvzNKqPTNoFI6TZNAQHLPOUm5K
1TMokVT3hmceKP5CkgxN2ph9GjTpps8gNrw+3AWvAISNJzuTCu5oDhYhpdtI6OeYR6BBvN/uI/ON
DXvCd55ZmFWaO+70oI9U8+iDlkvZktY7NrxoIuZ6MYXE1syx5QTLyAY37Ah6VKiy9Do1HKiN/VZ6
62QJ7I7GdAE5RqHYEkfvxAmNCnF/b1FjqzNnG4wbiSTu9eVYQr4IFSl6SwVTijPfftGkVnJTVupx
omjm8z7LjlnVb6zifiqglIS0TmrSr7KnH2onOwRtstWH39d/w0JNm0YURIBIu8rU1GcnLJXQmoDc
E5wD71DLjDY2ghgq3HCaUm+7eK1LYtEcVhTkTAWxyWx/RDVZJcGSeUTw7UbLvw5tvUnIotbtFz1f
gTxeHG5QXTRMAYyykO29mF0LiTdLgQfvOAzyZ9Xw95WJeopBqQBfP0Zw0mdQYyc/lcleWdhFyw4O
XxMhxAUmuNe1ovIUpT+2NJz0rYUMCXoQ2Z2nPSqdCxX11oMN+vpCXnhnRksHhUATIYZz0UsQdIgk
dYrdH2kFRZtiTJ/NtEBKotzldmNuRnbUTaqqa8Q4S2ZhOqO9lZq42Ebnp0Sv61ZyKmc4GhxEuFAD
GG0jSeVxoez4z7xYWdQLFyZQjaBycNqgDi8uvAQRFdKJGvuVDsaUpMwaoE7swLNb7q+Bv+RzgrJq
fiC0BGULBIwo8vOysZ0AEQlSds2bXbEwQ6VDNJqpOtxB5/PGEaDqrdbDcdKt3TAZL0pc3V3fEYtT
BbJDIMaJ0+atzcEokV2uuuEYF3nrjjY5PIJC/+N1K0sbAGILqksqqHugUucDSR2vMgwpH45sSYpQ
twaUnGVyX7QI7hq3Q/fturmLgId5OzUnfs6JV4ZGtxtDrxyOSkAlffhtq5/QVdpP0c/rdsT8z7eB
hY4ExgTmcR7stHLhBL6RDUfyCx8Mr3igXxeNIf2zVSsbVeixd9ZzCqB6xXVcRghigDoN+wBA0Kec
H6gcEmnad6PxGObgAzyJ5zjE8QYsUP2v0nnNCRB87Ye+1iS0tO1pA+C+oxfgEgQpSY7R1KECHnF6
hQ+cxM6fQvp1fU6X7ru/feoKMEu2/BwOa8ohFSSE7Y++/GLggdU63ErJS+uZkMVDBDy5ZnaryU+B
+kfq797eCIUrxivz/wjfMkZxYE72jt7nVaKFsnosMwRWyLz54Wp/9+W2OTMxu9/sphTJw0k92mm9
GdKDpLrX53DhAj0zMItKKl1LWiNgDEpE0l7bB+1dj6ZQFH1r1R/XTS34D4H3Nbk9Rce0MnNR8kQv
dURN5miZP03vnzVQ4srn/7YznqwG7amTPWYJn4dqOdpMENte//0LW9qSiTF04f+I5WaxdtjpVBFC
hTRBBW64HFvltQSscR/3ivH2WwkyAZ7DAHl58v091CdjqeJ0Ktu8B0Ks/GkQwcjWmBcU8WNn/ujM
wmwwY15nk5LLEw0DDipF33TtcZLCfZB/1oNfyJxQEylvbQBM+spDecG/nxlWzw9NZMSaPxjtdKwi
/yOg5ZtA++L1x0at0fW7bZMVQOKS/8MezRHsPPDm8z6/Qso0IG/1dCxU/4cZyz8KtbihXEGCOfA3
YZQdkFn5OXnlo9YBaXjTlgHphgsUausivKDdYDbLFe2yKM+EhSvVX6WhgSfgQ0Pr53Ujs41/YWQ2
o0OFe/eVqHCd5gbxAfWND5eL72vnKxZIZLltg0GYWrQzug9xZa6MYHay/mNBKKbTziwaD2Z3fpim
XZr6du6m1K2/oRoX/7g+RcsGRAMOLMaiseF8CJaG3lHaTbnbduajMRb3dpM/ll728bqZ2d7+7zj+
NTO7EMDXaCoqq7kLMnbTdYfJpPo3tJvRf9aVb2GwErssLjytuCo4Wy72OZtQBuN0LiuMqg+bLQ9c
7r/3DOjEwmzevNyQy7qWc1eBf8GZnK1ivtR+sR0swrNoE6Zfr0/g4jrBqcH7WCdUnnNB176BlI9Z
5O6kRreWOv0Z+xJyO0+6u25nduv9Z6FO7MzOZYhIR2HgYV1LzVFAUzvzRqlH5PUAh246ar0fYCtO
V9oulwdHu6JBfkgwRZ9vQlhVys432R09cLTy0Hr3frtyb6yZmEWzYZkrBUprueuggGHe+5+i4l1n
VTxnSGLAhDzvoTAGs9MoOORuZFCh/+2Uz2Fx847VOTExi0mKdIJwtQgKN88nqs1u2EBjb/4K4l9K
tHu7KfJXf9MVEL7OR5N5sGsAnsncNnC2ap48eWmOeIxCFmHSvyipsYb5XlohXmm6DsaMHpT5jaBl
kpzoo5W5KuwUYYDIIWF5Ha9lDNbMzO8EXLZCETpzJfVXlANRLn8a6vd3zN3JUGbOIZ3ykUYnGxsK
FV212BmJi1bohpbNG3P6cN3Y7J3298SeztvMtUr+lOZ+woAc1kavPhsjehFqfuO9MSHwX0PUmkgI
mjQgzqNUNYVmRvZzV82MB0nzHxEQeccpBVpF3wz/7AtCYzDBY+SH7IHYyYEgvUzS59bZX5+vpbvh
1MZsviqllzy0hzI3HXYFVX/lHVf26ffFBjyJUI3R1JHP4vtSCLPAhFRc1yHIuOKnl1adesffJJSh
0tB3bqWjj6s0zSF1lUE9SMh6IvaqpT9Bqr9jtgwdyWf8skwl89xOjbQoicQ4dT3pQ2jceWtpysVx
mBAF80b96zfPv6+lfe2E6DC58nRokgLmAgijksOv66NYCj9oVCJzQn8ZLXSzCwZ6I39ADDV3pSnb
BsVtO33Xyvsu6IAa+ju9Xgs8/2Z8Th4Rf88K25jqDS1Mgsr6fFi5ZiVVZSa5O0TG9GBB57SNpErb
yYMiHSK71G/NrnuFrQ70oGqMN75mRjdd3wJrRatzo5RQwCCmXJEAkfJtqDr5vUfj/O76tCz5QvJI
kF4bEPJRLjn/lVYHZ9TYOLjc7HOsFmAsv6rtO+72Uxszf2u2hSwpspS5supK5QsSOhupWDnSi8t7
Mo7ZbEMil/noFeZu7RT3ltp/QMlLyLTdl1Gxg7ap3OhRvMK2tDZ3MzeSKmqX9NRI3Opraj1X6a4r
32OBeilvJFG0mHdMw50zWUrpEPLlgJO7u6D7kY3dO7yVKP3+n5HZMIbUnqxx9HK3y4qtTg9DaVSb
Ovr0jo1GdEdpEc65i1SbhWomgrYmC4QEYj/RtmNtFZ40160sxa4EX/R00SIryG/Pt3NUlFrbjxYx
XofCOrrM+SF1wJ2Un4Lk13VTYlrm5/vUlHBrJ04+omqrmC2x3jB87rtnbeXzS5sL1w7RFZyJQHxm
h8bKjMSKoWl2Gz959G0Yd3r/Tgrst/UV//VS4EdspoqmfPzv+SgsrwwLky4XV9Yp7OWydJRs+8f1
mVpaFEFJIx6wvFvmrrcA04AgWJy7eK+02Ttgd4KDVgACvrluaGHOaM5n3YGFKcLrng+myv3MkzQr
duPmZxLdlMo+tlaWRUQ4s1Uny08AJOhVBGfduQknjyTDMqTYNYs/PSBr09k6EvKe2R1a7TuwB+W4
4gMWrsczi7NnSxzzGIzZBOwzNHO1p9Kn2DuZWwGGfPv0iUqhTl0Z7O3c2wRhRyMOYuRuA5x+iPYV
2vKpvRLfLQ6HYh38FQjAcYDOJ1BL02ACg5+4qv/VSItDbN5GdbNT8v4dm4G3C2gGQYZH1efcUFuV
GRrTbAZd+oIW3kaxvzblSpS/tOFIm9A9akEvetE/6qPN608Ba5MJRdcd5Gpy//v6oizNl3jw0wgt
VFfm2RkzL0PbrvSEtImxteMGrMSwk2PCpHHlmJoLHs0hB23Tbg1JGqXN8xlD+rqbqrZKXEcP62Np
tt/L1MvyraFFKXzSqXQEvvECLe1eciPUTKTE2OcEQGQLC+kWrYr0q6XI8Q3S5/WmLCKT9+mUfU29
MbztJzX+k2hBuXcm1XmKTVDoHaKzSNpL1Y1RGPUOod3mFo6FwYUulh69vh8OsaRHOzZS51ZJ1D91
vYQEotyrv/KkoYerUCSQ4rXm/JSLVh+Qa7bbndbSNDiBu//T6FG11Yqx/10h1fvqp0b0089z5zb3
QuXeyFNYbdDaPFDhfY26DIwzANPbUDInOoYCfd+YCPR0UjDx+qUXQvH0GMaAMPvdalmIbAGMrT5c
XntVN9dEsxZ8JoeQ+hAZbtp/5iXLRE2zGvHi2B3HT1G3bfxNBuj9HVuLs27wkONBN99adaTHSRg0
nPfyIEub50F0nB6u21jcUwyAPBlERbo685f5lFhkmLGRQnz7LGfVyim/PB6CMUXnmBsosHFEzves
CQ4402tOOcrRv9GMBe+ZfOkD5TFVrZXpuhwKJWqQRLBHiQr8nH7HyFG76WhwdL2D195Ja2m3OQEH
VzHfFwxugnOWh9BsKHmuTIjRt0xVG+abOqDXtKRPAcnmbj/1zb2fDw9DJX8fPfsxiacDWoRf5Sh+
86tS/ArYz8jDQYA2h8nIcVbJKEjhNmXHHcLoFqBDvTHy+tY23ohn+O+I/7Wlni+eAZm5ZoAndtup
2udKszOnu3hq9kVFd7b9FK1dCYsrSHYJEBCFqoskY99Wls5jhBnuvD2KaI8gzd+83wWOAcwZiAm4
rud1MIAFTmOTzXRFgx49SDW4kLeeKCzA7MabEmUN+prOJ60LpAx2Fi1yp71j3ldrwhdLB4pao4Jb
gM6W4vH5531QoPQ3DZGbBu1Lkjg3SoSQbmhFnyrbWgk+F23BQySL61mQppzb6qEDi53Si1zPmPqH
qeMBXFn1sOvg4ICQvCzc61MnvncevFHvJ4nBawr8DDDHc3vg5z3HgRvW1dVDbN9IHam4/XUTS1sM
JSKRjuGRg8bKuQmzpWMot3JMDL619y3qaa3q9SsvavGVi4EQZxokghUAbbM9kCeKHqNIG7sJyC45
/WyUP+xpr1B78mk5uz6iRVsI4sEIJuOZjJmtuqnMxmiCmJx22n0yyWtuDV7b1NI0zzvIo2Ohj6pH
71mqE6sz1+AQeCgeIm1uEwy3IoLYmlqrbFH1zVfGt7gp4G0GgQ410EWWG+6EOK4jP3aN/Fs21Eiy
flDXmM8WbLDdwAYBrmUW5xuvH2xtrAIndEPecVO3czJ1p69VBha23pkR8feTB6lv99QgI4yk/+h2
uYtIfFzfCYujgHSZZQEdfPFWlMdcToq2jNyiL3dNI38pxuRJ9duVB8/SOEAdwdlvkkAHA30+DphS
2hqaOMaB8PSrFH68PorFz4McQIxUUNyas/eUrXYNQTWf96R4a9L47KxsqKWLnNcnKw2giRLJPCYZ
xrSeVHkIXc20x0dInz8iGJLuK+LPbVkSvltD/qOCi+HJ7PruJsub7N7OE/Ox6CIaed4xXGD3aOyC
zSB+OZ/NTBpRN6dn2h1UadcN3VPQe6/XTVzm3vAOPICECBt6FfME8dhXSjnSM+Um2mfUbiA90A9B
/Ujr1E4J1F2hrazg0j7kAQ5sAXQ3dfHZkILCpOPTSiM38qoPqVE9O2V42/T+1+vDWridhAQRcQ6V
joVqlDeMbVNoIUzL1S2c+d+D3INKf3DDVv923dTiiBzx5sKBgQ6ejciuw8zIQzt0LZr3ZZAQz329
vW5icdufmBB/P/EOpYjDwdmFUJ4o+W6UoD41o2Rt769ZEQM9sVINlQ8BgYWji29V7dnob/+3UYg1
O/l+2nT0W9p8f0JpXoMOz0Au4e0mWHWAr6BSVGCB5yZqQ+s83r24n+wmpZt95WJbuE4VOi5JtuLc
eNvNPg+zCv5Vt8mzNbeq+aDaH53wizw8WNrbIxGcnIDVEyVcJlxJkkbN0MSB203SvnOcG017Y1+P
iN8xQcaNlx05kHkuB5WKBqmSMHCDT7mzeaNo8cXXZ2udOGNo+iFfh+kKjZJ6LVs4h3ldGJjFalVR
j4lRi5+vANxOHagJlK1EX2ueDC9mgL562g6/x6558vXhtSjW8qJLFwXQJwu+478w67lKLD4fNpK2
hGE3Vl+M7lg0PzKp/awmPe2cUCVEmnHIGuVGU6K96SsfY+Ud5/X0F8yxdIMhe6We8QtqUz/Kuffa
hc7d9fO04NvAM1JfYo+gXqXPltGHHKLvK9V3ZedxkJ7Syh2dlTO1bEJ0+JDrw13PfBvN0CVUPSZ0
9ca+Tu8n7V5aUz9bXitV6IiAvIFLVNAknngeMzTiFqFf35VSJ/tGr3JJ763S3Up2Iz3CDOwfdIMc
UW550rZ3SEsFpU7j6ehLd7EGI8Q7JpXTR/VXvADmj8C+yOlmGYzAbZRjkn41yt/+WkfHHBwojgdk
w6S4Bdk6t/rseOSp3BEZZ6GLv/1F0fJn4OvbuPndlO1eMdOHNqtetVhtN0GDDtL18S3cIySHiVno
eFS5Fme2GxvlDC22A9fuwu3wZQqDletwccucGJhFgVI1TvqIsI5bTI9K/BgWlCXfxqb8n/lDVNhC
dYPu37l3bOmOV+S6INCcypu+gYyx/PSOWaI1S0EgjBrBPNC04zZraqkLXR+2im2sDfIGSrE1VM7i
WpxYmZ2uJtI1JLGwEnXqRgfD0pbqynIvRJCIVKKpQqKQkvn8PesUdu5YVRqS5C4hMgxHov5o6qqH
aQri27FQxhdH9tWdBu3NimnhfmZPaS55uIF5+vFmnxenSshXnF4nWJfK9t4cmvvEnj6pfffqj/rK
hljccyemZnvOG8C7Qo1BCGY13qZrg+KZ9qF+a8vR2vZeXDPqeaJVBErbudOdjFyTooyo32oP2ce4
WQnDliYN6QJBz0oIc9H/5IWxXzjtFLrIqCX58GzTa5W027I299d3+Joh9dzrQh4J6aKNoSp59Vr9
AfqyJhvuEmcNrrE0YXC/wjdqwhBPOuDckDdETZTlUuB6yaFSb8eVhM3i50meECMhE00i4Pzzo5+A
WkfRDXjCc//qle+4ACmu/hXao7/ame0sykaFEo1F4LaGguDa5Bevg2/0j2Y1rcnAL16EtCChZM5R
JQ8wG0oxFrCQDWrgjrXUbL0MbOAASemz5TVDsdEiWI3C4IDU0I4UVbczIjomilg2f2t966ykCpZO
FIkpggqq/QLAcj6tcRZ1hgKDl2sO9oOShBs4vXZBcnjHJqSPl/ZGkcGZh2lBWmTB1GWBK+fNTzvK
D+Pk/I5LSl4w+l03tTggG+CoDg8xBCXi7ydRRs6daPQ2eipK7EBRXY7FS2uU2X1f9u2K41vyuSLL
K7qIQV/NO9ZGqe3KMWQdA7MdXuoEmIxRHo3ahEsUxaqnyofRVUNWYqXHYXEDwSWtimAN+WxVnPmT
MTpSaJYy3L4Ao7JjETg7ofzQJCM0Z8WuoRCYWF2ytWrH2Xpqs+upDXij9naork23CjzM5MzAJsxb
v+CTsYupSFKe3AVldTi0vpVrb+4l73ViYy7yV3iV5ak2NoYWwrJuY5gF3bB3Wh+tRDNL7gWIiFDT
w3ddkB+odtsrMSQErhzfQkIBE9b1bbk4EJrNhVgXU+bMvGMUyWM1mlGKHlN3qMuvFA03SvNZbd5x
Q2o4YYsKDT5mLi7jq7E0dt6YuhokfR7FV+DTdLyu7Pyl0fBMwIcpPI0vuBUMzYfwEdoZtxr3k4rm
810DbDb9H62INTvZ5ij1VnTXoGDTV7BWGdUuGf6JAlpc1zr9FodDtgJYrsnMzV8/HVxasHDLiRtB
m1htaVny8n/GZlgZz5JrImchXnLkqC4SFx4YhMos68RtlbbdOFX6nGvN99aIVwAiS3awYf1louDh
NAv9oxAmTqi+wVRAIrfJNb/cwLp0mNL69fqmXnREp5ZmtyaAha5ylCFxFa3cZ4hgRLL92EMXFCfG
XRiaO9OX99Nkf5zg3i2S8FXPlZWDtXRwRYKRo0XB0J5XwPyaJn0pmRJof5vvkHMcc3R4V4YpLuR5
hEvJgSZQQFEg42aXpFIYQzaGWeo6pfFJLye40MJdXzK8ON9y2QBN1+uN1Q+PGkCceHDu0zy6G+o1
ydbFhSW6pyhKkwCcM+cHwoaBIUX6NnVztWx2tVTuptYOdjVw3+sjXjSE0tpf6BwxysxbxRBWhehQ
cvKGOPqUwVe274p2zFlD/x3pdUrJgk9CFqHB/BaNp8pvzIbJVeqD89wk74gbTz8/26KpZ6F2MHCD
dHC7wsu4ab9cnytxmi42ByKrogePuvI8d19Frdllqp+6fjH9ggsDjlhYH++1ybjp6+bmurHFhbFp
KSGzAJvIHFugOJDOQgSasdtfaC3ZyPVLYhkrq68sWyFYI7KBFWteP6rb0EnKtM7cRpeTjZNPL4Zn
H2xYbXW/2+thfAOj6qYtdjD8qZP0lAfKi5cHqOX1zcq9LLb0fHZR7/4LqiNO1WbLN0A/2bdNSgdN
QusMEJlmK0jA94qd2TvLghsu88tk02bOK6RGax57aW0po6kW0H1KxfMEROp5vZ8pZebaSXPrjMq3
ModzZOSxcDOU1p82SKR3LDAFGesvmhSwj3BFp3ee3KOOTTHDHaVHAfhxwq+6+s/1TbR03cG/pAB7
NMEMzN1ZYcLR2A3MqWYf1PgGNlLVOWjdO7KWaJ7AWETSEjPiV5yMxPIdCbpSPXUpIB7KJoUsUXme
kjfqJ/7NERmkuEgPiXDYUs/NhBCXxDzjUzdVvjlmACvwb7mGUdv62ppoOCrjyuFYum9O7c0WSNe6
KFBtG3eVQC38R1XX9tySAVEQoBccgT0AEOcDyjtOf2nEIkq4C/0H43h98Rc/D34DsUkiEG7O88+n
qd0JZd6YqB1iGUjPi3JaObMrJuYpcXLtU+zbIHyzoEnvxqFMnuHlX+O9W8yuCi0nBgHrBe/X85Hg
a8ZKrsBZGWFqfRshSryVQimFeBT93yH24gOMWMpdCUEmEJxQ32ftmKxhiZZcJWlzSrekkvGUsx/h
d2WbNGZHrCVNW0A3X+NpuM2S4R1TSjwHD4TQESJvcD5WawpgBkhFB5znbUfyAf1aVmJp0U4tiL+f
HNfRr7MgibBA9CsUCt6od/P3nFqA8VknALK6PPu+4dV2YOVS4k72U7Jrh5V3z9I9QUFb9ClTozfm
njrR8i6qC2LrTn+0o2ZjWsa2A+nCzRRIj04EH62yEhYuudFTkzMH5xPoh7kD2LeB28fOB2QQ7lSq
eFp3e/3IzolI/jN3J4ObbbJJb4DapQ2P09C6zar4NtPNmzaN9m1o3PdmnsHa69/b9bhxpOYLIh67
zJY+tV60knhY3CMEwITRXIkXTJyWb3V+3vOw0If61Un6e5DoK2NdMkErBeUhwk7+N9voRimZeZEC
4aT1K/hke6n3YFvd8Pn6jIqoYR5VwAQggjbA5xcsQF0OZma0p9gdzGEX+K96RPb1KTceG6NDruDD
dWtLUQThGrkoQdBzQc7jy5NfDymINs3MoCjvnNs0ce6COHnyY+3BSbq15/lSXZZkxr8WZ4cNsRbq
5xHotjGqn7oiDbaZXN2P3URXQto+DKW/lzpYtqrO39iWjmRP0++uD3pxIU9+gnCcJ/5ETcdpCqc0
dutqg7hBkK48cpe/TxyMCC2VtXkkbHSCVVopucf8D2ryc5LWKE+XPDt9Kv/fwCywMJq4kaKKVQvT
0QO+m921cvJT09dYHZbcCF2HAIBQ6RLK6ucTlcBVrQUSOD2fHr+NMbUflHTcanHyjx4aK4uyOCaA
ODDacYQvMgN2hhwGbYSxS+royRr1T3CQ7ywt+3V97Rc3/ImZWdAeI1iRmjVTZ5jeJvDVrS+U+3zp
Jo6zTbr2PF8b1CyiUeQMBR+dQRWmsguaYFME5SY039yoIjbD/02dIc+WqcXDpknOfpa6B9vfy9VL
bq2QyVwfCDQO5zuBVpz/mrCqW7U/1L/UtYzaot87GcRsTxdVWjWW8ESJ1j4OgfItBeZYpQZ9Zd6L
5fcfa3WtjX95e9O/ALSAB/I8P2MGSWFHzhC7lcPCHOIcOvZN/Q7QOFU0wNxAbKHznsdH1Fl6yS7B
pTvS1/ho51+ub+jFQdB9QY4Q1jFIls9XxquN1kEvLXa7QiVv63V3vgxbXEvzTZWtvJvWbM3WaMga
OzXHGsembdXhVu83vXFTTitlksUjejKi2T1bBjbQ05QRWZ4Tbcpg2DWV/thN9h06DQ/diIzGO6aQ
xDrYDyAslInPpzC1m2KUKxq9gu4+Ec0s47ZCOSwZ3nMvwIDMhiPdfoGo8rW8MdUyTVx7uFPC2zUS
1MUzSmeJaFyELtwS19LJtWbFJi0mAc+nyvlHlj5oxc8u+vyOmbJ4g/FPRaV6tjReUdRtEjKCBlUA
4y4SOsa3tNxft7J4fzoCKkAfhKhxnw8k97Wk88V6NKn/O83lm1wyfl43sbiTHRrWqHNz46iznSx5
oRPGVpS4MYoxxtafNqYQbFnZWAs+jcwv1Adwt1OmneffwO8jMEis6yptecdoVbSJmmpT9saHerCf
rEz6PEbTWrV74b1xZlWM/WQf5ADPTMsH8w5m6ZlmuHucx1Y32o8Qn/1RB+kfqWj3ebDWtrCw/XTK
moKMllyXNl+1rDD6LrHpoLLth6qIN7X/YAJ1u75ui0bEMwrwLiXbOfGTD9bZSG0e1qV2mKZnyXkO
w8N1Ewu7j1e7wMCz+3ivzfZ40bRJVlQmF1Gyhbh3fPvmPvv87JTaWVbEqsfnEVcZ/fvSeruT0aHF
BhcKsBnY5syZNV0wJpkOfhpl1WrcZiuBwNLsnH5+Fj+1RS3Vg8nn/fQmiV5h3VhZ4YWTqYNl5zkO
WohU8uzw0wyPiFgEuIV3Ok9XH36d4HYMeR2g4HV9pRdNgeUXqSyTl+xspcN0KErVAn9iobJUZv6u
Vv/Ig78Z1HLF0pIjAEjDuSC0BWA4iwO9OEIYM2hDIBw0yifmrdzA7zQ6VCYL6UaNwkPU15+vj27p
qHCyGRq1p8vq05RoHTl0EGpqlBwHR33o6+q1H9cuz6UNAfUurhpDUJ7PJlFR88LWwwjQdun607P2
9uNCczTtymRQBdPoLLzpplAtoPcdXLXa29/CtaLF0nP07PvqubNM7b60Sgncv2TcxYaxL/TnQUU3
E0rQ9L5zPvnV1wmtdE3fXV+dhSBHkO+qAuJJGnqeSk0zp6BXTUOrpoMitv+ZaA+pdNdnt4W/ErQt
7D0qWGR8RCZSEP2cj9BKOy2Tfb+HZsSV2gdEezbF9F2tjuX4Rc7LlfVa2HVYA+SChyaamtdntDQJ
x07SOjd1gicpMuF8N17Dpru5Pn0Lu449DeyYt6kghJgt21Aak4EIYYeT7jZj8Nl5R5/SmYHZtnac
Rh3LrqU1Pd+0+V6fVtZ/YZ7Ovi8GeHJJ17RNkwzm+3b6w5d2g3xjrUkyLCz8mQnxE05MRAhL+9bU
iyF8kvtwVyQNrubZlJMbO0N+UV4Z0sKWPrM3iztQ5wt6wxw6HjqoFKpk/oTgnTXt4+ZY2SvGxPzM
0mTg+GiTJeag72memgidtk+g/OvcqPpoHJTu0/X9tTR3p5+fHZq2lXVPyMm6I0Jq8SFqdk77XBvb
OjiUb6d+BEJMfZYIUTQVz5+hqBSltV3mnav1z0qT7srps6+uFT4W7jo4dUGDWaB8LsF0agptll6p
reuZuy6HCkg3Nq3tbUZ7TfV8aWV4hAAe5Wq9rNBKdhypcuG3bhBkm1D/Oa3cayvfn698gX4n7bdJ
6zbHGjm4fHd95ZcO5snP12Yr32vof/sNP18DJhI9TMN9Xa6EaAtrQesO2DgVSmiFSTo/mHU9yI2F
KrMLTwV3S4Lg+fSMnNj1gSxwlKFOAvoZTCq1NODw52bGOEkVJVUb19Y7Gl+HjVd+zbwfnvq5T17j
avM5QDV+Yx2D35K9Dcw9/TGGf3v9R8wWCx0dCmC05IOrNGCHnTdEtU5h2Gkrj0fV2HhA8b79T5+f
Q9e6LA7HQOXz9LVu8vKmsf+8wwCwGtJDdLBzs53PoV+HdWT37XhMfagKBxllD99eAzWIj5z4sv9M
0r9G5ju66eRIdvpyPAYeBnI5/5DFxisSbb+GAG07Wf4mOVO0yezhcH10s73+H8OC6lG4hst6blWh
FKd4EWTb9VeTkitCbmt+erbXL0yIDXJyCem1yY1Qp9MxtHb6P5VC191tbbztUfJfIzQv40LBec9R
AzW7XKsnjGjTzuDNszZPy4P49/uzaMMbJbkwwNAc+4Jmu4Ov7Hv6+9YkmpZX418rs/NaN/bYZh1W
tPJG1jbhV21tHIsW/gplCJIEkuzni5GbI5WDQB2PcSN3u8QOvidq/axUxs079tW/duYYLTsIan0q
x/FoDPLnASCpj2jpxgjqFcDA8njQhuH1Zl2W2b2sRsm9tbCTP2UdcrNH+uquD2XRgdn/mhCBwsn+
dfzKAsSDCR8t6zrON8Yaic7i5hKNlpBkOOSAZheOhL5tXkcmiwIfbtarqDKbO8hde7V6x1hEzyu6
UvBZ4dDOxxI3djiOko5SHpBsRNZXPr+0Gqefn11rCeI4Ttrx+aC1durvjmbktVfT0lwJyJPgeAHb
PQ+VaErQwjHK5WNQ7sJi69+hNGyu6f8sLbnQgRMsL1zQ88e61UlTlNeIItoTKtRyU2wi23i9vq0W
BwIulAe64DCft9/ZieeFvuLLR9vqb5youo28fBM6yo0d7a9bWhoNAgCChgUlFPKQ54uux0LoSBrR
L6zs7qDAPbXzQYGv5OyXrAjsMMGMyNzMqxAyDKimFMp4yHqPrPW04lCWpks8XUEeofd2AXYzU5Rw
vcmYjqPWbVT//5F2ZU1y4sz2FxGB2HkFqqr3ot1ut+0Xom2PxSaxI8Svv4eeueNqFVFEz/fimQiH
ydKWSmWePKcJS9fdDdWV02+EZmt7GMkz0MrhueydMXMZeK1a4FCYYui3BmPxyqHmzNlGULRhRHWP
7eB2JlSgYaRC90zzMloQX9qSRVo1ArYpFDQARALk+v26QxOEjwhVJqxIGzLtN2wFTf/08c21JOmX
zirgf9QQ0wCxXe570JDy8sS/6ebaOCR0+H3ZyPJL1fDo1Iiyg5PGTYbWgaAOgx5I2XzjtA5q8xtW
xq/+iyl0xCInCCDJmdCJsEbmz66QcT4BUWzo7a0Poe6xmu9BePfckiS6PLTVY4PczELRCeCb6mrq
srXaorFkrNt14BEI0Gzlz1ZPzh8LapdKAcBWB7iljH33kGvRDGAH9N+3AjAVlvsWgVnQEFsaCBBr
q1jYBOyydW9h4ngq0ePj3QsH6gJl90Lbsr9NhsYMZ1EPUKhj3ldtAPsxQ80kYNPkHQZ/CCpQNecu
GzYCXOUZ//azALhaxGfxEjojaxnBpVRoQybjmrU/GMnu7XpIQ83ts7CH9mHgow360HD24+PLempW
2bGS1gK9z6mMW1uEkKDfNfLTZQtvfR/qoQD818Shw+iwXd8fb9fPBj9l2oSRJQLKajXktaXH9gi2
nVtdku4WrcP+wwQ4TyAyiCFPXGO7nBXNdQPurQM1kPrTBivfeJGtuZ0FJAwO0EUvSO24tWeArdGa
ihMkbtOvQxPp6e7y0FctIGvq2MBHLbmf9yPP0nL0sgxbjcg0KLw2SLTnqtuCcK6dG2RjwFOPRzq4
oxQrjTeX1ujDR5cTifjc30BUrusf8/KDLcpvW/TUkLJXKApC/ZjDUCKh0qtXEYSwjxObwC3vWy+X
p27tOCxNN8gJQIYKWY73UycyOsNfmzilmnZvCHBh+NoBSMHHhkCfshT5i65n3y/bXJvIZZ2WVo2l
FVF5c9BmTBOvnee4TI6VBbS6HqBDDqy6l82o/T5v83hiR71UdV/mRisRtRWgl6sysu+aLvDBeqkX
X9zy1qwgtIQDn9+MpX5d91v9L2tTe2peieKZbJIEiulzzEnUAT8wv1TdDbEjZgS6uxE/rN0auHQx
mbjbAf5X9mZWTE3mDAYeiq0B5IrVB3g5ZhsTujog0MWigxKqzmcdYV6euZVPsW54e40HU9PmO7Oh
SZiYPVSkitLd5ZYonjqWyujyUq5aRuCCUM/HH2qQb5acgm4UU9l2V63Rhy30CWfjc0YscCLGxN0I
XVfCC0T6oPAH6hKRjBq6tl4m/CGBwLetPeJxz+S+bm8xr44eXB7XiuNCYIxIDFRQFtJhyumzemfq
GLot41xzw7n9pYlDn365bGNla3hgTAVmTwcbO1gq35/wTieykADSxdX8OZn3trj+D98HncIS6uMl
qSIa6ooyMk4NiTs0hsug8TbmaPX3n3xf+f16O1M+mCWJUQMOC6iroH/3P4wA+N0FJOMAlbFsh5MH
vY78Byulqcd6WgSgEv4o2cDiiMA1AaoviInjhac6vNrrBGOmS2LvXuZmoGlbqJLFYypXP7bq8mnc
/Qux4fsRIHVTdok1GrFVFm40+Ow6ye2dJoZbc7KvWqBDw1b4c9AUxdfLc7fiy0HBA9LtRckTxWzF
l4OTEoDGHkdlrgIhQueL5u9GvhHarBtBLRnsyFC2VHsnzCIhuTulelzOOcUbzL8ZEj0JU39+dky2
ESCuGkMLEHrFcSzPXkmW8A0NlXk9HjrnE9oKnyjVSaCx/Ci9rZhtxa9BbPePreXvT3ae1uWlY0wF
3vzj97L8TtpH0CgY2fPgf2FAAlxeqjVnA0Q3eo/QGwZNBuWOMF3uuQCxzfHY0BChWoB+uWBMP0hF
8rbZgQQDghJt9gux8PsxGUViuckMjUFu9qHvdx/Fm/xjAHSOi7AE/Jmy2Vtq2VxHW1icacgg3ubQ
lLs8UWseB8Lk/xpQPI7pzK7v9uYcW83eETf9X5c/v7YOeNjB0yxVfnA/v5+gqRVuLxNIZ+bfpH7j
mXGyVedZHcDS44M9jE4zNfntuyIFy82AdBX7BWZ1u9zCk51fkABzgd90aV/Bf1WfT4ykzNM2d492
Vkac3lD/ayZpaAKYOeXx5ek6HwxsAd4FcA+IuM68c8VlbZNMOseK3GS3WfLhQsH7zytHMBOFQ2aO
z/M7rwr9rZjp7VXw3jUvfYsLIx+guHihKJeLX0unJGNvHyu5S1sStfNxoDQA+o/Y17WhR07/i3Cg
frRbUrsRmT5fnr7z3fbevjI+X8qqpK6wj5r/3Nhe2GY3A/ugABZ2AIyAlGWp6wEtqyZ9Rl/wZi4w
SJJ9aoZjgxajwn28PJA3VIo6k2AdXe43VN/OuomrGaXNHCHwEbn5Zt+OzBHhRE37CSiq/AWzbIas
Yp84mi2eK78kR3BxZ2mglSQJ57Ieb8ze724nw20fRI58eDAnefYyaIN36K1puLWylMY9H9g1bhl2
sGlbHGpzIVyWUDYOpwxyBQhFOhnZXE43E2LHK4pEQ9BBd/katIHl69hk9BGVpwmawR55QXed9kKl
re9dmdbxmJbifmjnMkicMg0LOhcBBwMs+DukG4liIPyAi2cMkF2qH/IqHw+issznKfef+qr/nQnN
CLRUL/OwnLN+3iMPll63UtJvFfqDblvpDdfgxsugqT42zu9JH8lfpSG16PJKrG2p5SbGixu5xLM7
3+W5VenMxmo3xzLdu9lV+0Ewz9uGOjGhPt3MLml5WsOEvx+KPUv3l0ew5r+Qj1iId0C+ehZQVBVm
chqoc9R1sc+0q7n5q2Z9YEGFUv8gGu6fofyxpRzAqemtEtBl5yhH70D1v4AC2HiXrXhI9FoCl4o8
G4JAtVxEIINjNrj5j2Tc17vNgv15QISoGF5+MYHwQTfe31curZEupAQt/NPTgCdQYy9q4lfWVhZn
bRhQWkAEi24w+BBloro8ow1Uo7xjpn8fb7n39fKarw0D44DQDSLlc+I3pPe1OqW+cyRm5z1O3ky+
5Gjg+wxUpHiwR32LyuENcPbeX4F7Y1l+HBXALlSgQzIMdJzLlkONvWkeRS2viZca867NijlE5lRH
vzf/5ul1sRNz0T24Pc+CnPM0SPpWj/QM6YLO6/ynCi7K23lO2exla3FMvudC5sQoXtF/azzK3pvD
SquGD98ci0eHOAygDkuVRQntaUn6UYP86BE0l/rSadiZQfvh4grgr3DqyCcspExqZJ8i1rZSIvKj
q79J26LXZgryrUay8521WEEuBvHQSrjC27Qy8sHNj+iGIn4aCmj3XN5c5y4RFhaGcVAygZZMvQBT
SuVk6bw4mkwPbBd9k/oQiOn3ZStr40A/FB5CIPLCm1KNHCtpo3hXlUfQ41ePcouc4PwVaeGA/Pn8
Yv7kNZKTXgCuh88n9rcZejf93U4kj00PrNuBbOGf18biIh+BXg5krM5WHtUUV+oTdpfBy3vINZeV
2GiyPrewkPwvKjGLgAZSR++HYyKIzyFt3R1rA+wzh6q6urwaiz96f77x/UXbTkfo458BmTJLTzPf
zLsjMbr8ftS99LOujelNYTvtnZWM4trUdDeYUlF++IGyWF7K9UtjBaps70eWWrXRlX3THftfgArn
z5fHtTpvJ19X/LAui67Q87Y7NjlUGPrr8T/kQ1AKAf8AwgcQwuHP978fHNJNA9aF7jgFmpBBbm7F
o2tDgMvCqiBbiJlSDopJicWJhaWX7YOW3Onm5gosr1hl8cEEgv69hd9xke95PwQyGClYI6hx7GFr
R7mww6Qlgx7qJXP9KzoP2We886rQ8bkV1hpeGaHfj2BS7SFuYcA32Nprlfjg79KTNsTJfsaOISA0
BPN8wMHRt9dQR30sRsOL0ir19o1fagE3ZBmh4pCHk2k8UdHbD15ia1d5ylN0KYhqfp58RzoBqQx6
1VEOUYhBuN1er/L5VhiNeGZQuQqEkwlASzrN1YBs12XE23qrQfT8wgW+DyRUSNfqyAOo9RKey4aO
vW8dwbAuox4hyoOBMtABB4XfpRMKgB8/FkjgEewoABjA9aas+gyd77lBrvVolJGjQ3Gj2OK7WdlX
4FYFngyvD0jKqBu3QMhP6dxYxzo1H4nsP83aVqeb2n6AgAE/cUmyg/EGwDU13Bpnp0+a3jaPiH9R
gdGt6WfFuH0QOR/C5SV5axciu0rTxvhWWEUa2YlIItT1P4jbf/shqEIjMYphAfii3P9JJzuzTUzz
aNn7ub6R815m+w+7GkhL4zGHOAMPCfX6nzPiW2XnmEc8dao0QvXu8vdXSkAoCQKBAo593DNnMVhT
CtnWxB2PaZJ0+9ZMmmez7NOFJqouPplFanyea+fnIoe6H9lEDmk99g+5w5gWVD46Zzd+z3LnKG5j
yccgDYB6KPaR4jYA8tVE12jimFvFENXo0d9xb0TFsq0mD085nETSozKeE85i3XC1QPSdHdAEweHG
3Jy/gWzApuCBwfC4PNuV5U0Lyy1r0IIcZQUnlAatP0QV3XV+ZOm7y8NeOTYwBVcPFStUgdV0Udda
wGICfng0nevSeSRiYyhk5SpGS+UiNgqfD8YhZVpz1qPfmbfk2OoFu9FzJO7sYRyBbAeb/uiUJvi/
Opa1ASTI9KtuFM5NLj0UBCsKimtN2nf27Pf7Nicm6uOy3VV2Sj9Tx832ddPLrS6z5edc2gWL5zwJ
tOyCMgPt39Nxbq81f0/NO9P7+JRjYcEHsZCdIr5SVjeXXQqdFpiQ/MGUWaCNPy6v6Yp3PzWglq4K
5EjAZQAD9pOfIJV85c6h/0H5j2WrvDOihHCGPWjg9IMRkDTmbYA+pcuDWFuIk1lS6bgcidNlFHw6
evp3lsVOeuDVp8smlolW1/qNAM9Ff/cynPdrnSb97BOh98e2lMIKipoxAZ0Jnf9qHJ/+dLqMBm3t
z+HkVsYc4ILcCobOBwkKgKVoCk6ehY9J2QrmLNI0683hOAljCH1Kj6R1HxLAMj48m+8MqQAUUKjM
dpEYw1EjEakjWe4nJ7w8m+dOCxe3C3QUHvELDkOJfG2LTZaAKuoRYeNYAIcXAn/dW48A7lw2tHIN
v7ekRMG1mPtqNrP+6BtfyLyz09tuejb43k4PXtFFjXPIwB3Ptjgvzl3le7PKYmnSGVhnwyy0QOZr
ljr2jWTDcH15dCtWUKzDOxK1bRBBqiUUnaSZNRJkahPgDOf8hdHosoFz77AQ1P4xoHg4Rttpbstu
OMpCa8Ki1sYwGzl71lgh9pC5HveX7Z2fsiX5jOYvtISidUGteHieRoqi6DGg5+SZsNCThyK0eGjy
Qys+XDFAMgHMXahwoY3/jEIzm1rEmS4UXKr+Lm8OILS+PJaVuUOyAgwEiAERvahhbC0KVrlWbRxF
d5fnex+66d1e/rhsZGUHwAh8AqZsaQBTPSseqqB3So0jBLsQiA9bkdfW9433bi9ra9F1zvI+kk/M
erHs18u/f8URvPv9ilvtR5JzZmnkKMpMj0Xbd/cEcGYeDPpoNoFIjeyBE73ZyCms+FKkLIwFPwg+
0zMguFYROnNEdkepXzX5LTMid6vetWFCvVg7qlcdmIjIsQBhKg3xViRbCh9bJpTFlx3rORQXEY9N
t8X3Mb9ui409vGIBaArItS00N0vP3/vl90quVWbD52Ohd1bEy+KaG20ZOHb7fHkfrBoCExVqbCjZ
nsl5FEap+Xkh56PX1tezYdyOlCGLKp2Ph8uAySFxjNw0Ej44Ne9HNNh4TCdthxFl086bnzsAEIyM
31tpHUz+7vKozuNZBMrQT0K6HanRs6dXmqSdqMCCHTt5HlDzt508Tv1XZ7jOqiR0NyE255P4zpxa
bRmHbK5YA3PD/N0pr6tqDICzuTykLRvKnpsln0rb0CoADe9LDqKgp9R8uWzi3Oe8H4bicyboI/E0
TaoYjfvCk0E3fdhpvjeg7IHcIU1vEFTy5Jgfun6f6B+kU0LAC8ePlAlqIEBNn23n2YAmrsWqLHYn
oYO6N72i1BQBrd19YpUfDzbeW1NiHKtPpm5smyzOHLFzvfwhtTdzfStbeaFvQ/vEG7OO+sxEP3uW
0cxNY8miyovH7tHOwwFVpO5R0ufLG0AttltIhoIPYqEZWNRBoHL+/pCOTeP1xuQUsSuba6+/Nehe
0LusykKeXekV33ftV7ggkd/V7hPxt0o+ygZczEMlBblZ3N2oaKjRaeUJDrC1weLEjQczA7jmgymu
MwvKig3FlCYziBHj0gSSIOw/mJU/+74Sfs51lVhc4vt6PkbzrCGPeLi8Rkp0o1owFHjQ5FV92Zs6
i6lxg/IPyLzSINPNCOICH7uDziwpHqdDY9BkZliNVJt3leHsLBuFcWMr+bA+IDQHuVDRRoeQsueg
IdDYI2BowIvtm/GR2mjcCsqth8+qFZCeADP0BqRXBqMPrC806pZx7mSBUb2206dK/zVsAdJWdzAS
8rjjkIMEAur9AZIuF33B/DKev2p5OG5dAqufR+QM6QoPiRpr+fuTxIeV0K6b3RpzRZ9y/oDj9LFb
5m3NF/gzelgQeJwpvuuWIK2f9DxO/YPwdrLb6e3GBkbvCn7lyZP+HyPw1EA9LpoDy1V3Mgouu3GQ
Y8FjkHwbt55WJchMJFbgZPq0ryayUCsjXTf04tnzxUOeBYk8tN+Aqo9K27nORHU36K8o5wIHPvxV
T4MIfKQkO+emYNl+P5fzw2Ty712Pf5g9+kZyJaQrIkMvyhCIEhbVHZsicPolYQnPGiRM8MC181cr
d7TAnbVsJ2jLAqBoSIB8AzgqwGQeov3EDEtQjmfl11mmc8Rz4xeVkoVA4zuBR48d7W+zvPrZz62+
Z1Irg9l06Y7WT4YOsZwhtcawb30z8oXx4lXyp2Uw68ov3PRBK9Ny11Vj+dIhML83OzJc5W1/KOI8
xkvqqvfp3czuqNVGXqFDVvd2LOgnSGF4B1cA0YvkXRkhJabtZkq/NjqZg76evID9BJVh4Iobszy4
xrW0/NA393mKajGYn6X1cyh4DYCIbQV6J6bdZEoe2pwHSbKjFOw5mhZpbm4vHS+ojzhR1WihY/zM
/TAfQzxiTR7Mk5kH2YRO3qaryBUn4JsEx6z5u9ba9ohSjhclmml91VrtFaQZScjcwtpZQFaHjM75
wTfZr7zrEvCbJcaub0HkLK2ZHgx9IiEKgW2IHm5tn8zVz3GYvGimlb9rshzlfdmU0eQ0TdBatohq
z0kDnevZPROd2AH8wyOftEaYjF3zuS/b/Dh4nXuYJ2uKCjzh7rIRNCqkL77SRnSRq5U/0MsA8FVe
Vvt+TNLQGPNhPydj+RXhLdlBXRQ6Lh227VA338sRXLFc8jxCYCPvTDG5O5ZUP1D7IOEg3W+8pB2m
EcA4u/GNXW7yKXT7ART8pf2ExcO92lF6I7jNwwbZryvUXB+l3fGwrMFj3gAnFI62rJ6SwqWHqfCf
cXSLvYV8bZjkBgnowK3IE6K7mUWWxHqfeHtkLq1bbgn6zRS2u+v5PEUNJwSwf9ufI50N2evgUHcn
x2WTD4V16zbcCfSy9AIQG+W7gcrqJu+4e92xpMQcdFC5aDwz6BpGw0FI6y7JmRckUzsFIIuog6we
sHyiqAOALWgATzvusrzhdtC2zfib1g4LO5qTnT/77LWfXWNXiKTakU4X4CTeo7lkPwpIPqFrJokM
Y0qPGhZzlxVtGnmaRoMi8wD5mqs8MkCGs0flDWeWQIildB0edgkwTlY1mldlMnthb0kQd6IP8GuZ
ovLuk9lHzNR3B8Mt21vSTe3OQQdyCeXEwYhasOyEVdUWwEoB0sududyN6dSHIEiH9awcrlPD6EJd
yya0kid019PKvJ78lofaWJNQmgw87dREenLMoSdHx2c+1TVSNiYaZey/JC/NA9PNVws9IEE7OS8F
4uDDVBE3zNzst2vRLupHMYTCxoi0QR5RT9RCS6PZDspB1kPq4kBbnIoItFNl2Mx+vkNXLwkgu+Md
ZKV5EZSem/uyKs3r1s+BsRsmHEoysZ0xJmiC9hfh0aTMbnjFcVxcwYIWtbidZGAURC2RB7xoQPxE
JQ0clr0KzYawT+FWNxQjDgoogO49veVXwK6O12yYvyGA5GEOJddIH+c00qa2wKK2NALYsdpBLdi9
Go3S2Te5sZUdWb1BkHxZKESg4KXW+Lgss3bOJx539S+z70M28l0y/6Dwo6BHvxxwKQ+vv2+rE1vK
nev2FN7UFRx0BXcGAm8JBSyZbxhZu9iRrfp3QMqVmGpWApcDI5394pZPnfvt8iC2vr+ERydXrt6T
TB8zfJ+BLRnn39+CyW4ZUKI4J2VdYgisCJ7z7hzUQ3R5AOurgKjKAo8AEntKYL08+iCdSHgs0hDu
FB0g1RbZ1qoJFPKwnZCeAPT+/Rwxq/Zq1x+x0MnDzB7RD90aH5UnQkS21Ar/34Ty/Jh6XWrFCBPp
ovYY0A+WKv7eq4hvkdlHj8JZ2ohVczrgQPK4dopAgB3I8ns8Qbbg66uLDf1cPNGQzznLFvcNLg0X
eqkxfPKunq7BdB9eXu434oyzGPHEhBJIdwOFJNaQ8dgwCyfqWsgAep1lBeheG6JUjOkBgcozwpM8
7Oda3BfOxK5siUvcyNsUkU3uBTNJv7sF94PZrsew6VI9hKIVYsCM1KFspmw3yNnZuWJA55WXyMgV
FpTaPPTIJMTdqpVtTZqS/Jis1Mpgnce4aALRHYduI6++un/RuAxa+YUqTK1TueggnArXY3Fuv/a4
/5zqWjc+SN7y9w77Y0StUY2NPne4YVk8k4JAUYaEOkVUe3n116cK6iHgiEIaR+145u3QGxOanuME
sMmj3m89OVevD+Sf///7yjHMk6TP6w4PkBpnkB8mb59EYrgh/8XpnphRfJZuJqIaKIYxsB9Jfmf7
vy9Pk4rO+Gcx/h2Hp+QCeFGJBgQuLC6S6jZjSVRY824280+sIZE9lTvIad4Uie6GxjztUqff+Va1
u/wj1nfdn9+gPKxdc+iHpE6QUWmOTgq5rORZ2B9MtP09UDRXg80P5BtoYnnvmhOqzS1S0jy2k2xv
GWVg2lsqGqvjODGh3JBo/DPgmlse61kWTOiJStwb+LiNe37LinLHuHk6glcAAwE5Wdii/ApGgQOd
9pfXZPX8nIxF2d8GWiYSA4CO2J4jpDs25VOXuThzziffVza2P6NclECIJubTS+EjWLZu/OpzkW6c
nw0zalqde5CAFi6GUSCwmyojmGkeWMaPydyoSm3Ml63sYXSCaY2wMB4AnLAa2V0zaz8vL8nGwtvK
fZYljmV3NcbSkqXXG0muNotY7m10Xq+bQVcZ2gyg6KdWWRjMMEN0PCbV/Qwa9NL4TLLHy0NZX5Y/
NpbZPIklnUL0ZjI3PB4NJ8j7ew2917SUOwuIyMuW1tflj6VltCeWst6htUwxmmT+luvaSz8DpPm/
mVgGe2KCun4LZWeYqOQsAq2tP/XVFrnAchzOj8ufYSjHkRPpl5YDGw1zn2kbmyComqxvQHGOmRX6
ELM3xUZfwPLJSyaVE6qBEb0RJrwZgsVbBmSajYyBXnuRr7HnxKF9WJHk+vJUru+9hXZNBxXGmci9
HGbAqiluVSfZDcY+Gw/lX/+bBeUQQVop6ySB9+zYbvqVtvt+S3ltbW8DkwDm8gXqc9aalfCJVoUB
T1CQQ1KVAargPt/Rcoufct0O+NihZ7fUeZV7oPYFOmm4h5F0fTAMLISqXFDJuzr7WPfn280Jnet/
DSl7r7G0frBrB1eBfte6aCZGm+nlRVk7pKcWlK02SQcJ2AoWfPsG/AWl8x9c2sn31YJH0urC4Aa+
37s/dePFbG7bLcm1tdNyakLx/0ZGWJ0zF35mQbGCDq3x7zpcnIP2DUn+sBl+/YcpIwsQC32ti3rJ
e6czA3c/ukMCDzq+2IODxM4GQ8xagIt3AISDF1qDsx58f+y1jPkMxWLSBpV9GNPXdCxAbPCDV1ux
2erkmWBaRKPIAs1V3jVCENAT23iZG+5t3kU2sJKv9GC+GsZ/2conhpR7x8xy8LsbMAS4LwLNTUa8
1YGg/WipfyxgKOW2MVIbabXKYTExqygxKXKwMec/UDoINXGlfZBX5O+TCQweqJ0AUECjzftNYNhe
QSrASGIUOWv67JYbm2x1D5x8X9lkBXPMLOFLYJ4Fs7ZA/SZ/XzRHtMtd3s3LD1XvGjD5/jsQxZdZ
gzDLzMZAqkwGFf0EyTGQj22IEW4ZUfyYkXm+ho4kFreyfR7H7qGUdkjI1stz7apGXgMUD2jaA3eo
siiJUemkMRmPS5nvi/RaVL/0me0bF9qSPlLYNt/JYotXcPUyODGqrFTq5G1rLPUwx49TlPkljdA3
HdlmF/2HlQLYB70koOY46yhpfX9MxmWH9+TB7pArPWTDxiFdHQuQumh3BdPQWUfCZKHRutYJizmk
chP/rm36IGNHz/t8eSjLYT/bdCd2lP3gOzlCzkqyGGnyl6LemKj1r6OpDt18K3h4ncpk8OiArzfk
brLkZ82TG2+O1Q29EOz+Y0JZdJG5M2mgmItKsZE+2YBCOhtLsWVBOZf6KCHpUMNCgZ56Ox6HOy/Z
yGeum8AowHwMASEVaomW0MyqtJHFo/9Dz7+IEaDel/+y0H9MLEt1EqCXglWJRgSLBUF597UeN7Jm
ayceQCELQiugyTjrzl7oABwPcrix7PVrpxOBnH0UDb9I+3clntPmwR7yjYhp7YycmlRuTFTwtR7M
akif0uZu7IvImeto8shNO231Iq4tEKJZoAhxHtG8rQRntEIPsuvOCM5QvpXNq4keZG0rN792WiCA
oINGGA0H6EZ6v0Se2UnoP2IKvaR61GvnGgx8W1HGqg2Akhb6tBUWE4cOQ1EmTRmDYWo+2Ob+47sM
BGjonYd8OQGH1fsh9Gw08NpMWWz7n+3haGwc9rVfv6SuIFyOHmoEZO8/P0KGewQROYs7aF9MQbEF
29j6vuJMtKku85LCG9rlHhjeTfCm+n2yNCHaSCgsLdpAOysPL0SRpEsd0d+nwDS43o9q3CIvUM+E
akE5E2Y+CY/UU39fiCu9fnD85/ausA+XV1ml+MT8e3hsIbTDIkAtUIW5T5ovfVNk/X0jyNGo6V4m
9DMByL0sXhl98tI8LkGdiqj6RtO+2Oa3cQaye2DFhgc4y9wuP2QhdsaPAYoHZCnvN0SZASgxud5w
nzT+I9P9154nA2rcQMEMRX4AYdj1ZFlXLKcHt9F/mGmRQizWGTZSOarze/sZeKmbeHG4oD5UZh3k
CA0qm/gZhI4AyvuHsbPSqJfieaqBqLEK3dp5NksDc/a2WhzesmqnVzgOgwXQBIgqwKYMwnnl1UXN
pITm0dDez+CBOCTjwG7cjt+3sydDN0sOmqN9qWnl3deyuwEf2/fWHP+yaPuLTMMzpKkhheInT7oH
IbPEYPpDQvp23wIet0uk+FTWxIhKIngIppcILQfXKdpB0wkII3e+Mf35AddZ6HZJVA5oIUomfhic
fvkf8JhI/7aZK9CH1+5fnunc2YDLR0MGAj2PZmjmtA+Zyw5jgRpeB3VliE1c+wauCn14Yoa70OGW
PygZtlDh58cQwQgiK7QFL7JgqnQGOBVnEyyq7X33hdEbk24kjZTL4g08iw3pYDt4BvSzlIBh4F03
NKmbxdDAC1znpq1p4H5wDH8bWVr+0d+CFnaVG9Ia06Gz2jGLe/P6yU6uLp/w1SGcfF1xVDrpii4n
+DroMh7BN/dAKu0BXHdbOE/lrfjPKCCRAK5AcE+qTQY8k101CZLFJD1M+S0tr3OeAyQBDqGo3aLT
3DKmHJS0Gc3B7XT011nfQESlA1ZqAI9WUD207L+SbouBbn0S/wxOmcS68kWlORhcMUI2AeAP0EiH
Gd3I6yib+Z8pRC0f9IdgWVN3G+vcnKJRKItLpy2e67xpUW8ZyPPlDbFmBWhGZNlAPY5mzmWsJ+Ej
cElGaqFqBN2Mp2EKfffr//Z95eadzaRnPMvymBn6o8G+9aXx5bKFtdU4HYFyKvXKnHAlYwSUXev5
Va0fsmojBl4+ceKJ35YCTICg8EHWE/KGyjXgjlkzsREL3vafe36bFEXALAN4TAAIui64PJ71Fflj
bPn7kxXxbA19rxl2s+6ISFZeKH9eNrB2XE5Hoyw5qjmuoJmRxYn2NNkRzafA96FEXgOml2ZBpm08
gtYGBNUJMCPhaX2uCmkkSEmjazONkxv5DaDUy6PZ+rqywQy9r7KiHNPY1KzgoW62epnW1v701yvb
q5+ZFMTHr88GtMoMO6P6XuivIz1u4R/W9vGpoWXZTtZ9tjjz6sXQUWg/vb1Wvv5vE6W8QnKNu1lu
4fvcDBpAU3eXP7/288E5AM4VUDef9y+5Fbel6ZVpPHduZIKhmXcu4L1b0jVrywHULLpzF6lmUDa/
nyUhgRalIBWNc+/g+zdE/2QScdAMM5zyX5dHtHJO0OqPgBg7F0BstbOkQsidJqakMXSGAQ0Ue9kb
N/rUPZOaX4GX9JoV7Qfr34unQayHJg9QGSANpbpjknC9aXyfxhqNtB9eB5bAq8ujWjkvNpLySG7Z
5hJkKJdlAelxLUPvbExs+szMawLW6w9bQNUMAhAIk8ANoCsn0jQ1oSHtQWPoQNMbf9pwxucbDXER
um8Q5znYaCr4xZgyT3MsbYhr4gBIOzWh542fqcE23NbyM987fdhBURK5G5QizlRmLQb+R3A5jnFV
eOYD2PHHCNn9BgFw5R6Qj9wSs36DBp0bxAZAk8fyElPCCnvWR72d6AjdMkCHAfJOAUvtf2buXV8f
WzqBMAsdOWT/0dVC/5+OrQaCCwN0U8p+KAdcoMCGjzF356u24sc0ZRuuYaXXfbHhQHsWaB+QVCuu
xzOkm8lsGuOSjwHVArzuQlJfVf9H2pX2SKoj21+ExL58hVxrS6q6q7cvqPt2NxgMGMxi/OvfoWbm
TaYTJaoa3UVX6isibYftcMSJc/CCoFUX9RVeEqkfCuKFdqmtvSWvjwyApCASYs/Nzqi+KiMMfBuA
PDAUxFCLehQk2xQzpt2tUIHN79ysr8MAiquNZW2nShdhCnQVEL7a1sbrxWPsDyM2/nd90zTDygmz
5MpIAjvIGoBdBD1dl4eZxicgEp2mi1Pd0qLSyZ37LPNB+Jm0wcosLHkz2FHwLgJ5/jVjVe5blINB
lsc5WqFAQ97LHTU2w/Tt/d6EkwsZnJleCGRJlyPK/J4SLTd5XLriCCmUF0OjK3Hx0qSBCw/YSrSw
4nDWFRPe0OrIRHXowtwaXh4OvAC524rLXp+SICY6M6KMw8+8Fi3MtIsD+jCYj/3Kaih5BRzzM+8R
1gEMddjwVwsPvDHgR2YPAJ+P3vg/gmahJD9r29s3+rNBIV77TiDHlUklvCjBOT2h8NDHFjOguWF8
Lq3+A0fJ+aiUbY7GrqQmFKPS5aPh3FXvF5O7mDVXWXmW9Hbi5vh+Wv0prX+Y+ZHfj6Z77EZkOkG3
eOlZHTYpt/ViiAd/jHJabKr3085iBGcWlEVAlQAyXG0+xAU9yBfD37x/983S4iAPQLitq+kqSnWn
caHFEOftcxAl9UqNcf516gWF9MrMKI8QAlLbl/Nj8Baq9Y3Vo2ucHEp0gnRtjwf+8FDS5DWz8p+F
Ya2MaPFSRCQELrxZ3OCK+ZmktptxAHRit9gHAu0qT1AGC4vURsNVuiXd96JpD/ZaD97S9gc9P2JZ
pHLwl3U50tH1MgNJqx754lP2U0zP71+n88/P5s9C/WxyjLwPJLY/yPa6n+Bmvf39pSMSodfcCgA2
gSvyjQ6gGt+S2Otm+4X06BR0RMimlWzY4tKcW1HiFR+5SWMyMEmJP9GfVLPtY5mkzuemabWnWhrQ
kXVFEhKZfScBz06mNZUrv2FpnVDyAO0R3uVgtVNOHLtymeyQ9o0LewjpztHWkNDLM/n/BgLlyAEM
pYZsst3HtbvJzY3p7z/ka2djCJSrRvNStHUK7Cq7I1uTaxv257Y3rExSoKwTcokkg+JbD4DQL+dX
Yn3k86aJcjbePMDqzJHHmTO3Oek06QicygfDRGDhr5W2lkKXOThCZ8jc3qJqV3tOQQwUJrAZs+/o
vtqWfrF3zaPVroCCFucJBNHgcp1Z69Qo1R0hBtn0OD315Inc6ewDpydy4f/5vKpbYZny36en7pd3
kJLfczM4uQXo39n0lDpgykGbxQdW3pqxM6AhRypW8d6AVmh7rXB4BgfCS8R8a0HFQmiNDtYZQoWa
IMiJ5+1ztva6rJOWugGLC0+PxuE5b4990xx1NDvK6v2sdqB4eCNiwXMMw1GuZ87kqA0Jb+Kgtrcj
G1AFEg8VW0v4LLgB3t0gjkV4CX4Z9bmgN5nZT93UgKzk6OWf/TUp9rXvK9ux8Vv0A/T4/lCeHAP0
uuJwe9WXDmY851y85pC8ANGusio8S8UoBtbERv5CoV4KUsKN0J90CsiW9thkdDM236eq3Ny2a863
ohIfoDoyS/BBk3F+6116Q1L4k0WDFpLIA9gtTdRZISnXJPk2E1/b5B4dy0bybXB/JCwH89Bh9PPI
yD/5w6sEPaSBHDrlXjTafwUVx3JsQ9Y82kN8+0fOY7/xG9UDnfv10Ll9x2PGt0zbAMvcvRPvNUfa
59OgHugZtUo2K5DHPf0KphWryUOuv/5vw1CcyANPe9ZaGIZTPSMjWVpdOFQr4fBCuIdxOOAkQhEW
ADYlWNWmKR/6JuexXmbj01Tq2inviQW8JLSYBnCubMSgvU4lbT/iwOeWFUcyWQBt347w2CvzqLEP
NgPKuNtm1AxzO/a6XcFimX27PaVL+3Im/QOJK56V+I9L781o01aGA6M2GPLRBM1+3/7+wjWGkiR0
Si3gph0A6C6/Pw4I+szeZHFOeUSaH9xyQ6HtBvI/2lHGAb5of0wNi8W2vdPdsHQf0EJjkJXs2NI+
Qp4SenkQuUB8rkQtzHKSsmlGFrd91LEjldtkTRR7yf+QgAMfyZu+s9rErAFS1fIElwuFsKtjvPj1
qRg2ov2S1Uey5uxLq39uTIn4k1ynuvRhzJ5CdKwXaxoaSzfl+feV1bcnUqTQT2WxwZ6D8vvUHFL+
m5sZKpQr+ZElPwOpH2ATyPTMD7VLPwtaUPslgc5jK/vpESDawYcExQOr/ee2Py/NGKLuOZMBvoYr
fzYZhHRHwXmcdFoIVMY7cfPzMYrKJxwMqqGAQLxhVc5ii6LUbVmjUz8evpnGPamP7/75SLPjupof
+66tZlsLON5YufUU04fM/eHZXz/w+beaF9qZwUavBCukw8uS5YGIU/IVVBxAzX3EAAJV0NDP/REq
76vA9esb0hTxYNNIgwA6XwuEjPmYVe5KtBSC6saH+AToaJRj2Dcomoa5iwx4Hxg7YrefmoR/tYD5
E4MHCMoQ8r59SCawOA3kXq/83xMy177A27yWh7wIItAb3JGy/c1sN4bc0Puf0ee/z1bC2wy6eRoo
sIbYRrJcZyxcY8pccHEkxtHuMouz42/lkLM7zxWCTUPsad6b7m9XrKzi7AbqFKNGMj8wwfZ5lS/N
m7oc+1YbYldK8GQ4zSe/Lw8NQMFeBtTuxMXmtl8unA7AoaL/zYC2GlhAlTnjJuQwAjAdxEnbo2+8
l79GvwHLRlscBR//3ja2NH9vxRMPgDLgZhQHSk2WFb2LUo0XttNDUK+cdAt3EMaBDwO9gISGeqNa
icNym/t9LNm2ynejtrHXUppL02Wa+oxNBMMxNtrlYWpZrPNLgw7xNBknLyuf+xyiYJK+iHqtSrJo
yoXANFT7TGSFlRso55rPXVkOcW7n3xpJNl1OP/vCP3S9tRJgLa4L7m1wjHoA56hHa4q6A6Sf5QB6
EBpuGf51e92XXiDWjOAFZTrISpG3u5y2wMYBkPTjGBe1bYR6Pz4KvXk0rPSA15U84kGyG4ziycmt
/UTLDxwLEJICfZYD8izcHZfGi5qOnmX1IrbNZ9d5WUMnL3kdCn0o1eMNCmCgcrJDG0Nvy3EaY66h
dyj7qdunJF+pcS4tEEJugElxis/SRZdDGFpeTciiDXHauZtfGupVtxdoydfOv688H5hE9jiAmAwS
hPlRAgJfdcXPsRg+BwCD3Da1OBSQxOMdCpUEkHtcDqVmPYWkcz5C6/jnUBzMbH/7+4vLgUrTXBIG
Ble9pEhiCB04TexQ0M+09xYBccQHHGouZv3bhHrPaFnbBlMBE1WA/uqsDP3o9hiWlgOcLVA3nmnH
4VPKHE2aoYnOndC+v/PLp8l8GvuDvrLplyYK5AAoggLuhWaEeaHO4qm0cHshun6Ke/PZbJ452bdr
6MKltcYpb0ByY979b8fCmQmjnZqaOHyKNfKqRb34dHualurIeD7hPP7XC1stQAiLg0mJNnosvab8
NoJieENtEH+lpLFCvZPVFoWt6a6ToEQZh4ptyqptnlsRGCv7Z2Gg9kwjgnI2VJJAb3Q5lxWzJgiX
mjI2wAbngkOmbLe3x7oQe11YUA4x0fPRdwUsNO2Ot1GqfUqMB9CHAX1dFg/jGrfPgsIFeiDORqS4
YKYB8AoMsYyHlEfd9FUvrZ0H8Z8iCZ1sl0DFt55e0m7a9VUaNdaWZDxK3QTCbft0EPuKxrW+Bila
2BZ4xcx0QEBDoPFAmWXPr2qb6Aw3olk/lF596NxvTVKBd5d+uT3bS+uJKB1aTrh7TdtVLMGvdKe0
E6TI2yFyyq1N1jR/F3YfhgJIN2ov6GhSb/cssCCGAkB7nGp+1JiPVHvS2/r9boluSbxpwB8PuXcV
MjpaHMESRwFT5D9pWA/f3j1LF59XfBJ8Yl7uUTIAOJhGfF9DJ/T9BhBsQfJqDrmvwF2tGIRD6qCL
+RTlO2P6Hz8/+9vZ8eTlk0Uahs+n2RTqp8FZ61pfcCN0SP339ytuRJlLPPASdjGRfjh9l/laBXzB
i+b+IcDC0U3koUvxcgS6jRTVCME3KImAkQlijvedWCmpLZow0HrhzvT9eLlempiEVY9TgUdfy8i+
wrkqx239gZoR4DiID9FT4aL3SnmFTASsfg5JRdw4EWTC1tixltbh/PNK+JRCERVdatoYG+mmrqKP
bDOAQ6BXOqO0roQr6eD16LkvEGB2DOSYbLMSbywtAUpdaPtAwx1Qs8oSeFktgQR1RFyBDjUNeRnJ
dzZEzckVvDjx2oA4/BsW5XKVwd4IxsxRIj3hGCFYj9aI1hZWwMXDGT0z81EEIJ3yfT+1+8HtRGyK
qNfCPFvx0vmoUd7N0IJBxRck2NBJ82b7Z1sZT0I3FxQrnKSPEslvZrWRRR79+j6H1kghVgrqCzfR
hTllRZAvloInyYiNHf3Sf/IhZO7742Qos6C7zsayA9yq+Cwd2kF3JEx0dCfLffZ6+2hdiCfweew2
aJgEeBcp93s3VCC/rRoRo4mf7gNJtH2R+fyPKZkdQYpOg5D1VKb3qazdrSya7N0vGqTZ8J6Bdaix
XmULC3SnJ2LO1YzkD1iDhfN+HPilAWWJyr7rnEQzkQx6nsz7TBxvz9+1Q+PzPkqdyN7jclKLOqCH
RfRZ4Bnjjaht2l9NZ8Wj59936dGXBpR3Uj+Uzpj4SMzY7U4MW1DxCnP/kTG4iNBnAPBVTnIkGejr
Wx/oo+Yp1U7O5vbnl0YAahu8k+aebRDtXu5JzXa6sRzqIS5t8iAGiO0hXCfIm4l3532QU5hdGVRn
Ho4ZZau0LRDoTsv7uNTrrVeSvY5/xLSWkFlYcsiPo8UOD0scNZ4SLgQTJxXEg7u4O7lQ4DD1teTS
mgHlNkePs17Z1IKBEfLsfhJm1opTqQ2dOOfRDYeGYNBPQEn0KmAY0i5r+wAm8jrbTs4zcz5T/tcZ
v5XTQQeZYwqG/6krIobG235qN1PSbun7cXWIWIAXM5CtnfFIymWABFSlTT7zT2ARC32/iVxnBVux
4Hpzez3gy2/nmxq0mF7PRd93HnpWrRAIu21Vmy8OrVY8fGHBkNZ66+bHxXbFHqaDCNNmtPFOEKeP
jLKJKJohb2+iRRNItaOyNtNDqABaO/F5lgS5fypdcEWXIFTXVyp3SxaQmMMxhg5GIKOV3WORYNQ1
gwSzxNnc97VGGLD2feUg80BX7wRDHpzsKerohn99/wSd/3zFmYjuDePU4fMji0SJ7lV/DWeyOABo
hqOBAcBsnPaX51iTdiOj0Gs8tWUZlaDxBoLuA2M4s6DcVW07gZjShIWsepZf8My+/fnr4Ah37Nw2
PMeQyPAqU9SYjFd+kuHzbf442VoRNiQYQEbq/kP8/tAG2hH6xR8Y07lRZdbQRABdqbYITqLJATPR
o2qt9Wdpk59bUGatK8x2ChxYkHSX5hHhR/L+sBU1GCSN0ahmAiiv7g2R5QXnKOGfJgsy6zo6A96d
aMC6zFxACPNAp6AyWwVWjeioT7wTCNXF5y79dHvlr+PUy88rNwpzRumAztw7VZDkBLAoc3asORb+
+9ca3a9QwkNjKuZJrcyT1LLoaJfJSa+hUfXkVD9vD2NhB158X3HgWlYAqiO7d5JWFDQ76/3vQ7xo
gO5HqgeJnSt8rF1J3ESyTU6eeMnDMn++/fMXHPXi88oJmKfIYlQDPg/h0r4Pfbmx3h+NXlhQJogO
DrVlDwtofuq39P09QZgfhA3INcy8FmoFZUCmLK+8LsE9p4dHsBys+M+Cm6Kciihx7qmFeLJyBflE
08Ek2Go4/6o2rFJnU4JSkHcWxBLkSrC4aAsYgvk2RS1SBaUZLqFQBx4R7ga/eP/dsT4N5ndtDQ6z
5LG4tP9jRU1omLnmjbyEFVA/b9whQDn6A0uO+wibDmc7XiLK+SrQGEWsfkxOG7fsIx+k/reddnkE
//2+crpOLHP0zB8SCINmYXpvyQ9cENAXwgPKAIwf7qW8QAG2BH8w2qBOlfbTz36Sze3fv7Tpzj6v
cj3b3ObJWODoNsQ9dX6lzi9TW4mml6YIVQ3kJdGRAEiEMkWcdoxbA0tONKt3htQfQR/0+fYo5gNa
eQWicglxL/RwYKrc+Sec5TVM6jVmlQXBqSnQ9ie9NCpdY+vUAcRp0h2wleXKsi9tD1xDyCkCLIR/
lFURTu+kg4ExGZodQaAk9K0CqqZxk62EnYsj+68htTYkS0H7QcCQRl7M8Tmr+cbqWKiNwUlL1g74
5VEFzptiI1pElVGZrlZPtgFntrqtux0OVN5P3u/bS7XoDcAK/tuG6nAAYKZO6s0bJvme9NtUTiun
5JIBBOmoYOvzuaW+p5sEwiIceUzEOzlSQiEDgPb2EBbWBNQciHfmPOx1w1OfWGANprV7svzXvDk0
EKXPsm+5RkJnTZZtYTAwBXkxlFjwaFe7BOq+8NO2GtxT/+ibn5z+++2RLCw4yrOYKuDeXDDTqluz
8bU0b3PvhCNiQ8p/yqq+88c4GNjKorz5qbJD3fn8wjsW0FhYVHao11nUZ6N7EkM9hZXM74usuutd
d5MV4pcYR/2IeX01Ibc0utX2/cNEWziShL4HbK6KTU8rOoGHK/NOg6juMvuQPQX1Li2D9x907txp
AbgqmqyvEtBog7DbvoaZ3tin275fcbvFOTz//ryaZ6ecMwqkcBKsVmtW20LsHX4c9Vif7uqGhWnJ
wqE/JGvSlwsXxMWg5s1wZlRyt86TFoPSTm7wBTi18cvtxVnYTRcGlPIYEm5CGywYEP0U6QVwsch+
ZZBQAH4S//35trWFDeXaAPkjOYWw4xo55rZJZrjYUBo5udqPhqwlVJeGA/YZG5UIEIdecbJVFaQU
0ZGtQaDcDVny6qRj6DhiZ9BqVxTN7vZwllbn3JriEkWe+B1erdopNY0+pCkIKtLivg36lWlbsoOQ
E5hViHQg+ldCz7LKEp0mjnZirTz2jD8QUFUUdK18vzR5gK+iwReXONrwlFxoAxY1mbYYjklomKDz
/IQ8ywjmLGju3Z64BT8AnBw5NEQkePCr55HmjgXltgb9U7tBOi8qgpWjdWHGoEQO0itQOgCMrVL/
9QH1SG2XwSmlG0heVdPWmPbvH8O5CWXxvaoxHcIqpIyeM3c/5iu+tTBFoLyaOTxQiLpmUtJlo9l9
7funrpbHtmbbslyj350DCuVWQD0QlTTEbkDDq6sgEduKIcOLKbC1KLBfmftcuzsrQIfnj4Q/8dXO
q6UxnRuc//zsNCO1FIFtwWD3jUOyB3fAil8tLDvoJHE0oVJoQXN2/vMzAykyCUzvKhCtgORIgwhj
qFmf3r3sgPa/pahBCwT6vEsTw5iP1WhZIAq5kx6AJYfbn1/Yg5BQRyCNiAMwXhVygWdlKdPOSGPR
VlbUdz60YMWBDb81i809sfLzbXtLSzKXCeb+wVl0TTlaGkNwAUxSFo/+vYhy8/iBz8/knjPwEBtR
+TyqzkTYfZvFnvdHdHkYrPz8pQXHd///++blanAyMX9KWBa7ZTlF7sQ2JBm2kzHwlSfHmiElgqor
MNA0JQaCymNHo5JGfI2mWuWPnOsec+4W8HjckTPg7XIwpnR94nHQBNUi3XGPPZRFc+iFtSl984FW
Hg1Rb9ug27AJK1RHMgPk1eUEGpDba6YKRqu/Q3315GnaW3JI0tj2NH7iVgHlP2aZz0GQ9BtkmYst
qhrs3hYIwv3O+UZTt7uXY8dD1k7mb73xt7d/0dJBdTYxbxC7s23dFKmEZiEmBpfXDr2OYUc/a+Mp
TWNzpstDL8EoV15+C30Ec7smavLg8lyQq6oRTVaei40RYOXBn/MD+KXQM5pPAnQhoc0GvvfGmkWG
D67IvggYBIiJF8m+H8KmhRStzlmzIWlPNngx25s8J/Qelat2F9jv7gJDvwMK1SBhAu8P5HUVx0lH
m5QSDVRxkk+vtLQ/Ndq4ch1d+f+lCfVdl+Mt7vQuziUnewiqL5oLld1/bq/y1dGnmFDOCpI0bT7W
egomC1DV8d991m880O+Qb8T2Vnx8cTjQW8YjFffE1dXnoZ0y0TuexrWBfs7qzpz+dsnfD4znzIZy
2zGg/hwLWmFxJ7RNOUEGdfxVtyzkw72w1lBcc7Sh3uUeHj0zdHxBI6jLczCljPPZ4Y/PDgVVqiSn
1Ck2QcBWkpNXczcfU2emlHEZQ+oW4LrO4sazEPD+zAC6TNbIdJfupbkOBNgHEFfApV6ehd4k9XTk
Mjnxyowceqih+Hd7edYszDN6dqhoiXASBvDKaejjYdrm/pf/7fuzu599v2uLPKMuvq//KfONsyZv
svbzlYfbpLtlV7X4fJWgJBPZbOU5veRQ5wugnCkuz3W99I3kNLr3nE77DhLPRf5M7TVqpKttD3cC
TwoS9sAlo46luFOV5Kw0/SQ5OcmjFhxHkPL6vRE2xSmx1yiMFm3Bo9C7hFQ+wMOXa0IsoaPGYWsY
VPYYZOgFY8+sm8KgNramt4IeWpzBmUh2hgK7QEldGmMN1QPcltoJpHxbSNFsmZ18zWrt95g2+9u+
tmgKD2rIdgYgs1CTvGRo+orYOmofnERW+mDyaWumDxSNz/+bofmHnDn16BDU0SQMmfSOoFmedsfa
6SLhrVy/S2cMtE6hl4LU2IxeuLTD7G60gwGFA6llR1bmj1C/O/ApXVmiBXA+sM1ndhSHGHu8UhNQ
MKOoFnzOCigkEwjR9GawtUr5qBEzqj2+q7m163R931nlt9vzueSQWDdQ7CPGALxBGWfqaLRCNQtP
sGIIKwaxMgYdUe2VIv1brbxc3pK76h1xbkwZbO2KrjYnNzmlldvvqG1DkoR6v1nu93dWMpB9wzo3
shqiR5ploDWxAoHfAVLVOL7gUaE5dHU4Aka19Saz/k0y76tmlPd+4iIok/whcc0yDCZqPjgGQBQt
MrW7jmpOOOjgSajRRBZpCBXBed4FmxIhZFiwKn1xiyI5Mt4G9+VUuVFQgm8PkU4QVQVPDq0ODvUB
OPenrII+PXhZg/sghWZEIdp7CQDdBmQ6+X4Uth8VohiPTWXXT5M78G1SdWbkl27y2Bb0r+jJrieQ
5QqdsWwjPXeHJ63jLGqLyQvBa5KEU8W7o9mjEIb2AXsSYUnvcxkMURZMVlQnqEyn0CjZ1nZaHoqB
fJu0Ltt4uoEf7MpfiJbbsCSTdkrAhbuT0g7CgY/Z3pYl2rMtMf51iD9u3ulCc9iELiIX1RBgS9+a
JM62pDVUZtVyirApaP4B80G3bfrp2dOMR9m0Ean6lev/6uJR7CnHmquLBDKxJI09km1t6LeT8SOB
4NwMjkgW2H1VgMRkueayTEPK0/06BXrUlfcOQNGSvYBM6/bkLR2c0AUCNwvgS9fFhKbXqzzXfAQB
Q2jL5100mD9uW7g6yebpQjoNSQkQ9FzhWqwEPt138Alfi8fhB6gZy35lYy+uyJkJ5QbVfIBMuCG1
E6VRDZnuYiUnsfZ9JRazJxRviYPvg3r5vo5vz8/ix2fxIjRfzQ8hxZ263NYmK0i0k06yPpTUe9T8
dmWCjKtlVnx2PobP9ohMuIk6aI4XrSjHsPGyaoeqX3Ln9zaqVOmIyq4/0hAFahbVZT7tKt1s94We
55FjMPKPzjpjY0F9bevIophCrQnWmpkW/WRuO8XDHxOhJmJM9Kj4HtjTY20CvbX5YyzNXaMnK/f3
khUDCQbkmNBrcEXXak3EBxMVAiDf0CCKenTASmV5K9HImhFLme2UZPa8rsCipRFIVn9xIn7qIjve
9pw1M6rbk0EyvZmz4v7rVMS1fCrX8AvLJgJIGngAoF+xKQ946oAyAuWEgQ15BE3RgyGGPGTvb8KB
g0KaApo+M8Ex4p7LKbMtwG88G+ASdy+cL5Wxcggt+b/hIrWEHkcDTJGK/7NRAzNNjxN1mIInKzAO
KbHuyJRt9NGOPrAqAGni0IPwzlVqH2c6aIQSF/vZ+O5mvxPvkL2bTHmeLPTW6ShWzGUkZTQZ6uRd
ZrbYzcU+IRvb3KZs+4FRIBdtoC0NrXVqY0PTGLYAV5F24izPjlPair07iGRf8WbtpTs/1C6iMsSf
oO/EeYNLAkkkZbdQX4xmV6NT3+inT0VQOmFfp99kRT4h5fKnlXilCN9Y46dbtIrELzDOM3BXfZxU
6FeVTtEZJ9Zn21Tf55UIneZLnmwbeS/BtXt7PucluRqk56OYAVIFeIeyZI4Pte+hDvRTUv9NKzAr
kCQc0RZqefcN6BZvG5uvjCtjYKYA3t6et5RypST6NLl9XhmnohqTe8/Cm2giA921BlitbC0HZbLn
bO0SYqB27q1K4Cxan1+XmNfrqj5YcduxSHPjNBhdpJvf2vYlybSVIV5Xo+E1eDMg7EPC55rKKM1Z
FhBuGCfffM6kGfbjHWQOQyj+5N4mTbYIAoLi1+15ffN6ZWKBhUILE+JMdPuoSZkuwQuF0sY52XXR
bIVXg8vc0rItaTr9UOrc2vSl8VrIsh1Cr5V8P3RdFUnZ8T9+6wvIltfGU8CyNgyYB2Uk3e32Zpu1
3weLd5+qtpWh1UzF49iggwy3lPliNrLaGSkiA30q4aiNIM8Qjf8upqY8CE+Yka73A9R/9DLyQHpC
NzUl9dZt9WynyUJseYP+yRDsISmUMh3rlEjN/dS3Hii6DLYGhFq4LoBxsJGEBU0FarVKATXrBPMJ
utROnVc+9oa1Mwr65Mpsd3sdFk7zi2WY//wsmkk7S8+43TmnHNS13NhldeSCcwwvptt2loaDMxZ/
gUpk5uu5tEN7O6hFa/gnxz/Uxn2NoOkDQwFc878m5mPqbCgMD4CS1jChGaGF8rm4y6aj9vv2OBbm
CxgxZH3AkDgXhJUTNpesKEYy+Ce/+GQbh7yJ6gIeuCZsvnDsXJhR4pGuyWSvU5ihTrnBC9ew/mTj
RkCclU1h2XwHFdjtcV0XjAIw1J8NTIkaqKlpNa87/5TQIJKdH3k5cHcJ2XZBHSblvTntLOQVTOOX
KLe9+/74C53n+MvHuxNQC8U9ROOlzNSof2qIcy8a9z4h/PPor2Ekl446bCnQ0M1Fyuvukqyd7MLT
0IlTNHUUCHC28VDLcF1pdehmP83irrKdEB2Ut2d3yfvPzZqXrlkW6IQuxtY/efXnod1D0D1Y6y9c
M6E4JkFDI+llg76ZtP7HmopfgyBbUa4VO5b8/3wkimP2Ja89I8UEWuJrTQ/NnODQ96O1ff+EoUcA
BShgCUCAoFy7HkELB5tM7wQyjJCZLwP5TP01fq+lsViojutoBTaucwM6bgsvE8Ar2YO1raYgsqQZ
sfInJyujsRctgXgEnI6IWcE7dbn+Tm31Va6n6HrgZbcTue9FTMrh1SoDdKW5pP3m2UTbJYY+hZ0g
404vquyuLZzmOPEyS0MMACQUmmbdjaRqjlXKWNRbXr5lTlbc5S2t7lyCYuao2WYkQTT93XFrEbkN
00Pg5cZNL7i7yxvfgV6APlYpSCzz9qUbpPsnp3VzLxzq71BKKnac2cjHeGDM433iPxSZO0RTAArF
vPbEkyFzcpyCHFcg78lTNwGVi2aFOmTc1R7ztl9j6lnyaw/bFZMGX7iidM/1nDugbUFKHx1P2p+h
R2flSuZ2zYTi05nGB6/UZyhJ8GgZL7R7qf2VCsj8CSXaQRM4yHlQVUURWH002TkB/qMhyYmI5keu
5Xnoe2QltbKUmbBBSw+yLhSb0dauJIDBaMBl5QZIQPnSgJAI9FMOESTaMvAk5Aetre84dY41yfeJ
gY7HKTi6WrftveQrpfb+9gZeHDDybm/JgWvtoLGy9MGqKdKXmQGCg5x+5XwN5Ly0bjMnGZRVUFa/
Eh3VurZJ7coEotqZmahYs2t6W0DL3FgJXhYeOG+8Qf/ZvkpkYctWk5qGg6IZX0F/bvOH1rXCnt8x
+TyWu9szt3hWgM4QBx/oE5Gwvzwr6kKMLkJY9zTkUIUpD2X9E5ssHI2X23aWVgjR2NyCgl11lSQC
xKbNc267J+nUUWb8CMq1d+GShRlUP+OP0EisVshKCCPnU5/6pyxqoZIarL4ElxwAMuWQpYB+36xv
czlVZdKjklhniBpmKdJNXhx0/wOrcW5iXq2zoNIKCqbZswluPBdQu9SjJH9Iv71/KSAMBx8GudN1
xsah+WTLXAcc2HnRkjjfvv/z6OWc66L4+yr2Hk2Ca3bgcF/QRLoFWt/XkPrz/aUeb8hqvam0grJD
Pd6GtvNy1GMTyLgPERuG3wjxjjX3QyvDi6ll3cqqrNlTNmQ3lDpEQlHS02j/ZLX2vkr7Q2qidJME
d3XXrVQQr1FMCI7Px6eEI20SpJbWTskp6VgLMhLDeE4y7w+kzas9n9pgR1rahomR1hvda/8OWvUd
PO3pQXqTc6qtTLzeXlHTXDolzp+H6llv68a/MA3BYJH7huXuzvQJ3dMx+Yo0o9zpqBLlWms9Cktr
dnKykmPXD2wrE8fdVRlvt77T8I00hibsWYEnk+38Y6EQtqdTk95V0us3HWRzQ81Myi16D+xtRkoD
DfLBgLRSq8EWc4Pvzlh7kLUKyk3Ga1TREHDtqaeTLZv6Nmw72m4aEyy8tDEgsUhRmauCYbinRJBj
0AWiDlsfwF0vgcAEkBptNJDJ2VWsru661Ap2NpHTTjSCoq3dqUJNoNmPow1+X9Rw4zTnkIPOci9E
YUa++pOHyGYYi71oiXPIDSOJXB0luZF3+ovtIfEqkZEHRVToMX160pMUOgqOfC3xfz3xIai20pNy
z0v7u+fSX7yw8ZWm4oeU5g+2Xu5x3Hj7Xkj9jsuG3Y2joJHVjFUomAU9GJkOD2TKNdCI0CmiYIEJ
/T6dXiBql4WMpm3UsjzZuJ7EHyC7uq0yIJMgQVq/OlXWbnqj1je9W9M9+g/sSIO2ZwR8eveE3jd3
D9E3d9v7oI4HgaTYkBZwZHdgn4PCH41Q4orc4pFdmtHY9W4EEBSqopwh0ZyS9NErGNk0RMhQAPMe
Ukv+aSZP4mg29O1Ymw1w7m0XVgXiS+Ar+qehqvWtLSa6mayMbs3SHu75SAx0ZPUDfmTyo29d8zXJ
B+MuaL0xABuAIb80ANQW20qzgJaGLE7QFVUI0fZgBxGbv+UwiBCMmeXftNd+mmNbPUqK+LYLKvLS
TxqY4vtxjADh8KLa7vQIzDfFNz/YZcbdmHwSlR/EGmgE95VpgIaEyho4uM7apGkDDDAUZbpN3Uvn
/0i7st7KbWb5iwRoX14lncXbWPaszouQmXi0UBKpffn1txjgZs6hCRH2FyCThwnUh2STbHZXV92T
pqgf6lzfomlkQbj2bIjNpmZfc9Nrk82v4IxwpeYGNMJFqM+LjjdugSjWANrX0zoTRdjJM456oQMl
2ZEXuxp+e11Xf/LH0YqQGzd/223mH+06y05odp7va3TgxZplkuNiUxZXQ7OGIOfrH6sWYFXNzNix
afvptmgqArW1rW8Obj9qsYfz8q53ZvcWdRsMdKmLuNKr17lLx9M058WTVhZFBO3l7GvPdLMPrVUD
kCnLJv3Go2Q91axrQysz8luj1IKzqQ9O5G15DjUawz/R3lhiaszToWWdDdxNn0ZbM+c3hdWz07T9
nkYzyuG3PSo9sQV+B0V+UXZYo+DhcO056JKLDaj6PHmzS2n6SF1IctdsbMO+yY/4n3/TdLh3O5Wq
nOxs5OgfTrWDrIL42lqy0eoyMKc/tktwtlpgXenSn2mX4lQwVQhXWZCD44aDgLBh39BQ09XyKVrE
08c8i1FfZiqEnPT7yHI7DphDwJwnXD1jV5pNWQA7VdvQXu2Mpx7CFYoVksRRnOwBrytk5lAIEeIo
ryF+F/SF+0iqkw7Ss/Kgze9P8FyZEOIogIqI5qwwMdKj35ihCRXE5t04NuSvPDyAcF2iLxHX43Ww
VuESMawcWssB6Kluu1IRBkiWAgvMAVi8wQGufP35ycSTaSUOpJz9yI3dd4MI8etRwQSCDe05AG8L
SSJNNzZW+1uZFHUfzh4S2+uX/bBBNgDkkgGCRAEPYxDmpza03M1XyDj3WdTl6Jw//m/fF/xoMdjQ
ey6+730v7eOiKXxIcpCgm8hBnwlo/YG8E1JcLOuQMS+gKMKc4LYIvqHdsNyWaPBQIRh+fWAoF7aE
qcJl5zTB1hfJclztz7queHxJh4LME6R18Xp5U6NdfM333ZWWyVR5T8A84U+7oEcE6HHDFKuisiW4
bdFYLpsRvyQW2n6iJSt/bJMOVPTgVpFJGicEifj3/dmTHCgeQmZkWPmz/E3hVtPXzBrWskzyBuRU
6f1a0Nsifdk3IvNm/uQAXziOLTjF9XZMPWvVpyUoEzv45NRhpcIN8nkRHjUgmQScFFcXUDdiOsUM
CqtEpF+CKd4LFwRYg/7LSOdDGry/on5lSNj4/lT4fsWw8S3jH9//0UDHO+2+OCq2eIkfXJkRtg+o
gI2maHScL9tfFKg11nthDZIyJ3vqzb/310biAFe2hO2j+SC+J4ZZJiNLrPQ0saSYTx8wAbj9v/Bb
ju68Xn47zwfbZFh+UvwY7EO5Hlxd4cZSD0AlHV3OOvjoReSos9Zuk0PFIplItYKboy7zL5B5zJ/b
voAcrsV0RSZS4tJcHxNX8b9quGJnhLd5aWdufZl09mELZ/vwgSm7+LzwaNRHqEXoaVcms5midaT8
VPr6jWnpimSnfNr+jELw5zSf+mHOhjLpt9BP/2LFMWfHNFUkTVRWBHcuVgS2QdqWyabdOuxGs7/Q
Hi4Q/W9TJjiyYWP9hwArUoAImrVAKNr3fXDcNyIrvmHdESSjYQuHpqhTR3vAaXUbR83KjAqPBSiJ
mAWKUWDhWh9Gimqm5ccE/Be1XUflWOuxjYMvrjNCFeOVe+CfXyK4CISgtYzm+CVeGlvrQdMVQ1V9
X/CNIc8BkfRwCJnYrzEI9/ZnUnrGgXAVNyvKmW9IYuaZaGY5Y7mW/qkmD+b4nJLEKm4gCvWRibqw
JMQ6oFAykAGYcPtor+jH2d5NAQUGPK7L8/8j4e5/kXjsas1FAzU2UdCBIii1bRIRWxUa8MfDmysO
IS2CMkS2qLZdG1knDQwbE1a7rvDSX6Jc+7mN6YH3TPTZFI71P/27e5H5uHCpgosIPZy4Wa9NMjN3
MqSaSVJNoeU8Nfb7MaAcYuBwaAkowMW3DPTE82YjAUnsUzs+bkRBLSc7dQCTQTc15GPeQkxZn7fB
kpkQqHb+tmk0HwPz6KZf9r34bSsBJgmYGLz6fBQNgTS4nqSKzKnZrrDCe9q7z0sZu+VdlaEPMNaA
bpiHLVy1aLBUaq+y3YlAB721aEt+WxMAXbLhkHmDXSDwv8ydIoCXfR58paBf5c2p4Am/HlZaNRBE
7OYqATR1KY9F8XN/3iTf51AmbH1+gEHv8/r7a+YMm28VRZKOz/ZL2yowEqrPC7sFYN1mLgN8PmeQ
4SvifBnj/QFIwqbLAYghJ62bwZgrcBm4qX3bd/rnZUap0OlUp7zUjuUjOAe2DN1LwuFigou/b+y6
SPS+i3v/dUDW8gN4V4Bd/9jgR/XFAVaXk9dsFV5rw9KF9gQxzIKhGvn+NzlqCYDngckbopuiihnr
3GJGjF4kbYuASfui0/P+kkg2PN7lPAB0uCGRqi3zcjurUgs8oc4GMNxvMrRHW7vr0OzxfkPYeaCc
A4QTR4wwX6UztHSE/mJSZ4+59Vsbfw+LF9mrqlYjG9ClHSFuNjsPYIQNA7KMn011S4tf3RR7g6rJ
XbZZOGgSDzM8AN881vWxy2p7Qy5gNtc4DXJwuapSb9KRmABHorcQXPFifXEzqk53yZonoM7IQldn
Z79svlqedtaYihNVtmMgCvCfLeFENte2IB1eS7i2zCAM2ixFAV1LY9NJt8O+I8iiQXAEc/5bZDDd
N2VNrSqzwcknMJog6guQKgXZxavfa7dmQ2Mnz3+bvX5YcHyHqRccplR/JXaqeIlIx3vxG4QTooGk
NSiLMd7JmNyoa/wDyKCfgtJSZYelfnJhSHD7rd9KP6U6jjzfvUeorUdW72uKKZUaQTKCF4qBSRAJ
YZu+qodtsPMEYp1Qd1HJF6k+z//+4qjz3HXJstSFI/qxgbzaB641cG0B1AFiDRB6CL6HHosi7TPw
RUxaMKOfrLg3FvQw7XuddDNdGBHGMEIoyJjnMU/0NrGsv3PXOplmHRnm5307UsdCKYDXunnZR7BD
87V2em4n8G7W4YTiQxigfLdvhH9EiGuRVUP8ZwA4DcCfYMQrfMjltgR3j/Ub4KdMV0SBskHgXQxq
cWADwEUmvGJm6Jj2VeljwZsDreKAHqD/+oEhXJgQFj1v6q0aKpgI2kOWxV68/3n5CBD08zAPt5qw
7UrQkrJsRaqcuSCAhQbGOhxqqniiS54XAeB7/xkRrhqqV1ALdJEGxGvM6RO9uNW0e42dSfX32P4c
JkV8phoT/zkX23AgbZ+VGcxR/UuaF2DYODkqQnmpZ/0Zkph0bOhSEx3AGWjy3hDvpCmWRTFjYrRR
a1sDgW4sy+Kg1K4t57VYzq0+HvxqfOjt+rmb7SMKytG+N/CFeLNfLkYl+DNr0ZTSLwRmtb8yawzL
NAnMpGzm09K3IVot9s0pFupfHfWLhQrmdXT1GpOYrdqJalsODhQzRUw9KqJDlSHhHJjHdMH9CUMu
/SfNn1xIDDQqtXnZwXnh5GK7lZeZRtcZOXJ22aEozi17CNqwVeGQpH6HYIpjeOy3nSBlVhSut6Bg
oEHqISVlPHygeZJrr/xnQbjxDc1CfRww1cSjLJxf0G/3kUP5woBw5LhrR3xfg5MN5LE5Tyrqb+la
c/JLqCzgXhHFUDuvQcrR1RBw2nZYLE/t+r1JFf3K/Ce+2ScXNvhvuHDcrKrrYfEhGmAENGqm1835
0o9HfcPb/Pf+FlFZElbD8vpsdmiGvON8GLYuZGh9N40pKgFk6PPtuG9N7l1/5k5YmqAcXCvrMXea
d3YhTlMozhf+a/fmTbgI0B/hVIbmo5pm3JfpT7/8RsHJPpFf+8P4l2XurR3w/vN2VORPhHOs8Mt1
3fh+XzJ03A/TRB86C9imbvFYZKL7/wBaABusOUC2zBBCiyZXt/4yRwiBDBr9YeqzBfgQ8JBmWzpP
dVNPNyBHeV0yPMugy4a+oGDwTsC2egdjcljka+XKl8MIS9LOWegXUCrd3I6gcdq3Dn0ANgYfvVvh
ZPfb0a1T50xBjKqIRmSrh0IYyLoAEMAjWAgVGqaVTr0ipQblHKTcSad4C8hW7/L7wilagVQwtRx8
vw8+A7yk5791/ZdLFHtLNQphb6E9yIdYS0OSuX9c751BMQjZFXc5CGFDZSMpaxRAMYjhfgbBb1u+
VuCvzcY7vBmZpjrsVHMm7ChtZZNnDjC3jBFIpWn67Kwn5a2gsiLsK8hfrEY6EJI4dh+W/Utu++FG
Tx75tr+xVGsjRFauN+Zd0WM0PvvdgRh9VnFsvtXpAXf8xfKIPHGNzsFJtCIJ8YLzMN2R4E5Lb7T0
Ky3+KfUlmprnoftlBTejcbQM7XZSUXAqplLkhTO8YhuqEj8gZdG6xFl+zjZ0C97sT6TMCqDQ4KLC
88GAOPP1BdKOI8TGtwXljzpI5pze0cIMW22LSmL//QFTUNrgOVuwl4pwkqzNWsebgiLZanRwoJlm
uC/cbTzZYzMnPqj6FWe89P69sCcMrXIKtMNWsOeMc5iCSHsJ8/Hd6kBwE4B7oNqHvsi3aChCB7vU
0RiZ+PkG0dlVm0O7URX+Zd5uIp2IhB94PCARfr1IS4UkNXA+RWK3P0vIrTbTz/2lkU7VhQFh24J+
g7plZ+JOybwz52UlgfvZybPDvhn5OJCEBS0ur2ELK1JUVQeaIwRcJRqKAIJUEUqrvs///iIa6orN
pmuK25Z8g4ylp+KHkn4e1zjoK7ncp1ic6nNvKMD3j6Io+W4PJzxQPzA9F98XgoUF1XYyaKjuky3K
pieM43/7vjD95tIz189RoPbnOKgPqqST9CgBKz7nOkPXpJgv3pzJo2DqQoFw+8d01mhpgLR3vzeb
rpgnqbci1YF0io19p/MfcrHMQW9lDLsSDwPDDWsAtoEWj5x5jvenSzYeoMhBWwCoPYCIwh3DxmVO
ST0DnOb5HGpTgxtqc+KxNxXvEEM2IAu8bToQcKgUimrjVsmYmS04qbp8OuVp80Xr0dY/aWUNCD/w
0RQCTiSf4iY/zdUWj8EatrX3QNLlBCrPk/cByk0kqTjDeABoHs6F6wnOMsCzGh+l5HU+vwzzeX9e
Zdvo8uuCm1tN201Tiitn+GGtsaViD5BN5uXnBS+3V411GVkBXsqPTR+vDSQnXvZHIPMM1MEdYFOB
9AKz0vX8bP5az3OLV1dA7JB98e7GOlo6VV1EFiByFQgH+Sp03YunPqH6Mgwe9lOakXB0Pg1gGyHn
mT6zIADSXIW5lS7LhTnhDujcblnB6lgmRvEVKThjeN6fND4p4lMIADwwcrgAQb+pgwe565Ii9bNk
061Ha5zXOE9RS+qt+ZYNdhwAmJWl48s4qfxN9nIFcyAOJmxiZHm5w1wcF7Oma2VggNITt+uxnpfY
ouZxMb2zaQ6fuzk47I9TZU44nTazXnzWwFyOJjk2L0fiajHAr1AxXx/BoPCBUwoUX+g5A908UKh8
WS9GRyYGUuitAMe1Wb60FkE3KgFsUwudUSW2KNtZQOvaHuYS1kRalULrZmeY+jwhbjy1JxDToVtg
f/IUJsSoW2eB7Q4eZ6JuXgz6rc9+LcE/+yb4hIh+yEEMXPcEjaniYTsQp3aCDGXgtb0j/Y9cJSgn
GwKevUhic0I01E6vF2Qp8jrznYIkTYsMib3c2cYz81WtprJRXDxPRME3eBny5D5/aKU/m+zHonp9
SL/v4x5Hi6mHTisBuZBXnqnNJgVWyTnZgPrf7C+CbJOAzPO/zws3TN0HXWuiVyRBM2npHMlrRw6p
cSpyxUn9dhjAroFkF70enKhObNvP16Cqpw14IgTqoY3E8aS4u99eBeCIAOgWAoKg80Roe73ayEMs
Xu4PVQKCgHAufoChsNNvl0r1znjrVYZugswPhoDBenPl0LVE+dMDEIaxl2l97qxb01EkJGQmbBut
7RwIhZQun8uLk8QGrnDWu6lIGm1A8zLEThVZdtliXBrgP+DCwGyvjUUbGKD1EALrPSiL4hILeIWB
vQf9BA4APcJqlIY/DVte18ndyr5285d9p5VMENCQKEQB7o/QU+TNQsp7DlpNw1pXPdJzDfgvqzBo
VAXot/c+HAqsbC7eeqCwEithbta6G3HyCiDfpzo9oAvsqSqeFtz+dX9rD+9+FFxbE659rXE7p/Nh
jZydT4WKNkayIBZ0PjjuHh1oSENeL/liBvXSZgVLtNIPl2d/mBX7T2VA+PlorUQv1wADfhkDOrSM
h/01l+zvqwEIoV6jLZ6+MXy/YT8W53auo2G5LZ3P77cC+SjI+qAzC539ws4oymVoA1q2CfKZ7DxZ
N112Juy8b0Q2VYjlcRjiD9xQwlqwzkiNoPBY4vxqg2+2+XX/85LdgZ//5/PCSoxzodPFcFnCqimi
fVSPsZ9u0QeMuLi6oYGCliExPvA8bSuYXbLEG2+7PAhHtPEXqyLxKx0JWOtMnReKEVZdOy31ikLL
qUkTr1uXMymq6cUuyvGrPbdBvD8e2ZqAuNCEcrqOlj0RgFiz1nHKgrCEkrvE1N5dbQRq5+LrwkBq
d6tch+Drg3PbFSy0dBZ287vB9TACWB10mdGbAprz69kiBrQXa4YlodmCLrebdU0oWmdVqqGSmQJu
AnOE0xf9NaK4n6OtqeeB7Cex9SfWJOT9C3H1eSEg0XDxan2Fz6fYHyxRHVMSlwIwAwkLcCqYCD35
319cfaBs87x2sSgQM2gDbgH+dlCkjYPNGBSRldSSA8gs0jDclHAFOnpZO1a50QQ+FxJwpBtTEc1g
k9p3XL6q11G0wc/0/8zw5boYUIrs9JRaMEPYt7Zb0MUVhKbzmOp3mpZY2hDN6699i9KBQZ1IRyct
shIiuK7tm2bINhtLv9QhdGNW+qjVinNY6mQXNoTJgzycTmtuo+j+ARV8PPiv+4OQXCf8iQ3cFPQj
0REq+IGvuQ2pIESWmOx+2561ZjwVIz3rc69YH9lILg0JW9+rS19DQRI0olFB0ES/qAJfyXJAmghI
feDCAW23hA0zeRUDEQ6nfjZfdO84WDe2CmYmmSwHWx6hO6rnb4lnQHO+oGQ1QbIt+GyXoGh3fw5e
G27zYX9RJHN1ZUeYKxBBBPXYw47tziGtXloV4erb1w4iaq49B6IlrskiXI1NVqxAmEHRJzBb7BQ/
YpkZ9r0RAT8ZWt37gbvX5oQTGSWJlDQMrNOEfO+chyA99PmpseP9WZNQ1/F3AhLhHKQBNh3BAwba
23pr5pCAMUDr30VA0BwNqFoM7Ovi/fDQHUCaLylb3u/ZMItgEpcOgnEROkkAqELOiGUJGCXql6X8
Hz/PneXiYNvMsQ7agIBxnvRRYXKSDMUJzVdbODqvBiCcAb2jkyDowPCL7rAqdulJK77rOThPDmm0
v0TSPeqgnQbde0hUiuh9RDGkrFAFe6xq/dnQgvwGfLz9jdF8oPICX7iwZF7PmuVRkFdw7RG/Aytj
VDFFJCPdojhoHJARgVlJfBNZIAkenRldGt0vfTkVTOHLsonCkxFZLYhDviVdXueO5jYBaH/Jppdh
oAdiBXfwfEVgKRvFpRnhHBjq2R62ifcGaObLVNif1/EjuwPgLx23JIJXUNleL0TqOX03NkORZPRu
7c7Lad+jZCeZGSD4RnCMZIcY7PWjVVJqOXnSeJxt2Iy7MohLekvz4sawFLexdFX+GBO7Z2ydsqCh
HhDAGzlA2/k7VD3CabZf98ckWxXk6aAabSBY9sTTGaxFBq08mJmG29dSV+x2+dcxX1AnBhRMbP/y
M2aB7wRI79WN++lBe3+HDqdW//N94fIyl6HBuwtwdXt4DrzuBF6/CFRGilNRthSXVoS3I5Qb/dbW
MQqHfjlq+XfXUxiQORa42aGei2Q2mluEO6vQi2nqKbaGZ4IDpoMoRlo/D/pyUwbaIUcdX2FPtiyg
HnOQyUFaDZHS9T6Zm4BZXop9gnAt/DTiKbnvVLLxQNgLXwb8CfLawnj0Wq/sAl3ZyTLcutODD4UF
NNEHcfHPvh3ZwuBQ5IE4v1TEIpEzbpU9mi3s+HUZumN+NjX24DsqInfpfEGqG0rXPEchCllp4E3r
lhbzxe7J5IfF6ComTG7AdcDWhgI7NNiuF4QGU41e4wVojS4/+JCIL1Xk/bJwEgkK3pzDHxEi+mAD
GM9b/QVnV6fF5ZyGo/00znkMYiLFWOSWEOuhJxPBsQgUyHrD7/1hRbwHYRyvDqeQgMVpcRXXu8qM
eT1lm12RzPdgJpuBRwKgogVsnvb9yV++7XsZ91YxZIFiKwo/nHf+TWmfgWnPXLaBB7DhYJ2d+Wgb
9yDwcEe8+KO0U9z2knZTBBMX9oRbjKYQQQBLVZasCJQbVL+t7ggyoCYsjhVoLuMCACX6gQzDlVFx
y7ptXuaAuSZWFbEq1lRC9bKt6kGPkfOnu8jwCkeOAd5Gy6AQsgyCh2Ja46a9y32VRrjKCPeZi/B1
0le3rEB2kGztl8nroOt0462qx79sryKNCOQ3OsLR3SrMlBWYy0w8PC6p+zJMz6t93nc36SACDz16
yDFAOUdw7DGwTBpAfSoZreJxXNYbjhCboC60b0bS14YUBgSouS4JnmeuMFnaarY++BNhh2k9pLrT
26xNj5ZGks1ZonXlKD87otMYQignGtM5dqv3c2Fe/wbh3HPNwimp0+aJFhx9/W6dMsVhJLuJLgcp
7KXcdoqgs3iz1nxX0hfNbo7e5sbQ/wltXWFL5hgAO+OxAf9GiCg8CceFeWxOPYTpw3kjN97N/oLJ
/AJ9lVDMBJ/dW5wMv2195LaypDHqp3lxHzRzfurRiLJvRjoKvARAf6ojyyWyuLYbwnIDSCY0Cq/9
kZSa99vsnEL10pQdqiBZ5prhLgdKCysP1a8FnHGIpTsbIRs1Tg27Cao8zMCPnDtz7NDPo6OKs2R3
xqVRwRu0wawHczDyxOd0mk0OTNFLm6dRrqt8QbZYyHTxAeKYAGrx+iTq67QBcQfQArNPH3INJbOA
FlERjL/ev1oXdgKhUo1e6W20JvTvQSk4zhYjzlWMd9LrKABbHFLpBpQv3q6UtqRmv+XJort3bGOf
09p/bEYt1KcsATHaF3CrAoDmJoSMsVa2h/0RSmcSmW8EL9hUQAJdz6TuT2uqk5SvWf4JtccE8tWn
1Lc+ckGBZdnj0CYUWMTjEKRPC4B1M5So2Yoy1+9lePWYKjEpGQy8GlxvAJJwUgxhMLTMJtvsKnSs
mFAqdbSbrZ9PGllu9udM4ucw40JqHOEe6J6FzZWBFbO2TMxZsXgoZi+gyXGjTHvKxn/2DUnHA4IH
zlEBqXkRYTCxfC7oAOYCsytvssk6DYYTmb2rqLJIziQE3cAAgHeR6xML01YbNqjsQCWYaP45y0+q
0rx0FH8+L4q7mPlSDuaK5xfTwES7DqHv/ZpMQ3E9qKwI10MD0FxWEPBV9E6PyCQINSTA1kYVA8ky
k2BcAcE09JgAlRBpsrQOHKsLsq5JOX4PtOrYTmlU2SwunS2cwMxukM+G2YZ28bTvC5Kr9squELdk
NJgdZ8AiOWhSzGkOTtqvKb1pNlDc5qrrQ+YRFgYHwjl4+psX5jotm9ZOs/aIcs9fVd1EfTF/ff94
gJpD9xr+RJO6sInGwZ1N14Y2ojH86MbuoKMRJvgJsGqsVYqWIcl+9dDqx1/MyMN54n5tvY4CcNpm
YGJBlO9DEzM9bCO6F7cPlJD5IeoCSQYCNfQuXp+mdmYjF0+RyqjX/kA24zwCTBO0zmF/7v7NQwtv
pis7wk3buMPIaGYByrZqD6nmRG1XHxe9PxXtM3g1T5ZRRXY6RhOa51B2Ovc+ixaqwhbzc2HvVwjn
xlBCqB0EwbgdByu0BxrVBBXz5Y5s34N0DokOYqXteX/ofGQ7NkXsWNkbNSBXCGw8t0em4FPml9Ey
Dg9jZ54cOifuoEgUSraChygDPKs4HN9yIM1N2Q4NQ2s6PCwmrI971QNYYUEc0tiW1mQNAYKZ4gHI
yNAdXj8wZ4A1AKYGBQm8fK69ciUWm5HlyRKjAT9zvEIOzIgD8qWdT/MHgF4oBvyxxQd78UZkcwDt
T0vPknQ9ZNadV322F0WmW3ISwgTSqSBVQjAh1oYWE6WHPHDwDJ3vjPJYkQeQodiP3keKUFeGhCN3
srssBVwET4JyCvVxDFc9KYOnorpv9Om29sYICjNRmX7bXy6pP1yMT1gubTQyO+XlVSt42hg0en7u
f181f8ISQducglIK3++Kg2eeOzeCWMn0GryfwZYD2PEvh7ShmCbcyK3WaRBkrDF9rped/TX9xhb7
azHZQzivg31TgnwvfP/Q8LSCqDOuZqydYHLWG595CwLnwGmyT/4aZHGOs5IT8LdROW3BMZgJ/b1v
VBJ5eLjHAlB9gar3TZTW9bbZQ8IMRiHcyrqfKGn+TDPFHSY1gsQVSgh4K+CP633VG5ArAz19BhKr
n0OgheXyFeS2iumTeR4YYHmTDZJuuC6vjTjNMrj9imdVWvbh4rBQ9W6TuR5ue0786CI8F4Onxvd6
DcDGPKGht9wVwZ3dosLz/f3xLLI7ADlCigcgFfFN41FgzGnZ4E2jv5Tdbd6+v3sCSYg/BkTmUhxy
9rzpNdIe7j+Fd8jqyCLgLgrNKlqceN+7pGuCQxsFfowIHCzXazKSqg/GIcNLXrvVDr6veMvI/Ao9
/rhXUHd7W3QbQFQ1Nq2vPbYu2I5WBnA/SEDvxzlV9YDIorALS2LFDVSF1pBRIAd4/9HWP031EEHC
Oqyc96NOPbRmglscFTeQcolhyaqn7rTiCvIzyBVC/8W/Q9N6o4jHZYHIhRXx1q6dKhhrni/y/OrF
tKZPdHTOpu18zoh/RswbBeSffU+QLZWLIhZPfvl4qgm7szWHtltdXEfecKrzIczMyLIVcydbJLQE
IWNpoRrzhrTQ3SgBwAy4C3PcQkP/VBuI47w+9I3D/mBkhlC9QD3mX6VgMSaZtGouFwpDqcNuU5ql
YW5rJxDDxhndPlCQQ7jAUyxwCqgrC4dnFrgT2CzQA0cNSElgQO/nR+Xl3T8G+Ggvop4A7dTOpKNT
d3b0KIMCxfSBYwAWQJNmA+UObTUhE7WxLNVoZqONr4SYh96ECueSrAfgCUARcuE+9CUKI8icbRj8
iePn87UKB2xRanqRl02vXf/3/tLLntAAc/IXGdwZlWthg9ZbScbURf0yndJ7v6OvTjtGOTR30Ll1
zrItmbryNmD2YaCTKk3Avy28Hy5ti6eQWy2FnVHY3lDmsZb7GvjCWb8btPnQOC9tV0TWrDgpJCc4
TCJ1zft2eOb32jkq5F6CrELKty2g17OeFr2M9mdUcjKAXh++gXQ/5lTcTH0zB0uQdmg78hzIF2ah
PTtxFajqtFIzaBLhUtSIdsTcNWqRS6GTDek1y701RiPy/fSc24EivpfNF6omyPRzJWrIx1/PF4Ah
LtW4sILlnfsMEjeKKEdycuOuA/b634TXm+dQ3U6sh1eiEEPqyGlP6XQG99vk+iEFGVDteIrVkQQ9
PpKRyAvgHYmuTmHrWnXb631jETyTabSWBJV08OmYZy/Pzp132HcF6eZCjwpvr0U5ELQw17NHh7Rr
y6AliU6zUINyZl4FYT4ZOJbm0ITqTzBC+vG1dlTPsn87d8WthZI0T7IEqOWK2xrJUC/vTXCaAOPm
3QFsVYV519l3Q7UsIKzU69i1mI8yGKVRirwmJLVGEk7OvN76bg0yQbe5T4uu7MIh98pnkDj06Nx0
g0NL/dfcW9ntONvLgSF+VQSMMsfmEHPOoIdTVowYGtMfHb9nBLce+ULtFRgqG9cEVQGoZHkbNKb9
Z0gMGlxC2QrmNpK0brCEVC9u+ra49/CCpY89m87IxN53cxMv0AeDvtpRc6qbHqKj+z4i22BAbyEZ
z+kC0Sd37SJu02YTKJZqtGAPpznXzvkHCo8QXvljwby24C1s3EYPFioa9vrdqBLclC0YIiCEkz7+
wavo+vtW11oVtludjPV221VffPS2Z+avD0wTng820OwgAhC5zphhktry0zpxJk5bElcqfI3sIIKG
0n8GhDu3aG0rZwQGgH45jtV4mFfIgWG3/Ea96Hbu9Dpcay2P94clq0wju4DmS64zi+KgcB4twD63
fhlUkPqgkVUGUeaCQ4y8OkUTDt5tmR6C6dF1q6PX/lMAYrRvXrZ0l9YF5xurqXGc1EOjG7tPu+BQ
W9nR71UgD37KiWcRlIUgwYXnJhh5+a+4CMiAt/ShLZDVyKH0IUhgzpDcvknzFqQHlXkzIy9AeMXd
9m83c/rerOadv5QPdMxe90crC6t8n2OzeUMqjsbr3zFYWj7WpIGjtiAtsoOOHbRsYAfw241hnllU
sbUlsws2dS7fAcgW7jfh9Nea2hr6gDYoLzcRMINR4T0b05d3DwrHOzIeYJXAf8X+4EBv6mVdcIH2
JYBOwAeGgwv59BGRKWSR921JzqorW8KANrI4dZr6JDHqox2ExIz2vy/ZgxgGKAN4bhf6sEIsao1o
8HMWtCiW1nNhOIeU3Q/V77Z6GOu/oAutsGZIws9Lc2IskI4dwNkpzPnmkwFi7fbGAEFvXj04+hiS
5aFYIVXyN/ORa1w/D9nzuixxAxX6+e8p/d24Ry34vT9+6fz+Gb+YpLNGa5vQYlwly3TcnozpZv/z
iun99yy63IcW1Ac7jVTgR9CiYHsafKhDPk30OUu/Vfpf+8YkXCeIGC8GIziL1xj95AYFrIF9fd1+
dNkdW//StVfm3/XpEGrpXUX7MB3MiJaP1XCDslDY2Ip4X7YHL38Fn/KLMbcGwhdc7VWi9Z9HFlZZ
uKl4ACTHCgbKU0IuL3V7fNovTKyeC0X1HqtGnPHgbNrR0aszCcxHoAbP+5MqH80fU8IGGSG36eg1
TOnVXV320Qp9ERXniSRCRrIB8EzUzVDoFpObgK6xonFwWjMfyqruX8Hsx+t9FfXZy/5gZN6OOBwf
tNHohxa263kji4cLzcfVV5VHBqHOw/7nZcty+Xkh7MntYehMC+Noy3NRxboPFluAHU77VmQrApgS
rm+dd3uJlVM4RTBYg0kSlsd6dTN35/b9VLLI/lyYEPyrCvqNUQoTtLDjKnugPJb/gGQ2rKAxAsh1
dGLpYted3rqrPRseHgxh4d1n1QeuDo7lws2LxxBSP9eLrfnliPbXFcE2G8PlE7g5FA9J6ULgzQDM
JV6Rbxov7bEvnVaf8WzIaggW6VE13duu4jSRhWuIEdEOiWc3KpBiG69umNPaZJglxvz70ShuqA7M
t7NFDEptyKOBvlODSnsGWs62+dy5TWQGqYJdQebYoCWAVhHo2lzsn+upbO2ZsnmuK0jcjfoRYq3O
AYJx9ZnUUGQd3Kn5vO/iUnuIugEAxfMEFCHX9iY7aOyOVXVSYEZXZGZOU/4Dhap9K4bsdgLA4T8z
/GdcHKO8PcQKFlA6gInztoausZ/VnyqSHxrbu8tBL6nnJG6QHsq97dZi5s3UQILAnv52hvJlMKtP
Y8EOzHIf3Nb/ovht/CgSIlh0DKFLHA1wIDUUs708RWbqa1olyPr+ctthQOSKjtsRkpC3GQHXyERs
Erb6CglTo7x3+/YEjvNJ4X3Shbj4FcJdZujpZkLDGQfmCj34b5tOww1w1t7++qHhwr15Ay5WXdis
Oa5nZrVOlVhr+aBBaVyvjJOV49IuGwah7/yTu9jPnbc+krr56q6qQEU+0P/si0i/Kl/BGZPB/v+R
diVLkurK8oswYx62QI5VlTV1Dd0brEcQiEGABNLXP6fvu+dkUrzEup+dxVmUNZGaQqEID/dgfLbG
p9QK9RaCkSs7bsljoLCGW86bztLcdZO6ZKy3iwqjZJHVnyr0Uetke30u14zMnHdnQx5ap6R6EM63
qt9r4rsyV1zr0oU9EVKiTgw4zYc6K+tk4KWpWz6YKPPr7FZqQaS7416jR9a6K+NZgkgCwvqvtdm1
Clqo0WaVVz542ReUdtCmlUVIkofCQpd7nkVpC8ro8mjbd2jqXVmxJRdxbtu6dBENsxu9NGE7505Y
2s8iyCKwZYYuDl+Xv6A2t3KpLCXwLkY7O3IecgB61vrlQ2JAXbsDA6H+bIzVhvNHf2pNZxvDhvoP
z1ameWnbOK4ZTJRGOtqiZzkV0dapR1WPnA2aSXzrKOlXg69BhJc2DhL+2DPI3ExMIZfTOTRe18gU
Hpep9lk5wU1ZGcded1HNGr0DSVYxHEtu9NzgNOozF9+BibseQPb+wNstYSHYL5UVd/6OTKzVoTAf
qbvv/wKHioMBiWngXAFUn7PRStA9GNIHRtCjZWTSrxp5LtZYrqaZmt8PUzgwlVTR6z8vcluu4gM4
EgAk16JiV5ub605k8fPAM0xXoGF+aDMKqJ12pouWqRoMyGVzx7r9dQNL221Cnf5Of6GgMNsJ1O2D
XhHgNYXzJOqD1j0l+UrUsjSG354WDHgGkjCTzz9b+77ux9y3IIxiVjelePPISpZpyTcgGJruq99y
ltPeO/t+MhKzzgSGUIFAufaduOHaI5JA6ORQD1YrNqUqn67P2u/2lPmyn9uc+cKcgmmbEUCCIQCw
pVURgWFol9Y6qEOLTQHO0hSZdF7SGN1b25pl28QlMdLOSDbjPeVXD4yqiOBvfl/fln12C3qVQ+U0
MUYTZX32I7eLDTH5TQ9qaK1ksc/7Q90FN1biHZjtbvRSxdfHtLgTLHgcF6939PzMlgkIdAWC0qld
Uhx4vfHqXfnn5L1gxUAGF08jeB2gki5XClFy7vikQecyj5FF0tyV07J4RZ0ZmJdnTXSVpQLw4wfX
8UPHOkgwdjo93braI/U2XffYa99bELfp/trsLW7Cf4c2zzBaEOtCgwTQ1VyDdgIEFL1P6fjQdA9J
3Ud0jaZx8UidWZttvzIZXBOCkNBt68Vzn8lYFMXas2oxjXM+mbM71x0BugxKFEwTt9hXnRuK1gkL
tw0JsQ8u+AJZpd4BsXixTbbNS/+ROuiicqwoG8GXPriv1/fn2pinv58dc1GgJuVP9VuPgKm/R+1K
rdz5iyfgbFanv59ZqMdEoNMEh9rohlAme9U/WWvA9bV9Mjtlbq8R0+NYubwWUWJ/kiDhS+lBFmJb
1N+NYCVuWpu0WTTRFb3TeAkOhMZvLKir5Gwl2bdUbsSZxsseXDe/K+uXk5bm4EFVAZYlNdEF274n
+SckLPTkNBqPlTj5zpOmupAVL6J5KykLab2xuySyrT6kYlfTd6P+1o/biq2Ur41pJj+46LMfNnM2
RHplyiR+WOGeRJ3HPtoB0vZBlwezk3FjAbBfP3Dzm2p+6NVXwbZZ8ivvDpX4fH3f/h/n6L8z9EFo
GawGlUEovB5VRsQ09zQCQhgSo9o6iH1Ur4cdeIhSu421sd8pqCLa+Lkg6t0biX5EEPPj+g9anBgI
oTkAAAJBMH/9CAn5u0aiSbqTPLT6A9oo9gNkBTtn5eJfPE9nhqazcHae1MAhxjii2cg25bFC7bur
2hu+yqm+dKSAx0R3PAjWAACaHdsx15Iso7j/peNE6Brs3CFqHIgzQsZ0IOmOJmvN34t769zk7BQr
maWtauHtaSciwreB/2VErrsPHguiR6OOHpQii8fufSRbdEJFpjZu3OHU1QjpgzXO+sWnCkThHHDR
Asv1AalhBBq0Vad+q0q9yWYHle6wHPa8uXcECUXz1e7fx2IFobbkWM5tzmbANTNqiMmxOAHZN2Gm
sv31Xbq4qmeDmnmuqu4SQxUYlDM0G7SyRVXzOXC1UHV9bNjPPN1dt7f0JEIICTZuCwXLD+yrfcfz
0ZPYRW1DdoKN8ZA4KAINd+7UElOYK8Nbnr9/zM0jFcsUObdN7CDwqDXAzYuV4SydPQ9M2DjfQCSB
++Ty7FUFKNI9HU7HBIbYETsHHc6k2l6fs+VzcGZlFiJgL9ucAzvx0AhUWOST7d5UZbEDu87YPlfi
yc7vE/M2t4zQaz414OdNuqex35bl4foPWdwsZ79jmu0zTwOeD1NLevwOoW7L1yCPRBfq1qb1b11v
bcxrMztzNx3XTQgkw1aWfdXoo3B+wH8S8l7IBqqSr8x56OXOzb/4bCe8JpyaiqHde328i4EuFNmw
wkioA9g/m3jVV0qrQfz0YFWPev+iyy7K+32eOyFokqMggRChZ4eu+5ivncsl8AwSB1MTF0Ar0HGe
mfZVowhI+tBcRQe26W3Df+qF/JI7TRmCNuCn6zK60TMj2TpunwOMnf8i0myfOam+DXm3lqj5uPQm
CuyYC8B5wFA5Zy2BGtbQldXkiBwZWuTJV/4uFSys+0cjf7XHtQBucmyXYcWlvdny54Wn0q7GzDPz
sUo+ZYMGZaLtumLERwcBOwHaTYHjwlrN0UFZInrSjECC5jwCtWPi/7GDuPz+zEFoep9LcGXjweJH
6fAERsw1VoKPK2Ngo6B10YNSBzBws3e5N4xe2U2tkq3dbliqP2SQqtXwPiZtsaVtEXOx9i5fkHS6
tDkbFe7HNmi8KeWjOyfA3DaiMDe0aje+LrdaL2K7zO+7svs65sler0mMSyxuenIrLDO+fkbXhj87
J64vzGqY3mi29EJIPUVkUu9sIUlON4O/15u36/YW/dLZdM98oKGJShMmLjC9w40MVgMIwfySHv16
3czasGb73xfZoOd8elG0+8oKYspfmx53S8KiVEeZFV7gusEpTr88cJdLOos0nIr10JnDTUnS6jlh
1Y9yHA9ZUoeVBNW03dgRr8QGZbP9X9hFCUS30GOOwHK2fX3NGii0OZDZy/idQTt0mzWfIYe3KWlx
o2vVgRQq9sRfdMkGSL6YFrJ+ULSYY+pqD6hbo0JXuxkUe6LqAwNiswdSqnGclZld3DFnpqalPrs1
68yoEzvDYbGo3AhDezIUj0VerkDNPnpMLCB6mTxHR3/xhypiOfbEZjrMFFUfduTGBJCm3LRrGK+P
DvPSzGyfVJKbjRbAjJn0XwvN/pXX3spIFrfi2UimGPJ8wqw0KQcFjwaCz7vMym7NhtNQk44AvBJt
qbR9U4Xc1BJCwNc349LgYBitbfDamMnZqUvBKSuGDoo3TltE0J8IE7ZyHyxZwHWDpByg0dCxnrmr
oeG5IWzAvb3q0J+a/P/5+Zl3ClotR9oIn9fKL5J8TdYgXYs/f6J4BQoHz8B5abwfNPx8hYYC0A+c
SNribv6bygyQHv+YmA0BXY3U4gbg/bYfEycqRZStzdLSBjs38WGZ655whyOe7pObAFxyXiPCBNXW
UvLIsIufuEbvtbSNru+upRMK8dqpBA+CTxBLzvZ1qtK2yhQyfQT5UtVvLIu/BgNEK/NmZR98NIUq
BgI29M4AUIj/Lk1VUI4EXTkE1rAFgXolXxhixC7xHuvad+Prw1qIkqeSCR5AlgX2YnOO2dBIqYJ8
kgUCy3uk1A+AX0Il81Crd93wphsNjhGycC7Z5NpajmBxoGDpdBGiB5MQzeVAPd4r004aaAS5A7qH
gWKP9KGxdoidWyN0waK0ZvGjO8doAdWANBvgoOa8cjgOQMs3JtItbNBeQEUObesCKbiVpM7iuCZm
fh+hKToMZn4iGVTCIFQCij0JPWLutBtq2EfKg1tTrtH5fTwOGNGZrdmJc11NBU6Lu7DwcigyaDdF
acZCBtumTWJSlhu9Z49tKVaafBeHiLt32jFQuJ1vG1W4jQt+EbTHcjtuqxHdyukQBqQ/FgxSdNc3
6dKqQfrLdQACR11kno1Tydg4dQW2JrP5EUhgeHHSPW0llvnoHVH/RGLoN/Wm/qEzyWwTg2UdUn6O
VCPSjQxlV7YW7y8ZMaemiklABXtwdjt6JpeD3SNgqv1n9NmETrnGdLE0V+cWZgHLMDhF4k0MOQpk
TFUN7AaiP5JYmz9fEqhtAbrtgvX6g5pYaiZohuGo6arkyLRD5YbjsOJxF13TuY1pD56FEqCES/W2
R1Qr6zwcAwibvJatjN18l0DKdDAfk/4kxy407E/XBzfN0WU4jQjibHCzVQKZqEGVhWdJbrWbprTD
TP+cod24UQUKzAK0F2v7YnnV/p3O2appvZG2woHFhjifeNnumKBxDmK+lZO0kI26HNrsGsu8Dih/
CUNluWPpJz2voqDeG+avLPvW0iJm9GawX9E+GtrWsQQRvM1FZPGDlz1fn+MlB3I2x3MUUw11M4hm
o5Dk6W0W6oPzZFb8WLR0y5l5uG5rZT2D2T1DWOoHQFag/hKcDHmLwkugF2GCbLSrPntrzc9r+zYw
L/ct6URq1w6efyq4L8hP3WzRToYN23zn0LNOKjDPVFNnx3djeLw+0FXTs5uHQFTHNIdpVlms129A
ypPm5xA8CB83evLZUnfQewndgf7/3MEcLGOgUazINAw56DeleGyMw8hXxjYduiuHct5rych/DyWi
otfCNg9pm+3zzAhHTmPuaSsnZdlT/3Mig5nzUcFoJbaPmRTGL7DFh1K8X1+rpYv7/ADMnIyfaU4e
tPCgmuWGmQY+rh70yIL0ICHJbjrNP3G7fxj4X6B0JxeA5yYSghjfHK45tnWulRTRieVnu8LIQmWU
u06IaKjqSDXbwjzSlMR9uc2tG39YqTkuLiP4IUzwj6AOM8e1K8PonLGEAwr005jEblJEtXx2tU8S
sODrM7xsaiq8OlMH7RyoWaV5I0SDl8IAukIz6uu4TneZGztr1aVF/wLe1P81NPdltkf0MZ8wGwlo
hIzXphbhBD8t01vT/uXVT9eHtVDLwgKemZu5M+aUeeFUk3Rj8EwroBrLGmrbL25z1K0fnXdX5vuB
rTzrF931mc2ZT0trsD3UyJqB+tjbMf/WZE7Y9XdOsBJXLh67MzszByatTM8gjQt8gYMM4Csbf1yf
vLWlmuyfxRR2jrcxMzGOdmw3vDFDi3kbTwSxBKlQa9Zx1gJtcN3m4uV+Nqbp72c2Uxn4VQXR7AfH
3WeQ/KZRacXXTazuiZm7qpjNdVJi3hyl7iufxGnlPHYWOYK6Mi7xlmx0fQdwwt4Y5YrtRUcGwi5g
GyZI1PxNVaFJWgfjJxxZ1UVedZsCsQV5ouw5ycXWT77Vfy5Mhv2PwioYuFGcR9vk5XwOJSqrwJVB
bD41tnUZfB3KPEae7uf1OZ22wocL56xqMtvyoIK0hV/BU9G8iYbga/PnevbTOP4ty8zG0Ri1UG6K
S7PXyrdxgIi3m3778zHgbT9dYxPnwpxlqsvA/hlID5EscTc10vh6t7L6S5v73MJslrjUeFZIH74P
zBgBCiW21exQ1rw+jiVXjtZYHf03Ptp95vhIxRsv7ysNrhx8ImbLN3L4rKVdqGwrKrqVcHFp4c+N
zW7mGm/D3OxgDK3+25bca/6anOKiBTw20e6L/MAHUHrPmqClvovgIg/CkgPl14bXJ2zNwmxZGkL7
ko0OefgUqJfce73+9aXbABgAENeieB6ASOHyBCYe+F5TYGIfurDW9nKIUFAd1/ocllw1KDBNvPuR
5f+QbVW2cKHFDW4sUv5sShxBQiJQSYYFKopVGlr5ClxjcY/5KGTgPYuWtXk2KmDpQLwB9iQ2VsK+
NIYd5f57bdg76X6+PoGLy4Mk7CThOOX8Z1d4DUC0M1ZINjDjvQfe58f1zy+uD1q5keSFPg1EMS7X
hyWWRmmBz7uDs9H6MVa2B+J2ErFhxdLSIoGZAZGkOVEMz4NJhqq1yXXcO6Zwom4Ax6B2V9U3TTtM
pa5TlhV/sbEhe4WWcd2GBsecuoNLXzCQeSKDUsUipHp0febMxQEhCfRbtGKSELqcuqCmSVLWefGQ
S66jhYGiNpoqZCMtBxW0cVBxQ8BmhwLfmwFQ+xdRgfsgcxK2oWpAeiAVKoI+uLEbunzYaCB4C9Hr
24DfRA73xG2GUKXos00C44ddyxrNeE0Tg/gZnUpaMKIgaekx1bj/WTSJWtnhS7sO1Td30q+YAMyz
QKTJe+64oB5+0DIIpOhQXcP+WCvDLF0I50ZmkUg9Uo0pigmEZ2BFHvpI2A3WX7jocyMzFy29loCN
Aka0sPK341rf6uJEIZ4HVA4x/YfEtFUF4PDP2gKkHW531JkD2RKl5SsIlaVTavsgsppEyTxkAy+3
mi1bOwWwEF2fen7UqRaWotqgTSlUjb1yahYXBXRZaIFCbQwsTpemPL9LBydz8gfdbuR+dGkN/t3E
C3WvIfvrJ+h3emMeNwH4B3ZzsE674Eu+tGVRzy2oZqMDs0cTkKNwAsrRs+4du4KSROYPfuhb1Qj8
XcI3nUqQwBs7/x1T/VmXfRXpwq7jDtxHB08TNvaOUKHuNBaycEF7wm3UxpaugXCnb4d3SiAZS9pW
HtFJ3YYpqnffE6mLBMRSrX3PaP9ZFzK7CUZRxnhY2xufEnRL2ty/81EIiFTmew8l7vvIlfU72CrG
p1av1M6x+DsSAF+lLosnI0WnZQ6Y0Y303WLTo/kH5EsIrmXxTZcs3fUqnyhxgPCqpEKCxRyfRdbm
0DDm5u3oOUnY68QJoVJ0Avm3ux9qzwn7oaYh+m5I2Av6WQ/klww0KxFq+GqbFa/l+MlXjzXQg+A6
2YHwTG6LlkPwpVJhluRDPAC9BHHTToA0SUZ16kRJDWUwz/B3TVCWMevQaWnVFvqibSSdaovWUWf2
/tEHDCxiqINs86Zmf+MAUIMFqA5t2R8Zb3hNFS8EnhwKLBtmW0bKfqvFiitbuqzPjUxu/OxNVXNq
djTNckCq9QgKya8mDTaqhJzMkG6x4ivnZwGgPCm9QbfWBP4RfUYze7THWHva5w+52YuwIsnwEGRa
fajdILmpsakjI5PjxtPM4MbgevbcMdQyokYfhzt0w7pbi+X0OOKJtutTaq28zpf8FWBEyKmAkgCv
otnxbqhfoKHfpQ+GfEOPVfJy/Ugv3Ylnn58DMamBVK3K8HlJjmw8AvTpOVvRbCzyvSIrQ1nyVD4g
1w4aNhHnz0PLbqx1EO+gf5u6yUPqpXcuSKA5XcN1LPleVM2AIAGMFTt1doHwvE4NHvRo4p1Q0BW6
T+04q52txlfc4e+Sztwdnlua7RwXSsSolXBYctP7nA96yDXzkEAp1JEkAr41LjoaBt2wtzy1GYL+
lJnWm5uNkSWbfU/LWBvMeBjWbp/FiYbABVw0GDQRUV2eoMzUu2RIBvrQet9t+0vAfzprykJLhxRU
AP+YmIUClWVI1uSSgmP+a989p8G92WyT4ikFz9v1HbpmabacqZWoemhhKWvuKL0XfOuNaE+JujWS
n7VZm60mBa9lZjLMmmPLMCgP/Tg11q4EocubE9M2hQXoGpndoJ0iIBatOhCZIKeXjCLyADwk3gFF
kxVLk2P4uDn/tTQ5ljM3qrl6S5IaltCHoEfg0mijnCjraCY52SYWnDepIf6aNrg6dIlS0PVlW5pN
QBxcYDeREf4QlrgWuulkwPKHMVAR1euY6GgRLF6uW1ka5G/fCNLQSal5ttNplTS53SJFQWyXTi2i
w6eg1ZGjbX0atr3t3qclFzsDofGt61bOyiAX9iZgwAi7weOClNV8NcEJ1YCKuwQHlQM0hSncW5Xk
h6Ry9ix33ypb21wf7gJzE4i1kI8DSRR4Ify5/FRigeQ1EOkIjA9k44rxxs3eNM/Y5t0JcAQtKTdd
9s6CNvTYr8EeIqIfm/a7bz3jzRBir6DdmNwb/hql4MdbBLEghGjwTJxeivPMP+T0tCxNE3mqjDdR
NBuXvUtiAbrzU3X2sQmerk/Dx2nHdNtTFIq9NXEsX27tkbmFptm6PDXkaSi/sfIzBe91aRSxbny9
burjBrsw5czejCCsbmtXKnkqygQYiG2QbwpgPH3vhacPTMbgzLtu8ON9j1ODXmpkX8C5gYLX5dgM
qpkZlCXUqbS2uYizlTt48fMIdcHQisrJh8xLQ6UlpUPVqU1pXBu/rOT5+u9fqFNiAP7Eo4QiEJ7y
s8WhkHpDvlKTJz7e2z20dsyDJt9a/1T0285+KO2fdHiUTr9yTSwO7F+zv7PoZ+6uUajLNkWuTkAa
ucFT9heIJhBSAxQDjBjgVBDtu1wYQRyaNTnw00XfRja7IWRq49tp7evKBP6Ogy4996Wl2UXkupJn
pMjRPFKhgddCBXbrDPo3K239lxLKn+APqN331vfyQ0kb+1DYbhNzkPx9qRLVfvM8hgZcBz9PH71u
26MRDD0ZltyWeveKt6JzAloGDASkcDcAFnsvaZL+KLjn8IgoJ/muAl2CCHnstj5l/N0i3qec12bU
dG61U+g0gRnUwTdpHpD7tjbNX2RIRbd38SC4MYUqX3yK26zhLvT+hsS/JWUzPrGybJEp0frHzNde
M68IHqGhUW4CWus7KkckTtKqyE5D6rY71NycIoSmgbXxSjAORYL44iC6AmTQbqbhkcmBH6NmmoYC
YMidJQqgy7kGOYfUtrZNl/CbMhubQ244eDkyoY62O6QHu8Zll6s+22nYMCB9Ryt5B3qAraDMjNPe
TB4MxPVoaUCPjmlLXB9910WmRdIg5I7uvw9Vqd1neStZ6AyO+Db4Az3qauu3/FcStF9tYF8Hou1V
bsUemFaestxtbzpdPGZab++qkfFD7tbjJqsBPkF7gI63HJORaOw+8kBpdJ+Ipj1xlGM+OybRftRo
JNiSMRfPdqBpNypgKpJW731h7tQaQfry3mlluytcmWOFDSUjQzrZl5Yb/mONIACUU+SHAtvltlPI
qfmuTbZlw7qNGWTeVhGnjgIvGY7ouIAin1Um+yELGjxjoSkAwAGQX7U5RoZR5Ac0s7j4yiCidjS/
8dqv0JAvVawcP4sR5vaRVqFeH73oxIgKbSye9N4rX1Td+k+FWed3GTikwhrdHjeVlxr3IqHgwEja
EpV4iC81Rtq8sZLzncQOiih44HceTZw7w0rRPwAgOsjgkV2QZgetSkhmo7Pc60PDod6ROpX1VZeW
9svoESsGOQgCXDSAHtqy4BtR69WOcB2TPZSQrfCHfMN9HUoGsu63nmaI2HQ6fnCT2jhqFm93XgrS
WJLgPa5Jg0WsS0Rk5rm5c22GyKn0nRW//zFegtAV2HgQsAPC+IHOsuAAnhrCze6nTsq67I6B1Twp
a/zjxNRkBtkiFFw8uP+ZF4PGfO6JwsnuPcOIXBzJzn1hEpnLYeWO/hjoXjqx2TVgJ1rjtW2R36OF
a2sG74zsAnDSJ8H36+7SW7ihkdAHswY6QO2JOv7SLyNdmI5FNZL70crcr8zx8hLyT053TCyX40wj
8cbtxN94eq/2uBhdjNUM4sZl7dEziiAcy0KDcPkXZE0jB6omd2ObgzCFf25sHdK8Xr/hBM32g+rV
Q1bqwze/wwkwXbLt+sGMILxiRiBgs+8rvKN3UEUeN/mAJtycl13MWlrf9UlvPaEmxHaaqZKtSCA4
MppqeCBc0+Kmo28y6No9cZDr0ezciwUX4IUF7fQuLxv+jfe02pZu8F1WUCtMGcrYniJBVAeJdScZ
0mxt4G9Nh3dPulTDxg98BnRg4YpnZhV037Vltut0mW07f3S2dguWAkvqfCewAxDWaG0WlRQ7fATH
C0rnOh6qiSVCryP9r54YdqjnYtglHSSOsgICsYx25L40eBNVXcYeh0quJesXrvOLfTq7A1nBNAlJ
wOyeB285CCUoACXXN86SBWeSxIWEE7Qm5ilayYLGrX2OcNgYQ83RIf2wEpIsRMWAP6P9FILceAbM
EaGBCuou1wm5Vxq8lK/A3FSFraaFyLDGoDaOzDX28yWL4EkDIAZ4WnTtzM5CKfFWIl2D00197wbB
pXerHF1tjIoFp6xx/SLUaZc9q978c2kIzKE5ORUA6VEsmjsWUlPNEUZ2jxuoBmUd+s0qsLVdX7Pp
I/PICE3D8Nv46WDmty7PupmkQJJLld2bQ2wJ8I5uVB6j8THnf7E5zg1Nm+csmkxIrincbDAk7hOb
hFW58q5YCpORQcU6oRwFMoL5y7XKDAntWC27Z5Y6ZTJ7oXwQ4EAffikyPCaZg3y6eYeGh9suG342
bHz586mcsp0AFE8ESPNOhK70OwFQCbmnlndXJxn0PBLzVXrsGFR0l2bJ43V7iwM+v+BmJZFiZGVV
6R42SOPVty7px1uGBN5mcLi5UZWTH1O8fEWIUDO4t3o3uOEq046ogSarClPTq222j5BKxS6yp6sD
VejL5YU4V26DljM5eaqWJMzcMth1IIx4cczSChkUYWK37+he5I6MO+6x27ak3WZoBkjTjiz/DMoF
4w5S6MmGQlQ0Um6TvtSGV8aBwO5vIXy8TRI92LeJr7YIXH6hr4bdsYB2h7RPmxYYHoNuC4eJp4oq
9zFDx0tkdFTeDhmahU205MUu8cYYxRYUEVRQjJ8lduRjIoX3CILa9FfS+vWnVEeE/+cLBUo9He9q
0GJNaY3LyaFSFLqfKOtkGkzu8sEyX0oQJz15pioPAUMrrov0PNSM3Gab5jjjGSPB1lRG+uv6L1nw
0KjQAZKBXO5vir/LH2L40hpSLq1TQ+mRlPVxLYG7ZAAtB1PfCFhskSm9NGCyqihSmXqn6tZw7qu1
Xsa1z892WTloI+ksMJ704kjpHiWy6/Mz/fvZLp6EhP75+VMIduakamFTA+3Y3gmp10r8ACt3tybM
vJRwCkCNO3WWT6wQc2gueqRtQ5bEPTUeLRJ072oe6GwI1LrQ0Dt4bOOBPv5xSlbJHSPAYaJ81xy1
BC3oXZs+Qe8xRG+StS2EVz/mmqFvBOomX/3WRUswZ4H9DhKMNSj84sSf/ejZxICdMacF+lhOnvdU
HNr2z4CMSDxBtBx7BjAF6N2glnw5736F2m5ic+PEC4gs5d0tXmFvf7S0kwkHbYhAQyCBYn3AXkir
NmQgS+/kZyYPg17LXvUsGRB1Cr5iajZZkyk0PgKuNilHTZrCl6NBG642wAcJvBPToAxpZvNvRMPr
+I9HBK+C7j4HnOGI0mfxgTBRt0RALE4c3TcldNK5eMuMtbBxWtmzI/F7MIg9QM7wm5d6DoMgDC9H
p5LDKRmtDQU3F882rn7b87W+pUVDkP7Aq2PqsZuj1oy2TwZd9cPJMHh1aKCAu8laEIV1fvbZwJGI
/3z2UDP7x9xs9ljtoZ/OhTnG8hDPoHhU6cZ2fly3MntK/Wf2EMUhu4Ui3YcWJpNXHged5HASw6Qd
7e58ebLtIczzrx2gbIHdAgBUbK8bnXmx30anfj1sDcsCm/ws0vdATTBW7QijYxuO5oPbspBYKzXl
pU3uTTLpCB2BzPugAGDqvdUBoXOyiReq16T7w96s36M4NzA7Ra5k3MYeH076K5TGQ3trG2v6cdMa
z/f2uYlpjGfuHmolklIFE+leB8WR9iNSCbIp364vx9LGBvYKDKwoCUC9afZur/TeT2oOK0qEWrAb
oaqxdf9qtqYHOyCSQMlZszVPPY93Q1aIU9YFWySkQ4n403Z/Xh/KHDn9e1Hg1ZAbgE8A9ebs1Li9
37LCQINk1eFgbgk6dQSyWxmQGTeFA6aoV7nGo7S00c5NzkZGNMAZrbQWJ3ln1Zuh2l8f0trnZ6sz
IGplpo+J69LHXt1D6fr69z8eRmgMgUhsykJ5gJFNu+Nsj7HB6hOt5AO8NIkq/dTaX2zFVuKWj27G
AOACrzi0iABjOidd9cGVw2ley1Peag0IWPQxkq3eAjDjmcMx62vtrbDt9MlyS3ZjQz1sDbX/n/6Q
+VnyfduCR8X/PnSE6lqaOr2m9afU7eBvAlC1bAu8yBSU2dXwDWcD6WXbRn4jpykSfxn4eoMCUIUB
NZsIcvd1rJpg/FT1pbMnBphdRsscXhMLoo5oPegibmpahNg9f858u9qypID6j5VZZWj7tD4gM+9s
DWKqW0mUQNrJ1DbQpeWxKo1vpAq6AzWUG1cmKK2FPb4K+OYYLB1NjAZULerz1tvXmqzAfc+MUEud
4Fi11UuCz8Zi0I2wTjPTjmyj5SEvkjEc867bIZ1Jtm5T4dXCs/7GQ7y2JV5ZnHpcqM+S8/bkDYGI
PSY/1UU1nIihdzeV1YbSPxhNQrfZmDIAHHNt3zSjFo9ofNMouEy5ybpXb9DEoUrHPm59HZK6euEf
TB/StxlSb2FG6uGI58xPOHj/MYPeC068UHeeX7ID/N7wTvIJ8MQFSKukNJqjSJsxljbohkKRgzQH
R/yXpA4FKEjX4sG06LarzD5mTtc910Qft2Mv8hOtW7SpNWnhbJHaU2BBnbBbNbWA8XTLYxDItAmt
1iCfpK2cjc21MRqp+910mXtQLis3Eim9Y5kYIIQeK4/Bz44WdHGoe5dRqSP+NWURFkgyYm4pPWia
zJ+6uuHx4BlAkkKlACzdXfLTd2m2Gdp7gwGbRsAPhWeTJGaDQjy4cUd9qB9k5Rk/TfBbcPDmIf8N
hlE8SBPF7LDrXO+gAi5vUxMUo7RCgRsUH20UaIEdVdpYswltl94ELv9B/oe0K2tuVNe6v4gq5uEV
8JTYTpx0ku5+odLdaQYxSCCE4Nd/i1R999qYMpW+957zdKq8IyFt7WGttQvDOHmZQ3eNMxhoGinZ
URuqfDdA7y0suFdsAKoD9b4njQHFAQzC6QCzOnkEA9+kLinmbwsrMte9G9EUNfViFN9VhlADIk71
mQ1god+6vUTNcPgt0H1FTYRpxE86wk00+ai5bodKz/yEppD90hN0jjqbBdQZyKaHqsTWYHbrN62X
vsA/sk1GUCNFYBofGVdlmGV1emCOVa6YItRQL8ripFnR8MfCIHffBYLgRJUfffPGg1TXh42bu9pG
1kny4hoUajzVPnVJIIqoOKRDW6Ocl4eYP1m9lklj/KyzmDzH6LRsBi9OdlQrurtWa5Oj12GeBary
VeKjiIcvYyVS9Wvo0NynPUZkYUwne6sqPryURtAXQ7PtbY9BU67g2iqNexydyJEn1QGcMS6jH3Uv
f0eNQX8ptRsFmUYHzPbJBveouDHU6Yll+N6AwfeM4dqXBianoEXT3aEu0hth3ZY9VCLbYYP0wN3U
rI00H/MHMwCVQTTNhP7mCqmFeKOLHLBVDa2C2kvRpPAUa0CVIDLWnUr0A0CD8V1sK3+op5ubrCk/
Yh2bClidt8KfEP21SoWupRILv1MAPNRBGw5Q+/mb5pL7tNPtbZWrzjan1AuFBa+s64qNrwyqiVJq
+jdXZyTobPluRy37o9WxjnEQThp6WmkelMSr7xW7L1eDYbJ9VHViRZvO2wONYvsAhTR+ZwFQ3esK
Cd1Uc4LCpEBPA2kZL1AS595LkEpGiXLkHACEXb5n1K10Dazo9kjhbpKxS/pFlfXPGGOcnmcCJo9I
Q58kgzWErmKQMdpjkr3osR3m4meRf7/9Ks+uYsQEjLhovD2T4HIgTm9aFmmPjY+6bmBSZeFFvn72
VQ8ytq4KWAA699O0iXdRg/ECqjgWOvqAO+Ktebn5hzWcmZhEFi0Sfi1rNXHkzZ3ot/zLKxihBkDg
4P8jyWOyRVTgsclquz16vLqjvDnYzROgvl9dg6aOMvcwBMzkVQ4rSwWytVzKI+V3AFGhtHf7968j
fPz+50gCVFpM6Ehcnlat60nbAkp9NCHLJuy/LRq3yXAXmWKVm/kCEmTWmIP6M1yAg57j+N/PQj03
MZVUjQt5xJ3dFf3BA3mxV1Nf5ZavNv+wc+MIHeR3kE4EU/3SGAXm3kPq0h/jd2psXXdh42YifVAe
EE6O07twTdzJ7+uDUeakVuQRTfpHQ2+htOXSAGoxTyDsQ/e59l5MQp4VEd9xo3u5/dmubw86Edo4
sBpdeYB2JkG5FHVstkbbHltNf82p+g2Mtg+jiRYWee0FLsxMobqmXQ8g5HXtsSucv2oPsS1Uy2+v
ZLyEl2ExTGAGGho549je6ZkgGhMc06TaYzz85Ia7RpMMgjNNCG2d8B8sweeg9oQmHKS9Lg9E3LiN
orm0PRKjv3eYiANhsSCpUdrIZbPwCkyBunDSKAjZjg3gkerhLZg46ciLKDMc2Rxp1VVrWOoCtWD1
qdNi597rdLlqbTUwyQOoCZlfu2V8l9kWBQSkJs89pnOvEj31fErtYVW1tulHQvDd7R2ZuY8Xf+P4
bc7uozlUWl4K0RzrXF2RBALdeVfeDZBQMrXyrS/o6ra9uW8NaU10BCEPNWr+XtoD3MAVQI40x5jp
la/HylZnYgWu6oHni1JUo+eaHiyIXqHZMs7ShlLzpbG6tUqVVbQ5avrH0H2kynfHeBH9owZF7BIh
5Z1KlJ1Vo3XC/khjoV47t7PnxseLdbazNVIxL2lZc2zKBo1vvXtnTvciieoFQ2lvDbFEL/4sJ10v
F44I2p8Yuj3tLUsyDpw0muaYq2UzYgi0LTNSTEPX+xqMmTa7p7mRPSBJBPi3tuLAQwTlW7XWBnh7
rIUvPeefUA1HDqUi470q63GWF7lIBn6sOxC2Gqo8EJF/yGQJcTx3os7tTGofGMuOFosK8EDJDlqb
hUquBFmeBLz84gCIz/uM5cDdQ7MNjI3JfXbjnLpRVPNjmyjxL2gINT4hWfLn9g2Z3Td0RwGjt1G6
nqJabdEM0u41fuQeQ6LWbx0qV2mTLEiKzZoBDsFE+R2I3unzATfcuFEXYzF2uW2d/rn2nKDDyOd/
cO6OBbq46QCbCTb/5TVQgClxvL7lR+YlFG3W6h544XWpsx5TxpyF2VwzNZ4xGIb4rT4OrZ6GrF5G
vGIAz/7oFFYoLeWAgeKPsdSKIHKBQgBtbq2W7h+9Wgpl50IBCDODSI5oANHgdDuJFlm8173maHrP
qrIFEBJXrAwj5Bp9GSbKW93F8DgLBebxbE9vPIIbUJohwILHZuJNW8JyB/3r5ligRgMsnwCwHsr3
pQIOSm55m8oBBEdGS1JLczHBiPVA1Ouo0C6cfFPiZUOnMJgVcCwJsZ9Rcft1+xZM+VGfl80dEWmI
SYE7n5brmpobSa4b2NBBDCuvK4dVpAG/G3HF8EsUWcMYAMIgNmj+TZT5WD5xhlARtQYGHrVQLUGZ
gJaImYtW/SKfYvzjILcG0CJaMBilOo1YQF+SvE9JcywhfgQYA2osd4p+J6y327sws9FA/6KQjCED
hoq23+XlaSzArFIBO0J9k8WHVpcLt3Pu3F5Y0C8t9BDyzrq8AJBfrsds2KlaX6Bo5DXPtQZ2ZfeK
Volv60Nwe2Uzr+OF3cnTXBQAgRU27Db0lZlx4DZQ7tk25CmLXr9uCWI9o2g6/M91xBGVKGyO77BF
3jErKpFHUX40aJkMT7cNzX2sM0NTonerRyY0fVuEUvo+SvdLow2Xfn5yFjy1STIzwjokoIamJ4C3
W2ovzp6G8yVMTgNAXEVhKGPMQo89Qk+nisA9J+uCvw56GeKkBETL1r2zsHUzjxEeIlwnDw/rtVqx
bkVKCzRvA/Xwol+1lclXo6bOHjQsunDw5kxBosoanwgMx5umAJB3z70KBeaj55G9k5jbJNrX1kLs
t2Rkso9l0ekl1B+aY4QSdFy8Nc57CjLx7fM2d4XOVzK5QrbTeKpwEbon7i4e0W/21tRfLOOb6YX/
m6XxaJ6Fsgxay5zmWM6QhKkToBDUWEHcHDK+EJTMnfHzJU0eFmEM4KGoA96zqL9XY+vJIcav22uZ
CRch+vnf7z/+97O1yNwqIGaBXbORqsflr9TQAh1A9iVNodmlOA7Kc0BUwOD49c7s6Jw5CctxlUjW
W6iKWmoolaFa3V7N3BlAtxR0f7B3RlTMpZWCIGCz0zGdygvvSdQggNZErYD4NdzQ5UO3N1MjX7it
c1t4bnRyupMuS2RU4gpp+R7IwcQAIGyvlC9fXpqDHhmiKeDlMAp5EtvUCXFjzCRujykaZCd9YHKr
5pW7c6FyFwq356fMa5eodXM5lIOw28Zga1Q9AUm43FCh4ib1Go7HoJzs5r1GRb5OuxWmCgbgaW+Y
LUIrOURJdogiGdbD7vaiZxwHxnsA3QENfDxW01NTtR7INBmvj41R+l2M6r581Ze0LmYODYzgH7yK
JgjekzVixo/KClbUx0Tz7tIYKGxa71s0IER+R8ViiDGewUmQCmGaT2IWuHOAXV1uqZl2vCBxVh/r
IjtZeaT6elZjqDV5t5qRDkZI6sfCfClE7dd2EsiCZevb2zpzGccSGXh7gBqZV7RQkSdR3RceA6Yv
++mxH2nXLokUzITi5yamlD3kz5C0axx2JNoWZf9D1tsY/PasoxNDbf5kLs1A1cdbdrWtQCMD2wQQ
FSpMl9tKWjDqwFpiAEzG2p2DTkns04h393nN2x3ApU1ABnNYxQ3mvbYYU3GIVJWEtIT6hZI1+Ucr
3LG/LBIVPc8WU82lTLfS5IXPhKc9cQ+kIoivi8SvhYUxQk5VkiVFxbnzjjlS40GEbBnGyV8uwsih
JhGbJjumJX23W/ki2uYZPcalgTUzLgseBL+PZMIDPH5yBltp6fXAbXbUMhOlkEPRfmv5yU5/fP2c
oYSJYB0QVmSik8dFeCA/OzG+SXTi1sHNF9LbuVWgkDIGsUAQX13cvmw7nCeG3VJWHbsX4r1xQAhb
3V7EzDcBKhXwZNQ6UB+YZuzQqqFqD+Dxscitu0ZpgqHFhDwiF8zMXJhR6WvEgoOmYE0/PUhUpGR5
rAKBJT9oYv6IuPeHt+6+KJQI/bqI+hr+U3B7cddWR2wjkEbI1R2kl5MHM3W410vaq0cLmvTh0A5u
yHTFt2MTU5NIHPQRZFC0fqnEfe2ARrPocqHwqYEvNCH05nLomFLm6pFqofkitM3tVX1u1qUzuPz9
ybKQHiMKofh9SDHnPiTcadBjgHzYyvyICbkrUpibtuO/9bT6jrzsva6HNVVQCdWGMlDyJgoHDcCF
3j0OreJ7iQ6pR/Mxi4xt5soTFR7uit4c8oGJUDXaF6jqf5MxMCox3VSuWGk6eyYlRf9bgPUfy1WE
YjcHg89o7Vf0te9Q0EoBwOSvZW1vSWcFCYQDDVLcESE2eP8X2kz6BGuPDB100nGuAurv8PdXlaDS
djObdNhwmpCHgbjtXVc1+qGUmtgCpaI9YeB2KnxQCqsHz1R/A5ZTP/cx8WzfbjeRfRh+dklL81BB
h//gRXYZ2tT9XdMajQne9gu34fqAfP6ZiHegF4pu3OQDKmZbOQDu2IfeBcf2exzePiCaPWdgHNeF
QBOPMTqJl57WYaRP+qqxDqVrFwFL3ZWV9d+bdggMrVthsBngFywOWQTgXWmsoS9wZ9UGVHtZuUP5
7pfNI4Q+dXRSHHcnzWxblvUOPxVWGPKkkiqADBKCz55DFxcKgaVL2rCXKCHUbvygck7uICKASWm5
+aH37n1c6YBE6vVjS+N9kXsnVtXxvazqQ5tUaMukbGVXYItm6SYz+vZvbDDAoqKsAVwhxVx4BwLx
ZdRtJHXfyoxnwIXLYyLLzidas1K0/F4fw6fUYIbfJRhY33pDs2Mppm8Wnan7ws27lfRSI0wJCXVH
+evSLJAg5bppCbJuhYHQCvMdATE2aPulPulTvo7QkAESKcl/SNfei5K/pZYXdqW7Myl7sLTmYGVZ
aBjJE+fJTkbqzuTefYTBJWnW3EEg/g06NbvEtLdgDUMaHcirZghJl68xSP1QyGabVeybE9W7wYr3
Q5KvKxR/B/6jqrSwa6yVcJQDJnrBJ3feyuooRmH326p3vml29JQnAkBDKFGEZLD3ca2izM+6d7NU
3yqjC9GQONqFvmKdB1prfixJl+wKRYDT5MqVnuAUuPoqSa1fGAJ5p8a8DUovi4E782Jf9nmyrrQ4
BegjPQ5GhpJ+lz2lEreYm7+U0nLWJqbxhai+Qp6tK38asVPfsTTb2C3GnKIiZ1Nwfo0+JG1ubqy4
2JlOAQokhI0DkLNRK3Wj9yxN6ru89jSgwVRAjp0uBJDO9EE2T4I2pj8lh4SmHVlfI6jCXaDWaAGi
a8BxIP4fn42zbC2NEhXgUE0ebJsGjTw2GCBY02c3Thbu+fXjemloErWBZWQ53BgQgQyA0n2gl5p8
vfhwbgJA8cu1tFYnFGS18pBi/kr2jbI141+ub1yamHgrWoI6T8ftIsVqwEBh5ae6FOu41x7c1lQ0
WVTk0CO/b7JTYPbRCKxD62DXTgkq5lBvdLd9LsE20RIj8MBENbyWhIM6dGsPqMa1TgeAAFXlt970
K2q0YUSSYoXQ1h+EAM7Ts0dPvxMKeVLs8nsr6xBc6243yDyHy4iTfcYJeO6SMyCHQNInA3uRFbQG
bSUL6kj5oTJ66hQVWibdUzEYJ2AhIe5p7tOuIwepiwIjN/sn2ytXojU3OjxaS83vEcl/ekXylseF
5YNaqwVaXVvQi5DvZSZ+Whrf6yo99KYWpoIenJzu4m4ISOIZvguRtp6nP9HEwbtsWfsU7eB1H8cV
hAj0PYdcPWnMb2pvwTmzwBRGoNb12kwEak9AzydCu49MfZtmw7OWG4CSZt4etdLn2+/LdUqJjwXo
CIZigjV1VRBPchedllTYB4sLpCEOoz5t+6dWT58qVfEj2/ZvG5x5zqDci8YHBHzRH5hmP0VZaV1D
hHUwFe+nVlVviVi4qZ8tm8uYCmv6r4nPYum5T0B0yhvZWgfVa9QjNjGGNnSnv/VKBcAcpCQQSFhG
qKnrCC3dPnwQtb5T00xd1cVfQ3U3JcYIKBgLIT8YCzlegUPVNsAJAZJ4LNQatHRgbY1erKqCDSFG
6gyvJNOaPcHovYUA8TrsHcnAaIJb6INDKmdSsiE9qQpBBu3gDSOgM0nc6K4vJX/uiIcJ3VAVgSNK
en4om776cvI9jkZC6w/8YMQ2026RWjNKLMg5HAgC/ke0JMkao2y6hdTLvs6H8RLYUOhBIWyG6uPq
aPM4bdQdEkik7plRsxen4MWu5cwIBKpwG/DbkxdAE5RxWJP9Kwcf4A44PYwUjVXjDiNt6nHwt/sK
bRBrX6ecrF2UPU3fchIQNSUDwhTs+PS5L3O5IrH1q6r1+LntK0oCnTbxo8xU8YRKiLWy8hgqV2hV
qa86NdTfTQS9YVNwPPZwTo+aNYAoBLXdH5Fq8bVXOd6LG+l4FXqlRDmSdXtnaKK92VBxz9wkPShK
yoAsJXzbaxCYF23EoXekpfdtI6ElqhPnsRFR/y2K7O5FlBTHDJH2h6Y30GKBuwhSaHFEPktspcCA
FjsOskjUUPCWxgba/0u16dE5X94dfG7MqkKmjUD8ioROMrNDHu6Kg9Hw77WerJglApcZYQnXXVhs
PXTRE9DDC2HuzDHH6NYxNVYhQHeVurqNo7ipnnaHCli8Nv1bpS8J3+UJ0AAgv1fW+20ndJ2PowUI
aAPyCw8FtSnVHoIqzFNyQxy64YQqIVQ170vzTVP+3DYztyoLFgxUQYGHnPq6PlNyVzqRONiVE0Sx
WfhFX3x3JPmtQqVxlI15HSA2seBhZxaHCgMuE8rKqAdM0Q5I91zhosiESGXVtg+i2GF6h7kUSVz7
ccBVRlUQKGngrZ8CWZkjGI3dsj9k7NSXD1+n/ACWZ2G+oqmpoybcpO7TiZRwpiJQKbwOdS1iKr7W
xm+qjUlttz/S3HYhKAKlF8AbYComIREE3gtHxoY8aPLZ1de4UdK575ZwBktWJn4cR16j3egoHCP1
MdZ3kxs/+Nj7sV5uL2cmTgW2+L/LmWycwqDBX6kwpFZ/kYNBgVtV3/43E+PROHtfpQ5VEKLDBPGC
WB4aM1C6hYLZdViCzz9WAEai6bU8BCdmpPFi3K4GvhvDj5N3xoMGaKh04YGd+TBQ3LBGHAbmLl+p
jFJNtgOvNHEgliPAi1CHDcGMw4c0M/QV9OvAcb29e/MG0fZBtWCMvcaln+1eXlW12VJbHCD+DR0Z
sjWxrBLoqkh6CzWzmV0EwBVwGh19CUtzxz/lzJRqDWZfIFg4iMbWd0ObDpuSUvanSDz5bHA1CxzZ
gT9ye4EzngEQk7HYCRglXpDJAo1IkpYpuThYZs1Wda+qa+H0ysJ3mznnFvDhwO6MoB0U0i/XZhl1
C3FzKg4a1D4fmewJymGxtupbYwk+9onGmTyKaDujWze2l4B4nWQ0BEwbENaJOCQDCEOiMCtfg6bg
Q2uzBjqjg/Gb9BzUJMeKj/UwKO9ZQtItphZ0gMQW5Q8+uOldhJBkRaNkCEoOnKySt9mTJzxUNCot
Qh0Oc8gMMMV8u7D0Noh5ka9yjG7yZZ5AXExyjE1nFVtLkbthVw/xHtFMG1CPqz6igm6byOY3p6YA
IlvBnWkrtupltZGqRMIuKKYmGCX0shGE+L0tV3UCmeTOJSlCLBn7wCQHNLPitSktNLByx9ulxthR
GBI91Jli7doS09nszMzfIHrxoUlufXhyAA+Icr7iptbe6VoXrdKEg6xTMvKgli1AaS0aZh9gniqH
3OV67htaBoE2u266E8+irlw48nPHAkcCUyJs4NSvynG0iPVBBaP7YHI1OnRV1fwk0MXba7zqF0qV
M6ESuhLj846zjjL45JwPdUSNRJDu0ChtuR5sy30gkYgemIKpxpC4NFYRr/K9o+fRBxKD5B9WOqr3
g38JgAxajpcXgDREATug7g6u1v+uWwiR2BnGIsb5EslzxotclFgm62y1PDEg0igPSeRDW8WNQ1ec
+uxBlOvbjmPGM9ogWaKB6sFbYfr15YqSvIO4QAaOH0+AXokfButnrJFgKJYmR1wZAvYeqZSDvUMH
A1nvpSFwPjybdSx7ML09xmVF/HsJqIzz44vLgRXbgPYK9NMwC2uaPmkRBBmIbaUPQnyXpANqUvMj
1wHALV04CnPrAQwH9GvbBKdgGmdmhJrow0TpQ2YZd/hcG1NUfptXd7ntbm8v6sq5Y1GuhRbMqGYB
xObkG7XCGkDTs7OHvrh31nRYePevri9+3gPWFNEYOFJX1YFep3pUAH79UCtgwTrkW4+6p90MC3CV
z7bhhUcf7Xjg844YTBBNxr/j7GWUnoo6kcREH88oQoOuzRKF6ueUHKL2CUIGGX+mUA5E48fP5BME
DReeyKsr9Wke1J2Rz3CNb3d5RQqu8vSBdc5YIX8GO/Zni8ZKFtG7AfoJtz/a7K4ia/t/c5OADcBa
micWNNiIbkEEkQSa9T35MttpsqbJlqqm7AqrF+lD2TW+Y9x5zcJ9mlkFTp3hoGvuGUjfJrc2ToDv
MDusgqVm4BUaaICvRbW7vVUz5xtGMBgBIFHnGvyuECeBNKoLmbf8R2S/LmEqZj488Gsm+kTQMgCx
ZHJ9cO5Uhpc9e6AqigEKup33ZWyKd4jL2WGWOwgJoIEa3l7T7MZhKI8K4taoEzP5Ml3hxkOnwT1A
nifQXRb03i5J8q87IUcFrHbkyyCjnuLzbIspVMYDvr+R+K15KuVr1ox6tAtf6CqpRtYOKyOAF/9e
VaXMItHz1HLIA/9ENLpSXXOK4e+QVHxx4dfBuQff2cyotbm9jVNJMqB4YRm4aVdHeXH8Ey6dhsIY
sK/QCnowWLLSFHODLvkac31+Sr3ZiYp+1JZ1IPYQmqzc6+3f2+avvyKybQzYAtgSmsJAQF5ah1hp
7mKyX/WgnhoZ5NyPvwy2AXzpzMK0113qKoi1NiygbWw9ccbKd0l0sXRQZhfyWfCDi0fdfrIQcKsj
I9Hi6kHKdflHth+2e7q9VdeXGJzL8XVC1gPZiCloRLRezoa6pA9m5jVB1pl1qNJuiRE1cx5gZpzt
bo+wkasUxJB6Rmqtpg9qnh8jVYdIZ7KqvFcjeykzc+8OWphoNmgE6DTyYuFSX60RQBXgVfA/5D8z
kJLOdgeWacND0whv12RKs/ZKjCi6vZPjt7h4JydWxr/i7J1UxuEYhTsOkow2aQ+EBQQUi95dsWJX
5Rtz4D4ez9smr4IZmEQhBkgZ1L3BNp0cDzbEDWahl+qDI2S0L5ETPRQyykIdONbQM+ps4bBc2UMC
iVhgnOei42Z/zsk+WyJtPKDphoSfTOROOSShE/Rt36tqIbK5+l4w46gjrxzX10XF7HIn8TdA8TL2
mlOfIwSEFkP6RUlzE9JbFxYmGbHUaYXJdbAAuk4GWj756okbfx9HDlQZkDCvKiUKpC0qFeORTukr
GqCy+mqQMv489gYjAQD0u1KY1FkO4Q014yc925ppUGE2qljw4FffYOR/AN0FgMmIJJ4mGCLjfWSh
NvFobzwBVAsQcrfP7qwBD6RvxBCoutiTl5ZGsarmJoke8z2wEPpS9HDlOce//+znx6N8dlThkIte
WPh5oC+1tvEz5U9s7f63JUwilKZN0auIsugxag1QDIkPzeKvW0DOijh/BAdffQXPaGLFiFvvserf
IbRcJEvKV3PbdG5gjCDOtsmuoM+je9x7jOpKXdcNWq7IAsw9RedjYbfmTNk6JqWDoQKM6rR4XBqK
hMJS5T2a2kEDHoJpedD1CxiHuVOFJx9VLoTw8FSTz94jpTdjRpXH1IE+HUQRqvu8VJYUF+aWgqFw
GBhiYSVXqhGiwOTeTrL45LbyZHrxvdMZG2iMLniROTNj8RNhFIzhzl9+nNSjddGlUM5Hbvzoie6Y
qdCMXxy1cuXVR2QICm4W6o9jRWH8M87OANWpo4AREz0amO7slh00k9IjqvAAVnxZZAumgDhHZRCj
FEFfnBy3vM7NSBAvPpUQrH3O1dh8sSLP/Ydbc25l8iwag9YXnUiSU2g2v43m99fvpPfpfQEyQ11k
8utmx3o0Jev4lPXSXXnCscMB+jSr21bmPgrmnOIV9ECvuJomAqxHTziKpCdP/2uLXxX/QdWfsvz1
ZSsQ9wBoHFcS9edp9Jf3VptxN09OroM6bRRwrvumVYU8Gxbc/VUqgpTg3NJ4cc8OGerpRKpqlpwa
cJGcujgJqPv64Nz8Kq10nenOc0H1P/+wOh3pI7CVyEOmGWSXZrbeRzhtvY7ecJb7UKZT+0MKfdTb
hq4ZFePqzixNzjVF/NrotROfOLKA0PCgQJ4ZNl01pmI9p4re+U0P6B00ToYgw1jG+4oOkEHLmYEp
bSn02W7/PTOHB8tFGosECFnQtCMIinBZAHsanyrPClj5pAylb5g/DO/vbTszDgpCdhD4RZaOjHka
JGhgA2vS4vEJyLw4MNJC2+heCzQdBY7wtqnxVl1E1+MOn5ma7DDH4GdP0D4+Db14VPq+xEjHHHBm
Hvl5jZErhecPQweNoCVJ2tmDiyGgyKHhHq+YHUVGe70zFQWS6EXsDyn9C6WZE8KyByiJv2K81083
qr8s6TquFvkeZo8jM7vickAHG/Q6k8YnYDs3BdIxaGqEkVN83cnAjANgOoY0gtkxCWBoZRQms5P4
lMseEyf7RjsSQC9WLev7gBSpuxBUzn1E9KgBdkOzElI1kwfNY1JF2Aen5jiAihaGChwuuEhH0R4U
jHZgq1Kjma8Bjra9fXrmDiqenBEXhC45IoNL7wM6SKknuRafDCRnCVjNkF0bVlBCXNjQeTsYh/1p
Buz8SzuRSzqEzfA4urW2xLFuf3GxsJS5u43A/D8mxv9+5khHRIptkjg5sRotp/h34xw8a0+8b7d3
bPTH0/t2bmZyNDjaKIqkCkKcRGnQWCPvaN8suM3Z3QLo8fOLWMa0DJa7agdYrguv6fLV4BxqaAYW
7VLzZ3YlZ1b0yw1jQCC3vYZvYlTofpKhznelay653KW1TI42+GYDFX2EtcQe9NcMqHFXSJIh+LLw
/eeXgwHI8O5op01zflOImFnD+P2ld+pUa6OBUnz728+tBfMmAKHXbSSX07iTEScbwJiPHl3Ehr7W
lMUq6foHR2Jq7G1Lc4tB4QJVoXEtV+VW26HAfTklksA4eS5MG0BTfcHnzC4GjUcVLZKRaDn5MEkL
lLnCq+ixqHsvbMz+T2f0UHaE0N9CAWjuZiIdGHV/kK9hPZcHjUTMLHWaRI9Nk2NGjF5bG4DJIW3Y
0cDOF5W55haGSALYCBdgjCvYTy1zgXFKcN61XPOC+baNoQpL7b8lI+MHPPM2g6lwo2fjC+FBP/NI
6gMRCy/7nAnMpRpJiyhDQkXj0oQhKwhzail8ZrSy3yOytj5uH7IlA+MLf7aGHrkV+t9xfGpJqQdF
BHC1KW3pW23prv43U5N3BtANYkUV1qLCWTqo+lkf6lLbZXY5uJcoqoNzfTWCtuhKS68YApIErzUo
IM2p+YfCxhjv/MfE5I2hwrCKgdrKY4QuSNaiwrSkHjl3V84tTD66HdeaHkssYiBr2WkYj0dXZVQG
hlxwl3Mhx7mhyccfUJDVdYaPX2CoEwH19+jld9BpNV0/zfHPPzg0NMwRAkLTBYNTJztXGq4EAgTr
KvyKQUxCLtUE5jzmiKvB+w+fhpbo5WHWI6UeWN/AQPVHo7+XRnbPHS54fe+TnI1bOfkuXWsJE88w
agFUCaNBP+b8pcIM9tvXZNz0aXABIgoQ0CglI02ZLKLFF+dpWiKmLmkh/ChX7Q1TDO5XXNG2skv6
TZ6KroZeqlss9LNnN9AYfSbi0HGE1OUGWkTNuWbnyqMJGsSgVb6VLRy52T1E5o4GmA68yzTYJBle
uq4myiN17OKE0dzRHTS5jS10i/MF3zl3jTC7AABkTDwexaAuF2PzFFRnOiiPlrTCTv1ugrqfkh+4
vwtfbHbXXNRsgJrwrvHtDa8Gl2U4dkaycjA79YszrpAuodB89vuTe9OIIamLmCuPXrx30BNnL7dP
3NLfPznXBrUQAzjjtenABofGv/vjtoHPWfZXZ/psBRNHU0eNx5vRQuoGWuFrqZ+9Kr9Bn/mtff4r
FEwc8uu/BvVHGWpjuzQedvbYAZdpIBRAu/ezBXf2zIHC2RugOMBptyt0rIGQ1JZQRzMmUO5EmxDu
YeSkTNomGEQkwe9L3Me+1UMF8zAxy+ih6v7c3srxW0x28sLKJGDvykaqvak4j1VivBZesa5k/Jh6
6HLERfcBqYWFsz1rD3GHgQLDmHRPLhFTnYjXGFj3GGGSp9dWW0sQv0StKpC1sdO5+Q+XCQkwuqEj
CAB15MlhtIB3K5Okdh+drHvvvSJUe/Z2ew/nvhQgDICIIbBGc3Di5Rj8OHeHynl0ooOePBv9g2AL
Tai5bRupDwiqwaEHKerS9zRRB3Z5mXmPtlJBiTvXjkrSSMAZijcLQH4UnLLd7UV99henJ+Pc5HjL
z454oxsswmA177Fruw0Y3ZvYqlZJ4R67AcOQknitZO4myfhrK5oHdZAYK5Y/2T04b3q+s5J619Ol
7PJaTgpaUmjMQOcTc7qvYViNxAADL0Z+gYlaz1RJT11BVpko7ng0hMCx/wHQI/ZZibF6ibFwU2be
UcDKEDcDI4PgefrSAEVEIs0xvUejzTkY5hEHHz2nQLJjuEHTpd03mmS/stxbovpf9/PHVeOXdfSl
XKBYJncGQ6AACooU71ErW3M/oIi5lU2hHlLAX/eCWdmmkiTZt7WkT4Ws1RUHQnmnFfxj4UjMbgFQ
djiH4MPgDbw8EhLDrnhao89np4YFXaAGcjKQQ96DC6VtU4dAM5zlUEXUOn0ftxmotpjDCy1WTAko
WW1+w7yaKoyrrAwiKtkG89Ji6Se1wg7/R9qVLcmpA8svIgIkQOKVprfZzKwe+4WwfWx2EPvy9Tfx
vfe4m1a0wnP84JeJoFpbqVSVlQlyq/T9+q9V/djVkekMQekQB44PuohoE0HbyC0RZ7+20xBsRGtH
+6HRLc+JStWCyfwB2H7+nabVyTGqAWmDLg58yFV7PALacfJA23h9eJJohJwaWX7EyfEcoyGwsxFG
QKHP0GXNd2W/mZmCcnj5qRdOALtrwQcgalgnQFJmddoQhY5fU3Pn9PVujFV5Ufls/WtizQc9iLAr
EABzf5jTt7zQ3gBhfxwGZRwsswM9ICRAoJwEDt/VhBUD12y7jRy/D5/CJnGr0dyF3c/rqyKbL1wC
FAhORNwXCJ+EdGYGPQPHLxJUAdCHMjpP1y3I1v3Uwmpz2XOjkyCFhXIGLdChsr/nPyhV3NKys2NT
AIQBa0Sr9LqJgTlFYdWZw30dDWJ1CdwGemK7f2YCofOo3LB4e31Q0mn7Xwgbmn3xVDnfzIEBJpMy
Nhy/ojdDsXOIolItXXvkowAyBL4W3M3n308cMwiSQXf8DNoEWzvrBSKqGmhDlqgepZcQXnhr+8TW
yknmSIGJ2hgcfzT5TytC52hj35vOdF/mEHKPrEdARb/ZAXGHUj80YHuYeuKPIJK9PqXSfQLwNQJ9
gNeRtDofcg9R1qmZJuxENJ7UrolW7R8l3kfoECnmbzO6HRQBg8rgKtCC8Ik5O9aMjfk60wzy6N9i
CK4cro/qdyy1dkg2IKOoadjYm2sugiJEF20Sp47fdGw4Gl31NgtigGVnzO77NCu3epNOXl3Z1qsd
ZPSY5XPusTkTm340Yz+O+sKbYw6J2jnv9iDZqHcNKKk2VuEMG6e1zN2QRoEHZRcCxVoweaPIESkG
IQvmEMMgB48XOdoJ1jPValNbzyzwU5rsqX2wrIOloyMJWiJZ712fMNmqnNpaTvrJNWEMcdUBSgZo
TsnEEzey4NBNYfQPj8p2I/pK1eQpO8kMmeyFChNh0hoMrZW9kcQkD/xx2BlfRao4yNLPI92DdAJw
DdY6CLM0kRVQo0a2PL21fSP1r8+WrLYMZmAAM9CAgX/OylHwBmw+IjcDX4MozrNdtundxHgCoRdm
bmgdfetnMPlok8V8zgr+fdJ0kKLkutE/sjxhCjcsHS0AvaCARn0AD6bzxWtDKF1VS22ARp5ubaDv
fn24MjePFwVol0GZBg2zVYg08zJprSpCdlMrv1bB8FaIYtuWo9swkrp1Ln6B0+gjNlHARnsQylqg
Oj4fE+tJ0YoWG3LQ7qLa68zPoso3Wo/H57dKjxRlApnjh8L20kGL5BBbP6IFSikhC3DU6OzP5EeC
bAQnqlBMukwnRlYeXy9tLW4sHvh6m7pllLuqwoDMAPg4cKSQeloQXedzViRDSztQKvjT1qBHXiom
SfX55e8nPqIzOoGYC4cqGukvHrNPKNt513eabB1OR7D8/cRENQxJkIcwMRmfHLCXDnuzU5xd1ShW
Fx5z0mgWBiapedD75zpSfF41gpXTDjsaJ4yFcGy6fhM2wdcZuoJM54qMqcrMyl9HQdFYYFcI/LjY
B9QLoKemkg2XmoBHQRkI/PQXaWenAXY57JnjT2B01Q49R6FOEQtI1+LExGoURdvWbdPARIRXFgUU
R+EYZbfa0uSFtgNQy6COdb6d8tROxrHv4UT0fRCixLCr56+VijFIagWNctCKBbgHkdS5FZrkTsH0
CpdBt4k+5ZCye85Vgk/Sxz0gmv8aWfnDDr6wB/gw8OuieIhMAU4Beg+awmfE5q1bcbwhujn/2c2j
F3bNJhPG0/WjKYtGTn7A+pIZl2xtW+MH5AUyS2F1OxbW3VDQ5ywcPfTcfaB4T9BijgABdAAY98oV
QBxxTJcuKh/8fd2018AXpym2h3T7UfTAwhBSjM7y9xNvA82Ghpchnv51xHaZ1aOxWKWXJrs60WuD
LBSuF2CVVjtwJjEQG3gB+hlYUb6GUZO9LCSeO521xk3YgVYFKcnE66s0fby+XsuGWEfAmDncaUsD
J5K354OjaMbKIw4/V/TJO0p7j2ZCPTHWfpWWW4htk43GZrdoEoVnkp4GELCg/XFpL1l34TQgGaOs
mwEfSKf+kGkUYQLi6v1oazq4rJp6d32cUnvQbl1E6dAQu1a1N0CVhFASub4YdNDxr8h5yMKXWrxe
tyLb/WhUQanlt3jQZThiJFk2EO4DWrc1EPoM5aehfE0qVBUMRfCqsLXOdPTI8SdaQpH77r5n4etA
QK+7EdDxHaov10clOwAno1rvThLqg90PsNQTz+AblUKO6vOrgCcdaltrkTbwE/5tqN7p5iO/fulV
wA2FCHHld7U0Qyo0sJERSt0wdXsVH6385//5/srl9mBRmsFuzJFPfQ+K3I0TVYVNdsWCoPn/RoB0
0/kZDQ0eDoPg3LfLB2rvrWCrB8frkyS9OE5trPxAPTKKd+SSo9HDY5kaHonbGzybXptSe+LOcGuY
+ZOR9rZXtuRdR9vw9R8g80On9leboG4oaru4Of2+FdBzfM3nvVMzt+8fRBVBT/VxmP65bvH3tb52
feixBIIerCioYq7i4ADeIG6LjPuaXsX9XtTgOwvLOX7q6sD8x8Gz85OR9MhAC/Av3rdsmvdNHSQo
yqQdhGyi934a0gP6DKpPNpLl214kaOKKwLseZdHnEmx6e620a2RqhlHRZiXxZmgJhTr8wkqEG2O1
p3PemfYUmHg2Dkio5Q/bEv8xFchPsrNRnV4aP4D8xCt2tSf0KaFGHxnMhzBc+M6zr9cXQLKtkfpH
wRMKPUDKrgELc21DS3ZCSVKE4tmK42+TBRnhRs8P1+1IhgGCpT/rvPz95P6um7JpxjnhvgWSXWg8
qSQIpY4Y7dqLaje6Ctbgsb5y6iqEzhG+X+1QAN0PAXXncm/mpReDDesDozmxtlp6PKGBI+lT7oOc
OEmPqar7SjpboEo0Fi5yrMsqoIpKWhl9VnC/cugxqJvXnvIf14cg2b2oQ/8xsfz9ZEEa6L3VFYu5
b4JEW89+ILG1MYPbdny5bkeywUAojA2MFDAY/tbVYdSMysiqMBRUpJNNZlvavk6KcSvAiqbwn9I9
gG4FCNthA1wwLSQU10CdwH2CaO9edPkOyZAb8Po/zVN27Ed7f31k0kXiID5ZgDAmBGrPZzDUNJpF
4A1CpvdYJ0rdWGnWGcRqoHu2ARm4IFeztFq34rZGyNtN6c8JNeFNyXIH8sr6oO2N1iE3M8osM1DM
2IDoP8NWSXrbdtGrO7lRIzQ3pJmuiHik6wnI8cIGszBRrw5yppWN3dsoW8/E3AXtuLOFV2tPH5ha
cIygdQ8u9kLfTmNh0kB+wPEZ79yHVqio/iVLhxt8QeIgbYVe3FW4kJttX+k1gin9awJg0exd//my
ixysImCtg1+1kBZebQ1RFqQxZgdXgzF+siD/R83cs7MEmtLaSwTFXJflIK5m/VNV0Lty7hQ1PllV
HfgwsI2hbEUYaD/O9yYB0VIlShsYEJuDIeOeZsmmaZ9T8NtMtN9VVruJCrbR2eP1kUu8ypndVQQx
kzEUYCKEXTZ9d8rpXRgcehHh7LYLHfQHjKFuYKAzCvfj+pmLBosRtNYAurRmax+jBEJzECUOPDBC
vzljYivcy++HwypWAWQQUpGLMDHO4+J/TlxmWBGQh7IcrgxN3C+WFYWfMtIZTyynxq94dlq0/pPp
YcwC4TkTNJihOk9qV0eIc4/yO+a+b4z6KLqY3/MYbNtJzMJjFUF6TmjN4AqwtW3CSh/dtk7ZJmrq
4S6yZuNxNOvQ7fO22TAncN6rAu9fJKgz3NOxsb0+qRInCiAPoAm4Sim61VeDHPCu0trY5H434Cf0
t+Y8uKP5qJu/RKS4giSuBIKEkA3FMWco/ix/P5lPh85hbre4RePe65oKE7VN2cv14chtoBEeQwLi
an0SS8QkQcVx/fCObUII2OXgYG+4YidKJw0RIJw10CQXxI61HnRDVSG6oXO9UMkfwMD5gL7UHcjZ
wCbJNEU0JXUwS9shmhiQbrlobAbJm9mQsFuqudrXPqbPdixuxzR/nGYCKfY8wv0XgAZK28aJ+ZQ5
hSL2lTnQU/urACgtglSPrQF3X9vd9Gl421pMkcKWuRL0VCK0BkCKgQvgfHdAdnSuDZwqP2gKcqM5
pH6G5guHvFLKjzQaTcWcSncK2BkX2WcILKzBBJD+KUlFKpQh6X3SPCTmY5J/u74ZpbN2YmIVc6Em
HpQVg4leX9RLfugqwVapAWh8UXS+QsFkHc3HpO9NCE8CVgTxEuBzk1AFI1BZWC18JnoTqp4EkKlx
R+ytKrqQfh5wKOSIwMnqrKOLaBxHp4hKzBBwzRqEGH5dXwFZUIXdBMIPMEsgnbhOVU6aVpcDHwGB
K/Z2eNP9YgVe1duYu/W0Hb4HIIUvNxnztC/XDS8RxfruIFCyQZMnPN0FZJvwmbRlhaf1or8SvBHr
ZSFOq8rSncr3Yf7eqY7PshAXBkHEiX5x7OgLnHakOSXoGBGnFUm+Q5nmjmj5TZnz0aU1pGvaNLC2
GgBv14cpWz8gM/+1uvz91KXXRZQ34B7xx9x4yafuvRMouF+3IZ1KywIzCIJrdEGuYpsiMBOwQiPM
N+dukwaDG+eJq81f8vaxM5+6JoGmyAduKgIuFQi5LmSB65TiwOKeVZGFW6S4NdO9XR+hBnB9VDL3
c2JinUms2mZAB7fO/TBJvjud8VzrzuxGAVMUvWRXFSJC1NtxwAi6V89XyMpjU6SA3ftDLH5QKMkX
PfgiQSH200iAcwyEqe+vj0y6Ezla8PEiA0/0+poXSPxg+/fIkbJgRMN/O3lOwOMtjZJ8o7etvg0R
rHoThEsVcyobKyrSSDdDyQ7bZbVTgqwKJjKa0WMwH2uyGSOvtfZ1emSZ4lEk2/a4oRYuIYQZF+/1
eEZJPgaU9bFOvnbGr+kD+QY04WMOlyr7ZWvc3INhtBd19Eg4uFVvTUvxXpD9flBsg9sJXTcO8kHn
m6LgVlNnUxw9mpDezjzoG13fApK7nKEwiUgFuCWk+VYLAd4NGvbIz/h9P+7DXndHw9oWI9r9/z5o
AGobfOQLwwQqDMspO/E/SwLAqPrB9gMRuqWRHPVxPgJhm6mq35IZQ3cKQkr0KQK4vJ6x2KpMvdRb
y+8S2xWt60wqxgeJQ0Apl+ERufB6Qtz5fCg1sNmgwCKWb1oDQHTpy6DVL23212RRIOGAx0ZZjQCQ
crF1RzPt2hnsJn4y3C5w/fzvb4QleAMvClROwQtNzocRV0aOhoTY8nvqpdO+bJ+vby2Jdzn7/mrr
JmEqiDXj+/qwLb/mTbpt6mTLOfi7nc7lzd+fdAb27qXZZrnF1/ialtjpzAE+9E1UqQ+FSoPjUtIc
y4H6JhqsgNO8fK9A/TUXIhxM35hz/WEMZucLL7LGbc2qvwlLuDA22PUdL/BsonmhoxBvQMMdGfM9
7zgiipoW+8qxx7tF7827PteyLYnsGrqy0P+1MMScryWAlpU+s9b0w4E/Iww8QM+y9JgWqCRWJY4b
EICleRouCQ3uq2OcZ3oioKZm+jTtXRiBJFi1qfFMNOI9I4liWDLvZKEbcGkIXDj2Vt5pzpwJktK5
6UP1g9SFR8vQ5ebrTD6wVfGyAKEj8KoL/n81fbxozDCqLJ84zxHLXaLfz/prat6V2m2nCjhla4UE
HfYqRwfLBTkAFO1Ku3Iyy7fCod9oCwGGFXe2Z1fsA13oyFH+MbU64jzQbVLmKVzI+GyKJ8dWRXzS
7cAW8W9U5i9jFiRgez7UOHRDxtF8zKfYy6A/eUyYkWz73mJ3SzvQ/vpmlxoFtSMe9aDruyD/tPOs
4yPSez7AwV6QhdsUzwST37XFU5T8uG5L5sRsjAzXO7Ih6B0+3xkWEtZF2nDLL0jxy4ygYseKY18b
byZvv01D8RJUoOC5blO2QZA7AFUrqB2RwV7tRo2ga8LJsRvLaNhUuW+QA2UqPnvZNYmuHhPbHc8u
4HvOB1YEeREOlWX6TfEgwINnC8WFLx0FklXo0QL85IJroUN/GB1DZvqCeHq5q4gbO7vrEyV5byxy
z/+aWHm9xIhrNgND4Xcgu59yzdVi5vXNr5499AXQo+HeGd+vm7yUpsQ1sJyopSy6kMsvv+kkjhFx
13SQIzF9oKXaT/PYRzdxlNp706hMzxIANdg2Gm3mZNY3c283tzXvmoe6nMgmSpOfgonRT6H5YEOQ
D2B/JAICtg+aDtnIiCZIJnLeqvR8ZAcGRxE5Zwd3w0UJzrR6WrNh+c3jVsMLkx4cZBBRPlbhTaWb
Ctmz37W+y2jb7JMCiG7467BKoJWG6h7Y0VUATeloEK0uJTg8JtcBHtFLorGqM/1Z/zwReB3muH31
ndTonDA+wBYJAYElYHWWU7KOj0mGvLI+zKavz584O46qwr5sxgDewCsIjYYL5/n5dmqg6xBqBEGS
JuLXOh0eMl3VISW7RE9NrMLVKBohBtEEpp/WZHadXttFNpwlQtht2KsYaWX1DXSxUHDuEfQMAE10
PiBKtSwIkaH3wya0N+WUeVRrb6Ok2A4d/Qq9pfs4r7akiN+6ufh71BTIY3TcCaBwBdZyNVIx5xqE
QHTma1YcbHhL+RbQGfhR0xh2VjZVistB5uKQUgbnKlqc4KxXiycss20zMcOebrhdSPfDRNC9M+6v
+xzZHsGhgswDqikGkrvnUxqXBTUau2G+XfkBJDQeP/B59D4vxROKt8DqihsryqIM1JO+Oe0rrwiP
1z8v6yJBcPDn+6tZMuaGpWaC72e5lVmuWSe5X82T/YknBnSbAR+h4EjQu3ID8dv3JtATPHPzwB1Y
pG0qPc/2GcmjHUuB4EjRp+2Z+tC/2zVIgKduRLmsDNKbciqdQ1ghN0kdwb+U0IxXjGP5mau0HUNZ
EirkePRdkh+ELC9DGEX5xcmhzU7dOnsUoC0deXgDimnv+qzJDu2igYDHDAB5l3BYkujgLJ2A/igP
pvM23cbZI6GH60Yk+xdFOjzHkTzDfbbOOIGF0zAEQQkmz54ziO+SHsujgjKqjKwOpR6mXZ8leBSR
KAdZ9H7qUepxFCORHBEg3rF5ERWiaLxOA+Z2wUkjUNZ19P51chrPyqJQkSpR2FjnAYMQJAH1jArq
WATPYTvd8XR+vb4gy1ys9xh+Px5YeLFdagyRsCFOHFXcb4ZtXnj6MX+HjPHQbIJAEWPK9teJpfVg
AI3kkZE13Hcq7TEK7OfAEocQpAcJUSHJVKZWNwKjgRaluQApQA7Z08zyZi7cGMXLePp+ffokK4Q7
+t/po6vnjlGQER37OKLQU4Xco6YqsUhHgifbUoGFSNw6XzoVfYU+fZyXLrFuKhCL6mzbtdb9GGqK
4Fm6EU4sLb/kJMoc0fOtj8vJbNpvRWG4vfODm6MHfjSXNv8kqhS3dOJOzK1cNA+iMi5MYP0ym7gZ
W6JSxQGVeAGoh/6ZumXAJwOy9CCfnAleoEwPk70jA/R0FQ5aNYhVZB4mU1JDVRbebHhi7XfTVFzD
iiGsMdlwOz2DYgZcsvM6Wl/12HRZpsony5riTidqjQ/Jq5rXUHFFDqkZ8UIQr6Y5vye8voNC2LPO
22eTVz9FoO2pFW9NcCSWRKWdKx/okpgH4+Il/1o2hEXLyciAPHQekortQyf8IgZd4U9VZpb1PNkS
YRpRE32zAIk4HWgeyQ/TcFC5JIqjJDUDYa7fCAB6wWpsOKMgXOuYH4efy/irCH9lsSL1KPULix4S
av4GgGGr45NE0LOPekAcI+3eAqu/baHzLXkh2ct1/yYDFyC1+cfQ6hSlomsHUwBXE0y1V0EBhPNg
0/RQG4tdMn0O88e2Y25TFkdIjF63LZ1GC60Q6MOAnsb61WVHRtqJGKjEIrif8yPUdxIVN6z0AJ+Y
WG0IkhrQHWlhoqnBn7yPKgX7o/z7C4oAYEds7NVFRDPQfochw04I2BeR9J8JVZFby1cIqN3fWAXg
n+j5praaSBg0I7Yf6l/CMIJ8lFg0KwtQstlxs011igC1fcxL7djP7W4EDcP1dZLuRUR1GN8SRqwl
JjISI4a1EuZ3lVtZnv2eoWpeKqKHxZVexCknRlYzGQi9YJoJIwOkz9Eu24vvrWYWn8uWDU+ao3ff
ijkctsnUtAD8B0rlLulmxHWyyHVAxG2dIcsAwiKQYme+Mdo3UZnuWW9Ao7vbGKR+QT/zfoqmHyJM
/qFjcwSRymOS9Tc878HN3d/kHf/1kTkHb90C7lgabc8XfRjCuevLwEZGN898vNX4Jz1ppqcmcsx9
SIQqaSB7inBgSRYZETjFNRZDA82vPuoQjebZTUxveeWhUGyahzlT3NqydYY7W8gYAdC66FkG23aR
4UfYPoReNTe2BRq8zM5Niv5p7md9O5FyFxodZCc/0CiHBy/ayfDiRUv2ukAcOjzWoW+Jy6H42po/
ABu2AR+3ncNkKe4HmVc4tbQKGpM5qOxq0mwgxvc0AKuLd31zyLidMBSAWXE3oFV//TbRg2yes86w
fZaJXLg5+Mw8Y1pUUeNGfJuj6g3XfeqSSm+2Q6RnNwJqGHeD1YjHbuj7Y5tE06GKqdhM2mRvq8xW
JABkp+nkB67fAnaUQIOswypPNLlpS7zDi8YV9ge876mVlc+IUiPVQH+CAnCOWqNHVWlB6Shwv8O5
o9UR+MjzQ5g1ph5EFPd8EvCvjRncBHb5Higll2RnD84dWHYH+jGgFl+ZAVrR1mwERw7UBPJGgOxo
eqjt4IdRDO+0FqreR+n2PLG32p6sdaxWG9FlEs66F+TlQ1B9AAbCMBgkHyGWccm8ifJAS5DvtoGh
ga6811S7wd6mpUvqW6p6QklX6cTWcn2dBH09mPwmq4CrFCl37fKbbVQboorUZXcgxCVw1JCxvdR/
NVOO/vcYCTNNHMsgcseiPlSJ5tJe1dggHQ5QcZg7ZGsu6OzzuR2m3BqAqqbjDzGhQjmzZ2AGPvD0
gI3/N7O+1CGXlIxVDTOGCZljMz4gl7yltiq+lO41MI39hsKBQXT5+8nixEUKNUwQl/tGMP4Ms/KO
ZKYCnio9Picmlgk9MVG1BVpDq8VE70KHkqdbTburx41QlXQlewAZIYR5C5UDcGGrUNmOrbAza7wG
s+iVFG8te26Lt/j5um+XTBjSZihOA+6GItc6IaDZdZeALBcpIYyGbsjfu0zQbTNUnBBRov145WtC
IM5n3tdwzKNbTF5pK64+yfV+9v2Vb6mMchAAgdh+L8pdwfLbvhmexiL3egreFT5/A33HFzC6KczK
lgaQFlCDQQ/XMp1Vw2YfTeOAqpjt20nsTjiWzQ7V4sp8vb44kq2G4780WdiIXC6aAmIDvOWNSGzk
A/QjcjqmC16/e2PqdjRqD3QWCvye7KJf/A0z4ErR5bwuqVZRqncaL5cbjjyZ5DNg+eGdnc1exezo
KdDD6KaFjLI7Ox3Ip3PDz/N0F9gJmB7NTP/WpTpEuk1LlbeU+CiUd3GckUfGhK8b9EndVYIANOIT
+1YLvowaBE1Q/PvAZKPZakEGL9wpq9s3SiiUblrw3BtoVVy6m/aznr3OBXvDKtxYKDletyfduv/a
Q+/vuR8RFS/nRODOClME9h7vFq27TcI2EwiE4n5Tz8frBmVHfdGdATQZFATWGvSVI38et2xEmMg8
2rjF03/7/Gr+xjZlha7j81b3Pt7o7COfB2EzpGyAO0Hd/3y6eFH2ta7h8zm7dcqHj7RdIvH65/vL
WTxx6wMi2akJ8P3sSIxdFe+uz45stUGGAKzHUvcFI9/556fKWiTBdctvsrx18b7y4rn5gp7TbTH0
W5CC/jR4aoHYSBW0ylzVqeHVjegMEKobyQT4B0SOhrTb9JbYmOTHwFX6vLL9BcwKQKRA5JGLSCIt
BtMGrsVCEPaW6I+OIoJQfH4dQQxVXgykwucTPQVey3b1vweqQqhoSb/D8cG1r5bIbkjbT91AfZPV
fNMAVLq3IPSlsCJbD/jXpSl94RdcZ6HaKMSjUGjUJ/k+m3dDdSDNYUoU6Q2pFXQEAPUNcOzFdjN4
NxhZXxJfWIE7UnbkOQndUYM0d8pV7nkJRFa5FJQT0F+Pm5Auodf53k6AtR7BLUD8ZqIheg4GyAex
z1VXfqkBB3cz2wndGumMvz9RKMqC7Ro9Zcal+FNqhgCYjhSgdnFbAaHJBZoRaPJt6rVh08XlO3VQ
P+kyR8WIJNuJwNktvYEM6I/1LYk+wBQMMSH19a57iXLnNp1zxU0su/GQJjVBcrmw4q2hoEU8VlnE
I+oXzQGKWm6geV305foEypZtQZmiau4AorV+1YNGCIgApwS8KQzL2DWG/EfugOGPFHbxi0At7ZCB
y9ULSgjmXLcsHR2ucuwX3HsXVVtQ8llU6DgDRjP2XwWvxzcu7MwTZJgVB0Fq6jfECqVosG2vbqVs
tifCtMr0g7S8j3l+SI3oJigTRf5cuiX+mFlXVlC7H2sR1TCT76tikwpFcCIfBvYB2nwcINFWR8xI
WFOONr4/1/fVdNMF37jx+oFFgX4vntDoZwBO+PwUc62ImxJvAb8v6zfLHA5OHPxTdfy/mfmNvjm5
Z2dUH4OhtinucVp5JYmc3YQbH/mkyFa81KST9mdEvzPdJ6YiW+/mqODUF4BYWBGyf7HLbMUGW2Z+
7fwAlPv/aftdDTsx0qCoEOtTCFB1bFfERXJAO+SsNLdT06UbPR+REqNK0JVsaEif4sWOTnnI89Dz
xZohV7Eg001fz7eaeYjC+yRVPN2kJgDWgQVc6IBDnZsQ3RSbY64DuTxn70NQPdAs31oQgvv7bQfM
+79mlpvsZP5sI8wjq6SmP2l59ZLGZuxZea59GWajU5laXpvrtUJ7NZJrcKloTVi9RkdDzymNQsuH
fKzp9rHZ75okbjYVs7LOjcOkvMvnadqVRVV6vAnsjRDauGmgi4qDPQHqnLbpoYUk63YMDatzB+gk
75tuLDek1JsbDoE+N7HbwZ1ZF9/YZfWYoFMeqfQ6hQ6UFRxCNDLtdBC5elPZuXmKTpLJNuDea/uH
HfMhBKSg1Z8Qi2SuMwzdZohI+FPLCbCnpf7V0nTtHY9FstWiqblrphFxMKq6YEsw0a2NioYBIU2d
PltBaLhJHMWeWfTtsbbKeKf3gQorJwsz4JOQFAYKFzW11R4pq3hszBbgaUd3PEpBgqXVaK0EOUTq
fMADnppa7ZMojMzKGSLLDx0wfdzXeHKqOJBlRxmJUcDIQGyAFteVB8wSZ04yBidb9u3dkucVZRBC
K876VPTc3BWWir1RdmvgCKOcp4N854JUpDPbsOk0k/oAOH1jbNoB8vP4geN1YmI1bU4cBn2fUQQS
huFNhvXkjMahLsbjdTOyWGLhSudg4YGS44U/KtNRKzpGweObv7WGuJnreW/nJlDZkfBaMNy5WarC
Z0unD7sdmUvTWTgAz13HrIUk7WNEgHb+BN0Wq1PMneT7Dqphv1ngEWSui2JQ4LXSzhbUn2y0xvHY
rYNYsaslBwhxJMh6IQcCn7T2SOUYdFo54oqCTv2PkLT6c0dzsc2FZm7NwbAVjw/piFBxBJgA4fqF
4N7QNv3Y9WiyYTTZBsTyql4RuEoHdGJh+QUn7nzQstkZMljoouCpsJxDp0W3dTdvWFeogiLpaKCt
ATIXvHLQi3xuy9HKbl6CJZ/1bsW0bWAZu+vbevFfqwsDN8G/FtZhHcTv8GomCFSnJPgW2sB+joP4
zEd4uQ8YQg8wULiIvy6aJKHFNdRZEFB/aMVPLTAil880cnNSqywtk3IxpBNLqwUSaDycyYQdp723
ydZ8W6QN2KZLPHA5z5MiTyqdP2xd+LYF+LumLodyNZooZgRHZtO+mUm65XkBiDFXpNJ+P5rXg1rk
boCKgLz8BUeGSea6je2B+O2oZ+6k50CbmrmFVr2m8+PWsryi7HTXaWb6hGba7sXSx8mlCNFa166T
0Q1sVlF3zMP6nxwYOSAdgn5HrHZ8z/hog1S34XdU1M3R5lr5AhLKdGOEgXjGuqW3+QzfaoLTeTPR
Kjq0fQD6lGDK8x0JzOI2SFFsc5kAJw6LTPuQ1239CQxM2a0TBpE3pYe57Y41GvF46PHMQ9v5PoQ4
3QjpPW0zhoFX2Pw2CSvzHlc4UpK5qD0dvDRPETQoN6Wm17cG761Hq+HhL0QtfGs5SbOrk2He1ROP
d0VfNuin04eNGBCrdHYVb9AXwn5NJYtdp0yIS0SneabZjFsa8GxHs858RV5d3DgBqb2212fFmskO
78K/hLIdvDfATeeHVxPl1PdNgqNFbkj9MyyEIjBXGVgFe9mQ0zYVMKAPXnBjTwrXIP08EnnIegDg
fNGk29umyENSUuAbq18d7T91paoPWBKPLEKCUO8GJRZHZvp8iuYqN0ZHGAThanAA+7LQ2aEsXqf6
UdNVUDZZ18NvTh74SywI+N3PjZX9BMWLLMdjibRbBEIvoEHZgYtrj4r4wej6TwkUmU07DzdArLxc
936/w4P1+QUWxrYhm4kX7lr4b2ybFMApRCm0SutNU5u3bcT3BG4wgcD23KSWa6QCHVJc+0JGy3Yj
J9wjXh/dPETHt+LXLFvv4tcA8A9IOQjycL2cTwWJui6a4Q98O72pAX0JrMoV4XeHtl4A4ShipF4k
7mP9+3W7MmeJBn+wBiGiWd7g52a1MreMypiIn/NbMh/D9qbpFf5YtmlPTSy398ntLHpDzNYwElD7
vLb3Way4/FWfX03cjCu+og7ccNS9U/b+9zkWVC7+zM8Sg578eKsSRo+GPOKTN2tsPTuk3vUFUP38
VTxBzS6bphYG8vFg65WL+FLhk2TRkYlCFZj3oLHJ16gvo0wdUwNCGXXDznaHODf37WRATkTXNLfi
7QfIsxcYH0g+ESAbaAs+n7IqZ3NdzIQgjWh50TzhuOibPt1enzfZqFBqX0QTIOcKfo9zK3lo0lgg
r+7HBrgCjSfO7/Pia5q+/Dczq+UJpmoe6QQzvQF0JXmi7GHEu8III4UDkPldtGovmh7ol0X69Xw8
4L8tWBQL4icQWp0qgH06A+JJ4E8rZ3iCwNpfH5hs36E4jvAfbSxo/FrZS8MyNxyBfTeSzRAnrgl3
958s/G4JPTk6ea2xbpp04lv989i+Atz7ke+jvAWeEgf8Bat9xi0zrqyC4uQUrTda8UOTJIpknoy9
AME8ARrCBO3KBbsS6CCbtqsaw59i23oJRifcsrLUX7OxHrxS2OmbYTHb04UpXnptCo8FCPM2kNgK
vDxHcqSO4vq1qHTnHmR78ev1CZBtGfSdAUWBdwjDg+58y9RzT8MhmQ0/ouk+dnLu6aS7J0E9uonI
b9taWXSRbRpclrig0MsBjdbVpkFK6H9Iu7IdSXEl+kVIYPZXyLW2zuyq6uruF9TbYAwYzG6+/h5K
mtuZTpQoazQz0kglEWk7HBGO5ZxUou0PSoNBjk3TfiA8mzBcMTgKV3QBrOPlGIrWKgofyNGO7f6k
6ZItnNsyAFni9zvTSKAKTJ+7fmMlbkQO2nBgxXcj9sISzbajddf2HwA6Ro/LX1nk/Hhk7talo8dY
DQ1BmbHL8nRhv+bjpxMRSka26vkg0VJMDpU35siBFcWjJkiEvbMJgImkvrEbzncFkyXKvxggNczi
A9C+QNBAghPN2xjxU7uftJTEaexiFLc01nIVlx+w8wiHQFeHMjkqEYrKVWDsxBTsYB9E/aDTY1Hc
19Uuyb0PGBOYQTxAwJ2JrMukOCfGKi0FOAti0z5kZggq+FJfOKrpLqrhnY2sDhKWSPNdTIt2omap
6Gv7kJdPbvM6Aj80+YBFh/vAxOjUvw7movMliAa9+XUNgIzceiYPHVuIs2ZXADODSAKBxAVCo4zL
nAxRbh8a+lP0dgiiwpUxLqxhzqsjDkWLE8r5CCAUr26JkQngAGD2GBOin0W84my9um41Z0VgKBhv
mwnv6L0d6eSk66iiCB0i++BEazcXyH0nQc5+deWP63Imxbw48RM5ika5ZRVTDDnbB8peabmm9RqU
9inrw2QoA6Ns0HyzVBOfPaITkcruodvcLAqY1YPfbzBm5YybuNtcX9X87nk64GXgcS7CFDjcBIiG
HbRARxkhEWgloeZu7Nk3zVritpnzNnA0/8pSmy/Quc4kSg72IdUNcOEl656/XF/N3IbBtwNMBhkc
9GApZ0QMRBCFOWLDQMlrFZ+ndnYQdS8ImaywqgnT9A+q9wClQsL6/GLWgyuy3AMYgtFz51PDXQDQ
Al3ADog2tmVg9+2vuCv5boz0McilE4dJz+5S+7E3LYC+95kVhY7I7afY1wCGSrrICpHyrERQSIMh
vMrNTzWq22vAiaJ6lEgMzAC6ogkiA1kwhCHOL6m7dD/SDtG4lGmykYPjfC11gCjHuS9D25LFujMF
+Vx2rAtiUlZ94BbRk4+osGzLMI63WrPNXL39Q2XJjmRMfhO7ir9QbvC13Q08LEqzCLxMZvcIpNKg
H4t+Q4axC3w43J0esezn9X2dUw/MLk/wcegcRArhfFuRLXKbokydA2vuPP8OWbXr359TDkzzkan2
7WMEU/k+64x+4BZsUYQ0SFVr6Bx29sysw+tiZpdxImb6+4k9yozCbBIbOqiLsLVWXblwY5eWMf39
5PsjqdKYE3zfhlPonmxybD+ANOujEAPfD+Qd6yITKjWQsVYlCjFVyr5rCfsq8KwNhsZc8A7TRTm/
SAY6NzAwhEAcM5bqEIGhDU2fZcBJyczY3fstOm0o+lLlCNiDrPGG+2To21VV9vb69jNCvg2xPBJj
HqpN53tIdDQajaVrHRxrU4rnaKmjeM6qnn6fnH/fLfohtVxgjVD5gH81ALGRjZ+s/tsqFIWm1miZ
zbSK3An553apl3VO0fDkB7o9+tkAYqIsYkAfJnoNsYixCZCta/grFR+4kug9AP4S3mTowFJ0OWet
3wsyoG4/xnaQkSHDnJxc6SZd0LTZAwFGKHqh0FyIdMb5gWglXt02Wr0OPvBDP5uZnWy6PmI/xjiO
X0Q1fgBWCs84NDKCNR46pro6UBAMTS4rXNLoxX40+28fOPmTzyv6a9qN3nkDPm8YgXFPlsrkcyYM
6SV0ceNSoilFcXDWKP3Ctgr7gI5xq9qxpRml+e9jEgx8uh4wMBXFJQ4vUb6CJZZ3hYa2vvjPB7YH
2Mn/fl8xwaAO4brW4Ps2RtMf/WKhADp7MU4+ryhTozekryZH0r15MrD1bbYEdTMnATB8ME6Iy+AT
lTgGHr+OxhFXr/T2pbE1y3TbluXCnZg7hVMhyimzSNqxbUKIw+9FmA4LmdbZNUxQyxMtOVBhlc+j
UhVRzyntg+l9IsVDTUJprW8/5+mFB5hg1Nch6/xW63UJ5M7es/Fc3iNQKj6yggn5Hyz0KDKpT9UI
kD3o0Sydg85XMnlNiqdx+ECwMOEcwMpO0+Rq6R6cC7Y0LMQ84JDqNlbjVeu+r4rd9X2as37w41N/
LQArLxorkHLKMbzjA10rBvy/ZtFH4LVt9bh9QHvo6gOy0OqFXC6KMUhPn5+JOUhwA6IZ7KB1XhUC
BTe/S4yo2o5Zh5YmYlLzeF3gpZ4hiAAiGZCuMOiNws+5wMwePANMGzZw0FBkoWvXYWukgK4Lubwr
50IUizJmOUbNMghh1TbPw9hbCOqWvj8t8iSo85IyN6Pp+/o/XfWc1s/Xf/7MPP70+9HiAE3WsUtK
1sV2MoENZHAY4DArdCvshRZElYuCQd085L25hRfWA5D1+KHR8Z/auNQXdamDkAwt8xz0O1/OqgM9
TGtZ71gHvSr3JgoYgUzyTcXz50g0N9sFNHODBgWFHgLeSEsxn32Sgk5mbMxDU+8Tb7cUd81pHBoF
YHKg5ZcQWOAvoFZOC+swmH0I6o4Vi42NPy7Vni8TDlNL+v/FqPNhSa4DcXMsEURqWeNuhR3lB7M3
+JeBcnKIE5Ki7y9rkv1YlBI0AQN9va41c0oJeFvMGMCI46YqV7nONQqQMjSuRMhE8yHktVz9NwlK
iNlpHUXOGw8N+iKTXUb2/+3zimmImn8XwEYWDGWY8SUM7EmT1BfM6RYpdqEo0VStjw5a1ggNM7Ex
ajzad9YPUI7f7CmgDYiTAXhgQ6/VVodSFinlHd5Ktv/T21Pj+/WtmqmM4PvI0qGuCKzcy1aEHIm6
dzjeiLy0zRfArgK0AdihgRPnYS4lJsrGIEEPCkO6qzM2rUODJ3Z7jQm/4r1DHdBSE8LLuR3MpS1F
RZGOGn9xC++Nz9dXOafRSKciFwmEGsx4K/0isS+SPGq5fRj0g8bejNubyVAfnUYu0IiJuEcNSNK+
dlmNeOLQo3IEAJoFfZ5CJkXbAEaEjm3bm8JmFWixEDaYeF3Q4SbIIGXmz3Gnfcd8UJBZ4FjrliqY
M2YOKNoYeIe1Rj5GjU20itsZSUEGE4toVUZb7pWbPtJu12tsFSqkU4iFaFcxMrosLYzYgrnCBHop
CqP97fUMYPUgRw9zjaQdnM+5SglqmGVbaPkxF19+SfFyXaNmNmnqXIZPBT8sED+VKLdBa6yZcsmP
JmZeuhU3v/vdgogZpT0TofjuIs9ZbPcQYW80eIBqAS10xoThCT61vkJz8WBVDsBrOADdvTY/ekm3
B51HaBkHoCyichDq40KYsyRLsffZkIBPVe/yo0bXCcFyQu2HC9ZU8wPxztmiFMtvAOVXM5omP7bF
L1ypoMY0rikeExnfOZjfiTP0RXaynHrygrrzl/DAZ44MUAi4NFMyE7NdqhkbJAYR4jo/uvanMnDb
hSObC+fOvq9o3WCxvCibKj/qYmNHr8R7sAUgt3YT+WJD96W1tpNHK154986uClMq710giAoURcR7
FW2MmKs40v6uXLti4fOzyjG1fRP0YCLvMF21kxjYNxKzJYznR6Y9ds6IGusLa4HxAP7GIb65hwmz
IsjLoCcWpTUA0J/LqgpDlHEGoLB8CHU0ddq0XbBrM4YBXhQpRoSfqHKqcwBVhVbtZPBwkYB+ZTSP
FbJomvXtZuvjIFMylSEmrihLWUamV10PcrXsSLuQGWGarMYllza3jlMRk1KcnEqZ2JVkQKw9Ar50
xfpXEFZUKHVcX8fM4+BsHcrRp0Lnucixjihb2V6ARmK73iC4vi5lTsFOlzL9ipOlCC8f0khaGVii
27BIf9eDj9LIr4RtHW/hYGZv6KksxQLo0hellkCWNwoM7OhrDe29IJgJZFf+oa3cNF77g8RiFfvy
oGUYtPlva1UshAvwJN9iTnaUdRKmyOBVzUNZbWOxs9iCUZ89PMvyXG8ip0A97HxbswRTpqTH4Q0W
uo/Np8oNe2NjOwti5qwPgLT/FaPGbjkKKwYqBFBESgKfiaAhC91Bs6puIwgGYMp7p8f5QhKi0ZwK
gj0bvjcAZpLeT7I0Hz67WScypr+f6KCZ+03aoLX7yOkqcUOG0h3g2pYcxMxKXB2UOXi2oah7Mflr
1qIApnmWHTt0RLugNebji09vTo8hhD4RolgG4PToOgZ8M/RwPKXJ74HcFUuDIDMNMecyFMPAkeRG
KxbCkbLZOu6D7geIs2pjQ9F77t977rd6Cad57uZiWWgiBo88cCJUyLUqM3mVihJ6hoorYCiK6K6J
7+WYhmP14LjfGn2n6Sudrq9f2OmWKLH9mVglNGKZxtwohtgaDZwjNBwl1yEkMujbdUMwmrcU3s9o
Ip4SiFynFz48iOI7UttPDSR90iPJVrARmBdgY+gssbXOPFnOpChK0nhlUkfSSY8o6RC5d6193f+o
/HKVAIiqHn9e38RZvUf5WAdYHwA+1Lpe5zqVKJiWHjn5x9BfjeKpLxYihyURyjnxvjAyu4CIotq0
yS+Wr/UlMr9ZVThZhXIy6Das88zFxcKTY2fw7xb74oPZo+x+2/wtY3c8Woi8ltakHNIgvQ4jpiw7
6oW7Lssfdb3ner/gkWaFgCsMfYBTtU/FrNCMrpORN8C62vc82nZIN3L3Iws5kaEsJM/qOm3aEdY1
CzEp1hQrEFDdrmJ4quJ1AXQSLETxdtxIEw/NHulxoJ8zDrSd5/72nhzk6JGcwCQfagMXowPAUiMg
JWvTo68BgmJPxK7oPkXDUnfRtBmqxUHPJJIhSJNOo9PnrkhL4w69NF16tLtQdLtc//yBnTr5vuLq
Ur+cRh+n7w9vHf2mFX+85uYeNuzUiQglykpI3ts9kyleqyvWPuXJ6gPkAOcilEDKqcFtUeR9ehzr
dewbgZnum2TJFs/cjQlLGBUaZMgvy8WmI40cXSviyD2AgEl9VXr3giwVMeakoBLnTZAjGI9RPVvu
tE4c2bU4Gs2dMHaW2Eu6cAFnnAoCtPdqjImuRXWEt9OiElwKdQXV7VamtUubDPiev6ncXtetWTk+
iusYNJravZSDp1ovhoJjiMnyq6CRfuAlLTg7ZFBrX69Lmts0UN2heAIENQ8Ukee3BKX2nEWtXh0F
T1cl+5FgcKjhZME4zgU6IPL6K0ax+WLgxKNNjwUZ5YoyhnbMAlA7XRib61S2u5x6QS/MQIq3/7Y+
xWTKSutHqY3VMUOE0ztPuUUCvpSIn91EQN0BXw1e+YItyhV27BQjjqvqhrsu6bfj8BpVt8ejeGej
XDvxjwKNRrHMVtOUnuU01bH4ouvIuhwjdINe36wZkwksReR1p7QBwgtF7dBKZPqDC/XuU7n37WyF
Wc2F+GJJhGJvEC2ZbeJDhJEDCj4efhP0+F1fxcxpoBDsozsCLgxt84qujQlpc6+k4ihZtqvq/IlI
sbG8pXTRezpacTBnchTVyjKCrka8qI5Zlso7jMr8rjoXsHFFbj6kbmLs0b9EQnTLuWtp91GQRq73
2FjuH7PT7aOIdXtX0r57HWOgsDKNg/RQWGzdO+4frWQtEMRBcFHpZXdvjXm2r6z4D2uR1Bst7cUR
wgprk/GwHrwvSdfBprrW86gzc6sJ19+Vvha9jIVOHr2YZl8sgyehU/sk6G2JET1JktBsgcLjiigK
jEpPkGBp/ZD7Y7GjDq82gvIeAF+etZO5GDEeaw8hAoN4R5zSXKHIUICuIqEvBUvr/ZgTPaS9YX3x
raxZA6XEfUG/Y41Hjd6+dYK3YeQ47TqmlY+/+vonCsT0e88oAWzvGfGbr8cORmtlnwYWBkUxHjL9
b8ysbF0ka1rcgS8tvcNEoA2ULL/9VBUWv0szAXwQcDMFg8uQ5BqItm11u16bldaGkhNAFGYCsDmt
5a2v69iMgcYN9D2UrFA6ABjkudk0RDMUpaDF0S2+demnehwCgVfTUqi8JEaxzkMJMO40j4vJO+d5
QNNHinGdYnN9Me95NFWT8YxBrIROxYlg+3w1ksaxBi0pjrk1urvISkFIiE6GkAvOAtsctO1oJ9qK
CI4m4E4kgUeGPBgSx7hrnKo5siZPdmbTJg85sEzDlurj/eA06XoElcrnJjdZOJSmFSZSR7+j2VYr
EjdZWHj18Do0tr/lST8GRAicpCh/lE3yp2s52/aD3641HciPsfDisPJtsdJtUO6VEtVgVIm8IMsJ
Dw08mQKD9EcramTAeeUFdd7RhbT0tAsXu4QwBkYFcOyu2olftNLzMP/Lj3n/nbV7UAGuW/Fg0WKD
KaCFMHxm2hciToQpR+L5uU58cMkeLfm91u4jABKm2hc+TAr/WvifdLvY1NY/ne5ugOLG4gWVmFO8
U/GKmR5IAazSCOJ79JiZO7zKsnQ19gvOYFYKIAnA4Ily30UzTZ8Vkch6jx/HDENooVFu0zaw3YW7
OucPJjZqlPhAmXsxUAo42JgMrc2Pdb4GbKUvNsXtrMQ4rRMRynaNY+FZrefwI3Vf0+6b7y74/rmN
8qBxGLe2TMyAKL6fpmWNQl9dHO3kkzVszXActhVbALOa028UXtGthWYfvGIVm+bTLAa7ChZRep+6
8T4C4ykrvmTxy9AtkVJP+6FeJTwAQd8Nt4hpTkW7rZaY3Ep9mM8pR13Eq0F/ifu7Wv4qml1uf1+w
b9MvvxAH3AvUQpDAvQBfFGOSAmAD2pxFTRc4fUlQT+B2tcNvK4NswBwDtYFENnJON4Pp1SvD8/pt
3g8OYKe0bOdrnhEAQD/ZeH1O7xyzzTap7WUheq+zUKMl0le965SfhWjkq+GM8Zox332qbcE/67V4
ASZYCh6f5qcts/YlzxL3hTsOWyEsHvaDgVRpYtccXB6FV6za2O9/VQlrQq6LaCudqEZ3elcEVTny
l5z09dJb+VK/prc4Ir4JfRxI1sp5NH3tudKU9JiOoS22efKUtAE33xbO4eIYzqUot2ToqduTyoQU
L7TzXeSvrn//8qKff1+5JTVIjorYxdRdPe67A8v3Q79gShb2yVMaLNoCYCV1jxX0+p03osgSdD1o
mr7evI4ppMBgmT6NiqsPWdGkwF8d4vjYgE8coOnldmgWfNllGE4mXmp4Mtz2aQwCR3WSp5ddk1gl
bbUDRfjnu7+FPmyuL2Jmq1Bwx9AtPg+cBnUcRbciPSWGGQHtygR+y73Pnt1+l7dLb5ZLU4KVnMhR
onDD1LyO51Z0yLTveMCEmn8kfrFy/ASxxHdSLGzcpZE8Fzfp4MnGES8eiB9DnG5+zdkholuZfwOF
ODPlQghwqc0YvcSDb8ILm8HriYQAzl4a6Qfb2WHGyuVPTbtwYS61YBIBxzhNi1+6FSemZtGb3ADt
dejG1rqhbHtdCxYkqG1do5exOn+XkHwDDk+/5HjnNgnPYUxUocv3cqjeaKpE43zAwHvsbNrU/gwi
+Z1WLPEDX566h2FeC0ePGAI5S8U1lszWxzFtjEPh8F2UN1utKn8bkVj3IDgVdbtwd2ZXBbZgNEKh
P/tibmQsB5nLGqvKte4OJLeBx/VA139dP5vLmzP1rqNfFUBngCRQh0ZsU4DBgTr6oaLDPRP959qt
MvjA8VcfIYc9js8eXQpkLjdyGrv++zZXro8Tczb6HG9mwf5wOElAOOrgBin7PfWXso6X64Ms4M2+
o9RMtcLzqxq7taELFpVHguZ8Rx6F9maiURJAf3vmPxi3w9uCowlNuRg1NmcQnkvfGhNseHFkFbK1
RvLEmiUc0MvbNIlApzsggZEYvpgnGjOwjrtpeezF2GFklmmbhjPvZqsAKRMnLTqH8L5VgzNWJUWC
oc3iWO1Z/ICtuq52s4s4+bzqemoal0Oi4fP2jwef/7z+9Uu3gx//HutjAnJK/J8fOk0MrdVbkCrF
dQN6ULfIA7CRVEERaQ+o4y9s1Zw6g9EbBhp4mIiZFXW2kKZJtJ5CWsFQ1dylVRw0OjJzLNTgvK8v
bV4YwK7RG+nCCil5LSvhZp1VWXnkYp9lrzYS6LEPGAVRBbW3yFA5hTJqzAzb8H9p0zGeODoNAYin
OZDWAwiNRmMQa6vG++aJY+w8i/xbrNdBl/+4vsS5KwsMnimHPx2eWuA0aA+0uR7vAouDfbXbV20e
RJYWNsMuGba5s/TMvjS0EyTi/9M46rtKRsQdDRnhaYiIXZMPA8IV1IuvL2pBiOoDm7hqWm2AEFrr
91bM9r1mPIpoXBrcfkeoUY8MISMiBoAe47GjaGOZxnlsZC4/AhsRKHl5QrelBEtGkTiAmx0i2T8Z
aeGtRat/Y12ah1bkHHXKslVvdl5gcK7tAR5DVzn3nlEdTFdmG7OVBv6j+y5uX92sWOrjmSFCxcv5
5DdP9/lEzQyS17aR43GOPogtb7U3v6H3kTDefDy2KrMLeSUD3xp2QFt5YBGA+cal7P2cQTr9CdO9
O/kJ0o/SOmHYNn38pml3ZhQvRHJLAhSLZ3fIm9Jpje0X2w1EuvD5Of06zdUodgEDZHlTIsF7LARf
2eNjmX9uIee6Es+u4SQfNf39ZJMq5mEUQ4cQlofSCenSqMTSIhTdTYqyqLNpEZYXsnEl85DczvcA
gwLkFwxSwUED2vV8CRjqchqiteKI93QI6iPJX2v/NbKWaDMvtwrvGkD2TLxxeMCpcZVOGtppeL4f
Cy/E6DIgsa8fxeVWnX9fuTIY7G7owPF9Ygejt/GHtc9v9tEQgQZf+H+UH8FZcb5Vg814qvlRcqSN
u6obP6C3Dx8iksbTA5wKyMrgqXsuIXdKnVqCJ0fh3aNDkfNVmt/c73YuQrl2XaylGGfIk2PXAno8
TO11fHvz/bkIJcSUYPNpTIpVODWwywFJvLp+1HOqdLJLar6hSJCFL5wsOVrZPzEKAP4Sm/acLp0K
UMKlwZVO5cdYgEzenPKfrqpCfWm0Z0mGUsTwRIkx8gwyWhHqcpuZd9aS9Zgh5ZoOAlcOjFx40qp3
TjJJS01oFPWYDi8KdL6nO+E8Mr5vo9ccZbjG3BP/e0v/tM5vzf/Dkx1tN2lV3/xyO/8dyt30za6O
uBHR40hWLdlg/NRZap+Z204XyX+AyCFwueB00aKul2XDkqPXr0xn20XP1dKrfUmEcv3dquvcNKUJ
PEqox/u22aE/67pmTxtxHqsgV3eyiuknnPiTiFp1Bey05Ji4Xw3wM/CdK0LndtTAcynKccAbGDEm
FbBX0brud0L/wHEjnYwnGeYGLilogIMiWZwiH1joe8HWJd/WSx2GcybgVIRyFibzmq7OCDS7CVCv
9fju+kHMft9FXQEZfw/hvuIVa81IBXChKcL6QNPDeik6mT3ok+8rv983MZ3UUXy/9Z/iHKTCTwCJ
l0vUYbMaeyJFUSeOenRSYTz6aGcbwu5B4UW84/WNWlqIoku9RKmzyl0cxFcPlJZe6KNVsV8QMjmM
i2txsg7FLfYeZjgb0Mwfe8o3otGDtNQCz/7RWuvWPSJXkxWfry9r6fwVL2kP1ABENnZukJvIBZn3
6r99X3GRnQksQWeYvm+Gngm44AUvv/D7VSgSLeEgkXbx/aoI6j/Z0gTs0ucVB2k2zK0qhgNBz7L4
6vz8T5tjK66RpI3pwdbSY9Pc2WLTLb08LnUWGSfivKdGJ9BR5XJT2vlAOM90UOCUNBjT/IdEst8U
/a4y06X35+VWQRhqCS5C3ml8ShFmZo2MZdXqBz58ifJvOSBvru/W5SU/FzD9gBOfUSSGV44JBHhy
2zvdCsjvepOuPiIEVX6g+qH9zlGPxGP56DS+fpAWX4mxCUfts1UvCJnfqr9ClK1KTbOyWUGNg1/v
m/ET7vj1RSx8X21PYdzR2jFC7aB2uoCv3HKpx2pWAAhXCTKdM8j0ttPZBtKExiG1npPkV4ZX2/UV
zJ41SpIoS6Aj7aKd2naJMGvgRh5oAhpDL6LOFoSEIMMCae3muqjZtUyFb0ARuv5F8VP0PUCzNRyG
5dSrJgK83BId9pIExcaioZTEo/CQadfLZ8qKZ9vIlkq4xqwQoD8hL4zu7YveVFPv+1RrXOyYw4AO
yFD8ovqDEPWrBjZa1xitMK7qP4BnLgNKk13nFDu0swY1JhUccTsOKiCIp1w/pnQmkArFbpKk7fR2
6MjBNkPxRTMOtXFAG9ntJ4eRftRJPdQZLyD1dCndrgWjyYGZNN95g52vROnezs2OpQAsDxzDGADD
5NS52Un9Hvj5tY6xYcyZxS+oNn7gtp4KUPbKK0E/hEqNcXDZQzLcf+Sunn5esWgVuIbTSgJ3eYyC
nq6Ktw8cwsn2KLYMlQi7K3R8XnN3HZjY9YXvz/kw1Hd1cL4AnNhUc8JtOfA0bzG1XVphI7a1/8k3
HsjtLwUc8okUZZMigaZEwk1YZMHQMJis/rm+SzOJToxbEdQp8WRDY7eaaqaazVBuTfRDkr/ZxjN3
0i0F2Cp5IknxME3P2k206rIhLMZPXX9zkDTNeoHRzQRomAmIjXMVLpqxrKjwxoPn8VUS89XCI2IK
S8/DVnwfRgc4+i5GYFRUJDSwFmVmjOMhHQrwP2ECsQptLW2/DKjNbjqi871tym6hFj+nGTDXxlQf
11EoV0JLjo7VujUQD/Qc7KngFhkf7RqtPUVjt3foZGoXGqTm5KFLTUehZ4KNVDUxkSk1q7iGVzWc
bd54u5rvM2fDooXdnLPkp3IUXQQIfW4XUkzrir6OabWrCvnlujrOHRhwueBGcW6XgIEijRzQQskR
YKHF1qbs0dajPLC64RGcifdg7Lv9GThhV/0VOO3tSeyWUYNRT4dAXn+1u7vCEatSvnRW/wFbipKO
jVXZ8IG6ao2IFokekIUHgo5JNDTrY7G6vnVzp+OjrIy5d4Ch6Ob095OVmKMsEYhKPMUSgOGWWwpu
iusSZmIfFG+QoYbrBGaaOoOVlEkS2+Ok130Zgu+qBPshS3/+JyGqVwOyUuUyCiFFbwzgR7TWZe6i
+5IsIWPNrwavD5gGlK7VGilzhijNp2eB3+xq7XfU3Ff9y/W1zBwJPDPSYROsK1grlfgqBT5a4mop
+FKtr7H/J/vAMwr9Jd57nwnoBNSLXxjNWGkaGYHB/1jVX0F6nVIbqEGfry9jZqcQLmFiARQhk7tT
dLcTwiikpo2HpA7S5hMQj+2bB8qAtgh2TwJmewyrqFn3uoptiTa58WAO5TrJ+8dmiNaiSr/evhAg
e8HJoY8NHfJKxFQaleWBU0s/jNqjPtahO7KwKhd6YmcOHZiq6MZGFg99FyqfRjHw0WxG+LSoeNLl
U/bnA2sAt/M7JtWED3Z+zR3NT2PqMVzzkm60qgMSvv8KyOsFWz935tMor4ODQReT2qQiexeV9raH
anVkK7Vuk5bN14SmCwWdufDDsYDmj2lCcFmjFfp8OW7lpZXDY9hf34+CiGgyNLNkj5bUTVqbTdAw
uuOxsXfK8YFXxa+K+DWAKuLn67s643fwM6CB2FG8HFWXPThUov+YjYesGzZ9Rp80O//SMufNjCgy
XHJBEWem3cHr+Q6cCKxXcK4op9gB9S8CMuN4wBwl2YzAM/vdVn4HRgZfX1ExdGvpo/l8cLTsa9WC
GqWIrB7dIi44vK6vfCZ4wAtiGhCDWddR+To/gLjyKl2bfkkMwJQKdOUy8oFmnobuEvPBzLAdFg0G
indAQoxBTTp34qGkjaEkECuMB+IU7SON07dUG+IC+Z+WbjMHeAaZZjp3emXVYRM53qrV3A88eXHx
8aRGzzowz1Vb5kRZ6eatMR6Gmq5Nrzw2pnvz9MDE2fpXhOKIec84r01zPCAlEDjDo+VrqypOQxYv
tYnMmZrp+YG5aKDhoV/hfEPp6IOD1MjGg2+G8RBkS0PXc9+fGN3eL8YlFFnag3fBBanyoQ+7+MnV
F+Lkyf0p0fmEiQliAkwPAARL8Ss+wxu5I4k8GFmJlvfvSaavhfGcxzGYEz8b3fF2TZ9AfbFP75ZN
uXNkdKnPo0oe7on7tgm1+O32709TxDAgKFsY71B/J+rdCgsp8rSRh2YXg+KMPo3kKaGb60JmjgTa
ReBhLIDpIYF6fuR4xA2u6KR98EFm9cKq1498HndzcvUI9tQ9suLWAVG2feD5d27vE3QrXxcwc+b4
/X8FTH8/2SS0ioE8k0MATMG2IhVW0a1874XYHXi5RdiReHVd4uyO2ZgemGILTBKQc4k09XqpJ+Bz
qQB+Fm/zBXc/4yiRowN0ozHderwzzz/f9F3F66pxDwV4PHBPjpx9YAGnEpQtS7uyc2q7dg98/J2i
Tz0xl5poltagPFjbJCY1FuEe2mhtGGu9WtULd2NeAkZrgKyAf1Q0QDMy7QINxe6B1ndIzRbpA4lu
d2Q4iL8ipp9wolka6MFkjcwb0vx+kGuTNbTS7/z1dm06laK8F+3MA1/tiIUk+s7NtmSpYDipi2IT
AUdAAM2Ibl0UcJXv+07BMVKTuQeb/nAwXjpsy+SH9a0ab2/hQCM3GqmRqJg6rdVpZIO3YDrjhXsY
s2+19scvb09KnH1/upYnx1GK1nBgb12g2HZhr69r9BtF1u9yiaZ4fsP+rkM59qYeCMaMsY7eALjJ
DqS8VrqJfmJA8/rBz8RJWM+EkwdiK8zUK4YXfGuaRMLHOWj2z0zDdPCn1ArZR7TrRIhiq0TUEm55
EaDPG++N5mTnRu2P6+uY9uNSwf6uQ3G6TBI9MXsw9OAZ9k106SbmnUQT5rC7LmfO7MIbAkcF07to
fVHkDEWceThz76AVQE9YgQn5+vdn1gH2WuS8AGuAiFJ9oIjRT4xBdoBw97d2vm9/u/HtK0BpEiNC
mN9AFKQ+TYhVAzrddOxDm93Vv5JkQaHmFkCQNvbwHwjT1HZ2B2yGvO5seMISU39MhLR6MG8HMQVF
PUpIU47AR9SjaK3T44lnDYwc6iGUZuB3+1tPAelnMOc56DXHK0Z9PYyOHRdOgvQ0EHgx7hytC5Ju
Y7pE7HJ5ySEGjBho/AdeOjz5uTHxMIRYVAYI+uSA0TNt47jH3Hho0i3RX68v6PKan0tSzBZtHD0t
KkjShmdf3OXoZTTQb5TdPh52LmfSjlPz6DAtLzKfHAynDy3zUyuyoGwAbc5XVfXQ3D4giOFZjAoh
zAZyy8XMiecDpSFLXXJw3RhaQAM7fuxcIyDjQq7o8tqfCVJTLIUsM0+fBEUeWQ/t9wq9ItdPaE4X
UM6fGHinYURVpXugQIDdCEDZZS5Wo5WygLD+Z9mkm6RLf5Kx/3pd3syKprmG9xkaWDNVxTURR11r
DMPB7d3fmQNT4y7xo86KgNfHiAGanS4exmCTtGqWWeDStD/TjUUXzuTS0sCEgbZ4evggSFUZDZuy
LgmN8Xn3LW0fKvqY3c4scy5BiVpst82HPDKHQ5SmQds8y6Xgbm6HnIlEAVzIOvpFlBhYp56bmITL
A0tkWDZO0MXm7aYMFZu/IpQgOI89Z0CnujyYiBybcdUjP5j1C0HqTOIHqQdg+jvID+o4ceXex4U0
SddCm7r6f9R9W1fkONblX6lV767x/TLrq36wHRFABBCQZJLkixeQpK+SZUuybP362c6q6QITC092
P00/9OpsIE5IOpKOztln73MnS6gT027n57vcSLAdvWkj/dRfK3KcmD3U10xkbhFQ+oiV3h42+dCT
uhcCqW4byglcoq/i1ycPFpBIR9kbKZ7lJsnciVvSaYGxyZ/CgqLFNR3q3ccb8UT+CLxvSN6GiCaQ
/wwX0VHTQKtDDqjVMHYJxvptjf5zk/qx2Zzn8jJvL5qBnLP2lwNZWEW9A+l7wMLf6SMj0QviORtJ
dl5HSaGHZ9W5G5O63yD68stpcJgCVgkROSpEyIa/XSe79IhlyhZJ1+iMDi/KujKKLx9P4ilXeG1i
sVOrmgF+LjvkW4WR1mq6BHXfii+cNIEaF7IUoLhEou3tKDqDWF1tlMhtVkMeD624sk21YmPe72+j
WMyU54L4HYgSMP8vNis4gBw9cgzDUNEW9NvXpAsTnwzfGpDmg+d1iEv+6yoGsIniAdIiQHS/27q1
UeGZT7E6jshjDxnK7x8vzYljGs6ExJGD6BxPicUZ1/rhAFqdbDq25aXZ1fGI3r2h/OWKO6Jl4F7w
hoUgN57ibxdHZWNY8xwpvUYbadXrhKw9lE4s/xsLi6WZuDaqwYIFrEj4INcoOuY/X6z8LLMOaPOs
jYcc2NsBMGC37d4zxLHwuouWQJ+1stqYiumqq+yrMO/8uLbcGDreK4meU+NCgw5yoQDz+3icvzXc
jUXfFpJKhFAgoCqyRP06Ngk4CDwowBsw08MuU0lO5k+unAp5NCDZ5PHDZOxGBbqtzcd+duoOgh1Q
tYHWGdx3yxx4axoARRiw46C/WbZbk/uXpnHWC5D06zNLFGlN6S4PNXp4VihP5tV5t3qI23DRzsJh
y+AN9Spt5E4tj7T8bID5rpEXkwSyrfl1cBTm8pWhxV0xOSA0i4JGHqESUyUzkVnTrZVOTnkE2kHx
H3BVvIfOoDxUBhVr1JE090YNKNvKXj01WaBiA6seQh50PC0O0saWY85qlPg6Em4FzlJL+udOHqa6
WYkQT8TU4MJAEcgNUYpDH/db387B+aYIocNR8Vudq03NHnMDxYss35bs4WP3O3XM4RECLC5ev++1
11yX+C4V8D67CM6g19gmpGq/G6a5Ei6cuCJQuvjHzsIDNB8sJd1KHssffs4v+2fnm1DtZfe8EtKd
8gIk6sCRDlFvBO+LE1W0FWkcNopjPaQidtd6609NFzre0D2L2w6qhIsaj6pLMlDO5VFOzXFEy0jW
9bdBuMbqcWoUQHXAzWZqauRt3nqAD6CCrUBVetR1kb7k1hp8+dSxjaQm1KHhzCiwLnzZbcvGUmUm
Iep3bKsf7nCPAN6SB4aWhepbQLcfO9mprQNXRp0c6U003C+GExpOT0F/KI8Zr2JaPPTsmWgUjtfS
BSf40CK8qf8xNM/rq3d8pFDbtvlsiFw5vEpdOh4gIXnm+Oxz58jYzMW1W7dbgkbexG2+V+ATxCKv
+OCJMjq+ho+8Oh6qcyfp4nLiJgu1MHE5URuKJEJcqpKiimsmvecDjC5SQci9adYHPtAoBmz0rAyd
u/9gznFWoRiCEObdw5wpK+pbiQ1nSzcmzVk43AQBeNzXeCB+XhLLSwR8oMAlALqFfOzClwYf4oNG
hhPEUwE0Sui+ncY7pgY0CUFv25z8lFRuWtL7UORPIwStW48ESHXQpDfDZxClpnY7XskQJU2r3jGn
uQ6IteHmWsPtqa0L3A+YUlwo/eAF8dY3JM1Rci8xIY1/1naHGo2SYf3rwDIokEDFaS4+IXBYQmeQ
xY08gDano2teUmtnPX68qCfOBaSNULYBqAxqmct4sS3sXLrMHo9ly2N2702/DjLGgxHHGy5RQDT9
YJ7EVxtIq8LOPIrv39Zl0iEfBsjkx0M4cfS4zlzznXmE3/c9Q88vZ2anRuh9OEkARoqpuxHTs+Pd
FeZTNu3D7tPHBk/O2SuD8+H0akg5a6M6zPDG74yDwe04JF//EwNI6uLgwbovTzfUOKF9lJvj0XM3
fZSO/4Hj4hUKVDMiXSCYgsUAOrf3pjHyh2MeRPFVaH8urJVg+kTAAQvwXBAE4F1tLrZGbouwDTpz
ODp99dXQ0VZoUcYRgJF1y6ER5RVnH0/ZiQvhtcGfuYVXa+K6ZS3K3hqOQQPhtnELttCElZ9M8etP
+Dd2FmfT2NYB7xvYqcPo0pzCi76Qd0XUb/+74SyCm95SNqVKY4VARyvtK7+/o8PDuEZRecqTQbwK
RBSYnYEQWmxO2we7o+SIQIcy1t4h4ytXxokTEj00PsryM3wR9EFvd0qrVQW2Wjke3WmIuQ0IC6Af
/OHjuTo1CMDYZkVSxFHQY31rxHenv7cjBbUJr2/bNW2KUwaQ0kM+GvENaJ0Wo4gK1puN6tVRFggv
+ZqI+trHLwLMPnRk1Wqujt2Y6iCp1yLMU3vx9ddf7EWzBM5OK3x+6G6ViDO6s6wLxjZqreS8Ymgp
JQSBZd+qwFN4dHjaN3ET3kRT0njIgK68Mk8bQu9NhMft+xIBDYVnhEWrjr43xJFbJrk/xXVwa+om
HuWKe53y4WBWUpxZPKN3byfVGvj/yxGrrx8gSxGaB2jHfuzB8wosAh68L/5tYjlx6FqAZlY4qKPm
5Q48rqMAJ1rSt/uGHXy/BEP95mODp07L1wYXp1hPXYvXGgb94ZE0e1Ue2u6hWbsETs8cAJeguwBJ
/RJsZEyBC6ysqY4G6KImtC+5xSxOs6a/cHL/zJohf5tZ7B/UuLMGWGC4XZtq7u4iYy0beXJ90OeB
fBTYSd4xYBEA78c+xwHQ9aba18PQXUZCNUlm93QfjJB0JNIczgI+RWdFPXkrd9upeUTwj9Qk0Nnv
+ZW8qUZ+f0RXZZt9sswLZ0yHtcbNNROLiIC3s2BKBBNW+zDVeWpFnyK0SnzsdacW6ieaEYBG+z3O
3B876hNuo4gAgalUmiuh7Kn6wSwJCH3AmcHwHYQjzNSUMS1BKwmEntfFXHyh8jA1z5NXxa3/6IY0
Dso1cNXsXsvNi1ov5H1RsXyPB+9cd5ShM1pHaT1Am33DLLVl9j6iadZbyUyf+/EsnloqKMKZUJ3H
f7/LU7ZOMfmNrc2jAF1vgtuvuRp9d7jWzDBWFuynCse7sSHFgusb0Olg2b8FkgZUhUaUfcJh2nJ+
XZo3KC9skcpOvD4Vlk5ADBc7isc9ktmGuQ3MC98402pDSRa71hNTB0GfTYlupfq864bNx3NhndqZ
aLrBfIB6bC6rvL37QxZNtHfQGqXdXSaCpM2sa0f6CZ7pYPA6uOUOvbWIhEGn/Oi553V3g8MicUeE
Ic7NMJwjAEpZs5Yit2ez7+bNx5GHJCU4xpePNh7QrA4bdAMha+CSQ1SGMfTNTEPdkPbJoNUNNAk6
KBmQ4DBCPrV90gUBlHiIme53mRNdSMlio883YXWtZHUTcivJuVoJ0k8vL6Zvhl2gVXaZreU1zQZq
YXm76ksUFvGkr0xxqzsIbuMxzUKk7rJNNP4g3talB+JcMHosxgKPf5raVr/pGz/xghF03VmMqsCN
X918vL4nfH1usZjrADP54M/e41dRfdaHaswIei0GzqfbqbXzQ06dbuPTaQ1BcWIbI7+CNqM5FD7B
PpkPhtdzLBkzODvUnEzbsRqmC28aeAK9eH4X1pLd9kZknH88yJOWf/KRo+kK0czs468G6dm1Z1Wo
6RxVCPIe30yt6YpPV7TPtwq8wrpf2dXvjmHk5ZFtBLgKfQE4teZJf2UPUlsVCCSJOJbh3p72Pz4e
zbvQAp8Oxb3Z71GBwtZ6++mTNlxl1hbqN60HXQ9ZFzHwwDLxdFaegXx9TQ7lnYss7C1vLtUZXEVK
HBVoGUZQbcbUBAIC2cCVaXsXdM6G5soUsl9AKSxp3GZgaC3UKI9WN/gJ9/Nwj2qiE4dG+dkeIMWE
+V7DRZ2czJlaCi00qBgta1Jt1Eji+K44WuOBu1ZsVHvdfua//MCZh/bKzOyhrzwCEYwY7BFmHOql
plvHxfjwsVecWCUUDbG75jQQnGPh49x3GihY6f4Y6OKL1F1zS5m2EifKrK8fWzoxZWgBs4FExpMT
6fp5GV+NJSQ+sJUlhaXMfwQFzDVkX84z1WyGRq7RsJ0YlYsWKqD7EB4B9L4YFS21FeSd16H/76aV
0OM5N4O7j4ezYmKZ10D/agBRapiwjAue53FnXam1/uKTNmwUiHxs3Dnf9HbKCOqpRdll7MjLQCE3
QwYEMU1zRTIdrGyiE6uDIwHMyKhNopF56QdQ5p0i0bIexeONDs89fcaHs7F5+njSTmxVgBPQLT1D
0RE4L3yAZAwJQb/qj9FAPBK3whrPpNHZEBzCI6cVRXPmS12uAEnenePeXDlGjzlGF2I2F1at2mwM
07Zb4CJIAhnsOGiPpr9lKkttY5//ct/DbA4VMACmQpT7l1lyD37hCpW1x1E7e5c/NGQtMfG+6vDz
0p1pK1GKR6J5EV1lE5Glk2O1muECfS8s27PgOrBwAF27KFiJr3V5nXXnZE3m+cQNhQ5xBJ1wEGzi
ZdpIy0ZNht32R2j51OeVEegE8nhrb5737wUQheBMQkF+buVEmPbW77uAjKPydXvMpbhrLPt+sK1k
cPI0g+gM8EJ1WkiWWp03JVFhrrz53286G2g3kP0g6+bhfbw4O6wMVHejqcgxr4a0NnOQpJjxrzPt
o537lZXl8eE6pIXglybHiJqfFRKJmV6TpJq/6JtYd2FicXoUng++MGWRo09+TO2tRKkfhDk7V17K
/BsrjsEvQ5wWBhf5voI5NgiibXKEUlRkBbFhrYF33/sfZg3nB9wCPcvm8kDUEet4KGCh/dHvm5Vj
Yu3DF1+/EiEN6wkfXtv7yUqH7Pbjw+/9Efv2yy82LeSTRvAKYz2M8KK7m/wzUp257OxjIye910cG
LkT3O6COi4gh9yMj97hDjlVwkfeHqdj73go64sQ8zYlpNK+YMyQ8nMf56iLnNKK1XxXkaIIdLh6q
zccjOP3xKIgDKwWw1BJy3let6ztGTY6jlfZ2EOtiLS/1/hbCuRL8Y2H+Bq8GQOxhAGSSkGNj+9ux
wdFCijNWBTvLzw7TRFbW/dSAgJpGNQ/4eUT4i9OsKKXfctTvjqKFpqVTJ7WVfDxl74vhOCSRB58f
2pC9eBcCm1kbqmocMaI6249R+TXX5JB5Ehy65t4Q4Ev3m51ryYvCMjaWHpOxay9LX6y8Ck9ctG++
xmJinYDyqK1NctTeUCdlOV4DdrvhrdgFUGFBz8JL2euHlbGf2FYwil5ZBEngYnnHxQDi0NDgAzl6
Q3Aco+as4OUBMlLbHryPkyYb0G1fjsUUW1DhdrhO6rFCEb6C4qCZmH296dDwHX/8pU7sQgshAPSq
PSD/390hUkbc17bZHK2pBzLlCJmmtGFrFdwTBzyszIqwnjVzMy8cSwStoaYgaIDpOkwh9Lmui+q2
oH7C+joW6ravv3w8rJMG8cQC9dXcZb3EkqB/ydBkqMixp9fBwONi2nYoVJbFZe8GMWcmUiP1rx9o
IM92kEJ2we3wrt3IMFo9VALHgdOdyWYzWTka5VfyLSeX6x8by96JvMVrTvgYV4F8ZFjAQvmt1Gvy
IyeszPI9gM6iiWLOQL09dkKNNLZPAnrM6f3Y3dfkc21//niBThw1b0wsNmCp3aC2lAetBPPsxY52
H3/62gDmn786NwU2U2b2GEBhH3wgpV3v0ajkyll2Yju/GcLidmkHu7KcDkaEdS9MsnNIDZKyKcnX
eELXDC12T9f3/Yg7jh49GRdOmgOHWZ8TZ81951VdRGFvxrO4kN3Sd3RNYcbXMqnr70FDYuYVcVZs
UT/YBM1T0CEZSt0kVN2O+k3skx1VWaLb60gaSYPo1zyYRMe+ceh0k1btA15riRqCOIrqs6lWm9Du
4hFcp/TcJlu7FHfQsNjqaAOxuTiyX8C8EtP6vuET5OUocnRpF1hpDtntCooQoffdHL7UUJutq9vJ
fBqRqRGtDUjI56i4NK212/eEj2KrIVUzYxAADVl4UTmMdtYQymaQhm+3G+5VK3N+2sKszGQjCYD3
yls/bb2JMt+r2dG2xkSFaLJcQ/Ke2AkYwz8WFqFijob5qQ1KdmytuyHbleO9Z2w+3mxrg1icFlIM
kOfuG3a0wifbPvQ0/fjzT7j/myHM9l9t5kH0JjNrfL4yLxsF0PH5pLe5WNnNs3cvvP+NlcVim74n
R9fGUgSOv0emLs6zHWKh2Gdbw1CbSD59PKqTswasAUhCHQg7Lok5JtvBqy1nDG/gQxXEYg0Ct/b5
C9cSkynQddvCeb2vbvPU1iux4slVmSkyZ04YPD8Xp5/TSD12vY35AtFsK29L+0vTodiwBuZfs7M4
/FyFeLHMLNjBgVAGctfJfRZe6TUJ0ZPr74M0A/sckdCyDGRUvAbhjs+OtR+j+sP1GbViVt0bbaLX
2oZPbspXthYebZHSifIWc5dN4ZYRncqhPh94+Oux3Uye+e8hLVyaakbC0saQjGwXMi8eaSqqNZbp
U2PBfM0vhr86797uzpla0eRuxI4h7dMhgvCnEBB4/WXSA6SqAFoFz+1c9gVN3lszQ8Wy0K3L7ogl
imt5HRY3bnTRT0HiruVLT3ncXFwGYBKVnHd0l4GfOXXmNd1xCp08tp36nAJ0UA3ROWRmf/0dAgQd
VAyhXjrXbxbejf+/YGVHMSw0EbNUkQ2I5h3QaevrsFzh0jl1IqAtEo8vD9y273iNJr/qBjevu2Mo
Ppu4bz1n+/GRNn/Z5RH62sDCrXVR2YbOqg7ESUYaDnurenDNrde9MGf331laeDaE31szMzFt3qda
pWiOz9ttJs/1ePcf2IGS4dwVPTN/LQ7RLhsmkk9Fd8wdFKmFMs/KJkshBYhiMerzulixd9L1AvRd
IcON2HsZDxh+0ZjtgHEVzjM1ny2zRT7vycqfPx7Wu7MODHrgM0S8ARg4yAWW0yfQ6OF1rDlqKzwE
OOdMJNGz5pPK5K5ojH3lrHFiWz9fJm+cAzbxnkBKFs2tqLYvooQmlJNmGN/RrsCravW+lbTccc9a
PyC7bsj9jdHQPClkRs+zKYDE+tS39yHJhr2qFKS8pI4uQPdfbl2S63RAuJrQGjRgTtRUW1tPAtDt
AT+NhsQfaZC6vLmvcyU2UeEbYNYKh7gqDSc1ncr+NLAg33DNBfi5e7UZXNVdhB2e2UFm2LEcJwva
xYMfa1HQAwqSxsYuS3klKhI8NEjSb6rWu56EsJMCjs7qLYeYMhJ+cd98aseDperbvg3O74uNLvzz
EAIhza1xbjTqxjfs83Kwm41TBHrD9ADEt2WyOEB3TSJtjySlyZpYY+eldYHvG1UmVPLsAJygPb81
2fhSDb2MM8K7pGKTGds2EkMFAfgahHzOroIAZzJo9dkxDJEanQOse8TZlg9aYmS5nZSi95IO5ZWd
XeV3NdX+tjR0CPJZHqZMZioxrfwlEM2YdhNtNkYraMyIYwCjVGSxKLN+awxlGdsjfuBJo0p5MYHD
w+mdmDGI+o0+wP2tGb1Av43GHZncLWgbM4j9ucW5qhBT9Xnmpk7tQJogkzJG68e0Y6rpt6Y7FXFh
l3YC5YUyMYeh2Bld6UFIVDdnDNzwseNhhJWPyL/2myal+MpfwapaXEgCEGovI7ktHce4RpcJXshZ
qNHWUFZFbJT+uOOR6Dfm6A/7iBcMW8x34qrS7lk19XyD4hbA5W1TlUfeOc/T6JkPgAoKSKRUKikU
ZfGITMfaM+DdyTmzxc8M0XNL79y+/PZ206CcywZrwHuV9wdv7GK7iG7Y8MA9/wAIdly1xg3znX1Q
XbFg12iyE5m4nbqdaerURmUSEUVM/AoekF0S4L0rrpIObzdaKLgSkLlTnSpwq9e+GYcjWi6/K8uM
lTsmGscMvWBDvpFhg0T4ZV5f5crDQdfEbnaXA3CTddd24cUu35UQPWWud2uNfGUK3p188wzM2NsQ
jZPICi9mwHNrNw8GRY9jj6vjtvVS4JX5L8PgFlYWUURDR7+XE+ZZBhk4AlgMnoiUGyuh/buQ6K2V
ZcWEUa18YmAsdZegxXjovmTuyl2+Ml0/+zdfvYkc4Sk/0DDR/bDCuG4PhkztcOU+XzNiv/XKMKhb
r5lGemwyMIptrfK66RPf/C9na3ExaEJ5ESlJjwYQHlXitrGxSqmwtiKLde8iIsEUjb6yqjfdTe0a
NMF9x+KKhc4m9PkQIwMwAktlEiRdDSAYBI7kFv1hGzTWPXY1ebaK8Gs0BtVfMfr/eh7/d/7SHv+6
Afm//gf/fm7Z1Jd5IRb//Ne3F9qX9H/mv/n377z9i39dls99y9sfYvlbb/4IH/y34fRRPL75x4aK
Ukw38qWfbl+4bMRPA/iK82/+v/7wt5efn3I3sZc/f39uJRXzp+VlS3//+0fn3//8HW+OV+HI/Pl/
//DqkeDv4rL/7e5Rlc27v3l55OLP3x33DwAT0fABLBWwHiis/P6bevn5E+cPCxldaHcgUw20xAxG
o20vij9/t+0/wOiCjmHg9+a2bxvnB2/lzx9Zf+Bz8EOEvkBfo5vk9/879jfL889y/UYl6nIlFfzP
3xed0QFKrUB4oTIPDps51l2msoHxru1QgyipiQZuPWX4HWAXdR31PzLmgLIwrtDLEeSJVUF1myVe
DqhgHiM1DKrGhBtDnW8r0nve7c9J/CVHumYv9JPoX17E5SP7/8BTkPv4yFMQAMJ3vr/8dvnY/3jr
Lz//8i9/Mew/0CWENyGgUgCNwTn+7TBG+AcSLFh0KPogqEZpC575t8dY5h8zCzr8Ys7u/YW8+dtj
3D+gnYN2MPwpHApULOGveAzQSW/eRSAGghuDrs9DfxnwMYBcvD1Hq8YZs6abEkmyXNyNWR6JEmKw
rS/vOFRPCETFmG/0D75Z0fKbLElt3/Jc2lN/buadRUSqolxU4fexM+os2xaMee13RZxIyssxC+lX
nfVVDoRBx4xDScf+Uyf6gJ3RLKLHwR7Cp5wPzZNJs+IewuiArw4zZuJclmpqYq9Sukiyps+nmKHk
9iMSYRbF+MpgaQFkLGDgywvH8lC7RIFvnVrybpC66mLSWdJLtSKjG0eqrW9Mp+jPWR46Lzo3h2lT
9KB1TTEpVn09maxy7loLqm1fgfxENJ23kXUGDBb55hWk8xFZioj0SSHU9KOgln3jNFqC+zeUxTe3
M6gbu2Y+HEJDZSz2I4HvCzIhWyGsKdDGcVC68roU1aDaTEcOhbubibSIHAXPazsJRCitL7YsS3Yo
mVNBELhhtlNsLFAmh1vfHh2J9ttc3cuycus9JBNctoFIpovEVuA3aWtBLw9k4K3OE5V7IEbQpFbF
OcCxhrh0QqMTT8TiVfDVcUoLrZBdYbAEd0Lhp14rURzu/GGKYvQfTnLjACint37e1zyxmFNPIKnw
cijUEhNCF4Njdd+zIJflVgL3diBepspEcyu/inxkqmKncZooMSxH3BnKxtPB0T7keZkwW31luNV0
F7jAvaboMTTdZ1xuuZs4xYC6btRYeb6HZn0P5C0BIjGVSNd0cWB3Bd9VktM61i6tpjgQssKce+Bq
SUy0419j0ZGhmOumGa5JDbbpzpSiialLLX8DTQv60IeNTcGazkI/DrjNwpibdfSF0gzNe5aVZecq
j7QBSe4gd2OpZJghf481w8tJuGBrs+AUiVdwI499vGe+qyaC0zVR0wdJSQs5pb0rgzJuCpEFe9dF
OWDrBjo6ZrnSj2xUnCeTmUVWrNoC77sWIkwozTN3/BYa9nhr9WbwyNlo4Onn53jEDLUNDgMlTY/i
BePUHoiMh+yxsiLdx74soi9lJ5wuCe2Reomb4zM6NvCvYGejN0PQ4HCPWl6/VJ3dQOSJqPIpH0v3
04TMpYrB/TqeNQM33LjnUYXtg+zjDii5XJ9hdtgPVfUUIwNIC2JHFfmC3wyOzCxBRRsM4MmClqVz
IFFFFRzEKWyIC1PIp/MOlYlkdMHGm7IqGh4qBwTlsbZ6NmJaG4C/Ie5u/7A6u72lDjZ30nPXRu9z
rcF/glqMuM+REtKJx4VXbRurbrAeU9dcGWPftiBQF/y51mB0bnjuB+nUITueDI32r9RY5Wrbd7Vp
nnPCURCSRi+SrA+yR6LHytj0lYT2deeKam9bpGGJMSLeihEeKayFaUZZYufVBKUTOj2YiosnZwx4
GTuWdK+0K4Y+pqHuoOgKtQLgCalJPmurYm7MPdqE5zmEyQ+1YZhPTUQHBx1bQdClptmSGxh1K/QU
UJBKeq0VXNvmWN7bWejB6SzR7TkL/CdolFQ0lh3+LhZ1MX3hMiquOBCMn7qoLrq4hUDu53wwxW2Q
uc4etF+NHRt2bW1RTREyDkghv0KGINQxzSfaAddednxLOPcemkoE1XnWGdmY5EZGbmRNjBEjJngk
O13YZTgbzO4SaU7WphTphKvOQbCd5ohTPxEHnWJoPy/7T5KyPowLT5A9xt32kI0r8E6HqaiJ+8gy
KjAjdD259AJSP8g+pF9ArdSjl4gPykwj5ZvIbeRNpzbAh5cHJnBiJT641AX63VoHfRetScCQ5dj5
k+E0tMAjrwiCFFmQ/hktQ9V0CGRgqBhafM3LSApvjH2os10Rs8NZqkswtpZSom8qZ2gyky2+dQzq
dmSZx6Ionu0AAPhY1ajhxAWbqEx82Vks1uCQtoGPY0GwcWgW7mye9SKeVNWho6G36x828+WDUxnA
QGYeBw0MCEiiLml9z7mb8St+LIpcArnFBvuSE6cbkiZsJzuuEAp8FnXm3MJTIOhjZoXzPcpa1W9s
kxZf87xx7ghgcyO4Zlv+pYE2zjk6cjMZ20DTlZAr6bInojqbxTbgSQ+q8SYAbtx2qmLpMbjVWPry
S49lQkZJBz6JxRQUkCgz6vBZ8ILuZFQ37SYE/Wi2J4brtQnuA5JvKtZH7vy/vRAAt4DlCa9AdxNT
TtQF9DOiYlcZJYTHQr/s0sw1HCxI52XX1ClJi7dkUYAnHqMlcW2Y6gxc4k6URg4O81gSM1ex4SAb
EnsM9+Do9VIn6DGLOEqL4VSmWeioPfNF28ehhuQY7Gp8H05ooWMxNiaQEaL1VaqHxv8a8L6/aMC/
/sPy+xKpBKvJqjPmZvhlx81aFHssobotAQIR8ENf6HEX0kZYOwESCn4pWxfJIhox57NVdcYLp7q6
U/4s3qijBiMT9kgUAgzbwsZ3M6oSSzjU2UNgLqAxJGvtAuLa3LgjZMA2GCfiYarwJnNSxYoJx5xh
Zt8MGyipmAJV+5jVWrOYCHxA2k61/QTcKYiY7FJBsg5zbt9kbmf9oEFV3VqiDF56BibllPCs/oFW
0LpHniUY0EHT6HHPLNn/CJgjn0NTh6jsM786DiNaCHEvWchCaQ1uLEy7GHhacK4PObfr59AFexEQ
oNzbWNLGbssQ7EfbKFeThHK7VV0JPFsUZjOE4wxZ2Dy7geGojbR9UHoCQh/gYrIK9si5GgvQ8Ino
WXmyPoiucb7g1guqPTw/U3FOtIBEAtIYuwaNEmQfydCVu76m440KI/09snp+N7CIlGC6aPxrx2aI
lVracxB/9LyrksDj7gsD86cf904xXlsu42Pq4dxDt9HEUIvwK0qQj7MmNaEsVpmfhAy99kIWFot2
rSHEvjTN3Eu9qemRHugnFpfwIQenTG5dVRS7k5UaSUBJAo6I0begRloOoYXboFAdKG11IB7szA73
6P8aPpcsUGFiBBTC6kQrmVB4DMLQIWDHvkbokOLAA3AI/1Z7Lm35YOCM7HBe5gqk/TnQPZ1PI9zc
KkLzkVXiutwBa2jfE2hPIwEKpMKhGlGoSNxpah/7CIO66KnFzsfadB4D0fe3OR0zOx2EW8JvTB5+
An43L6Ekb3MIbLhG4WNfQZcuzkeGhujA8Lw91lp9tno3+jH3kwHNUIJDZ+OMUy13riuhj0qzYPjm
VXLO7gqjxCWQCfsisEL1ALa13kAwxehdh3PmE+hZdJmGIHpOlNOM06ZRrDoDNnwTGBRSR5Nv+Oem
sJsXh+XVnawzwzyrHWHcj57t3GedHe2R1WB9IkDjhTyH4LIG0YyvABButLoAYwfFUGRO9tZYBYgk
89B4qZiP2IB1DY3SOuy9LA6Kpii2uVv2uwIMImiPQbYm30bK8mpcr4G8JXkR1DE1fH0IVZ+jsfT/
sPdd23EjWba/0quf7jxAFyYABF7DAGlJJj31gkUL7z3+ab7i/tjdoFRTZJZauaqna2bVTJWKkqjM
JFzEMfvss8/sNxhQgqEwCdQaZrVnqeX7mdtkVe0iQW4tF1K9KEeWsZ5c1HqnQ7VqyEESMTF6sWBO
FY0tS1ARAN5cUfiM358o/0M45RME86dLp5dCzv/9Bdz4DfCybtLH5m+r18f65W/T3/bPosgf05eP
KIy2/IBvWbVtfEH4YWDgDdGBtmD4zi8ojK1/galcuHUgh+G3pfL/PadWTP3Le28OKmamAeb/Mknh
e1KtmEBvHLTbA4VBK7eDebi/J6teELsP5STUgtGe4UCxGtkVQKJj/ZGZNC3G1WfK2lB96ubOPG8g
KbdyQnQ/5lrYMc1PIrfX6ofCOVWlI0vC/ung5tKWhX5W3B8NnYUL3PgBfXUwuwkCLn686ZOmRrAO
LikDEaq4g8ZP9ogwSrkstLKQve237bolECHnuJ8a4mcrkWFe9IUkpbaNO4hjc3CjtW0U5qnm1ij/
3UetojrcKHrMvTEnnz6nfTptAseaL5F/zddG3OjPfe6EN9McVm8gtnkEHqvjvtZNyMKSbq/N2fBI
Evt6TPWg4dlMFcrmSFfuJyWPLlIngmdFL1NqGVnHen1oMcRRrZCehIqvnttp9F22/nfBU/9Tdx2W
xz/edavHqP1///55l+ED37ErW/uCUvxSWkZnH3pHf9lkik2+IIhFux7m9WGeM5oG/2OX6eoXNAhh
K2HMHllablGV/r7JNPpFBXIFLsFClcB7zH9+jy2ahYZDQNQGYQBwLGZvfF7mM60NZQBeJPO+RyqL
ocmFF0G0Zl1MEfFZoDsF4Cc9aOFs1cnrKVIn8eFefYdfP8Kty076daf9cgoEfTw4G9ymo52mxxWk
1qvalkFeJEg5DYMTQENST/wTFRXygyNhhtlS5186DI+ZtWZVI1NTB0tmmoZUspxNgS2Znbiez2Zr
uR7cVHT5L8YRWcrx7I4QHd0FtM+IBA6snmM4ptrwqigCoMYoORBXz9J2VVW5cmaNnXnXj8XvHB/y
7RSwoNCgrANEh/jY56fq2HmFAFgncqqrRpYWlD1TDPQSY9pk3miZOYdJVU6U974Nc/j8JBddnYW9
o8Gg/WYIjqNnfpWqtQld5BKFyCKMQnWtkNTAmPJQLx00iWt1sG6hWzTz0Klym/mqOUHxqUyK86BV
yE05q4hC+yQ1d6BNQhVG7a3qMYlalGzTIkCEFteOsa20uY4QXczA1MY5R+e+AyXgBORvf7b4NOWB
w3CmGmhKNCTXKi2y0YvMER0cmCsZkZcY6BPwnlLJB9fXBv8Gw2/jezys+NJODfJEkyrp3QnViBad
MRpJuVU51mUwOdHX2R5N69CaYZrdkGRMMVDBBNawop1iPWCEoU/OANyF3U0C1QWPIFPuXZonms41
azaQirdZf2cPYZRLbQSt6szvUv0KAEwOWAtaojcz2Lma55CUEGy7EEBAgfB9lrmOOSBWFWvPRmCq
QrWywdgWfTSOzF+EuvhM1NbildqjKEG03t7Tbm4miZb5OmCYp+kD/olbM2AxTYHYZFgUhpvHCiCK
skwUqHW3Y5cJHaQHJFnFANkDtGEG67yeKdrpswwiqqidZG5E7VoTBHyPgaV+Z57RMBqvgzIYHKZl
8+ywMZ3BOxmyqOa1FtHnLB3NhKO0UmfI1jQiMOA19tQo8TWEuvM0cgsbpfOGtHxVAPRfzYkeA7kb
48HhepNlb5UTkZAF0zhGAKiT/iKv+6cCSvAVS9Gm07GamuACEDpWz37rZ3xWGm1VK+AmS5+00SFt
7XCHXgjnvg768HWoI+AiBhxxy2w6G/epgdGZZZOiQYQodJslmN+9jRWHPABzB6mlMgpkPo1ONpia
Y8/MHg19P0KSZ0kUNefQo6xVC4gAWQXTQMJwMXg4ykSh243026my+JCrZOY9JcPZiACm4iQbc004
BRBrhMaQ+S6TPjyUaQL6SURKp1sFPoACnjbpovJAx/g263HTchZEdmJBACKsK8hBVCTfjCT2552D
hpJMlHrmXEa2U3U8hKxOjDJMMnvNWCs91ycK6AAcHCMVc6fMM5gdBaatE6TQT6SfLIKMPo0BjfhA
eCFN0hJWOUX8XNpFAhC6ndVMlmYPyVY9sxTjPDaG1udAfvJWJmNTnMVQdh15hMbgS8j6FmBXzPpz
0C44Pcob/mEqYnoeJjEQHs0sgxtAdFjj8aA1r3ZB8wsnUonKg7SJD1OktQBVfDWthR5lceMC5DNv
iaJmX2ugtW8OFMwBeFdp/7WZqQ8ilToi43S0EDr6Q25B34Wg7wighgWQpU/rhU3joHmEq4DeOx6n
xaiBbqKllKvqiOS5LhLsEzRUOxcWFOhaoUP94s7HYIOEY15SgDWIAcgZb6JchxBGbCTMoq2G9qZu
avH3SlFHEeodHgwIIZruRmpRElA40MbG+8iZHyrFUqBul7b5IwanjDmoINCPdfOsGy0YMkU3XHQe
IKfrYlrrAhqdYSh8wK0am9HUpLBamdPg3CibGNyoJOupsGg5ZF7XGyU4MANoc7wMK8XhaRQNIZg4
PbQ3Jg3oPyCZwMff/ZoA5+vp+Dh2tWKLpLBLFaSZElfW2mitgeI0CQJZxbUxiBFYY7ghfgTovBxi
jCcZEpo/0oCgvQqrFx0EVagbzKgxH9xCAKoBquv9Z6crY7IcvntIA0W9rhQT5LoCZGmVjaYNVdZa
1YcYGFmpBUInak055jsYtnDqOnEwfSE3r7MCYOsqL4y4Fjnk0YvN0LVYmWNSWzcdmndjVqo5zbiP
sol2wqu9R0AfnRpcmoVCNZwFGLAIUo5YKyhbdIjWAyrTbgDsQxrb0Z5I2DewcSgJW1u44VEHeShT
GzFqKuCDadYV00WOa3UnYovPdA1IqoJLjlIm+DMUJfj3YPJjVjIXA0qKTWzKKC2UCxSFMKBiUKjb
GynZh3H7+vPQ7IeHc6CRoFlIxqDi/zmOoAXMb5enplSqzjykzaHQfHMTz2l5SWwslJ8f7UhoZrk6
6iCyxbUtpEWEo58PV9f5XMOgEdkDPD6E0GcALGV2kI5RawfMNjPOjZoPIXhaMlYmNb/RW6r4ogWG
H8vWwVhRURGrnERbNWSvdnljsiIwAh/aMyR/rVFym7yFl20BXjTHicMUthZDgJwk15BcR1Hg/ZL+
Son+jif04en+BojYoUDymEePn5Ki5SPfkiLd+gLZUmjooNMCASoEE3/JipD5IN9/H7GgoV8GbQf/
kRSZ1pdFLFSDDNE3dYhfkQcAD5ACXgS9EHW+/7hfIJLvCcg3Ps6P+R/vFNxftzzULTBTgoAfACYK
Nj8mZ31ehwTM8DQozVLYtl86osxRGWCY9aE/KjRoExQA++kOg5f763ocv6Zq42OQO/yxO0dzqqEr
MLQbkSwlnb6Js1LOTWaXqMMoFBzTPmhz2UVV72BKSjw123HUFFQ8G2u8/XDHf5BYYbgXTvTjhYBN
D8YJZJGgRwfpAnp0IbSBUN0MtX1hofzvrOYAKpsenUMyb6qhBvPdTtLoJdJrZ2uj3PMalSDt8KAa
moBjzjsKMzUG7hC0iM0IBXsdvrrN6ujC8klmoCesS7cjeoFj0Y5BewmRa3h4DbBStB7NiSZuZWR6
yBVK02Cl2FB2WzU6AiE2qCpqv/EQwJlOVZHe+92gblBjQFBPmwE8TgjCDvoFIPXslkzRiO6yBiEA
kOQKbjUo2vS5pCEUSIbAHlMRIpDFJAa1sEJWR21fMcC/1EANyoKtzAeapQx1rCTkmYKqO+vRUIGu
gkRZalt1UIKLjSIKRxoCxLSxewoqbeAPFUvwkHfQvaEHi6ZAilHFUTuZNDrGdfVF04AwDri7WYFR
qgxuB3R0l3cV9F5NM/dLT2t0QOGWnZYvNLKrDcbVmdu4hqtK4jiv16nZ1w+xHdeYVBHDTq0UpQK1
loYa6sXI3OdVVXfBgzlDuKgPW6Nz02XOocgo7c/obHcag5EbQiiHzIoltdRWA7B4/XFmyhR0KK/7
WnyeRb1BWe9gcKgP6LtlWTgYb1VSo2rUF+lwrWGeDnr7UHl+DfQqDnmY1JFsJyU+08I21s8Ro+i7
arCGRdG7wA4YcMaZEdQqL+1YzQAsAbRKjMAYLm0raGeEydlkuGNlNucgvyDCRspnh6wwet0QBri+
O9pAcpaHaBYvBM26LABhnJi3OYKD52jwJ4tbYe+MaysOZkSaRO0RdMy2/tXOMNoTjy2cAunk9Xg+
gwELFnSuxpgEFiO63ikKcmJvTMGi3lZ1PL8N5Yhl7PgALlFvRi3fxRJUIT7adDNlpB/Cx6HMAIMY
KFw/TBY61FlK5hmYX58Uvgw0lFXArjXJld72HuTuUO5QoM+gC3scho4ZfmrNKHuDI+2qE+rCaDif
0jUW3tSwoU5MTyGdikkXkVKgdD37wx3QU9DS64x2F06lNQXH/O32zo81eqkZYF5cG3oT3yM+RZgc
0XEAP6ZPF/ROQfm/zOtO52aeW+F6Uka1AUGhLN/gp7XnTgnbEhl3Pq2ysqDUC2aavuXm1O4zlKCv
Lb3nSdP5PfaBg6Atxe7dquDIP2VhYG3MjMQzWvAQMeaUPrQ2pc1qDif/emorPOVQwbIbirJ9Tku1
dNZOh2Ev2NhK32z0MoYyWaOWfi1tdB08TR2mwHhKU4FZ2XV9uwpDKAIg4S9RF3Sc3oh4E4y2bJuk
V1nsh4XNNRBhAvANfNuQSa8Z03qqS0NjVVONsE6aYr+B/ajF6x73W9DQKsCgUewW4u1mR6lQa+Tx
oDmTIuehiiyGNUXVgJTgBI0va5I2T7qZNHdmDpU4sGxUfxOgISPxMtVWKtYZpC1ED9IHRn8hHLtu
lQS7eLKGrhO2HiAIbO2lVqYP9vSU+HqRS39MZQxsKzgUBjRTpYbjJXxoCpDJS7OdoCtFagL+j4JF
I4C6tXcJbCp0rvWItCz0uzHnihnalmyjHlm9ameZbKLR2QT43meh5Sd30TQok2uN6UKHGKsM9ZUu
DS5Dp417rnUR9Aq1hub51lGnslpIBX6M4rKDEvkY+b7JC8PodFZbmHrOgFVH2kXgayRwwwwNSgyx
Z1a4VgJYReRdT2y3TdDH5jpmG5xBK6FqV0pNfNwhe7ApCCtJlII1kA6Pul6H19RoSMbzNLFe9M4h
o1T7tO93Fix59mJFISAfbG4LdWnUxHAwgwDSqXVn3ihKlIasia2MIHPNp20w6DQTA1XHx4Qm2h7V
orLjsMjkGRKUesSwqkEl8B3YKrQfNCpqfq1+hXpcux2qdLoJJyNNscib/ADKLT23w0Q/6P7YvNW0
0J+GHgQ6N0lQ4WDYvQmILU1jp6xxEt3BDjOw/cG+t2qZwmJ38FRhcI6+EPiIAg3tQGWwuhhIBIG2
o2XbPE7RnABDhdJCwagxIbusy7Kd0IZhtzcRQS6JlujZxGLvbXNa+Yoyq/hRUVe5dOrbr1Woxij5
QW4EcwzDJBqlP5jJcwiobxR5T7uYVUXjx4JWKbmO/AnvTlGWppu2mwxkJdgfFwD6RxUjHRUrYdUw
YTiIoredwRDKYNRjgCUm7AFEHJ52UTOzHoAsBjDXhXMx1C1Ii5mKZDeHWNQFYEMtZokRpsCsqrz+
Lgb0V1j8d4jvfgjSfhMW7x+7OnqOik9h8fKRb2GxZXwBixmdwpj9YQCMd4Bgf+NFI/YFTRod5Jiq
twy8Xapuv1TkQHOF8hYarpbRBkvojLzpl4ocwmn0eUEtErrAYKcisv091YIjZjTauxZd4SXABqEW
NIiFt/0p/4xRN04SJGR5YmsbpbLHG+CRdQh7MQJwa4fObZrKQgG/bcGZKeb4cVAH+62qwmn94cb9
ILpdYtdfY9v3U1n6zHBVmP2BSuFR2SB3pkbBOMiJgxbQrKDfNQtbibqVXaZgZmckbA8JDfznaiSn
+mE/p8UojCJpQYcqlCsJSiaokX6+C1aFYK8x5kI4QOwA/cxQS0fL1kiBdFTGtxTyU/PAx/LI56LF
+8FQUVhSEvgPFIOODgZuqWWCdVSKVCGTQJL6aJTKqaGKPz4IRWMOLgss+qODhD1kRFNTKYWeRdoa
IUoPjXnDuPr5I3ufMPnxmRFoiqA/0FwKW+S3IumYBA67DjqpaJ3zoLzKgbY51SEk7hzcVpbG/EHn
TqctVFpvNs1VHOjMngnAKRNhub4utUl0hgYHanDaOVvcFoRp8H1jKf35qVCTTTuf+wo5AbsQ7K5P
iw0nTjFACKUUVIMRFC2vf6gGF5ZTK0ELOCc1C6BqXRXlGDw50OrOpwlpXV+fR5VHhfpo+PO8H5XC
uQ6JnxisAvKWiS7OYqEp9TyKCRwwg5eZM95FRl/OjMQ5vSdF6B+cLAc5Qgc0l4m+UUHpGSbjgI49
/LA6hMB71yMUrhMr8deh1rRn/TI+fq13M4iLut7oBQoFCmocfReghOc0NVBqA1xak4MgpNzmsXFb
Qy0iWBl1ByehtZ2tSTM254ABTMRIoMky2/H3LmCcA4SmHEeDHhRi+iMQqTDLQgHVoxPoAkr24HN1
so6cU/rav9mToCNAzhsihIvIs3O8J9tobDKt1cCjV9tKoAFQRzQOciYZexWt1iAs/3wtfyb8Y1sC
ucCmBIKLySW2edwjYilZaQKragW6bwG5dogkB6siIihjlaGiaUKftzrV7f+DiwRfYxEuNSnGeB8X
MB0nhEiz5bfCTrqLpi6TVbvwnwcDWMIUpScucbGgn3cr3BDwFKCesPgAYz4v+qBBvFN3FEFv3+Ss
zp0C+PDwgsD8lDjgsWTYQjVRUTYF7AIbB5N6ZH9arQSDD8ZPIOrJv1KKGyByWiYOwp6IXtO+RPdb
bQViDnTUIKbKztw8IuiRBVpqX1tTb55jgAX93tP8V6Dy9wXH/seMhm88Il48F83f/s/29TWN8uDf
PgYty8e/xSyO9QUhB2rq2AxgzADM+yVmwSvQOAUkh7lOS8TyK5KnaNoXeHB8BmMGQRVagMFfIhZN
/wLuED6wTCe10Xz1u3q53kUjPixilNwgi4wVjBABBAeMZfm8iGcSx+kIy+5Z6MI2Uc8LVlG9pfp5
lqEQLawMZukqzVX0vKJ2qK7GdoUmXGvuMYoC1jvc5LOoUg4qH2CWMkLX9UodwPLc1NQlnbSIpKDX
lqJqrvrYMxRP8SHdJIHfmNUu02OmURFarh2DgLg2hp1vrYdQ+uiDTIXVehlYqPM6grRBv4qm6wwr
utmHW/u2uc5exkfzbXzMAR2cTdkhih8mss5OyY298xF+doeOYjqdFkHth0T3gE42X6dX+674Wn3V
0Tlyp74icbCfoFphPxVfi6/dKxB5zPaen0DfC68ypGRuN72Cd1xgvpUBsiFc92qIt138bMH5zZUX
z/vG4FPsTsW6TTwtWJmoBSlvU6KxbAjZGF8M0wl3bRy56+OHfjwtEXhbY/gBHvpg35f1gaYrlW5N
5abUL4jFzuY35UDvu112Pd8mDwZUCVjygH4tEMzzGREJR4soCpLlJRLvCbk3StgoFOODH7bUDyLY
k6d55Bn/m07z1AKhR8HPn2CBnLIKx/Hu/z6rcBRpLDsIEvYIbFQHnfpoufxsNqmaVpmVWYY36oMJ
tcgyZlkPCrgPypR1Uhz41NGOjPR/8mhH9R0Mi8bFoQUL/gXipFAoPbJ4NZmLgPQR8dCr4k18kITH
IhbY9NyRMPF8xi+TRyJwAxEI84R5+jb7/MjkfjyBY2GwLE3m0s9C4hFvkKqswBbvOEHpIWUdmjXv
J97ugE634Atc08fxBZibfgNZvW5k+B1tbYrKkk155SDUhCT07KF3wniKNtnIDV9A9aG6yV6DQ4su
IQCmBU9ulDMDXVDb6EbFKGmb4ffktV9hCN63bwg0L2yGnpMhZmMA3gGzJaYl1z5qHTJuAYZx6zrY
tW9hJpQbZR9fDhiihk6nTXARPCw9eaIjPD8bRH+JLkR0n+581u3qWyvl4MLvbJD177Xb5qX30CV6
N2wDkV1WDDBbdAkFBQKel8muUTAoGNQEZ8BsJkPvAqgL80O81kIBvkSEBg4WvJXP+XP5XMcMySP+
N9Amevainhlwuz1KbzhhbpQ3GDmCbtk0Qf8Chp8KNK92lOVf9W0koME1oA0Q7TRXreeXAnFzuFUx
f+JE+Hz6MR/Z978e85/xMZ+yJvaRe/xXW5OjRPSbMcM4ARPi11CwXIQZPkITVT9qNJxS4pV68Dro
5GIaq4i1NmoyTm3oXDEwqePngcupQx45h3/FIY+Rx2+XaWnQj4EMPqS4j1xEYupJ5Rg58Ro58VE0
/PpuluEZ705c28kDHTmHf/pA+o+cHmSAkJRgpAZBavL5wUU6purSpiJe76N4bdACHWN2vJQ645UO
TqeLDuZgZYOwyNE/ObvKHJWo3SQmQwsWRbcn+JoolmTryQjLTaiAMkcgXYbmzbByLUz/4vUZuphL
boGmxWM/waix5HrUSeqqCTq6f74mjrG99wf08XKOHhCwHSuq0VXvAd3KIKPEVAgPIWuaGXp8MQks
hYIbdKfRooj6O1MVpt6PEaS/L+A4UIokGLo27tHNkjFbFAk/5XR/uE0/nt/Rcw2yVHWAwhFvQmS/
VsAeXqNdOc15fFWf03trRVf6fYncgJ4PT/1+9Or9KXW+U4/8GL/5kz/y4wEI/9WPfFlxx1HWhydu
HhnmIsxyVVcQ5lWPVcCChKHhEurK+1NQ4KmldSz+8UcsrVPXugD8HwHqf/Za32epHd9UWwMCroIK
gf+OrFbTh2k8Dwnx7u9Vfn4esJY9PNxcXZ0SQV8ezs+Oc2ROAppbvbMcB21Rl+065BVTN74XrNr1
U7mu1wRhOwb48X7dsJF5imdwdFsyxHa78ixnj48bIRVPbtDryDREpiW7Q9mW5eys5WAenAzqj8iL
35KKjzfm2L7UI42qAvalmFlyCfvng8NwcNzwQgtlgg4Qrq7rmecRzw/lpjoHd0Yl3K6Yf2OvT9ji
EzfvuKsn+APP5dSCOYb//9kF80O//eH+v08p+rADQP0HFJlhwfRuCye4ab6u4WQKjzho9pbjKb2x
U8/7HdL+cDzIGDSqWuN5t2J8zkbhnKfXmCZu6sIIRRgJ+LvSQBzG4hVILo5xnfQAD3klIA0B1cWu
OZFuvJuzn+yY9wfx4YT+23fMySd2VMH9zz6x9xXwsxt0FCk3Vuf0SYQVkme88FSkxdxfESK0NwOM
NwYu9UlVupOr5Mhc/uGr5ORNOLKr/4qb8CMAEZpsDgiocBvoOD4yjUacaPPQlMQT4mvBvpbu4O2/
gh4g7t1YsNdAskY0gp4/8EMjDba6ujpDfZdNYrWd+P1KrG5itvq5iYTa948czK8nRY46H1O0EDQF
NIM81UNTmICj4dYBDSpueG15HXrQRNjju2ZTbJsNNvK9tYdy6QH6fc94J+RuVhO2fusa7FZxX6qV
8WCKjjsraB2twL+R9MZHcnLw5eE25SDnyGkDvGS1VrjC0a+xtkTCxxUVkYf2I44v2TLvAqxYd9yG
7ivahOTMG1HK13pLDEauLwBNKRKx82ux9wW5aNmrwr114tmyxw20GJcPaKrHj084faHiFaJNTPKa
bRoBQbEnuOqnwGtckJDwZs2L+POFuWfZ7oIKW5py7cBD2bzEeVgiZbJxW6aue27jnwne0bhgXXr+
Lr+LcEjoXV3aZwtcpnnq+i5+azede9fzcYPreU74syV2D4O4O6PsDvAWv7u4zLgH1uguZ8V6EDmc
sXeHl3bQBDI3G0kZ3m5s0gV7U91inbPN2dXhABkU1roms+S2kcuv+4EnbPsyniesdjtei0a2Ytvx
l1sdpj9jHZx7zF9MfA7SFhItIzuIcLj3247t0zWUwgQchBj4/X4br2tRSaBD5+Fum++WH1aK2oV8
7aa/r94wLacs2MCnTbyL112Nv6Lyw7pNzBV3vNABH8a7aWOcL4ddztDnPr5uEwZWIQ7/cvZgev45
ZY+rt47d3qqHSKD9WmWs2qWswj0uZSPUe/mQrFtpsV4W62XitYA6y2Zw7T1uM9QY2Dpg3sQmtsr5
asD1ndgJS2j4G7P4YSMcoVSQ2w1BYcZGAMdCprhSXMDeXaMPmJ3vRzG7+W6Q4gKatEzbPDRrqW1w
iu7kSi5ORH2nLMU7D+ODD/svsRSn7s9Rbbpuq6od6/f7sywqf2+fD3KPEfWs4l/BRREOy/jmcdpx
aXjYAyBSusHFbrO5Opy4PaeN1lGY/5fR+sto/e80Wkex4x+5KU/Zh6Ow8o+0n/rCqfiNMUdZC6Mm
ln4f0BTx+gcDqpDWn0O0m8I31aIWqrf4x0b2bu92spOzO+PP7HZ0Rxe1J768Nm0qeMn2/X1LRWp5
beKzWzzma6j4u3QD/XEOUp6rSzTQyERGElr9sl/Zl/2qXyncEghohIM/I0TUJvqXmd5xu3bz206g
sZvtOiF7aW56+RgIR1C5eFLLi9eDVK6g877rheYO+Ff0pAvUaZCzI2IAH1vAmp7FLGQ3jwZ/BJf+
PcVH0OC9ZpxeFPCOl4l3cUlEi8CoZ5cF3+kdS3bOWfVseDPfwdPmbHexu3uwAAqEbAVaOLuFBBGb
37023PTL9tZErAA8w2aIACduskPHXpZ787ac0NUb3DdeH/D6ElS8vLykPN7wWCZu4KZehuCVsMnt
3FIutyUUzU0lQNR30YjtLUEB5bZIvZ/7bTzPE8/6KJRHT0iYB3UB5B9Pr8Pd6zjF1/LkDbjy5Ulu
0fqFwHZ5jGQzyHKdr6lXrsFClIaLdl+pA0QpEYVH0lylbiBDN8Z3OfD1TIYCQjbcELYb4vEv/1Z5
oasAzIjdSDYcwwsk3u1C+k7Oq8xL8Oq4SvbIedE1p55nBUIa1Z0RgqIVbDfdKzVG8jFyrnm1HNxm
PctJINL3pc50d5QmDxBNl4jBcDH4peGsIunjMix8QSBrbQobEXclO55tK2mcW57mqgCC0nXvlgJy
74jATSx7iidTuC3XVyXnOfg0Mlyx6lpdz2fGodhVa33XejyUgcg5AGA243S0Tb6KGEN4LjH5zM2k
O6zbs/ZMdVWRb/CT9gfRMcrDTYZPFVvIdmH7IAMQKk8RSCIw5NFtj+9TWYgRPxGCQIilIw5FS9HK
FrdiC9wJAajuQTlQWviCDKNA0L5sHgADK3vn7CJ35fCeWdfTeeeyaB2sechi79TU5tOm4igr+8tU
/GlNhfY+WuE4xv/gFo6TXb8jShJRmIrebWAoGml5PQz+6PqH8btj8LGXdNiI5RXz3vcW+6AJVU7Y
gb6n8gksiVzEbuYp/LlHwopFK9fodCnuG6QDnZhlJiKsZxubMOWptxH5vt0Pa+t+xHomzAcOO2+m
c9AOBHZFIHPXQPSM/AK7d+Io/uNHknOVnen34SW6VDbOuvVaD5vPNTywr9bhWbFGUZ/T950Dayd/
blIt+4T7XHiJH91n3ccUzYQ18QxAAsuO7jgy+f3AF/fYSfN5dntRwi3OrnmfrmdYJQILaYjFTi6/
LA7tSN55qchw9xpOZCqguOyGuG8B/h7AUgbSF74Y8WcgCy/YRDJ1G6/ytKfF9iawrDnsaywKL7xa
PpeBnbK8NzpEcL6g1Ilqj8/B9mpPy0/QVrFb4fOhwLORkEEQCm54v8285V3f3tm8Lu8o8Ct0l9+D
TepGG21VefgTR4wk5lh4Gc47wnNJXQyzwe8JziyRUPtwcU64xhxeIHU7nMFi9X0BVQocE197yArh
ehbkItjEYl4Vy/m4y584T1xJgXctR37/Ol/8xPI5GNuzfpXB5C5m10YAYQNQiPgFZl8iZtjNfIkf
0GR2MDfNOr2ML8l9sYb5hm9tz5prbQNpCpd6AGzeg5wRmf0SzICoJDTReTmeAuEhT+DlOgmPAftt
ydQr3m10IdqzWcK688W76HhewWpZjyOegYpd4suSY+IQV4XP4kuTaygoYNi7VC4iN3FDGUoRH6BQ
wBShwL0vrquCQ6hdX06r1Avg0iZ3Ehlea10gCUtAQXCuvbu46tBbcAqK9WWLWOaXk9D4DqPi3kwE
Fj4P9z6ChomZF6jtbgJxVYD146VAeXKPXsZeJODmffg1nyMowTxhLmvcOUg1cJRkIPbI0VC6tz1Q
/71q3eyane1d7Su4yhpubA8xUg6xY1HzRNxrromLbnCDIBaFZb/sL19GID8lrsHRCi62q62zHtjt
coUUNwanjNMXq26Fei5cbocNgrMVtexEAWirlPbBwRk4niMZXF/PmA3UYOY3Kx9+HnHZClD4ulkb
m2anefo9ebaeGzE9B1iZ6J3f0V2/WiOvxmS+JdFmOkf4lbEtoByxn917t5fKHo8WkWfgGV50oWxG
L5X8LYd9eHtL+eEF5XR+dXP2/9n7suW4cS3bXznR76wgQZAgI27fiMsxR6Wk1GS/MCRL4jzP/Ppe
SPfpkihV8rq6TldVtEO2bEmpBAFsbKw9rsfIuL3tjWegPg8bZrar6Fa9sLYc7aGfinHNXSy1ccNH
QbMYAwUYpg54yODu4VjvTl9VFtwgFhez0u5X+qWPHdawUiXw9AjR4luqWBpeXjnwN7n9Kt/m2Biu
C/lqoegU13uK3QwtxIWAenZIvIJ7r3fkTbDaYCc5HAf7KKSOCxOi5RAhdK0wAZYhDiPkNYWCLYEz
TebmazQrxsLJG/VBgGsoczEt84JYijliYXZmsOLuPcPWXVu204N/eM3tGCDCg+xn+EBeG6bAFTWI
kbCR/FFVG52JTWHBZaGc0l/OXT0cxb6xSGihhUU31IiTnLx1pU1ONgk/sByh8kOBCMrJPhkeuO3B
D3R+gcvH8VfEVpzJqm4UB92mTGknQcGCVGDL8HWzRu/V0PBX1ORnVzX3HKYqu8J5koz2FlrMyg4n
pAqtxvUYEKuTOfEG/JLQd0CvV+MteukeE6vd165kQNvhddCErrTNXehpaOYIGjjHXcV1HZAvfJsx
zxLEB8wMHV22DsMVOZJjuGu/SBfKPt75a+Wiu8/dwRDwW+h5Bo0Gz+qlDtuA60Kuh0FLYJ20LG6G
2AU5OTQfaNFP743KcdPfoZU8LCYKDAuxWfmOhkPGd4k7GIGtt5I9mMEdOrTbHdy56GJg9pcgRVsP
W2hmNzmiNB6jNis4bC047hobCBbNzq0EGBt+6fv+vnJbC4Uy+E0Rx1zDu3p25GpQLxEO8YhLe4I0
PVamCVhdQTyxT9jBwK2fEhg1KBW7gh2H889NoMiV1vCGQgrhLuXoFv92Dt/pCq5WfnVy1cy96/x/
cDPiyi+RyAM6SXzVQRCBGdzwMMLHKeAdMzfBudGgHvFhR1DaJQSYX8roiAXVK9sS/OMtYLUIDau7
Pcyt4vUCuZAO23EnLTupMR/YHT+yiJHjM8wNhyPxFi7WAavGf32wJ9gK6PGB1/MjzI+rDoWNltvI
/MR5wZonpnyZ3kPNrT0zhTmDvYIkpFBt3OCF4YmMUR7AaPD+3Nxp16JhQoPjOLHTVXRamZWAt2Rf
+q2wDnCYTx9OsuncxtTX2YWIZMnsrtsoe2wXd7obwaNwhYvc9o6gWeCidOFZ2hp/T6KoIV31+4WK
ZgD36DqKx9JNNGKzZPzll2t8662Fa1zM2/S2Ww1bfjEDPDj8HQSYJt4JVACUOJkVrrgxOOEQPcHy
rtc1yh/Qag+aC70PsBsRlDZxdsRh9jcuyCFAQe8GMAEBOrAE6W7at4fCXYVOZprJSwtHtYbdbREI
KbF/uhVClBsXLcZLw3yGHGOB+GrT68DlUs0t5PKerzZuRRg7kPUbfg0JN/y1/LuaWa/4/5V15JJr
fnNyazBwYUbBGsSrTYjdAiBctLHnZWU/beyfNvYbIqklc2Lmrkfz12ZCW28KwBw4/OKoAfIeuZok
+6WkzGXjhT/Nm5v2p/Hy03j5abz8NF5+Gi9veRvftl7gHtBzpssssiMJaerrXH0j1QA+6bXLgIkX
igCXxpgFbH7XGMtG2CxU8NMI+2mE/TTCgLt+GmF/vhEmLaHoWaDqv4Wi2YI+npdoiCKIgPUBkZLe
pKe4R7HmgfNsJx94YJVnjiH+aMBZgeiucoohFrBNGfzGk0VtgjiGAl/TBD8M929/9xohT0+zvr1w
v2xsvuToTf98P23g3ka9pK24PdwGLZw4A5IewRCH9DfukOE+j+9+1i23j5fyvhZnOot1/H1nuhj+
mleC/C8Nf0knXogPgEdF1zu03hUVOk8h76uOSAT93iH88NbBX8d9bnd3z3ej+QSnKnj7jDt8o7Dg
Td8iTbDHZ5m71rm/D36o9WQ9XU/GocRLaxNO9RvBOCCVYJMdskPtapfNPbmUL+T9cEVvCruAQ7tE
5ghDuKqGa8m4vLz8Bkp64xJezcS4hCtq2kwbcY2c1M3klpYCV3/r5PCOBo5k5usRyaylxas+BhjX
gWPgtztj2nxJDHb1+noMjCPCAHhWwXoOratXxABkzCFGYC9FnscdT9sUnO3dFo7vXWt45vNzZCL3
A5E/eP/vKusOoQ34BRU+YaRwIisE9GJYEfyEz/7qDmtxWiO8c+PgE17Bkwquns9HJj/3or/ZmZlt
n4Sxjk6ILUWuMv/YIuRjfu3twcqNB2Y4NyjEue8M37gejJtTLbuL5GXD3hnIf9khg+YWNTK2b3gW
mPkMHrbrEFxxMgSvIjtEYAJzieBzvXtGqs14WrVX5L5E9uu4kG56CqGek7EZqB7kUQAPB+IB6tfi
wXtBmrXbb9gxfFSvxCtyNVzWNqgBQYtHkGKpmiI6J0om2tGDzOKI4kBK0DKEV9MMT/k3FUE+CwS8
IMmsQVYTmygcJFeq3YFP9Mv5HZB5mue5554Bdb1FX2CwuSFP/EIKEad94SHQ1PwmIWZk+Ua4D33z
NnVSJ7EFKz7Gx2BPDB65CxER4j5tnh98/plOBXbnnmkG65vKp3Jc8NgKIlTURCQKoRDZaXYa8rh4
PA8JMUa9OuWamOB/QovUHJlA0n3vbJC7hIopRDYRBaxPQRl0sDIjPCpyYhAj6hHCTPaIGQE1Za7y
BSWqC6KAXkALazq72aMsEFko4Pl5tEDD8/IgLeIGe57yAzJt/P97fChD4lJv+9c8falDJM67Q+wH
+WjNgWej1bcJ/uXhbR5k9hB+5uF0ns7Ew988yZ7Le2iCnhOtEgrbp5Z85d+g6zUadqFhXwbH87iK
kH5dI4JZW+FugJfuUT1M9oqn/ICOFdc9Ar/YRQ2B0xpxv845hdPghOZPnKyHU1oSOPWQv0YPPF+h
s+WNCIiQIVD8Wrj99vnZs19fb3cvqXt9CQbmLDNw/qCjQgufApzB46tu1chQ495x7vPm9z7/3MPz
jbg1AgXtin/No0DcV47wIpzr1SmejJDtf1O8yKxEoqUZOo3KEPnUEE85CKjXXfHl7W/lVWnw6BkY
E80QqgSKd7OBxjgW5mgU5q1o3KbW7e0xt1LnNEPoxKvn5wy1d1xHnj8HnyPEX7XjqUDzjedTHDK0
uG7xoOV1cqAqUBcyzdzOzXkWmFthk6YduV8YdOm2PNX+vBn15235P3VbLsrDLGX/D5GHJWVMZs7+
P++0LKndUxLxG8H9qXb/Wmp3hpD+Yrf6ElA6NYp4I13/E0BpCXSSGVD6q4DOJdhPZgDprwv7Gfcm
fICqDM040VEMVJPyTDsqeemj6Qignnb1tUPmDjglVutDdqz30gpJ3tYLMinsxHiJ9+CcAqyIrPYW
afRmuAG8WKUb5PYYSPaBefdtMBW3Ri4Zela5qjPtc3hiIgOJet0+PuVVgPoa4Cm41YG8w9gEoZqb
Z0Z0VZXGVQJLD8WaC1B2cXoz++xvNj31UxechmbXkghGXtTxYnffnGktrVMQ/gBgiaOZ3bRIkaH3
zHrgqVs8F3awAMbN6gbmBwyQeBVv1VOuaGm2e54HGjm8TKRD9xqjAcc4Q6IV8vZ48YAVHZBk5aR7
HSY/TzlqESHnCZdI5THRRR+fB9dHBUEOzgnVVSRHb+3zQG5xcjO08LeanMw124dz92bnZuduFGM/
I7RDvw6Qbxvbqzv4Ne4eYEcj906EF8R1Lyk8Lp158k5eupdXBcplJBP2yII5wa+tc08yOyKlh05G
ILyh7sFZb47n93BxmrM78184TYWv6Ll5zhwFigxGiraCq6a0eS5pfDHBSeOE0F5P3PnytL4gxuOX
neujfjTcrC/gskF3Gvzk8IRkR7wsN+FD426F0f4qu/WaOukl2akrdaut0iOoePPV+dXjT3TuiWe3
4+TpoF0c8MTobets4dA7//b0UzP/jQzObrEmzilIMKE9KvRzRjHQaMZ3T7yYTNqBjgf/ZsjAVFY8
Q5NnoieWtHLAnI20cW7BB05gXdcgnnytUJUPj0W/k00JysEzZDO5nuzKQHKa0fW2d33+wRfWRZ/b
v4MqCsGEdUmvvqB07GrJwP781vh1YfSZC74oB5A6lRhg26CKeEJWKLplmTl8e3ChCsYNl4wJtvcT
/KrO2nBRyZbhG4rzNMG794I/L5fodXNbGV8KYNrKwFOioI17CANY4ZvKuMZdiAKnI/x4r6IhIi3v
dWF3Zb4KZ6RHn90NQjEJkRhgEtAqIx7+QTceSjiAubf4655/p7NKns6KC76xd1/45gluZVjnN2vp
3M2JEv76546zfby9VX/03C2J70zhgkz0DxbfmdL9e4rvTF3/q8R34XbUZzr4h27HJQU85wP/yyjg
TxvmaaBdBQMnldH5caaBs1iQagW0c+5TgPKk2s3RuAfOxnvoOvMIiHILfWehloIHqRYqFySR476P
iu3XwWfaOZkakgvygPra1CwvwN+BIhCGgo/9qbPXIbXlVYZke57Or6OYakCzKeR5HhUUQj1tq6MP
Ij+QcEW4yJF4jZouruHRU0NedZb3BSnpzsWFiHkQ6xVcS1bnalsR4V80WkZVTm7J5lHEf8f14PJS
owgO+9ARVxH6h4CJDhU/R+5ojWyyimH/pE5kp0ixxg9R/UEAoIklWsR65Di6xA/OK1v03VxYnJnW
H8sQXShByOVaIFZD+R47afxtjqtnBKzkX4Lhyth/FU/VNLy2BtXG+A4zHv4ZxeJV2ANqy0F3jDsi
N3htwFcdv1ni2xw18UocXo/I3+1raeBn3z+CS/4a9A+GUXiDEjAk8fM0/wLBDIQMbYLgoGag2tAE
CRkMxR7LgeYl+MmAkhgdZeEMFQPdqcCix2+hdiozdPd79r60kXBBDehHc37JfuN++lWcuLi9saFS
X0rbPIY4ibCSSuPJN9aleX3jA+oBGtZGZjn8G1xGUjtbf/16P1r3sonOdQVAz+PjMzrY4A6PjOer
100IqS/MAMKQWkt7uyj4s3vpf5Pgf9o26q1Gml2qZeVlXZFiF09wnnsq+AffNA7fIudmfYMaItQS
oYD8BPpD7O/N0xO4RI2r17s7tB54edHQ+ymGPeytOcJDPe1u8/r6ilrC48p8FRCO5Zu7IQY/z+YR
JXohSnQK1OFlLgrceLw22hwDezQWdN7i7GY3+t9rdstKa3bX/1Rai0prBkv+NKW1iBRmNuYfihQ+
Bdqgt5JAaCOBgWq2SJ6nhsk44C7ELVXjuPsw4XFb5VAJm0fVEY1ks6CjP205q70ZcjbdkAiNGhEM
GTDpeRA1dKXQKhCwNKCmR/lpJ3VuGkmVFccpmJIm9EilElqN0tjQRfrQ92i0X4KPyxTE4jLtyFMR
lGaXjZWrsBhcsn0nLj3xp4Dh1yemMyiXRnGseDUUJzqRdKjDRUpOYBZr2Rj38A+CLbBbFWgDcvvI
kxI2Fz768y/cwCcv/wdA9+YRZoAurRgdVYpHgGHNVfS1b/NCOd7OLjF4WxheN+gjT+gK6Or4miAX
4jwGIBwVnXuCGWpKh7aOAzASuntuHT9f7XlDxIODnn4NEMrudhMZVwtDLq37HHb88et+6mR+btYz
PFEXbdMLAmYtOSWQHPLCShO+L7g6SqQVlO6E88IbI6CTT2f01gXq+Dg0TI2rDNkEoYUEiXGFLeHo
V4HbH14OJCm93p1fqc913RvxmF3tg9YJAsnwmHe4rZ84wgQqA+yES4ND2gfL7Uz0IyqMS95k8RtF
YyHettG9qLgdwgu7V6sbjgT4o/fcH2OiEP3u7vX4ev5JFwWZ7/lbKPmHC/Lils5u0j9pS5fUJGct
e7tQf76aXDqtM72e+rHcxwVkMDX2l7vVeblZePN5bvOPvfmJaOLMKT/lR7wRymiQFdHrcSXhtNQ4
wBLalKAxiRnvo/vG2PEq+NBMLnKkVLVoOYb+Gmj3VRgXaM7AM56eecThi31+xktnep75++edaWkB
RMybyP8RIGLhNjot3psd+wNuo0UhmenYdApVVlRcSEQTrcR8JPICLeEGqE3e+pbfCYLxdbBg87sK
kujAeLuOHe8CuYguchmPqM03F5DJ4jPNtelf4Zlm+vWPPEz/AjLM/9fWTfWYhI/ZP4y2enls/5G/
/uPYPDZh3YTf6v/Dh/yWg7o49IPm/77/sv7+tf+Sc/bsd1/YWRM241X7Uo3XL3Wb4Fe/0yjzV/7/
/vAfL6d3uRmLl3//t295mzX83fwwz97yW0q89exv82PuwqeXKnz88BvfKTEF9ousMqbo8Foqmq5R
bhF85/HmzJcgPwaxKkYgkgQK6f8i8tZ+AcezruG3RBnEvRq/9v+TFZP+wr2fqighLV9BYj48uP+c
++V3HYxl+01Kafl07/2qqxWmigxM3miID2pMPOrpen9z8jXwBbVSg858tcxyhwmqXptxoqmC6ZUh
uB0bInIm4j7rmCEwjyBWGZH4EhSuhWLQoGxUR5P7yklVz0sdr53EzmgyX0ZS/OTVaCgyFcFgsSkW
d5kfsNhQc9ZeByRVkbie1YGPML4/oemTHFbgv8nDAGw3oQo3nRDnutVpHVIFPF8TXgbPY7pZtH66
zYMqr0CQNvUbsW9BdS+XrEFefiIJhcHqrqjMlAj6tleIfJ/IjXCfNmUgrWjhRzeal6QvapaztSZk
DP0cBdFO+yJaDXIyjLaeUVTcNM0EqFl4oIQRi+ymD4taMEBh2n9p4oRsurgAD6gatWhwmXus++qH
tPVNOoxx63ohSH5sb8wqQMQ611+9Wu5uByYoyjYve+q0fTUC6U5qqIIpmtSVUSmjD6omsdaOrM5D
KMNs8IglpHJ1Pcai/JjVerGudTUSN8o45o/xQITJTONE2GX9WIDMBFzV90PShkh0qRMtN8dQ0iqQ
uvmUgcVN7rZ+WWml1bSk/RIRv9/GZZWppiAF2mQ1HSsup75I0JI7nfrWnFgbuVHBemQ815IlR0p/
7U2NtvUn1nwpJbkAYO80CZ05tTAkhqc1cHGX4aRmIGJTyF6Jfemi1EMmm8qoj4VBx6Q6qPIUKFYf
yc1WjqX4gZGsSiwlaVi+6TC5Y0PTYTTKRk5h9Y2FnxpSkEiaQWhR4y7o6+GQ4C1UQ1Nq+qIO+mM2
yhEM7ThqMpOpCojgoixRD30BomvLk6r6ZtD06bkTx+HKazXaummu6Ok29IumcEmPVHDQIpWgiqtC
yaBpmMjXnhJmL1k95s+B0PTeulNF1S28Dpx3jTpGB0HNfXBXj6RCMCKiA1klcSKvvCyJwJJae+pe
noo2W4+FUBG7TXwVxm2vjPd62CkoUinCMTNFKc3uR80nIHoqBdI4JCD+bd0EVeX4EriM02bQcqdQ
hgos4YMwfpGmvEVLdD8uBCMWq+JCJnnYY8dy7LeYSflBSb0iNvysTGtbCSbt6yjWIlqAZSzu7Rj0
vN1+lDo5AfkIq4jRxtJYG13ZlmjbWsVJ4LCpzzZZD35xR4vwxjYrdZDwBYUaDSbRJQ0tikgXgB88
mjxqiC0LE6uM69g3xJR5N4Mspq+SGBHZkZk8lobot8JD0+ipYMLVkKLbed0wyWhaheTOKPT6Qw4e
Z5TxjFmrGqLUS5DDsr7Oq1Hag2maffFI0w1GpuvgEhTjSmgdzyuG18ovxdpKJ/ioDYWkwmVdiiEq
d6QELcior9RmkWUlungJuaRazSRNvik1gvAYBTL6F5ak6fF2oB42JyVR91qJJqqWCmF2mAemeacW
RxH80kHCQEBI29UU9BPiMVTNC0fop/xGH5GHbo+0LsAKUEnRq1pX3iECZTU109LzRlPXh0S81okf
PGoegQoylEmpcyPQxAlp/JLE0PgdRBT1ddfELfri5FrRXjYBoRflCGV9palxWJk6SL4QVoFy0eyO
1p7TTDRHoIhVpWjUYOHJzFKrqwfUqFcbte5HHKA86w9jW4oXYZVVla0JgYJ8AV0Ln7y2aL50g17j
0LaQAWxd3luxOig4cWovftO6UWB2P4x6eR0SEldWFIjTXZJ04kMaJdCwndfq+bGU4jJscNriIjr0
fSOPh1RoktFJ+hLkXj5hKfoqRUyanDqZUs0cmkQ/VJ7AIsWUc7+o7QxUJeGVLOQ+rPyxDgNrqlmE
lpF1F427SfHG2BjAbr4HJb2qmT5O2tc6x1pZQhMp+YbBaXVXjEFWmn6pFJ0jC3KNlclLrUUfxq6R
fGOcKik1iSKkgpXWzEODvHpg4Dfw+5Y6eZWgYRMbm3hd6HH+pdID8cpLxlDcZuGQSVZQhxVOrKeR
mzHq1HQVQXntx7H2p8ts0vrK1fMudv3BzzQjKjJcfGIaV75TIcJzrQ7DgHiO2BFwaQZZ72lb+KrJ
cGBN44lrkQ2h3pltnRUHZZqq3gmSjIpWq8X1pYCNTEy1g14biyhCQUtYt60rSHn33Rr8F8C5Q/GS
HZvq5aXZPxbv0dpfFLzBbP5t8LZ/fH70H+tvj9V7/IZf+o7fFPEXyiQCCCeKEmjNOYnKd/hG5V8k
jcmUUYlIoi7zBqJZXjXBv/8bR3Z4LRAc00FejgzXX+GbQJRfVFGR0NCfaaqmAoD8CH7j/rJf0ZsG
Nl5dJ/wRVBCqqFBW770aWoEbTQoCRJCCZFhPWp4b1G+yBWflzCCV8P6YDPChphKdz3k2CgUcHWqo
mU4pt4FY3nZtd98qg53rCYgIaT0uGGLzaXEoqmNErLekKBKb2WGDnI5e5A+l2eiqeAiAw1yd9YLx
Zq//Ewy/berxYRSUsAJcqyJBOgFKhWdO4Cj2036MRnRkFAN0nBRr4tJappfnR+Fb8HaLKJGYLosy
4D8aNYFA+f3iRUKsJVIFB3uMWKE5VZXRpL4T03AXasAmUfStHZJqYWoz/w63KHRKILmMEvAbUz71
N6h+nHy/6WsBXWfV0rekVm0cVoyCrQhk3OUiKxYkhBvr7ycpyzrFSLJIRA2p3e/HY+MoeppaNoDx
7IF5OQrSijE3KTK9F0b6uGkyheUjIxVEk2G8zGbmjVVOomhozEwJhs04UdR5Fm3yO0YhCiI4FLBZ
lqTZueriPlJDrW3MoAzKeBONpYeujHoJDHpeOj4cLSIr4GoloorNUshc0iOqd/4U6OhxnMB+aPs4
dvUuV0zNC2WnEHLyWjdNujo/6Ce7peigiOUMqlBG8my3ROapQJIcJxGa2SrNBqeiVHCystAXBHG+
XboIvIO/kkIkTdXn0o8KALXtS1k2o96P3DzX5LXXe+nCKDNxR6ANGgqyLkIDgohQmp3kskxEXydT
bI6sQM65H6Lhe7JL71NPkhZU0ydDURxoGMqqrGqyPtOFyiRmxTAUgKLtuJUDXcF+6WyTFATtiOMg
Wdiqz4YjKlhhQV8J6Zgf5LLuqVa2UmISMD3UtqhlWWh0QZlsu6QTJLOlCWqkz4vHbM+wmkRFdr8o
IbufyozyZ3qjPORMjWoN9Ggm61VhXVD9GJdK/cMTI1hAJlEsItwj8y0LJL+sgYUxyNDXa19M6Rpu
nsgOvBIdTXu5Wjhon02KKyaVQUeJuJrfT4pqXN2nKA/HcQ+dloEJMNF94XfMSuODcHIzCP3MaZ/J
STgWkhaZQ5wnhpcJiZVXBJmvTVqbYhNL9g9vFW4wiCL2i7uMZrNiVGgnHOYY/LppBOZgis61UjEs
yPzHtcMWAV7gD8cBp1yRNwKhj3nSKaMK6kp4ZuArqBFNbuvcOT+XmVaC2EHWADV0wCNJZ2w2lwae
p1CbAHm1KvANgv/aANmR0cjyUrr1Z0OBJZvoAGkgaxfnQxHJh6HLEnOYQA+PjOXhWEs6yEDJGMHV
91+A8hOQ8dlQWDmm8dMkg+H5vdy1U9cmxaQjrqH6N0XrDdsuJK1RjP1S9conu8RUSRY13CaQvTlK
80SpCVs/SHEz+vCzdWqLftZhzn7HhKDVOcW4IvNpvZ9QIOesb+okNdVIqPeTIE7SBWlLz78QM73Y
nF+9z+YEInOR4aKnFAfr/WB9lJVaxeLUFJMaXr4k7PZi7mvrHx5FUyWwEcpQtBJg9PtR4ACEbwZH
1OyrorKjevoCZxVbEO9PpoJiN1kBfoak03lQLOykKPAkDCK0WWKHWUUPflP2+/NT+UTc3o0y2x1S
+HGYpVVqhl4frLQikY2pKVs7IT07/uhQFPCBEE2kGiRunsah9MIwlp0Mgu4eV6+BqzC2YqJE94nW
Cgs79HFaVJWg4IgI6xj5ubMd0uM4RoqLCDpDJaLbmLFs1/Q+OoVAXf2wsqMq5XcTCCoBWsTZCvYe
EfIxx1A59KqtVCN8bURa4mjlgvsGMEPZUVWRobdlosCGk2eIJYtYn2jwypmBX/jdnrR5/pD4sdZs
O82XCzMmQqItSODHMWF+qLAVFQA/2I6zvJseZhXpcz8xC0mWDQ8eREuAT9BKarggKVxYCzhC4rvy
fpIK10SSynRNgiUyGzDH7khBXqLTeKt7tcnkQvddVS9qEFDqo3Yn9Koeuyr0YWWMXVOP9hgV4hcC
j9pDI2mdanpR6xM48ohXG6oetAfawpNoSGo8JC4twlpwQGiibicq+19/VLwV2Bm6xo1eEbkgs4ev
otr3JRnXEdx+RWYkU1cjzbacvCch8RJlQeo+CjjOEqxriXGr5nu+4psrtq6SAsyCwHl9xJrRSWOF
3Fa0bCqz0nQlWBjtE0mQRCpqjKICFwGg2f1HvDAK2xT3H5rG8ISwQAXvRJfEKLEcshGMIUVeXZ1f
Tv6WM1mQRAymQFkwyLz8XseKvjoFQqwmZq2LTtiqL+ME92osBlZYwmVNaX88P+Bnc8TpZYQAsIiw
4t4P2Iq0roUS12HYD4LR+vK9PoR7eCY9xLeUcEHWP9k/LCZ8REyjCNvNi5rlpJOZUNHU9GGlhIbQ
1MWNMJbxOqKhfDg/s8/G4tehguMjq7Du389MK5SqH/skMxWtHuxAzYVt2vnRJknryT4/1Ce7xjTC
bWCiKQDrM72bgVZM1bw6Mye9AMtFGbNbotWinVNNsmE8RnYyjv7CHfZx5zT401S4THAA+dl7P79c
I+0UhiLOglrX+3pKQRQi9tJaDxHoQRiVOj86SU3n2AIz1VWqzfWiQAS/DDRAtLYfelfr8jAy2rBq
d0nQi5vIi4dLgZSKdX7Uj7vI47uEKkRBIbWozM5gTUeKSChGrfopcacSF1kZl6mZNMmScGpYsPdn
D/pLRjonIA5CzfMFlSOdJV2G2pWIZC26oo00vSz1SkSoLpuyu2SKk2Ncl1NghGPb5gvK5qMMwdEA
eRUxWe4fmk00CXEXhkWM6FxVNfs8SRWzpPBZGvrURxeCkkQ3npIqSxj/A96icEWpmoLzL8LE1Gb6
O+7KccxyBBMQCNTXg+YnO10Olmo5PhsFOpTKsPeIyOZqbeomMoplCPs8VQqLxRXCNb7WLkjoB1mB
ywsHga+grki4S9+fiAass52kADtK1RjYHJAZ0thguxCT+j1DwZsCW1HVRXKq9nlzESVTWzWp0iJi
kvbqiqgN2omJY2qLkTC450/AJ2sHgKXgFqIU6uVD0pEUaiwkQ2oOhcCMVIS2sbwqyX/QmwwnHlaP
wD0E8Ye3aw5DelK3UZpNMIzqvkCc0guSr6omtOPCif4g6KdxVAl2HrQyUNb7XfKFoaoVX0lNvSRh
gcC414Hgu9DBrDRIwnrIBQImbTIWCwfs03WE3lPRTYPBDzRT0jGC85GajalZKXq5QYAtelRimYS/
axgNVjqMSx2COJteNUUVU3uwbapyC8aNIuxALAV32IJYnFw/79QV1lEWJRwmpiFM8mE+LM4R58Z+
0crwNdAqBf5NgowPI1WSdS7KqyKE8ybrCarqtNZlekYWDsFnK/rmCdhMd+jJULNWRdiwbwW1M7VW
ze5bOinXP34A3g4zu+jUOhxGhJlTs5OHYZ/q2q2c/jO495spPp/PhasPpsKvdyqXeHOgSddNQu9x
rDX6ceVooo8uiamgiwvb9pn0w/mgUmA7+Cnnl0xWhV3cliQ1lahUjZ4O0nVNSQ+vFBAfNXJWejsp
yJaMjE+nhyalUIpAe/A1v5fKsVVyXcwxLJ3CDKREUzTdJ34rL8DXzzSwLMO9Anc9cJA8swpVxMTh
sQS+80RFBxn8SJ2RNXCz0F5GSPlH5QKHWcJB5r5zaK8ZdCVhSzukLsFVUPSNMeVBEZpIj8p//ERj
HIBIGPEy/OcfLHi5kFqaQ2HJkxajOrWjvotsk3ABz31cO1juqqSL0IlE/FC6y/KBFoT6HSRhbI1o
qkerC5iOdKo8XdBRXMW+Vx2AVATSh9ghvIh0tnKovekEFaakGfSp50S5ULpFNaYH8NrnqzhL6wX/
lMTF692ADNY7VVUJCI67+Ga6N1IKZSRCO5gRsuKiQ5EkSv6YwPyvYFvpVXMVKIV4n7FGB+9awRJy
x6KxZWtgBqE4nhebD+vMNBE4HaFMuEoQBpkdhSojUVDk3WDGrBSckImpK8KZcRXIbAlRQkxmE9dw
3CgsRwS+ca/SOWj2yizzGi9kZpJnAjTlmAmdfmAjpfVDJhdiBFY1rS+R0zNRgXq9Cct3mg5VF2iN
S3F1RGYCN+xNGQ9x+BiNdQXuqdTPa6OecuUigaV1rSCmqGziQUQORVX0ElgUKyY/0Chu1O1Qpjoq
MypZRWJSNZT+rYD76RQdCXskA3YT4J5sk4Z2jW/QIUcqppGqmYit0QfS9hdhDnfftacPtInMpkV+
4V0qJvqqTgM6IIsqikPviepJq6Y2bimtLwzk7YRaYJAcSWeREUqskJ88MqZsNEcVIONqDGKBoXGH
L0gJCsC0KoUHTq9YjaTF2IcQtI2kRpXRJ74s7+sw8gQUh6l1gH6n6IfLdmkXe35i63qVDuh9pSgZ
8pa0aGqj50ERvGHDFC0BH2Amj8M3WfPTEB6+oOwVJOIMHTLY/LofUB4qTml0Lw9yQFFCHY6ees26
XNfXlVdlymXe9jpzSmQw1esGG0zMZsx1yVYLigY6hk8zObD6XI9Kl46tql/EUzLqZl93Q7Hz4rIc
D/1UJcKt4Kek3npdU3U32pjLYNsM/4O9L2mSG2eS/S9zxxjBnYd3IZlb7aoqqSRdaNoaJEGABEFi
4a8fT/X35nWlNCr73nna+iDrUnUyQSAQ4eHuQYMrw1oJQ2W3bfKHChv/ox9XEt5s88RhAt0EHjOo
k3AIbtOY9/MpnKVdT4yNDUxXbSHTj33a0qRCGATtJ2MN+x4jqcohrWU8hvJZxZJdR9axjtUAA9vu
hcRtE5YMQRkK8jie/TcQA9HNLyPatP1nnDaOWasqkc1T04DfekWTKc/2mocu/CQc7fpdJOWcfnFz
G4AGaaZOQLHvl1CxHZc6h1l0O7vgETzmtSljMuv0XvJQ2Z3YVJBdKSuLv+awCH/M46BtGWSpYMdo
DVq4taopa3eWZ028p9NE7osI2B/IobZzz9E6NxSUpzgRdehNMv9QXRN8iqJWZ+WQ4tnKLZzg2bup
Tqr9zKW9CXwqMIA8tMH2MhOjoD6auxWOAI3Nlgry8pSWdObdx3AOYZVM9Zhg9nTSrKpeATKulWvZ
iIFvsQywtzeeYW5t4KJv1Aghy6TYiAR7jRFMaStcD2JTMvb3eunptyDUvKtH47foYDlxz0Uj8/mU
BKvVuzbMAkwjjPUYV1zLJK3FMKlkL6cg/MFAnOpr8B0zc9hQiCelppuz+8by5VPWiyi+ZR6U3Mpv
aYrx8tizGADPiB93Mx/p82TjFt4A8VjAJXpKUHPNLZ/4Vd74wO9jK9k3O6JM2YUijOBcTNPlc7b1
yfK+QzIMy35GLCpeniILAgCsnrQcA3+bcRYulbKta4G9bkuRlLNRGb+bxqDRe5nwxJeDyNugNsSI
5radmhyzUJsl11e9Wllcsa6PnjdOtvYFCgKJl9H3vS9FJ9FZ7xcav0fgb1+mwjWPiN0h30mdpv17
IieJcJOrAEa6iJl/zUG8fEqMmN01QIP+U2F0J649OM68bLRK4YXQI7+vg5WLH0HY0PetQaO6RAdr
sWXCQkMOANEVA9eyGdPPZjRd8A60S6pfxOSDx2Amyz3dKMAjS4p4u0YckvdmS9bhRMRUjMekmflW
AQtST9Ni+FCNguR/Gd8UMFlf3KoORb+G3c3U0uATaYOEHSYPVuABnCD2I7KUTuWa68KeRKESEABl
D7Zqi4wx39NO9f0Nk7agV7ENkpe0DXRakjUOP/YBCvYc+X5LFA67y7srzwLQ5bwX2820thJj55OR
k11uWTRWadNajFVvfJva0o4agxkb0tKaKy1MGfAtznciB5H1a4N2vrrVYsyWMlpbE+0QSzKI9DLh
XaVJv70bNkBqn2dwZT/nacP4e5CdOL0eNEnjo49bhHzFkkhXBbjyYUVXTvgBscSEe5HrCaR432yw
IGek80mlIyfYx4E6/nUyKnxJhzFv4LUNNnfVRwNFbOhwB8w7t1qjgMdETD02ZNDieeDRXLyA4Nux
QzbguJZuRClSijEKH6NwCzDhtG/i/po2RaRKVEUCU4kD2/R1ppIZbsewhm9qOY+9vGfwJxheUjlE
4YEXQ77dZAyEsfftMo3wzpom3JK8NYOoOdqEOTZiP2MEZTvbtlxMT4IDfD2W/BMZ1jat+sWsVzFh
zp7iDS9vBzJpoEFzn3lTFsXo+VEKt41/zej2e9RMRnyxbZb9UEWaz98ctxTUJwMqwa4jI6cl3KIU
koRJpMkHhI0hAqO/GYLiHaKV1sdRRMxdTTijUdX5pW8AyrklcGXIhrl5CVWquieSrwHFZs9TX3eB
y+fDuc9vHjmNp/ZJnF3aT3SkE7a0yNdY7HKTSfEM/u1YtODO5it2ydZ34+3cWsuv9DQXw5GxuACl
bstj35Qd6pn5RYJwumBu37KJwpR8i6j5vBTo6n9JFqbZYwcrCP0tcrnDEeqaNrlTguU/4rExuOyD
YkmuOtA2ulL21G8nnxoCr8sRYfnQpAvnYAykOVa4kqPr1AdkRgrbeCKQXRxdOtD4OeY+oPezAJb4
kq5csyeHlV4P3ig73M/xpuge7cXWHHrmo7bKo3V4sWkY+0dvIklqfP1efUW3dWFVwX28npIuVCCh
knyz1SjXzAFVyqKrRHdef5xa8G+rkPYCrmroxl/3wWbzowR7t4MRfwHOba8NhVqbD4E5zt6EUU3z
jk732s8WIWiyeOeVjhcczLINVkk+C8GJPdBWMbsnAT7hJg47m+1RVw70ltNOOtCEnUhLZUAi34OG
0stSsC10D0wTHn4waUTu1LyO2Y1BO3f5NhWBsXcx8yPQlozHVD+1IfgjpdAWpPqFZBN9yGTf54dg
iYsvZAkC/SGDPlGCHTcV4VC6lazJDtcTEFFC+jEmFW9SH4zlYsHV/jIxb8lHNbIOV6kX/v3PvP1/
6bf/Qc/M1/9mS5y1Wf/SXN19EdBcQTt1qZzC3/+beQue7LkIjs54PoBy/PH/Mm+L/8R/RNMK6CTQ
+iJM8Dv/Yt5GIOWmaQ6k9NyRBqHuv2VTtIDYCpIqwIzJ3z/9d2i3r8vM7NwN+dl5Ad6B2g9wx2vQ
QftI6HZG09sZocpi0W7d5ZJ0Dxll81M2p+7hH+vy8HdB+U+q6uvSDqAeyFgAFsCgQ0MSNMvzz/8B
4iTIpXhq2rhkbujrmcaY1BCSr0bOzRvQF+ihryq7LKIxWD5gKINYhLIPKPrrzwK4PPT5siDXnnzI
6G6YcNcGT1MBcj2wqkgZKasWfTdKd6xwQb9h9rqAMmOgezGnm0H/omsX3tGqoT07rl23FYdGIjsp
R5W2zbshjaa7jDRh1RB08Wtkp/xpXfKE7IfcRUtN1nSIbtCvG9SpHQoLAQqd1mI3EkHHbw50WrdP
Rpuhm5xtaNOXYeBGdZQd8Nc9IqweasF5s9RDnHtMaRC5iO+abBX6YUzRb94tZPJQI0/MfVvRRb6e
u23Kvoge455u841lDwxB/HbyWfdtcIPpwKmhAhkWWtPe1dChbZgtwHumlwSqCj6M90MfNLfj5nhU
lB2cM/KyhYZs8nXazEkEFwDqx/wmERnEPERHg61pS9LWlpsDRfd43tTfGDN0+CQJrCDRFSII19fO
r4OqHUjm6NEj2xH0OodtxOTLxI3oxJUxp1s6lCxMdeLrAMnBhnnyNJexOwyj4P1ULt05jNZqnUb7
UbW9VbcJI1I+53b0Ni3lmCSmQFEVmOBDZh0Hn3sKI6cxWKJroqJAypXYbdkDXR/JXKaOyHlBykNQ
YO81JG1FtOOBnrf4qheknbL7ZVGp0O86IlQ21BN4qGC3Ik0ROWyq4thPSzW2SbY9ZIuiEq5GSx9l
4n5bszV4RL9RiRfWF4CKdn6CKqpGrmD1l0GSUcH3a8m9f4cvgHZ6PfV6TSTI1bGeVZVM7QheKwjd
aJ6WaD549ZhFqxYPoiPxfbMkRO817YyoXbzNLwoFIzsoo73YTzNM3mq8x1TWUbeiDui7GRUHLF0i
Xm9wWRFHw6HFqRzNGra3mZi/bf2EpusyrT2KmmCK2Id1FuOclPi/BQazs82ysnviAsyEMWGD4opg
rcc6lPDeL1WWr7xexyKDg5m0KF2RYOU4LEXSHSOL1mcdKGZYKUUe3WccFATQ4ZCb1jLt1ui7pYmd
rqwWyXhH0yGPbgbjwA3tvGkjpA8BEIUqiLfWPeF2Q1LVKHX+q4OL+jLEqQjvUsKDnmHKjk2TXZwn
UB2iQuIw2PCTGcuOZen0IxiHmB+TcfXsWqdQzlQ6pPNXyFGSoeRJ507dMsXB1UQ600zlABiQbVez
AqNz3emZa3BL8qbYoCpr3EJSsR8Tl6TVwo0wB5C9M1YvTTvRgwYeDjONdZKujED8P4Zep3Hp04mL
uukgkyzbsE1gHIDcCMZyidIwvTNrAO5Wn8gjJJppsIcEwoly6myB4TBk4cUDL6ZCH6dV2GdOWchu
Gxzk/JCocKVPzMXYvjsyDHH/YRwblx6jxU0OEqJYJqr/5CQhA0EnkZrlNs0lctHAbaQ7et0n58wq
hPAiSLsgraK+JdMN0o2gPZEwH9Rhtk37XYIPtAGdTkRYpgOEU1VYtOzOs3mIajcG21NHB9Puk3Qi
tlS5VNd8QzYJFa1N4E8n1sTUIa4BJOu0W90TdqXNat8mbfzektBZJG/LwDog0q5AiP4ESuIk+GGe
irjfPvkijOlj09ItryXJnR8/t9L4MPxEiWQF9iVEmW2kWS0mcNPCMgbaPqa7cdny1X5ngPu0yisT
N82ov240bE3IKpzXRbjvLmy1UP+bFUGyfvr+f/4jPHcg/+es6Ml8Gb5+mb//U5L081f+ToyQ45yR
7TBHJw4g708C5t+SJAqxEpIbIOBBksKZ7syg/VdilAf/maEHDy5TUqSgY53h3H8JyjMoyqEwp2Dn
FAmYKyB0XgjI/yQofw0Lgyjys/+TgcWLZtP5CV8nD/D2WTeuA7rzmbb3dMwhdM5ISGFI5dDguqFK
sXy/asA65QiOx3IDTIVmL/9YsN+kSxcWGn8/BkyxsjiP0arMf05T+Ee+JNOE6gKXJQDjDuqoxrm4
OI3QATel6Wzzudu2UJU9WOAfVwU9HrwLis7v+hRgz3GdVHN/BtjjU8OQJlVxy/QVYCNIHwNQHnv8
IvDHN1K8nyP1/l8rIS3QgoHAjKKJgOdOwIB5vXR9vxVUpmO0y1sDq+dI+kPXZMvdmAbTtWFhslt4
0z5CD9LvyNqnJxHk/AyF0mtmUiDkfaPg99w2kH2/sZznRuTlo+HZgujcvUFSf5HvrgGWjhIa7RJL
xXXmUwe5Jut3DrfMXi/bu37ropPUIYYxQB137ICn1ANd1fDGk7xmsvy9RmAvoo8PtD6hly12boE8
U9XGu3grCEKdaOQPP5PhIVEESKLKO7Dut22D6tO/RSh53eD812eDJgQuYwomRn7RW5qbDmlVk+H9
QMUeIPV3LC4BumJGp8ldD1V3wuEGoNa1/veXH4xNmoDTjXMFhcvrnaEBEAc2nyLoZVm0EwQBviQw
jTgjNhkI8lbMp0DmtpztGj/a1dPSr068yzhQuzc6bBcdr/MyYKg0cNwcjhGg/6YX2zTd8jnZwiDc
hRNKabSZ0HapexopuLcEYxbWuHzH/mruQ2TeW+qGLxMAx6hKJ8W+vLEwv74SUHVBUoFQC1z+ML0o
VWycyq3hGgmqin1bxkarPWh6zS1bofbAmIih+dShyKkYrA3uurjx74G7qGeTBPsBrSBVhsZPn+bY
kRvXd0ntC9Ie1bY0L39+0l/37c+4iKYVGLHnour1G1y6PmFdYIsd8e0alS7IQIJK0UvBiJ/bEHzS
u3iN4ycPx4Pjnz/5gk2B93WW5AEJwTqB2AyW++uPHsFYNbPS3T7fgmBPQ8ilq3EtSF9aArJtJ3T4
QmGl8RcvWndEUdFeu9h1e55nyxvExZ+cy1dxBE8AQu15D+UU/57jzD/C8tqzPnCeYUJe1w2A0ZRL
cVRHhLWbJRq2RykK6a+ACDX3IKnl4akwSq8oYGDhUC853d7pQUXdtVSEmhfasHqUDFUjSo9+qqBp
myEBDzy9IUnE/A60ALccAPNDZx9nw4CZu96pt+RSv54IiIBxx+B0Uooo+YuGb0Dfu6Pc7ONkWY5m
teuRSgn6Ymu72qgRVgg88mOJ/uw3ZwxBkuqACv75Pb+GJPCa8RAZpLJnGgR2zyVFDCGZdeno1n2Y
Tg4mSouCAAkYGr0tluy9FEN8+PMH/uZl4nKNzoN8kLsi37gIBGhbuYn6Yt272NtPQTSOe8z1iZ9D
tM/yGlYgazXpyd2obZxu4BYTXPlka6+ScMneyVF816EbPpgtxfhAH/YfpjFlu8wk1y0qZRT8GDRz
TIKBmbJNBPpJHVnguBKR7Nufv8cFS/28cvgeZyk27l6KROvicgOqEfucN2a/aCAjcHgIll06rvoj
ajF1PVKTHJtiBdmOsOk4bczX517Ck9XTOx/P0x55PKZAN2H6CIbQvEu6BAk8j/L7hkemnhBB37gP
fjImXx8jEL0Q886xD7K/n153/zxGxcKJX+AWkKu5+ysKz64jo13vEz/4d23ThscQB+YEiw3xmBH7
rZBjcROOuq81U2m323pPbvJmE89jni734RihT0MiEOtds/mXDYSNMt6ku4fO9n3GCD+ZubklaHln
pYXhRxkQY+4c3fgbOdCvm/h8jCDszXHPQn97ER9CeMjkvaSoEtfA32hOMPczMuM9Mjl/aqK4f2MP
//p54FSepUUQ8Ke/snqSFXSfvkncPgTv/SN8gr4j6eh0rWb7NYCKlL9xef7m8+Ic1rAQPEI/hff3
Ov7NkxFLwle7B1AVv8/bhP8gm8uukwSdAbAlkjcC7q85JZC8FIZRaRrkZ0z0YkEz3sucBcwD3ICo
eIUbUABvEPFkO66CypvsjrS4d9RKzC62GUUivAJqLIsxoA8o7thztMRBBQJq+sa9dFkoQHmHRA5k
SQpyeY6D9Xop7DIVRHeN2xdAVw6NL+gH1rQwXx/S9c4tebETYN38WBYjyiiUevfnU/+7j88hwoKi
MY9x9i+C16hE3IZ69Pst4O59QCb6OSnogcQix2wSvaAoJ8v3XCfTVduT7I0vT1/jueeYgz0AWf5Z
fgF2xSWdLM8XCcpyYoGeIWcpc6BNz3M8qWpQfltrAF/PhZHZw8KyU9cW8WkOMnMf+QT+O30egVqy
Tg2BAdWwHLpVsr9r7/+RM/jL6oB5D+wdvJ4zpw7/vH45KWykrAhUtE+RChznuA/vYdHS3gyhUh9t
En3LrVCPLU7VXkKY9/Tnd/NrypKgiIVjGnQb0NHiiL7++E6rcYsKHe0BwIXkkYzr+N6C4G7veo1T
VQ/zmNKKuXRadprrqa86Ns5HSluO1lSvl3879ccDQcMEuQW4TvhWFw/Emm2FqYuMESds3JdmIaJs
gnG5dYTbTxldblYi49Ofl+E3LwHWbCkS/hCVORoXr1dBbHHjIByL95xpuMr0haF/LUmyHbxIswOo
MeIbqK/0uIAddPAgF09vpBQ/pZyv7pkE3xXYQIj+C1LXS3eRMyYInCdN90sTAXjjy7b1Fe9sB2er
MADVGHQLcfLdqtqa46/ctMSM9iFaqNG17JU8b94GJlJ/XpifhO3L54JVXXG2BsFTXbqXdqkPFxqu
2R5MpAZ9ikGZpEIvVGJYfWA2MOTzZHSVx8LIWo6piA6d0TqpTLekJwc7HlotJsz9saDjVuwl96ge
IkOCDEhzmzx1ne0h4ukgrj6giwiqjWyJs2+t7y9RIKFQ9cNWBaHlpzLq9RueYYdFJ7oAD+G6b45n
tGQo814BcmhN66HRk+w8wzgC86Zqihwz3keZBecuZ8J33i9+OdiO6Xsq8ZvVFGTRVEfeq/6NJ/11
K4a4HTHuD1EL+oPL+j8bU4hSBBacgPxb88Enp2UNXlQ4FLdh54djrqj/mkzjwadht//z6/7l0kSC
gwQNLbAEqBc4/K9XKZ7btuFdl+0LG5FHLpl5SNsiuOEUxUMwN+ruz5/3M316vb3OqgQYIECbA8HF
JY8SAINOKUiT+zaT69cJg18OA2remvRxcNNEJB53TZzYI+5UTARnwJjBYRxP4YBAlJFF3I1bxuuE
tfo6girkIHynyE4OQEPQyc4/ttkUl9bDyq73cKr489P/dNS4eHpc9dCiwVYEF//lxdq2oEAFaxfs
wU7J70AnKZ6pjPT1yCj7IBxq3sERyOIakCpuCo8eP2V+qSc3ZUCPot7sVYpJgW/krD8dU14/FmQ+
6MBC2I/7Dn4Wr9/iDMhknLZo2zczg+WWxb0Hm7Kwmd7DLbEZXyBCDMaT9XRqqzg06bgT65zeLFuU
XS1Jkxh05gk8EqHlmG8LNCabvRXE22urCgNpOOjnyc0U2vb/58HPXv7oRgP2yNKLB8dOCCXYGn5P
c5ehZVMIK3ccnMgHmaXNJ7moxaPROUjAh9EKWVxPqf0MSy90fHBVR2uZEEMxG11LkCVIxrIjXABG
5NrBOePWdE3etVlMgrce/JxMXqw4Hhkd4wzBBaLLi/vDTkvWegr3tU4FsSxZRBfoQvJ7OkTsnaRu
2YOhQj7HsybvGBD853wc+spiZPZdD6e2N0jgv7lMonNpChNUsIUjLOXrDbBEsHSDOxbdp5n1e9ag
P7WGrrsa4Wty2+h0ErVus6t8tMXVSBYHCvAmbvGHUxai7fTGKfk19MJ4FacDLAKsEOQmr5/GD2Mf
Cu2Q4XTjYQCFn1eBmOzjmUZ6hiHC6+islkAfM7hh6by+d1Aco9GjzW5bPaYT9vP2MMZwUiy0Gd5I
238TgVAB5bCkgi0rROiXiqVQSpbNgdr2MyRE8e0I+Los0qabHqAxasdqiLo2eyGeLIckJDbY58RH
7nNXQP0PrqIg47512UhvAdcDS27QVUpreNhhZivhWyuutlBGYz1laoGqM2nacT9sHdLMDlXLW0v9
m32IxsI5mwQ4ggBwsdQ5aEBRzw3dS1mAM92GM8rQNN+7npEGzqd6u41C5BHWsGeCNXmI5h4NOCjG
Dxy+I2/ExzMH5PJYIKRTJHFn+4rwEmZP8fZAl8Q+bFOxnfpAyju54G3UNAm2Ml4iulvAHK4kOma7
xvkFiJIOHnLh5L4FK+m4LFaBB4RYgcqEFfFubKM5KPmcDNXWCRiQDtFKnrPEwFwRHOLPKlT7kfXL
1250/adBZOmHN3Zz9Mt3QgmLhh7uLRwveAq83s1zzz3hc1rsQxyw+5by6Dad2bwv5MC/mAyWiIyr
aRcGnUdjoyl+dMx+xYuY4Lfo28cl4OEbGcNvriFgYjF8BqAXO+PWF5Un+N5LyNFv2TMARTdzqqeb
DvsVvq3xVoeG+kMKy6uPBW6lO8QFXzskcSWZabrb8FXu4bMUv/FM5wjzOiDikfIUyCPUtjD3uohA
RkfKQXbW7EefpC++hz8sGkXjLXJ6s2vJSN7HOnvLa+s3+w2QL/YadFHoHCCleP1ueNKbVYCOgc3D
MAkWZrnHRQ7ZodfCgQknxDXks+PHbu7760kH6V824l/axMD5JpXJeABde74lQ8FlCVrzNSgo6R0p
LKibG43P/OwCw/CEoTvSk+G0yal5Hk3YP+OiudFkm7M3VhFqkot1hPIciSvuFXTWIlQol99omMPz
lRjsdKfmooocKDj1grbBcw8DHVcTM81bCTJdzmoE4YnX0RpCgisWHZWxR8lZDnxRW7mJyE4fZDgy
diZEeExl0yYI73wQoQkeBMbNnx3ICjuDdsRhw1AaXZkeUqKay/Q54a3/2ESQU5S55B9GB74eA7+3
UlMCsjBRdJl2EFgje+8jJTE6DceElwvy4xW5W2wf+Eo58Oc2s12VtrH7nEiwecsN1CWgmrwZriKt
md2BRk1VBcb9WfuoyFbH1JECLNtkREKQxsNwauLA3mXhQObKJ1HzDkvXge3bz/zHvHZRvyfcrahc
DTg+1wZZTnMMjbZzLULwMvAFycpPyBD4OwA581/wXbXw2MWXq+FRuA012gOwYlZ02HbdqNUdqPA9
pgnBXjqqRke0g3gd5sJglCSKVr07G0+NEJRcr82iPjZNPKUVTBJSVEvEwjx2bIJCVhB747IXfi5Q
amBU8VEnypzg1rrM+whM2nJr4GewC8wc3Rfak+CKwlq120EN0qZ1y8Bcr1slguZglwXsDbhJDI9Y
PITDmZ8XquEsqHAaYQNIxzT7LpQUEM68Ef7ON8g/DzY2JMJ5CGkvWqhwbbmINZNKZ9kipO8ExCdX
fcDlnmQw3w6p6uDELAbM0XXDtAcj213FY8RPqB/pG+X6L1gbPgBS/nOnJUWHA+f99UEP4nnTOSrG
s4nJchog47mSfRLshry7Y6uVp4ilT7kmHdBUNl8LNydHnxXkgKZIsWOLh6n12ukff16cy+rp76c6
8wZBVIRK7aJ6mhSiv9pYs4MMzv4YuJsqt2bzg1nZ8DFhw1suXr/kLohwqNRwwULqAju+S27kxE0r
09lku7xwxU1vG341QwPzKTcmrLpE4WxAXnS3rYKdQHDqZBm05lxm0c6VKadgFJm+3T6kfhaPsCXr
nxIBoUw1ZeltIFbECMW3rCyMRVMn0DR4azdhhS73ExLDnz5DQF7O0vGLN1nELpnCdWh20Edu4MDE
2Zyf1KDgXpLPyxqXqW/bK9jIL/oQDNH2BCd1WJZlML8v9jah9taxXNsDt+DD19SgqK3SoRs/dbq3
WUkzcVpayTH+WOrgC+McebeRHZ9A/JnlCCb7tHyYZXxNmoRhLlVmk/ZKaUjkqo6PrXvXinzEdPBw
TSEemzL5sU03qCEUXEfkAeBdDhnYFHT9UVu2YAJL75phB4HGuJ1YPsjloYA99Vz1Ik+uzvV1UYfB
TJOdnNloTnwz4us09d2074eQb7sGlcTXbFVyOMIGFmS4FMrGCeTKeYUtT0fPvL+tCeez3g22zRzQ
WM0Z3hdAu/k7AsSwPAOEmb+2cJzHm4RLGcqpVlBxBf8J6dFLR1sPJNIIwr88mnAQAhgDlL3Z7Jez
+0C4j2GUKhDSUmoPIIeiwQSmi2QntMWYq1K0bePdgJkRsFlVUOyVUxjAhgXrD7t1EFJze6RQjcur
bChif9vPYo1qabfpYMFKvIXLNRSMwbSd1zp8bMYCCZHX0QwZYTPE3xCA8gcQi9epWvpO1BEIYQX6
jWCoi0BER+Bi6imOFkmOzbihloAknydlAqD2HjxOGPJFCdfw14YSGoNheRB+yjtSPOieZT24rSMP
driKihlhWG/PktjZ7rYhGR7IuJgZSbsxtw4EwbnqwOOrRptKfRwchP8lzFbJvGsgVHc7DTl+uMdP
QX5MWgDDcP6PtwGMZNHdIc/P2isYYZhDRmcmnzq4mojd5gatniF6XvVDlo3SHFSMi2nnx5Z85z1q
1xPDyAG185uO013aSAXV31KYfQFSGIE+KJz1Hmj54EqokYCSLV03X48TDGDhDhOnGep53oIgMeqi
C8ouLax6iEw3YHI7fPDfFz3QpRtY3fOgzs6uVFUS9HDpR6G/lN0cQy8K+2trbozhFD/kfJ2B6kEs
uO9Jl/f7cZuGR4lr1tSR7HydQEMpHzRdMGKiz1cCr05HQ1ljN/I6tGvGbiUcKfpds7nuUa6ii8t+
zRt3E2r49j+RbYKmaMDZtKduBmG6DDfrycHJJDdlnK8Z2mOOi/5m81mz7HDAwQ1eogmeVFsIF/0D
TY2pLQB98YMnE/jQgQ3a+EpMGCRQAR3N1bEwQ+Eq2pE1qsJO0bUMgXTGO5JPfK0sANntHltvwhBg
G/sOozYGjAUgymd7yGlApNI0n46CNApBHVULijxbfLZhrNNK0MbBLTybb/AiNfrsfHUnaJZIgjkN
XfE0S7SRHxBQjK/lQh2rzXZuxVh0QZ8HG864vXKta8ZWOJQZinvzdqIJFzCXRiq7p/HcbPXmW5i/
eRbbuGyUhiXqEA4QbXaxL56EXmN6JYVPnhbd2e8JFBsIb6MRRfVfhJ3Hkp1Iu0WfiAh8whRzbHmp
SmZClByZeJ/A0991enSl/qM16ImipTrFgeQze68dOoEzHmxd1fJUZy5bNoPp44iXdx++uHYHXKtb
qqZPl7GzEMxa6JgjXqdIjydoQfps2sU8p1oP6q3Uc/BTI2t7c8sBS4pngElBFoos4NpXDcECSD4D
L823pqFknhdYRhCZwplkjLr4lrWmntLdacc3n3XvcES8oXfmeca+J0tuuAEialHL1KryqXyS3DFT
PLtNNz0LyS96U5pSMa42EP+0EOt67VGDfy+swKhTPN8esVfK291nc+qmi8YHjS7K3S3Ntg0D6b10
C/nVqEtUPPasOCdaT1KtsFgfprT3/Oo0jLkYo7yaedSZZOswyZfJnGKvCqZns5+n130csikel3Iq
7sO+GLt0Yl5gv4bO6P7i6nrNtabBstORIunN2FyDsAvb3e+0HsefjkPyC8LUJahSR0yTeTaMHar3
ruTgv+ReaGQJngptH9eVR/+4UhEvaVGt+es8dLWHrlc2ztnPs/VsFEU1n8u5bz+MzAGsCK9Rvd2v
yhhnbkrPLw+VYeklysO9LpNeTBRpgTliwek33jMes7QpxiLuDxEzpAkozHBLZXC81iO/0kAnrybT
luTBzIGZuA1RBQD6c/fiDHbdXEDjcweE4A/Tqdm76bjZtasjH/fpx1K0o/qQGYpX+VzpcLi0ct4n
/EzlRMU2zR87YOZX1s/581byjKYYuq2nUtb+54V4kvVYmuY232/tuH4QzihlOuIz3R+nctekT+/C
JnhgdDlipbv70KL7acXj3mNvSqZykNR+RTsgiepNlBmFNWUX6Yta845W9ic5zxlpLXuonCv3wZil
LakoL3oR2R6Dp9dBhAqvGjj0UZ+n1up0wTO7g7U9rFYX/pRFwHUJ7J4RJYiAbowMDREjLqTFv+JN
bXdeF2+97sui5yS4nV7RsMPJSCYqAhtd4+CQXFgrhm/hzOybuJLeSErdb/mhKIOsPUz8kXOqFhev
QDgU1mWwm75NGy2rt61zquKqmXtv5yEQ1QbAsNZ1otlMX9SErTEOMBt7Z2C1qD+MucKEPzcuVlku
60OJuBCfd43JIVGUWNdN4CekDhQzkRC4M814qH3r2voGAaZzPq7rXdcF7Gb3apgPnQo2BmQrA+YL
tC5ehA2bEKoCxcDLGXf/BdnRtMS+h73wY33Dej3UrM3kdc5n/xvatbBj5W1DVCJ8pSmYReQgNBu7
n97l5JYy8maHn0aXv38RRi26dFnCATBMu49egh1ynGLHwSIfIb/fXorN36e02o31x7wK811Y1XPO
08LnguW8xZwuDJhmoHFHv2vLOTIxOT5n227P8W3KjaSPDZR1bxQmXjs/L417uzGYl4sQvgU/IzTr
U7mU9XJYXRgXkQoqkdQ9Lt0o24LgMonZME7k4HBtTKvOXxXT14j5ZjmftEvo0v1IRoziTqnBL1ld
G4IamFC1nJnJrOe2xRL9sq8Nzl2x9+5PHPardaDmM8zn3RgE9ts887ND7cjp2Q1ZRKVLOXKnUlJQ
HTW7pBwex6wI6dT3vIWbOIUX3qvulCBTrZtkRQm7nBqzEcuBU8Mf06FafFJOwlDZsVgYyZ0yTTpO
nM2O+9z3jh4iPr9xmjyoEjGWjSZaffy9kVd1bpdkXhe4Z9FkVs6nGAwWgsFknOYh2Kd3Bp/mfeuP
hhHBjzexywT72D7ltT9nR7PzJWtNyylJU8Hms0QOEnjaammEB9UCMTgGlZoYQIyj9I5Z58KDMFiL
Fmd+QT97aefCPiNAy/b7HjCffHQDXPzI+iwstOVmW78YOjn6AjXcNGLX7Ix0qdzaTsW0sqCsx7B5
c5U5CQxMll/zjCrnvaTrwLlkoCFIprXahwdtbFSWbefm/ckdyyEAZ2CJNuFhb0Xahnlc53OMRctR
+K1l9U7MvHitwqDRie3PvhnZbtXbT2EzcqazRwPD6Rur+FIWbh48dV1TDIcuKzmHgq6Qy0n1s59/
vkEd85OnG/k4zbXdXznBmcMIaa8POqjD8uJot0Pdxopwh+bd6+JQ7rnlRWG+z/qucHlQ75ydMQeh
TK6qzmA+VJbabBqeZI/TnnShISCMaB1a9trwNfSdDGdXXnv4ZgVyaPRNx3acfQqMURlJj2tJJMpx
6hdueRQtCkksmitQ6DRhqnfbg9Vu1dWyaTSTG7lapK7o9J1tZTQRvIMt6z7X5pIxfXGC90niw8XI
bLY/iqwiiqYI6u6cNRbRCVXBCP1kmqX30ju93Z6ki2AspWHJrJNsJMYJ1is5aV54aggAmzSfZBV+
qeOtLvZvpioN+hAl8wt6Uzj/a4eryzB6Xtm6ngNy3VE49XjAsZikihVwilMMn2k55f3P3F1YfK2V
oZ2HwvBJmLL3+puzarrSVXcBQqmpLWTc4LP6uQ7Ub+dWVXN79GQjaPT7Fe+QblvVpYaR5fUhNBZs
Rw1Mj/YQkFsXuWM/ujHMkdF4qZtpny/lftPFerU7fLw9DTruwcFNN35/98a+sv9gcUerxNu7gvSi
AlQ7Z3OwmnGV04pFZqCKMcJ/rTz8wc50nDA0q3SSKAOBA+S/dDmo8trPhEaxbnScy1SJ2k9Nt+vU
xShCrQ94xjw3cQMUID4nl51Ugtbqjud5fsp1EwSHCVrcu1WAojh2yjWLK2fv9KxpJfx0KmrvR99o
y8gTc3fMD+HiEvc15c2JOTdWsbm3WhaQjineQ3j+D2ql8o7qalgPeVvo4GM4ofVLgr1jXzGC9LZT
Jvpj+8sH19Wk42hlwxGgCJiWOXD3j0s+d8uZjVJ2V3f+gFXetgY3kchgx4Nl9fSzQ66qICUvTiyR
CndBvmXO/ZBkQSPfZ9H1JD5YwxAmq83fcUqbX7oWgURmAqP/h5oN9YZ/e/HZIHfrB+Z28mXoW/M7
d0VZppIKCQePl3X7mVJ+kg951zcqGbyl+jFacjy5mwBEs/kG9YHYZLslriBM7Tm7Rd8ktt1OiKRr
WbexZ/UWQSiIGtuopIATd3Jv7OBOND0fp93GhfRWzEthMgh2IrFv6/ymTqFMfXRq6L4xr4NiofLY
LA/nou29uGi6QFdgqOecUH3WGxHxU1n9RBVU3pG3Z8x3kujBU0gdZ987AJJmquc6VE8GHm4b3IhB
BJitbP1CyBcDA8fNx+3Y8moRr2x5miENUSNizMiNcEoBB/TOY1du3nEt5s5Br5iF6sQTE35x0IGm
GXJyXgIULfs5tEuPCTpxgX7cZ3LIX2XeUw7YVd5RYtbiIsNtwFqJ/9uNB4BtWUp5bbUXVw5KJAMK
Eo4nFnmnQKw3e9XAFMjBE+8+jO3etnGhUCbFbeHs+uCOobyamzTf9SQCI56pdC4oj0x92VZcdsAj
BnV3G0vlkaWVtaV9YFf+S7gx4a8sX6NW6WxOfU9043QlZ3chM7UeMjZSe+62iSstfc2Evw+p2xIc
cZBNdRv7IqP0BeaXRYuY/xEfJno/BXd5KIM5Lipmz2NUE3RCENYGLeLqYaxnTh42MxNnlWXPw5gZ
wQHshncetBimpMiy5avcGTAcejb+WzKzCugfJalApKP1sxE+OJUIFWKWQjBsR4DNa5IIxSFseFtR
ZFE2EAEpkkbOOY1NXi1TNHcia54Cg4r5PBRNZp+BSlXk028N75TeGmV/WvfbmWlUxJxRftAwn8Fe
gL+IMJ2abyu97JZOmtInXcDt7IeuKKFujCCA3uEAcA6u+OkKdg4o7xMjIOWRl4zvn9g92/OJ28qc
sa8wNrsannLMR66y+CaNxs/gjmTFFg99txaP1orjgwi63fqOL3lEvWdu+/KcdZmSaeM1a3MqKuUd
ARo6xRnWza1JHKfqUrjgRSKLxckYD7u1fsapqId4bVdS2YgLRDoQSu7WuLMk1KWG6QGZYOhfEiXc
4dPuSwWTBgrjQDxaz9nQeh3N64yyVh4gV9u8m7x1nh6meUf1jrBmSjTuVnW/ikVb1Isy6M9ioB1+
bCqzfFvbsnh3ltKro9FxzfzCgbuH8RBC5TkrLBZUj2XhP4fYJm9e6NCKWrInH20T8n+0N9ZQvXT2
pD90xl6MqT2U5bmtOf+TQQ0W/t6sssHmZW4Z9c1c3cOvybi3grW6M2uAowwQls69ePyNLxOrUhV1
UrvfQkZ9eVoXWdPduw7jkIMNGWWLpUlvD4yr3BnTMZdcr0TtuftzV4bo0UWDQSUeGcV/1rUohit3
pOYkBuUovjjjUH+2NnIdo4aH031UAGC8OJu2WZ+tvG3vS2nUwdsw2QUSD18Ol4qEO4tysJ9Aey4j
Q0Dfz5eZS89s5zguHaaXdWyrn4vwBaYoNyh+0dG3zbEDPJI9eHDyu7RptYNhfzUHBO1W8CBD/tmI
j2YHR0vB5cFrK0Gp2JVnPKP9c4cjMyOVsprOKNfWSpv31m4GgE7snAoc3rTzDPmKMMVO5+FPVHCz
nea6LvDudgVbwWUR1ZMEUAfim1FxRUuoZyrdfQ5pnJrlOtS7zaBLSMmbbAszHN7W1uvI4Dfa4rkt
Fa12jy4sYudNbmGlRP0Tic1+DqrZ+sZUEAFLBaRt5LuwEoNOa4uKdmw+bzvAfvqlTWVPu+zsL8Ww
+sQromTsknWG5BHPGfmWtPa4OqiyjHG8SHN0VdL54y+G3Fo8h45ah4MXaGN4cXgt+emAMKQ5DLvA
GGvpzKkSphGhezHn3a5uRW6wxqER1PLeafQ6JLoC+pQYit4m4rvWZ+zNoUzELWcxXaadum2lTf8w
bkwyLsHUr/Wlk715Pzmt+qAd4mLBuG4FjU4bbvG0G/ZxsGHsJGDgqC03rzKYGnbLmiW3rCtKK7HI
p7wT2Hy7MdhJdkU1dA/GQvUXFtP+eJCO2egHqLBieDDF5nlRNW8LzYzVl9P7bJSSleQtVxCDvPta
dSbUFJ/nBqmlzo/Uhs3ELKTr7lGlbiFpSm5RUCsYm3cIl6Jqk7GqcMJb3rS4t2mFCICZQHg69git
xaPZlPhvpr3dJH9r3fxPTC+7GvpcWzNkUXXfn/iNwQZsaBfh++CwWi59ZXjGhyJzzP0y2dasTqoq
/fAsiqVYkjyAqRsFagyMOzUuQ3nwtNYb+ZJVvl+XhuLU6byFGhuPak8NUc/20djaG9XfCOvKfux6
aZ6pKCfmqLs9PEKFqKyTrm2BdN0Kqb5Dhp7j135EM/OgK0dXl9Vru8/g48Q3dMC2jGUzSfPoV731
MXOG/HnBLk7EJ1QnmoWhLLYr9s6pOY6548XDwNs86sn2JXSgb6UJNK2ZtzuPOu/Tbvq8lMBMFXYC
cypgr+zv/IbTKN0yISlh/BLuffBJNOtNHJ8xe0pqWsGNWSUhBiV18Le2rOU3s53zr9lSjNspAMKK
+sav1Q+Ge/PZ1bMlDoMJ0iFqw/6fAI1i/oBRKLciSj1fxZpvhmGvtANUEzkYHmagJpFuvQcxr7DE
p7409x8khE7DeezgYaDyqM3iwPPc+cdcMRtn+TQ566kvSy2ubXibezIS1vLeK2zOJ7EWFj2x6Atg
Yexqt+yObtGto7CwZutQNmUTvJB7azg0dmJdfvr2FuJDV3kI60e7CFUL7j/nae+pQeLSUcy9Kd5G
91D4orofoXBnz6yDy3d4S7xJPLI6k2p1xbFSOgAjsjuDE92sIEcuAT+mtzJaetsbGB1gXceQUGSw
IYnQpKN9kPCH28PODvrrsuKkeMIZpGRsiKUUV0rHOfF7jtrBbZRx6JmraS9yiGL1T55c6h+dPXoy
MdyumX6Q9zIj6NH1VkT7kC9mjDyKPn4DElpGtP1leC8ZVD1nTel37MTQd4B/CpdPbt+r7S7TmOhO
K6VVwouJ94BmsuZ+q7lN38bMmrvUdIrqFJLwZl/UPLHOd1RuO4xy3RnGQjGY1a/V24sSEpusuwOk
Rx/Ikgql3GPm4W6GOGnQJ9WyHEs0MvcfdM/FlmyWbfwKg43+qTNmUCcKdaL5AcC1rx52TH0Fj27Y
nZQCDXfXDAT3sTNlQB+Likjt2K1Kw05kAxpjbAiPjupGMTdVsgsC/P6FHSaFyuwinuUKLnuF74XA
MXBqskcVFyCyskXjgkUdLVKz7p2LUech/wDgDCPimB4Sbysc51jUJjpTE5WkSIqWdXec4V8tPuth
lzYdZu5kr+zb2kfUIXBU5DxM5XVeOseMAVqs6lhBbnjEJkYa+J77NgnCUz7MKX8wRgUu4e8B1qUw
kvvqnkqrNz7pnuMq6uq91Aknc5bRZtkcZcyS/4kTqEvwjeyYI3p/52xU2mtjjKKOH8+jkz+oqR6K
w7KNkz5ylXjJbJnVhLwC8NbxWAVM4xw/78Zztqywuip3Y7A5+iW6Fj2rGamvu/l+wqzQKFgLIYFP
Wva+c7L7A7O4xVoB/A+eUnQWYEKecTda9cEx9kW8r5Y/fuw58D5TMM0qxTHYg5pTk3Mvba8dY9A4
+9sm+8C6oP+VJSuEBYwHD5BppE4n5HgO5u4WUd2VgQWFbG+/M1bgWnVyuj1ON9pGUoEm18e6roLj
KNnEkaw0VOFxQrdM+0T0uIAgmq1vYy3a79kIXyRaWFKK2MlEBqVwAGfe0NSRAx+IoUgcHbjXpe92
Nq8G87Eox4lN+SZG6R952mf3SnGKr25cPP8nnU+/xvBbWo8Go9LBBcMVkpGsLdiviQXINwVMjvRl
teYiZYsU3MagtvVYUS1uMWpNjkflS0QFN1bevYlW20xhw+YyqsJuI0CXmG6Ip758rmtrAWHTVqU8
67aSd6aAwXbnqXD4uZYu5KZlqYzqQr1WMabAfn8oOX/nQ1PLoDjVC/MaJmmsTRO5gwt7lMJElwSD
cPSPAsmqewigA4Gca9Rwx7qQuWCzZfavIi8dPo+oVu9DNTiZOsB4Q67guPV+gt7B9jwyHObV8WBs
mZn49KgO2QsBgxcwLg4tFJSCtAdJyztw9bLLuHZmno69b35VUP085ON6Xf7iSvof0g1cyu7N7QFW
C2/nH7afvDRp0awbZyljhjQyQ0mmxZsvJlgX/IJt/iM3s5XNtCXGA4MO67C2JJtTfTmXjZyQiDgC
+wK63T+VBCvHzTLJ145nlrI9z79YZgViZmzDOqqzanz9b6HL7cP9JgK6oYgx19neLVKTOLzf5TdV
vVX+wnbk0GL3jCrbVmcpRMgaZ3HO1VixNGnELbKWZd1fJCP/pDz8/rNdVCK0URbbYEHk6u8/m6XU
Hrhlux8Wzx4fZw9JGuRBy46aKjSrA2mb/YoanG13cRyzQGfJ4Pubf6yFdpwDZgaQDcqu/fE0dI3p
oWwPGOXTVCOJ0yNZsWyG/E1dedHlz6MGYlMIW+8PUGuDIqJK1SWle4dgebUy+I8r9CVILoKRXOpW
3TIc5JIFQWSz7GGhwlLGS4dsrbuHvNrkJ+W5N092v6vzaizIwbd+0q8KM7YTN/v0w0G+FDPAbT4h
ep2fWGwMJFEWa46MZfFuyOFJ+E2ElHQiIsnkUvMl+eqZwmTv32UByDUxJ7ZuEa6F4n1fdwDKESW2
0XxmyIwTHPgtpCIJ3/NHvTfo0a3NMZ/mJUPmwrq2WF5kPiz70XKRWXFCZ+1Xbw1wGI+tNr6iVEFN
bubSnRldu7plqFoZDLCdMoNJtvT9l8KHYfE3hb37r1uOr92HLnIDQtxsjL9/7S6z3a12BHbOyoA0
WIRBVGI/Ottc/tSZKivRYl++DWH5ZfF79dPNanFo8v3edwXr5dpdHrXiM//3g/Av6S1OcKhu7LzJ
WvrHDv77x5KMSGxGhesB0Un3wMvMfAtlAXUbGMuHllX9sedugNIaDnm0zJnz5vk6ix1EurFtywWc
mq6dv8jj/hTf8qF4NLhGJDKZJiiR3z/UZHf9bGLKPxhVl1+GEJYU/UFfnCWHYqRpNc8eCpu/uQ5u
T97vT6aHdQ/4POmLvBX/dBT7YqJwIovgMHYMsdUwUnmW7vCAdh75CP5mNmb0zB9AkapL7y6f+Gea
R6LZ9lPuC/MwGFb45N3oUPtQUiv991f1vz4dOA/OWh8jPVlpv18UC/FzydbTOnDCPmoo02Okyrq/
7+xqXv4ifP+Xq5JqD4oiGWM3fiCsgj/kz5KlsnTmnEPbmNxv89i7OW7bbUynxVQ/7I1arVetnSq3
2+7BrjIBrzrBNjr7W6rUv39tAaYIeycqSVOApfj914akCsvZlOshg9T+UtKwR3JUYRgH/V78+O9L
/O/XAvlVLBNNZJmYjf88mplFzqgp5H5wREc7LpCDRs3isANsoZpy8JTy8xzQ588UA3/52f/SXqLI
v6Ur3ISQOPXFH1/vuAYZWybu+Vm58kXXDPwDe6mdKBirMbU8ARf1v39b2/7zfsc7zwTbxmKFy8H8
8zHraFyMQNlZiiEPqUoA0EhyKJltOpH+RxiHmpfznPvmgtiv7Nt4aqz2yNiKxp6WyDw3gUtFohnp
zd9MowTXbhk788iSQoD7hZm/k2ZUiUlWVTR7yp2G8eLtIMhTXnPsUf77F7L+vIZeCLNECHKc0Hhz
0/yhX53Klbuol7TtSJu/0e/sTdTgUvzI8d9coTLrL33Qo6qEFw7fX0hi0cqQGcZwM8Ty+vWi2VkY
/va5eT/PhvN1FXlx99+f8n99yFvhgT+R/9B2/3FDoweva9baR2IchXXYKjVvr2ZrCBWb02qNF8xu
8/T+3z/0Xw80l4Zb1LaoeXw7wG3x+09FrmQOLoSfY9fO/Zl5T0dl5nov1GhZurMgv3f87EbmZVkS
6ebWMGrh5CeWz3+z9/1jRv7/5yw5JYCrOF9uNlHsPn9UQLlhq9Zk3XTMLBM5XYsa8ArF2b73ynwX
d51v1+oK/S4vH3giMuuI464Q54HeCe+wYGkRhbjgnQTnYrjcIXBlZ4FmbLCuC3GVXrxVI39iDiPH
uFGO3gP7lGo/+E4w9mdtc5xFbS5NebLHLrsLoSMGkb+PDIu71VbDfY2oQVxKl3PuUlilnd15O2O1
ZNRMdcio0PAQFPM4m7WCY+QRDejeUtDSY90hth8/e6Bjti8EEpvFYzs0jHHXcduv3aJC/+q4g+s8
2BPCJXjRpn+Xc6sRrzhL/Hctia+oNubFfxV4urNEh7Wnn5CySaIr/BknxIDx9fiX2+PPo8DndUvy
Wehh4ack/vOU3aqpYcq4mkeMBmYGUyDsVMS0E1tZbgoIVk6P1y/uPTNYMDpJx0AAWAUazKiaqys0
bY3GpzeH5S+lwJ/HP+ewfYsVD2/oB+TyfxjCsHWawNby7bhXk0ymKe8wopY8rfnNmfoX+xkv0j+O
RGAbeE8AitDaUH+IP9577VYY9Qj0+ohSTQCJFaXVPmZtX/6qHTCwqYMJAulWgRrseQ5H/RbOgQou
M2PB/HFbMKAcyzn3zK95MNNvrx7iomembvIhrJHRxXmYL2TSokGyvrRGU60fe6n6Ku0pk9e068bB
TL2AzUbiaZNyf9xgH91nLVN2jCv/XPAW6NfDbmb5EpOUShSFWHVeHbNSG8BPPe2V1tus8nU7jaNb
7a/CQu4d6Z5YlsgFYGKdwjJsjq6BhS25rUM/h1YW/JxAWapjbgnAdTlTOQq7ZtqMFC5b/dWuc+to
Wn7mXyprQ3WLKSszySDEp4SxHoIJtb8zPiLZHjzW5dRWRxZgtcSmSSQI66d8HtPZMZbsdWRJf/SZ
tlext9UQeh1zaQ5ojoYAHXLXfwwHGwNK3xvzr66tBex3oL7feXcw8alDZ64/s5yx+3iSyvq4rcSi
xJRDzvCpK738nNM+1WcXBOaL03Y+hQkUyuzsiGz9ccsU4ohvscTHTjnPHwOnIXxAsyx0ErbS4+fb
KyuMehSlkmyqG4W+hehfRX5QOb+syjYZwKpp+9mgmvzgVOUgfpRlgPzckL3f9EDps7LAya3zPFKj
VbB64Ga52xhIlrdIudWPRICXNEVeU/UIrrL54Iq6YZ06rMwVWfnQxSD1IY+bCBNSd4uyLjXunrZv
+RSe6fAy5YrjVwkKkMY0rHtsWnPzJViZ/kaiXmzmWX6XfeUFube3sk0axbFdhZfaBVKbU74Wm/2G
WRaHsb1Py8W1BnUWi7EHKTo+glMQ4bLQl3PRBacKulGdeDIYf67FwpqxtnL6yB56A1ENk8u2AaHa
pK89LyB5WHMoW5FB/9uemEuI5irnLr9qWIn9hcm6wIClhFyj1pHq21SQ+IC1WMN8syxVEzw2WC07
i2UXe8yZzddAOIyLdHjZGjthW5k/2QqxO3MdryoTw9GsEI3aIyjP8cf6g4m02YusZlXXYCld7AK9
7/3cC5vxPk6UoIt1m22PNX+9SFqO1eCRyTjCl3w3ntZWDO90/354m0xt3AH1+M0td88+UEbR6wgc
5nHnumsVk4vZCfbBcgFxtFhhbDc15ZMmWSZPi8FRF98qLdI7pgV5nVE3H0O/2M4NsoEfaEj6s18G
ii2wXZbuoXPgo5wbh28QYEmFxhJfTNAlBn3sHhduS9oF+0HnTtleyFt6aRD+Tt7YoczBD0vxDUvh
shBh+8Y4dh7u86lbiQ+pBAzLurPukHAaQ7JNoicMux7gQ4pdiOyFNG4ZXosFNG2CkoWbNBh2+0tj
mUzURoVhMGKgxuVukCniIbNycwUp7ttrSqzyysoKMh25w31WPoHEldtpWxltIVwr7AlRF5MOLDv4
EuD8ZhNXw9sVwqIw5xQKb/IdUm7Gu6ZTm06hXCqHSbTRPKPS7z+7DMlE1O6eR2LC6g+xE+Ttdb+5
5SOTEsFJRIlWJOrXUn8i/T1rL0GwuEmD9P9zPbc76TCb0exJ0xX5el6KoPrMTIvQGaYvLkBaVjFE
VzKAgeEUypSngpGAhmZ9KKxGfSHiuF1OYd2rL5gWscxkYa77o13t3VtO5lABpE2snHzsEBvuiop7
m38+eNVKqZw1UFZ8gu6MLQ9Z91qlO0qfw16sdZ+Kuuxx1NmhmR0aWagddaVdbM+TWw9hmlW++9R0
OSuOxpXty5j5np0QwXqTg+xoo+PbBmeKaiA0ivm97X7vSup2yL+76M6WO+2ftS8pQ5yRO1VB7/I/
VQjwkZcgUSoSRvi4EO2JOCm5aBJJ2q3b8rglCPKwZYxCY2sNvZTkDcJTBElkA5Mar//uS48aaW0V
YA9E8uJZlyvHTyOn7Gtdi0HEM0gijp8gRNg4aQ9PyVbsrzskrzpa3cH+QN3WFLG/4P4nTGK56ddD
/Enx7g1tskp2h4yvbMOOVtM1GvjNpqiu7JrWt2JlR8o5vq7yxcvH8gdZuNZzZba9PPmw7REyzsZc
Q73PLO+TxV6li4IBKtAF3oKBj9LPeR2xU/tklQ2u/AX9HjlrkIESc2PVkxPC0n0aQIgvyRA0qNA5
ptgxuzAI4XlsJOA89Y2ZHww49na876aC6TxRKkUIty3zYHROTXPKFsA+Vgu2Pk3Eh3+Q7iR94uWs
oI8l6ek/cbiRajdXHddZ9u0tIEpXfoAEUaRYli7bAG8BN+WME2y3FZFOwPr67wGrV5ORr+3o2N9W
T5wW38ncj90YOCv66nmxnlZ7D/zXzOfWI5KJKqIA3cRsK1yyPhIecKSkKLL8xS4w7+D4XtbjQPUw
cpBjzYrgXhdckYnRp+jmPX+qlsF8CEf0PgmXdv7qbKWRQfHOjUUcFKcEf0dbIcy73KjSQax4Qc3V
Nkfepv2QnRdlVOoqa9d6tfQW1mfG9vi9GNdP30t0WQ1eiz4znwOzdlMxh+Dv0B7JAcmXRZaH1fWf
Jk+VbiobxGsHS8i2ZuEN+Ao9a3lzdIQ1y7Mqz19KTuXvaL0LxUUEzXSEdF58Q67bqMOm1vlNSDP7
7ll7uJ4yvtJUlnX3XtIo7ode1e3P/6PuTJLrRtIuu5WynCMKPRxmf9bg4fUNW5GiNIGJFIW+d0e3
p1pFbawOMiPtF6kwsWJYk0wLk0TwPXTu97v3XC8SmPpa7swiqCP8VkQUqkKtG7LEJQ+nDC1sGBJP
x+PBu4vchSPnoCfIqVbD0Iwnjy0PM2Bj7oe9prVLTxxbYPbEALyuzBw8zwN43pCJrTY23laqyr2X
WVpEW9dOeY7RdNDx73U/f/Dmaeh4/fjzua8yeJzAf8pDTm1tyI2nOGuyjHCxVo57rkPYkYEuCDhs
w9kmIzkmgmifGE2szloKLX/j1HKabwnv1UAGu9bO130y2sW6zYqJ6Tr1USkz7cr+PrZRI1ZTQgfj
Lh0zr+U67xD1Z93DyykF14Ef1fdGkUL07jA6PvT1lM+sGB07KMxFIYq5z5IgmmqG4EUqR21jI52V
VB80Y7PlSuEOiiy2fEU2T/2ZcU7zDaAVSQNj1HvnWmOoPAQimYyrGQMdj57ZqMd1WRpJfC5lqSgV
yOfwq9NHzmvD48RZ9QOdYyfK6M0bwm8MeAg7y8w9aaVVjuu0bsb0KBLQnuus4GF9hoNR1wvSNK03
vA8Se2MOhh1ecdPPAp9cP24o7xHeRWPyfhmtXtoAixPHvbcp6yPgEwPvPIqSk7RettKYR2LRU3eh
YyTbmmnrnFklz9Paz3Qb901aiSfKkGKdhxPGh1UJCEbs4yiLSfxOyayx3AD+s5k03LzlymNc41/F
IfuItWFCYQ/GIWvm68xxx2olrJAiIlbVct6zQA87tY4rRc4f1IOxTk08DRv8kbW27sechWJE/1v6
VGMccbZ5XzUGry1Ns9adacsLCGmtOBYImt9mXZnIwKpJXkKXcx2QplHyXBnYYk9NYeXuNYgjt/9B
NVzfbzJs+/2hTGf7VksT29mxoup46mNoG9VqwvFRbFja+F+M2C73Y5zoYsVPsck0dUBubhIKlRhB
9GapbzxEi2KTahppNttJZXRO7MhP73J3iPWty9OrPwwij+JPHuHLJf5IecImyVK9uE5mXCSXoqH4
aEsaJBqejD6q2Y53k4hLPM+gfrw8DvsdQ7wqusvBYRMHaHrLUAx93G7aum5BJ1ZEXYpgNBsbxCyx
Xhqs+hu8KRj3teEGHmuLsJWn1W0kO2zrtLQ1Q2ANzK7O0YBe+tmO7eoWsyPZ9jnGGsDyMime9ClK
/O4DpetXDYmVPu4VQ3iu5UPNeKvmlFFCfxt7qh0GteoK6MPXmsDesGJmrK/rZPwIxrsIZz8rNpBC
mBPADREAOiBsvQvN+2y+82Ga1C6dsv6xs5Ik4E2Q3g2xVFumFaEK/HJ4giujLqx3P8qJ/9XhEQCA
iSEdoVS++7hKuCjMLVMJPRkwLalKA2nR2Xb7QM1f9+gbXfQjlxV+qSrpzpql/fi9PPL++MvEBn0E
8zZfBPrsop78xFBFPp3alnDUDrmmEisSW6gwrMcOmJ7kBmpHs5lF1S8ePDz0rC2b9e9/gfeyxKKC
MJ9hsWOgSpv2uy+gZjWhA3WfwIPhHsdiHR21pNY/09fbnYWr+i8O7+LN7w/6C6t4OSpSEHgwl3El
y/y3Hzsiime2YQxaXssemdgkx34oZWBiTU3WtMcY+ygV4pQawDRybN53oCSKD/SfX756qHfOv2AJ
IItN+mPe/g6C2pkaR4C9i1mGVkfHBeJ2ouOwHwKAh818aiBFlXdxY7ffCz/Sr0GoyG77+2/iX8Lx
z9c/iyogJqAKmMO6iGTvvgk4LGVlGNjCPbpG3E0S296z3tbD/L11mqG/w7ViekGLmuIskTj5w2Qh
nmxz2EzyItPOyC+5PZjaTVb6VfdjkHVO5jehHeUU2V4271kBTP2q9yXAl76e800Y1lSsRXqMHcmO
XZ63WjupTdbgigk0aeT6icoPhb28iathS6GKG+5T2FXFA2kLu3rCFi7MK5EqchZOHKpojwRcw7mg
TXDe554aqN10EUG2qvLtnMQ4AcPVqNHySd2h41SfmbtPxkYps/hOUlSXq6HFMxjUcMIoxfMMdjtA
UvJTVoyh84FI/stc0qObC2UeYw4oHMd7X2Kl45ydvGwgSAbFeT1ijNmGlZjXTmMmjyk+kLOTV+NR
VUW1qlhcXwOPd3ZZvYzO1ZQElV5X+99fBcYvlwFzMOZvAtClh8gG6O3txSjnmopRsHNbvxNgnQaC
ZdqR0kpDe5RTAQZAhD1BSMyTTRBZ/lxulMfC6KpFLuMWKUGDPo4UUrQHXG0TlYkoBM3K7tE8vhOl
7h4FKfloP4XoRZuh1JovdCp5WDzH0XmqlSNclq5e81nr2jw9jim23xwubrONCn0O97ZJkmClGhPw
62iWeDPAYmB4KcKJpWGE6rfJk5B+cCpCe+9EOmMoj4gfjn07WOlYb6m0mbt7Id2oObDqlDoznCq2
t+TaB20ltVScM3CH9hpyvfPZbGj1xd3bjC1auQrLL7VBcfv1JG3FRhdeR7utUtQTGh8hAZDTRnkK
DEmHMEKCKdObiXWqR7sn+yckmmlON9OYturapeMXAbFs2js7xZlPaMHop4ML98d9VAaYrEhLLbxT
2DPch4gT9Tj0lfWt0xxVn7oR9WUTx+DZ8L2aYbwtZ6Yr2KI7zLixWc3zNsddllwNsqUuLOlm8cnu
bdo4szqa7zpurDKoYIa465SlQbylLRRRzXOKIWE7p3wiwympBLwMzMIYE/r9ldOnNDVBZUAwBwfZ
bjgLc7gmUjhl284R6ludRza1HBBWjqMR4YRVcdpt1TilbsAijo8Qq9jFwDSA58QfYHcrPywMbdNB
kU+u+xSizbHSCy5zBz9RT9UxHV0v4E3x6q+4AEAxA1eVkHiYg2nWOWr9ZftqdBrHitx8h2lVTDe0
Kuv1KtG87okdGetgnC8Y4Sg3jsfrqPMb985QVX7Ey2RgF6dsMSalkyh6eGnH3IZGFsW7UhsN50Tw
jw+dwIRLruAXhE8k20Ge+5mwWwgMwKeK1ghf7VgSf8qnAb/YAKTx2OWj1x0nrcXJpNFl9VhknfJW
CMG6+uAl9n6lBM+QZa+zdN0sXSnWOysBgPNaj5OZ3q4EFl40+u3tTMnSV1Yz86HkQvubY9zleCwT
FoYX54O22LePCNaiSvUmx7MKzboHV/wCtgfbKYaT59hph+ffP5N+meFyPMjYwqcnAtsCyNW3x/M0
v85hwhB+8xxiMl47XseRv22JPX5JC0AyMKz6/KR8+rn8ZLCNlfTNcceoXXwx3ehb5ukl+2PXZozr
QZQFFZ2KoAyHJFz7GOUClkPVOav78hyTgiZemtiff/8Z3k/dl4/AJzBNweTFEO87BNmehbHKgOxF
I5QXIgbG1iMGtaauD8k1MuGf6aiAZ0UWYff7Q5vL2PPnFzt2HHoYKDli8O+DXns3jK0qhS1She62
TAjY4F7M4OF2Q0lgLNQd5V+VZk96CLcxTtfOjbB6aEM6P42yoa/YpNbZCVgzAnLq2GKTy7OUuWeP
SaAB2tb84uYu15o7o0sQ7GQPE5Dm8eOtcBRe5qgxtEudeD6UHOSn/m/uEvhwS4UZphEeQQZcubfX
Bn2wYVRWfU0YeUrXLnLPjygF30rtckoiytDSD5ap1nu41lL2sjDrMaGxYGTJ/PaIEWhBaENRsxsm
HdE7jGiXEaoASkfQkheB3Q7JyUONKHZm1LomPfSVQZ24xfe20WWSTYFd6aRKgHH4jHXctngsu9yW
GBASkgJsx4gde7FFomlmVv2oFWp8iMwmiQ44idDqkyoOcjbF+p7wXsGW1U7lIcPC8VKzOdwMy/CY
p2/3+K8L6W/Vsl7Xr+W9bF9f5eVb/V/LP32pajqjKHn/X2//k5KsP3/yUnP65j+YBzA/ulWv7XT3
2tF5959+reVv/r/+4Z/FqZ+mmuLUl0qVcvlpUVKVP/eE4Rn56W5Zfv6bwtXLt/z//O9f/v6/e8Xs
P+iS8HRfgD22bN6vbAiH107+8x+aYf5hwpcULJYNi+aJhQf/Z7EYNa24THTqM5DZsVoJ/lUH2zH+
5z+oIzNsjzUVNyIsYsG1+p8PfvPv+/V3xWKYg97c10Jno8gjn42Lxf8vnSNvL0RhaJJan44I5ag7
+yply0+UQE/kkzXwmzF519B4N9gWUVcSfzSGtZZFTUM2TOMp47hNzfxwJD15QcPy0oNOh3v/IybV
3Z28Iew3PmQHBf7OzDoCFsoqtxHMr/Fgi6iOyVfqcbitnbxEeMQD3AQI5YNBXVBbGQhdKvafGi+p
0MhCUjrDvWhg5nwXw1LwubKAB6NKl0XRfU/h1F8XJNFqZJ58SL4T+0NabF0SwId0AqhzHSctPR1x
ZjBS0FPbu01wueNrLmf6X0kxGOEn3YNiguOEaC1kzU8kDF7IuV0ghoBgaLPb0NbOrJosnH1ajgme
2xuIQaEk5X3YUmTdXUTli0ddb78qvzYiVrAEfHAkALxAHHywk5iwA+CGufHJPdfOyByAtJwodgq9
agpmbJfGBlYtMZ4YJ8ajXXXQA0Bkj/Y2r3H+ngY/a46eSNjS21qqzTu3izswqWM/PML5nPOI2a1q
y0M2VtY1jpnwrBjhd1tc1iOZao04fmnUxaEzXUKgcdMan5iBg06K475ktKVCER7mSqPoKmxs484q
bDIOsOQqwcIUWNpzKsYEV3AYYoUYJ9uKbigeDy3y6n73bBLmvrLCFCoJs4c4KgIaGeF0g234YjZq
+pZ1or1lWwciKo8vAyjddZdZmiBDyaqKPP3DXEpiI4lhveZErecd8LqBvGRN4I1l6mha9os9Kt7k
6BpZunPsCUWF4HzKrJY4xVNCt85SLNcVuwzIU46dFafJDrgDBbapbGt7M0mSDXdxkYrrURp6SviG
15r3mtC/abxms+eO99kkm+EAItNvr/KRfLy5ov7dQtPVjUwWcmfNntXQw4eanVn7zqvSmm4+M830
Q41gar64Xug1EUFbHeqCrugS/1xLZ/a+eOAzkpuidUL1mmjIzwDaLPqPV33bL8CwTvhUmbsrFFAS
yCbOgAuBvNBjcNByU24Y8y5DCPxA1bNPvic6OHBSvPua2ULyYEWUfg6rJE3yhhTZXHWEwExYdjfo
5kl+JUXukYCJdZ1IWGi0ILapLnaslZMog1IEkpApIOuAytPCMw9uNVQnsqpilzl9uzOHrrwSULuD
piNJAVe1BAOVTvek/7yvNZvvU5ga5ha1u/8KVrRjyOJlz1A3R6LqmYhgTpH4NOalI70jfj1ncbnH
GFfsUj+k5Yk3NRGLKcNFEqRaTacx1LmT2RMNWHlTmX3CP1x5q3RSXL7szR8npdoTz7h0j9zrwois
snXoDz/S1I6uRvCteWuIuwqGxhErNd87L1+ICkxSOKMD90NLZ8Q1UDnrk2B8UKzo67R3Ok/CI6Qr
MLEqTIftpPXQqYzRfdCddr4lGtEdcSnLczsBriFS5a4jX2g7mVu4kABaEmwq7JqqUQKfoLkrhtxb
kefhoUEcIvpmoaJ3lon3gGGqq2SzUVkrn3sne8G7YKxLr7o15rAkVV0DDTNR4Jnc1ktsxoaalpja
qrZCMMtwhAJZ47rQzU6Dmp9oF9V3NwZIRPb5He2tJQ5uEmX0NYSZ667G1hUYk+3xE8sMtfZTqU5j
O/qbnIL51WwUOsPH6TKN2vjs9Nqwdxx2mbIbk72mJyKwbUMPtB4l3LSzMNBszTjZiZDHKR7ip2jK
vECjTHod6m679UYVHkhB3jMoCZGR2XoNwo12s8NkHAxXepUQTjozem/vYEAA80zc6UtBkE+uaKfS
MP/Uz2iO7TYZB/UUCU/dNrKlWCeqLNJRU843MuzMDL6JXqbmhupsnx7soj/Q5vItAv5SrQz+8nIP
gCmZ4cQIYc4rsqPJehwVyMGagma7rbKNRqJvH5vucIAzZF5G9sdPJsSSEwSaGsxoUh9lmJ96s6WY
0ZVyeYc5GyhU5R41nJ4jpx8uQF6s49g7tOZVcbizNMfcj3XVfpsojtsYnYWvoU5DhguF2vuzfKbv
ZKLmyjTv0Mm2RInicxal5d5wJ+tkz6H4kutujUmg8L2tDf8E7wCckgA5WL+pyzz9NLim/cVMkjFf
5aKJdjJxykPlSevGiKcq0CKyeAcRWYoiQ4Afj3bu3FbQxcjL6CaMdmERNo6bratTsA1yKL/tPf2+
bxmgWkXqfm11wwiKZLC2id5hNMksAXyttD77k+cwT2mnVeSML1queNYkQCf4eTLEdOT6moW1abL7
gE2Tda9nCzaHutyW/9XVneRW3sRD20I3ovwBSUNtmjBquIBq7UK6QkGxAzqyitpKXsWLIoJvwsHy
ojGablEtLO+2idzmbGZj+mOYI6s7Kx27gENLqWaphB2DV6mEGxQEF8ZlqXZDnOZWDXVU8B6KFrdy
a0Q3SYtiClIPzJKrbWLUkyb3VhRHZ+0ATjRvw3yOVgIlIFTzCpovwePlhLexfk+lotnp42FQLjJ/
n+mxuhKu1hWvJFzc8BumxAkakogc+VV2RnVooJZx8Zb+dswrGWSF/Jo3xYJrGtJ92jnJjei0mFx8
nH8COEe4TEuYMW3ZxbjZxgd4C/19SItAiaK6kxpnoSSbcSE0Kzdt69Quqb1x2jqym/cE1PP1YPUR
GERwA2iGkF7J3ccEx6z2QICqB1I3JWeqWthL0HSZMRwkrjaYISstoMxxMCZVtQ7L0ttaTf5QUrOz
SmzNO1pJtSTwsvRCE0P6rWZ89aCpetA2aFhqi8dfHvNhzkAv1DOjI+FPn7vOr/YFgd4t4B3nNZ0m
O3DNBHDv7H0bQtD6euQZtwKi41EUrrzzFBoZmXmHywbkizr4aRJrKwzxi0PYtBFm3Htm/GLtpCk0
NWfSxIvJGJFq88F7aJwCYvMk70sWOnjO4tS77czeYqbNQ0uH2jmsahXm2xw7hjzVVbeAYyKcGAAG
i4a3UE7OiOifdcFbGn8dR5/pbgziieXw1o2VvwKAkN40DMGc1dh3Yb0uwjpvVlap2FS2bvF1hJlz
SVLX3M/E90CygJbyaCnb5bGX76u4N/GltQK7XeKOZ/zgMoi12cSmpTn9AYm6WhdO426HeX7WfGKB
sicO5ZR2+SQ9tFwv7GGuYV8ZnRVpIKBJsK/o3gUWKWBq5751S9Oo/qSshgKDzqgV7yRqbj8PorFf
5kLvHnhV9mWAry7nC1TZFTQmnuGAxQ4p5L5P8SRwH2tD9FhUYfpMcXs0riNVjQ+9qTd7byyWd3sx
QOqAP3+ZaCW5xO6oXxAswmPGjyAqS0PmeS5m91NpyOZkTxbldz6BLHttLCEo2Arxg4emcrE7xIbt
TNn4fW8AS5ROS0SSCu8RardfhN3XyO2TZp2ZYAhex4JcNb/p51YLwU1V4UCOtK0Tw3wWTSOdS9t0
7XRNNnCMSHmzQbtOldGT4BpdMVO+q1uD+sR0P6kvmlaF1HUvTE2I3DipeKKxpbGxsAD16I+YnXjB
q3bUnIvR63O3iQpLz4Iir0fjaEf4+bZej7636hGZo72AGQTltZtRE/I8GBGj961RHIQFpKhno4Dh
qPnM56qBTfTwSzB0cu55Aa5YwNUHmO7NWRu06TQo5zmDx3eZZse/JW+S4g/AbF0U4EPkQLLUVQ7G
fc8eg9xYZK0F2eTU6Sl2poEm47zeYwgtDsxUXNJBxZc+y2+V2TcwNHnpe1P/BWce1g7u6vUIj2TH
wNTd43FKf3CDWvcRj+7AloP5BS5X/GA00Mowt4S7xGvcCw9TlzU4/pGtZunJt85t8tMY9tY3vbYp
Xh70anwZOzSrvU1QM2bvNA7GoZ/YH66N3G3TK5b17leH9Ml8HHqjgO5GI1tzbUiV5p+LZBpfI6xb
VZCMusj3BVzY5kBCld+shLGxb6DxfFURBoENeW8/3NpFojBRYaWI17iTnMNQR3wfWlKxp0Uxrwne
DVMPVxIyL3OBEBfRnlwR3cDCqxLFZizmEvaohlYHsHSZfTRHZ+iuJzE14zc7skNzs7AmXxK3tSRO
yopQU2fx6iE55xXirMrJi795srC1SxgLr7gldMhXJ6JIBn6mLB7njhuPx9n3cYu6hj7CNqqZaazt
sbYgh5Ex8m7zkEoc4ABdHd3iNfTCCyOR2iEFHBJvL+ZkWLxos3jtXadk3L10PgQi02Znq/q5C/dZ
mgt7PWsaZ1vzYvuMTchwVwYxG94Dc5NXezriKMAu1KT2WqoenaTLjyG8PKLTiuR36uvXNdPjLQ24
9t4M0/ZFn2X8FXmQbO6cu581nF6bejbKXaiF9S5lULNitY43mBy2j1OtGPPnCcUNW6Bl5Xtbz82T
GEt/0+juE51Q+ENi3SuOccvQKBpwUALJnZEWMxLvJf8sgpD53JsFWeOcZcFLkRAEXJlmTr3htHDp
s4XpqTktQIJ8ro46DK/nGkmFZ6BTW+AT9dneTkZNfQFSSwN8R87xvIlsdoWpbtU7DU/K1kUY0QhA
VgYanClvi9AIT5OxkJ4137yZ9JIcaTUjwkbyEbTmhNXBNTZ6mLWnHi4q0I3SPDPWMC8RQA3k0roV
Tz7dwDgcdflsEWE45XqLF9iE11dgj/6u1RKyDqLNXQQQzl7pjaCBe/IWjxdvm5VyFFjzMS7JOED3
3Vbc8FvkO76UefGNmOGtNbVstUcrPIE4ttfst7MDQiDz9xCXyVnCEYPrGDr31RRlDzKKMiw7fCEk
W0MFy6WhQ16ZxmFpPFuT8wpP8VABOzSNbC8NSlEdPLMbEhryoudChPswbOovKb2eWcqGgGnatd6B
Qz9KnBYOC0knGo9UB9feAiTxmT0are2zSc4r/0/7xd9SFy/JS1vBjZNvpcR/qWT/rTP+f6dBusiD
//M/Ut+vGmQ1fyueifW+vhEil3/0pxCp/4ElxbQQFYmJsBFG0vy3EGnpf7AwNdje4hsgFebzJ3/q
kBQD/UHkdVEbEYHRVJYs5Z9CpGa6fyCZY7Wg9QfLBbT2v6NELhL7f88X+DFLVNOh2IZgH0lK8934
SfdSR4scdp6UyeDy0irnDMgxvW3cTnzULf121PXvYxHjYWxOsBn9lQ/8s0uFkS7AqbweVmIxTAVh
K3ri1qMVv3RV2J8sXtgftT6+HZ/865ACmhIeDdIjnAG+x58PSUMYDR3LElNzB7nu6RBBqI+Tw0/n
/E9593+ATr+p4BF1//zHX3ww7E5k5pioeUzz3k0VcvTdJlze8ky2yvhAXY8buEwg1Ja6NVKE+IzL
8oME7F+cOEB69IMstic8T++OGedsEhzpYYUAdrWK7KkIgzye034FLzfa/f0PSMiVGdSSchLv7T2g
ksAoZmJYkcOrr8ikON/tamj2hCzqo0qo5ftgMrScl58vy8VUgYBPvJfLhPvn3dSQC1LHV1qNaEQo
C930PMZhfVLKeSQI4J+L0j3FzUc1uu8vluWgAvcW0IMFv/A+bopJHALESCQGkNDEht8dgy6v8g8u
ll+PwryLaIvjLgMo8o5vL8m+qQtt1tHTGqPurxJsOJem8z4Yu76/OiCNkdB1XYuNPDOv9xnOcSoB
frb1tKodo32gYGm6yUy3OlDQ91En1F8cikgaN7RPK9+vn6ezozROBwdWGsiNOciLin1YYk0Dkwyg
5JvfX4nLM+LthYHHjucVUJalp/59A8xAMqCAycZ6PuUVmPpT+BnPsPrcNmnEZmeKWYen8Ft/f9T3
Nzhfp6DneDHXLbOh99OaSLpNUwtYZkAr5W0COP+UCr88W3VNRdIE5eKD6/8vLhKmlDjpeExiHnOW
P//J0DemdIfrRTWvMM+IDRz1EB7nNH5wW//1URwfi6Yg7fv+toaUoY1JgXBumbW5kqkRrfGsfdQ3
/BdfHs40izAtOjbvOvPtZ0G58eJZZws2tGazqzJHuwqbxDua7Ft+xKpsbn5/sn59duA7ZUbn8mpl
rPw+SczQwC2qmhwqgPM933KPDO83pHjVE4mG6xQT7lq2xvH3R/2L24Aci0U0lWQIL4J3bxqXkWPR
luO8EnLyNq1yqm1FTmsfarN6+P2hfjltyzOK2I/rMMvGcrn8Kj9dHA3WaZVbQOI9tskXZLd0sSJ9
VET1y1GW2lWSCAyoDH6Q/+4SZKzEqM4g359NCVg3DSz1upbSuP+bH2Z5SpG35irnDU175dsPk9LA
Bds8W3C+8HRBwgre0OZHfuRfPozPwgOXtrG8oBkML9foT18ZzhRJzzAXOZ0SGo19YRx0tA+vf/9Z
frkGuGPp+KZliSehxbf39ijTksEjBcOJgQJ8bLN5vsG2PAap26Xb3x/q1w+0HIpwPls4lz3AO8Mz
UgqJtJRWwdaJLQx4hdLtw4RVw9z8/kDL6+jNAxdzIwsW6CtYjEFcvFsgtr1QlcQtivHGDQ2e6WT0
9olddOQ/vWmYA2lOuCJcMNdwoGiSWSJqTCn/9uddkBdc9/iEOYXeu6+W+9VKo8Rj9DT2Y3ScQoC+
O9Mq6o/6uH89h67p4aV1OZ6z2CjfnkMNqHrUksKmWJgEUuw33mrG2LOPrNr89Puv9tdzSL4bp4GO
eZdVzvsKR3c2GO0UI9yOfq6vPZyt+yoT8Qfvrr84iu1jkvagORk869/dYFMZuYOVk89MRRltSMx1
q1IhFP7+s/j/Mlv/fKEI9jA6ewiPlS0rm8U78fMt5iRpCvltwN6K32SkKE5nw60PcfPdEzJsv2hd
khK29BrWp2sJiIXsJBEsO9qRlYvLe7ftvGJrAvfj8UlxBKNBc9SMNWjtTD9Dkpm/M9W0cAjj8W9f
Q8JxjCNIZxK4Sjq9vWf6QOgr5G3cbqiwGkso0pGRtUd9DBFNVl2Mep4cO7/3AOVMRj+h1w1VzO78
iod0NFGLBiY3uU2J1fXbAVCeS4TTNJv+1hmxqJI0xfW4oeRLGbeex86bAFiKlustqN6gSZ3J201W
2sYnIhz1oxNX+s6qqLYI4Ah29XVo+5r3JW4xUF70rsA4uwAoECJ7l7C6DrLE32eJb5Q3s+9U02GE
yZDdaqGdNFtckvSEsN6eyPCVnkJqZgZR+7u+hKpWrjCGh7xTM4eZjgQS4dzR7YI1NO6ksANrdjT7
NiucFpspg4Xb1JgNn0HmzDPRqbsBnYfqlmqlMlGjWjmdWT5RSx3pxwo0pfVguno8R0E9tkn+LY9t
/L+1QEeCZWjF2EnwosHqK0Uj963dM8cFS8+guHWH6GuWDlRfJC1m2HUxGskDhkcN7K5fg260p9SO
Azi0VXIDy919IGKcT2CrRT4w9POsH3PXj/qaodHM/CD3qpaz1pN3WHdJEdMLEKqYQhIqcYLCo4Zt
7QJzLlmH8tNvY61PEt5d7gBbsHDyOQCNjT7vKmrcrog3uf4RBHl+oxpluZ8mMP3TAUtG6YQ8zCgo
KjZtHzHLXk+E+KRaE6SJtWeBCdgm/GjpY3fVpoRiT0OC1rIBldi335MC72ZrTQK3Sg2tbVW6BRsz
m2c1FXdmgpsfaLeQ7X0tG5U8T8yMLLK0pS5I1yLZSKvbZ4zv4CV0tDqZUGKKJvL6TcQwgeGuCf+l
/+5blS7Ptmjy7hX4FLQ1NE3pz9EWbd+40mm3io9oljGdo61rNHt+ie4lI4lH8YfPMJ5pbfMD/l9H
ShJqgHaKBp+RMa6Ksqhu8P4Z0mbLZ1n9y5yGKWdVtZqvHXysiP2zDtG23EWUksq16Te4yzWQ2+6q
rCDfMthuU2fF+DBaJotUcxxaWtLAtYOTiG7HnCz1ysAx4l9GGdfdDrdK9V1wU/W7WHIPvxSdFduB
0JryhLtBn875GGr5dhB1Lw4WZiJ9M3HzEObFB3ElByuKTiMdFPkdqOXM2NFPHGvrWGsac2NYMfOS
OW7TaoUyLSawnxmEGZwVKKyNRepuB9mtqAOepLzBRlXzNRCpJablVqF7TYLbeKRnW0eE5EfaG5sJ
YbzqoNNmG2GPfbWXaPRRIC1dVaSz8IwGIsXXsgo7L3udpUeGmnIheo1qcowQLRUk9C9OZjfdIWbH
4+8xlxTWqe6KyL5RJLndz1KmscZ35Tvq4IpczDtJXxVDtCJuASSX0v/cODK56LWvRRuT7NcrpIUu
usR1M3FrStCxmyysq3ozRLbIqXYUZCE1vcJO5qeKPkISHQwtQFR/qoYUunrZej5UbW7/q2wswbiD
YU+mvce8HwdSh7MYWCkb/v2QxTQiALzvAexyNz5VHsVYfGd5cdvhgdIDKN/aFSW1zT0Pfs+k51to
2I6Z/VkEDDsJOryos0+4VgCSm5EY2x3RaKfbzkKkNfMiU49pMpZgprukdQraAjWgrrWTkhCQ5diK
rW3UTUtlbNqGTxEvK7bupK2Ns+VLrb0yBj+h/qf17H1lMJxk+GomJUh2jO2bUs3+FzfnxRmYhHjc
H01DkcFKGEYpT/A+2x7jWzyY64Ypr3Z2qWpo1xBOcveIT64DDTroyg94iU/6SpcgJja2qeS01fse
CHgcSo+xe2dpoPH9qYK6rFdypn4hl2RGKEPqsHuVozw2fdQS1nVrp9gIahrTQ6PrITHxnLqWBykJ
dq1Hj7jhUedVDi8C9Bakb0Qh1iju5Ddbq0S42cCc8Z55rAH8disv2kJ5sZuAm6XW6ZQKGcnHHjU8
X4nIUHpBEErPjpOKQHtyJiEYMjZHlKinmU8yMFqkUZ2qvjRw+sqZN35rR08AZJHSJsKeAIaNHifN
XHu0xoNir/CTjCadR2RhWRTWvtu+VlobUtyQTPkQcEEB15x8a9gzo22LVT/FZrOq4G5EW6Rx+2sy
tcN9aiS2DArI0nUA+Vu7rrUQJrxZp1Cvcipx6rXJkDk95pm58CJ8jZ5Vv7Ih3Xpx35jrHtiCDZ7D
S3+YdDkWRJwNSiI6VUzPom46qjxsKK+brG3U/2XvPJrj1tJs+1de9LhRAW+mMJmgJ0UjUhMERUnw
5hx4/Pq3UtVdV8pSknFr3LMqxhVBAAfHfN/eazO322it/FnVejdENNiD46UrUsVq3RGMmtOc2yNP
JmVv1OdKD5h0PaQjCZ1bLNNZg7QGqHLUZxo867aZExtAa77eUfVbyRLpO8BsEiuvu2uRw1wMwPBd
ZAW9+YRyHElb3WscTPu0UkHPTuMKKrhMZqA3XTvcZdtWwp5U4ev7tPih9QqH1GYUySX0dqcibdbv
4RtsvmrZ2KlY+vjk0WQ0/iSko1N1FMa3jOhgFsCDfYZtZgM1x2Ul0H3itoRCXAOLATABwrWCfCub
11ViIEba1GoPk+ulLAW4SM+lKsnlQY4900xtCidy0ql3rg3Ed+6O2sLiskGqBEicLk08miW6qkcd
YUjFTsdmLW7TRBXgh+iBegG6knowfFmAmL4Q+HONSGF+p4uuNm12hVdgIVKb4KXlXt/qyQpAoFrF
tUn257QnHLJY4k01GTt1tpKiBrTDKy869hLDQ0NkN3arNDcT6Ca07oASKVmPrtdvLRST264mY9M8
a8XW4uHVjTW33nDY1B3rqy6cNPQkCykye4cqUBl0imF2X9i2kOSGjb4XfiFm8gtMVN1xzoJILAFt
VyvOUwXydlfVBCGlHA47f2xGOlE2gkJ6tpwEn8G1pCOcXzcjqwHXCVXh1lnvCEkWXghFFzcvua9o
yGWCXiXcoDS3IYUfZLVsuiCCZgLrdGQLHkHEm7HOUbH1/X40h+pOVVqEBba0ts+A9lMwGimZRGEq
pflJ1vN0biHzzGld6eNlmhhmgf1d2sS8pbbCCoXmQkbzkKDfHFPdwCbrkTcrdA9sOlKwBiWOWpfD
bspXJOr8dyRSOMTdGYh/vlHrR9bWLgdJ4Koa4jbDu5FQfJFdxwTI0ugfkGHXsOsdEn96MChB0a6U
yCdqCnCA4b4+JzBYpE+sU71CuGOT6Bt9jiCo1orxVbKoz5A7FEIJaT8SsSmrZP4sCvKKmIb1ufE7
rbMf+mKrqqjRIPoTPFEi7CRrM1fx54NbjVbdlVO81lpVoM0XzYOl6AYRahMhmzu2fc6trYIS9I2K
OEjQglnxDHZXFgEagoWGMlHDYDw68OESzJLmAzR2P2kzPK7QrAs0nZuaQp3OMjF9rwasKz6IAT7D
Am+iDEekM/zEcIanflyzt7aUlEw3FxVZyJlt/tG4a/fZRqQSmyCayDAkdar0OQsAy05hxF2uKFSa
0JLKclhvBgR8IHMKhA6j09W+zXHodVYG52JrzKWO9JQcugjLYXa7MNN1j14uhU0H0+kZSgiinFAA
K9zVFhjonYQjbu/UcqubgMARoPUEfugDwkfBqleCSLkbmyIFmMNieukoBL+fZ0WjPAo7ddTHztWT
GcNxOd0QsGfcLj101MDNTOUTjetMiWx1sncerfpLoU4wYhETQXEA6Np+NZu0vZ1GjoxssSG2+Wij
xRYAm0uAuWtNZRyWgyTZ6+ZYLKhhOGjcUfOYv6d4EX/AA6bZWSs9qyeyM11iClqa18V0ETmbRHIO
3QVaHGhpgbrxfaR+gjQ3OT802pNzfMIkquAK0ZMXnY6xvFsTbyW+djArFZk17PLysTSnmciNvkGs
2wRLva7DDTD9im8SRU0vBG1sdJNMr0zyB0zW9ojJHilYVTXWtBsJZurDebCs57QvpgeTk6AMXA6h
CJ+3Bru2QME7BO2wkAW2Ktp0sWzs2QNn2ziF8LHmjDl1tLP1QOUasu9SKL3pd7hNXxfRj98KAbk4
aD0WHYapgiCgUwRh1gaAQiKtRdlcWHaCfrv2XDLakqa2k6iSZL1ECDKNpzY31KepYPJmrq3Ueu85
1RgjIEAeITAlXDemUdW8BmAlCFnS+ls6kiq9J9KrfMZCYBy4d021K0H6kw2ub94zeT1Kd4v5cU44
eNmG1X0lDX5aHojJTb0v5bji3C0VAjmjbGHnjSNwtB+JzsNpRD6WbvuKcIY8TIx6mnapuW3mRe2M
1gMEE+giCzvBhmh1ignenUI1o7hoHMV1sGSVCrCMqVf31GPFm7ZaJlObXbBXcYYxweGjlcsUUWti
P94OZtrBhup0PZr6xYqtGSWFL9huYgIg0ehh25QRsROkGkjpqvbsrpZ91az8EvCyAytFPtvT05xL
FbmbVAUkaga/6VM9xe0IwV7H1eZQQvOpDndDKGQBCo/4AqcEEjI1b7U3bUx8NGnJiz8A3YJxwHpo
NDghojXzCL5j/1lr/oyz4FWZMwK1AP1rA1UQ15F7up9JgsIBOafs67xllXaXa+Kvai/SW6EQe7SJ
5dM25Fq5JyanFByeFSXfU/VDHMrm1ukYhgiNHGe2JkoR1J19S1E1cd3mOUrz3K1s53KCqvbMF9Am
YW53HVGnVq0/KIT4Nkyh7HX9frEPW7eKDypHW7SEzqYUT+z4VvafGUtoIBOLbx+8aZkGpFrUSN0G
9M5+6XqjgxrLlG9Om869ryHapszjaGW1B1xJOjvjktmwXeByRUqKjz6s0gLdF9kC1ReyMQpyDVaT
XfambtWjIlzypmFqfZc1dJwD1EQSWNxN0zfGZWpEBhzs/Me2lmQAA2QrlfOEbALAN+hRaE/jd65g
ro7kq7gOp0mCPNzR2HHoVVU4Uib5Jo1RlCKS6rB9XUTOtDPWmXZbwQBuzxD+yBcsP5I905RL9xCF
i/EsuVJWmDf1PcRBk+8LQ0axnzt2JOO12rkrORpig5CC/TeTb9QNivqLWkCiwsWh9QNRLx1VKp94
k3x4KNnFCda9WbeV58pU8+yeniJmMj/ptpLvNLPUqv9UGZXlBWBZ6LeIckZh5yb2/GNegH0Ha7Mc
omz15GCgLjmu5Ph4L8vNTb5bYqp/sLcdX7rJy/TPU9KN1Y9iYfO9sx120HCe2oNYpe+K9h7SSnfg
jrlD9mDjyFEpAoji85AOn5pydYk5nwYNAQtDw4B1FhoF5CzNg2mVdOizec5f+lq7FI28aVrzh4fm
Psw65xthb8sLIPI+Qt7o7W1nPscKTcQEBBO3hghMEBpsMSBua3bx3x2fUgK/AKmTVDSyMonXvMW9
a/SRhQGKNRLsQIGgtB9eqEpAI1kdKrB7vZ+tm/922yWRktMf5/MGJAHhiepEn6gYb7zR0O45mMEy
c4kRIaVrdvvbzmsXE4ckK8T7pdTjCrQLIJiGCPR3pHYGZq/fC6mNN1mMTFvh/EHyINEsCIC7BHen
qix/szbMuZC2Cy0kpAQ2wXzHNdvFWGAGzImvKXlJimixhOawLn+z481V6IjgcztoWTTcdb/fUA/L
dGizQiEJyJHnnIGaS3QtHzHZjwjCGEl1G2MelXQaY1ictaPGep8O0tSHnjjGWakS1M+sOn4ymWSv
O325EohiuteNYmwqsEZpkSop4Sq6LHs/VNtg//P3XyOgbqruh66neWy0xoJgaorCa2S3PAbz4HiB
ovYqX4byPz2L/5Nf/RdMm1+e+r/Jrz6Nr82311+lVz//wT+lVwis6CeqJkVARramHaz1/5Re6S4S
KnQsHHUBBtH75iL/kl79AykDukqkV/wLi//1i/QKLRe/DRWAbdu0omz970iv/jkE/mqZ4Io/dH8Y
uIhcDnKun+bvX7qS7cQed/AcIGuZBSzfY/eLjdM7E90sn3R9MKPeswmKst32rtlW92rWrOWr2gy0
DNDkhJS7S1TgBjXoYVpe9CWZ71fO3g9Wa3S7caaWbVFFetpW7UHR0g3GHYb5hZD5u6QatwtzwECT
rcpCSvSB7E6Ry4qaohzODD7VwJmG6pKDkHteD8mk+mQiG+SnK3KE4aRbYNmzYXouXUErugDdRjJZ
41hfrFpbxpA9m07GMci4G2r7QHiEJW0/Sfr63B5nAks5jlB6XA7OhF1NowzzWeWVEtZgr4RrquSx
aqoYbzzLoDplDWZ3VxMAlJ0NKr4zKB85TQaUlnf1XDp7/pT+qk7g5oo20W6h/jvBYFLmbFerO2P9
Uyy/bAZ4uQJ7oM9hJhw67bzHGrZPDOgQdqZe0O8Oa7Vbbmfn2TPG2yEnfapQ2JkJ8UMYX6xMme/S
eT6feverLNdLoyFTjozrNkcxPTyiVIbXPrLhXBwfJ+o9HttvpLUSOSfn565N6rOxm/QbaeLjcjCm
SoM4N72wv+rq4l72A6WW1r3h4HS/eER/mRMKMjGv0Zpk6deisCqWRfeN1QzonOUsr2o9fKOeRKUC
FfrLYvUvVBMAiCvntaT0nKVJ9WnW2GZYYmm/ETt2D4jyh7lpj0zA94mlxiue11LKHUEu8H/xge2E
3puAyw3z4HPjV29JK3eAdjvOzuitpWJ+srv6QdaauCz0+dUy1pWSdIL+e+WZjvRIqHfsCQQx9Atj
xDuytDlnc0J+0JkgMfe1mfJQMkv1B1KhQOClM2H2l4HCUUBnW0wFS5TEPnOyzqfxTBhD8YQZZD1f
HDsogS9W0/NEIXb8puTjvUydMG1eKISPVjBMnIz6es0ghrq9HokuA06nmNRQScOl4WZZMuHkqRgs
9JyrxvOGLgsFf0PU06XGUf1VUZ3mtp9SO3KpIJ1ZGQJcX3baiglmoZaWF02IA7h+UrBj+zpFCiur
B1+k4zXlJP6f4906hfBINerj2ew/67oZSeK9aZ2HdarfFxtgRFxZ4aB3d2Na5TtrYV2wvLK/GI0F
L6+Zv6jkNNq6RTO9zTAX0qYiZUGPxm4kmynL4m7MLw2CR5GbbGtQm4Bv7EMCxDSLHYQk2n5Wf12X
Uj3fjJLQRD1tQ4PH73O6Usn0hpVLxqjjm2Xn7GtyfoRG0R8JfXLZqAvJvXV1qQwbDNeGImqPow9m
X+OFGQdnigPpfZ3l7lmzLhwCaiu9Uy1wCF3Jo2Rvve48Z64yDEDjtypP8Q5I8sl+DGupPdDFEFEt
bOWpsc3+DBdDTLfic9eY+q6qbaYnQ4vL2glH28UttvA8VORlUV90SzDZcg4TMKs+7ZeaFB+O337v
jjatODM2l8TdaWRl7w1qfl+1JHV2YwYXV3ab/rIu3qe0bBDkqA0tz4LA8+VrWpd3xHNiR1PtMCvC
AhTwfT+tHoHn5eSvKrYaC/geZbY0cPviLeHRhbRu+7BLrDfiZc4IGaYFlT2lXf9GFHn5leSTuJBE
Q8pZJxd4DJL6gLlZyoDnf5ObI8cz65OikGEHYNagKjfGC+4gCmTxCswkzulAYawKoFwvlLIx1TSy
ipsmsa4Lp+puuZ1DvO6WX9f4E6JCK5JYMcc5al3jPB3WFMfLTMtGc2Izy59UewuRcOgvXq7PvHEn
Sx4IxE3P2XNTE4CLRveB1u80JOkjGcKfC2HuBzUzQsN+QYEERwqRVRN3NLiSiMnW/Jyxft4aRmc8
drjuiPVOv2pYKH2bVu5arxTeBACPdnOAGuapxalwMt9mzA9MPTii9MFSzjoPu7xBj+7COGB1XinY
1RemNg5f28We6eTolvUGCbKB5pSYpAVrOSwu3y1VEdabcPa5lk+cUYl8vtLbVnukBQzFwCwUZV+r
1nVFg+u6npD7UhhNKEpJbQjopmhARVdvR8VWns3SKi4cUqYowhxCzlqvr65lM2e7mZYt0QwzvCqr
V8NCSenRTB6WMALv4g1a+H5BUPeZKLDIrOtrPKGxRHfb1XG7TFWs6XhIja2aRn9iCrTp251N7RxD
qfyBvV9cGIuqhhAd7cPJ2R13uTCV2B0AN7Zqmewc7gWlwnbBCVa7pfcfIOPgEXAPoKafhgXSKxzV
7tPWWyo9xtdpK0hmmzoHB+Ca7Ban7sNBHYawTfs5Lsw+iRJM/k+pWravCuTyB9y8eYRDqL4yRFk8
KfmcnXEiVvYm2Y7nc9Fm56XuKddKJdc7TqndSw6iGKY6WxFWT7rbZ+TO4daaB/vTIJXmkmJr8zRo
bfM10+ztPscMEar20ocNMSw7t3aTW8gaVUhYfIIUdd3efm7+/m8f/F+H08NpFwIUj9f+/8FDmfLm
tf91O3z4d//cDSuW8w+EfGjsUNoddIoHQd//IFFs7R8cUQ5uA9VE+vTz6PS/+2FL+wfn0EMgCxtp
1eFg+td+2NL/gc1ZAzfHrzyExfyt/fBROo6Cr4YcDfST7NN/VQ5JAjoYhWUVl4t1s2Sb8IHj5kFO
WvkOqILxBduz8kijkWjxEjt+m5M9DzTeDsBuE0Nbrd5e3bo8moAXP5WSeeaXp/kHff/Po+NfG/W/
/rIj6Sq5BCpbPbOMqXHWF7q5dpflQh4x4l8mHUy/gSrhkCPNwFA8rdX9YGyPk5JpO11FqkHiJiU1
IuXTEN6Dvkt0TJMGzIo9oc1IpDguf/rgLz3I/v/0lx6d5MnmtbPBK8t4TDQ3MCQQ4kqhL9CyzXxT
K/z5trm0EYFu+I85mubhIPr2IyjiqasfmRGIrWGTm8kyVoVuUSDqQKsw70eusPRAZkMd921XBQTQ
0M3S5unCFkkevH/rv8t+//WOjhXhbWPkG+ixMt7wqFG9wZl6l6Ztf6ZYB/bV7KmfciPHIzE4dGDe
v+bvpZq/rnkkEgQqp+r4WIu4K8d6N9esgS0F6as2Ub+9fwXt1G0dVYFc06ZDv81lPAE5u9iwcEVL
2bQP5OIynRPgHKGmmwIvpWtMA6iJ622ij5Vu12WFuMNCreuZzXLFrvJrI0j3bHPKEEh6kg9e+gGl
9Kchd6x2VZSqbXqEVbFeFgvZISS9cFDtdxWHaJY+tTmfScA4Tz2KyE5iUxrUzSJK2fFF7aimfLxw
3THNOXujXDLcgpp+TYVzuTBEt56pvTcG0M8JHlnW4fr9p3rqvR1+/suBu0biNlSu1cQbeZFB4VkC
CEUx7fGv3r9/BeNQbfrDh3ioX/x6iTEryUQu5jauJrU6z6DUsGC6SmzhUL6YwED7uszbvYINPwTc
Ls9GKepzyutkPi7oCl2Z0xORmXXTAnqnfT2Vn2GpmzHUpjF2Dp2iSacPlWxQzAwi26NlgewLRIlq
cz9ymqvWQJi4N+sk0XcTZsgLzpHibOmWIuygiYSy15YL3LNsncu2A73IMoGS/kpPR3c3p9K4ef9Z
nHraR/N6sRIITYpfG8MVVQ+2WickpEP6cC6cD4ptPy1Wf3rcRzM0QgeMbevC43aAVeLZVnF5cTQA
w37dpfXnGeUpPbMGBIMjfLc21g9etHa4wp+ufDTjIkwZHRO5BIpNGzg+zRvTDmZTM59AKU7f6wlA
gk8Yr2OHWDdKMxg7zdv33pAKX9gLZ+9t0Ib2gxnp5J9zNAV3WNhb6AY87K42LoE+EPvioZCM14PM
tW3M88YFciks1Ff62M6RopVlUPViiaEjDB/9GX+eFP4NhzyRZufVqtbGBEnlMVByuAGINQOZJo/C
YBefo2SMVnVgHzljbdmk5+7dQ/jp+2PuUFP+97dCbe/3zw8oualMMCNid56cQFMVN0QYJi6QVlYh
db00ev86fx7bVAV/v06yunxZYJHiqVjqfb/SNKN1LEJVEw/vX+Hwm/50J0dVc1l53obKvYzLAY5F
AkOUqCUFtaIFF17QjYgKfdU+v38x48T4IWjt9xuql2JsDPjQMSboFaU1fXkER84KZnVTPAixCxlQ
wHXBsoxAxS6qlNDckJYqQsnORNUWuIO9RKXdSftM6curgggtEpYGRFHV5JZXS0U+nq8Vq0oBa0he
Bb7uMeSYWbyUaz++ZOpEym82tDtrtA+pCjKjQmZZTKZAWR2yq9Ym88q9neTOLUQAlBmthyAtwCJB
cZJKxFU/Tiv8s0ofo60avTPSHlz2HzmhjxHaHGRAalMS1WCzRdvbjb5pYW5Q5yNcUUjiBBvnJrVc
JCg414qL3BsrLVjocCK17nXl84qQh6x6pV4iqrZtfQmFIH2x2Fdc5GgT3OvJa7SIZhvS4IJ0QA8h
leR0PRYzCF2PvDY7yiA074ylTYe9nrX2AwUy8rTWpt1+YD1Q3uYip3GbKK4Vi7Ux7uhkQk9C32le
ysL2Htbes7SILIgcXcO4NsRtTAS3oXQZ5TM1GDDIXsbt+b3wNknfzCDrYUW5DcyDH+ptFo9GdY5/
X0GWvOTwTAe8G1Og6WPxigl/eTDyurwpUQeciaYCKZ/qyuAPEu4BhTejQ3FSddkKp9uc87hf6bKF
INHkzIOerD0qMu0ZvcdEijzR7WUwa3Z5YxeOp5xnJEJ9b8nF+nFQrl9IAaEQCSE4PjYJbUShHASH
Qq8WKVlDyTlIEHuUgSYX96F2N96yxon8U1M3aPutTndR5+a1/UymZ0uNjvhTKmuGV4IXgF/xPNd5
g9B/y00tMrsS6kCmp0ode0tmPBerPcVYjuUjEV/Fq1ba9huYiKI/sK3W5lEMqv3mWdOm7Di1LMDr
Jn1J7+zcaESgdQpduZK8anjltLY/UQKon1KdaLFgg7ioxiX6KxK/tIFSnI1SliCKyaMznCoc9WfJ
eCSw9Bn3p3rfWzTJfUOZKH7nXT4lIWwkHgxxHOOdibJ0wbChkuXg5r1+P5oHVXg+6DBRtLWBLdRB
8au9TKPM4XkXxBSRoWMAfNW0ZB58l0Jt6BIvuZANXGwv3mqhWMm8zW4CPVmGe9HhTvYtc1WKnTp2
QzC7ZrY34X0JIH/eQHw1wzoATchYr4b0h5U19P9NayZaKtUKJA9tmVq+M24iVjwNsFAvuuJmHjTi
Y7JlfJYqeIVIsduDgSCjdmAtBos1UQrFHbVMKDR9bXuHsg9kCbKcnPtk7JofitHbb246aUOYrRNR
Kqth54EmRqkHkxinRzq5KMJsctG/UvcdCMTrjeZ7m5rFY972yLxQjRsjeJWFRi2RO7BeBUF0r0Kl
VjuSRvIZeOG4Q0g6PtjgxXq/T1LjbEDk0EWJpSRakGT6tdu7UboctC8Ut/MfS0oQSlFj63Yzqzsn
c3x5QMaQEqFZ1OLVYTRRea9VKWK9rYtdOWdGFVbU5l7APi0QetL2fK7V7Exgi9EgaWuii11QVDR/
VtSNaI9QSyejtn0tPUQj8dqDHj8oupRLSDboI5gT6k8J0hwmzaF7UTVnrc/VLlGv8tHYzgRqKmDV
QKSezL7gxY/e6lLc3kqyICT1YVeZJcM8ya81wdfLixSxJUB7ohmFu4KLYCt8stm2cK1zAJLkLObx
tJqooCDVed8tgkOSqK5mVPopmByf86QFzsJbxq+CHWuzc5ELwOZ2NIA2tqlUV6uH+hm9MoYQvxy6
wpeNk+2TLnXB9iud+aJ6Q/06VTOTLYVuA1E5uWaYecuS8dxPU4JkqWbKDOhwUNJTs8y69BaTz/D9
FfDEgn6gwv66bx9WrXXQWR6OBoW+E1SKGQLlFJazpn6wOTocAf6wortHe4YOO8FUcjTlLICIwMj7
Fvrm8JER9cTO57jLTjpzttUk18eCThssM++hlbV30ZOLQisinT94Tn8+32Dp/f05NdPsNgKZRJwt
3QYSWZ2vq1S5ShGOX9aKxRZ41WRgj+j17QmW0/tvxzh1d0fHqmZBE5r1DegypMRPJBNyQzYQPXRa
lbk95wb+JFxIRcpOYE7zyUciCqLQwTYmYakq5eWA4o2U9iQv0Vq27VNrsjvwe3uSyr7ApCUY5odd
hrKyRm4kn0KksES7X7t6voXnNj1Lb7HYPNNK6cPEMTPEeQnf314tkYQHjiI8plR3lXfE/3SpX5uS
Ru0y9BOO8bF86h21nnzk9fRF338qp8as8fu7ELMBl6aT7PmHtd9ZjZGeVQkWgXaj8Pr+JU6NWf33
Syxj3dc47tvYLle5n4fVIFNlXeP3f/vP4PI/fRJHh6gcWpq3OTr5S3VbRVpTqnvTgw4IigoqJJDV
e6I0592mm61PKcfE7WXY56Nku41jKduVmpWErgVakQxKy0cWmu1MKuFP3eRoe0Uf6nAhgYLgEThA
TDtsDOdyOxf4vBAkF+YHw/PE6Dz2SkvkVVLQHmLPRssHSTBRBnwFmQIN2VidD65y4nV7R687dbac
nmNXxvlkmJcp0upQYmMLkDd+NKKOxDT/W9kyvKP33TSbjbJ1qWLD2rKdnLFg0fWnJLu2mhM6rDzB
YhXrbdN4kvWwpdvsbsVeTfXk+/tj4ihh5a8/4WhMOCj5vYniSayMQ3uG4Hrd62BVbgH/5uAmAX+O
1BofG60ZOXUb1lVBNtndJkoBCZah2SVVvX//bzl1Bjs6VDcyxTizDGWssGH20caCi1IRjrWwnAOI
dWQbe+v0H5VLjGMwCIUaDBMDy8PoHhIUsaYELayqyJBJ++n9+zn1et2jG1qKeUryYaviYpyLS3VD
dmIVSg5FFMdrjk4k6lOE+Evh9WeCI+i+SsRyCajk79nK//Vyj1VRTmYRYOiKPLbWQr0pJjO5Wuau
eFYEkVXrTNMqT0l1xzGQ7YsNTcr7N/4THPOHicY5Wt5XoiOmbDTzOCkK8a0w0GOTDyl9LXPm7hLL
gW0B2BpJoZxEPT8Oltm/DpQq6EWM66TuQcCi99683vHArSGwh8hOyBgb10OwuqHOrIBKh4kG1TTa
SGtao6Wv0gelqlME92x+rlBNat+zpi0b8pFYXarZaTnomEbCNs1sPgpXOLFAHyeENyaKTLawWZyN
2IB9PGyUi7tqiOD9YVujw29RrdK71PRpwzXfsp52/gerxYkZ6tilDzu+GWxjS2OP9umLnS5IV8gN
J+Gw6K7ef5MnKn5wen5fkcamYZ8juAYFCWOHULK8q0pHoUROfbTU7D7U4XmfKWb3Y0RSHEL0ae7f
v/ZPmMefRtHRLoRyiAuebVD2eZ41WGsJwO2Uqrzi1LM+Am2hpmc7454ehJEgxNUxnarahERaqybw
wLOaMmcN1IjS0JhzwjvWBBkXThDsRNZc70AApLFR5xq2ZtbBr3h162fI9d3eg6s7BNCB6SoJjoQy
zEGv00Cfu/VGDLY3/GdTnnO0yMBspaUFkDFOWn59VW7druuH7dKo3D4o8rJ4FlmVfgBPOXx9f3qe
R6uNrc0GNoYuj0t9+24Yw922aT1nxOK6UiYNFPtcfTFTtPLvv79T059ztLSodrESdUmfqhmzSzTd
453aotlCJJT4eEPRzPWZt0OG9ppsjvLsWXCDRz7W2/evf+rzOJp9Sy2pum0pygOvmtTsFKt+TlNx
B/M5/6Arc+IS9mFW+KXDIem7uMvUZDH9uPEsyXU1GLAFXFR2vX3wkZ9YFI8JGZvbEEyLjD4eDOgw
JE5PEUeO8rKTWne2CBQPQjOVt//okdmHP+KX+yHf26U84qYxB3Qcs7Nqn4EJ94J5UZ3o/Uuc2LzZ
h5//conMgdqzcc6MIXy3t9rWKT5kgwPyGBkboRofjb6f8K0/jHb7aObyiORZFMnMpSV2c1F0qxH0
uMtDrTXNHcJk0PFuX5736nijcZi4xe5ZR47Wdk9jo2uv7YxjQs20780hXp5cGqJWB/UB1XYTT74N
9DOugKKh+is/b3lu77YBhQ2ViCaYFUSMmH3LHbG/e+CjVP262oom6GEUl6byZtWsNxwlK2WEfGC7
rHjx1KaGrzqZgJ/PVpMEiPqu4fXCs5RsfIq5vCjHXgY9ji2A7MkXDDti53DQ/2Cgnfpc7aPpdqi6
FjmDznbARQiK4axFjznAVrWrltDyitZBJnU1lsqc7CaiuV/SHr2VUVfqBweUU2P9aDZsJ5sAFkNL
YyRf6Rfd2Zr7TRdVoI+qhn8R67ovW3P6/v5I/Eld/NMIOZoPHUE0KSq5NK4GB/Ct3beRkRDp1GHQ
PJsXPdvjhtfZb5DDbDo47/OFumutT6af5HYS0OJ/xG/nsS8pse5bUt2Z84KMGM/KF5t+y6FPWISW
Xukh58aDC7v9CKBz6lEdza2QHHpC7IhxJAC9jwy9QWE4Nev1VlufCU7K7zaShD94LSdHxtFMiuKU
XOpOpDEmb/D/xtrv1WpYvzrTOl3kUz6dTzZyygxh3v1c1iQwZAUJAXn+0d0ehuAf3tRxrFlRenmu
qAN3Oyh2uOZSCeo8/Yg7d2qTYx1tVwUQ9ElP2QykGiZsXEE5RJRZRs7GKuwti3PRKYse6fVWnEkL
RhFuEvuDHdaJJcQ6mnJVbcu7qaMqolqY4fChNaFaFnk4N7oM3h/oJ6Zc62jKpbKHm3tVsthZV/3Z
SPTlSu2TN4SdzUSkPCrC96/zEy36p9d0NOW6RJYspKtlcemgABHest4Z81ZfzBJlnA5rfO9albqb
q1QLt2LJ7xp9VKLczqkgkRNBq4j+CQI9ZY2m1DHOV0tvwp5Ugf/wWR/NcDBLDIR0LNeVbIq7RKfm
rm16RVvK0p7efwanXufRFJavbovofMzjISu9/aCME5hn17oxR/MjauGJbZx1NG31qCQXh8zleOiL
/tyZIRZvSuntdKv29maX60GZki1BX+4jvuupmzqabJSaZN3OHXIA7xRAbCz65wzZPjCRpn+wkzqh
wMGI9fu+AGtUOpmVx1HVUbIH6tz1fvKkfltJ2QUYFIxwFe10z3XFGZ32LNaXTARW6m7Y6ZoxXHCJ
Rqj0zWDzlio0G3tECMu4k3L5qBp74kP6GQj7y95l9MQw04DLqcZalMxnKB9r4azwJuikgZwR+/cH
0anrHM1HiY353kmZvyWOWjrq9YrpwdN2GefqIKvX6oMl/8R7PSZSenWDUExYOeXGcTvj0FT4+CeU
6ABp+GBOODFzH7M8WzquA/CrNp6mOYm2wTOvBtGs0fsP6tQNHH7+ywuBib80jPomljaWcPB9VpTo
rBDuSuv+P7vE0ZxRinYwxgoRE1B2Gne661z33XYDwHT+YHk9dRNHU0bqraMrV3gHMvPcm65s0Zm1
crudpvqjt3BqQB1NGZAuQO6bXh2nIhmekkQFbb6U2pmt9sAzqmQ4e/9hndiVHAfD86fLZSyNIkZs
eQ+R5TotehworVKFU5dgrMCK8/6VTj20o+lis1lY5pVjhNlQwNYb/OWFI6D/qJn3wSVOiTR+is5+
GV1DqjeD203/n70zSa4b2dL0VsreuBCGvkmrVwMAt+VlK1IkNYGJpIjOAUfvAHZTC6hV5Mbqu3ov
05SspGRV47QYRVhItwMc7uf85/uw1BTnmUJtToDb5VpUQJPZKdUPUXvui5l0KzYwsIawM2zz2FW+
txFQ+P5wk34S2LU+UrX9zKEsUHOMzmTbzCHMzqGPDDDc35IWG3poLkV3mMwEPlLWjd+rXhrfnLFv
5HnI23odFk0dA8w6TJ9w5iAfJzhG+CkUnj8c9H++k//kuW992MMgHHY43hPctUbkqMWqf1nskXxE
gTarKzsIeRS2yR+S7HVRH/UWEx/06sctZBUVYmhyYvJbzIyKM7ZL2DUtda99HFPDx4YCxGuqknlD
AHNFNqPSTZFCFhvL7KJT/YnZ6R6GGmoTpkZCnZbsaVpS99HN/GlXpVYJm6m74Bdsd9OgBTEjEubV
rKPhgP72+4vxkyfyzzbaLxeKaIDFNAYXChkL81AYM+eUoCB8q3ccFlfzXUN3iNcJ187vX/CTq986
//dfXnAsDS2YgTnuHaIRkRQZIiBrGbbGOP+p7vBBKfzvtWPrw8I3ErvNrGwt92iZg1jOYtk2sOsj
bOjpa9LR4ZHMVpF4bdeNrJP0eXTpWUGDLmjarctRmIlgVqXDf6YgVFZ9kFwm6ZhvK7GQlEyDG2kL
cVsO8hUCaL79/TfzyUpnfVhM/XRe7TXgXSd+490G7kh5gdUhMoOVWNcZTvb71/lkpbM+rKhlCqIn
hW26y4LlJrBNuSsDgGyeC0SEb2m3poQlfv9SoHz+8+PPeSjg15+bbG5W+oA79moNdCLuIxOeeVvp
Z4k8SKp41pmFcSBHoJ5CB3dp5HIa6YfRG95YTNDE1ArIePmEMLooZ1tlhN7csH3CXVyHnWPh6TR5
7JiOtsW3lVJ6rLmRkKkJ9Y2fy/LCSWrJbij9/mDmHALDiv79WzYlHRh+tmg3DnD6a8rD1hdhGTOA
R9d5y9o6Mxikn7BvImdyLxXBjpw5tbOPC395cl0FmiPjSQvUXUpYYYrTxpXjVktfyR3UICbB0l0x
R5oTpsKr6YUwqo6wXaEaYJM7C7ssir7eojOTkNPcnDdGjo88BNYh9uM607PUPG0VMZgZ8F5JDxs5
9DW/+uFStYtnz9EYo52t/rmbsPj4g090Vmu7gDaf7ugLb21NvuvcVl9Rrd8NbqaOzkL3tzeC6yad
OsIhi5mGTDwiepwWV6Nh13vmSapa1/G2ZMx1JgGWrA2fL38bhTBOoDISJwKYlYwxqbOOQWCZfTe9
rqfrik50jJwcMd7Gqm3jyRla8ygypuqzzO/hZ1RnkocBtLcIS/THRuSD/NpbGh8nh1riRXBnad9V
LP0G4u6xwA5l1fMPqTfDdEdWtr3D0jIRPvEDkZxTY8Frm/SAfzAtiX2q25aMawO5W0jKAGRUaKWd
uhoCTbzVTec8iYWSA4aH0kuA5tjFV7/I4VcpMysfVc6gbDQrf8Z1vyr/YYCzg1FuTZuXYlxYF9cS
Vw351GU6GHNhjZCXBsrvqdOaWzJvoFsEk8w0p8i1iJALUj0thiHTY47D6qExk/wdyISZ7+q+Yhyb
uatkPw914UR9B+witBeCTQxJWShcGt9hCXLTYbR3olzUPcfLmlAgELBiy/HTWcmEV/a8K5Wdh3A3
LThqRWrbkZN5+aVy89XgWK70Wwa5Vy+S7oC71Qyyh9Qy+B8AFDEQwwSzbh2mdYVSVaICqzeyCohD
tr1Wv0BBcBmTG4fgm/KCLW7C4ox1rZcb7HDMuJYi8HaTzmUZwVFTZ3Y1aLHcEP1JiWYpt5Qw2+dl
ytPv2GvyrTaJ4lyyzIrIdHGcHie61DJq4VZvGoCXZJ0wgU2RRVnrFgZW4+/Zy9NQ9jvNE5uxa/hB
eVTbL0GRjQ+Ysas55K7wjoVpzHNUQkUFZeTpxbUrnfEpGdvpgvZSl4Smz/gexMo0+JLmvVaSsKb3
RUMz6Io72gpyVxea8zq5C9TArNTAlyYV7JahbPOHsU68Nzk6JTu0opr5SoK+Tzf5UEty8S0pk+0Q
NGvKIzppQGPMoNlQD/e3qVPriNQpcjkRar2E5crvRto6DLekocxWh3TSqMp7rZ1JV1Kqqx4IwWt2
OJeZ/+IbkrJC6dpArvB7kXjrHdu5Xv3z2IYsJ1fEBXziHenTLttoQeKs25bK8ZWoZiZSZ1aQPCyD
1WCpaSaNeSLRk88cBWqT5UxGgZTLnMgGgO6wtfWkuWdIioD/pHun0lKlD9OaqXEglU4Qroa3bpc8
0IkIGYoAjW1Dq11tUC6hCWaZlXGiKWINmJjt3s9D/j7spXOS7rukL8zjOK64m/jo5HCbrBNv4PbV
GFfKGLc9FebnwIaRE6lyWPiG2umMbrVJHMKBc/gEXL5n2lWZ+iFxN+da130GboNuUJjX5gLeSpA7
t9z1yJEsWNxFhG4NOt6S+ghs13oEGUrL5sVxpku/ahluhE0ao/wOLmZTS39U/HmuBOJxoWvU+bVd
edYrs/QMx0wF7gZYpqZzSBmoQK2YnfnYwZoTbEDo4N02c1/mTGOeS9yz8JgRbtk9hRn2voR97UCT
qAdvEwcBZHII7IaBL6z19KdkUTAkhyq5bnPLw409GfeYtOXdiptSwtVrMLXhVMNMoFPpS0gz1vYJ
TjDRPgsay82sC+dML2uMZ08Go9w4PeE90ontdZ+Yw+WcLw8kgM/N8qCo77US0hJB5ax/E7Mrl6gn
KglxivHwb4Ip2zyUebkYUZHY3ZFycrVGBpdsvDRSQ/yT+zpI/KEc78h4qrusCOZvqbT7ZecPlmZu
3BKjVyTaXC0cNESAVIQZavJNMtX3NV9BOAWifoGxNN2vsq6uAJ7BDU71dIWrWKsW06uWaBNksDnZ
67IHTYvbBVK47s3ZGOU5tIFdwwjia8a9+8zGoIONSd+2Ibjag7daQKSu57YnrXM9SALUr+idD/YI
pvgclBhPxEVQL6re2tEqwWNkF6d8Aogczo7Z3/33YOLCYNfgQ8suqkfSRLy1TKubx99viIxP9kPm
efP3y/ZXJybsapQYd5Oh7lMY9iBmGCdvSsV8dwpIyJycHHIVvwXQQXGAb6lfqBYQaWOXdWz1QtuW
+vT992/nk93/z7TVL+9mXs2maibl7nQlWSZT4HvdWvdXQZ7JHdFVESV6PqImNtw/vOInm9yPJBOW
+QH+QMkoh1aUX6FZjDEUR56R3GAHuvXzH4pynxwzPuqqDKl0HEzK28EDqTfglMUle6EJHEle3v7+
y/vsJT7so1eRNGXXeP5uXRdKQ4F7LeaFkHOy/ilk9dkrfNw8F5BaNTpbO9fXHobCsm4KAY7CdRb9
D1WPz36OD7WItqoFDT1OYx72zA20qupCztLYMrcqd8boz384CHxy5viIXEo6C9J1NiOPLbMnTtgH
zVCkzavsrc3h15cQXv4QjvpZAfxPTvQ/q7S/XNNuJzpkAkW2T8DLAnkR6Y0XdNM1bTA3XIfe3VtA
3RkCKOpLpuSsSHaw4swsm2Oj7bSz65kjn4IfAT6tPE3JbHwtKmUxhmRh2WMrv/FT8pq21BaYOkO1
IRbvAtXO3RtrmJtt7tEJdqmaE6epvYPSgLAMi11tpsnLti04thjEj7hOVyPfWSgBLhPPpcM7Luo0
ac28ych/HiqBjVcJcAus+evmrBHelAwrxN7IDDFHp4HYE0bs31/Ln/XJPirX2lQU5HtwibZuDWyD
jdGGc3MWM2fZx8gTihjuKLPAJQi8Ph/0uwyQUgykNvvDFfJZmu9nDemX3y0phMPzsk52qA8TBhXk
lF7Rw7S6sGOeZucZLtRmAK+BQRSq778jGcngos7qTfnGcmQcolj2TCAEf+i4fFa8Mj5UKmg2laNX
0Q+Z7VTfKAKEUTWVavuPWWVA7Ted5b7OfmudgLQ4+yCndWHmuh03bCduLCOYr8iS8eOjc/gitLV8
/v2P9ckz5Oez5ZdvCkR9P9gQHvedaI1djY8dtGVtxr//2z9ZEqwPS0LlT6PRSTPZ6d08nRbC0BGb
XLXFQMWIHHMfF79/nc+ePR8CKGgCXOivbrAjDQXJMTdebSX664Bt/KFKE5tQD4euqRyD/89HwvmN
/PK1cYqY67PHYcfRrLnFvFq+U993D57IX3//kT7rxpofqolKt/vMBtG/8+DGne2peiyrrNy6udG/
DK5Hjn+YBNdH3+1zIoHxIOT88vPF/4tt8TegFL/8Dv8X4+3qX/93+qP7FWrx8w/8g2phOH+dVT1u
4LkBjQ5QFP8GtdD/gjQYnImAOLJMSoA6j9l/Qi1M6y/HAIaBPikwsP7Z5r8zLQzjL0RvLjJHy8Nn
A8fh/wXxxljkfyiQeawGzEtirNMB0bGU6B9WG6DLS562cpOkwpwuqmKVVD90ag6RajvnDUgdXoJ+
THRvrzXL1EayZ/LsaKH51nYQ6gyMJQzQljeJFkwYgUHp2m8Za3Z7o3wLqnZBQXSXFE29xrZqk0fR
YDMA6DPXrySXs5eeWOJlMNQGRyxm0NHa9611HPVOpi/KNJr0RMF1PfrmIHeAO5OtqJPJu8Cyq4tt
YlT6DE2gAp3lbAJiAMEBRHzTXRLDmfo9luLhoaupk4UC1n/FobGm+Lr2Gc4bh6rP+r6sTHuf3Inh
KxNTLZNOBbCvTeMHXrqZXazta1wglNF3C0JD8Gyc5fQfNeGett7iFplsn4QSZzjYrqoO7H21QE7e
DEUyJ9985FPUZ5zFsq4o01FfSqYRPwWnh6xkWzBRKQ49zUneRvC5yMcXhmHaJTkPk/pQssZpok+q
XH+6W7xUlZEOyw5YB0ThG7JNDjtzOMYnKW2OlbPZMiUKeAsC/KAzKhcBTocmVDTmXdMt1Ranr32R
uDpoi2ERVIk0ypRSC4orOh6+TgnErV7lxJQiovc6+xL01OA51Qf6WY03xRWc+2+VhSOblkMw5gTD
8ooeVUP4hxGWtorKwAQMnS26S6RUJjash6xvOAValhHbxfhsKEUrZgJ/25uZ2pTLMCNCQTfTZaZ7
lzd282qbON+h71GWCUujflpAs+5X7q8aOY+3fl1F5bzVTskDuc6UKzfn86HYWjYt/AjUFL4TIzO/
VNY46XhVpVyTvTKpisTAnocSyhgA+nsxDVYTO57pwU9uu7k8ValU/qm2h/P6PzruYiXUpN3e+k6A
DXxdCCGxXyFAZOWyJZ4BjbrLXX5YjTldcb4vSrnVe1verwvUJpuaaOyU7mmS8+UaDO+j5LgXMJLA
IDYh2UzkHOxhIdRakodd7jBr3AbDBtYSR22lh13GobVwunvkJR17v1SPR2TVKXA0/1V1DZWVmUIq
RQcJ22Vy9qWCVNg58y41qRxkmZj2IIZxXWTa10HoX0s7sXbSHhCYqLIMxdKInd6Op7kJYsLi5Xbg
M+8X0UCc9b4mukWTggFa39NoT1CM4YhOt5vH86Zc9bd+rp/WxX1pXXGRS3ezzi5eH2X7P1Zhv2lo
XBBg3mjLan6pIetHtlpBSMqSez+pNmSPzZimFs6TImP6UHlvKBaAgaPwYApWpcSi9bh0mnbnjwbU
dmqiWaL1uFT6lO20yl8mfm8E8mB3q/QU9C0XjXLMx1qmjwPVzyBIv9mt90UVpHUUFObAGZK4tSuf
EjXsBa9InxsSg6bpH7DSWnswZV0kxu64wjCLhka7TjMMnvDGqMcUYZWuNRto/awK0ZOH0qjcu75p
HpxGPWvVcA3RAC3NcEG5UuwdOV7OiawekCYzAM6cyLtbGBpabplGuK9YLGZvXo6qce8KtY4MLk9y
gwPIDbsUhYkQpGA6YZOgWpl8D/OaQYiJcuYZH7NGyTwxNt5A5vNdCbGV3Mq+EMM3ixLHtnDcN/xP
5WWLxfWKMZiblKG42JgsDauQG5z6buIb8UzwP07vX+nUKqNmdOBzG4+MTG4LaekMadvl7RAQtSxM
RArSOVA73RRz8py59ksdkDFsCtwADK8+DnMCh2/ukm26AugEqZld1jkE8nJIGDfXi306gSHUHCsG
JgJht+mR2uTWpUUt6yJFanYcPTwPXmY2VHOmC7/sv3gjCGOtYAlp8iwevfXVsfy7ynDaozsJRr08
9SREWn3ppDVHQs1trHQsB0wemwRYh71pTPOV3wkrTr0cZwg4s9xqTwNxw8Gs5KYvteI5V9YOc8xL
pUb7flL2taBohYkTUjdet03RGsH+TBKMIYk2e0d1D/08vlWuxAOSX9QNVo12Gb9W0nru6ZJQ80u0
qxnDZsglJ6KBHZ/ImWfIzflh0Od5C+AKksx6Kc8LvRI7b0xMuCh4aUp8cxl3FAoxqqu2vStHQiAU
zbaDnGhhWXInnSCmjsrV2Wo4CaY3WizHJW2vLKM99KuuHabavmV9q66YxUrDgQRSWOTQ6h2neQOn
/eDo9bvZA02ws80CWTiepTyhzQh2BGfEdq21WwHnIOToyr0+a9RG7GPD8PJLNqlNk1RzhD83ZRqf
yjbNSA95Rfsq5XJTCV9GaTO8Znq+sOIH4sLucnqJqpXh0JuUj9K7dQygwvYcs6bgTZvX62EQ9q0s
nKOrvEvYewX4FT/xwQXxaC/zNkxMggGv1DuH9p1hzvJ+YObIgWaJ6wqq6wSHkliRZW8tuWI3kNgi
5OtszAPMcOA2hBGzYTW+2mSAtvAWIZqEGaroJt/2cmjnV89CnJKHCDGMrt6sxk/bLEm6saFf5ufn
55jCbOXd+2NZqtNQtcXBZJxCc7AqjE7u3pp+JZEc6WS+RvluGiPkhUPLkmGum1EEmYuLCK+CEeUZ
Uei44M327JzMXpmYH1S6frP1dpjptXX17Bu7WS8DYe6sWlNOAftVmnO96xFqaDjI+nofdPZkPvDj
0X+8IualH3U4/DczsIfbvs/1l1bnPoobnhXMofNgyOYvneeU0tmTE3OpXFaTtW07RlScx1LVwkWz
UjK9GtY219CtMLkPtY3ULKUPB5vhmx6Xzbnxt3HXoqLoqek26BrKyCYHDUZVH3SjUkK7pjCa98Zh
BIH4PNdCTQzGF4MfkcUgBlSvg4why9sMbBWF8qvISvI2s+9MWmdxnjv0VTjmp22xa0Tp0JO0YO0z
WlesZRYh0hWMyidWt1xWpj5CgWVoxanaGDuOh6gdhWDN9GuSNZ6x8aV1JjCUFYfn3hce6wIj4xmo
Yhjq/U2f6HRhRcfu+hYcJCheqyc9R6CuEFEKzz1/Zjzy28CDIH8w0l56X2aD0bcDjLlGvsBr8IsN
W6ibThsLnicrasNum3QDZrNeoxtYUfnB6qQAwYFADousyepp108D1t/cRNQHgL5zkvHHpPQlv6Hr
MQ9Pg6zm6gDImFZghhmBkvnMl27beV7GmhToHvzUsd3t1GuqoCNztmZu8q7zve2gKNbXFCMyWnMV
1IfCA/zyWENOvUvgn3phCpG427htI8yQhnZrX2XTTLWfsnOudvUs9CYcgmLA7SA0d58EAoRlluiF
zu0NdxiRHGl/rQp4gK4GQbhwSgLoGbQbZMydXlVxYwUazkkN4lHaUz+CF4xwBhlEtlx3S1ojvyQD
IA5GU5v210wBZwlRuMmSk+naB5vZy6TkS4PGgomGFpySsBfaZR2GqNPc7snwLerTtPVhqpYC6rPZ
b0dnGXYds96PZmI1z6MocBXxwBJdAD2yd8gdlQVNsERLYaLOFYXfbB4OQUF7jNOBdpqZqji4bmmf
ymlU+xWyBHwYr72TdLQiZ9FGAra9ige+7qO7rt5pnX1z76GuOeo+yxafUtsEGYouj1AdkM6E2A4A
OZ5ja1pe+GI888VEv7VyV95TSR+iHtpP5MvGvkSYKb4PhTceUekVX4vZ008a8Zv3emnZJXrs8X+I
RHffgarOJeMOJnbHEY0aSPwJvGdGk152QoLR9Ftja0h/ZMuTmyQfYTu0geO/+kAJg9ClKRYWSXfr
WmyxhFG98ER5aXyXGXPybJEmW/+mhYXywmkVeWZH066VzFmB7yKL1POUPHQ50hknW1406ahDV1bL
3umCAhQihqxIG+dik6csiVpaugesB/p2aScfOVn9xANHREyENU823ZJNgFslqpok+9ro1Rz7YrgI
xn6gWUgYZigbDibe6BrbYGSlCevJmh7JBHRxtwDpAlhSRv7i2vu5HX70fpuC/8nkrVLtTVVP1SnN
ueBXiFpR6fMUL1eBG7DySo5iVWDGpmrthzkfHxJlZ4cCItPGr9wtg1w1X+PkbtJGN44GMUPkSHn+
WnXnI6xXyUumpkEEjYwolEWPrjAlF2Iqm4iZPTWPfBI2p0swTjtZMWDZcJQ8eImxXjE32hxGwjR8
8GnGMbhgE8q9odz+VxFmWA5vf/+bea6cfE4Y/TK+/ev/eu/yV/pBP+oh/+UP/RO27/+l65ZlcUbX
DZ2KCiWVf9BFDfcv2zUo0cAV9c/Tmv9GFjXNv0iFmJDv2VmSOA+onbBfH7K//02z3b8C1CqOp+s6
6ZnzX/c//8fr/C/pD3nzj25A/+Hf/1s9Vjcyr4f+738zAOr/hzqMg8aTOhC0/7M1m8fmR0okJHMH
upDJ2uwalRmnuqJZa4reawAiDyPsfBtwwqTVvXdinHdlmNxqWTCB5jikRqnDuPbJrca2irumm2UE
EhViTmSJbL2yOXr7twr0EMwnZx3S5K607W461QVb5o2lN0G3Xyu32JU0ZdKjqRpjYIVhChH3Gxyl
6Yu76myIAUGhKwElYa4Q9Id26b8LhBcKIV5lkj2MUaCmt6jl1jl2gm5xz2jUAalewKdOd3AYfYc+
aJss87UVWDNGdXRgybRRTF0PaKka1wO4bgdzNPvLKq4rWbHXR4PjF19AWjrlnYkSuHrpWaFvKeC4
+i00Lts/urLtZ07EknuYXEY1baupac+UQwzh9+PiSYdu9OTzsCEBUIuXKgW3sB/8QK023WUOawcK
M+heJzl0nE2nlWnaS+zzTrHGA315ndlksar0yvCxEuURH08u0LUCbT1y+hiaH5ZPBECEwyT7HAcx
fET2kNV5/wtWOkhAry9wuvZl1hrlbWNkRfeN8E/eX+WuhubRchvFhruxCv/dZzEc98Yo1/4HLjTi
PCDgy9zWzwR1mt6x0H0DbKtwh9oClwThgUbSwLD3yqGfn+SdHr3rQLNbOXYmzOLxs7WVbVtzOBhN
kF7XyrZ8CLVW4cLfHqZEm7Ofm/WcLwIDGba8tuqojHMUldYV6LBgfdLGYEChRchjnJPDJFyj/2bP
Rp88rRR+2q+k/aW88dp6Q4Go3bGzvofkZl/QZi4BkCNuSFWgWOA9HgNu82bIMpkjbZqeAJk3cZJy
Vj9fuLcZWB2GJeY0zqRC/oxdWEMol6bM/M7zLG7Ow6nWo5XayfjcmmRTLhyzG0JHt3KlY17WObKj
t7JHnsoj1L856kVQ3Z+l6QUsjkJuCwJIt4k2NJRDUg1XWqZjrqMYx2VsBRnQJ+S34N7P+bgooFH8
3CaWURwCB71sHVWBynUctCDsbxQxmDSJUt/F+UknPwckx1EoaXGLtblTv7o2J1LOwnPpmFcUKeV6
LUxo9I9e4o/PEDExAdjIAiKm6yqKNJQVt9xcCXIhae6KZrTYnNlmy5k65Z/LQGSde9RJLQaRrnfT
cKf906o0YKcuQp06y4S2Q9raUz4t/fSyVEGg3nwGe/2D7nJ8oZwrVH7ZErIw3zsd6vbW0KgdchJr
i2KT6QuZoXUmyT9cd0SjB0Zm+urOxvdWUj5sgU9lXYufaQX/RMCy7/SNPnk2OkkG/8g6LZp81qas
zcACWpQMs5FV44poxno08DjhIAv4PgnVIQSLIQP7e69eHW8b2B6bXgmCPwq8QQab1JcOadQRgWc3
asWpXPRzyavsS+siWYdq3Q9MqGZhmsiaaBPIJsomSlZPU4ViBIIr/k3N6qYbSThPIHcq3JFski36
UFhO/TQypfYjkbZ7YZBfIwKeqzdp+sispXLvqsx/WhNnuUvIQVmHnA9NXZJa1FaZfbmrSs3dJPpK
QWZuWTp5I5ofrp4uD16bG7tVcm5mXot3hgSwf56DGZJDjufzNQWG91jbU3o98HcSuerzDRmQ5c6p
fbFrcP7s2mRcTrUpqvuUXvAtWRbLPCZe/+7qLn7iJK/tLWCK5hn3uHwoPOWTrkNw9U5iSBCpdnDa
IvXCc77mntqg9Dbu2VmvGCbqCa3QYHlPnjBdQeAOOVq+zO6mG7BFHke386Ik952vNrD7dbcmpIey
SlCMMqUJrWhCZh6ToW+vs0DzNtRW/XJj6B35QbgH84+xmx4YhZ0w8qmpfsL50DIKHJggLWwN7W5V
aSVHRd9+8/H9XuU9dW3It4AHanO5pP2XfFNZthonohtqM40C4bFvcu7x2sK75WueD8y+lt/6ZuTo
et73biefDxXWqQ5VgdnEKY/IGZrRGQfVYAdwu0fFcz7lFGC6Lb0y274Tmu+yIHrZU61702U6+YwV
JoZ9T92le6ajP24N33W3CFPyu8ZG1XUWDu4nTzsuPkG3zGru9XJur5QdqOR6IeW37wqyTBZUpimC
379cDBin+Pdhn5uDqYioQV6DjEgThcTsQ2fkLyTO6qMxp6cyCxw258oZvhpNQ5GMrs2lZ4/X5eKL
+2ZdIZ4ZE5Oz3UoWV0pYu3lyGiTEJmccuttRjPIiWM+7AKsxq+ccuffRRMF2h2unjMkOyms9KTPy
BFqKb2Hqdm2Ftr3VHe2dGKk+R9STR4GgUdq3sy7b8tCQDw0XfJUuMbMp3Wp6kZ/EOr6neXGNpf1Q
t23ynBjmjaeo29ltq22KvLMfWy2v8ZQ2V54YLju4eAfOwVSENJAG7+jNCUN0GUWiXgeaZ2dfNU03
w4FT2kzE9BCkEzuFvj+2AUKQSj97ai1bJ7k5d8w3BKtK7udAOlStV9pUSU5+y0PE01TjLigLedGo
elvXXdHGUy9w7DQMVnCabPQpHPPhuu7t+YL9jb9nQQ1ODKqiZahS5ys7IM391spuSt9mdzGCUBd1
e1cK/SyuFO2K9VaDSJgUyfCIQlNPYo59oFUd4NIVxWXggE3spUSiQ99ho7avUjYkd8aqK++ZHMH0
knHcaOJ+yZZ9DtY0VoOrx0Qj3xvS/jQXRq36UfK4v/JH9xGUT/FcdRnrM15gHHh6BeywT1E0NBO8
GATSMVFs8nezk7HAjIUZ1p7eXoqZyKnjQo3wAqBE83JucjSL/8StwbxooVnOTlrWaBIKFelWss38
OoPw1w604Vi2RyPFZzMa+ThsvW5ZXnFhkGAJplwO17adtLuULgRdvNrcoLk4q7XPOAw5VQ4CcTPY
Fr3Xb4rFBlbYNNdmUfi4KHxC0HYG0UXDMbOcB4CqUzLkvIm0QDKq1pOTKE50VVPXJ/j06LPxhu6k
OckGoppnbMnwTMz4a5oZslUWbWj3rKKhq1K1JVqG73qy1MlikCJq8plZJ1RD6i0oyvpLXeb1s186
5dOiTfbTnGTD3RxQoQiBV7Vbqon+o9/1A7N3Zb2dR/kGsk7ft0UnYnyO/mVj1NWldFW/BTUl3ipl
kugrbX2flQpbJZlYlkeruiYcn8WOW4AGTPv8jspyHfWZZmwTVVUPpuOvR8d0jMfMax5EjoZ7bX19
x3jI9MN0AHOS5/whuQSY6GQUIHACLWwy8PBTOd2xOeh5hOZ2FbUc8M8NU//GrBOOsquXXnaBx4Xq
z/BzVj25hFH2IxdAlCKuejpS1N/uOn5C69j3bhX31BIebavSYklDdTcxGfNCHd3dZ4vPbdYjF3qg
BiF2dl/VV5Iy+Tcla4EviRg46pEGbAx1Ym9HBIn9qFcv2bWtOjoaRsF5O/EGBmDqoXRQ/Oi08Lxx
nlTkFOZ7TcvrIFZ2FcwvA8tQXsWsRZnDZKRyR9LJhKVKsqVR7qEpgRxQMqvZKWimfUBXRFKornyD
OlPaJdoRRHNBw5PuGbXSxHyoCqaJuSJxmkofbhJdJ9N+0szOeae1J17MdlSXeTCwPVzt7ttiEmRZ
icaTtC/AsFCxrpvvFrXd4+QqKeJltfVNaiVN3JIvn24r4WVZrNw1ZQ/X3wiqAFcTPZCdQfkW9GQ1
3HkUya+A6XBZ9/XihJSssYaSi1XhyGwVtMmxzo/oaHVcCPS7qVoxl+vF81CMdG8KJuhGIhuRMWMk
pQA2UUynmujExJ8FgL9sPdlYUvVLyWUt4noxOz7NYphQMVqLUx8Xq7pCXVrez6timdKWLGkuwKN5
+6z1rbtW05c9NR67OE5d7tE1hir1oBq8ZiGqRQNcmb040ejRTw1pmRvz49gvl51Zk9o0NHq7bKr1
bL9ktbX5P+ydyZLkxpqdX4XWa4GGweFwmEkLxZgRkRk5Vw4bWI6YJ8eMt9FSi36K+2L9RRVprKq+
l2xqJ5k2JIuVVZERCTj+4ZzvULO4V07QI+UKhQShjBISPE/ZXcGzyXZiSpPzMZ/DV6/J8cSgvrW9
dVqWhJEJlzysdJIcUinL4CWiYUZdZZLp+eCWLluAU9g2mU1d+kSiNFUfnM67cGy4C0sKxUXkuean
UGjiCGJOdgan2gMJ5OwIycRcl20CG7FsissOQyfSXE0slgO7ZKHbyLjsCC29VBzpGO4wxDyQQnIq
WQdyCyZ6gUuIF8xjE89dJwyZFNWCYx5jJ/WOfimGF4saklWKFG99WZJvi7HCDBYZk7bLzJT9Tge1
OCctobgrlF+QVxRSP1eiJQd+rNrqpqp8cwPIOEPS0JrPMg0bIu4CuTNbbVQLnjfBu6haxHsY+W7B
JQ/XRMgSNkvE0dSy9HdDbkvEu11rim05dzykotq/T3uyRIH2Dmei9boHkSq94Yqonl2zM3eTCNK3
qfCS8zpWat825bCtDHLyBrNw97XEpLNyTYKUgPTuCO+bbqfASD5ky4AcGnB3wFlOXqbZBm8kpjUL
wMnRUaIVuGEVwMKQBnFY+HRH15GNR6ZmbftS+pUPadIMNjZehrW01I7lINtuFrjEnJ2cDoqPYFkU
WX2rRB48t4xWL1hm02AP5IlF5Pec+jSyMl2uZMN2zzKUe5wfsUPCQ0za1DNpw/lBkl11njjoK2un
vG1mKpXFiCdm4zsJ3BmOb1yddTLF24FEXCZ9XbYklN1lPj7o7IuYG2TR4cxD2SsYrXo5PSDHd25d
+6HdPBSkPsB4KSe0pCnQGrEkymvmTwzSJ9pDlvB36cdA3BYRzTTTEirpEEklKVryrKVUKhat7Qqf
gfHYv9QQWh67sRnuKwsYyVKMrmuvw9pSX6xiFj2X1OjvWDaBpJ5m0BSvcwk+lYBeCvvBz1NnJ0Ra
s1uksWu21MfvWdN7q8BshisWgu6w6Gv1aaqkf2rizGxwNKguuSwtl/mRoro/RSdODJun4LWtpTHd
5UYbLknTjYtFWg/hg4FTaJ9SxxLWjvejjkdpLBFVmO4OBmnqETMTTmfDqLEFmLmL4zc3HT9f2eFE
TF0y6WJvuKIsFkPtD+dFV5jJembilm717Dgbn8i0VVzW7rsMzXobpGUyQI/veRBC3R1YVgfGKoVx
+CFP0U6s/uw1Y3t+p7H6FN+LwFe51gDbxa6SA3snJvTTOYOclrVzWOd3JU/LbEncOWaeybQEy/Sq
vh+1iBXHsNefzaM7MRpRmfWlay1337HpWsb0kivdDcab2eQRna5D3z87422UxOKcktRZMYzCvsVG
6mgkcXJtZXOxtQdUPQqA8EVniPHWa4v0yNuk9TLy9Ely1rOJCE+hAydH1iJjZX0wgE9vwfkEK56p
hBJgEQnXM865C8w1pbfwmSkGyzKJSeMrsQ/BZYrYXxSZv44mAUWLJiu7ksTkNjBIS9e8sLyAMSA6
BewMszk63r6bo9m8gZpI8kBds786MNrgHaaxjTsqHoG1LigeDOdWV00ZXkFsYma95rKCVI46KhLy
Q+RzV7x2YZ64G3wXdZutWqXxKGpZz+WXmAgvdcaqNEqIBgzSMXhsXcz6JpegRDFm52C//FVFpx5u
s8RL3Sv8R7PYBQQsttg3BlqX1h/84BDZPVRpZca8KmB279wdKwWYvU3855FAHxhTZsvJtC4bR2oE
07l3Ra8AXDv1BwkAfEriZidKlWAp6spAXZAsPQbXbuAE5SajTxh288ApCYcq5VXj8KQrOu2dVjOi
t0Vp8WhegFPPSTm2PHrZcVElIvRXQFYCax14Hr/fo6lzriPWojArLZQla1673Uhv9q112PXtQQxR
G2/I4Jm7G7LF+3kTp3aOzpVbyb0gvqklRC1NJ3HmpoGDflx1uXfI2Ll1W2ecGT8u5m62ghuY+7x4
Y5wyIxRvNNwyFsQVGPpN3l5NRnsKBlBpNCFtZQ2+SSOzyEGe2IZxlcSVnyNncgIHjQ2Y/TNfjDI4
B4xSUCDTOJn30mQR+4wzsHMotRIBCNujL7zy55HXnVsoIcv/1oAYJKHUO3HrG6EXYeqFOyjknkD8
1VeX7lR70zKYZGrgXBTqy6BcbHx40kYollXyjK+gRwhkTf2qoVjfGKMUKwMlwQ1GIm+ZVNwxFH4R
E1jPuwHyN7ELHFkxlSjhOts+ARKu7dL7woxyYLIZVjdMkMmaa5SzyrpT+TdVW4+bWq+teW7O4Ihb
K7NU7U0W58WG6+xRzQJBDMEBkGbC/kzNjn4qyOfcMQaWX/KmATFOlzwu4O0zBWGissmEIGuhLd7r
YLwfVd6ue60euQihnScZd0fbBguYTkztfaQ8VGHZoo8KmD5mavNJ2OiXOFuXEJ8e9EwFgr/LY72E
pGloDb1pxZyv6yiMttHYGGcIeemFBSVZ0aK8Sodtgx503SpEdpVLvFiQ44mz/LZbMxS3rjBgYdMS
qcDvP4YRVbOe/J3b9Dh+YeyljFZShy5e+GtVWPFLg5vsFOvJzZ8SdOcvvah3zItZz+ROZt7B6Jvw
LHHKfC2MaCJzNbtplPsSE6+Bk5kz/zpUgbXtzTDdSUJEd9FU2Xd4bKrPScno2NCkaaIT8uwqm8HT
A+DjTKuQRVldVz8Jk5xAs7GzHTU/Gz8UJuHzIEz6KCjRq5z77BDG9fipCp90SbfhZpdx2gNkt+Rr
lPTn/TxmXxDxhQ99Bb6E7sN7c4LEezXzmMEln+6j11CI9E0U34LjihfWaPVHy8qmtWZHtGRqVqyx
vjFw6nt/qYxQb7hKxMasogdZ+lOyba0am66uB1RqrLRvjE5WZ42MP7BEyV1cT5cOY0XyY7x7q4iq
lZUa1dqtY5NxaN8v4A18in5IdlaUq9fSVbgDmY7Xdv4+VY5kyCyq1Ty7D53Emmx5pyX7QAlvtHVw
6D1dXXn5+EKdbyyLrGfwwc24KN00vIrVpFbSYii78rzumqLsFR0s2WIB8hoAjlcZ+5sFVcuwseYI
nV6ZIm7JhNWuq7iqbwEVD8TLJmN2M5fTtdXNAU1cZ65nY6h2eRcaK5EVI5ts01pNWYzS0klvkyg3
FgF0e70KjMHapkg7X/rUvJlb52Zqp/sTXEQWYP+IU380PF0eklyexZYZnhHgeBYlzoCuYpxJAZj2
aNhmpGIiWIioEtvAKtpDP+rTjlWNe8tl6DNQ7O5q26AZwsSDVt+1tj4pasd4aDdhrawPBJPUd56y
T4NgpReylt3Oc/RbrNlf1Yy69l5NUqUigKnMWJTYrZ9tzJoCLBGY4diqkU9i4baU8NrtRj5yrvZP
XTXsRdYHu5iwviVAHtmvu5qEwoWXNGetX+6nzDZWboQEj4e/A6c3sFxUs3bvXCrPS8UqclqX3lGL
Yk87h9Xc4n4ZwBXL+OAEgTw6ksu2muPxzHfyaTX32UNlJjxndWDdm+znWfZN+Yr9UrH3opyyJUfb
X7vFvQ7lY6i5MtO4HXHTAvSVnvWQ27NY8sM6tXHJyBGLsKOnRFDxmo72wcqst1JGCGFOIbaNkPmW
+gB3ENrCc1F0xrsfjCgE7TJeVpB/IdKV91XKj3Ts2HeRzEYxWBN9gPwuUcxc6vABmTjF4NgRbOVh
6JzTpEblBFm3Z4G41gZb7rDPFUpBtm10k4l77SCl2LYxmEnkPRXq1HwK3+lOqT9sEhmwIGcRh2HF
dczRviczwAKJUZx3aVB/sXRlLb2Q8TXqam5KVRdnnhWHOO49Y1yboSs57rttH2usuVHbihUbwmnA
xhSfd7ns9owIL1Gdd0v0Sc31RGT1gZ9h8QGTPWDgUNC1mHF0L7oOO3mSpXcRURIMUlwag6VdDG+n
CfGn0VJel2Rz39uTGa86mitmKKyOVlAIhuVsOh1v1zIGcaErrtidJ9znkUHyzvCrUiwNHCcnxsto
XsAMqTeSveEqt8ZXhFf+vOoMHSTroB9iBJOpgTDHLnBoI3m0nf2Y6PYhYJJ6KCfZLGMVVdcstotl
asQe1TpDtaUZDz5+5Nh4YZRBPW2kW7of68J22uye/Ihpg1iKy7WO39XkhivGU9dW4V+3Rqo4iIJR
EgqZontHI7aC3McgOyXORSSoIBd6SAsqElxRJlnfcUJSVs46IljDq4AbPNPuV4taZGAU7IogFpQ/
DISlS/wJS7STnIn3JiwgFuxemQeJZtPHHUOiEYB1W0q8x5Ouhg3KYY6gBFvCppqmaROZUDMLoUY2
HEbxiW4qZvRuTgc0Z8YlR7XcThPPZWpXgwRXGe2ZSxiruurd6++kBb+t779f1//oi3SlSzVDpKj0
hDAFoaA/EVPqPBwMp0Cpmdr9Gd3aJp06i+Uuqs8/f6EfzRkKOROGchtHmykkRBTv5JX6zjoUDC5p
xgGNCDwKUe+JVrTHA6l1lvkXpqsfzVAIcVBAOJ6FA8TCOS5/RuYGaiLwKC/itcMmFUFR77UE1+R+
8NSfFJUrYl6aGUqLH91ZIfDw7Z+/z5/Md19f32auYju2B+3Q+RmkOtTKp/JCsBUXhoCBw0RWLNwY
0YJAxElci+H51SPaiaS/MEluuTLniqmDqElXYJluROehX5n+hdV2yLq+fnN/y9h0V9Ii5v/99Gfe
ymrScRi1X/Udf/zqIn5jhlR+tn/6VduP8viSfzQ/f9EPfzPSkd++u5PZ6IdfrL9qW667Dz3dfKDL
+vZdoDo5feV/9Td/U8jcTdXH//i3t7Ir2tPfxgCi+F48Q9N4oob+a83N/8zasvnl/SP7ZVtm//hf
/+wP/6a9cX9VPpIXn8vr5PX+prtx3F+56DAgObigPFueIJu/SW8c51dcGNJWiGFc2xLqD+WNY/8q
uSVs5ZugD/6O6MY2kfx8x0b1uFyEgtRjoqzhkhPqpMn57vaiEkKSLnwTo6GPfT+XZEn4mACaodsR
nbdJbHU+82R12/xKi4+iDbv1VHoXkr+NqWJzcClv8hIR5JxfGobc4505MlQ5qCH9ElfR0YxI28Xq
BFnC22fdsO11c2ZByfAL+3Uyw70W5k0piJGDRlksBQ1oHskFdk+4HNanVGFsgfGhbMhwZZRJ8uql
qfyoMAWxhoW6ej8Wfrd13bo4umjy9jDBgFkklrMbo5MzJ5PdF5pbd+HY2fhswgZajU5eLQ3LUNdR
IV/T5iVMq/Iy1AlO40q+VWY8Mu10qfuYThCOOvSbgjnRJfyW6EygeltUlQ2Zk6QttaNwzZaa1vhm
nNJbxkHlGxrOdmmFrbUybFMcKX7cDaUXvElQX3W0jBBGLtKC/Diz8B7qvGRD3/lqSXL3sKyaOmbq
SoAWmqQrHXo7Bnvku+dtt8wkwkkQHuVKm51F1FdAsBdf1HjDPs2b8NrPqx2zEsTKWbfACYH9Kd36
PUPhsqMSLZdUo7toqM689NAMCDOTYsc8danzL8irdwRgLQKzgEANt9qdjzFz54qJOViK6MtEPHqp
ymPElJnTkNMxq5pXdLUbzBdX/OyfTmlDAFYgVzxWZbqZ/XoRi2I3Z1v8bEvDu/Vyf2kU/lKyO/R5
UxhxSHiV51aE+CQcu6sCtNFThT01W9D7tuibg7B6a5yZYEU3mteWqLBIk+r8xWntdoUP7phX6U7P
md6MhflMrJ91H0zVbUPm7tlIkMRlnV7g5N/DSPoQ/aGJkg13Gy0wZgvEGJBmQveW+HeUyvObTpvs
ynYr96zp4n3Ss7EJ+BbzuieBC17M0ukn8mxSwaVZvHMhGMvZGy3qgyrdYImpDnmWXWboJC88O2Dn
UbvnrGpzgCqTWOJPnpde3XgwwcNLMUPRwpPPOsQfHoNIef8Hh/Z/7US+rD6K21Z/fLQXL9X/Bccy
avg/O5Rvy/wli39UQZ7+xLeTmLB04stdl+MYWyq56BQC305jYSJo9C2PfRGZWd/0kb+dxlhOgdgz
r/Wwr/JfJ3be7zpI3KgS16XvAzRhX+mSGfaT7vHPdJA/1jseDwNqEJOngg8Ch53I6cD+7kCm6x4a
qiIbJ9CkX/HmNIukM/O/8vqfyqY/EA2/vYzjSJvnDuqzr8+F717Gjk/QFiBCC5klzbmhGpTNAwcW
04wKCsL0V1nLtjiZ1/94RYXezvc94biWbTuujbDuxzcWpC1yBU3qZe2XidmugmaaEZsxn0PQjjXF
oIhmZd+FaN4ZfiBdA1tR72MoMiRUCjpOTs4il+01DWWu9sIifmMjBHh0tU2RHdr2kkYxJUsMYuOJ
ZRPHydCi/2OM3MYrQ6AZDVYjE/7CAXacaRqEoYK1rGnGrISaa5o7YWE6czrPixde5SIYOugeR+ob
8hny7RaIafyhZbIvPL9f9qaDC22V+eXkzWQy+rl0nnSR4yaAY24ipkZ9YxpsXl2Ud7JeeMLztIWk
JVa5TzhKFqIlitLCCR7daWjnL15tZRpxYcOC7azVMV/Hs6Uxw60p6tOIpEWTyQIPEVTJwA8V54RH
EPjxqKqlia8/DBYlefLjjN1phLejEFykrJglE0ZTO0DQ1hGLdUYfEPnc0V3wveCRUQYRN3DQIt0J
xmG1DUdKqMzQ12Rdm9E+78DtscrkjQcLsip0fshdK3tgo1Ajc0/8lA67gthbrXKX7fVzE5p5s3N9
NUE09HRul59T0uo7K28Le2cgM40XNUoFDaDZIRezcK2B50LihsZdxvSFiSdEum6dIJNL3tFFYNCT
puGZWz5zgyaZiklvKsJ3o7chJU3mg3hWQUwrl5k1LvE4O/mhrR3LWM0O1nNObAQS6jUVOJ82VTy1
hJDZ+USeJySuejBOeQWjfx6LwXMZBqdBcBjF2Oc31Wzw+JBeYej0pMGpCiIqw9rIzp2x6LrbijmE
vMiqDoHMhOzp65YmNY/YCAfnUFoWDpGGdRDz2yylvV6w7q8cdGiM7CHW2UMvcBi7ZlxuYmiX8iBJ
n5aXTDBRdRESUFTlwUhKsCWL2HV5SFtTamp32Wd5KdZEgMpKrwVxejmCA4iiOEOyOvPKTajHhizR
3rHZoepUdOZNnjYS5aJWgnlSzo/tyilr2z9qhMAnUZJK81sjduLu6CrJsgZhkkTHaKvC2BnBTFC1
NNHNSdTMkdWm4broAaOS8DoEWXFEWpzHFzjpQrImnAm9EersHKlmH4qB7hY6jF8Te4hoNNsiViBB
nlQwsuIS2c7TEXlBhAEe/bO1Gpqu7xALh/OMNXaumT9a21g3sXfG/lbqJ79miHId9maAuXH2ddHf
6nQUGeJHoy5ZvERdlj6XbpK3DHJRVt4nSFPZ9dWsEVhmd46JDWgxycROgV52AgDSzdCPbjPPmEHG
sOxvBVmzurqd/BaT5pEzq4QDpln5ZR2iWb8Yu0NdeZNWr1AlW3feFTbeqruO8YYx3bLvFUA0YseB
UF9qdnJY9bwwWdfoyJmUlr6uGyI6JNnJDWzFoVoMuDrksreqgWzNkqPUv3SVFff2goSm1MeNSPxJ
s2ywEY5IKZ0q3DBGDyC0NK1nIkRLjGQ/G4VBIFnTKkRZsAyNMzxdmL80GWITnw6m+J3k4LDujdSo
3W2RxV626NAkiX3aVvqAeBCFOGN09KSegZt8yeDfZto6MWA0WAEyNcbjXzpJ2DNi0c14cpoQ6aqT
J0TEaE0P/eT3YXbtF0oPAYrCPIhYOg7oRf5ehvhvTxWGEA4Pc58H909PFS9h24a9hO4Bt5jc4RQ+
1CZGUO3qcxHhEtx8V0n8k7nHT1MCy1KmaVEgAqDAGH9CT/zweA5KDzu5RBXkzIRqzzGOByZjJfBL
z2pWYR6ai1JM5ksaVH/Fj/9x5MJbVSYPUW47x6HMkPInOkxpTqxGkWMjNAiyNdEu2YZS32TlDTDp
z9/lj0XIt5eyHeHZwM95ov2M8OLp5ua9y0tZrUbRGSF2DToVfitQGRD8YQH5fob0nz/L0xuxmfFD
EPJwPfz4WXbThLfDmSPAmzP+ynqseDM49R4FicpYwzAWFVjjz3ony//ix/if36Dj2dR+Hs21JZkx
/fjS0kbQh+GFHyMplichbodsMpNz/BewuX/6OspybUmJhZzhp7fI2zdx93J5lilJKEgnq/42KbX/
bUj2t+Yz/4+W+icW87+ev9y+FG35C3Opf/zvX6ZfrvQ//r14i6uP72c49ulv+Fb6e7icbOpQ7h2P
St7ymXZ8K/2/+p8canhYMybemlM9/HvpD2yGrpFewRGITszTb/1e+pu/ckt+PXqwLnlSUNf+rXnM
VxjbH0UyBhpuBiFdZZ9KfCgfP12X7PFCXddI8yccT8shpEpsnKTk0TfRzA9tAhORvW6w8wi3pqaZ
I2ff0zxnqzz18ntzDOsrN/BCIqvDaX7GemisMPOWd7ajxh3BupQCLcFC333m/+RQ/Km259sWnE4W
0yj+Te/yc1ZMKkpgVd5T7+LnWAS9ZV1FMTnZyzZtkmtg6hS5qi+uqTGtaJnrILzMlKw/gQIBQMgc
sYfAOn4ZKOwD9qTKOoyAPKjAkW499ahg+fb5Hta5OU/r1owZGPABIgWMM+NNB+7wYcZ9dTMUwAXc
zulfE9HHF0YYeOs+6gVACZJbzqfS3mR9l0JInbVRgCFOGeiqcG4+UR2woYlLlwg9XO0d4/PyLw67
H/F7ClOqd+oeOQIkhlOpfjoJWtvHg336iDwcnqZ/jDrGPCmyp7XttayxLZbdX38q//9Q+DfrFA36
rw+F40f1kn1/BHz9+m9HgFK/MgR1vBP1ifnqd92/4mYGVXN62vEP9bVB/X0Wa/4q+J+gqhhr+sxk
mQn/dgTY8ldH8PxQrjyN7v+mCdL/CpD74wD4nZsvfqY0Ekc8he2Q6JOnWl83ed1dRlGQ77RvzWtX
Gca1aZdoLID95tYiNiiHtrZuiMUOve6mTMkTq7EqAFDIg7M4muI1q4buM89jCUJmSl/JoUblgY0u
W4RJ0n9kUeyuzRZFGIJmG61+OWxyz7e3xG1Et3WQNMeIxG1aQpCuSyYqJYFqwwjCNwhv56yY10AU
zY90KP1VIiYNK9BMvTMHjO21jwCBQfBg3s3Ansl9jgN1k6JU3pGBqR570yXvgEnZ6+yOyVOTdkTv
wE5iCViiCRjaXB0My0pM+LSpurBJH1m6+H5W4KgLfIaetxNeHNM8RKhj8nA6OtFQP9RkRc0gnn28
aihVUBFbrXA2Y12XH3FSjNe1HYly2XWR8eQNjU9AhA6qYx1P9YU0e7StdMRXLXM4VZrhoSGc49jS
I5/VwTDdoKbIHnOUpvdxCqYeihZRLjVUZoxfkTM/Y5lsDxh6eNZnWR4/Bh5yxDVLJ4YTmWjPu9iu
nkd3GDjbZfNJ5oVxTETevadza54njT+yyAxdhQiBLR85Fb21q5NZPYwyBWDVzARbjdWJTdtFIY2L
l9hiBTpCP5DooJolenrrraon6FV2zsy1bar3sMvbeVGl/bmP//2mj0Z5NSMVwZLXtVW18LNTV+lm
+gTQUXaHepUzigV0O5YLCATGZwNFHwWjFTJP0Ln1Uiu7B7DudSZPnKTXjzae3V0OEvM1jyPjtUQR
vZ0tt0mX/dj5l11kNuezU1wVMkguqDW7dYmjyFww5f7UkULLGg6nYQMtsfOucSWs69CZCMOr3ofK
ru8K9OQ09XMavLX4W9KvOjASBkkesAmYrNDWjHwQIIpoibC8qCWg+WLnqgoKwyy1QV0Zsp9YpOVE
kq9l9sFT3drhPWkfSJwKLs+72FbtnWV4xSXk7PQtZFmDFsNxLpO2gcAM/JLJTd20uzntAxLz/FJt
+AT0wabXrRZphtZzQi/wWtP5PRJnH96iKgg+szDQD64ZlheG3wHzj1Ra7moHw/3CEZpy0At65P4u
RKjH0h1C9tckjOxLxzAQGEVehRrCj3Y4+RnoD9rg2djzba1d4rrMky8xqpZpD9cOD1/dPxBhYJSb
2oHgsYgRJZ3evwzfSf6qVqyeq6VlJ1Cl2wkbTWLzhpaGZowHRQCRs6dnD2810Q73KLKHlzRMINp3
2omYhtjmBIwGOuWTrUdENF7V14fZGCs8aAn5RlGtq4NvNVZ+3gN7u6E3bhdePNaXenDduywpYzwL
tYoPrc79o2+146bJuHiXRjOO27l3IV0HLfCTvJncdlXjPBs3HiSWLYDXgSyEWrDoGNxz3FKdB7MJ
eSB+PjOD0j5hachcxjzVg0UyjIdA0Qw/nUKWuwQW/lWCDumm7V156IUY4yMEOrtb8F/WCS1HMFkr
9L4ujHQlmzLfjF7RoHt2YPJW7azei1SHyyDH45ZB88Ca3KqLHJZfvddZbULG7l3/2qi0eimiSW5Z
L4cfeARbbqC4wgAZthBVTS2+xnk6SIEy/KqE9boXk5NbF8zDjCedUq8uHLfjxMjZNqPvDotpC5uk
+wAPbz8nDicXBKx0uC/STj+VKPd3aUscDUnZxWoWU/tsYRBnqldKsC5cQnjIWstPAHil/UZj1KnR
TRnVJahZvMSI7PJ9Vmli3yDdcBTmbpleEuXgu2tDj/a+FUlB5s6IdSuYTZ/AX6927zlu+uu8Q5nc
R96l2xjzEtlsDOPGduUdZ3R4ZfWWfmBDU370WuubIVfdM2Lcasl5CPmnCNWbyPL8C9Kg4o19fEnU
RdFJLszUw/wQFzJL4aXkYQFAqYpn7ExK7UanVefS6Ot96gTzZ0Hv9j5kTrvmmHRXnFfTeRUUEpVA
b5vntRDVRRTGTILTICHiR1m+WCKm5p03qqGQrH158MPcys8i3NqHZOg5nURikUs5Y+SfCidZAicL
drLsUaNpJ33E0yBu62lsbyFgMPly+/6IrDS8SpuopbWrJ+/CqmyQLVHn4H+h/OzwBdonGgrpb+il
R+xRXUGYFgojy1E80+BErcp8SG/bSc6PyrXCQ5D6NRwRQGTHFB3WMz++ecbT0IBS4fRtlikahWgF
phX0f+HVxAVG/vweBzx+5jDBbh1mgbvT3ki/HvtzQ8Gsw9tYZcWTnupQ7oPAMrcBMSfoe41Qrvui
d2cCL2RxHkZcTxiWKgYMIdNUREVpLH2GchNieC1S/Zg4LqAUWvUVTm9Y76VbjVsj1hTQ0JxMiTYJ
MM3KnpXRLcD95a+a1umhRlW5L2e3fsS2B6neatFLg0ic4cwk1Usg7HmvZUuUs0QMvAxH34GfNKF7
L8pC4WvGtZtExGk2iXciJVoNPCUn6W8bsEX7iNnI3tCJu/JVir808Ro8b0afEIzbjGKeFnHKw4CZ
d+M+6QRQzSLXamjZNDR0RFMdB688XBp1HsdFfwSRMz1iSRrf8dzCHUNVrPpFT/41MgK5JtGP+bnV
OsjwbQgHy0kaqJhctznLRVLv+2SWd8VJl0fWvKquxhM6bgqU/+zZFt6hoChf3EbMSH1QFeeLxiKJ
oZN5Wy98ILarJh3VwikTBtDh9TANIOY6FCu4AIdR3mW4N9uVEeTVxUBAAfWbGfTtprBEjZY73ogU
RbEdx6/5ZNbY5porRMVo72TyZk7ZeUmMwphwGo3pfGEZAqZekK0aJavjnNQVz7CguBqzJFy5WaKu
Q0ZoC6Ob4GFmCnLggrkecKoW/PQitPVLYvYFKE8dFfbS1HkDjjS2VyWmjX1ueAlHWTp6q6zCbMwU
OLosps68jSJHbGU9mZtiLlH5hYnjv1cW7lNvmMcDq2V1KJ0QK7jtRIjMu3oz2qSbGnx+pAFig4F8
qY6RqdSqGjpUx8KtUVwXlf6YYipV1uft2uv4HpGzEXiE96s9wwZq70kRTY9sd8wbRq5YypBmz7tg
5n4nrKiCCpp2jS0XIfMh0llk9xrKOttJRPqrxMd6amJNCtyqXpoGpVxVz/GSoMXhnE+03SilXXtj
wB6H3cHP9oxw5wrji617bstS5OMGiGcYomXV49YksOdyckZ1HhgEvwGOs/QnDXyUs3qysDsMXnI/
900en7S0JuAjapSHLqmHdYNe4Uzb4AVO8SYOhDqf1bZmmL5JAoNhrxsVSBVRp1vndTgQdtnnqPEA
3G5suB3P6Zwb74Y1VTwJdCc3jrZQsAN+27i8XEGgLKt73KP+SzgCFXRJZzu6VTSjSnS8YoGX0X4a
Eetdi7myV0HvI96eHTbqSRA0W1xs1YFgiewsHfMnVQ/znWUZ5ZbVWXNeT25wPk81XMLBTa/IW592
STnmG8fS4drKiFrnSBHIKrqIp0ckLqNuTNdm6pjbHr4ebOcIz9ml5faKgJq20BTLTaznndW1IWQ7
P65eNV61YzN145UL2/VGOYNUSyCPxoUjWnddEc6BiSrx46fWj/QFe4fscrBKcWAJxW7BD/S0Txuk
ViT6ElYKaqZBSeLFRvPk8Zhazv2o5jPCkfLPkMp1W4VGMJLVUAMLhVLKAiqoEg6OIJzKlV0cstOY
OMp6I2ZO086MjIeuoqmxR/eKA0SGR2Kq1dGWNRGl+CaBEnoVTQfWDGlvgMG22xliwI1ZGTcBbVax
+A/2zmPJcSzN0q8yy5kF0qDFsqlJ0LUM38Aiwj2gtcbTz4fI7CoPtIO04m7MpruqF9WVcPDi3v+q
c74DLEWED5jEB9Ixu+cBsfqLWUUV3nwQsJHRuPs8C7urwkyVrWy+xaDTt3opkfnWsC548Aclxjin
ZGsc7waS7cr37sqwyalBKdrTBVd84bZu8CQ4rafc9hXgri2j3XGPCLolFt9+p6ESaVs9W3RJY+0j
ZmabyzwuOmoYl9KSSo7TwyyrW+gKDmvt2rsi/UgquIUYw3rjHOicE1hERKFqVX4Gog8fq/HSYlvE
SY/4g4tb5I9txLpfbCuwDRyyIPlttWeOaLSXXDfagqrQt4darbuj7rBIrzD+HNMe8nAtlNr9KL3G
U51g5jM9ybkqDAuoKyk7Bw7iynUIq/R7rNbhvUUEUbOMs8y0XStSX/MOTW2jovcWk6S+Q7ij7hRz
QOnIMdNzmXsPXBV4d1yCuBvJJ8hgQf00vrGvw4PdqrpqWx64N7XRE/EWrW8tPPRFa1wbrfFNZen4
UasQNv2yFbSFpjb5gh1btwwKFTszPmBrH3Z65txKUaI/DkTqPcUytj1SbhZs75+KorYeGmA4uIoE
WHcAnNdkYIgLwe+oCl3CKm9Vsj96RZGmIk1PhRcfEQpQGtRGmlmxGVICixggRe9faO742KoWN2KC
4IS2KKKjJrIrXiY6N3ZNFXrHvhwcb1OrqvJN9EwL4fMYGKDGGy/QsepxtbVKGkN7qa3YuGMnLRp7
wI/sj0TWaGu/q9rHOGjRZ3EwsQ71NOwhDEMlW1hq8Kig0APjCwbNV6RmhRPD3bAUcTbYeliRwI+v
V0YexisOJvwlABcFeExT2j3q67tSbsvH3nOdVRhV8ZUDexk6sxz6zQpFUrqPKk4wdM2SkNOHw7DG
o2Rec1LJZWGXpEq4AMyNvneIaqtbuPSXq0JF0LXrU68lTkKMm1uYpA6cKQNaXT8ooF4F1iarWDQG
aZ1kWWbLnByh1EBMf0ScXHGKmdw1MHGiRcT1x8KqZdy8ChDMRdk7CrUPepeBreKHIyADNryuuUlJ
Mljojo6BCJM0OilNg9RSSNy8+VJmPOJLRywMZZ3NH9TX7LveDgbh8+rgEB4GhxebXwTstJRyTIYi
85HS+Hjl5CgNX3qzAJvscaxwxUly8x3DjHxHpElH9KaE40Onw7wGZmowJDUYBa4ZFjeekzrxjazW
ermTrUJcKXSx7ZCBgUKk7V0bgB6J/+mSQ1+1xS+9zuAPp8aAhIptv9op7l5EULBW0NP8E2fyH51u
cu7Pv6aCpT8Eqv8PiU05Pjx1qvmYuunnQ83f//W/DzWlv8Y7DYXLCwD7kvhbs/r3vYYg/iWpErLT
8X9MAGO6xp3Hf99sSH8hM+IKilNprvrYdPzrWFP/S+JiTofsxnG+yE2z/p9omujs3Kf9+1jTkFH+
cNOHfwdbkcXzOED9rGrKOLjXjOCX4Yeqvk0ApR6NIFH7K5DvCPipycXwPcOBd43V0JKObP8RVbY+
fYwj0/gXe1Tc8EqkO7du3DnPAfi4NwZn9gRtzhPXslwrpLhqucJhhCvKyVq3mup7Ksg58J9WABsn
yh7KIguNPItCralvMkRCA6XEqwD4msboX1HV9FaJ1KLeyXlB2nEv5Aq49lLtfyZOX0gvUo0QcluU
jeVt3QDc2JVuhv7eGojVXCFR0POnBEuSxQbOlfQnIGVhuM4Qmm7w/rf5qmEodmuEjToxaUmaScra
aDNS743UE+o9pJUm2wYIpKRNh4souC/VrFC5y4FL5mCk1Y+i68ZX0OfDYhMYTNQrggfA93Sgen4I
QQfAw8SgTgpjyH4+hda0bUvOSm8bCeeCyxJQKqK1VaGAHTYtAtH+pqiBsLCXMlDYwGZtsDnW0J7Z
FIWs1Ho/S4CV5Eb9GElaCPJNxsO/GVi8swOTYTyW7xQJEiwlQYcEXnbatZ9gfdc2uM6QPKG+ceu7
UZD2brm+0yxFtU1+ccHr2uCT8Ogw47XrvMqggeZg99NNxpY+Xpix+646DvxJ3eA4cW01KnYfMY4k
c9OnIAoXbRIUD2z3LG2LKbTpEdemWDsbP3TCpUB0q7cfk/kILWAmObLq8jhsbACwjX5EIQJr6ri/
RooMqPuwohcQp+2gMtKEplvoAXTUBbCZ/L1szNLbtqi0Kd4Vrmdkap7B5b9IjtGizEvrCUwDO6O0
H1nPQdzjVg3cVieXNHdeS+58SZKNAvW7oZHAanVJtmVEgmshaDN8yBvsNYsyVNlItgo5l3RPI7q2
cH+9yOB0UjsEduItGzRk3UJWWuOJtTFa1LY3AAA7FULBpVK48TvOr5IUs0HumfpxMmUIdwo3Wld6
pl8Pfu5/DL6JmbNM/PQO+ZfPQqgc0h+R6ba263lWuCbH3YObFGtVCdAhSl7JZqt+BPj7h2XqxcYH
R544ivvBCn64hEHe9mHC/gSdHHAVSGhgk2RvpNI0Gbm+C6NBSbPAz+qzbPN0d9+ELh4nVlRBYLe+
74kLSSsGgfyMRLiRE02tV1YXtD1RzuQLBgPGl8iF+4PwyvNIUBS6jl2XT3RUplSisMDrwFfNKz16
A7wLGqMiO3RJDiS2R8B4xQ9gYjExfVC/VoGYGihpjNhwdiYsnXhtuV2iL01ftjg+lAJetRJk/UEJ
VEdc6kNW/SgG08rXhgpEAzkzShurazyguRC5ta3Ziqi0e0uUyqXjVB5YvqoiLSwnCAIvuu98RJzr
5ZsepUxxJOoTiWEiKfjx0Q7Fd6wIvSs1ygSCq1kHfRB3HT550LLh3NDvi0WVxfG92xPkuygzzhYH
TrCiZVOI0XcuMfI3ekwHcA5xU7pjnRZwhOg62QG4CLpOpXP1J8DRkPSH1BzdTFqiA76WEsFWG0f7
aH9rSyVYr5wJ1Ai9QZlnsDdLj4jFLEqQ6RsD8Dl44k1TU1ALdZvABGxWmhNqW88nhnfHhQ0nl///
3pLVHABXPEynZvhdmrj/yx7/z/++/6/1//k82f/+J/+Z7CX1L7Ym/K/2L5Xy35M9UoS/8BGhfLRk
zTB/+0z+merhuJJ9JKoInv+5p/zXVM//S2J+R53L6sAY/7n/ZKofr7H/PdH/fX9piPz5Pyd4kfPk
1isa0QbFugyHg5VES+yhn5rjC53B3MNHMfMnsTLwxpiD1DGNUUdrWJfPmU8pseT16cf/Kdb597tP
ruaZjns8JaVoW6M+EH8v9fj0k/9UOv37yeNf/PTipphBMPJq0c7dgcOsbtGME96QbvvuiigsLg8+
Tv+huZ8wrr8+/aFEkXLZGfhDhXklFUdDzc/8grmmZ4n6+cFpzXTic0tk10R2ctPGR7WWKeiuy96b
Fejnx/uK2QhtPjYQIsnsyci+n37uiDT+sj9OhDSASJxezDLJltRhoypkoSBTbWKIlUYKZKK5qUPQ
XWQXUyd3LBNv2YwtTTgDlpYdO0u7cSVnLUQmh+7VVYBJQxYPOpvWRYd55vQ7/qkM+VfnUCdr4jTT
zMZIRXGkUb32XCxmgbcawl+WGuP9PucvnOkZ6tg1P/UMKWokiA60sJS8KQRawCc//fozPeN3COSn
B7vooUsYO6JtiM+43hd6t4nNMwGAM+NGnQx4t0u7CiySaMe1skYsbZD+HUj4qm6YcXdOeuYnGDO9
ZCrPc6FGGmk0iLamfOhdaed42QUQpH3Uotl34m0kmAclRUmQRodU1DauVD/FYbLuAatx676GkLXC
tLUqHIdU22wjGMMNt5ergrgCT4Pgh+8XC9RV4LQr0wzdhdMWu060lo0crVF7bWRzzHIWtgRkYy6K
Vl7x3PUvGbhBr9NsJ7tKehefEhDDxrsm8OumFjh0y4dNKkecVXfXbRfyJrjbtEM6CpxyCKQuh99h
saXwrHxZ35cQI8uwvRbqt8ZqVnoB2pVjI79fq4XOocZ7NwQrwwnwMrHuVu+DQVlUSnF3WT+Z1EDS
MzUPMJ1o98lDXryR+iulwpnq9FuQ+sW0o07qHkKWIq4jxpCeI87nYFWtEMnE5E4MJdj+ft+zkHXV
Wx+KcS17myzR1goHKkTO2xlbSk3pF9gcHlk/78yqPmBBJEyGJbDg4q2vmzMdbRzSX73mpIomkCrr
rKA/N022buVX3Lp4wt8kvycC9XVk0YYcEp1p77F2fvXHJjWVYdkBvK5EWzGdl56Fa2ne6gRkO8Do
BkvY99GHFBgMLe2m0qt4UQG4cHXDVrjHdcYzT676olp8cTlkWngp9zx0+EKCEsB2DrMgggf8g06M
jUWFvcrGQDaXQXCwlNHg8g0JJedMwlEq5aWW/YLQvSjAHaLCXQSgYULk9kRCb2W4B1Bhl6740ErP
aXoF94fTr0cz/EghGsbVOfn0XAGczASOYNZtHdP2MtqAALqr75yR9v1OTv6ipZVpBYd01aH44bO6
2pKwsSVRoAuRFNliPFVbd4KwJG8kkknElt7MnvV0CBIB1HrdLwtO4vXhBaYu/xHnaaJ0DPy7RHeX
taSvE7k65/ia+f1T35WeBkpOchyMgKrfuSqzmfDzdE+bmcCUyZoPHjiqlkRmavGOKO3WAhZH5T3O
d1IsnVkfzEwyymQiyFpOWbDfinYFpDB8btrvivBx+u3n2mX8k5/mrzDDYswVEas+AEXNrte2p587
1yqTeofEOwkyiefqlBEHDo9Udou82JsV3uHi4fQfmWuXSd3To6RsJDJcbZLoU/06yH/qwbkU56/L
x3go+bldALtC0Mc9a3vFKlF2GOhOv7I6U5eUSV3KLVh9YtOJNtj/ZRwU28Sp1nBIV4lIIkNg7g3/
W1EC+iie/GBfSriOU/WxrQD84Cnm7g2bbbQUfActVAid1t9YpXYAarcCe79xHWXTDPlWgIiXhwTo
FeCJ6tvS7+4a41rW4LjG30sCyYV+D1gVkdPeJ4NF3GTui+oGZ9Z0c51qUmyExkA64Bgsigpho+Sb
gj3ymeb7+rPIk1qjZ32JHTAeNyn3QX8k3OfMfDHTX+XJAjHznChWJX2w45IztTbciI239vS7zjGR
mp+jbMw0zDSeN69wvclOSKn0toK8L9QzA2Hu7ScFoo59dJkZCwAAfovBPQ7By9D/6t16EaKTvazp
J5WCU+EKbAuXm5H7s5ZsJ0+Wlz14WioCGC9yzExdeGuo7Xl25oVnqsPv1dKn0tZ2HiZnRx5svcw2
utSu+sS7EdwzNXnuU04KBNbqolR8miPGVVs1pM5ZZ9pj7r0nFcINRScFHTzYqfNQlgKcYFbhbXqm
Vea6ymRsivhxVWwULPa5lRuBwOKtp/rLgDlbbt9Pf9GZXzCVcXMwGddGN/6NYlepT0YIg6rSz/yA
mYaXJiPVJ8+r7pHKcYSE8neNtun0S889d2ywT93FGxCHQGMf7Po7IVHqueXR3GMnQxOhpODnljbY
LUi7fu0Mq8tedzIcO6twuwKvll0hpG2lh1I/M/PNfbzxh3xqBwFUk1aPD3bdm0a8k9iDKdeXvfNk
vo5qLOFNS1sk2V5oCHS5v+y58p+vjDIEy+f46dBtKsNO+wf8M2vRm/t205EYD0gvgCzaibc17tN6
fdnrToagbLEPAYM4UK2vyNBphu1Fz50mR4U5i8Si5Lmxe9cpb3n7cdlzJyOOEDbfwTRG5Te+d+EV
aUVnKt1M+4qTISd2LXQw7Ao2uS+EfnjhhQ0xGXOR6w0OcdyDreoP8vBQndvAju/1xU5nGpHu+S2g
7IqGCLI7Pazu6hIBIQnFYoE2N/mHXPKf9rrxtPzzAHQrz/Fxug+2xyVtLxxSbmQu+5CT8QdbM2+G
MhPtwSO0ct91l82Fozfw8xsTixvyL4UOHe1I6AmsywaKOBl/BJoHwBZ5bs+moeYC+LJVpDgZgMog
5YISUi/a+EBujnPZpgG5wZ/tgGUHgGZudXbcrrRk1wtnxsnXByfS1G5teklq5intMFjfUZiodbTt
SeVCSAOB6FF1841f3V7SRSRrMiRDqZCcpjAG9skcJdWPUvLj9IO/nlYkazIm47zNjCpjTIoZ7h1R
3Mo904C2Of30ryuJZI1/9dOkFcaklJIjMNgE+iyRTy69t8sePBmMAV7VLMGebTcg4Y2dU1/4wpOh
WHFTmZBRweLUICRKvvEvfeHJWOwVmdjAiger2a0S7+vavqwhJmOxUOo4MDy+X+LZEdECHpav00+e
6xmT0UicaKlYY/WwVO7K2djW8m0CNOb003+vC/9n0ZZG1+LnroEltXXNcQEmBW9oPG49K4J0selJ
4AA0sLa0p1TCHgUt3cVw1IO8caX7SNr2JEkTsC1B0PL9c6Z/afxRX73NZC71a5845YK3KUGvOzDf
1awG43KoK3WB0WOBsoKYjfuuMS+q+eRa/vnzG3j3GSGxPVEZ3i3WrJviTNGf+WzmZEB3TTFSb/kl
Rr0NCENNnRsyns+89dzDJ+O5Krm6qsfeVinSMo/CjSk++KQnnO4To7Try68wGdURfImiLEBoygVn
KQhdanKGEh0ESvrmlEjsLaBksnCQ+9rWJfQCWrDKFH/VqogjMoM8TnmTSv51ClY0CsB/GuKh6psz
rzdTzEzlz082kKWoxy1D2BOBiAf7rj+3+Zt78qQ4dIORkzkwVp1+KaV7hLmnG3Tuc02KgzqQdFyH
PNeXDh02vTGhVESQc/rpv49Hvho0kwpB6FKf6GNNayHi+UEEZnUpdmDpCBMEvb/tAuWXFbyIjbUO
mh+J8ajKW63lMyX6Ksnfo1bF9bbpsxcVtHpZ4nFD1Z3JOooTbWlFyj4rnzXh/vTbjv3/i5c1JvUG
iHlplW3c25nootK+K0HaxEDOMQ+fGRwzX3G0gX+uaFz31HmpwLtNscMF0a++uqzGG5NaEWm4G3wx
6W2Ruz02JpdtraUpvRYgVuj2Gad2xKAvBZLAe73Ynm7tubaYFAo/yjoJI09v96k95ks1Z77i3HPH
//zTgkKRtAFxuUQBIvnMNdsleSAXfr7J8M4jLOBqnva2zqVnsahfLmsJ+c83RhkolHpEyuBQruRb
cC6XPXYytNFlRz3S6N5uk5V2ffFjJ0OaDLaqCUlQsJvHwW9+ZFH58/T7zpQifTL8Mi1zCXvhorUp
doHwrQN67ijRRRsHLuv+bOM6yHzNa7veRjjJnWFx2SJTn4y7pmdpnCY8tvPJaFjkF77tdIZ2KpfP
x2OVo3aPAfR0A8+MDH0y4lpR8FHj0iES71YzjLdIINH09KO1mdXRlP5c6Mo/o84p06XUgG1DnlIt
UbRudDySOBhd8K5iUCwEEPhaqi76itgb86N0kmVF2lLoPAhCtsHMapl3dFwc6XtffgyLFz1nMw20
vAz6RU/+kD/k+y7oSNj6ial8r0n9znR2Wn1ftQeCazJr7wRmBZFWX0cSWkUEyDD6MGuuY4CsyBgR
YxYLy5OWgvdUiK+nW2CucSe1gXAbHJlN29sqAlV9Sc796edO+Nr/LbMhsObPnmtYQGx7V+xsF12N
bjy4yKBDSdzEQFehavjvUfQhxA95+6I1by7Ln9N/d+73TKqH15ELloB6s01hnSQ7tT9e9txJ+cD8
JCYqedt2+L1Jd/2Fs8lUoG9YXeg62vjYX1p6qJszy6OZJYE2KRvMeFIfjV/VCV50FnPRcK/rP532
sst9uNJ/flxU7C50L147dZ4VHdrwmaPg8Z//YikzBRrpaoZYtsCLKiH9AjLIvxXY//daAo/o3GJ8
potM+WdWVJFN13EIKDVbFxt8dqbLz0wE2vj3Ps3guSGWhG6M3zLeYvFYBBCXVVTuF3VAbTJQSeGt
Yz3krVMEHOmesJTTzx3xXF+2+WSgOlGGpqyqWdw5R8lV7uT+4LbqyukfRe8JFg4WyHYFp2UTpcGt
L0kLQbqWLGHje94iKPOd5hU7Te0PCReXigtIJKvJPDLuJDIpBIFdCqbG5KPOdgWhCZK3SpBtt1wA
DW6xisJuefpnEBow8zsmI19tsJfBGOIwuoSD6bbrOlNXJnfObf4eEBmecr7kugrXwzHZS+Y61nBJ
dN4q7EiTh65ZG/uO1X5ZXDdZiyQtWZkqGVE6dlomdvznsjgg5nFRqakrBelWJidHzPudpi7TlIId
4vAAi66+KzgWiHoyMuEBru1Gk+ObNPwhVs9GjZEexovn4jgT8P8mBShPn3CknxkZg56AokXfVOmt
571EwcZU8yupGVYdyG5T2yciY2K4ayJectSHA6YsNIILzScSn1dF9z2Kati43yI84aWIJbeA5APo
ZMxW7OBXmqawcOOnQbs1gLg4obHFYAyAxlm10XoQ4Xeby9hV8WZq17r5bCrHMLUWfW+trN7CMLMV
gA14gXhrBvqSFL51IUuLNP4l6traC96UKrwtlXqp5OVlNVeZDKhBdSCwaOMti7LkhowcojN9ZewS
X5SZ30Ph00jlUhkoWMtaO8seU/NovqfHgowoDBXDJpN2brh30jPDa6ZXTmUdvobBoyNzl9OQQwOR
GEsLfpFzNWGmXk61HY0k1Kll8kNEQVroxXccyn7/K1KOWfQYpXur3jvKHW544ux/lu5DSrhQVD4I
4SbW2kXuGcsG95GWY9BSr9g07UziL8W63nngh1rDW5pZRgTOfeGmz16xIQqAxF99E8uwlFFUC6TN
ZuEWDVqLvI683ISUI7ySqnzwgmffuEvcbWVsBRi3pz/cTOWe4iMr1eicXhDpENjyyWWsmruLHjxV
eThR4RetQDsCyvf726J5PP3cma//e9n5qaMNni75+XiwYpb4UwnQ2QndGa3uuL34og9PZczIw3Ot
j5kqG7D4bvieY7dOKtCdkPYbKnav54fW9Fenf8jMgmIqZ3YUOE6t03d26Nxq5WMRXuHihop95sfM
PX6yngC2mw1Nyhzk+N2iEPx11r+Vlr/U2+BM15kZKVNpczmSHOpxxSImNhzzhWXunfJA19XDM79h
pnNORc1yUgmEpjBBs1VT6k3Urk83/dxzx//8Ux+SIj9Swoznhtqm8zYAJS577rge+PTcFk7dmE3C
0Vy478Slq53ZBM59y8l6Alt2ISVkstocqK6MIkE+HRP6dVtzjnbmY871/clUXwCPV83xurXNnyMM
WcJ1EbYLRSy558GP2o+C43MLi7nmnyz8Uz2shSTgiIoERlB85hah2WVVZ6pjrfs8TVSv7G2zX7q+
HZy7bZzp61PpqRRGSu+Nt4J+VV5Jbb8nHXqZ1xKtEx1EQV2d7kC/57AvStBUiKqnftVEMtXNUI7A
rxedcrRIvBvE2wE3YB+l28z6UfW3Alp6098ppLaL5Y3WtGTxDosAbFbVbxxwwyLBp63gbwvfWoIO
eMzw86qwN0AlmclHGF8JJqkhfrEBigDjc3P6/edOeacqV9JxAFoVjKykeo3gXuRdswxq9thxs068
HwEI9g7vXsolQ57dZc5NpN8Z5o8iK5Y5U10QozoeYC6FUNk4VxMsa9UEm8oNmeXvpPCZbL3YOFeB
Z6aSMQnj83DtOgGUQMWFoxqCalw1WyW47BB2qkQEzxEI9ThJucWPGuBDUNRnxunM2JmqD50KX5yX
jx3E/Jmkt0L77fSXk2Yk4JI8Fp9PxQt2o1cPFhvcgssSmdgct7gP27dYuikSzsl6983lRiDK3u7g
6NXaylDBrj0TkKAALKpJRM057DAwKauyv3T7Xy0JzGLwGrX5EtcAMjX85+kqitZlDuqTrBgBtIXR
EOKo4SNXwXaRheBiLOn6D0c4RoXtBUcxvpeyKy22s+RKHK4iza76D4AWmbqRhG96CP3lVihLfxNV
jyV0AHgsPWQW994oTHo6RnfcyOzvIHJ969sbNwxWmvlWFccCT3PzQja5v3Q8az1k5ToefhnVvVph
V/WuBtgvHkRbUUXxri1zxVgRLrXwlPLKg+3lV49G/+hnt3L7mLf3Q12vavdWTB6G5Jg7e1G4DpOd
Gx+z/KbPH8g/1ZUDluWVRwSf4dkj3Mxqb0LZ5fT4KVTtTHkv8dTq0sHvna0fNCuzfI+qdg3A/MbM
y5ce05Onv3htsywF0gJe1Pr99Jef61GTUdC4Sgt7nYUaxpKguvaFC8fA+Pc+9Sc11q047XhuK2NG
uRrOleLfg+iLGjnVhOaYQYD+dTyY8HmuRYF6WSvPuXMB3HjaUyStRsbdyzdnow1HwfgmaD+dECO7
ubfMF/JetY4ojCK604Sd1oQ7z3iQgmKjsTtNXQx2lwmjyIr58/c7YtVmvoQKw8niBTFiontmqI4n
Tl/9/slUDahLCQKcMfZAKgrF0ANI1j0p3aERVyMK77JuMZmk/VwBzwjd0Y5hjfYrWbpsjTTVlZoE
ZqlGNioFwmMAT61ZnX7fuXPnqaY0jPTkb4ENObCLIkjWlvHdazYyU8qIxKyl+84F0/gz7w+Zz60N
QNQ2PUBn2hSwisFS5FBUDYXLSdJxpOFH0V9zpBGZY96biKtppSbXQknSKw6idUVuAoEda1/+hTN9
l8Qfgpnt6yS5zgpnEUmHsBOWjjlsSDMhOPmpLMjSWlf1leHeaMq1pm0sTbvsS0mTlb6lC70UO+zp
8/w+lI4GBxinm3SmMkBO+WMEB01HPphLD5bktf6z9s8sEuYeOyk4RAUqQjyeQYhCsfD0V4eTq8te
eFJyehMEQS04XJb8hFpy3RnFGdHrzErh94n8p1qWwH4QW1Ke7NIkwJqdsqc/Nl1zpp1/f6kvRrQk
/9nQXuIpoqepbAWB/BaeQco8ZqpIlDmVIhtZ+YDYDxMQrrJWkLATRixXxHjh58F1Beigd4U3I/E/
LEG8rHZLkxIzIF2PMTn0NiFV78oLkMP3y77QpKq4LbEfmtQOKNdhBq/kc0u5mT41lc26puxnSsFz
a5az3sr7uOh1p5ksvsB1VRCij5H1l0I8XChKlqai2VSJ9VxIed0Y4I25qc/efYzt+EVPEidDthGD
OvOAkdkVGViGMSws/cmMFbhgx9AYoTG/kp6NBQgRwB6qd8dB5hLm+cLs7hPzJ0mR2Hp7/L7yTRrg
Qoles755aLFRVpGzYpZxYhx90rYzpQUhQrsS0VvzOsjXQ3rr5gRb7moJCDK79eqmLV8VV9xf9iEm
NSOQI1HJMxpMfVOyQ95eVoqmMt2y74LBH2guIbxxm61Ynhk/M9tFcXIQ4DVKIFWSwj2+etPCrIfZ
zfkIeVa+Csmz8i4bTVPNrtsqfY0Zj7IkJ6vGqDal8XhZe08KADAdTcxAmNp1t6vLlXHhLddUtSuk
jgvDhedK4rF+bc/5Hb5ub3IN/yygnaLU7mA0qNuLRx1vb5JyR/pUu1CBHi5pEHEq31VSOdNFt+Zs
EC5fXXIEW59Zzn09t4hTtS64V6SwMu9O4l6eDHCRjoX5D4nmP9Shi1PFrqIRsV2ODx+0dd1vSvHM
lDX30pPxKGeqW+U+a1At+KZbvyKuUwrDW1/W1mOR/zTb+k6qda1MJ8lxY4PsOvfSX08SZCb9+VxD
ZN1skGllVxu128Guuux1J7N3Z/WRqNe8ruF8d6Wj6l50VyOOET+fm2EQisLK5ZqaR4SsuK7zC993
MgebQ8dJkBhS9KSVDEEzOiMmnWneqUi3NzB2KkbAifPWuW2eLmpcc3LtDn2tEAedhzbHYn0O+DH3
pmMZ+dTBWku1hkj9+0059jn9pmOc9RdzrzgV0zplwh5A6jq71bJlEJooTGL9RwvENlXLQxSXy8Sx
K13aBBGpnUBo/Jjbz8TlFvE2A4a0KOHSpuwwgjsBsVqSXOXJc5y9Rqq7axN35WvDynfbn4jl1jmQ
CAPqZ+HUSwhnwzJS5EMJ8kDzn0z/NsBxUuy15lqROUK5ARG2rTNtaRQvUZPvY4XjaRLuCKlOxEHZ
h56G/FWPJMDCIIE7Eda1m+2dMN43aXnwPOgSXZ9dldV1KycHs9pWzn3XcaBie+6ujOStXNYwbjsZ
qasGPFUQVgCob4c2tX1h3evtTmZGgRfawi8b9lba7i0r2aqutCUZfJO01qPlk0SSea5OGl900XZA
1CeLodQdfMNpU66KwpWTLuCon/7SM8Vvqp7KRXo54aujv+JYyq8gtSFPXCZKIKLmz75J7gOcQoXR
mWnvtfzQx4+XvfSk+JUZfOAqGnBX9JvGlNZq/VrQqU4/fKbrT5VJZVy0vSa7TDP4GIOVr565+Jhr
6UkJLOK+gKFIS3vNlpX4Io434yrq9Ev/3sf+z8WyOI0hLPyoqAAoMc90AnRHaVUlgOfE55HSNySk
59YdCFp3FcfyqjZ/Cfprhu4VgPZWbZo79SznZKb1poqlwHSlKtAp9KL5KqTP8YVrlqlkyRd9sNOo
HWw5ey7NG6W+7GtPA8CkuuzgH1M+lY371P84/TVmGuF3Vf1Uk9MRtgrxHMn13tn0Z/rPONK/+MJT
Fb5aZlZeN15vG4O1UjnTHioUMoKO9u9M1R+njK/+wmTy1ypHydsca4bi6JsEDJKodauI1b5fPkb9
62VtMxkGUEh7tQto8GifX112RyGak2UAuHpdDUcNKKCHp5x/u5ctlafieaEUNTIkBW4r1WodK/cZ
5orT7TBTDqai+bxui07EgUz4zr7uVK6QkOUH5ywKMz1wqpxH3yd3Us17JyWinAcRF9plrz2Zh2Rj
AOndUR0D4y0XhjszIk9EjuIzrTL33mNrfRo5sZOXbeLTO/Lhpuyvs3OannHz9EXXNsa/9+m5Qp92
oUC2ue2YzjJDpcal0DLERROPVFpRXBWyT5bR/elGmlG3isZkgnLrdNCbklthxQPMba2q9K3jpE0T
u20blVs1bpagJNdZkXMoy61MfRs6q9N/e64FJ4NY0dO2LX1qT3jPlc2ZyvD7zvOr9puM2iJAZGZl
FJ/EdG2vXldhSn6PdpNwou5E/irvi12ikuHA2qmP0zX56pxU7zMV1UmSbHvTxHPyjSeQHEMs/HMs
3gzpIXTxKzfPgVnvXVwpDgpCR2p+tM33sHwIy5047Ou8IfzJXBbWOzkj69Nt9GWunyGKxqReBLFC
lhCIW1uROOs5qCjG0yxetyDQxDqxUeGo4b4neolTw5K4b+nOl8/0jZkiO/UDBJ6G5RkktB17VzXB
cc6wL+WXyLJb87J7VXHqCug1YNP0AyQhz8N9eNHxkjj1BBRFUEYRcaV2FPItifDsz415WZ7xv4lT
wbDaormJSIOwTY34nXoppz/09uiKr2b5s0VdGCs7t7kJCThPjO+N53LpfkBDAhO0WNahsWianece
zQxCtPPSGi+mfmilV3osaGpha8LyLwW8jODWLPFWKo+Gslf4R+rbxEFRT7SoUmyHtN4KCPxSfacZ
6q4EhlZ5B4t/R/p9pzqHzMpsqfhpWM3Cz4guUKSF08FaUT9SrdzLxqNQmNdp9X85O5PmtpEuyv6h
RgTmYYuB4EzNsrVByLKFeR4SwK/vw1pVsz+VI7SpKodcJAUCmS/fu/ceVJT6mRZ7YBt2OMtNqIJ0
BMDok0T9sM6qnzf7IboTSkXr0fSjKvJlCYK5tI0sjlZmg/8b4LpWnWqn9WPRB4ycPazyfpc9lDQm
yrXxZtLLplg8JMCZDemlav40lsJAmz85hGJbYIGKQI0eq3gfFeohgkA0a3frekTY7FWtT1wrHNdT
Xe8nXfESoXnD9LlIRzWBnKNs4cdtgKNxNaGW1XXQRn9k8S4AIOkECy9K9tlwicxp9OJRBJJ8dsqt
LLKArO9trkC6W7rZbUD8TIu8m1fgMzKRhtIfUc53C6tuW322MlzzHnbHm7gqb9OaFu7GYJaWqa9l
c3DEn1Te9emLWmeeXMLHTRJ/kc6zPYV9Zrz00UOOhr/rygdiyROy0muHUTaQD/IQfJGbvjF+irrx
K4KdjQyApnHnkMCeaue2WF2JZckVy0aJHaKsZd+wOk9jNZKIGh+cgc/9kWcnvVGgtJBqjftBmRvf
Tldftx7pmtExAmFlh9EyeCN8FIc5naoeui53p/yP1aZnfSU+Czen0M4rCYh2b3hoMV3NeS9g68XC
Fx3Z0YniWmMZsJGiBullv3UCPcj0R0O9652neH6asuNU3E3LZuaPw/W/DekaJ+m1LcmSz01+5p8V
/5yenHAMSJpncto5gZcn4Bc5ZQiYf1bYq52rcs6GjjahQ0mY35nnsju06o9haVHVsBBXkH/Bfn5o
/ZtthxAZl+inMn4W/MxSwpzouxT0SFFIpyILsuIUrW+Rus3Iec9LL57AU12a4qwWO8ppT+KCKk6E
dxk1ph+JU1meujQQ8oMDKAMGDZG+Z1Le3SxpAnm50MfZxFK7be3Y78sfExnuo41TiuqieyuzXTV2
p6hYCCqcN5AEYKwjrsD0kkjO1q5mEF8XBMHeIJ2N6STMwYP2IUos1eW7bTxVAH+svvCXbnwiDdxX
6UmQkneiTgoG5QKslIDR/TXyvMxfYZMYoBCn+DDWqm/GrZsa+66aXJ2bVModd2bVWVfn0DCaB1qK
zQ+iVq/nqLG52iLLQR85dEXQlqyzBx3Ob+1Qi3I35XFKivHkpHeGfrHkOzB83uSjRWccpowJsQnv
VnevqPMx1tWHuUCAokFMy18yWqorIqeKsS5HdLt6zId063QShFYtIBu1It29QoBbjA9AOrs5vwN2
vM+K2o20LNS0h8gu3SLvrnA5X2Y2MvcaInPhqqXBUZSAd/HkEOvfwOGz2p9ml2NqRXoO8wjOwTOR
6e5Yd36mPBLJCxlHuJ3zDJTrn8fOjnXfSWbPss85V8Ap31MgRDEgoawpt4z3PYmQjxEfs2YcTUT+
dfesK0jy+nQ7FzsDy7k1+VgN0Fjlfqe9OOZjpL6MaXdWSZ2MsTo6KDrgIm1Q1QdN/xZPtFyq/kcn
z78UxHyWI51mSD1utRbX2EwPFqMbdeM2kwsv1oYd5Bh/AvvQys3PGvV7AWJFRh8xFobf2NfYpnyj
w6sB0gIVdDMvo9+tqW9VxiZbdn0xHJpik8SbQaI7DCxjflwnHKlZUI2Hov8h9MvYvpgq3v17qXql
eyo1e4Nah78xA5PTpLcquRfcPG3kcHK7psWWboaaPtcuCneMOj7GNeN4Nd6YU5h0gV1fMkGP6iVL
H3WekwR4pxztI9U5MBfzKifzzfxtrps967SD3UzSEppzMtJrJWjkh0lRw4xNb9KeNeth7dFZFn4h
MJ21r3WEzdPJeaediE91VQd6q9NRSwJLnZ9S7a3q9opEpzZpfCAS1K0dY4g7wmcl8QbBFlCw1lPv
NbvauG/iD2XtXQeB0yy2WQte7Zcy7DM+Uh3v0UntzGmgGDxMBhTy7EksoTQBcI1eEA8pteI75OI3
zUa2kF2lHzP+OkfcG70f949O+6OzN+V8kab9qKa7YXigz8PuWSziY9UVWMFZoEpSWKzcRT/N6v0K
3ElgWfWLBYIdyHFDlkK2UzMM1aeqUghUqKm7um1cL25Zb4rlXI+Z21YsXInfK3dKXocVQbBtv24i
K3OVOA5S4w4f4K6IzyvN66LfCumPSXwheh255ulX6Hl2Hh1CDkUG4XzQ4tyqWrymdNzrUrPWoAj6
4Wlkf+/vy3yzxBdd8+f8mOCwtNJQ1kL2YWRjXp42blr4svIuy9tZPRj68zpeFP1FKYCgjEzG7lsJ
7Rbe5VF3I/Uy2fZGYfxEBEbGTiiS1yH2u2rLFIk8h4d0epbY9jqbEHUAZpty7ejb8h64PpwqvsQx
MupMgu73HkOlrzvdFVO3U8fIz9CU1XIwOdRi09aqx5Nd9G43lJ5uUxKs7UXtooIb+lyUjCAoWMo8
90kW9uJhx8p8tprDyOpUNw0M5dhLnD6UhOGplqDKIlG1mgIVV/zYPDpSvMmnUyb60KkkwvFG10k3
WMjuwMy5SU9nlolvmnzKyylXDyXo6DiQlLsi2Q/jY1SOrtH+HCAuxf1d2rIGz6cmfVlT0nDXzre1
YKBjrac/+/I1Uze5IGkOtiPWGkAlbh2zs4/ZxiKmpQaCLLLPLtviUfLSKuUmsuAwkonCCjC/Os5T
YW3X4dwatd+mRliMh9opz0ojznmMRItMoFlKjy1xYgNSeyllazFn4LjlH0zL4Vz3D03bek0U+ela
hMnUfAxzu53HwOKXjpzOq6P2WEIxzOR76kKWArDG8cUs3tUSMFma+ssg+X3dbxT1CeGPW8W5t9rH
yfilKjsw4FxX7a6PgH3wDPVDfhi4BCaHi1QKzWwiSjqs5GZT5R8rW1tJ4bJSzms27QduYo3iGlrc
RoBWVJdfEkW2SRDw2J2X+L2mjpYJp7CS7cpVroAVJ8Z6GQ05qOAS8wA4ybiNe+c04HHSjN9W129y
yw5iCUNYVO2GRXa1Dig6900GLLFQ3uCu+CaEPJkEiBP0Tjcy1KAb0o2SAkHtt13X+nOBjxBKn+Ts
8/GUm+NjZn6a+l1kwi+/o/Yc+j6ERBysOfxYlCVK69XZlnwYzxwhHqwj6ztGlPIELccHueOWpnHS
69zvW8rCWt2WzeL2axnWBRtbW4R9ixPMAJaXAVhneR50rtqo4qjSw8n4LRxi/hZmDpPVvGrWWZuf
m+UH5cJ2ksUbHAjeXjvESg6uNmJxE0i3PpYmlGN45nRhV/M8TxbAWSp54CwWFXnTTncp3Pdeva9E
79sG/BtghBK11GjO6LMFZ4E5VKzXpNQ261gdp8pwl2Qm2am97wiqTDrlDpxIOAnIJG1+ULWKY4AV
xNkhbf2INgQgYQ9ujteW5IOZOs3g2nUAnuodmNjU8ix513YUijkvUHJRuh7IJHDMmUDp5m4ZL21T
bZq8P6VW5ZV2skVBDnXW8Gxe1EKakTVkRJsr8z17qzX5cSLrW+Myr9J6dCqkY7rxs2BBheTmKhRF
q/o54PEzI1hsdbnrxc6YAQ5hHpodinsyaFSjCLRyfshXAaFKdu16In9ldCeK+DlP7mxlPq0DuRua
IXtD9du06ouaHrr6vdeiwLRVNi/hmwvYlB6BfnLua+xNNrWb5JI/HRCix7EWi1sdkmrsRp9TlAK9
fhlNZyu31Ybk8oPm7Pk9CuU1MZIwWTbOHGjaHEQkDk1auJT2nwyW0OhUQW7NfhL7zdUsfRzFsKmX
zWBdLI0PjqGvEmjUx/HcNlZgigdVXcKB9k8t2y4hfJs5Ve87wJbtgBayQ71qc2ZsfNVMmIs9D5wO
Y/MlTmqvRRdP5ZjFUWDHdZCuFk5VsQO9+WkRC+6KgaXNGvtT0zwS3OKa6v1Yg57VIQOx0mCArNow
BZKKcqEsiUSejxV8P1JzWldh1U57YO0lmTKDVp8d+2BgESNbxxVmhV2rRphsb6Pmoe9OIjZZHX+k
zi8y+Rq3IcMzB61spRx+0gH1Pqs4ccDaqJyFTYtnBduttPNGkWs/77STIF7AUjSfZyts1mfgWzjq
140hHklQDBqblPKofhLG/CQT3T0WAOyR63A86ZWwgIfZrJKbg5l2JODXwtqAiUAj4I0iCtpkhBf1
pMSFDwnNWxaOEpwhYal7gkdwjqpgXF+snpKg1L3SNLdOprChO1JYoX8sWSrzgdj9br5zoJ4SzgQC
3Yhe1i73SiM5r7rjq/IO0M+d035C4YVeXru9NvsrzuQVmfk8AwlT6DDY/VlfwEVeKhEd1kEN1Ibn
0Tg40f3KeRyGUhg5HIDj1lcHHSaQFlaJBXliOsKu/9QJpCegv63vBm1jVedY2RMHDTXtp5q+TMk9
3DPXGY6sWwjZu/TUZnQ02hER9MYkVd+UlycpyYAhqV5eF3dMuKgf4BLaTWguzr2WJdtocXZDHp/0
UmyMWP2dU6GaU3IU1ssytQyqqBgcuJOosNJO2zjQpSpcsVXO4mFKMGSTvYwKq58WzuL0FohsIxca
3pFG+E4ZA8JMr/PdjRlJh8g8a5w0eos5sngarfVKz24Ya2hhrJ0mE+/tNca+nt3C7ALVqQFjNl7O
agct75KCZxJMi4Xs67jAJCqdMsaepPqSCmNgMd9m+9MpkkPb566S/hqq9JmBzIWGCLkNyr5K2OGK
0TrbevfUD1GI0o7Twp1d15cGcOj8cD2TerCTg3TQvEyciorZsqWeTLF4tg4MnaVnAaVrducmYhtY
30lE9KxKc9VKClb7LaOdKHiKaBkhxS0SpuPT6hYMh6u3usCxfm3iJA8DnGY6NaauU5kVfht/Ar6g
pRV7Pc9aT0b9or3PaCJVBr6m8xFZwE0n7uAlNEZ7a/7D5tSOSa75jQnL5uqi6YKkNMLSCTo+mSU+
a8t0pd7aGs2ZZqOn8NWTIh7G9hYKqmsWk+dI6cak66ZPsEULngmIAIONPXu+Ljw7Le63BBUZw2tk
diyynysL54DbM4vicylN25iitQA/MCo54uPMU9Pic24g00MAtvT7a0dEYR8T+vCYqVu7PTNvwwBD
qln1J23fnT46pPIQKi37jrLcwVkOrOJTWkOjNDZqtCtsLZwTx0vWLpS5azON+nM2tgbVA2djRVuD
ZFmvaE1t11o259raz8p4WxbTXeW8Vcp4rmlEGYbmjhO1eiyfVz7agLO1h8KQWj/KdS9brxPqnFj6
Uy93dDQW+xF+fSDS351qHx0aQrl1Bvm1yampKpFj8H5Tjfcy2gua7N1WDFXY65seG7KUn3Iquan/
kVW7mv6FPgaGfIrSAYxZS33+qyJDOUtMt+Fh6lJ9s66fMwXLyukSjFmo9cdcgb1HbzgjT8nA6URr
DcW2uJRCeu3ItBzz6pyxTrcF3ISy2CUtZhZndZUMJVpzX02zn8N2qzmXrrNfctJG9n2MJ/toJdq2
pIQrzdh15rdyGA9ydGnSFBP+pY5tX2pHf3De9V4nMCs9ZUwtZD5vLJtc/Wk36PlFMloq48/SBsEe
TcHUUv3VPcjDyZ/iFKRPRKfyOVqjrWOHNuMtE6BPahWHsnu5YgudldqqNg6jjZtGpok7XM+RxqlN
lr3Te1gCQE8iSzdLTypQlfSltyBRd3L92Mws4k7nmkkf1PVMl0nB9yC8kqpgbnWadWhQYa20Ezdg
q2B5waRM5dTVf/qxerHiayp9donB8soGq4bp+EYb+WUj+Kujn2Stl6jiKGxulDI/xst5VouHrJ3v
urnCZM8ilkkbXUnDqY7oA1yZcWKbs1R11ptl5jAMFVfndlFlyhAp5dVYN8zXAUuWIin3re68GAS6
0J14xqDrEfN+alfnOa/ETu+V06BPpyWawx4VrUxTW5V2JYzmjN7j9a9nukQ1XgXWnLlgq3dsh+rS
JZwxKcfi6TQsv+YHe9AOwzD8VAUqFJVT6BiJTaxGdHPBdMe59JiMdNc6pGgKzREjUe/kzqb67VY2
eOIYrCndiqX7kJ0mLNXVb2XceqW+LxUpAOMshaJ8WyP9YKA0WAyoJXmgpnmM+Qnfvxz7S/1z7tFD
t8tZjRTww8eafI75p2bNbh49GfGPuHP2UGkPxNr9TFZWbkeE3bp4RsYDYr7aE6Qb5bOdXlvQHHpi
BasEP2eIgiRvglIVl74DumiZyQOHEoQB/lRxUHd+JIO9F0n1PgtUu2Z9Wlpjp+QdYRLylYJuDUyj
GEFxEBIsRHmGBF5wfy2B0CXPao+SIo5axzVeHuPlaEuXOeMr2/ZJmYCYf86soDYp850BQoFNTIVa
m75udHBcVtlru3uD+LZRymKKKMNbo/NDm66fjR42XQNFRaL7BjGQ6J5hIzj3J86z3AG8r++ltg2c
XN1X/ULrut30JPrEGkKo+dGhXO1bZ99BrAfiTetvcsgKalwzfRP9Y0njInLUvTxYNDXb2h06g5pp
rX1JP2f5LrahF9Ot28RdvVVVyPDnBBk+fHC/hs8QaEVboKR+MGIcLFP1bl9Njfm4SRyV+de4uf4Z
TswGiPiu5d8D84Hrn6820aheA7iYslBst8GhNqTV9dxDUBIvXI4KJWJBnKR+lWLvZJJaNHifFAz9
mtxb6uhKRuJJivE5RzXBQqTQ9KXtmQN2FvMOJ6OfM9HJD6KkCdNRSs9a99jXVjiLzhUMnKNZ3sQj
/SfnEqeaL6N3GeXWG5bxEYrLe+NgPegqbyzfwJua86fRPVnRxzqyTUrWZjCasNXpBBPzMTW/reap
tfalM7Hn9kEnTnNSbfoxDbTxYtrSxuKvN+sfTsfBZDT7sR/D3gHzWkbYJxyXAuAwjCCkTm2XhfHy
Vi27xDiUaumW1dExX1q5DxqhuPEq+xJdg0wObBmbpqJ6qWnhyn/vufcbWrwK4zXVoQ6vaRgv2CgU
BF9KEqZS9yOd1JdGGAWPowhpfT2U9l5qtrkVB2LYLcb6LlN2dvNAxhTex3gXiW3UtttRItOzkjdJ
SpdqHDeRYmxkHoSFiz0mv+e8ek/7kies8CVTsNX+tpfZq2f7JdVImHSs/NHOFE/J0dFLSM9AXp7I
gtnEuUJtvZ/EgW1jxw0eDp286xTWgXz6NFml6r7ZrspTDLXE5PO3XP0lHWkxRpa/2Pr7MEyI5NJ7
JzZdbWKPNiqCtGoaSOtabavJLn1L1v15vYcRpHgO7b55XoJKS48EttyDizmKPj/a5rpNUnUXSfJW
rmxOdfoxSat7BQ3XMPRhxJlgKvVNm09bUPZwXUtSeU+x9pwvr3X24WQfmXiP2QIUYk3y46C914JW
+3CJjbMw7yfObBUxwTGdSBomklQE+fqR9a/O8pqPnzNOq2o569OWHj4KQdne0EHVEiMwcxwKp+vk
ulNi3Jd3zBKVruIV7mL13qYr48g7adjP4j7vIAif9eKkJKdUOcnLx6xeo7wfuQ19ALmbUZLuyQOt
WJpWOfOKCE9yLpYfCZ7O3jpPxqW47oBPbZI/LCYH0rYMinbyuBi/6/qjMzaNhrKxZ8edgzlygjn1
WIlswluSR5N616AJXyXEe8Z+qzXeiiqFbMC9pXMAwyar7bXifD1eLs5dLkEopntUnaRIe1i17miw
pcU6U8AtieRM3cLewDFM9b/eGWIXlZ/kk6K0OI7yhyLFW03jgRKnLAt66WVOn7vZU5U9rYKKwKhc
XCNq+oNqhI3m+GW97Dn+F/b1+z6MlnaW0nM/XAyd1BIGvczRYrqXB5Hvq9HWfgKoDTEWHYr6TZ2d
ozY+6D2oVaWSCaJx3sd6vBhABn1nejfklyFRNpy0NrGTAjuEdDUE1fCLNf9+jZ2tLmmnazJOMd7b
yWs5omkfn6X0pWRUNDzajZ819l5P9jal+Va3fkvi0fhZZTup64N+0cNePivlBRc/Yw2vD+0JpSkc
94isnl57WkrFK1iPRdRy3561YrpPcwDuSUA2elio0U8zuU9YEWSDbB9qRAYGHPzs1K2ssNtxnClN
3Rvtx1EqdpLG+UfmjRqgTE+IJAN5pCspPTbx7zIuP5y2DtbJOcpafDDV9ag2TJ37XvPASHs12asF
dbiT2oHB8p22G5O5IxCUlC7AY86RVK+yjRig5wz2GHQJkqVE89XpGSQgEcE94+aDPHyondggmQJC
vWBkZvOBwT0o0uPc/MZ51YJMNhp+UmXPo6gf7fFRkaW/yDq+kL7cxoPpSdx3o0AjWPS+VDG6/0vs
2FeveyNKyuayZv/jde1+0zqnxvqeKP42EUxOU7k2Fl43Y4Y5buXvaiVv1EcV9DK1sRF/QStuCSD4
Ww7wF94+2bjRFsVlq81DKbEpaeYuS98maQoUU2GPZRir6uEMLDsu1E3p/LGj+bFIereh/xo7nR/j
dq9+mXn+Fx3aV9/JjSAJg79RZNffsTUYTfn5N7/qG2HQlAvTzmu+Erk8L4yymH3/t+Toi897m8dj
r6YzpWWJWUjxxyxI/6b1+UIVepu8k2qdnUcq1mY2m8ooQ80+c2x3o2L9i+7nK22OfhUyfbw/pFXc
w07+P6kcD9KUSoIAU9p1rTeuQxg31NjMxSdlZ2WyO0vgBzVtx4nxkBpGoKuv0VJQhl4qh9nKxDpM
Z0SJ6rPcTZeh/ItJ48uPdiNGLKZ8lZMYsXFJ1xtSLDb1LbEDcdMc8/E3M+hdO26r4Rmhj26eGtLT
TQIspNYiwSF3C84QnIQAAh6j8kk1vufclW+Tfvg6apoJDgm1pU/PGUjq926h6631ry+itcux72VE
rgOj2UX9M34vkl3Wb9YLUXe11a28sB5Kgwu+53uf92a1sESu6JJjktaoerLGMdT/3uvePPpWB2Fd
pB0fd1H9GOGhQRvkey998/gDw1OrdcSEWA0Hudik8/dW+tsonwSSQBVPy3JQPtbX+vd/f1jtCynh
/xfkk6qSZSwWy7GOMAuZx2Rcg2hpn8xryuC6uKSlRgkY3TvSdWZNJkjHfFEUx0b/yQhCko56tk+p
JpoMIpaqw6S18dXBsVp/VxOJsmI+X6fzqeyEk/JDjt6n9sFR5dCUnpJ4Qgu1V1aT5GEeplJ5+O9f
6+qG+h9S039+23/d5paaJYpKx/9QiMeFmBLRTWAYevFTa9r3tOFXTKL5e7foP3LXf73XkhulWbTc
SlZ2WbuNZb/89+/wxWp/m8ajVfpYKXrKah8f6+x6Vvjv1/1itb+NPDT1sSFmk2szSTULMQBGKaKx
ZAP//ls27D8S8f91/W9WgymTNbk1eAYyNfHW6r6qj7L+VE9vQ+HQZYwYIO8m7djXR6t4q/oL23pd
vbaShMYtd+li0rouvLr9KKc3R3qMrNdU/QlZ3Vxo2ALTAILeX6eWEgk7Ma2dutjU7R+NOSkQbFNt
2M6f0/zFSH1kzK7NyCZzQoXcJatNvME6qWNoiTuZPqL8K83uDeXDWX/Sffam5KLMd6t5xbDdlZ1z
lrrDnJ3TGtlB3TJkfGvo75htdxdXGpJIFDzxA0mGdreC160fZ132m/JlivYt0mxnH49/MXx/JQf/
JyHrX7eZiR9syEbiiK6xHBwGET4xqiFWc5lp9JvoHh3PiBVgG7XfcBLWab47cfKt5Dn5NgWyn51a
Eni8DnN7iqOt+JuK+qub/GaxVOtYTyT0A4fx035q/rKnf7Wo3WYtLqlU21OLUr+aXg3IoqhAaY95
BG7pMabfnnbc2G3mWPGVxXRleQUuzUQitvym3yX5jtO+GEKjWGgacrGZaliGeorr9Yec9hdHr1Ab
mPd2lfiECoYKzeU5NXfxui1jzUvK9LjQT861YwmWJdX+Zur+4lrdhmgNeiGqNVeoCfaED4jvBdDI
twlaU880u0t42fTMNC79W1jK9WDzP5aA2/isK2cgL0vumMhgLPcbz8TW7L65F6o3p6m0F2PXEjt3
SFfiF4Iy+0uh+tWHvl76fz1kilRitm543SQuPWei04GYRHwPmyirN6uiDKmjlEfyypUPpqPfO23c
xir1klr1xYxNxPoRPZm//nuP+OpWuymPcjPupQmZzjWWpM/8/psnLvXmcTdFX0fiegXWH+v5byEf
X2xotwlK5Wg7jh6V1HJOG3YOUnQ0SJaMTMIe/G9dj9ssJT1jQRGFNh/qt9Gv/nzvRW8ORRlBzHJq
c7N1P1oroIvzvZe9XqZ/3cNll1qOXFMnomJkzOX8JZbhq6t888ipRtxJQlU5wmnj1kIAXMaNZ/Va
qBV/y9796i1unr5cJVbTRolLpDxDiT+TeZ/BqHfyv4QWfVHq3oYWjXKWaJIysH4u4jjHk+sU4mDT
zlzUO3w83yvTb7OLskIX5pwTmquWKMy3zhBvvve93jyTaqtP49Ir2Olf4ifpmzf27QOp1wxsZUYE
hhLtaOpjZ//vT/vFSnobQGRGMamb19NKmm9zRE7UV3VSBf/94l8sT7cxRKoDTbjE6Hjt1oppt2jf
uxq3MUTNkhl0xrnEfb9ZrnrxvxwRvrjzblOISC9oVaLDFmhwiIIHMutzNHP37ZIFkb7+5U2+eHpu
QZ6qmdvxkPEmtEWvug7mCzqqL63/3kZzmw2kGaBC4p44B7PtU9fUFb9Gbvi9L/RmZ4wNW8lHmy/U
iAiCI/ThL1XzVzeK+v+uhTZR4uWy8JlVwxcfUhb+98f9B/L0P4ob+eZZ1AdhOLkj5oOMHWwhDjBD
kzbHx4xgVmn+vcYTikcsRT1ejaX1pVnGvbUz0VzKqmsyzipq1FwXU7URAGPzaJMwazSGnmUo1me9
Wq6T/kNiqx5iyWswqNYkz06pB/ZihvVKV1YLFXPyaZh5OukZUfXr6o6QchmpwtvKIQuQw9Ekq29e
i4MuD0g1H3uk3anJ/Jwg2dJ6Z0QfKJyyYlp9JiOXpKjCtZh36tAFA9F+duVLq3ks4mXnZPx4/GMw
TB2eVyXeJJiSpvKuJ8o/0h9sFWVCqWJFfSa7DnXBX6oQw7pez/91nW+WJ1zCikJtKgjtHrDZvkTz
s4HeSEJAWduP9cL1id5EJoWqo+0WZ9gMebdfepMZxt4aFubyYltapyoitBx9qk5o+ewwKm/cyf59
7Urk9b6z8BGpdXhNH5m1IEcGEMt7pIJhrOPV4afLemnz35n6jvUBh8NTxeCw0rcrs+d53Mw6OpY1
JtnQF23pp+i8U/FRY/kivcjT+94tEAtb84wFaKsr2SZnurEiSioY1Bu/AUab4qCNP6fCCUtbhEZC
kwSF9vKrVn9lQEpmscvQZSiXodhIDrobZrat4nXNblY/adN7whyf8766NNJwWHKGShOTSvzJvVZ7
HZKyCI1JrhH/Kl6WHqX0dLcgmY9LrkR2tpjJ4U1DI0UAWkrivjQ+9EmLBkzfFonuzYv0UA9oPt8V
ZXFHDptNUm/yNX+ZQX8X6Uu9zkHdHTRzU8vM6olyHJXOt/ihKF9WKMjCEPcS5vFW539W0wmFrCT7
GoLxcVFdHoPGPBOB5c7N1mwGt+vvYWd4VToGmv5RtEdjMfzMrDxNKK9V3+JQRJPOp5pS7ZdJgjuU
qW3qELgupnEjr0Ct8aSUSf8wt81V/aUZ/cMyDb6Nk2JUJR/dRjind+imrbIKCrLJLUnxRDrtJlT4
sVV4ECXXBuJEsu4kDFb6GbaeXyBHd4wcRobtKXwEg7duUbJMMVKs64AxUPXI16Nup0T9ZhImIafO
XsHl6UQznqoySKxhOzJrG9IkKBAr5N0ctubnMEWbNHW2VcvEK9E+qhjpNAatmAGtXcqBmap+VTwu
nXZNh/FMiVTfrjgX6u/UuluwMtAk9WiHIE11QOeVnm2NuyExvOVqOVwjxEQ/Cqe5t1fimJigGK6E
H0GSTk42nBoGv+0clPqPBfLumh4tku/GLQehO/plF3sVR8V5UJI/c4xRU0GS0KBsN2pv1p9kIfZO
HtJRYi4ahQZ6i/9L3Xks142sef5VbtQe1Ui4TET0vYvjDb2TqA2Ckih47/FovZ0Xmx+k6hnxiEW2
bsQsZqWQKJ48SKT5zN8w9GLwN3TppOssXTDowILcGveG817owMUyQJjluk+mu1ZBCCqBjerWIuON
WdmHavigsxKBRg00CbzOW6ZeDlQqXdS+tqxG5EdwfJlcuTD7D0ge12GwjAcoJinI1Cnd9OZBB+bg
NAFwNrqWBWjfBBLAUx6bMAr3ZWQuAmlikYjCXwqpsToLx2GDABSqg+sovo1TBXDguTPVAnMaUR+0
DF46daKh44V3ztJEKsjUb2wI1xB3UA43UM6q7U91nm4CuhkqukvHm1oHYO67S14GGKujAVnYzcDb
u6xjipFN/EFLK0SJTLgYxi7p1bVvu7edPALfSoE9F+GhR8y8GDZO5Zy3HNCy/qglcAJjaKJhvdIL
dJojQivEtmibgJ5NgnidNB8Hm/3ZAtPBbKQznxFrXBo6BKzRWhX2Uwm6tRkemiHb6qGk93odKxQz
1Q5wkGjiZRtgGznzHrv4kE+XgitMhB/qFlR89OQ61q4oHOCG1c6VOtW5bpHD4kwAfmo6mw7Cz6WT
Xucxy3iwFwpcv+7uRvfckzi11RKx6HzZNfdKgN4EY7/K4+BZj5KDH9ym9NfZS/OF2NsAoOQHq884
IrP11PgfPLpdDbDg1E3PHf+T8oHCs+Aa8HM91jCLEdBQwRbV1UME0iPDPSePpyun1O9TMPFjCrN4
yDiXI/dTqnEiBkNcbZPBWTnNsKxsas92lT9WnbPv9DNAqQFCMcg7wBpGfNTJNmZ4bLrPojoPk3ND
f1T9sIlybuWBpmQ9q+X2R8Pi2v86NuW+LsxtHN2ANVyPXnZOBrC0eG8YwVTxrV0gxwwNsHHB1zY0
j7x0J6R7XhnnXfW5pCPv98sG3XqnQcLQL9aj2tvVsCjlfaM+UVtaRWG3Kp0HO/1mOrdd9Ihl2MqC
SuITdLTZZwmPYcJ0x6jldRVdFTVOKf5tVD2k4YYdte09Ps1OwnM/Hq967MBC7RD3EiwdJzAYXGRV
l3RcIOKBaoqjGjqwOtSZvuxTwANpHa3b6MbLm2OXwdMAi+MA8y7BbjpEJiRTjus+euONHmfgcAGw
+MGdP93yNVY6oCNddZ/Nzjur9GvNuu/DbUNNGCrVEPb7RDtIj5qwex7TQioAsc9KKekov7Q5N073
nMPNC8dkk7bDWSOhurns3/Kj54r9ENBlrUF2aizWRNfhy3gLmybd7GarhQOhcE+gdmO374nnfa/v
n8YmPNSpvFuAb6IHIaY/uuNFU4tVyNlcV5DCy29WH20zQqsGoEtYZfg/wWSHP4Dx79p3tGUfwH0L
v01GehN7XG7ebZWmq9T2ifOMVc72jHLqjmrftB2gK7juYbOsAm1XtTmocBeu5q2bgAzN8o3TAKoC
GPx2ZAsd4JWQi8c6lY7Mm6CNi6Cj0tuBV0wgvKNbU14HRrurtXIVchjDNN715rYspjMlHiv1FQzs
wkiclcy7RTDBvYSIVYDyGCIbMvYl5iKLCVpEP0Eg1dal1R6BFYbDdVQk6wK1eSe+ajNIq5FxrGcs
YUGASquvsSDEy2KZZHexuG7QPJiafqVyc61744pc9WsKCdWNp03oI0hF02C8xit9k0PkDPc9PLGw
ubJBMZkj9kP6fYcqo4RMEnnnSfAFKK1ddIfeuYm4p6I+W/vkkqqV51EMIo1qvkdkBYGNPkMe45DY
Q52uD4gEiUVahrDJNxVs+57udAUoiONgqj5N5RG5HyIh6Moy/6BrqF5TSpwVaFvtzC79m4aDa4QJ
MNQbtzx37YuqWjXhtZFPOz3aj7z3GjaX54Mq1vKdafhLwGnEBQev2HrJ3ujrpeMEq4njzJbgOSFb
KAtwtijWlrrMOJT1sl0YTc4pDuQTIpH5ZLU3fXoTwD+jCpvPperwugAoh1iGW7mbMCYAVVvNgadm
6mdhcjFpn7gyQGT2K5PIqehuxog+qb/RvfOJy7Mqb9WkVr6x1YZFfyPr83KYFt7ca9GP/nRtZHdS
XNlxtcbneGHRJA/b81Z+rOFlJvuBY80hXLYFK3nGxSMlEPPep/CTQmcihvFf33r9g65fB/7nrjqG
0QcPbnXIWkhZf6Z9Ufif3QouFR8c3eVVOJtdE2tw4CpY+7S0sFbwfHUVwMIZJLhlPNDWLUTEKtXv
huQ6p68uMR0AaLtWqbF3DbFRjneDH/c6do94YKi42hQF8HvDOGvyYJ+R/XhAxPPEATnF63FH2gXl
Q15/Sr3bOrwXqXuAJIQWoHnnDe1HTS+OCVs6l18mZ7jusP3EdAGHt1WG51lN/anN76yGE0KHyBDk
Bw/0pxkyAbClQ82/BeC1rKGJdjqXwHidpx4uZcOi8y5GjDsLkG7lkyduOiNfVBAxXIl0gXVvo02b
hrBl9fjMKu67ZNsOH6N4XOXtAaWy2SOUsBUUlsXBKMzzjK1oFtcYDi/YZHDg4THj2sBmfxLRTUt4
ofP23Xv4XViONP1T5R1NusLGFeUSwv21AZC4mc5t6yzshq1S7grxj0Y/jtwfqfUpgukwuA+Weha4
+Tlhvva7/EZa/n0GWTtEYQT5kwYF+FXrAY0PuIFi8k8fWe8t/ygS9BzGYJuKL14zrtVAGAAqfFlZ
OyvYjn0Jk/0oaGImDrlv/SGOcgjRMbi5FlI7Cgxdfa+0+qjn+MWUQUPO7Hi7ifA6b+uPAdrYjtvC
wQq2louQAV0iBw5i14DzTJu1D+ugtso7p3X3yOlf9LD65QiqNVmlDsppAuKdcJc97jrRnIr3hEKw
/1vnyob8H3gXM4sG3RRPbZrBpTfHMe7DVkZYIJ2CDYSmkhygn4M5HPVcbdgEwH0zf1gpSBOyPoT6
mZE/DBTQzGSEKDItY4+IHC6HcNRNMWERMr9Pd9xm3a7u9vMlZCTlt9BKdpFnLqGcL1UFIcK6HSkh
pFSbNChZU+KvIHygVrEPW2DQzm4YDnWkLqWVQqwNz00TfdwEUGHZrAN/G6G3our0xhPWtoEJ41ft
hWeZByTTtpY306bUzWSpvWz1Y52wFjmNFPrLvf2oQfnxMg6n+sYH3F9Vn7rK28gUbPMdVj3F6J2N
mbxN4n4nFKhD9G/eucr+5iKbsQE/1cFhLTER8KWPI6RCONFB9U7d/ntj4ZWb/1ShuBed01tGORxV
29xzkF14qPMMDjGoiSgE1lAjsb9KAXyqZ6QaiD+cJcSy46SJy3hQe72eHgL1LXL9C9f79vbTvlZv
na/tuSr409NWk1uCnXdQC0usRUwANMOT+yJ/pzIq/u7z53//6fOtWHVdmdDOK3Rz1Uz6fe8fMgOH
ov5bqN36raApvxc9KOPm0HMftmN0kciL8l3X3e+9ltdmfa7x/fQN0CXPHdYfT0gNZYJdb4wpXJBy
DYrs4PUujAvMJfPLAfuEEJZzzT2VGtww2VlTHIG5DigqKEP/N+r884SflCwDSGBhTFP8GGhb0d9P
4Tu1RW5WHui1Bz0pWkong7vBXXWEeL8osdalEgcncQcs4pbEGWJIdiT4wcEjWWZ0/LPwS5mgTy9W
+lTf5twmU2CtSghq3ANrC5r0AGchyUh9r7vi0fStje20G2uyDkHRrQPt0QIdnpvq0s0/9kW3HP1w
naYP5SSXfQwTrtjX9Zk3PmRNuULUyIUNK5rLKoqWKYIiFUXm0rsy1UFxknKeLQvnDNZfWX6I9ZbS
Gro2eAgNkMk42escMlA8LWXxiExI4sFkOzQdgCF9BQKkTSWBIxR5rfkQcEgOsI2GPJ2rCEtPqxez
wkDZFkQUT3FAoBgD0kU8I2lghQbqvHGGvWaB5p9VOtYqOXP1NQRWa4KqWF4E+b4evaVNedCgBjGY
6S5CfysmJcgbiPRibxXxAh03+Kn5eB81+apqg710FQJbj9IkZA/3cXkoKK/hsBT6T9PwLcv9YwHJ
pwzATsNgRJ3FMLd2f+aiUp1jZ0B77GyawosqDLmJidm5UXsRsVfSlT/A/u6hMvpbb+PbApEpyauG
9jo8RpZxnuXfzLzcJWpcJe3M7D8UwV1YTY9xT+DjwBl0xJp0c1mE3DZQ9OrsrovPjfgckCiaTl60
ccfPZirWox7dyObZDb5YRrAqejTjUknRIyLPiheVoS+HbKcVN40sVpNZfOvrbNdoE/nao7SOgMih
ujZnqWmu0TIhibeWiCktOie9miCS93CNqm7Y9LlH8Sg5g+z23VjcD5JHBaggSHKscj/GFIfbmVqJ
fqKcIkpI8piKi2A6b4gcq9G/t7UPY1Qd3exZBjBq7XQ1mOV6hFPQ9u6FFZiHxjc/hybVB0Abrv6s
dSa8Y9y0ahu12gJ/9Q8RnC1Exdpi46KtkaXWVST1d3ogrzVy5pzv5E4p46hjyXg9EUdHxfB28IOV
poCPBDDjpvfQDX9z1qp59J9OOkRaMwMBof7YxPcp7sJ2feZCaX37onitJTI/wslF4U4ZCQpR1DHX
d5GPT94wvpc7vn5uqZMrQvoitKjq9sehPm+7W26Adz74tc7W/JVPTn7HNfM+k1TJW6QhOm9CEAzt
ODyOM/296+21RsM8xMlpbsssqePJ5sXC4ijiButAh1LZIUKuJIzuA307ZopzJly6llq+/Sb+7jWf
nPPZhA/KOD9WFTyZco4K4fNB/3/70/9u0k5aVCoOgnRqec++rWNAfhyMBvIp2nP917cH+I7keeWe
OhXMjbwGFK1tcgM643xS78MqvIgL67PwKdDjyBtysjbii+wGUtvkIvU+qop0ZDbAg2yHwtKqLRAN
88ddXJDN6vln10n3DVxLGnebqhPrKEqOGZH0O9/4b96yezInujP6ulcMtBlhFzoBLQUnP+uT2zh4
7IuP/tCgsOY/TshxWQh+uDF6PlJDzqxZaD2IrgJaZw0RSeU67aSnTPsSof3+9neb1/Irk+medLpq
LxKIyinqiGAOuURGaoNvf/LfVXRO9YdLcmDRWqyEJouuUnvclqm/dpt+bzjjNoeSpoliUefJCr16
FH5Q4sjyBxdykKCg7Wc7FfXLyPkkIlCUuXmg07TwAvCo0TKXn/2Ikzu+LWeREkqaQhBmYAWqww7u
0YHya6S0dOTcvHhXq2ZtBo+x9xTbxRpu3K4Y44d8HHYxUOMkvDJp5Ge4q7buJ8+zlrW7zUJkH6bh
szVYN5hFUyEw35mVv9kep9LJY+wGfokS/1EkOQWQZDmgE4zHG13cv7Dr//HCbKT+13/y9y95MVah
HzQnf/3Xefilyuv8W/Of86/9n//28pf+dfHUQXrPT//Pi1/hk/8aefXUPL34C5yysBmv2+dqvIGL
njTfP95/zuf/+T/94T+ev3/K3Vg8//OPL3mbNfOnoZ2Z/fHXj/Zf//mHMcOG/+Pnz//rhxdPKb93
97/+K3uefvmF56e6ge8h/rTngNk1LccUpjWjhvvn+SfyT9sQLgGVrhSCx5JTOMurJvjnHyY/soQh
dCEt29HtmUFS5+33H+l/GiA+bEo0runopm388d/f6+rHzvrxMpiHv/7+j6xNr/IwayCfvBR3loYw
TYWUzqznaxjSPd2H0WBNgz4i+jgVlvc1oRm+maxwVrvkSuu1ZNZ/nIYrmeksHQh672z/l3fBPLyD
sLstlSEc29ZPJepbp6CXESBKY+WBfoWabfs5rKFBuZVZvHMK/jKUZdmu40hbt7hBzVMMQ6p51lD3
2LmbWZSgaBk51LaoupaCRvRPL/9/MqmWQ2fSNoVQuql0+yQyMKtsqKoBXR/dBjrSCC1EccftUI0M
JjvfTAx558DTFWTOgftcYy1nvoMAOUlcmVmeUmfNCUsqFp59cvbXYev3ehWni8nronzXu32AyFeW
4NyqphCOgNlq+m0tx+TRRjhTp30WFw9u25Lz9BmxjG9m7YNt2bR7nb6sjTVKTL9J7Zq/pZxXsikt
15aOPIVNhVj2wYYgDUElB+klLeoOWlq+S3b69d1Lm4GEbumG49qny6xsI4wABD4mMQ1ODynVYbTh
Ts8agzbJwKMc/PAybTWAn46L8NbW8EO6NFjSWl96iu7BdUnJ7CpEH4omeNnlCG1lPa6SiZfod00o
RprFntJIFYom2MZuklEKk4BpK9+U3bZxO3vcjIEJGKCMoPe/vd5eHurSMHRHmbbtCBvch2WdAm2V
YaUjWy2FZxujUBnDSCnZdIsezvu6boL+HdiSeGVA1zal7eoMaBr6Sfjoowrcq3yiXUqkaNl0ag3T
WXUelUUv/qS86jZX9jYqkbjMrUd6lgddeauM6CFzsnMfTZkSwO07S54j8adQ4vssuMyBYxmCc1Od
XnHS1nRbmyW2g8oObwuhp4gijc9THavjYJHEJmX9e9YyjOlIxzYYct7n7PmTXTZ1QTb4lgtSIlb5
PjD0eENk3f0WC+HHKFJXDASy17BO2QhtaKs6MlAmHlJFlautmrUH1Oud+XsZiv0YhbuA1pg0lena
JyHZOFiO12WMUnaJvxd246xyVya/VZ78Pgo3neJ2U65hceu9TPYokEGGrXK2IkpGqWX2n5Axetde
8iRIZxipOwwDk1bnxNe/q9j/lFMOwqlz0dlfKrflyNeD3o53Tji5xbMjEpttqvsfah+14J1vWZqx
SuJJ2mtfgG5ZlX2R9BctQm7GhR2GVoRIRizzCzPFamlX40YF+A092hJpn8bHo2xAe3FpDHVIy72W
iX2ddkOZYBqJENOZb/j8rtWWY3EIPLvgAhqxW0ad3IvoMZpRBoG/ChpEZIIMRebSR5dwQpY8XXlt
EO38uHLdLVIK9EI7XgjqWSm+xavKj4bPjY3AxKpqeqS5p7SKfDZW0fuXBbbOuwFF8eSDZpujXDa5
1OqzJICNf9OaJQVNLw/oZ3Uspmndu6L64g4akqKog08KVqgTpTsZ0spEFqkKEDkY9R76ujTSEmsG
o9BWVVeP6aYsbOVvR2uqPuiF1qWrVvf8ZpOi1UZ3ropp5lRoNhy8qejQJ8ls1GubpPZGlMLrEmUu
Y8jHlR1asgZMJII7dCnmPMoOXLHRRtdRC4qgXr8sI8RatkbTZhIZlcpqF1hCQojKRW2LdS8SxFvr
Tpg7XdSA4X0wh+ZeCYv5iWsALCqWSHrota9/yrFbiNdFaLUITca2Vm5IRgLqU8U8g3aSoq05OrZ/
3QyzynfIzX0xGiFAAqiTA1pnRYO7V5eP4FqnaOoecceKn6ve7Oq19KPYXQNNEveQ8FgEiWXdgMIW
FM2GogLA4wknXVdxlw5boxiKcR3G3vQhNsJRPx/yKGjWAuERl1LWkG1GK828vVFzCB8MNdKUVZUZ
J1fQFcpqI2Ijpq8YBYgQNniXfBSVm49rrShTlFGSKn1UZpd+9sKgQ5nYkmGIvs/g5wvsKYGdcHIb
NNhkhc4fYWD2rBUiKtfNECbHEPUbLJBCRSO01tPyq6H5NGr7KrJ2oYgB8/mlA0+3r5N6n09BRnok
bMAULK5RAJPURIDwoKTCSSE9QTHGTKuGaNKmcZSFg/nZznPU6G1uCB2pMd1qNoEcRHIsRNz1C4nD
0MHTVTrbXbQAIPXUB8c4yBLgjp9r+YwCrbmww1z6T6MsXcT1y8RCh2HUjM8OKtocldFId6tKB6R3
fD1tLtJyyOReWk6+aURGkUkgJn0WeeXYXdmJi75Vqfe0pozYQPnPLys1kNslqC3KjobjphsDJ1xr
GF8Aqqns8lvhju4FLUGNlp6prGFL+j7Jq7arjUcH4GVxhVaS792LprbDQ4mk5GHSy85etEUH5iut
uyxY1jFtfIr4AcBFv9Yohva1hsIfFsO0dQcpKBi7dfZpdMP+2gySAN94w5PklyCt7Ybeh0eH06ob
BxJeV6AlQ34aT1ukn6CGhPHUJFsjiJHfDX0BorDSO2kiAQ8tfUGYGtxqJU2jpZSZhfCyPeuvOpyp
NHVUgKhZ3vomGmHg0IAogis9lkXdGSAgUtRc0yYsb4DsjgU9ypwi9dDTdbsyVKsQXgLF/1WPTE9s
rWEMA+CKhv9hUGUnlsSY5dfQnNmJqNnka7PQuafbwY3WInNrgCWRKo6OKJ07vpJ37kXfzZfzzEBF
LE5qtKATdHow8erY1lGVJaj3Zs4t9H5rr6nKRcJUT6zzuJBZj+KyTPuFkxUxRnpJ1FHqDeErGpRq
K9TGiE7RlzMrcw98zLu1EFZ0Fl1q+l8xZBMXmjXJcp+qfOyXForO+sqw3HbaxijIFSvTLvryqvOa
ydnbDtaYy8zugQM6zph4IJPr8qmy1Yg+gkADEgldKZZdFyQPYkjdfF1wmm2nEPLrIsEJutyEroLz
aEcsYB9bqUUjJ3E5DSH6zYVm17PYEPfewjeoFwetJQ4KJSLzzHE17ZiVvTExEeAfk7Q04k2RVRii
+qgjJ8tJGmj1GqjpAqtSUQO4bTC0b+yP+uNoCecpL3JkCfqpNFFTTQM6HR1VGkTPAsSnF1J5wC36
wR/jZRBrJI2F49OA1V1Y9sBZpf3JBS1iIM7ZIfuRy66JFnYdNAit+6l2NcLAjZd6r2n6cmLML+jz
1d6mtHJYeNoUIM9ahynNtD4qYFw2pul/jLi8soPlG4FYAhBBuaLKHe3S91IsGdJ2zG898KLoeIsw
YOEkbXgXN4O6d4fC+5a2boTYbknwfkbOhRWHiUA/sO+g8L/V6EJaezs204eRCI8+hl/btBXglgHX
Cz0TwKDmg272vKo6b1uvPtPY2ig4xLK4cgoHwZ3E64z7xENDbcnxoh6npiyubS3J7vO4xiQkNgJ0
jQ3dKMqlnWd6t7I9ZxzXFoIC6hroWjLsRDtYMZ39sdKQi+nxf8xk3h8CFMy6VaCqNl7adtlDDbYy
3oSjgwxJPa1IeQdlC3gysidMwfFa8JzGoVaVCyBJ0LSBFlRepme7yPI14MIty5eelCbjdtkY87Zy
w/mtdlmZYr0hgH46bjxkxgITAaBISTVqYjMUuvSvaKIh368JK0rwqHBkIw85/9bidiD8US2iTI7s
soLzMQAcn2UcUZvcMD3OXFxBv7UBqNbVUPoqS9d1HDpO+iO9/39QdbosnrPbpnp+bs6fiv8fak8U
yv++9HT2VP9j8RQ8pU/1i/oTv/Sj/AQ3+k9pkAMqyh/CFdZMx/lRf9KU/qdJHYnsxRGmocRMLP2r
AmXIP8nZCK9IOebfmX/0VwXK0P90halbruNKRRJIQes3KlAv0w4udmOukljKNEjcGHDONX+K1O1q
rn4ItOLcoMuX1NcRp6lw9PlpUl4pybxMDv97FGWQKJP/G6c9FXTg3W50jWKb1IaGYCzCvLEGjszt
dHfpZ1W6Kgv/HffvV5/MEpLNTMVJWfPPf3qyKQ/AjlkOipCWkRMGw50BJFX/WPgvqq0/V/DEy775
/GiGZQnbMm1lOvKX7N9x8yBUssy3k4aHE1XF4TEciKAmWJEPtR0MF/6gB4cpsr4OKjNXmj5Y7zzp
d5bf/y3j//gOtmXYjqPwSFHfCS0/PSomq1SO3C4HhaBZV1pehzpYM8B9nJD2gwpRxx17w7qZRCj3
UYl2o4QWux5FNjO3Stm/Mym/Tr0Bq4a5MF3qYKSbL6e+czVbk5nMECiPq72WaDjCoCG5fHtRvSwr
8dSmcBwqiTp/KMc5FaPSQp3yfe8n25CDb6n6PDnojqao7WvVOw/0y/plezrSJGlmhziWYnv/vJYs
uzFIazJgW2lWHtOhGT40pkH3QeXZvT4M2lfhV1302w9oKArQ1ARYxgbVupejemXkNOSc5HfkZ5dJ
FZnXsmnlp3Ayk3eqD7/MJWVwR1COFhw1Up2+Md+QXSkagcY6r/MQhA34fjVGxwZQ0ztP9cvi+D6U
Rb2Rujxr9aRoA4g5nkvBJco9dXQXIMtaY730Tsv8ZYmMtcEgvCvu47ngSJHz5dSBb0t6MyqKbehR
CAb6Hu+MZuguEdmozqnCyt894CjeUxpiKCWQSnXMl+OFHPGuMw7lFub2lYHW42RF9apFbYzs54uN
ZcQ7naRXZtGl9kU1yqF/bJ5qznih0U+Zgx56qpCzTseIAh/yjb//rhjFNfn6Fs0O42QaZZsZKYWe
YivACCwmo63puSF1/vZGfvVZmEBBN5vC/emKkGFD/Tixim1fld56jPrPg5D1O4N8/5QXhyQjcE5I
7mAOav206e41ZVeyKnkWC6HaXvSYKxCrofklHlKUOc6UF8W70piwbSKQ3SCs5NM31J3V7z8tpXfB
c1Ib45h8uVSMrEtsw+PN9UVdLOvEhaeZwUR9e5STDsT3HeDOlUSTsjtXw+njhmXsqFrwuK43K5o1
NOSjAPuaFI2itLsLyiLEWg6JWz3f+mG59wqcTYAIgbaEOZELT1u4fvXOt3rtTUsOM+ZfKKGfNhxo
Z5ArC+KA0WzvNM9AmZrC3L8xiDIkBzWrlvjGeTnBJl0fR68YpCgQOde0LltKi7Tw7Ql+5cQEG2Ip
y+GaM3ibL0epa1T3QB4Bk68yHX3zgtSHU+0A9SjavT3US12pH69SOeQplFMNKt0nt8/Iy6BQ2BZI
eCMc42UqRYrXzlaFERXLFptYJCvLcV3pVAHeHvnXTaOoNNi6g0kijTt5KkXhOb4XWUWO7UJfd49R
a2dIPvvaFtdUMu8sRBNd9kiVs4LPexRMD4lleggX2eE7L3V+aS92r9IFsJS59Yq9gDiVo9GoN+dN
7mJx6ZffdH222hi7ZO2BfwdTR0H27Qf/5cJnlqUNqpk16jLayZTXnvKh3GlQY6wUVluVlf5sT+TH
FwBR0E9Pc29ckxOO92+P+8sGYVyXeIaWkjVv3ZMuQGM7lPj6lsiJ73TuSHZt4vr2O7fjK6OYGK67
QrLwLfMUvqu5ddIbpIxYw8B2TXUCwDLqHt9+lJM21XwVorvlSKnIVOYs52QOe1zOkpGMdovn1he/
CC8HB14tflDa0hVdiPx+doVGxm2mT1gMQazrPWcbtP7GMGEyiaw4y2nkUtnAFPXtr/bL3p2/mVS6
K0m8HFOd7F27dCM09vVsm/Yptoqd3eMLAhAypcq/fnuoX/buyVAnkwDLoMtVObGQjKHdTwL+zYRC
MNabyFN3wmctGewnKxTqnSX86ktWc5pIW85wfwnpusnokdPNtqoaUNp00CIrncB+ZypfHcUVihSI
Dtwvbb/YLEwv0uYFW7dia6a8V3PyHt6exNcGMSS3maUT09GxfnnW6vg3hPqgpdtKqHI1tYB88YwW
70zYa6+K5NTgpCW1+OWIcUzIEl4RsSq4OyFRWPHHwOvt1Vj3ObLPPQ69foPFTqVZ2b8xiw7hAHx1
9iXXycsH7OIwbJNsSLf0oMIHK0HQUKt6+517xPolV2UxKjgxZBWmK/RTNOYA1EUO7ZjiAac196VS
iC2MSbvzqlQ7jgXK26oZ+z3mAcG20Wg+yhonujQlB/CDzCZXxJwMdLDdO8hIz5ysIHPce9laH1Mr
Ga9jBJ3PSOw7qLU153JclrOaQ7MaKr84mFqLA5s+65lqdnsNKqFbxz5uK1mCajPl8OCIOzLMeUtD
xb7BHDJQGZzNhjAk9ltvmyZDfFGkk7MaJ0KZt9fYKxcMByG3DLUQaVJ4efkKJnpiAGTCdEuLzTlm
SdZfMDUYf/qhBY3GCp7eHu+V1cZqpjxBogLAyJ3X/E85uzH0Q2nQ5sNasta2tkkxD0s0Ey4mEuu0
2Wjmd5I7JgPB/fbI85OcXKUWoTbnMp16qlLz3ffTyC6+Ql2fQ9WaxrRa2TUdoanFcc+Mq+gW/2Qa
sTKbqcZhuciLQvwWheH7tfBi+Hlifhq+ZYcVWlsnWw2JBigUOAMPaLW9E7m88jqBBXCT8ojUnU71
S+PBQyy8thnFtezdQNQJ/ljk1NKNFtNmevi/O6ncJA5HoOTssMCUvXyqSRuIqGnAwErGPTiL4DZw
ZD4qBdDJbR02Qx5Yl0gh5Mt06NT+7dF/DVfEjE8wTJuYVFeneVpv+nqXO3oB6AMLeAtliKSwcOmY
8uHI+tIvJBSst4c8kTCe3yNjUuahAkkUTED/8olbP4c34tXFNhcpdEgrzCxnJQwDvycmWgdU1oT+
2Zg02riYfC05mBnx4qYSWJyUejlQ6E7Sz+SxWEf0Wd6aWCQ2ZktXVoLcD8ZaOxsDTIKvWoG/F+y1
2i9xTwmDu7cf5IRS/eNBeHVE1q6DQ+KpTJwwy94PfS/fSllFAZSCrH+2wqoAWp6U5jNp3OBejjU9
iJXht/R6Hdy96MWOnp6vU39wPwwJTftWos2ycEZol1UtOtxNgDY89VGCG4hAFqiCkKcq1DTaBmdg
OY0NtHVNhsuibUm7DN/Db2Hou0ZsDBXVD5ndtHsz9hGB82UIHlgVaKz5fa0uydNWBt13Bb2GJuFC
y/vgU6zS9zhnv8ZJgtuC/JH4DazYqZB2ak9xNtGp29qu7SEXQRVj8B3zwaSu+c5yemUFz7BAgzYt
VRtXPzmUsm4yU61scii+3aXnD7AO8R73zOxOjVWxMGrlvnMM/lq5BfZI1YusihIGsJuTg6hEXZMG
Dw0pAKB4gaS9dxj1fMBQw/EP7gz48WJ42kNa4P1ZVbgw1bJ/79r59bnnLzHX8im/AcM7uXbow+Wx
UXvptnPnFCNxu/LQlv+btDPZkhMJ1vQLXc4BHHDYRhBE5Cil5tKGo1KVmOeZp++P7I2CpINW3Y02
KpUHPpibm/3DbN9pY7BQyuA54Hdlz//c3vRbH0+aY9m8ABaIpLP6eMvyw2A2jezcRjLxcDZVnznx
aDtwBtxxgCNLR8/+7reyOciiyb24iufz7R/x9iICO8fDkroS+RYH8TqCOEoIPzqcuQJzUX5KhYyg
iuOCLocqPnZBiK4EZXsUAcJ28IwkkTvjG/z/ry/C6/FXEQyGryr9SWTnKup+BG1ufzCNudm557dn
+revXCWvRUNSXPlobXViLF6qdo5fRsNMTlE/KG5smosvnyo9JRGoXBkFRAZHt3b2+taX0qOwXkuU
xP/V6Wpx/rF6XV12mQjfNz2YD9S/xOX2em6PYr9msM4CY7tezzBIhq6syWKljzBxi0jX+9qf7J2b
9m1ly9bpuagmuNUlW3uD7+2dpjbsimQ5zhYL4CH8ODZT61o6luqtGeXHqhux0vOpSeR5OpPAjwle
xqk4zaNiPeclaLRg6hLXSNr4j7Ob6x+35CW/ZzcW0gyO1rCnQGie9TSfXhRf7nFK3gZmRjEluQbA
WvCPq/UMw0FUncYU4Giefhaiyh/nKolOsRHulAre5lGMZBmmNE2NJuE6TvhlHSSdkWbnaY40yN2L
nI10cHuJ6u+tzPdeenvDrcIhVkXBGNUFw6m4yIkCXKtVBz5idnZ85/jKnhLl5njUYLncqHOTiF8v
V9MG0OH7LDurvR98zkShnZUmtKCry5bSOqIct4/I9ni2IP/mGpGvwMnftsfgZ5YdoBB09nMUOtIB
OfFkMsojmJPprPvDnvHJxniCijqDLfBVuAzX35dDvwuHiR4Z3lIzkJguPNlm8WPW5gadZNzkb3/e
RlIIsxhoqQqq3NHM11zrt+9TgkJP/AJbLcoFPWa2yS8En3BXx1c4yN8pKgwbcN/oPGHeplT3kW+7
MoP5ihWnUqA8TxPVTXA2j9BET4vSE7gcZ7Xvhqm6l3Es0WgV/SmwsXGWl/DbDgpIrFYMlkjOiZ7n
lzGzevxmTXS1vs+B0RxA+yGgpdhyJxRvDksLkcuXbJPK2PWKyCDQwtaxkrNQ6+EspLI8uiOAOU38
FFi5dR9IrPmiyGp24uZGdKaBSSvRosaAGNzqtusRFM+VYlzALrAQlDKu8GQP96R8XnVtV9MK0cYU
vAoY5U3LSJHqDDE3xFgtWTiM9OcwAA6bd2PryMtQz9E92Ln5B+RG4Tpapz6r/ejcmWmduKXR288g
ysydL9+IlrxPiGBLaRWcxfL3v23KxqlzP5vj5CwLU70TeUuao0YoY6X2H7dsQXos4QS8B29OGhDX
Q1Vpb1Om5usxYo5wrY95xgctNMPE+Xr7qG0sJ0GL5jAZLFW+9ZWe6ZVq2I0dn6vKz+DTg0dtEzv+
86kj7SP2UxLjkKxNgBp1MqasLOIzmOoELzDN+WgLO/qM8s/eO2xjlRw6qMaySqbNk/J66nqJVyA/
IT47gWbc08UZPYlnyr3d4ZZ0e+42h6JBRPMGihfQgeuhOqXIxkhv43OYAUUUBViteRL6ndXFxs79
uYLCL69L3ZGaytuGtIWWt7geK2u0out6J6KToA2fnAqRS6dPirNZ9rULQ6i51GqtXuYcJQ+rsoyn
WbHyO0EXFJWk0H8JIwNlN+qe/wgZIHKDeT2MPKxMYDlFrtpjd2klNEFg/scPVpJaxyn3+3fJrPvA
3Ubn2EzgoG/P38beo7cIvp+3mqDssdrlnWolVQN+7TzSsXGtHp2+yQQpd3uUJYm5jiSC4piGti9Q
Eh2s0/XMaZnfRGlfRueimnuvMEvr1Jt2dx6NuDhblgJ2kenfucHebg0uBW5nKoDkyYBprgcVE6I9
WRpGZ8pGiwaUY56qgjKFlP2n25+38TBYqsw6XaYFpGCvnz+jEocI/onw3NUF/q6dbXiaaPX7rqjE
aQh1uE5FhWfgQE10GBz9aAWou93+EW9XUmg62C9SEQHgbJ1L9zztKsow0bmm0uKZBdB7c0Rv8/Yo
rz3t1VJqAMwkLTVuBn2dhnSdAujDcUIMAm2NFCBQtFMdqz6avzjjBLUvLunUtI9lVuR3oV8H7yYn
/x7AYnich14cJjbxg5jm6rzzw5bbdv3DWGZKD4QcTujqUtSoJgtL15c1UPw7BSUX9EkxEDezWUfo
MR+fc71vsXyAWpHqs7zMJSIhc40ThN8g8HX752xtPkrBNvcmYV1bFy1NaxyMqrDCc9BYJrqGk+r1
RBVQsYm5QwR6m4aw6uShdB3I1yiTXu9zs+FmFq2ZnFW2N6VfmNNxRy1+CgoKXLmBn3GAUCkFkL3C
4da+5+0CRBvSK/ifdWNK79qon0SVnPXYUTBHRekW5q5B3aUfLu1cPhqT8uSbyKhN5aSfbYDhH/94
nnnTLLxfLlAi2DoHw1G2AyKbkIXjMCnoOlxEAYmwJnfYOWAbQUznogGFqNO6elMlFRG+6dPrrabr
CLyGln2f9ejY8NuQpzH76tC1xR8DanipcaIBjkLEUqlsXi8umj6opaHBfJ50gZKtgvYBbZf/kOqJ
hegFwUslg+bFfz2MyCs7nysjPpMTPc8jgl52GysTEj4IJ6q+RvquKtGd1YjJ7SJy6twPKv5Drls7
M7M7rdTKL3++shK4OOUk8i/K09c/KRRBCr10jtEWn54T26geY7tHFACay47VwEbk1LkiCJ02WQlP
x+uRQNq3pZVm8VlUVjwfrAwxX2l0zZ4X3XKXriKU/tohsnksCELDapwpU2atzEm+xKQdfcMKDghn
/xvr6jvCVboTgba2K/1BMFIgWqHdr66/toZoa4KDOvNw9L0ZFL0rIjTmIEJVEITQYuq71Ni5HjbC
HjmfTtkc3D1VjdUnxqnjVAPMk3OWF5GH6i/inA75rOjFXjt+pee1pGM8SbhxnQVEAnpu9SBWnUgL
B9VngyjaxxAORlS3z+Sdj76pn/pQXmITTV14vDEq7qKXH9SqQm6keYbl4eYBFfehfjZQhpdlf7m9
d9/CeJffZlDT4sZxWPRVTJYyUSZyvBiz7bA9JoA+j9ZYagepRbBpssT0hrgun2dTL+74xODU4fF6
hldnAQUK9koH/4+f84rUkhb1itVewPgWZeaasxT3U3mKVEt7GLP6R9qVyXsUcnBEdkzEGIHcHhML
9ZrJkLkXoNQE84mm3u3JeVsrZm6gofF+BTRHm+36GOQ0rlV9INbEtIfu6Fc7h7xUke3OVf0OPhiw
gNCxvhZ62F+mufwPeRLDUytQ2TWgylYZby8lCgk9S+MMJU93rUKKkbz4/B8+kscCRGOiKXWJ64/0
kUdJe2ViFDolGAvZ1RfVnjSX2rCJrj+6WZPdq4d4MLLnpjDEzhxvhTSe7QtcFmI1hMTr4QGw6lnf
oSZsB3N9auD3HYc0yHYyj83TLml4LzUwQJDLr/jtNS5FF1TDwLYKc+QiIzGqXtaGkduh6PLp9nxu
fpC94MaWWpSxTubHyJk7BHtfD7t9Dh0UMGFR/jHa/bUuajAOzTIKDKtVqxInBg+mIsIcOBUKv7CC
LEUv/sN9gwQYaRMPflgh69OIY7ueWiyOgdeZG/hq7CrZ+Mc4cO4yGA3ER17Ggp1wvTjlaCZpTjvy
TOHKAKlUIl2f5L6XlHu9xY17jZH4DvoSCBmsT5TZ10aIfww5imXPj72SGEc1Kew7UUAZjpOy2Nl2
G3sB0ozgvbVA3qx1pp+Zo4pWPF82wtRx4Q5IL5FT5P7xjmMUTj4lV14Tr6pIv21uXsJdppIKnbOu
Ro0/My0EaLlB/sMoFnIaS/ZqvslyJKnWkC5zhwRn9WBFUNV4tGQ7pYuNgwpKDoQyicArLOl6L3D/
zLoIu/jcxZiwGG2Gg0iAtqopy+B0+4OWyLJKcpaS+Ct0gdHksni/TZtSa35VqGZ0zkxqTaVj/9uJ
JoBsHb9X67K7Lxrb2Im1W/uBex0k1IKOY8NfD1mHIp8ymyKdxB/cHRtlPoWRFe5USl77I+svW575
PGAA0ZMrXw/T92o0KC3MkXgi7h3oNmQVlhl4Cl5qrQzfdUpWzKdIlwhAA89Df28m4x7uayNDLrEO
/flBKioOpNUoisjlEky+1qFefUpm5x/Tn+eTMrbmF41Gm3pQZRsZhzhGdgHIASCEQ1XK3rjvzFI3
kXCs2o+BOnTKAfXGfjiPk4WLbi41FBUMHl4/JYhXL4kcSGAquhr5PbGs0l58vXaMU99n/TerjmJo
RXWGY2Vl9p3EwjGrhmOu9dY5LQCBHv260P9SeVYj3FAY2V2mwVZmgsyfAF+Q0BYZBX9Iltm7GjFH
Pdc1eURLP5oPBe2u94MNZAL0p55+L1tHX34fml1WMPNTWwfphWNjZ9Y3FBrUD61VABWx2xZx7kpr
/p5nurhHtCaFdbTDsvlhJeOZf5l3eBCYxkmoqdkdnNJEGdnRe+svkcTiQ817xQRtNWD1niO2i2lW
IpPxMEmreEGPwbp0mVbiSzh32iNz1s33dRkHn6vEru4mCrHvMyusT90UFrTKZ/2pGjSsYcwpuziR
jNRjEOmjc6hLjWKjtKr5q2hGm7K/r6B6cPsgLbfAertRlwNHwB82pKHr7aaqgzo0Jru6rPIJfxbw
0V6ytGKUsp494dc9Wk+8+ofM/nx75K0jDG8I0SPohDBoV/dT3mczFZExOkdW3HpKIOwPSo7dicym
4Vzxrvg7tWZ/J25sXSLQRgSfKqkurTPmtNN7PyoBCebDqN8zy/2dyMbiXMTjT/o36k7M2IiIVCJN
gBPcIezL5e9/C1O130kttxrefGWIY+dC6S/L6J8Zos7Oh20l3wxFE4HyJx31dS/d1ue6SQqel5Zd
Z5/8lGCv2rXmorssj5FRoSCLU8tJNOjkDX5gPdR62ZyCGRBl0CPA8ceLe/VrVsFSLQJT8QOuApaQ
AlmIkOykFC7Ma4fDomR3aaz+uj3k5lyjq0FhEngxsP/ruW5bDrusuQ2QnnNOhhmW6DdOJk5nxZ4B
31Z50qA9CnkSsgyAwWWb/baugx13ow709yxnAFoouwA3wY7rFKG9crTspDpVGYA2SXHuWI4CFn7h
K3dFnOeeXg7i2KYSW4lp3ElZNnb31c9ajtxvP4uYGtjcHWTKc5JeANqrXhDH+bGtjOakNtSnb0/5
xhuLGi0JIMJAkgfIehoQnLISLWWnQYpw+7otqYPm3/UUQ7nYkdmpRZ3+jKyZctHLbu9wvebJq9gF
LJme6EJCpI28qloBgsF8ROpEEDVfjO2KU+HYaEJXj63V/TtL62RMEfpa9RcfdyUgEI+kW0d2h6u0
5V+jVnyT+G+lVvZO4og0pt0nvUOq/vYcbaQNdKjop4MthauxTiN7KEVBtTQlBgs5qzrOnVPSFcOf
J3iOqTEPcKXAwr2Kdf+28glYejVXAsrykz0cug7DuMTGI+72t2ywexaOLjBkmxenSjH0eoOpqYAR
HWm+VyvAj4fKyTBHaZNLNo/+3YIHfHSUuPxQ5Kl/UusQ9wWrVs9ZE/26/UPebnTqaCBJ2XILOXyd
i6mdHtQqbX5PTvHkGjFgnnFOglMVTsjc63W1o+i1M976nT34XTNJv6LAFerFY2I2xaVShH7mwVj8
qCohL7e/bwOyRPl3gbpZVDGo2K+2tq6kMXAg6Xhxrd8lohPKQTFqhMvaQsRHY5rqU4KJrkfF0j9o
TYJ7laGXLHwUvbMrv7+PHGUO3LxBH7BQ90Aw2hJIrk8ePRBq1LrUl8RBX6XfKGjp6MjYjtfIZjpU
gXoEVFUg1Wi6RYhcConyB1r9BnX6QQEEhIFVifmRYdA2/WAh2OH7zQNCL7jG7eEjN5aKaq5B3wgY
C/XB5e9/OwmyrCbNJx55sg0fh1nICbl29SXxnfGzbQbpzkq9CYFkL5QlNJUMSl+oEtfDBW0Vh2GF
vL4R5AMi8LjvzSF+iLaRi+MYB7Rs/QbJKO2vsZz3/J7fLMMyOCSQRSATMYh1W3UeM9H1YROd4UOH
B+Rv3ltD/gWNpOxQduUv0+jf396XmwO+VlxJaqjxrXK2SJntakAJ6Tz0pX9Ok7z9aE1A/51JtU9G
ZVqoluCrdnvQNxEUQDHgFyI9k7wciespzhXYUGHPV6qdxa05pM4x96e9Pf1m3yyjcI8RTwSQl/W+
QUkFc5mAT6sCrbxDlTo5zkoankKsWk6DnyR/GrGX8SgtUDmjUAhd//qrqj6oR7TuaPNniC/g0Nnj
f9bs4f6WBbk6qKtRVnEkH3WppWHFgpm4XRTwMik22E++lU8HOXSIfeml+T5ohr3a9MZ0LsKElCQt
mwj9yiz67RiOltH0SKTRJy3y7qzMifRaNJFOFm7OT4jd7NHK3l5NZHwLSYnDuLRD12dBCQJFRxgs
PPulrl+gHYkPZTCK+zJgpzZ2VN61U5eepx5guobEn+tHAh0iJ1Y+3d6ur8zS1ZwDb0e9duHfomCy
qsoHgMJqxYYR5Yc4PwGRiY+60vzLwxDQPpH9QJn2zqnw6AvEcaJe4k4FDjqSYIYQdXwkSa5P4JMM
d0COz7cWdsgUnqbIvkuiAgkwVX0Zmvh9mznvBOinQ1TJ+kA94YGCiHVq2rb587169UWrvVqOcaWE
eRCS500/c1MEzxEAoLvb87a1Y+h4Lr0MGswEtNWB6Mrel3oSnpsG+Y/BzJtTYqmfQcP0rm6Ye6Sm
tw8mNgzaFIBhaQ9oZE7X440yU+K5lcE57Kt/kE7U3XgyxPsEui5evuYHU0zJCahK+EgARpweUqo3
WVJ56MWfkxmW37KgpmjAEuLWpyUXdlvAkg7OTinikyKGANmXZj76OlaOMrUMz07nvSfjRmxYarbw
tRfMDMCU6wng0RJkWsuqRk37kgex/gnxtOyjRo/ykxYayOB3lPPws5X+zlK/wo1XR4SheYSTwFHT
N1YbinAxa1MUhedBFg+BNoc45fj4OQ4pfTRJaaRNcDFLx2+j7AiQ/ksq5Z2wqp+8cP+pTP+YDEib
pVn/y0I079Di84mY5Q/q1JcAqpXb1N0TyG0M1KrqhzSL5tThBXMKSuXP76aFCMTNxKeg6LFcmL+F
ua4rLHNymEN0uFrPka30HA2S++2jsXEDQvJ8XSeaum9kl6mC8rAM/AB5nKp32dH6EeVce+eUb1zu
jILuMgxnkvx1kosWcaIkA+oxdOPnI5xO1Q2TVLvLLD6tnTGeXmoqO1th89OAiyNaBURfrJWIEjXK
HNQNg3NjOD+rVtNOZhDtmYm8VrHe7DdUy23q38s7dZWlFbVvoE6oM4EoILwzKuT4UKxBMa4PzPs8
EKnLgz45gTpSPqPGiRVbneJsbCnRRzAxw3HoR4NKnmG+6+fWcFszVQ4Ebelhz2zf+7WcH+ISRcMx
6fhTSXf1sDanySZLoPQM23edZsZxFPmtorI2nYMuoo5OjNWHv/7DNqMkxwhsKWddCyyTwq/tikFU
q8FrIs7Mk1Xne8LuW59Cugzie8GAsOzXR0bINhloR7DiM5TffJL1sVvSg9vf8rZEQ6K49Oxp/sJz
fMNXyrA6MnzZElIxqv7iNGF6D+pmfLZmzHwiHuyuJu2SyvoQnDDdaJFORKkyAYB7wXMG7+AE/akk
z6udB8NWogKISWUEIIqgBlffrwellQVQeD0ulO4HkBaBi0WKwCUGtveq2eC3lHHBgG02DpOVQnPq
LC+Oy2ZvhpaBVocC+j3gOjRu6D+tURTzjAdBl7QKBsSF8y6IxscqUOzLrGY4cMUie5eXA6qFeMBR
2cx++UZAqjH3I96chfZye7k2NoVN/ERU/v++J1d5auA0Q41eqOKV6VS5KBRpBywN4p1PfjvK0v0i
5QY2Asd3XY5tCg1g94x0jrUI6aptXN+FabKno/A2jjKKBfmFMMpZWldiDXWykhxjc493qu7W5TRd
Ir/vj7oejRc904ajmuuje3sCiQNvlpNhuYG4WCk305G/PldNNInaHCnfpx1qPJH2WIqs/DkPVItP
qpEM5xJMJPqTTlGLY5c16QfTl2OP3K45aodBnbmJS6l+AO0zvQBWUbiJ1XdW7Dgfg95IvmOhYxsn
B4BfdBZ4A38KQ6H/tGkeaEejjAoDSW0xfe9SLRvdyrAn5dAnbWbcjfWoRHiriyKFMJHonZuKOf4U
18itwqiKnOkQZaGPtKUAuOQ2WuyMbmQWge+iRqcga6vgdX2JrTR46qc2eqxx3/1rHBTMMUen/BEF
3ZTiBQ2JCkX9Lnzpu9L4rA1j9itv9fzvuAwqTOcC1RzouZg929mJeBwo0d+J0TrPEQoxlouHNEP5
1DvxLputkTRMDiVIAwvG7dwnIW46FScApdDohzI4GL3C4Y6+BnrRfbHmCeotwPMvWjGX86EW7IFz
HOr5udfb7tWbR/s5GhoW5FHugP4ysUeboNC+ZEDBzUOm6cqjVhuRjwfNYFzCTtCA0xU1/R4q9vA1
L43mJTW0GWVctXmxaSocQzN7TLoMM+ra7tT8UM0lVZd88DGrqMwHoovEwa7yX6o49pFZhhrp1rmD
tRY9PQf/tJjeX4KeFNrgdlOqf5cyae2DMThRRAXHGc0jLhzOgDb3FHzX8rmvMPXTuue4D5PpXJul
Yhz/J21jJFsqnbZRJEO4n6XhvCiJlWMMm5ufkfJDyxTFQP/9WDktJpsS89TcTkBrapmC6DAv7eCz
nVrKyxBh63f7WLxpCqB8uRBl6YxQDHoDVw5qB3XkJMa+rsFAxw9zzI4LTT/Lxvr85yOh/EPmRLuV
IsIqmyalqPQ6yCiNotLwUDbhrxbq97PqYEHxX0bCCtIke6e1tE5m4iAI+zFkJN4EXhVk9cNc+uax
QVD89kivKd/1FcGLhDIr7Ar7le5+HVMSu7RthU3plUGD+I+Ys0+KpHVJPBAXLo/JDY2G1iXIRjfE
OHfhJ+yF05WPKQg8kgRyXz6Y5HchF17/iKEUI1HHd7wssGYvHTFeNEdn9Aoj/6xP3QPEzPpg+fZw
NP3mBzLUlFM6p3jApfHfwPkeY4LZtv5fkW09WKGwfmElH1yaWJQ7N/vGXqOCBB6KJyx1pLU1+VjJ
2VAL9lqrNP25Du1/0ibrTgBi/T/O1JkRVK4RBEC08E3SbONdkuQi9T3ftAoXuXt6S53E7zkfVZjn
KTbMBq3tP993VNoXDaRFpYmn8/U6BH40IBG61KRloH7rW21C0zoeLvy31n+YSlgVFI44uFQuVodJ
aq3hhDlDOUmoom+cYI0q0V8ftHbe+arNPY4Ty7K/wfRDj73+LMdMugHtAMfr64G+fwEa4IQeaXNq
Zt05pbrZ3w1cuCfF1Hq3svHcrsgedq7vZe7WBw3tER53iIZysldzi0tvMOEt5XhzrKWe5uiZ24ej
7eEqK1zEROtP1cizJDXzvVXdHHkBfS8vv0X69vrzTTULYyWlXt5CJj3leV1hF1nZ90qPHmUSDcHn
qYjrk56Y+s4ib2Rji7IfksQ0ceDArUa2A+Qb6gC6HxYU8WlCOIbGhrOnYbR1KnGXIR0zEdsl2b3+
vqHCQDXKR8fLFT9ym9jyf8AueQQIJXe6r5vfw6sDMAVUAQ7J9UgGiU+VJrrjGQBnnmlRFezcaA+G
tMzKm51ChQgUF3kK2N/rUUya5w5JBqPkaOD0tWg8oY3pk1rG9VNOyXUn1myklVTI2BeANCgKiNVR
7FE4GUvirafkYfUO+wT7EJQtBnlFnxFleh1LZayMRCPCd3k97DV5t7Yn0ZS3AXuFFsfqshtKzQdF
w/AN5i8/G8uPH4TMIg8KTvYyOUYNk7E2XEVan27ffTsDr8MCMrrkVBUDo1qneroRpF/1GLvFTkd/
IoyL0K2wdvg7yfwd3ObG8wGoyKKdCJSDR/iqpNRa41wDU2GBaZ4hVFAXri3S9KK2VX2c2rD4iH7R
z9sf+3qHrncVvWkq6IQfi27L9a7qLDP20ZBxvNFM/56Qez+Nkh9yyFLhd8c+N3RPxkF+X6NxegiU
JvP81lw8TzJcjzNlomEiv5pKXb1vzNbCYQM3Cnwleg+uo3WpMK8/9n2VebRR9buUghoQM7QowaDl
/FPR/azzLPhw+6M2d+7CYAYrRjVrrbDUtEYx1S0TSTMHv8cMOac7oUzJXaeavTv7U33UOz95UCo9
PWY8a+5uj/9ayVhNKhVdVoM+KT26NUokrGfJ44qbpcVF8ElVo/QpGu3uqV5s7GeRF0/8kOzRbqVz
aFrHP1RhNbxXeLa5uZaorpXI9C7rRvtCOpk/9CpwsHbGhLNBj+pgDwOs+cAAcItI8YFtaT1FqRac
IM+rn027Hw9N2UgXc7PxpAZN6Ko6uIOR0Y/WrGsPqNShLaUJGshjNB+T7tQJWiUGGkJ01o2wrc52
NudP2AZM3zQtSPbm520kQzxvkYJaWmAQOa73nNqllaLW7CKzzfqn0u6dkxqFew6aG+d4QXLTh0IT
eOFOXo8SZmbk40RE9ojE+CnIRrThsM1xgxqvv2hKUlfP2gzzA2l7t9f/FdqxXn9eH1RuCdXLu/x6
aGwy+qEnveUBFWd3JV4h/QMsWL3DQHZUfSQky+k7xrfCtY16lFi5JMmXdJQn+CbjhMFMZ/yVR3X3
sS2RaceJRFEfbTUscoR2/eoLYhDaB0XVuo/Imw7vw1kOf0yiWGDw9COQMGf7wvi8/oJkSmzE2JfJ
y3FqUoK0PUp9LIGZVoU760bnWqYA9E8G7ylOt4ci27i7eXsAhIBCsdTyVqEw0FJsaOqC1CwDcjvp
vnFoyya9mJq/E+1fARVv1gqWCNm7hsT4OgCmk5p082zZ3oRp4CfRFf1DpVTxFxCJiduJqnUOBd38
v+E46t8gfgz1oemcH0pNBYEycjS9m+Al/vTBJNWuMY5PMYVUvO3MKP5LVzRE3SbUAb+midmGeKKg
G3icfF//luCsu8cA20hEKLowcawYmgKGuF61qLEl8mGsmhb1gRfZZoPdSaDuJAYbFVbuC3u5lyFi
kT2uTtYYZVHWzDVJaj0Mkafhp1YfQJOOSLCSbabHMoyiiz7k/vc8S4KPjWPO94OfRuklUtKI/g1w
Rd5yxYTHezs60ced87dxky7FPohREKZBoK22D+ZrSuzL1PEGvPEqxfk+xvUip5ad8sC8lEXy0Bfp
s+NT3wmMD9mg/p3081M5ZfdBXb501XAayuhoqvnHnoJ+2YpjIseLohUn3SyPigMdOeAIdILbpHPq
g44ax84kb32CyauL0EVllHriailTq0tA1dseDz3Amx0Am6zsMB82zEfNaVtXLmDH2/O2cW9SJKVb
gogbfq/rF8HYIfkd5pPttc6PNM3mB6RUs7u8BAps9yj/1mpiHUK84k4iAMR9e/CNtizCXgtFlPYA
MXcNC059zZclyB4vpgWMrVj1oPnNWYnrT2pg01LXck/p0o+5o30ILeWXAZ9Bj5o9adfNeZd0i3gZ
gcRaA10wfuqCpGptbw6cZ20Il2r9zOWJ4/PJ8av2IP1/b3/41qEFgs1D6DX3W2/WoUtTmHWsdKkN
CJ1ktjwWISf39ihbxRQSEtrstCypgq8pW0WkohnRcde1wfQdnuByelESwk1Y3o1JXl9GrLoOatZY
n2x/hCQXSeNsaUF1nuelORvlw4V2dfg4IQb3gASZ8FJs+C6jFabPqF7/eVMSbQ8AMgvux17qHdcH
oJmFkjelwCG115MH2ni6B62vOWCGWJ+dOVaeAkUZd07d5lqQCsOqRJmG5OR6UMrdM0TQ2fYowsQU
KyvrIPCy2skPts4ZNUlpgnaQVI5Wl6s112Ut/MH2Us0uPBgXFhXQwfGquYg/m2bUPEZz5DxgFWV/
rNMq3Rl+Cc/rGw/4PYAZyM8AKJZJ+K11DbK/clKF4etk6aGnFsIKPa4v9Aac8B7OxK/bW29zUhcU
F+bZXBhrn3eljEBS9dQ0bMylDpMvjUsLcd/9X42yTvpN4IcjNXDbU0TdPHZNDgHZUdqdudv8FnQQ
FrdSENdr+hG1mImyScOu1DpU1ztNuoGNFMR/+BagKaimkLsCprpeoXQxOzO6nm0YhQHB1vqYo6m2
E3C3diGvTAhb8JpoyK4G0W0c1huNSDeGuf4uxWz6eXZItJTJji8ilSgPjA088qrQTw798p1v3ErP
SS1piNK1ouO6Ot9gDsISw0lmMtPzixl3GnkWARDK2HCJeT3iK9eZx1GV0056sBXiF9Iikj6cPnoE
17Ob6Hiq0SUm4M5B+L5GNdqtrOSbVtcf7c7+EMp5D/K3deJ+H3F14I3UBr6hEnIRKMUPNvuZSn2+
wHQ5zsOs7GzRt7paC2t9QTihlWmC8lktbFV3UZd0XCjpoOTfsroY8RhF9fdUNTDBQy7Zxxkfwks+
KV9Cq3XuByTf3FHYybGzu38qTYY7a71xagDEEXM4/Is5xWqta0exMTHnag+QUrrkudHf/3/kpRvr
ejXK6rvnPqyDYIkz04gCVRT4hofKlkW7rGneJ8EUoSq393zY/DICG1Z6VMjoAV3vJbNQBsVZoo4o
5oEscZ6O1vKMvx0Ptlq8QGVoLFMVpyu45hL4UiSFYXTATrQQZ0OlGrDOVOmUAhSwznbLd7WWE38z
RDIWB/yY1PkQ4bKNJWEUj+a9iZEmpoqhWQYY9OT+r66n8nxwlKK3XXB2ssGY0ETvU5s490FVaOVB
1A7U5G6eKgo/lOUXozInC46i48+DklRLE1E62QdyieCDcNLm++2v3npn8P6EJAu6Gmb22hbCQtlZ
K8A4UjzS+xezc8Ij3dfKHUMtPDWBZn+p4xa79sav3caYBFaHufGD1mL/TjP99D5MFOU4d6Aobv+w
jcgJznQBevKrAGWtAgjCkwZuW6hehLNVH4iUzbFvfR4P1JeOWZLRFxM4Mvam+Gqrdf/59uhvhSnQ
ggc+gtQHEFITP7PrPZfxTp3pU/ger6i+PjpxMDxhWN2Xx8iBZ5aPmua4id0EH7Rq0WPAVnaIDpqf
vtepJ4TYJDd0qu2cB6yr0AQ+xdWYhl5cROkSAYgph8ROjZ2fvRHvYdDyZlyofyDnlpP0W9YhR91U
4mGpLzn68ES78KcyWO0ZV1tUC3pkGCRlLk9tfGuHwrFxRF/xhq/FONq0q7DgxLjIWrMtPW1Cxevg
2KVoDqaBX/TtdXkbfmjJgmpciFG4I6xBVGoqa1E0vfT8xkldVUnCD2Fcx0fTGOV55MFxyBw/+fDH
gy4NDlA8PBHJllc3C/ukLBMNEwrD15vqMNvO9L5wtK++pdePRTnnP2s5Wjvh/BUuc51B0oEAPAoV
B9I3wLrrtcxzMZZANgCnduRKrq8mGNz5dosV64wAeffclH35Sa2HKDiWjVl8ivxGtKTSfifInOSC
KHRggECCzcVDGzb2RFk2DBq3DKzBPk3UwZpjF/4fzs6ryU4sTdd/paOuhz54MzHdF8AmdxqlvFSl
G0IlqXALWHjz689DTs8ZbXJHctQ3HaVOpRYslvnMawByBp1hlSqAklh7F0voXL7osjkPPFHn+oPb
Lk2D+MyQJ346tGoXdsNsfB3YB7gtl9i1+2ob19+9qpi+OtShf8+cuodkjLpk7bdm3o5hv3brbQuL
ponyjq0SVurkisAsEFHwNUVZuU+E+o4qg6r66Lz37p1bxUV5jq268YKMmtLDmPViCBNbKeG8K9bq
U8Cy5IZSWcfAapJahCAUJWDVcraLkGxSvJ0LZ8hOy5J9xtm8kyc1jmcRODBJfl/i0Xw7uxk+2nR2
Z3GPitjshqgbTs7YaZEgey9D21ttBFLxJ3/F0+cPY1u2ZlAsVQFMdlANkIJDXh0suCvRBZVb+I8E
TjhmAUa5/Pa4cGRU/lInQhw5uaPK3b1bLGogbqIZyGaiKthoMn5sPXA982x7jyhryKi2aRp3LmgB
05G/nrXpqA5QuSAep4awz9rSwY0TtzPsSHixOBu47d5gVtqcXt5qz4M4RoFjit4a2DlS6MsXl8JM
Mwy27AhbNnFuCW1DRDZCnEJmMsX6SB/0aLjdsdUZXtdzotgRdCs76FTZnrwRqLTqbO4C2fjr+RM1
cjJuOphYG9APv3y9TCitsiqLHc2GbG/mnp63kMp0cHQ8vwUYZUudSOvRVNoTR9vONpDs7+zIjvUi
NOJufjsaiQHMUWE83G0fHBAewZrNR8y67fl3ZxZSHhQ/OKWRE9njjUUivVIs0o6AmivBIjAub03R
3OISPf6qsjfFHI+kBlg/fUsgqLupxOjZsYrJiqzVa285XuLb0dHV7ODCufJGmzYONgigJTYe/+Uw
FG7KpMpqKxKpktwXWa6fR2BbUd049cEdemUoKKy4E5MpbirIuwPfHFLUCqoUTnWm1GikrU2AvYQX
yno9KsBdHWpTMHuqyNMAuHyrtEuzrp08M6qsrI6IEegTTvp0o3EoHizGKzc2zl40Pbk/qTzutSbp
XrZ9uppmhKExpNYiRtwvTaxHdc2Kz1qrqTcUSteDr3alEMc0sgtM6MubV+YOLaBqhOcYDRvolFKe
aCY0zGbJJSoc824URYvO4Wi+mxL9W+4Z2fvCAKqJ4UcWzavnIZhlaXcrYhShLcw+StxCRCtaH3Rm
igQJzPjjy6felTl6Kk2SugEUpoJz+TlIjmNSjpUuT2m6HHacDVFggvw7t2Wcnl8e7MqZ56G5huIj
HwOI8vYwP8WINEY9F2UkM8Lg2rgnILRulEUZEbTD4GJRyumX6RXICgGnAj2L9CJx2+V4k5ATWxjU
c7wCjW01KL6lW2YHb3VlRT+xwojU+ezA3y9HcfIxb6TIGMVezHe2J5ZTItYeOXeO85cn8Hmsy0Gw
seJp2yGvsYcC47EjKiN3KM0urfY69roExYHsKP95zr/nK230UySgAA7g+HL5Rk3pzBaSnHqErqJy
p3hu/K4rEkk/EEmRws9MpT65jZxvscmaf5R1u0TVbM63LdoMrx0IrfeeTUfaypp6RbVFiKAhiMX2
Ikv9wUnXLlg1xX5jiXSJfnWCKIhQU95kbMmo91lIbzR1b0tXR+qE1oaQ8TfXbZN/ZxBK+hC7mB32
zeX0aM1aDojk6hHG0yOQxLr7YidN9eHlV3m+WdBdMyjnE4HTLdnT5swyKXKY/xT0Vy2mijukwdr3
5G5gZVABzg6Jls/v7ssB9cvXUiYi1ny2nUiXSn+3iLaOiiUtf0x1kd2lDymkSm0YA9rKDiorA+lx
NqcRukLTHyV2RoS2jvcut5EEcYEXR4QB7rmTpX778rw83248Ju2/rYa/tbF2j2lkawNI0nHwgSqa
oBkIBOWkDj4ADOPgQ1+hdDAWDApK6fBmUB28nBJ8aTwwc3hEZ4lWBHD82lCray2ggTxHcSVpVyDP
fKvKuguR+lnCsTCVwK6a6uCMeb7xeRB067caO1n2s8XgkTfDqHGieUDWcIrRDjcW76iOeQUyyTC8
Jz0ZCEnAay7fN6lW0cUAB2j9JOQusMLOSZwOfuM2ZNaWRHll0adAYDV1L0Gc304UuQ++77VXJUal
jAg1FRr8ti9+uiTqPCXlBXYRpYlj4hKY1oGhDuYvn6QE+iTVG4KE1ELdNsNPo6jS1erN9SfK+skJ
42Vazjk+9aeX1+q1LbWZCKLes6lr7NePOrQzLCV94w46gC5dbT5rq/NjSh1KIboGo2wqyjudGOAg
9Lm2SZ5krFFPIafZV9/RDu1j0ZhM4iqd+76z4lMXC/ystepoqGvnFFAsQm+Kl8ChdmsGzXxDkQvf
axrmKhxz2oqaluVY//Zc6pb564nMU4pGnw7EMtH37stpKBl3yjw5ka0v9a0+ZMIXY+oehA5X34rz
ffOO5wDehw6jtuAGrsxUlSrHDehnSUowWXXOyumjMTfizcsL5Qm6cZm+8FZbN5QYjPBxn3YXNAnV
OHXtaOnrCpnvwQscK5vDFEn/IEkM6XcwZM7of9rnifAggnyCLvnUpq9XIdowpWLoKxA6SEqw8hCD
OQWLCplk7ErNR8p7fDVgN/KQDmSyS9+huRzb8sG1xykc1g37OSXLrUNCEwASU2vf0xrzLNsYE16M
BYxumn27dn0k2F27nnH9ya0bfTHy+3pG3OA/pNb2Sda2aCmWECmlsnZ3SEENcGkm9/PLk3Xt22wc
/M3vHjTuvnVsNIMhl5VKnNIKPRKiiCNKFmBh4G/QPza0A/zvtV3Mibj5R9LNMvZ4Zqk1qbAyqvOd
pzd+25fGJ6u3tNdNnBtBgwD3DUJnVuAB4zrYxlfOQpoBSJp5ZICAJnZn4ZzUntk5GafUaDUPw4ym
tCa67vzyfF45LMDrccM5NAsBNe7CPUC6c2HDqo5G0eNyJyx5zoz6Ybbm7mBXPc82qGL+NNLu7i5L
A4lnkbCrksQKDL2acAAAI66sIIUcBavTVlXaf2cSoW4QEm4x217gXoFO0jddziFsVfNN5UmFbk5+
BKd+QoHvdjD3yKYriiAUWccuVshoIqUgqrk7wYKeaiDGQewNJG5iiSM9MZLb1RjVs0sdGbh/Nt/p
4FahxklxLmfkk0n1+lBTe/NWzQ0EdspRhL2SfZf9pL8CEKFBkrDqs9Zr8q4vxj9WAQnN00BBjXE5
vJ4RjHhQ+tgOeg3kXpLHFYyoNb15ea08FzBClwtzYqYRD7mtZnB5cfZj5WV9WTqRkaSLHmmGVGSQ
KIb7p5D0CP2sVm3fhfqF5kU2La/xVTBbP7aa7t6dTNmFDYL7Z3upQWyhb9T8XvTqfFTLu7aiad/Q
Rd76pNa+IZk2aSJNSRGzaAdkilSlCqZ60u96xTpCUl4ditNog1QhUOfurr9UabPE0oRDIFw0YePp
72F45ueuBsZyMPXXToNNIfd/htp+/lPMUpdiKJzUtiPFtpxXnpPKqIvr4sGEjxfNXiy/VGQMHzKX
8HOoWsdPqMbdrL32Nk+UNexRULoVsD8OArYr6SLk263XTsCoQcbYPReVeiZ3ZArM1PYnK40kZrOr
53zRvPV1qgCDVDWSFxOWYZq/MYb5POrpq2mDmA9F9maRyq2tVZ9qqw8WQ33sHCWY1vZIF+TpCt1v
UAJoOPDc6RzmuzydMoezdoICr6soMV3UYVruPSsZT33WU4jHMScq9U6eE7wZfLnWEKBSBJf0dB1B
xeXlaZmN6aQgc34qyiU/K0KYj96Qrw/2ZIObN+ls5Paqff4PHbmBqSZWiia9WM4oDE8nwEImbfrW
PTjdruDqNuozEeZWWeG9dvHQsjZL4hSMtemyfVtkV/vo8YxhrprVLT2HPlCMUb9R9HJ9k3oVGEcv
I4cvSwvDeULTf2ORUmyjecR1hYPJbjFgEzovee7ZUbqBZ7q2RI9IT8wbKzZLPxcrwqeukkFARdNO
FfaPdqxGOOqi8AlQ0VNs1SFqYbweTNP2cZ99fGoCAOPgu4AXv9w7ngJsSHDJR10aPxA6Ve/tImne
9yOirlJVf9iZI88l7ODIWFE1fHlSrm1ckg06lOh6IcOxG1yfxiK389iOyHiWUMvgXxAseQcpzZWw
iPo+eOpt2pEP2wULgxZPHTVceoU1TqZWPEwP1SI+mnA8Tnnv/TpUClYd2oyAOWmG4gF1OaMbzWPI
WseOhjR2TvFsZGGjoyj88tRd6UcxDCo2JrU1wL5Py/+nQ6/sUkNTJvokVVEMPhpFIqBy/HnVGy9c
+O8v04IyR9tad0ZSo7/rvnIVK0yH+dPLD/J8drFW2xzd6Hg6nHa71231TrMTMenRvIg/yLn0wFLg
TSeYqIN5q/qD9fr8WmE4EN5PXo3PlWEaa8Qhza70yFwVZfCBeA3+KMr0Xrdr85f7GRdjPVUFfppi
0qi2c8qCelaszg+VKP6KZX1UVLw6fxikUPUlzKRJc7lcRB0XVmuD8lwWqK3u4KknY5H1yWl7Uitn
OUrwr00ggB3QJeA9ASfuglqcQ5cNbaxFsyN7v0bf7jXhX3XqLG0+vbw0rg0FMgl1Tqp0ED23n/80
f5VaIj6BcBbQh0o9DRmYG7V3cYhy4uJgqGuzaG+vRe8JhuV+FpGihXeO7j9Zj2m+Nmop79q4kacE
nOF9LKvmYBluq/ry2MRlgNwetDg69miDXr4ax/VSpFnNq60qla2J6tQpw5ySzLAvT7HalKECmTGc
hXe0A54fmgytU+qGwEu7aI/rAK2e6V0itAg/7vamxovMr6BNHkzo9VE4WuBCota3r16seNI3mptp
mI5qZtAPFEqQSTiyYbq2QmjlkcIhU0RQun3Wn1aIHFoJpIDPtqmjwxBbVhwG5RI0ZtMevNC1FYKX
AlU8Eh7QVbt1X5pIf9Vto0Vq3gk/T2Y7bNNBD5NmGP0e7vFBSncl/gBrDDUegvxmFbIvuTdeTvO/
itUomzI3KFuleFBcxIVMNbH8AoX6U8kqSn0DWWowDbF+Vht1vQWP0QRt5RwB4Z9PNY9DeRjFGUJ/
4DqXU12ptTbysPildS6kJrXJookLLAIx8eHlbf98pi9H2p7kp48adySycBnUiMTNPi21O4DALPC7
StXyBEXs68vDPV+pFrAqtBARlyEu23tsdQgwlGXFi23SIDdeE08noVXNAUn1yvRpFjcPZUPyPELU
y5dyuwrYS+2tiNN11W1miSSqANTekn8edUqvvBBAVnSciMq202V3o3bAUnu9ttZotVBrRt94CEDm
5AdZ05WvxCi0y1w6wFtctHuhWLUGx9bXyOrShtK8eBUX8aM2djaLYzmCTj1/J2pv4EfgYUDq56q7
HE0OMVNmzHo06EYToaQiUO3plI8vL4Wnb315LFOUhFv/BLa1nsmUe1VTJkJt1WgYutgIJnWOv6yV
bhlhMyGv5I9KFxfhJOKVeBbb7Psc0LOMkrZOhzv+CtJYA5JC1T0EWrH6g1pq7zUH98dQ57AIQaIm
b/N8qabbuFrlJ1webHTRpJctb1Wv/Qu4qfyIH1Su+bEc1s/5GreT37cDhNR0VHSaE/kkxOvUnewm
LLW80cAxKSylogWAPTv1R1VM2oA/3FbGm7cuS/jyFF35EGTK6KmBBkE1dF+mUHG6rgx7VKO5K/ub
ds5UstM0/ePlUa5AWDdEDfp2mzIMfiW7akhKLA9bDpX4eFbo9mZT+lhVa4s+IdoT+YMlFyXfJs7L
wrhj8/rQP5wlyHPduknq2HyX2ar80K9FDAkTYNXB4n9+fQPnIPxBwImI65lG+aQWmT5XxRIZs13d
b9zU0JjS8rHtFVAR0EGgcXfVa8wxjvRpn88/I9Pkp+5G2G7v6+dYKtJL9OjvtnhOnHUAp6HhVuPB
+10ZhZwNH1EQRxAp9tYAhHimMuVs7n7IJ4RfV8Tqzdk+sL+5Mov02jeRQQp7GjjAy01dt7hTsq3X
COnt9tHANnoApbgxB1W9Ciq3U05KuQyhIccjlYQr9NUNj7PpAwIEYiFvM/DTJdOI1hibRafBbg6k
x+lcis8teUF7JxR9bfxOEc1DN6tJda8ULQzi1Jjw2kjUpVb83FBc+9SvZv9VynR8IFtP4xszXpqP
HhXXNGilAhNMwolDuKrxFN9r12H2m7rSH/sYkmU4Nlp+VDK79tXoaROsAahF/GQ3n0UT94nR4kLS
rM0Qls1SR54BB+3lvXk0yi4Q0qzGcRu1X6Ok7rN7G3hYkNmle7ACn9+XfB++kAXaAETTPtya3GJS
kPxiBRZV49dtZvhmUa1BwgF0kApfeyHufQt5VeAZwE4vl4KophxHk5yhElMNRQ7NPXdnNfz1aQM1
A9uBejlQ7t20JYBDnWxxl4g0hIKdVU6hYsRHwf3zW3mD/JMtPcEbrH3K1KptOeuDCbh/MdJPqzX2
N4DdxE2Nak9QwoI/eKsrlH3qa3S0OYpoGD0D6UyrLdqBhl5UAp2+F70+1oGWrZ8TI0afm2Xiz1JW
waxY1e8xW+s14Ryg5U4qf7bV2t1ifDLiRQSQWRlVJNqyGkzMpDdns21U2uX5d7NX04/s5Org9Hk+
VdtG4SAlpKDtvb9i7E46g9qYc9Sa2hTl8B3uB10YH2Jr1nEAHeyDOPMK6GFrBZH1EcXwgfZAWMAB
oku3qVoa6b0p8yy5U+f682BUXTTr6kd7NvIIURH4MGgTnon1S1Rr5ZHu2rXnoNK9Rbtbp5e7/HK9
N0uc2+rcTwAeK/k7sB8Bz4l22ZtaJu1fikI1hCbzVFYno5mWt5XmtA6GVM7XypzKI7WJ5/ucpIqN
B3sZERW2+uXDzCKzRqBrm7Y3TTijdYYHC2G4sFyEfnCkPN/nwE2oJWwEZQpN+8qFk6f4/QiGGscp
+YK9zhB2wD8OAv1r00vZmJCFbg7Nxf3diYWRZ4+2mCIqyx9Q3okDMdLeXFZUXmbxsPbW3exMZqDo
463V53+S5x8Bqa7kjuRoZDNbPsOc7tGH+mI5o1jSKZoKNI8srTaxr9OT18I0Gp+iWn3OMs+I5moo
g35aurs4x3ShzpI+KLPRPDgkrkw8wq1IMNFrR15gj4ItJDWHUbHGqMxs452ERRNOQ50c0J6urCTY
70SLXOf0BJ/m5KcbXWtc4PUdoyBP06CYn3Tv+xUkv68qRnfwRk+9zctEYQMUUK+kNwWuYC+SsiJN
IVqp9TQgZ5x7bJkGAF5c3Dwmd53DuTaV1bcUWGk3zSjw39YEvuaBNSrw4bt4MvvQg511T58p/mp1
bVbi/St6cSvt2CjPjtdTTcv7xgDMmnUnq3MQ4DcamX0FGTh6N0lmMUCKPcPqd4bUCoQzXCf3a8D2
lU/Zv9J8MKeyCcyujs9GT58bfSFdf4RNvz5kTue8U80Zd2O16asujJ1FTXzkf9MqQMd9OGk6aoCB
Flve7Oe1OqLBMerdw5JLEeRoxKDHUxbV186qcGvvVEX7I6OU9yqr8Wg7L+VifxP49+gnF2edGoww
HLggznH68Lu0NedQuNYwPhhe2dGbMFIECVPwZ2Ar6OK+fPE+Aw4T5kE8BtGwGa9w3m0XwU8LQ5WV
YiJeBk0FBNZJ5yr8I43H5gYNIu8RyjBuA33qvhWxJb64SpHcmvXkvDLpv/oISNOPylDalubY3rel
oy9+Xqjep5Zj8QwwNX+gc5j/YkSyPbEHQG6D+0Oc2CPUWykVyOVDE01m5QTpujqEkdN6EMg9a9wx
zKadQDuXVyWt2J2904Q4AWusibRJ1TGGzHuU9FQ9zXxkHysEoEhdMdybsj4N3WTjKo12PdwLrfmi
l+WA258OajZYJtDzfpKas/B7aWDo1Tc41Z0lHTRo8nlnv84GLEiRbErHT05aT9/FWOMrVdnlbT6q
HH84kNm/mkLydiAGmEHqBlsDbxdwCaCf6UiQH9WpnT46S5M9GCL13uq93d5qCoV4q8euD0eLtn4H
83V5lzv11g1YwJzkZi71YO1q4+3qmUfy6vsDcXs0LggKaQTqUIF2E18tObUHid/3jN001EEjjYo6
OTKh2KdXjEIvg1HAzVN42q97p1GxlqHjEKVLKx5ho3Wv4ISNwZBV1isZV/YrpGyLU4o279GW20Lm
n4/HbWgsaNCxZPGSJ+9CjLjUEfPDrCUSVvmptGuWh6FOld8W6vB+xv7pMe6gGptd/IcsbASei3k6
uIf314HFPU/33OW6gTLzLKrHvtfSJ8cYo3E16iBr7e6uaVPlZpgJLl8+Ya4OtXWwuAwMAEXb5/7p
gEFSVcl6F+22tXB/dMVi3C519tku5RHO/xmOdHspm3Y0lGlYBUADL0dCbrwupVOOURNj5aqm2Ps4
RWG8t5cWL68C/ZcZ6b8wnkT7oVCr9WQav4yV5xnIL7fI0SPLgJl6+Qx2ss326A3R6gIsMLKyD9am
PzoCr8zplsVihEMSiFTSbhSoQB6c0HiAXlsV4AS7OIBTPNyX1CUOLvNrQ8E5spjXDdLyBMP46fOl
HXA+p7YH4BVCDTWEC+/qemnu5ulIYG+/I7epg3bKvqCKbqAhfzl1q2XMU5rQiE8dtQLcQ/9lcK3i
3Bo40Rqr0b3D3bSP3BmFs5eX6DMDsm1odJ0oQSM+9VxEH3Kl0U6yHaIkWwbMxwzNt+SAfIGHRLeW
rlXtc/c377Gkp6ahrjf2AJJs0Fp5v6SePMd66oRsNysyjLLAK89cPzRxlR8kZde+BUn4hkKEnsV/
Xc7QSFsjThHijtQJqIKNyv1Nm8jxBBbWOpiSbVf+fEYBpeAK4DtsESnVxt1eItVYBmzFm8jrJbbv
5or66BTPB2fDEzxtN4zF3aqCrd9Cxn1Y2hRJEY9ZLSOtbRorLJZu+dNQWQV+sjju3YxRD6QPrDgf
xdx1rb+YNujY3LAmz8d8WNZ+YXRWFsnK1kORmkaLzrrpnDLwszjOaLix3sS1SuyXa4vxQ2ZVU/ud
ZXXc3zg63NE8Ul5Nsan+gC6swNYRafLFoIfDLS+agdK9ireuv3hTB8gob7MuEHblfh/LQv1hmUP/
UZpGkoT52I3VacAKA5nE0XIfXTyPESa30vmPTEmt2O+kmX+CZYnBnW6PYxp5seV0EOa14a01avi5
JkaxyQOh76+m5fqhLGIwTSRjVP2MMsDbeP046UYW5WajO76C1l4SUCJ0wd3asntjxvBifjHUYhXQ
XNtihI3hCDb/csEJtxdW21kyssqUY3XBKrrLzepglO1C3y0CuiSbszzh1lYwuRwFwZYFcHIpI1Ct
bVh6ehwiHFyAyqG7LR0lDsE+Ht3/Tz2ly1E3CMlWczLJvnCDuxy1qwUEOfRTNpaFOfoSKdIlrMxM
McMlVcw3UteK10KW3RSsrFETlcVW/WY5qXZy1wViRmYv8Rf0gdbptNjZ8tgMRW3dmHXfpZGpI6kb
t7Fd0NIiuTnNCPMvt7bXZu8WmKoYIqfQmE9Z08e6X2EgcYq9FIU/gwLDHCi5MeNYtIlJhdSGERhw
yj6BFpzY/RDhMZIVyFdoKnL3RoNZKTZkM/7h1TJpN5M0YtvvGoeS0sKONTeW+qJi7cU45vBBYdtb
vjmhkBxwEGv9wdd8FjjjFQFDC3LaUzfqmZtm1fRqqciuoFrD58yVnG5rOQzrm2yVRQmtoi58XW2N
iodwR/dNUxaUjqsOY5xVoI51q65j/cMY1gx8HMRifyjZq4GZqXkT5A2u2GyxVZAirl1/yqVEXhZZ
qv4zMDjvceD6zXwyYW8Kp2qpyzcHd8W2Gi/WDR1nwAWk7LjCQSncrdY0HYy+GNos6jFjhp4zmsMa
mobSvIkXT8EEyE1xm5KuB21fwBtrw3GWHpKwTAoQITv/NHm4xzw91f/5Nv9n8qN+89/jd//8L/78
rZYL6M603/3xn6+yb23d1X/1/7X92v/7a5e/9M/X8kf1vm9//OhffZX7v3nxi/z7/xo//Np/vfjD
qQKduLwdfrTLux+kH/3TIDzp9jf/f3/4tx9P/8qHRf74x2/f6gFlKP61JKur3/71o9vv//gNdOtP
H2j79//1w8evJb/34Wu1fq2yr89+5cfXrv/Hb6b6dxNCHpUIjhaAeBsGYvqx/UT3/m5svZUN7QHc
A+DCb3+rEM5N//Gbov59A2zz/9G/pbxOgswzwA59+qGm/Z1dwWlF90cnb8aw73/e/uI7/e93+xuF
oje43/QdD3SxmijEEOdQhiJs3bTwzT1XZ8wKPemxZ/UBQRXlyfOaGm5+NScH5b0tePrfVbuNAwNy
46RSiPaoJO5O8ngCizRb1HsGpyv8vKnaT+qctZ8Q9q8/F3DbDtLn5+9FAM6EE/UDo0PT5vJ0LfTW
q5saYQ0P0YSoTZrUX+NBHGDIrr0VCj5UEhFXRDJnvxfRMyi5uXKUdxX9rdU1KO57epa+Ltw1lb7b
IWjx0+r61/f7+XtdhmBbeXoTKWF5sGCQhdjzAAvd7NymlUyhSTDoi2xjyxi5ifgvqJeD8OhosN0k
NuqyTovB9wIstMw3Qq+Nj0DcVTCPc9L86heD2whSlKObruOWGF9+sbRX1WqwxsI3ZKO8zbHTDZPJ
+jUN3qf5I7eHXEJdEFjJXhBCo/bV6+lQ+K5ccuQFDNrkCFwFHabXB3n2syW46dBtY9kkSvSVttn9
KXPRMqyulnmi+NdL7dbiZQI29XSwsa6NAoqEVJqEk6W+CyNEOVhiWZbCb6Wp3RQDIi/UBfODfP2p
33Kxf3kZkCQE/tDPaCftvo6uOCXlkgJjoiR1kXvrZhsIqEuDlR6WNQ5IiK792L2SlDK/Jq2SL5j5
VI12MzeSsmK5lm37QZ/Z7UHVeU0FdGCI4U2MQFOWSnNpM/Uxanlj7SbQu+feJpTJhqo7x45KU7ed
tOSvqcuMOOyNFesla8y9r7ZwmsVfK+ix4GPL7p2Xqw3qF9m6Iiwz1M4fCUzIwX95D27vup8LlugG
tKBwCVPu8sNyDtANUczC9xCUdn1rsVXfQyTmLcd78c4ekdUXPbA3GtTWQJ058w7ysCvf3HA2bCIJ
PrSU/QP03UhRbYKTPquK6+tTi/vX5kz98mte2f14saD4wbZERn9/uCXrqowoJRX+0AxLoI8Q3I1e
HUO1KexvLw/17BzlMIMnSumE0/S5xHNuW31mWSleskVbfcfGq+g30PMqfbtFLaKyYt06oLddmUP4
r9zNAOM3mandR1TknNWZy5AarX5/MOcxyjJ3Obgg9qMAjzU37Sw0uNCipOB/uVQyo6I3rsXb7lQ0
lLeRQZ391pkAy748g88HInnlPtiuIn1bFpcDtYXd1amC/nSu2emdtlqQrMxufv/ro/x3uLARSjCK
vRylxhkrTZWm9F38z/xhkDn4lvHIEerKu9B68fgwG7iIFXg5SjlpZl/pQwnR0y7v69pO/HUUykEg
vU39z7sYhA49BwuAPRUA/mc3Y3RuhibJHNTnu1W+zbQSUO+gL9+18rs+dGgjg+F8efZAR+zH5EbY
CnRImjEiUt6Xb1bNdmLReGn8CcTopn9EnumnZaUMJ1dqWXULQtz+bI5jjBpSjIZowEnTVwGOMygW
b1LZvqYKXZxTLq7hNKpa54aNnbigXtoGJfDMNODjdFPej0E7lMufnadNTqCVelsGRd0Wf63NJMxw
tPtWD93abHM6oWs++57Rd21oqxUFNqswUwmwJx8nXzNWV/PnXFde62KtZFCtjrlRlozpPe0n80vS
8YGiYUlpo4okbkt/9owJHdDKNvy6b8spqJQ2bk9iarofiyZxY1Um3V6CeJpqahvSgd3gaSNyfjPX
pRrMsdZMvoS5/btArHglu5J5HpiIb9ShaLR2OHVuWtL6SrUatrU+JSlxnqEVd+uQUC8XFTfYFzFr
dhGgBSnVqBxnWmz2mqbRkMWt+spdTedPE6AaoCB1cB0/7ycT9l5cVw4+Eq1W5aYIk8oe1jvVW+iS
NZZaO5/1lH4FT4gLIDdelSFPuGiWvKE6N9V+Iubpw8pFVAZmaU9ZYCNBHAu/m8BLhfqA/VgYy1bN
w9obZ2QGsJmpAk9WxjeDRSBCxR3tP3vMaqdPFJPjr06NQ6vfK2xtH7zb8s7DWe77XGjY+pGWNh/G
ITeVP6Wtrh82Begs6LvGLc+Ak6f3iUv3/lbCU8PahrbgemoVr1E+Nm41Wz58JO333u7SL8oi1TqQ
ni7/aNBeikd6QU5HUWmanIJSQkH/tAGzTMcNLXUTKbQZgQ47T0UKt54qlXFXjMuYR+agjF/6alTl
F2cjRJ+U0aSIlAsSg5thlcYCiQ/FMb/pRkOJlC7RqYOhJLX4qCjm+g2yE6Pue6rifAGZ3sF8sXN4
aDMiesj0FIbxTqhpZgdVbjf9d2ol+nLflbGh3LpWgwR/owqa5EjZ0ysrmmJ9w7xr+WegFpr6rRWx
6D9iwACVeGg0QWdRKpUWLvHi/I4RQmyHySjz9ygoZcZttaHs/qw80Yy35RIXpp+XY6JGljoV8J+X
okQZpMuk85ddqmXBnBlm/q1zxKw8IqOZO76e1UZ253qU3x+aYUjwg0rtUf7Z4TeDsl/VDmvj0bRL
17PFjpffG5X6oE+g2NrhMqzzCj5NyyS+QAjYn+KqxHdyshfd8kcc54ew0ATmcdVgttiLNoMJy3Qp
m48axLMmtCgdVffePLqxL73VSU6WkZkujeKE6LfG4rJ8RRVc715ha1AAJ6E2PcFYo9Y32VbYkc4q
c1BDbGWNe6OYlxOqXGaF5F9TFHdUtEpcR0j0YN32a/1lGRP9tsydeXjDkZN2kT62Wrr4VSqtvvHd
PLbaPzrHGPr+R5tBDSg0X7dyq3ZOFKKgAZ/TtsrW4lPuFloSzNOcvR5HkaMFKHPKv6rvaFgFeqd1
LZoJBjWYXa2/X3GfnREwXMXXmGl1fYcyOkR9qXv4f+PBR7t9mB1/Wvrm0+yOyL5O5QxGHycyUUX1
JEbcQk27LYK2NGFhmyQInm8qBg1Vqr/EqF7abn18TVGnwC1IFM4KBeE2ROLeHr7D2YSQRSdz6O6x
+dZTvyJKVW+WGY73KzMhTj3JIlusQDbUVcNsLclF3RGi4nm2FTU7qWOXPyr4kVL0NyZcPfM+seRt
5nZO9X/ZO48luZFsTb/K2OxRAzj0FiJUZkRqxY0bJQCH1uLp5wtW37FLVk+11f5ualEUwUQAjnN+
Gba1h9BIzKZ/X1jJ1kTtYPCvV0wtS9D0qnwaFtubH3UnYYFpa9kue8eWLSZTYQ2c0/hzl9CBNHig
Fm2Tp4ZGzYYHpUnuqSAt7zLFQ8A0LbMn/g5nCQi00LcoB2rOb+qCrqbQWFEpBKQSzF5I13FqkP6m
L9XOaGrviSslrrDhXL7XWDJlaNRO8R3e2gVAnIXNjrpJPws5dKrsZNae/KJR6DFGDTuEGZDr5Ggh
9azNF02M4OSDSvNn01DgjPg5W/04GAaYubS16azNshL7oc9QpeWJJ68PS+kXO5dT5XVwB72JdNWJ
52Uh1CRqjCmlD7ZNljHsSzSu8YbM53PDq7MJSl1kephqov5U1oOBe9Q02qPfZnUbiJ4dCGP+yGlN
Ssb2qiHCNXfoENIZ1HWYb3g47DZQetWcLeXSwNyN+qjHm5C9HaZ6mzhB3XhmHi5d2fNDDnbyMipw
/7Cs5q4NUZZZ6fes5hl54Z9p18eunNyCG0hT9vuWrk5zM5Q6jBpl9mVDrZHbFvGI1Bx7eyVS+cni
j42RAczaHI3emJOw67xtJststOxwSocUmrzVRfI0QmLQtVEmXhW6nZjRucgi1899rpHOkk2O6YW1
p009N2hONrJXVLUb6g1wclyLVhv3PliKvtvSTG7HlQLd6bbKazIwPA6eLF6Etaq4lv5qf7JFliP3
zieCAo/UOHXmzvXbNXsddauVcTsI/ju3pS0vZIYOwJcmJQ36rd+77cI7vCI96cFO2qb7ItPa6X7M
So7DvjJzuzwkvB2WoOZgzg5bb1AYP+eNEIHG2WIcQK7Sly6nSYhv1ZlX5AGerOMiU5oV2NLXipBS
wowjdU7XIdjWAflvazklcTRZZ/cnVQDBB+4gKPdKR4K2A7tyKl6ozE7mc6abo0klMMk8QVWw9R8q
yNGMVzMMdlgKexRHNeseV5fWeZoV03nee7XJGZq1bINx5eS8w1iPa2aYDF3lyfbB7IJsYSgD8Lfp
qK/82Q4AmI1Ll9kEREyMLbTPbLy39oD7KgsVLoIfK8esF3qk6L+4htZxT3JSyBtw9Q7ZhGxzhPh6
U/sRbzr/TKmJSMIWiOhaOFlKKzJWR72kukEuPaym3QdDkZdZ3Kzj9fpSY/ValhvPiFcQzB0o2uEx
xszJRoJDprGWd0N7ayaaBC5M18mM63kxaVVDmfQ69pN217eEe0bC75wfHl8a8v92K+p4cBypx5MU
MpOImbZh+UHagv1BNqwzPS/psmh7XTJ/hlrqrSsZGXbX0Vmj1JuZS/trZiMWus2bkVN+0yuPY800
l/Vk0nMpQqvS8n3tzPUY0JFV9SG+N7LfSVuz53Bsev9FQa5VQeGnmRb0WCPe1ejSkezyKmX+XDpR
Ugo4ukjwZG0+WcR2dMfEMt0x6DujdCNEliz1Lh1yyZUAIHVl6PEkB7U28qRT1WA/F46qv1gugb77
NpEb2BInqh7WhFVbgWdrDgon31u8B7cC0dk5ydS7F7tSvAONfCli89oNGlaFaE+EhRJBVZu18ewM
aD9RYKHomugb5voMi//zRdxpYS7aTvDzWMB0XdflC/kSXpUxIrTmt7HtXOidrIAzg+IzzKAf6+a9
m3PM2E6xlcCGVe5TzuV10DiGs9lkauspryLW/9yNoTH7h9HkJo/ENK566FUpbWNFb/htMHFPisB2
euu1GfXED5nWipuJ3YaCn76hu3WwpoXtpcZB8/er1M/Wnl+2NxZD0LWry4LCA/jzXzcp3WY4Nbah
DLSBoedk8XCkoT5Iud7WCbzXLksHzd+vjbS2iPRmKrPHfFvvN2MgS77FNJATpcZhEqW01dt7bykt
dMVOM9T3hW4b1aMFpeqFKRvbtqPcU4ljMinxMdRaNcXbwmn4wKqdYOpfq+waA+04H1hDUveZsCsT
8WhFlq43NskrMcbLq9pM6d+tRUYAp8q5L/aalJofACQ5eVB28zh9/P01+h1UAbBDW0Qhn4voHHTF
/PUSEQfSyKRCdQLHa7xoziYP0lcCzq5U+kthrePz33/g74DRzw/E1HaVtCK2+d3vOa00rOerg8yl
0Iuvm9aVEUsHczKyCeMfglN8lgVmBD+COx2O5DfkXVJp1TJe19dSdnNHX5UXjNQN7n3kHdHf/1h/
XdpJoUWvS74D+hDCX369jn4ls94uk4Ys8OadFIn1vHpZ9x+u3V8/hEw/HJpMDlfO5/cKFtX6ZetA
1AVlOqofpRJ0eJTNfPynPwoPi7gKY3lmnL/4HAksZLVhySHstpgORpZnoaFX5f7vP+W3tByAKKTE
7hVSoa3jKub+DSYiBjX3kc3StjANHPw90PHCiGg4dej0nU02zaj37X3fgCUgrHeE/qRY5baYlX2o
A7GulrjlzdQ6x3WkvOGYUtfohtItkU/9/b/13113RAYeGOCVMf7daWSSi0S6//W6u8Oj2Rjasdfq
/5TS/G8/hMhMWH5YPTDBX+8gY/InMTTILR3izNAVZk3nRfDf3n+KY/rLE2iCR3OXQrFBtyEt/PWD
CIicWhLJ6NJwhoGY4ZSAKZK26Yuw5rb+p48gAJ19Jdmu5IOOKfPXD0u3EeDK3igrN7cu3goNbcpI
e4Wo/5M75y9QHecXNpCffnWyDX4/WITV0Zatr2PAzTsG1lrPR95m6i5L6+QsHTJFhmuywj+8M66H
pkDbBjINefN74l7idaPoPciDrGxkZGVlTW0ud/PPT/kf4vx//9Rs/Z//oqb/Qpy/JJ+rb7/S5leR
15+0uWn/gYhREDqCRvbK0kHB/D/a/OoHxNcMrg7Twh3+L9bc+gMxNqc7Yy4xANf8x//Gmf9x9XwQ
QsAtRFTTVRb5X/+wf3Guf4oZ/j1nDtHCrf3fpw8IecD8a78w2R4wI7+x2XOxqh4G85Etd6uOHfpS
LeD+TGeC+BbtvCbdU+vMgKVaXSBibhpbnO3axGq4FnX6oc0u8CEAoa6CznCybD+IsWBzXA03CTVa
JGaU2Sx1tD0kmxNoNrqLKFXb/K4XtU0AqadWl3KCK74x+Jl8noZhWmLReszGzG/l5/UnLpIk1tbe
tpbe4oA0U30AOMmNbZIPPu2grkEzw1xRvWCKtEKOkzuis/apBD0xwrpgsnqa1yQtbhK7B/OanNJa
Ante+adSJVniJR9V9tRZidPt9U6seTjN06SCuRfUOy75howgyYaWyWwCJONJMsr3edRcM0imSh/D
RBgaM5aQ6ocOXvHeOll7yZeyMvklSXzClCXVCqY5CodK4ILOAL0m52GHiWjxg7VzHBJaHTdRKHpm
VcUlY+eBGmc8t9JR+VfwqE6LOjqxgM7kQK7GNOvmJ1OJ9qUZCZJOvaTudt4mWzeuE7zEgEGN2he6
xfVovb7xb1SGUXXfFZ6RfYxC5l9ZzYo0KrZ269+yeZ79D6FrzYdaijyPVEJWHgquia7j1bDmeBlK
+40JcfvsLqj9EF5VqwhxnRtrqFvzgtqqKRp867ZCGkyVVOSW1SaDvDTz2841WFCvwL3BYthuSeiJ
tvbjFgHu3Qyd3EUdd30a5dpCBFZprdut6w3CilpgrvzAgoSdY2ohV0HijKXiFdSbc+CCnmgBBmZk
Xj4GP9wqajNGYizRkIVahcMhavyJMmViZDc/MNuVcX5d7F6PygoVXUAl0+zHRmVKOKe1T78bvA3g
aRM4gsAEsynCWU5UnXizBpDpJ0AC4OCzd+mEQAs2+5rfRQtAT3rGp5B/MZrKuGfnKco9GGr2zeuJ
AAwmv0qzmNyC6TnD3/E4D2xXZmTmZScoAcp4AnrGCUk/RpAWmGw/1px0oh8J5fW2BjfqbOMxyRLu
jiD1lrymOgmZMYiH7+dnrci9r4k3zm4w6qxQ+5TbbQg9Y1rvCiS/Tky2aGefAfws0CI6pd47cLDz
5mRj8ZgVYAyPvjtJwF5p91dAIq++kgNidPgW5VLeJm6mjL3vNmlxqEiDsI8bEtM91MrwRQ7sCumW
zUi0+7J4INwKvgUoa/BjABngtwEMikDiUVsOohGIUrvRz1Sw2cvFWzK0fWXeqINFvP68L71ke57n
3nJhVIT/A4Avpwy23dazq3ltH3VYHp4Gkc0f+IU6zqvWH9e4g9B4xTHvyigVbmmFrtXGY9/WXWik
WE7CRk+b27pSbftYzybdXKYDXRsrDJAftp0IxHDtZH6k7H5vbYkkPSwLUrHCPHfcOvCk7tzPjuBm
s9lFIzSPdhJRnZu/JNTyyYtq0AIFIEXFqYOPbfYbzNKyKzyX1pdCY9oOjSZF02wMw/qjoQtr6W/J
thgnZ/ezP4yxvJrLRz1lRAjGBq0hMp/6zi3IkYoSYtddSsbTNYu8YSzParTgipa055wzq3a9S4ac
JVKO+tzubL8yLdCxDjk7Ylal81dnTLGVRTnig4WgX4u7jL2JRqKrjlahD+gjbQZ3PhC1w99jJUK9
VJvwS6BuaxqbgPjc+YvvKVoNnCFdvrac7e8mMqkvzN3Go1OltKz17EsxCMTW39d2Y1Ud/UBdcqi1
mjhLp8j8r7AOdOXW5FnMJ2+4ghxr0hf43gtFmihu3gZzfmtvB4M6FT+2ZcPVWCgITgijmRwnVvRB
fxrcksfA9VOxhWNSELkrnK2fA7RG7hgvq0lYheitNKG3YWxhKW1fIqwwNHD2MTeMsK/1+bXxh8UL
dO73k3m9AqQ7dCTeIzHrjT+VFv8zHTEdMbv//6ejYKRxqPr8v3af+/oXaeH1j/05I4k/0C8gdSX0
CN4fGw1b1p8zkmb/wVyOaZe0/p+7/1W68a8pyWCyQjpKFqRJKBl/iF/6l7LQ/wOloYWKR/9ZZobM
9J8MSWg3ftXJ0BeGm4H9wMG8BOtNsM6vC0KRgziNrWDGQK9jDFO7XczSN78PmsubvcBbaG1VGjiV
7+zLKRcfVaIoxk0PGqaAULDsiaBdjTiVQ+y7xDLMGpCY75EMZzS+e0O51grlmnOIrdbOWf3s0IBp
BfAQNKvD8kZDr9AbWS9dR7T/3DZhgX8u5nBpD2PvOzd1r55SbdvPSz81kUzkXVYvXTgQ5Kh3fdCt
Mjk3mmhjD9r6zkNqG9aEKlKghYeT73B47Go3iZpVPqDBepMVAZQaBw7tfmUqMRkbMnljPqtCw61u
VyN1ohKzZYQxX7yXBBvvG1h9OFQrw3VPHrp0WnpR9P6lnJR9Nw/CPKLhLQPXKX+UhevHsp37ex1W
9Ae6ok/CW4tIbEYR9XWujiIz+7jkQ++UP1o3lTfnDw5D9LFMzS6s8Oy8ZG5JR8UoF+Nky0SHW8d7
82glpRa2if3QZDOLqfMJws/4tqhrX2qvFtIQKgMGaV2qiVrR3pK3nlgag0+1tnM7bCa5rDohm3Oi
nF1SSu9Hmxp2nKYmJII9uF4X+E2ZfNRej3ufpKD+PsmF+1a00gS4yQDm6rYoLyZPBV7WsllhdgDR
eqgtcIJtqc6ELv7wqf2wAsklnGIxzOtx5SDdL2vlrBmcNcju3kncZDZDVTEqAkaTyG5Ws0O9o6L6
aYYtehfK8pYvfU/agta3OlG9Zk8GGj5g45mSe/0yde5D5WgWCV4GmLlD1PYAP43se2C459q1+W2d
sfLWilAUko6X8rRQq3Y3+XwbiK8Jphuy7U52zcUSOvhXy1vrApVm0nFZrqctcV+Zu0V+yoRV7Ylg
O0x1kwVMoStCdPGpZLys6dgJh2XL3jIpkmirK59kkyRodHvf4lWKpHCPHufzHVNwelo3ESf8FjN5
aHRrpZ+jusjZurVy/VblLoP0hMRhfXdbdU62Mk687AbY3ItIE4sT+nhHOGwYEnCaSjuwiLBuIH+n
tntLO7u7wsln183vzMndF9gUvVxGS9k/uyoJUcoV+0UXHcTPclmARAfnOJiPU/3U2t2+mVam+a+5
ufGKoUm00N+Bb/tH6lzv5CSDxWr3ONoIQDXJzJXkVHQW25Q8JyYOKGwSQbOyQykRD1U5xf7m4Y9X
8lDoNN13Ld+q5t94WVMd+apI815uimbBLcHQPtErFI7LSoq0Yx6BiPvTZNnbvZ3yuSl9P4FWJm7c
ukXzxGNza6j7NREEOX/Kcg+KpApNsGHgvrAd/aNZboHPvrcO6k7A9DRgUgTm37CpRmn2w+JUcRcj
PfZmtrzMnUnRXjkEpWoxZbhMVmhgZOq+uIVkPOpJotX8/pNEZnibqnUKlzz7URfFfaFo2NiuFA8J
GO9NO3/DwQt5xtN4FNZ4syxlNC7FpWr7z+h/94a2bIfBNL7QkbckZ+hWM5qzftyvqpKIEnPyj3Ly
wLNAR305++3e1YEBA080F4SWYU1HZnLsCXCisayRGmaiPEVWka5aUBaMEIxqBODDleySFrdfmkea
vsZrXzwlOSympn+pVi6VkXr5Q0lh7DblcSOnDc7LQpjkjtqjtcr+GzDRo05b7SMlS5kIEqFdFCVV
ZiwLf4JO0P3pbMs1j9BldIe5qV0ncMfimCSN8Yr4ug/qsq/ftbqaQjAhGWvV5j9W6poJw1b7Oe+g
uywcSokUhOANAsFLw0zi1fiaWObPV6AxlR10d+a9F9T3glSr5Tj7E9PTpN92maLzxWz8k8dSEILb
N7dSrB5jlo/Rwwspdnk2ivkeUUiEqhfNwDYUtz+dduQ2cPanL+7Kk1HrA8NwvbPyz4hAQjtNnoiX
ETRD6t+9zDkkjjxVfX1Afs9gm/FWMZ3lJpnItKSC9ivxCWcvH7+WC34v2Vs10q38oTOMry3h/+Fs
qSJIjKmD0mhONSm3BNGyIG6b1eAzBQkrC9gQFk0LiWrlBTQr4nsZ6TBJZWUixm2+Ssw7O4LvT4vu
q2/TXHh7u66+4bY+kUqh79yERBrbCptyGkNIz1jJ8rKW2V2LigGx2eqGU5XGObFeJHFGDQKYyno1
ltdt++htwAI8KClXuWM8vd5seDjf/Gm+LTreZoOl4oFAbFvDnFbtzdyFlhXbm+vle6V9ON1VoDOf
XWt5vtowkcq0VcTdEVxjmmrb3Y969dAVE5m/y3FLHB4D4YSWO90nQ3MHRniTNRNdwar64rpIPJFS
nMWmH8e+O84V/ipExxRyvcg2fZeWdpqm8ZRz89YpEq5B3bDgQrMbtP4k+ifZpRfcwkdW67B0z5s7
vqH2PwnNfNZwdwVup11cv/q+TU9t76Y7Y0LuCTyS4FW3fjjSjk1KI6T4bI155CnNCHQUznKxn8C+
3tf+R+kWh6lMzg5xPH5XcQLr6lIXxqGRHaiHl92ztQRiTO9R0WIDSxFe2ysKE8V67PY4Ur30nJo3
swllXBZfWz07Jo0di74haq4Jx5UQw8Gad/7yibz+0ORrJ1LLNuNVGGdfTvu21FBQ6f2x8PJAkz/N
igEZeUHav6VLcmOub+uc7r2SUrdlDbVrh4vS5+akC8g01BiPU+sfpo3aw3Sqws3Hiij9bzysUdqb
e1n0SaC7cj3CSephNmvfEKQcU9/fccFCbg2aC9Mj2bW8Ar191a2xoglSd55trfvcpfreVFq0cVwk
etby4HUXSceGXg2PAlnjVT5Yae0RBVrolgRZoH4yWlbQWjdCofLzVUgTbEX5kfffvcK5LFX/Lox1
N7brwcopNCTyZEvnAt1gHenFfh7UMXGR6BabjpAv7XzQH5OvV3cQoY0RSmWOKOsWVup21f2KoPfk
gZX0hQVZi8r5g6asqHSK+mBOpXuz9JriB/XX01B+46s85oJrUpfRwkJ61RMsvbpWKJ0cWogCf8ov
XUsVSTW7D85UdoBss4IZJhXAbfNgy9y4T8Vj0kiQI9E/tgwY0zDdaymvw8WI7HQ+dhusu09xrJj7
vbHYkTOPwWz2Twt5B1E9YPbPPAq9+4ooMgvtM4IK6x1lR/U8VRbRQnbv3/gatx9hgnpQExD1vJrZ
u1E/+9tyGRrzqa6XyJ6IfNSGh9RrbxxBy+UwX7E/Jk3Lj6yuPw0rQSdJ+2B14tHLpsMisk+IJO5Z
xXeafytmLUo3fS8QBIxc+8Lqb8vZQ8loYdfXh2/Xg3xHuCvvgXraFzZpZt3w0laUT1Fnf51Jd3mD
Vkfnbe2nMu48C4VcGbnTsHPXN0SPAcxCsasye9yzr7LyBl6bHaYxTWPdzYx4te010GkqtIm613zx
Nem+VMAFe0b0lFvJMuNSjK+VWX6gOPkkikWebLeIIb44AtANsfG/EccRZ75zxGzF95bzruBcmLbK
D4mz5I2R5XZguvLzYJPvMBUXE0EmU0noIi8xyz6W5rzrcydYynNpyouVXGT2qYJb96y7Iu/3U6Ud
MRd99IgjywKZlwBZbvRPZoLMEQx5kGmAPiPO9Tq2a48Y/0pD4tXRpe1FGDzhl93ic+uYe4WMjwbe
B8vWnt15O14FrI2T7VlXD4g4okT43DwziqNG7KtKk/us5q2hrBg4zYnz2pX7wUI/ZslHt/2kSm8l
CrByd5v1aHqlGdstjoQ593a0uwdtsoZTZhtHpXsTCQG3LHY7aSdBlo956BX5azsNUba6B7+vX1M1
94FWfAFHCC3jMwDK/YpI10i+UqGKqi1twUDVaTTezFp8tnMSPCuEOV2e7kpQHlT4MlDaCv1sobCm
isT8lEpDfng0v4d55alWC2ax7reOBTK7Bt+0XffULa58TWuprv8vWc89CNVuyBpmB3QXR1RCvDB7
xBHCYq4yUQNc5cU3ppV/wbX/PnM+Bwl1kkGiXW9JZ4r7JLunI+hLubhZtGTtk4FlvK7n7YSL+020
6eNsW92b0vNv6voulUQHazQuGLjpt+zBXgc9Fk12AZT61rfaifghkwhXJ7BzN1Ky+9ZeW464hfzF
OwtHXAjFjvtr/ytX0Q10vUaNbMVTot0CzPf3ymfNA2jPz9XUqkuDnOuwImNkKi06H3C1UKNvBEqV
3YUNV9tRdmIexzm3n0iM63c+mg+Ewm7+SWoUrRfUpYWZRdyQg/EoHCg9+qQlA+KiadJijCneedo0
/4D2HiG1IZqpp+RgdnZDsWm32BmLOTK1UTcCzYVUiwyqUn5MTdpQnA2YdaEFdLxD+qOhqdk8jweq
RgMeJP0Ir5kYXZpFxoifMO4z0Ri3NfPt3O6rXBtr/6DqZaR1dMgT+xXGwenCqwa629PVpcEUJtk+
W/wyoPINVXGmmDs2Ru/7hq4C7AYcuUi/ZHbxM3Nm6daGI/GuaGkw11dBTqn7CUsxIPxQJCmdSFuO
8KOpLSPiYhl4qic3qeMJ2ANog8HibeQczfjegKFDq9Ccw4Zdog/XRM5LCHqM80QieqPfKLFWpCjF
tTwjZ9iYDQ5vhtPh4KissS4uXZsCFb6Tob1EHhX0RC0e1s7tbvyx8J9rOjweKYvWKkayeitDNIjc
0XlpqSqolppIl4Fu4Myh3C8o+MXDyNQbkOhQncdk44cfvbx5ADoqVi+ee3I87jyDjMddl/fb9mxb
iIQj8H+NzdH3UxIJjOxYQspCjWpyfW0rGtF2jsWz1OXrdexM1sBRetPfJBvge+xSlNgSGICs2Pjq
8VpG2enWROEGtWt3uXlQW663ZkC+nNGctcmsEiPKPC4Uabx+VdyqedGX2O+gr0IdsoLQq9Zd3O5S
wKnPx2JzneVJ4YYzvrO4pe73jKo+CCkCaE8EIDjLe5lt8+0wWNsBP385MoMtMwpNLzuIDcH8Y2uN
HcivGo0biVyAkylb2nVfDaqQe3vwOjgki8ka+VB1Pc+ayjsrx/Pg9eHvbHzWi5qDmv/FSOAnZYJJ
0+G7cDbVn51+KqBBcsJUwynP7S81PZ5JWFFRMZ7kgk5np28ridC2mcrQbJfJJhxSXnsWBpvI4XrU
3btm8a4F7L6hPTp9YX6vGn/8gudEPKzG0n+vByYUUoPsaOiadL9UZMc1+lR/NIaBJGzJbbEdZ33V
RTj6EoEu3dEiruymQmNJrupjihr4NClJDrKUklypFqYjcJak2znZIhDFF31ot2n2npEcdTMtBSbt
Xu9iS5/dFfJzAL5CaMT+kCfG98GR/hFLp//UDLb32GZefRbDaD8QUoPQLK9m49T1zdjFDpXrb8Os
7IcW0fB13VY5jYt23w2B0/aoAemeWU9OWTbXb39GP99ktn/P3mQTX6nUsTdIL2hTt76qPXPX2i2w
y2+LnQ4/9M7jXp+ljs4Nv8VT5ZrmHci+tmtzUt4QfrEvGLeZjqG2dwlPIVurKY8OcuGC+0M3VUAi
uHjKOS7f8XM3J2XUyZMcOuYRi8ZoIKwJlI08jeFSZsJ/78eVtzfpgoq6DrlAhVdFukfOucWq742v
uVtYqOMmo3xV+WoDL9IlFagmrS/okLvvRlLdcR8VKIcb9UNTuP1QxBNLsBcDVBj4UkvZuJdd9EIH
HK04Xxjak2Z8VG1pQAj0ifVh1j3cc3GNcrkdGs95M5aGaSYh9WNtzMkA8jFY3zYLbQq3FyZxPC6k
SUTVkM4vYK0zUSEzOcaGf6URSCncUuvOdPJrHZtp7RvdhPgyx7HY0dHWH4DfkL2hrb/vDA8TCclO
R3P7lHaPc5eoUBK9cwviuVK89uROWCNansKT6WzmLnMHgurGpGZ81ozsu5FvjDiLIdeTKLrkPkk8
62k2KxYEa+sDUWX986KnK+9A0+x3yWgv52JMLNbW5nHLrfVCEK7k4TK9Gxth9YHrPTzQcaMzdnRV
PC/PZg4yIIAWDoXfisBC1xcmKWJYpwOK5LvQl5sc617cet20K0wlKb0rubvnSkfrKkFSh8s4p2e9
4HVqqz2PVRHpXf7ervZTpzMJ13tt8W+WMvlWWcW+L6xAY7Rxe5hhfz2MPg5SQWx5tslYl9t4O3u9
DGoIw7CxasHNCZPquQDNRt1NZ3Lv5MnqVpvlJze/OeWgvUE2p+VOr2fnNS84nUwjnsS9bIfs3enV
zYpV/MuCAu9crov5Y2ZwIJfb0qebthH5e1Gv63dCJ4sPDHfWSa5a5C1pF3e0NtBjjC2mO9Ax2fjH
AXGPYibMqZLj/izT44TO6b1wK/UNcTt+93wzv1qb0yoOZS0j98oqXsiwNj6IF2suZq+bCd6BXsMb
3LpjhLfkmKb5iFYSpxVeJH+6W0WyPczuIIHb9cH5ojorP6HS73b8pv1oz/oBjtb51tA7dpsyIRnx
LPLpczdYwBPz0N6ZVVEevNbW99mmUVxI9dW+0vRAM6uHZQEXGuUN2rINe24qEMkv6fvalUSWpDjt
sIFVYVnfJbwCMWnhMsKWQuoilUVHXZrknZBRpkNl8yKH8sbkEvJ3DnSNtudpLnsw5xa3yZTcAGdB
e5uJE1sFpNmUgO2iUHRe522Jl8o8NEJLvw2urQKrxjWyZHksx3E41NKxonyzyQPV3FvXB6lPbB9D
Us8yi+v30JPMwayQ8mKfYuqCRUDDzAvRNmqPtFDd1kapB0tDMYNTr9u929cfhCx8V9MSKXrHEtGi
3bWq6kTOWo+ld6kxESWnaShftUKLiSMzP+PNEDGebW3nYMHE+7vHOSCPjacAYmbnxXC48Ts477ux
UiAtWtntwLKgqQdGOk9rQ4Dd7s5p7CfCg0gq0K8xSb0rvwivuoGEQOkwbHtM3R9tA3JZL0tgldzG
fjN1oQYrNIwkQXrTN4Vyu2LROjQVhrp1mB5k4rSBVXFdaAVy49Gb3pYk73iO7QugjXpl/EQFbk9T
zPG+R7iJRzrpc/6a9dEzVQQftEuKtCZl1q9jC/vgoTYn+3i11+P+GHmUq276WEVRMlp3gBUI3e8L
+9326n3/f9k7k+XWlSzL/kpazhEGOPopCbCnKKqXJjB1F62jBxzA39S31I/V4q2osMo0y0HO02IY
70VIIujws8/aew/tIUbSDefbcGM689XIKZga4+w4zGa865fJXFZeviwrve3d9STzOMgLj/uvJS5m
6yAPp3QC5HyXKu/Wh1gGjptCSHxj3bARPPQN4zWGDkEg0IxeiP/OeCiSPux1V4YihvHRjCZkC/Mx
e9WMylZzYxr6VytHMm/8ZgNBwg7NstW95sGFF9zD1r2GD1KPQIuUMe27qd8VWOsJCk3bq1I8MXkB
UODzIoHbzzZEChQn2eb1ox/pZ9/vjP2gySccFyfyVH+myT00dXP0FvfE9v7F/yv1qf6RG7y+kvT1
XWuIyh9sbCuRJe0dGLX2kaW5e4ELLdAo2mHHuTuEdlEUR0+WGZcPfhlSZ5erI/Kv/i+EzzctYasY
3EgskjTymH1OfCfb5NlCvNezSqLbC272wx53DghFfmU1uJNUECVJVqxHD9sX13hcAnKXd23YacOl
tPuwnrI3GtDc69wMa7Ody2vWNfZnhVXugXZFmiEiTjpuS3px9PuYawUWl6eJSWBdFGMXqsVatU5V
krWGjinZrmzBXPsTeYYHgYi3HnV110Xd8AJiklwirdvYok8fjHJBcuvxLQz1hJF3nKFufO+zaVgn
Yt2axRmmHVWnGyOSty0EMSPoC/2DsjvsJka88lJfIASqrTJjY1MN5tPAUUJ48NQehlL2X9MNC3P6
vOahKB/MNF4TM3iCf33QOuNLmPG24Eiki3fNJ3ow+3El/Me8ZFsTp1RZKLGfI+0Y59ZelNzP/eqj
nrGXlONRabLnIt72gVVXedgtyIl1XSCpc7D7xZSjjevf5ojtCmqDqofmB9f9Q91iIjPTS5G0wZyl
0wpp39kyLc07J9GTzSiKlxnxcUyE+TxI/zAg5BEYVeBu/SsL8kWYEtG9UK/XvU6SEsKGbYuXdPW6
VbcmzmSxj27bvGdxcsQFwJKAcMRl3fQTQVVTE4e8l9O1rqs3UnVfO1k9Ms4Wz/w6ctXZqlnX3l7V
MFYWivEU0/WdxSfTPqikPpIzmtyrgYyuYbYvWfojClJZsX2iyzTzuHGxY00MhO/pKKavtp3sywjO
85PGanBIKjPJGp6Gm5KeNn601vgKWthFbrY0KEX/SoMWQW+5N/kvMSOIdmQzrl3M2Svfq9i2P/Wb
5lbwUzr8Q7fvE1ZmLB/c29oOI4loglpqhQwE0BJXmLLAMYsnfGsLheocdeOFPA8v8OpEPxuOky9B
67KIsjACfpP0SvWZ78hfLqMx+8NsXPduMXCAFfTUHmMaH1iPRb+UimB+jMK0r9RWcDFbJ72TvZuD
mtU5sswZcbPLAIr45411Qb/4/+WM/wcC+XfhwKj+1xDIx6f8+k/JUrd/4Z+IrPkPBhiPjhPmbRIZ
b+T6PxFZcYNnzRujCoHhUd/xL/pD8/5BFgVZc3//AcrUblTzP/EPzfD+obu34hI2jj7RSWDW/w1I
1iBF4T9QslB0JhWdxFm6JBXp2EL+k0cH4l0bNLYeXH5wqQS2mY3JwReSnADRpfQXsjG0OeZxgOo/
wqjHCiZiKOc7lRox0nCqXPVD7P7cb8HN4uZA2JLOM9aPqfdr43tOnVUrY5nc9ajt1prMvsh7Tv3I
64oACpDdUJY5xofwp7y4l7bWc5XM8PHinZv16xLl1BP7WsnuKooWlJA4pS8zsDCOD6Ec1JtVl+W8
WbRh9rAAFbJZVrOkBXXdisxo2Xj1k4lpvPb19siNgctbbahukisZEyxwjW66IWKnhrwX6reYhnCo
qoFrQOKW+dZZdMqAzSb+qBaRriqA4nNKV9nTohnjMbF15PqWNi+s2tNb0xX1YfZLjx+sGx5bMis2
aVS9W/VtxTyUP4VbsDidDXVU/HFX/UyIOaRt8+ne7qxYQpZ95Mtilzbkmto0apx1fbiQno0lTgzU
lTJarw0/6cI8maxdOarh2HV5GeB8fKeEfVxHte4dS9m590LqERo3e1+nGAL68IZdObl2OCfmK4fv
eMQbNB7IPy//sGfqD2wIzW3ptd4LuAvvpJleHD2qiiCzc5Ko+xlDcxUpqtEY0xhNVwX6YH/pBMv4
cu35883ohVdO5c/20Bp0NFStgMyPZmKFrnGKWfI9dY28PQ5+zpTUGQxCENCmsfM06fH7zxjgNZx1
tzaM8RaQRCsR7/54vGQjMX9aFh8tWCliK8gcLe7subovGz2KQ88Z6uhm3kS1qQZuWQQP5mJF3p+9
MIc2wnkWNfI7t6qn3HEY2DJ9XOkex/SkWRDMbsvML5mZo5aLG3vunkGdVASOawu9lOHS8x/SFH5k
42j+cO4ybQymSKjrwkUdwGD0GvMxSVpapgdS2d9HPOnWzqz7NDosGdlf5w6BOz3wqefuidnoixer
bu3pLxnyg33jNxkM24+Ot8Nj5ZS2u4mJpeIqECNl7CK2wbvCK68ClmLVJnX/u9Dzvs9JN3nJb9N2
Vs/GPWk87GjmckcqITtFvzTkUXrA20JvsREDt5dNUKiUrVqskRm0mGzZvjtm/nRl5gk3XjYnW0O5
Gekfo0uHDxB9e5MUc8ffexHM6r2T1ISJpoYYb1+G5WSN8YMJpNAMS7G1sv7X7Ij9HhEpV6JqzFeN
/7nqrfOWpjqS95i5tDLq+UGb56j8ihvunquhsGoVuLNVOMGUl3ZzLFwsSEHqFtq0inpbZd8j2La/
1gf3TqsqVOdWjTZY6zCoElfpeOtPs60PUsFRnqvZ/ca2vc/Hrj5xShku2/SOz5QVGEvjOm7Sbg+u
Z79aUEEWv2eJoDvoX+Ncmg47uLFNNb6c5vTDgVC7aMhuwRu6b3nLZqSi3/ApyrV42oViIbWYY3dI
/ZS5bYq6JUhUmbRfY4FdfxVB6jQhyRGZCOhoYsdEAaBdBbw2In+nAdJlYdtqgBW33JiYVL5TjxPw
yjd4Cu1ZVmfXcYdtHadcwONieZ9RF7AiOCRJuSOgNzP7D6gBu3BEnnWHjWCfaAOy5qiWZ9SOi0aF
Kp6cuuNeYCybeShQJN35SIKktoH5dY9e1ps42RPrYDWp9u0Nqc3pGVfgWraDud+whpnGOGOxcIo3
nY1dfPgllNcPDDITPmg/eO200d7Afs+HoqmqTYM5/2gQmzMvFb93Tso1OaU/CmT8zDUca7AqG6Yk
Zb0qpjDybNPl4KTIGuqvm3qsprhcsWDMT4TELAGNwd2uKPVfP62SBw7diMIo0o0bEDm2e5wi69aD
uYLAc/Y2WQGrvnaWDzIaqo1GwcOHxQjHSRZF2SkrymKPfSm/eq1VHgDnLiwA/0wkjJKP5kXewcGT
fpIk8B/UNPSbKrLFQ754A84Hblcct94+zcf44I119GxORQw9V5sNwqaF52nu1CXlPdOGtSJOeE33
3Sdee//dnEs/9GG779nwZNcZosryIrlx2YPvaHEpd2jr2qnW8nxVYzNnLnL4IyKldvwkrnOaxv6Y
poV756ruqYwkec5m43dWaC32Hy+ZHmxOzD2i2Lhts+iE7TsYopG/RVXtqlp81sawJiP3XpMDeype
mrIp9UeB1EYK9VVOzTH2zLXrdtNmgYA+QiouwEaUbiRmv8ta2hTYexGKUgAk6SkbOAFqPvCxAdLP
D3gDIZ5zSj0tZrZEd/eWsXQhf3/rxbfoXkD+qak6sPxtkrrxeYo8fcOr/ybyFNHBmYhBjy0t/rKM
YTgsyyK29oxZIxnd6myAWriVJJvBJ4KosOdvRBx19ViPtmny1HaztSrpRiJQeUd3r3qi61YAlfxN
GYiTZRuZw59qrK55DYzeQSb05kfXtkGcJYeuqlc5vcyrbPKCaUle40YF46Bf0tY4uIJponcgwNM0
PmeFyYKzzR4Stzn5mTok3pKFehsbiKzVC3f6XYKD0u40FCybTSgruWMGUL6f/uYgpF05b0W1PGeo
2UBPs9zYrn7vKI/fZdr4lakHZNXBb7btu2N2iFjT6AR2PyP0LjMhESnV75xLlv6Q5JH/lPuNDcyV
zrBSTfziNWWqrU2rmxeiP9gUr8qRFMqgZgljMg1SRLFf0lFDPS0SmIy2c4pPYS6Xmg1D6BDYFJjE
uQVswEBsh4WvYZm1yTfxTcWeWBOgqbORm8OKsJwatMUsinUi53yTUgvGYZ3rx2SJ5Kun6KNipxnh
/4G0WC2NS3XNlm8QMd6zNPfejNteywZ56ZYhgRqz6uEg/Gp5b0tBgk87+0VAvokLP+RrV63kdGHE
UYuBDJxJZ4vhcfoc59mTt42xxm2SIlBB+O9ckh/D1s+ETRSj+zqiR2GC6UesR+nYxfe66PvLgjds
x0RtXobWBkFgDc7wrmZy81aIJBnA2Y1MsAq3ghU0lns/m627mnQLMBAzx1yeN6iGFH9PAx+6kAYN
DTCuAV3xVtirFGg17vWzSCxzVcisDRRegxfSJIqrmgHFEAUuOXAvKV08uwtX/u0o6hkp3G7Psz08
pNr03nChv3rcw9dWlV+4B04na2iIjzRjFkgTkBAFX/Ix7tgj9r1RrxEAX1jEtwF4+Yk0cBZMViJD
GGA9YHMaX7i16HAO5Z3qdMUKFydNVSHapugigKq/saN9Fq6RHBJ3jEMMGyww8ds6mfrEbUFkUQc6
ofSl309VgwYreHGu1KTKJz7W8R1ndHfSYv97wtS2gZXLd1Vnv9Za194xB5l7NdCWrDnlo6HzoLqz
OwOo1Sg/VsXpCjEBPrxarBT6NVmSE0FGLKhHGwtNMY3mfdsUy6Oyl/xgJqYZzMI7F8Zsb51utjce
yVdhY2bJs5yS8tVHi3qwMqMOxjr1N+guduiPGu9Vv/9Rg3mFI6/f5E3vciWgRm94a0fp8ornvw4N
Eoi+seL7p8pb9Dd2VBiPKq59TlO9kV2pr+My9h7Anh/1tJRvEII/2qSDZ2XJ2m+z+V3vxg3pbOmu
iKX1VeVddbBRwh56OgHCso3ir7p33a/KtIdLm1jWsw8ciTUwcjMuKZH9WNJUuo6dqn8c9KU4akjZ
qNEUR/yxZ23e2JoctzlL6K3Wu7zORKdtHdG4H7NIh0vRABDFjk7iWZU26MZW8TTb/NheUU2P+sg2
Nh3EVieRFHaDVanwhPZuFVP50eVNElazZ4S0b2aXsaZ5qBOWvBTerL+nUoqNTmldgFb8OpoT+aHm
yGId9bVSyQ1jjoHDCjpiBssf1rUrYBGiJVpjjVkOhe5WW6Jh0m0zUlG6wlPochj5bXQkU27c1nBH
V3/oA0aRYc1mSWJervTlPkcuZzEypAct1fLnJU9uLPQtgrRwH5I67w4zfhfWZtE1mdEkq6Q3gim7
dScRH3JEOSRsheXemCJf6W4eZkNWv6Wtblz7tnqC4G+OkxmfYzyfq9wZCIBi1qT4ycsvlWbaYd2C
LGtm7H/aXcJXzRvePWtK7qURO8d6McSjQVTcyeKtsc4tUwROGgOgR/NzVPkH9DIF+pCYDxm3o02s
6bDixlQETol9aSpaXBYsElLAx2h+wqGZWGE+GEjtTNvWxrAY+GbeMT9ZibbHrTa9r0ipemBMZ7qM
XL+7c8BS4aVZHGcmXiPbS+JjU8FwlcS3HNKmA93x2Rf4MKgcdVrN4WERuU4u3FGzVXoajOZhNNk8
98pg7IltZABN2nd5U8RnL8NAFDNf8Wo0btgViU9oX/6umRH6PPaHQSr6bpPltf1Q3q4+qYI8tET9
DVe4H80GViD3IY4inZATaBN3r9iGITfSU2i23UvGJp/ipNjc5r2qmb1rirCQwXkHQYSs7cn6Jfvu
DSBHPC9JS/JcY8FPGPP0xedlH7T+76CcvnUM/W88zvuoAnR3l4J8O2mR5jGOdcOvT2sSBtIiJDNe
kj7vz/HEJBixd2l9hEhTx6ZJKwN+r2gyD1ae2dygY/xUrG/i0fO2kU1smNAfhACtz3QtvRsS77lK
x8DQK39f+97ZnIFypwb2CsMhf6nSv9LmAG02jFG4NOknOgn7FBy8W2fOrSOsxI5lzULu9rLX4+Jj
lLdNYNN33QXqmt1PSp2Skbjkk5TFEdqclnZjgdQpvhN6CXaJ3Q83jNLZCcSCD8J7UIULrcICsGy1
2T+yw68fNViVr/H2Yu7NKRy0On8EUzkVjgtGDX+0iS1XPjVu/oRw1L10g68uA68Awu5GsmpS+9Or
tbvKKL/LLik/MeW0p2KmFZCUMJZ/VVw7t7gKe6VpeReYYvEObg0xDdTymuhtunU94XxmhmO/TcrS
txh3TgVbvjWHDOt2sSBVYzgBLWfzTi+B9UG6zkD2a//mWNMPj0jE18KsLnUntO0UKf2UlhWYpxmH
BPFkG7svrD+APerJQdRZ+RkBMYM/ujfHUYvKFbFiS/Np12vm9ygpM1x5sqNdutFtDDSjfL4F23Ju
J+191tX9nmnNCXjnagGhRjebuCAi2ojhFFFRoBHnau3bBc5BiY1Br3QtsK2G6DoCt1a1bzTPpCWW
a/B/CypLLVdhWcWhzgXDr/5nmYCRiX2PN5j2iKKpM617rOflJ4twangzmENX6u251CSvSY9Q16kS
ZdhqNsmWbNW3ld60gTeP05EyCX0bY98yQAnU7L5yM+I+bsnurq4gJXocGyf8LdW6Kgu86+xw3Y8y
Zfb16+TPNPMav3mugm50ylOfTXXoRr57ouutWHv1HBI49FIkdCENgKurWi7Etg++u7JTU27zrpw+
i96Y7nClFjubHWfQyOWN9MRlQxmee0qXTPJ/LaxfLY60Ne0P1hX/4sS3h7hoI+7luUo6JwC1dA90
AojHtNSrTSf0HjXhNtKZCzwWKaBL0GA92AKqWIzUnPEuI0Zoee61qRWenFaH4Rfka87R0uwbHM97
o/eNdZuKP1q3QNrb2WOHSL4qYPzYyIlo5SYlXHTeGkT3RX8EsdXHcjSdnRRuvxMGLtOGjLpQ+u29
I4iNHGahY1dJbd6BnTwork53PpZuOPoO4ls6KB1sLAwVAHEyLLH4Bio17XVHYeSVVV/FBs8vketa
H3m06DDdguJxKPoReV+zG4zdBL1ks6CHM1hrGsErLCJckLWa2CwHvoEqrg/eeBocotKPHlTbPhbK
3EhMaXMp93XiZUcjnuot3eoz6qnLtZHz4ebC8rJgtlQZejlgVTYhKuFjNLZm001BDrEXsuDvQml3
z1U8vcwxyiLyoviIi/arqJyLkBElLIutXvre727PVrcXRkoMnS4u04KrL3esX9qpsKJUSR6qFiN0
reFUG4p5WreOag6Cvcopgg0Ka8K17vMiQ3mNx20XTwrDAOjt2M/zhpjbz4msXfPAuN5HRzET37Aa
my6ptrmDIepEHd302CSlbW9AVoflPopR4vH0RHoJZSxiXjnAL9A3NEPCF+VZ00UIZf6YvDQu4FAO
RoX86GdZ+TbB+DIy65OJpcmR3puiwo4FFNLta2Go+ikdecpWPFG52Js9507gOjQlABtMDIFeYugT
u2SzG3lFFlrMIOmp2xpK1hx0nV6Y54jZ54WHTTj3sWYbZKH2qHRXJyecje2tTfMHtS43IxM/RC+u
/UjFL68F2k4Cw4+G+myqVgjQnMZnWvR7IznWs22OoW20eRWMyEHmo6ml8k7Fc9EewJ+49C+JI6eT
dPTBXC1aJC595s5/8B0TGqBGHffG1N0g5RRV+R7R39+5HSW6Thk/yWXINuPscEOT52hwnwsDz3FX
ILvFqmgfytg+NJbxFbHkYlFt9CHdRyz5Jvdn7I3lhWdAPaPaQkDoEytzhxyPV6Ob2ehlCBxS86dN
Ny3CCkUu7RXMXn32s47qcMJNl/J2I/eaPtCKMXuZoqbtr6IbSh4FwOCdz3JasDofy4cU2SgLia0o
5GPZqvqoIwOt8w6xsmtj+UryfqxWUtXDWdXLHdG4xg5AvFl3Cca6QixayFuzepnG8bWo5JNsAMJb
L7ceBkL1HmpjLtcimU8TRg+QN6d8xyXDtaK3H9lKMhFwPiacR0Jum6Eu72Wf1PucwhdETiTzl6WL
3L1ZUwHWZGn7JvC8/zGjErOXSLN5ZdYOtqcqeoMpneHHYE7NMTZwUCY2tCkBHH47aPM64bAgRJXA
EePsTdinVvaksILCGXN6LLU9f0pnlmJHEy2lQdzCG3tnDnjGtzz5EBhp2gHYsiycun0KCduS9VE3
rXmcRGanoWMbJDSSRdgyOwi0fAZjp0K6LS3Bj0veQxb6KWcB1OrYVTQvupLi1IH6lqecPNYJJS0n
DMjGgJZLIPqAlJJlaXYxMdodN6LYVerkNcQAQFNBVfPZbPrFpwF2iZZwGZbXKanuEaQP8awDuCWm
u3LZJ+yMBX1W6pm3L8kbYFCHvlrUrB+kF6XWzczEhdMu1RYUm561GPHa5qADkctvbnrv7I/4dlh1
rBSTynvctpcCRIfYlEluBeHSm7zonJ1eTdqltYeKLMhqWo+ZBwPOwW7Ya8cYmz3hKwAjdSfFsYSc
+YDeIp0Y3ObUGFYaGoupPhI6fg4TwigIe4IWa7ONOPVygW0hCA0CaooPQ2LKYaNqSFA+n7SDlhe8
6OskzrWg4JFZ561lytBNdEEScgmPDTf5gGf8YwFnf2QdcJKGsVdzUg8be0rUn4UN95bVc803oqB5
SNQluJlDhXJHEiJLbnJNeHXWl5EM44KQBJI3a/SpDXYMExXeuhnBBELP60ICRA0xj3g7cbN9B/H8
7SqU5aLtnVNt4qzjaQLXKbm+ZLWozjhh+6+x9i69YtbKBsArLuc+zoJpOhCFyQY/luKaVOYdJVfa
tu3nrTemdw0LprZ2/KPhREPLqyhrLr43xmeLncAadlOt2xyomOjymsybsWPZ0+Mm1ng7P2ludMeO
g/chc/QVl2i70pH+HuA+zk6TUl5pH8hP3LbQwpJtZvneaOTHlrP7adeo05bFbinxs/jBmBNnhwCQ
XAs3q0J/tMTWmQSabcIP7cMizcLPv+oFkNUfP8sa8gzEegeUSVoLQkDUx1cJk/jNeStfsSgrvo1N
tHH0+WJpnU3URe/RSI44QNJHjnZk6obaDXVrP5IZhh9FjyQOcWWYOzObcHkvuXhCi/1VTvwsbZ2l
F9+7kw0puMNCvQSzt/QrX/p3DtjCfVzzGa7S2zWhYAcHsCG9fTOxYSItoyWVHfNaNOLgqnpTowSL
YBrDqOVx0hoVJhbnM19oT3ssvKp5HMf8gSyghuEVo4/HWnOVGLkRaDV8ckzl28rApr4njPO1zEwd
M7CH4QVU6Sw1wfwXtXTRWN1XTN9GaAzxnXv7o7ZG64bMblmgS3MOUi5y4BFvLYjKbowGbm4ZJpMc
Ui8nFJwBWX2qzFjWnsalncQeopMcjpBjaZbyjJHQCQg2+i5dm9UMYQdPOEgEebXj2bGxGi34FvZm
HFForRChneyvQHZX6jmKcTmHzqS0D5dU0lXNoXUA55b4FhZZBk2eJE+jxVvsSFLs2N7NHTekeGVT
d36UaPzRRwtfZ4et70bGMe+BKsfRsA60smEHVSqeAEvNIwY8pg6/5qIL2OkcHIpd02fWHUm2zn1m
4F0+q6oPGAaT5osaFeco+kX2T3+ZhP/BM/5d3IIL/2s843H4+d//q/y3n9/i3x6H9j+kdNz+xX8l
mfk3QgPq4pYhx0n8L0zD/IdlE15J7CB1HSBqhIj9v5AOQZaZQ6SHYZhsSO1bFek/KQ3+pVsXNNEe
jgVZwX/+W5CG591COLgCxVV5azdzbzmaLqmTJFwaJm2ut9S0/7+liOoddPNpeBnJCwnFYnntSePV
edRRQy/DqOC4k8FHG/RVCPjLS51avS094va2czlxCa/qD75JkcOICZwXF2bTZix2TUIHbooBWg4S
a3Nj7Yk8wItEXmCiCFfICALeEcDq7AaXvvLI1n5jl5mPlbOOu2W69FJe3abf56lGykYOIpsvVHTI
/g/v9NcirS9sX+84ji0GKCIGDC3C29DYyF92fm9mUjz1JfrJKqrN6ag5tyAmz8rnAttzR+SqjnTJ
GI1kifSUZR+xwUwz9pjM2HikB3fo7SeP2kJcefa7DfTrkpTVVd8lkT5u6PjJeIp7cqBJ5e8gtodB
1FgMMYp5DukJxP+y4lbtuPPytt2zvi+veevYn2YaJbvFbvud9MfsWQxdStmIijycA7XoAj6lJBSs
IXeysP9k9FUd5KKL98riRQAXT++WUuXFXlzqZHr3bSj9CaKrTE9pk95VS3JYrOg+mrI7jwiAJLb3
bjs8EF/7aFS4A+3xPsqMU1bVV88dH0s/eZxKbS2adCYpw63hQNSTPrKXSlVOfhZLa3ujkCJ+yso/
E2ZE1VCR9sOqzTzcwIuJSZF1Icab4bdOUkAO5R9IgIzhBiutrsngckZbK/70Kb/TOwEihNqXI55M
bfG5i2lGlkLWCZ0YL7nwFqkB11x9qELi4t10303sva2dNuZTsCjXnt4rNjFQjuVUSKPalWxQSaWP
0rx5Y6+lv1JebqfIRlKqB0t5Kn5RROXjYpk8f9E2xPbadFdmRhER+F9acq1mWBrue6NZb/zEap2O
kY7iI5LaOm4PIXFJJi0Li+vxqqSNYh2ZklGmhap9MtppeOo603saQYWwfHrTbpaWlyDFsVNyWTyt
x1YMj940+GSJ9fHRs8vqggkor1mtFe5WsMxnKzFXxR2YkXZgPqlfCGqw3oq85J3v4p4O6O3gqbEW
w1ZsL7mukhQ3Q1O6cuyjUJL+zXvZvu1L1ixfb8s3zG/wVXVFaH7dJBrp/XXeBjapfbCh9GV1ZFVl
2RZnTQUj42qskDJA7EbHeY30ShZyaqQGSqzy0a8iyQ7STZZDZXnDOSWq9p7AOe6AEFrFY4QaFOKV
wL0lapm/aURFbRRj7N4zGo2OWRCFfJUvBuCMU1XdBxJhRAhYLD4Gq0A+n5V+mGCPwigt8r2X0sek
A0P1wmaG8gd7X5lwPiybjF8ml+bK39naxNPYbpJ+YKmmK740q56P7T62K7IFdB0VSiQSyQGvaLkd
3bm+Ixgu2/tOoh0mR6/e2J6Aiqex/4dpR0MQqKvvhJqTzZSrOpzJll+reMgCfsL5qLz45vu2qo1r
i2RbLoAoYEvmNnGXaZfFVczPXCRDwCxj3cu5caBcEriYYuxPtRqaIEqK8S7xLfJOknp57Bo6DOIu
dcGXIFjJ8OP2JspiDEkrYf+CEryepQ+yLWdrpw+5jnaDssrCcglKCVmaugTw+AldMgWBgkAZHoGK
spqJqcFCFejdzP1ZsbUQpSu/Gm7jl5rjiY5jnl4Yg4SEN57KdWd5PDyLknhvkth1Dk2mTFaSnFqK
OPYtWUGUnzYVi4f+5kNn4F2iarn0on+JfJ3USiPaZzZsi2bE4eIZ3yRlsFej3GMLirHlwAOczfPf
udGSHVVADAWx3bNh5ACtiyPsB1IcVJLSKj3s55INVcpc1dk6giD5f2fH8vDkl2Lj5x3xP5WNHFvl
4gDr4LApKztqDybsGFYa8Rfw+bcWla5nbUJVI5A8E8suHdw/5CMwuMSZziZQQqoaVr1rSEpUrFEf
hsEwQsvO/rDq2hK1d8/SFNyHe/ExgUkDV+O/l+Srr7rKH4KSOJrtQhoQ3H5OoJT95JdDtKy0JWI6
Grtr74/kdlLTQeJnWj7z7WIsIHbNaLpzlWu3CCZ51XsOXACIhgyN5ZNiXO7QZE4FhHqBcqtX8lyA
v50nJ0r2bo5DYG4JEbb9m0JgGtMBe6R1ROGeQyKChjCLmx/eyfc4SAQMDi5u0Ypb6+2ws8VfE7gH
jxIVG8+FPLK9WoUO7RRjhTcwnomWkCXJR7l2boX1XbV2QFsZkkc5aZs4I22Edoh9YjHjxhIqT7ef
I0jtFTupb6X635iWkCO2Br7phDf4hb4hf/hKHtdZx5TJS5+DX7Z1vyIbMw2jmTeuZ58TkpApwNDX
7Fu+O58XG1svdtcfwzAddMa5YBp54upieFg0+BnmvLSHYokcpt2IEkFiINrdRKCJ2f3QMbFO7e6j
nkhXmP0YTKHs8eBDjEtdux/j/tHsoZuYihTdjwi/rAWHlRuVby6B7th6McJWcFwNPAiVfuVTx6dD
jmdC/EhSrHtiCwl3pwpoiWmJR21qUuz7/RJra6eOMfeQihj8H/bOZDluJduyv1L2xoU0OByAA2VW
k+gQZDDYiBIpaQKjOvR9j6+vhZtpWWQoHsN0c/pylHl1Ux4AHA73c/Ze2461AjMQzTCsYrLke2lD
P2zi/Lq3a+tGpSwvldGlWNQ5/wfAOCjbfCSjl69ECsnHZTHN+M4ElrpTKvkxw/3RXM2TvT1R7URw
4HYR2p7aeIJSdM/D+FYiVFkBkt+7WoU3Qhrb3o6OQ41AdojyH0lkf0k5jCeR82h0JsXghhgPMg9o
JrAj+hzE7Z3dllz7UH+xaDQ+0xulq0Fm1r6iyc1L1TZenqbD8+xMzZEEJHErgSg84cKA/Ndr15mK
xl9LrMUmLEG+JUUg181U7hAoGnxCgbcV8wD0Og6SjwIRz5YXG0NhV38ET3STN3zeaQyWOxuW7hJU
1q8iq8bZoRYVBCpoBCPpNf6RXdey3wEuJNcSg9Sxdjl40mNGjClA+ouOlQWrElQ0w186y37+VWCr
3SJMwrVpvMD5ijxcAPlVA6SgJladXuyUyFUiazp5vviZhmBLnMLaTdKf1pOrfhHS/YxWFxkp1HIu
xMdFaPfgwvJ8Qan3CqyKqFfYvpwbjCqolIAUYxov8ZpUjr+xgk67pQWM1Vp3AftEHeqc6r4Xxnj0
8a0ecG3I61GJe4FTeEvsTfxFR3a7E0PFkT1N0jvwjfltK0ggUvn4TDsLOYNDu7RhPcbSVw/urwnv
F21LpeNcz+qg+UyMlbXW3bD6gF/40YV0jprLAM/DPXukGsBKNRGNtOnCJN4IAp4+KlUt8FZltPdd
2FG3ptWsEUAygKXb5nwv122LgcnJIFI2LUodfxZQdTpsTr4RfSeeFJB7OX1tZFrd0vFT93NVsQz6
+KYynyyRJNXIr0+D9TiZB47dKaU3/CtlSDrO8n5gKD6kOUWnJLyKcpbDLiWQKxyd4nGW5Zc0j3v8
lAIs12Bhl6/EdFBLxnmi7OFKTfU3PRaxZ2pVvo+wLIR5tu4bu7gpWiSaji9goVQsnX6+a+Mi58Tc
duwI+ie3ftG7/tEKk68TLdlNibDGjIwVhkY0VBpZOT7BTa5zpYcYWLWSqnSf9BtftLdEpOClMmb4
ONQreecp0m96jboiVRGCWHXQGWQNlb/4+8TsZe2sxs+9kxhqnUQ6lRA8gJT1H7XQzKPdPE2RoDKW
jXZH8yxQ+jGoS8v6kXEUtK5R+lY0FK0SQS90mtkH56HT02BBNGr+9Ro7ih5YtFf6xtzRYo8PNPvG
F39WirMXQvXCy2DKVasZ3bG5TmwZ2ttxtIdjnuHkW7G+RkvIkyUShShuysELaSVuzYTVvHHsb3YH
A8Kz7SwiGg6XZEK+bc2+gsMe7QVkg2qS5Psc9aCusqsColOkNqquqWeZtOD5iGullK1xm5j8EfOA
Rc2lTpM59P1tOQUC8yEtFnM/Q99JozVq9qa7RfujwI8mlLIUS1JX2Ow0Mjd01yGCR70GPYO5/zg1
LqoxzGFNY38MMkHAJPuA0v4pBmv8lqksOcZ5lAfbEjcM36MpNbL+48C3ZtzRk44hxzip89SSEQg+
0E8qjy/J+JmAD+dFtFXtP9dm128nhTK8gcEYzU6wIQueF6MRnzoTNYecP4NcxjKDdptQqG4f1gGF
ZFVX19Wg6NmJxdHOV5H9D2hZR5FfkzhIIeDdVnn7uTNEtoKHgG5jEf+XTb+J6kKsslY9I6hPNm5t
DbdjPxdemhOWWPMF3ULn970pUYDh+iWyCDO9osUdJkJuKUH9nO22uQKHQBBQ2rXEA4qKXCAfZcoS
yGtxXicaihfQBL2RpHOx18QceLGrnnjE91S5+GCFyFV0CEux/SksQnOX+cNLPY4HdHnxisWLxqD5
md4AWYjhUG1wW04bI+4YsXGeE6FvdYjFqwlz5jrlJMG7Bl+L3NKtBhPK6s2HIvevU1l9nrXsILLm
s1TxByedbypp35Nxj1eipshnwKt15ugpLVBbInL1r4u+xftRptPaUtkv/PMPhEn0MNvo+aeLQtuC
JhprpUWjpv80Rml33Ucg8hClxlNB5w77LAzyadNNg7vKkLmtdceK96hosj1gkm7TTy0myam9MxLV
r2TGR55uxo1LwOoLB019i4jhl55mu8INNKwUCH073WFX2rX1InLs4OxwJDSXnKFgyneUg67oS3zt
q/xmbqEzErr4iAYmWvf43w6DTK6iuKoPcx/eW2U9e6ltwMgaoGbyO1ddjFqpDLENpPXOVUG4ibri
a91aL0SPjftAcs5SszVzDkKIIu2GA09yDCdEu0kIXKFX41dd8cWa9ISlNAFXkWI7fyj9ho9+UmK2
hrKyDTP5zc2rDyYOe6njYOB35VuTe7atLCt7cDQrvEJDRfsZdBBOw/GbXk4vSpZykys45hrAbkjl
xlbOSGPiDNrzXO/t3j7MEm1OkKnaU3ivb6ZCLe3NyWLL0YBWy/pnktkIP13OjSFC6bVLVs+qdewI
ql3wy+RQuJNj8SwNzEIdf3k94/nDZR8eYlnTwInJv4tGL7NwPqcKERTFKXYIOBOlXv3q++qj0xPE
xQ8k6080P1oS2wILq72cmCcAbS12Hf1LrEWfuxLKA4lbBzfGHAca5chGFNFOGB95Rp+XNOQV0kFn
09U2HLG+gztQZYE31EOO5ADDKz95a+ErXaeVxgEoRnkzAtYMQ8LLcBy1SwAi3Hko3PupUrTDI4IE
tDGG3gcKdU9tqLmShrgrak655ZxGG9/EGdFXz00bcNzQiQjoWvqpoqQRHZnt0ZQuBgYDqVFMEgtV
nP6LgZTCUGjGBjmvS4gv69yvugdbpuE2zUGmdSK6TrsROhqdyL6fX0zWpE0RTO22Rq279f2UY7FK
qXpPI7udxNavjbZcoe6PwazYmgd7Iz7mzuJeGEECoDpNOYKF1vysSQMYQcqp1NFIkFVg4QvNIjaQ
TFW6z+z2XHM69qXcOS4EPYpBy15g5RooqEbgcdrk3/n4VNeDE97o2vAlrrpnjSqQ79DLnywBsQeO
lz9jQ7VDj3IgcgftCNIovNOL8LsyYJH1/r5YDn9Gu/cnHTetZu1qgzBPrcb/xCaeVkBjcAxtvsVs
nMn6mBeU3R0Yuytep21C7WBD/g+wqvwOmRBunmCj41kvjQyLBH56ClI/rBFbJgkJOxn/Stirdx1J
vDSoQFNpNDlbT2Vs550SiX+Oa6j87BQZHWNtnwzFAfTdJ8cKyDxvHy2XHLckGL4klv9oZBQ02FRQ
m8EUgOJrTlGpxmwfxx1dIXpOZbSlaCI2fWr7x1RmiJggzZDihXIaKk8AHnU2cYmi76jWIrYRfMnh
wcDrxunJD++QeIHkbLq7amSHTgtk4wQu9dD8sW6SLQM+6iZWjiVJrHDHozsOx1Kf9nNuPxQtAiY2
LyEVvRWSBhTcJtWqkt2qPzd3LXtiyGHQAWya7sw32lcWPsB+k48sA03jHBGTU31oZAIxZw6ujEj8
yEi3WVVNvp3RvOekuv4l2VTZ0aWLSZoAx/05fmIVhVmh70xj+BH2KBx9tHYe0Zt3pl9/72sbtEqH
5Cj9obfjx6m1jU2Od/IhMgAZC87Emjnc1PCEryOlP/PXBixBzrr0y00ITI2zFZwpzEbfZVB6WOSv
wwyYgePUniyoOcfkO9By38Q4s2lSU5QRQ/3SgZ1mRcoOfVp/lck8HMAP3BWA+VYmIBLPJYDLG+ly
KTmxobJ2WZ2/uHn90UnUoTTCbUZm5RaILGB6yr1T33+iKZbt0BuRd5a3+rorKthI+R0irq3bGILj
MAoz1f4sG/zgc4cqVtkBh7J+05rRzSyKdeP326wdKF30zq3R9sm9oeLuA3yingTBjsjJ2iviwMj2
M6UjFxsQ0XSyHEX/EUEEKvo87PRmz8uOmF+bp1T/TpAitiRozNMeRe5AAZfYWwr/8LBKZEruFh9q
2N93GNy93MranVmaLS26OaW8Y1ZV3GxIxwuHJZk0qq+qXleIgzkplO52LKz6B3ziIrwZTFpxIdvV
4T4Z2INtJFF4aFdTCc2S4vgSSOkadia+4t76RgUCyaxJjl79aWz1OkaonAGpz3Q5YDBxTBPPU02X
OvxZj5G5McyBee53VZ09ypGsZl22NB8SfElXvaV8a4/RlsKN6eTGI9CjmlbekHtLAujkWa2j02LW
KzwDcYtrlN0jAiUOZUNysJ0iqV+CZFHEFkWZ17sYWffoIedkkwA/pYbymRJ3mEz9x6JsOQLnddCS
taxMYF/U7mb9qLua/RAUqKzQwtJkWuXWkFI8zWuZUZPA5kjBfte2GVCQdJIIfXPk/LhJ9VJR0LdF
eNejUcZ0mGVdAGmwaQ69UQV/UePM+rbOgTdvk8FsiWWAoJ6vYg5+xM90mRi9PuhyBYmiCsAhNTjC
r9oscoaDaik4qrxrVgL7FoF4UGWrWcZXRSkIMR9jgZEmIeN6RYAo/10hv8voFkzHYELoWBmEZG7p
SyEFcZShZfuBiI55a+UCFI/qVL5qLWV10NY4t98lgKopYzmAYuKIqbhQbB3/02g1zlfIbGW6nnIR
y21YhuGI6ZVXjx/Xqo2NUpLs4hnSrajR9CqOK8YdEmPaD+2I1g49fYh1CyigjjlslfVatpE+xoKE
GJONDyPgPhJOuTekc4QNxGMTvI3Xwph6GvlN4nXx7PKCBgUaJXkkNDQBo0MDyyaPuPbRf2Haa/fQ
1KyDSMnFAhbxXA3L66ihV+8TiIcpSKsdva0aDfvAKhuOnku8qmd3Sb7TYpCfXTESvxuQzsJhlw2q
mva9NKO1H0DN6LLqQdcamiquo2+FbMyNiYVySW6Mt3mVdyygQUtTBUoLQPT1YlX4UWtz9ySaOSB/
0Iq169IdmE21Sh/SNjHWfq3Xezk0nygNN1ejDtNxvXQ44bf2ODwq5AN+rFmPhi2aQ4Z+ejuoeinN
5P01eYvR3jVQNWjD3qhxzCY+0BpddB+KwLkxuva6rzsQ+FqK39gKiHuDj7815fgU9uZPaYTDbRsG
EL9kNBxTTTxhzJu2Zj/GsKwAsdEYhZccA90qZJWvQ6CX3D46OGVdeQtDF51wt3aHHBfpOFTbDn/K
msIc1Rp4F1o3OHuD0wC4wtTdLcnXHxRBkg/YIA5216nV2LKBgYkHCW6eqq1daikBtEOwp+2EaBmd
9i4wgvAjvJQjMsXvzuDvzNwcrlNqjDucJGRoC2V+9+kWbEGOU1u3AgdHpcVTx/C8RWMiEab105VE
yn6V9Uhh7dyM7pFqo/CdgvYKbdVzB9prD5Caw2/UcP8rn8yWruTzgQJ/bcNVXJXKhVdREvMMVVsi
5tf4hofI9cnHQblFORO6FA/9loaa/pBVuKLrxOk2lJu0Hc7OwTOF0rYFRvCMNQb3r4/6J8mjQ5kg
6+xaeimJRpdVI62BU1CqAD4guXJnHFwTQT3I/rdBShRKOY/22koGVg4nq+rrqmGF6X34i3gw7rpm
TqFVhmwKqOJgbICtWTu45GnIUckBxOHUEVs/HQKmkYZwKGasl/iWPkyTDcwENjfH4VF3PItOzkZw
voWOlUhgXehq6KO52Q8l86dQjjG7Uy2kbaY+YEuHAgc/AQlb8LWyNZSsSQkXGOHSFwMQ/xY7or4r
CMDxE2iFIyD+TdzQQAl9hQaLo1+29DPof9LrvIe2kOKwtfKPbM/lxzwd7C2HxeATCcoPYxJ9R9GC
cq7PP2Ui+WRPdb4v0vwrsN/gQSLxvEFxOyxn6BlrhNEdOLKIVdL68zHUYUwmVBWh54D4dJNoAGLC
wdWZ0/IDpK14A1+KpCffTdKVNUz+8xxwZsVhoK6Nvqsf8hF9Fxyi5CWnoYywDi4RhlNiEmw3M1bt
aCWen6k1HjfqX3o57pwqIY8e4h4beXYbkN+ClyCcPqRpSxFJ1yzMnpa/gw3/I0v17qZE+Z4MtCB8
zS/uIdQk6yAKdyNlgcwU9VNQN9lmRpCzSlRZr0G5NqwgOQKtPGTDJFxQSvg+pW2PlGw4SKlC2Fu/
Zds6ZMh8G+K5LdXfpcHYPIjavcFNkWyWkhkH1OSZQlJwsOohWadDKx/x+9FRKKpobYz9B1w11zkf
0o3F1mNv4brfVEadbe1uRn2j67/SgK4+fNBP9TQfSye66vLwp7QxcbZlhS4PKtTnCBPHarL9YVVU
XebZsWPfVu1038DCLNdBQjhH2tsfUf+3VyY+6/uiq9INOzht07satG/X6pAO5IO88qW/xZQdw2me
jhl2+KvU4uWHWGZ/ppHIMHpsHEItu6k11j9oMe2N3yeAawt8R76NRnfMixekCsBDlT3KfVtp8w3V
T/dew+K+7ks4urbQxLGp0BVCn4yvcFMhtU4c23lwAmrHeFSHJ168dtGoDstr/Lksh3u9yJ+YDZ/C
pge7NqlvMWX0TTBQnPVryba2RhnYBdkLKAntA/X57JYd04be4nITWP3rqcKjMpT+vuWzvBU+oCDN
BJYJyTL71k7hU6SLn8A4SctW07MuE7xixMQYWFPtcR86DVo7ByOLSvxPwC6XXVG/j7jfnoDWcVWa
DvLmysUSMzcEKPlh/2MKKAHYMyWakV96NKJwppo4ojxEjPHE+gkfM4rK7kHNceCxrRuhP8KWt+cA
W6YVXZW81XsrzHP6g+izPbYS6orXR65FZFj72bCrG0LGXzBtBFdES1eftBbWoB9OkO3neR/bnOrn
Ji+9EcX+ZjYzczfQm0BDauPybHBzxnCyVovMeluoMgF3GhUo57SDGuNN6EAB74qPjdN9ygwz2TpW
4hz1XsVHK1QHXpboWkSDZB8GTdiJu+9mhzU6jqGHNCONsLmtKSM3tDtdIs4PBlAfaSIfBkKHk8+9
GSL6NnD/iaZeUjOIK+mR0yHoI7pgGqyDT+LEaGgcY3ljBOR9SOPWscrZla1bSv5VFCf/E2wZtdOi
mVriR/97Vdi6+/Ym1XL5t/8pBdOU+Q8h4Sw5uqs7BoIvspf+ldjkmP9wLXJzEavA4BGowv4tBjMk
zB7bQKIlDP65WvKH/yUGE+4/cDRR7UIJpgOhkH+iBXsrBLMIaaGPbklTCNcQwCCWP//+8oFqePN/
/0v876Jq26QhRtLjQD7tainw3BEUtnl1M/6Vpfm/6G3e4zZu+T8SV/VKbvbPUVxpUIAioIp0MO7O
61Hi2B0oPWIutU1SzVrhbnya2GvU1Pr1fzbSSehuSYxvOdhpDyGO9JKxKhKmfhijC5XuP+f69/H/
nA8EfRt09ddFWRJxH1QlZbER5rm+vijHGag1G0bnwQ+hrFBY2k0GeJjlGJG+19N687JGh6QtRfNl
cGvJDPr3DDtzU888Oouu3HJXFSuptdz0V49OGOwMUm3oODMYqGE05HrKl8WFR3duFNNQTA7LMpSu
nzw6MeAkmfW8w5ElnV3MOZE4GzyX71/LmQlivR7l5LE1ZQhsLIE6KUpNO6CsCa8Jda82UsALen+o
Mxdk25LJaNM2sqjpv71tuSSc3VF+69E9ce9AD6lHg/LYP/Fl/+3kODcKzTkD7Jbp6gapam8eTqcG
wBoUPrzSac3DxFnuYXKb8cIoJ6yt5e21lUJiyvqgW+YSmPt6ChSt4QzFYLQexCRKKcIETF7pzlXa
puo6IERu3anQ3WSRHlwY+dz1OQYaVVY10wB/9HZkncCzrM3b1uu6qSPwlgyaIUKp8P6z+n1aKG4e
SydwAUoC1glLTM2LXDNDYpn7nJ6LEZqJGGG0imqu7/58KMFiSOK0yRstTobyXWvSmxJvWyXYX89G
x1ahsOvbSln51ftD/X7vFMFozD6CjnlmxslQAPO7sqw1mrKsx8hLTXFEQ5Hs/7NRTtKKOa8DA8vS
0lNtI/cFkSeHkcrmhWs594ReX8vJIsjZPzRnNKyekjp2noZklkIDRqoR3HJhyp0diiRn21BUEtRp
nnqUxRMlUiqyag4m9nV4I13NijaxnkWbv3HvXg21vHevltbeD1u/CXhC0JCdK0X8g2dHxs/3B7l0
PScvr93Jqixmt/DKOHPIX6YKgUaaeL0GxM77Qy2L9P+Xey+fKmac47IZ5MjFknRyPUx3f/J1cApx
Y9Ue1lhrH+lttouc7DurYfp3pp6Lrd+mLENs98niFxKKEbcOVIZURdpOa8N8nYAH++OH5Oh0HxxU
bGi5DPPkoqpeU3mGCtZLwvapw2S9LVHI7N6/c789JClAKdpSwRA2lz3S25lQtDGFqpZ4oNbpe7xa
YftDhi3E3bK2swtP6bd14a+xEPkbynG4Mvl2LOrbAR08kXoV6pYv5FKClENLkl4YRiy3/81sYBxD
p8jDxhO/gTz5pBeWcLIwb1NPd5LwFiN9dENmwLAF0JrdzHXe3Qk7HI+aHEgRTxPjLiHV47nr8jlG
b48hDq3YfFQdoRIKyfmBL0DzmNNDPbx/73+btcvv5KbbDpVWm8Xy7f3wDeAAURulXofBjU63b2FF
LypPgyiwQbJsX1hgztx/l2RVk5uiExm/WDNev/WmEfV5E6jUo2X8NCEv3oAWGf901krBp0zpjGTy
H/1kkGRGu07rIPUSnz6+yqp+61t9d+HW/fUNOXnGyydTNx2hs0dUJ3MprTqpw+FMvIbH9FKCZpo2
NkR0g06BQ8RjExOpUA6wrvMZrYuUoetVSCY+8mmimmg05SPxBAa+/0rdZJIbsaq0HtkPGiPiQ1Em
4DIsYKXpY18+vP/cf38OhmE4lhKmrZu6VMs7+Wr1NSSQN76KiZcQSwLmsi32tQaM8/1RluXh7R0y
DMkBy7QNV9c5gL0dBaSQ3jlVR4msLskPLwHwF8MUUNe3o0Pd1/UNavufag7bx/cHFr+vKYxs6Twf
gaBdOiffTFmqXHPsNvYUyOqREmcsHy1QXC9FCYoPIrZCb+LYcnyYiAsqoBMAkUITRHvipnSWLBdi
XdyvyehUX4PQxv6eWFibwwvrxO+vH2cL9ncmbTQOoPbJ96mzyJQg1jPxZjtFOJPGX6mlSPCnoFCn
GR3g+7fl3POwlgMNX3jJC3iynKduULi1PsdeQq47omSY3dZyKFjbMC89CsLm1454ca+c7PzT+0Of
m3BMBHax7NVt4Zy8LKGBf7IJO9qzvl1sW0jHJE0y/94fZTnon844jh1KsZMFTGWezrg8KmxKNmns
VcjsUd/ogoZgn40fmmY0r1VUy+uJtGBINGTBFBR7r4aq981ND3zmyhCmu3//B525bI6N1CUswVy0
Tr9tUTELUSw5YA3IKia/hiuWTtuF53puFJ4nm3fb4qOmL3fl1dtcz9M4dylKwS6ElEWrGRJW3MX/
4Sgnj1BE/tSRDRN5gEoybCmKDEVE7RfWjHOvLm8urV9hYO8zxckkxblaOd1kIgftszsHofdjGAV1
BtvHAoAX6QiEN+GUF5IQWEM8GL6hfa6oteY7J7b1K+LiIMg7sWv8MHipfgHRi5zNnz9V+NDUlVhA
JceZt/e7LSIcGb4TenE3TPtsduZ7kyCT7fujnFnDJG8KU9mkLMD8eTtKUs0iiKMZs1+SDdeWW8F1
wqGAtRkR3vtD/b5dMSSyDwGimmYmgPO3QxHRCFvFaUPSwodf9G/vmghfRdqqT2Xp72LH+Pb+eGL5
BL/9MkiDkopFsUpSHbNPPtGhI/q5HvMQDEOVeFkXYQWO/KDdVBzh74SYB0+r7fYwxuiYaPPlu7KQ
4T2P0np+/6f8fpeXlRAEsW7zJO2/fumrd0dgqZtoDBEY3qfzR9uJCWh2Rsg1kZ1dWAx+X+3fDnVy
l4tZtmHcM5TBtnqn3CzZW6KbvDFygxu7q8z/cLzTF9ZsIIT4jKcTYLzDjSp/REmCqRHY4AqZhLzw
6i4T8uShkjLH3s52rOUDczJezF6nRQgdegRtiT3qDXSiWA0DoCpTL44aGHF8bSX9f791vqR4An69
/yzPTStuMUZePqWOjb70ZB7LRKsawTwOKqN6qAm+eEKvEKE49olx5SmTbJGlXooW/doNoFJ1TujS
4O6v3v8h5yaV1B2Jx3epTy2l6tcLckgunAtqA5AjTLZVzWsHSQhKQkBG94W16OxQDGHpS6GU4+fb
oXzMegKXHNq82krW84THLwGwCRilnC6sEufmL4Bxk60V7wtf2bdD0bQenS5VAElQ66OSGweMWxbA
8gn08hSm8YX59PtnTfIlMAUiTZYmHurb8ZIed2YFw81L5nCR8PXil04yxIWq1O9rH6NwNVSZDdMQ
zslVVWNctk2lBwTn+P0zIRsGIgUpdoaiXTZyLtuUdfzHJV/eDosZutSUpaGsk0EDai+LEgZWuNTL
x7nohodQyOHCAnBmOySljexOUXRzbON016VpzjimMNg9lGHZQzInIHiF2VxPMWmoxlCp62ZSIUp2
QsEKLUaemqvxXhE4Shs5ny/MH7EsAKcLBBPHhEpJ2Y392dsHGqJkkkaMhJdiZHGXsIN7ysOZaJm5
qdZunMgPOoaHmhBmWf0sYjT2+mLSTPw4PpZEiqHrACB54Vedm2W2dDiqCw7AbMff/qgMmocGXZL2
ZunKn7q+sI3sHszK+0vCX9XN3y6e7AcSGSwKHu7JONMgp8ZGgOPBzrS/FQZavLSuy4OL1gXMn11c
TW4dXrlBo23LrCwf5nECJvR3foXDTCBOj37QX4/o1eeOueB2vtKQh0zx/DkfMEdg2Ok2bUgAYdXh
EStGN9m0BDzckoick7XnFp/f/xFn7jglB7GAGGiMMTHf3vFesWTRjdZ2mQ4CFQwMOX1gVC9M/uVv
ObnfNPBYWpVwuNjTLcby2oV2PmCxnNsnrR2bI9SkXU4SH+uX+/j+JZ0bTArO5BIPIMqXk/dZRiUZ
eH2rAaxNuh1HUrVlP2Hdo3x3Dqz6yYf3xzt3C+l6sDtWpqWr0x0/6BvH6lIiZSlnzZtBkOmoYRw6
/o1R6JwuNA1EQn8tL68mS5cPbJw64hxVBysSDTx7QX+8VK5xzjwoSXePfYPN+2GefMEC4gq6duYg
gdDTPLbl0B7Qh7iL68v8puTg7xvH6T2/9NXu/es7s/Sbr0c+2YXSXgnJZuD60E3H9wHwRUS/y6qj
B80iBR4OddFEf35Tl2aSTUVVci60TgaNYomKmco3CUvZ6Ok9q36MBcx7/9LObAuYjDQ+uECeoLH8
+atHFyU2zqx6dHeCBBeyNsnWtQrXACss4vWfD8V3jGqeYopwhng7VO/XIh3C2t2FaIk/OUM1H4bA
nK/hb02b94dauvWnLzWbHGIeqLhxPjRPLstoC72ea/SFdi3RotgFSjIYa2QZRyMpWWLId3OsRz9Q
vWALGYko/l6Ynbg1Zj3xlI21EGtOcN90UgtWOI5rgdZP00gGm8sjNEKMtF033Fz41WdWBwf+Gl57
aDCUCk9OcjonG1/54KytJC1vzXRofG8WEvcCor4uy5gA6MRXlDQnrEcz0VyuHkbfE61IPhi4FO7D
CdjcCpsqkBcsS3jYbJNgEJxLQRfcv/9rz8wckDUcPE3FUuacNjK6ApqDS4dz1+lIezfK0KaQzUHh
3oKjsLd/YzBagtS/aDAANXg7d/TBJUm7HUkBaqLxjq8FSEoDB0Q1zv6Fp3D2ul4NtTykV29Elbid
rYnO2Wl9LrZYNqPVhFZ2qxb2wH92VSdfg6kfAHcWrbMLE4fUh6TW94puzU0VdsOFoc58CBx2rtw8
1mgOsCcvn0bZpx+n2tm1ZD/i4XLmrTuoSzu386MotuJ8uHV1undJGR55OfeO8n23cvMG+d/iAX7/
tp17ualJ/3uUk9uWOOjyx7QitaGvqqdqrGh9+5p5A5KB8M1WEmmt1Yv1uiNkemXDa73wPTh7mWwC
rWXlpJW37F9fTZFBgcg09YYpUmdogtGckYQ0WBcu8+wobL1s2h+keJ2e2ObZTUSUlMx5QDAe/yvk
jmbBhe3P+VEouLLtpweun6w5DqnOYONyZ6cMxG4x2vudyKv+QhPk7EvFUXvpgSxHteVXvLpjHWUc
TpwsFhGa4Nsw1NKnAROf15T+paLbpaFOloqizhYDCi9VlbT4WNlney0JJWuox9nm/Yl4Zl/Adgc0
EgVkhx7SyVCm8mtbdbxUdt+nO4KESI0YSPGaZNN7Uh/Lda9n2Z9/sZ0FE8Y3mxMbTde3t9Kw+3DR
Gjm7Xg9AqLcx7lL80Rt3wNrzN66P+Bxy6iQNrFPNh4/5PCFihKdGItN1NUUYFJGv7U3kpKvIcOpD
n4fl8/uDnvsIuksvlImvOPqerL+YQ7CzJLZa4hXK7dIS244tSLGVgnc8rrpERhdW/PMjQnIkjU+g
4zu5oyWYv96ZeAXKOLFvswHOsoFNknjUTh0VMKc/Xz5cnhubuqXvZJ1uZPvEmku95cVuizrfQNIs
iO8aqgsr/pmrYkoKiyanEqjiTvaPJovhpAPsxM2Z9Nsh0JGsjhaueiW0j5VLKuD7z+1cEYEBeRek
S1+Vjd7biQmJpKzhaqsdH9eYKHjNaB6MAID7zu5y50uXslaapczvg6a0d2W0tNYGW5gHMvqMK429
y4VfdGYlcOmuU+xa5GUoFN7+IKl3Jhm+UgHi96NNNnWYIXS/2pmu+3ceKVt0ahVCSmav8XYoE7Vm
nRiO2gH5ih76wSJdhjCBq/dv8Zm1moPAkuoIsJuv2cmHz9aKQW/4uO9axfTsdHAJUdeEf/7dcTF3
oURdNHlMk7fXEnRzE/sxoxDuIXex6l5gVeQXVrFzl2LDI7Ecqvu/K0aw8esl/Di1g3A0b+VEblht
mZd0SmdHMVihOdZzmLaXP3/12QE4Z0RAc9ROunW9do3CWWFg7i48lnPzDFkK3WOTjTvv9NtRpNDS
2g5JM2qaydkPWiCufS3MHvik15v3Z8C5oZBcoRJa2njm6XmeyKZUAgRWu1rl9sYO7GircRLZ5QQO
XnhC54aix8PZk94zyoWTTU4SClICx0DtkC6UmzmFWlFChd0EGpHO71/VuXo8/SS2dNS7ENzIk02I
EDGCa/QeO1Fb5K9p0FQKbFFB+FlpeEa1QH3CXdfB59BZMxrjK8z9b+//hrOXi9yEicImiN7A24fo
D5GfJDQFWb26fFdYDuW9xCSOoXKHCw9xuZqTitOyFRIWHxxe4lPRjzU6bZLpk71ryIk6BIVlbEjz
4vAE4uxoRQY+FLht27oN+wcHI9ff+PzQb0DtSPObes3JKhK4bUJmsbB3qQO6E0IuIQyslRcW39/r
mMSCL707ilw2FfNTcS/RNCT/9ZW940horpyUUDW+qKo7Cp8PXglrd1vjbvrUkZ21i7BG3pvxbIwX
fsZvKwC/gvUSuQwKJopuJ491rmA8JWNn7zAKZwfTjoBY9frz+3Pn9FMLtpWqOToYBMDM4dOdejC5
Q+lUfe8ppyqOGL0xdbR59QxLJ/iQUxq7VCQ+nax/DUh53BX0jZR7es4qrSChp41VwK6JcoiTNNjY
Ld6gvMYP+P61LbPh9WSlcscmTLExYiUgzvjky+aGWmgZ/4+zM2uSE2fC9R86RLAvt1BV9OZ2t922
x74hxhs7iFXArz8P/s6Fi6rTRM/NTIQnxioJKZXKfJdqGelhm/Nvaoc/F1WIAwJXzU1uu/HNtCDC
8vqY2+n9GdPlGiZxYeDtWUTYrWr1kfU0i1aH1AbzFCU6NwAC9v+8rf+/4PDtp6NARPLurR1dAJm8
ts6PPbZnCnwduwkjIjwsZaY21Co+wqDyViszb4cUsT3763iUm0G4ACrk35vDp0OlLcdxQNeoWh1e
JvS2oQ1iVDPgW3PUEviAtHntWzyj7HvawIm5E2u3B+LPD6AGoHMaOJXbK7HxssKN7KIJ577DJtYi
9kLNn8p05+Bd7htUjSmeu1yMK2hpc/DcQSP/1SFeeG6K6oSo9PHHZI8rLB65w1tUIYxDCdYxfOvW
YVjIOCtjhxtlC+wxIx2UGW2DMB+Lb4XrZkErmpdFw1nm9YGurCPVDEhBhs0bEDbo+cYxhCsV5M9q
tC6kdYsgKzZQaA/dvD7K5UnAocACckmfnKfQtpW6xFK1xdjWIaBM+QUBTeWWfgViiJWCatHOWOtR
Pj/qQO+IlesHs6mZbvZmhTWTBzGzDNESsbG2mkXaPJsDJccjKJaoCyrUzHFoQg4O04hRdI2PvqP+
fu3XUQeP5PKdg1ugn6NGc4lVrm6GQhgQ6fpCOHdql3cTXpy1+G7VTvwzT0AtUjEso/5+sbthpTXb
g42EaobfRW+kL7Jsp9u5hig8qnr7Ps8kZhbKSrE/JXiqlaF0ZkQBjRTN4RtFLMZnte9kHXbW3MLI
tr3DHGnGN1wDKdU4OWYLwm7Uf9NIFr+U2VTng9PLyQhcnMG+J40y441TDNGNqVhLc9TFqq045g61
Yd2EJ2pWrZPuhNfLbcSae3RfV01xkHbrBvgrQ0WSt/WQ4qxC2KhIAjtwGEFJ7hFtLqOcS8vSwRmJ
iGrqWzitWs9qCkQVvvgqqOtp6HXRdQslXlcIIUTtm2MMw61tLs7HWs3e3BlT1gqkk9MqVOoRU7TV
AqvI4ae/vl+vTIrHieWwfIQz3nEXS5fhzWHV4WDnX+wSQcosN2+6HqcDif7Ym8+7y8mickW5h4x4
C1rp0x6VYmypw3ZSl2ejr+eT9NS34m3XB5exwmDJDNkQzrpd/toOZqRYo9ZoddjA936QhTZ9NrAB
21m5y6jCKLzVkbd3VvTrJnYVczW3RW/CQVjU6AQ1ihK3hmzCVBrdTlC5sr9hNBJMuOto/Gzzr0y1
0AlQUD0cBfofKsBAGvjDcnp9K1wbhd0NVIJyLEyozYQUittWMRXwN6TU4HkvPUwEZa8NeG3D0e0A
hbui7OwtLNbDns2phFeFMm/cf5K5047D7NnoUo2YljtNtPOuvDYryoveelXTBVc3m6EYtDJv9AUF
aEyf0AxWkqBMlP9wWNkIVBNgL7Lj/uAs/9py0yCkjhlpFdaAjo5VVwDot2vn7Vtu7duQZxGHqBJt
vhAQ3LjVUqMOEzmWNzw6UHZg2UCi9t7OUBcvDw4RD0m6D9Qhqa9t22j4IaSlgkpeSA0V1dHMBb1s
fKFz/L1Nit9lMd4nQ/WxXl0T0/aNXds/Y0OEgTQCRtDepleyjQpJsaEOvSFGnkpb9Wmdam+KVw4w
fz20EdBO3NfWJsDqhMUuMmtGqTuQwv1q0tMVz6nb7oW9y3zVJY2j0mBAAoAXvf73v3aHtyDbAUui
DgHEJCcE6yzf7YwhRBQ/ezSWWMfEy6tvwIPGH5rC7HbynytHgHSOoYFUU1rbUjQsLi3RDGmNtJ2H
b72iY1Afpf3OjrlysNmRXMGAdDXyw80kYSCWKsImXMK91T1liwL6O13Mhnc4SYOPyue4M+Jldgz4
g2qzztOYmpFlnC9rruFcOBKHQ7Rbmnsb5TJfxLX5rtUyDBhJg3TEpIAc7ETjq0eD6qxH2Mfx5AKa
hw5LVylRQghDC8qPcD77FLdVfue2KI5PtZn6pHvGU59WLSqQ1fx5AP6z8yOuzB2AO0kzjwNO6vbx
mpql1NBhLkOt95S7bMqKd6ZK+buzeoilmT6+AyqwBz64spEA7623g+o5HJvNiYEJ37dSkAG1QMpu
5jzxfEeJ+7dvV4toTRmJxyTMmU02lxKtXavEIU5t5vh5SQS+dpQbjq/fduvTaZOnU86HHcVe5Ttu
t2viIPyF+k0ZRk2fvq8Xgd0fCmCrxV9yiARkzGx1nEBGJT68PvKVuIOBDu8DNhBUY309SH9Fg75E
7NpAVzgshd6g8psgLmXM9WnRVbnzUL4AARJJYYEgxsBGpVey7QPxp6CKpChDxbZ/8M54sJT+XZ/i
PVa0T+jn3djo1pBR4IIFOz1XMtzBY6zG6i+vz/nKzqFMTQmUwuQKD9uUw3Uc56ueSwt6NQLl0SoB
iP798vadA3eXEsv6fLUvKqBGBqeoiBcIh6aWki0b2OjY3R4I+EqgYzF5cazgZwo720CHGajWlSCb
zQHTnaoqlFsFMFoSIWnpuBgEv3npVnodO5Xsgnt4s3RGNGlDL5w8TFuhYlFWtV/NUS6Pr49yJZ6s
LyhD5+Nw6sxNalFilpYaWp6HCHZO35JJ747zMraIj2XeXdGM2l2G0eIeQ/RPy3pzConcK1wWQQZg
wZvJobWJshJsjhCgao026JAXYQmP58Yp7D7Mslgeo3LWn/Ep07BiW2hDK21xkp2JNYnlYv7OgzW0
osbZSUEuGnGcHK4y9CHWWgepwOYrzwqy5+BfMVdBIxPZ0whTp6SKwQJ5D+5qHxGl6QmZ8vcO0r9Z
JR/LxtX9zJp+vv5hrpwcTwOQDfWYzPKiPZ61lTlaDaw1xe61u6HzkNLEaXonGl4dBfkD+nxrRW2L
bMEWbxosRH1DswEdVxh2exf11o/Xp3Il8FHeXT81GOm1knwe+LqqcIU521kYLSPa00myBF4Hc2rw
hp2RrhxR+jtsZFqWHJ5txmNMgHKXbMZNdUJMN06Jb52DbKVP5r8gO5bvPQYvmi9sF0hUGrAMl9YS
D43t3GSOAxJcOFS94zvLQPoKZTgl/YhcpxUKDxt7ZUrbQ1e4nj/Nc3LfotodLHZa7uzca58SLZ2V
ZWyR7G2xKGumNGm4JIaaOrbHpS4V7HOF3AHyX/uWOMK5YGJpwHORns/XdZK4SGoV7yUsiU9DOTYo
vgkQfWal7oSmywlBYiTLWm9qHsDGJkaoc2JKJwICAjNLuTWj6XsnTfX29b15JaljFN4BbE0wnCAe
zyc0qyjw97oBjzkTy5ex9eyvTWYpgasp7bMoE+2dVpou90mr3zmViiM3rrfh6z/iclHX30ARC9U2
MrvtAeE9VOhzZhEC0fxClW7E4FhYSCCa6Gm/PtS1RXWomJkAO9m5W5zBIHN0cNECDPXGTo71HOWo
Wv+HlwcANlIdFwo+VKUtAN4ThlU1XluESR4ZN1Ypx8cCAtjOXrw2F5Ib2M+g8qB6bM6eGecs6SKh
Gon6RR1B/UeYue2kUte+zd+DrBfoX1lboqNnjhMl+yPNkLzO3DxECS8JaOzuUXGuDsWrhp4RpUZ7
2zSu4mWonXYsEK5VO2hMGKRGgBx9fIL7nVldBspVxGvdBVR9QBVvjjGivsas2gUfqBXVHV4vqAkm
dalisNAKtHjxp3vzw4URuWOoLpDf/8/J8a91zJBR9dqMEa2mM9451P0Da8ZSonVrPVglRE4jYn47
u/3qiq7ov7V6Ru1xE0LyHKMgPGSK0B5TeTfW+CE60Ai4FDDJffPBggbBhicmQjrS13fHX/NzJzku
VeXl4ZyWKL+Wuv1v3jj4x719GBRoKAIxDuS7zYwczH9UFYvccLZ0+YhGfve1r9A3fn2Uy6wQ5gg3
NbwObOb1LVaGLJcLBsJDmNXY3eCJpN02CCNOAeRf7Z0cU/swto67AyW7OqrF5QI2FOS5uZ73v5YQ
7t5gz82chzEcqhOSxEi9I3SMEGGO0CmaoZ/txbN2Yu+VIMKtzRfjQU+NbVvdpxyqr1WSPOyFhpKj
10d+46RvldFa68Q0oqjggVkgzd5MjaXEp6Hu8xAJ0/gByfoCuyprrHci4npsz9Pq82HW8/DXCs59
YuPe0pLN9252a5N3rYrA5Q/UT/KTl3Z2WGQeSPy5TNw7o4/Mnd155QtyeznGCuvlMbbtPXeVjj1f
E2XhglfA44gUVTCZcRNM46Afxs5sb5WyjD+/vlmvpOz0Ea31/qYpq0KbPJ912s1lJhBkD3NrTJsj
F433mIrW4WnWGb8levdo6avOPe05JL3VDB1PRcHBGi7eO7XMo50ddSXo0JH6g4XE+Zga9PnPKYmd
+qSILISALQOYgcWxmjX10CRGsnNOr2xehCZW/Q02L6+VTdDB233Wi4lHAhsbkfSkyY/4tey12a5N
yFmLJXj2wquzNxMyU7VVI/iBYYT3c4jpjjhVOM2/Myy515a6OqG1ZQt/gyfDFjTr1DgVNhZDJY33
Lbbd6k5Nkz1y0LVdCjSC5g13oEbqd/6BhimBKOHqWWi4KItmUzMdRTXHD2YyK0ES2/YteMS9l8K1
mVGyRMGGmjDFg80iZlFZDx7LBgUelV5qbPLDNNbNp9fPwpV7nd4Ul+yKrwfosokzCHBFJm4bSLJY
qXyfx3H7VGURKhwY7fZBHxnWTsS5Ni22BEIN5HtUXjaJRDY3oh/jloe8ViNwrZjdSZnVPf28a1n6
igw1aU+tbK6tRmWhoHBv5mMWesUo73BdmG5lqaUPhhjypziGWEwiU9zWOLz923UL9Z+kxBvq9cW9
cg5YWpTA0HH6owh2vm8glAHFXWLijLuYnz0Fm+FGRV6hjcY9yP+VZeWwWZwAJr1maedDDXKQk1vO
aVjVKu4aqcnuxF/y8PqEro1CNkYnx4CZTc55PkqmY69YzzmSJor2rSlBDRoNfPrXB7m2aoA9uGTZ
+zA+toOgqxfnVZKGU47RJGWmMag0e/ZL3eh35nN1KPoBtrOiwy+gT+UiK7sVThJqifIVXXBs76SO
6HQW/YedQH11xbwjp+Zui8jcfmKcHeRTaoxKgnru1KMx4ZIDOm+PRnD1G/HQphS0IvG2VUcTXRDo
/7j2zmZDPaoFX2kqsXt8/SNdSRyQSAIU69AEJiSuv+KvxCFrrbHUMT8KaUohbgCqP0pPKEHb3RGy
wXSUs+3MQQQaAxOpAuYBeA7F2uG5XAQv3j6049Y2AyBdz97kth2yB33ccb7Qe6zf4yPZwQhJIx8M
tHMoyyp6a9l4HQ+4+Vrqgy+hb0Ky12stwkxVFo6OU57Q78fZEieRnf1/8QFJIEkrUf9c5blQTTpf
WhP721V8Pw01T/5olGE8qFob+a9/vz+/9SzzW0eBP0AZiroXt9f5KOrUUtJMmzRUqCUIf047AAoK
omwYghof3NTLH22Jj6lutlhdZRqa/WWrl+8cHTG8uOtw1PK0cTgtXYypR4M2aWtIyCPACU+FhflT
myaYJaN9rwSO0cxP+HPaO4ncxfFd5wA0gJuL9xovgPM5lOgftnrPSplJ33WHpsHg3K9du8D+nIR2
J1j8eZGdLxm2Y/9DgnN34UhwPpyZ4pUJHhv9EF1HiSCem+zo4t6Dcy+1k+iuc2Rt+kU7gXuPpuZn
u8zxo1fLGn2VucaUPNLcO6jF1c/ENpSwnnUsjzosvN+llYNbdm7G+GdF6Tu8YzHJ4+T6I7zVAGdQ
87bvkYyvRpxKSmkat9hj4KE077G+L/ceU1xRxGTHf+TzzqeYamql0aZHcqguLCzEcXbKTZHunKM/
H2a7kqg3k2+gesaabra4nRmxVqCoHOKj6uFfrZ9UoX9Imh5Utve5G/R72F5P6MUV/qo9z6v41jOL
0Y+qNkiq+WmqxpdopNIuVYlGv2xPTTEY/oyoTG1MO6WPyzWhIkXFyAKORMq8JSxBT/YUk84Xtifj
PPpVbZaNDw1A2dlfl9GMcdYHAGgGKIhbfluMdWgF2d3FanIxPqZOVn2vKUPjigWZ58MCGnBnwGsT
WzkHdNqAJrnb4nfeOVM7cDWcIm9Ubj38tANjSoq3JnwkX2vr3aM+RcfA3pwaC1V+zNEd+Bqilbcm
zn2HVQ/uv8wF4AIJ+loN2L4DbKPuF1EylwxPhnex2khflHm683y6DDi8auA4UeUg2+KcnB8Pq8MQ
LgVLf4o1+FQHoRe4mCQdTpG40Ld7QIlroyERwwkBMkTxbd0wf92xiavXWCZBkugb0RzsJvFHt/5V
gc3YWbwrO2/NHSnrIfy19tPPB+qNuK+TzrVPVRzP97LBtng2HF46oyU/NbO9F2Wuj0eTaoXerWy5
8/FS0+qxh4YTUUJ0+SYHxCftEmGkHjHKo6w16/Prl92Vjb5y0sBikiUAI96EGyx+eoysGM/Ve/0+
wgPqSIVqOr0+ytXPReIFRBLwInM7nxX0cg9Jr3VWBsCZBDjGTYd3pG/N9h5B/9oCcvMRpleQF/IO
50MZs4scn7HA9qDWfLcsjfF+nADoLg9Wm4mdTX+5equkHkps9JVXNN7ma/WpVddGlBqnVp9tP2lb
PpRUjONbV29tQsHUofRKKWQLjKsza5kYRseqx/u+2Nj1WKA+Tq06FDtVw2vzWfXIyMW5xoExni9e
j/0v8UfXT62nFADzreFQxkX05rDHfMB9kobzmcBxnI8yG7Eq49jQacLigJrmg/ZJ6bTh5c2rRqxD
BIZKJEXerRq9hyxjUkdSP4kZSUBUUtJTJiz1Y6db0c5QV5YNVAGqWPQtuQa38ILFRCC4diedLL+5
7UbTuh9KZ08c7+ogfBzA99qagWwi0dREKrK9DGIX1UxvwXHvUqns9bQuC4Br3rG2eyk80tra1t6r
sUD3tCy1Ey577Uub9CAyuFr65FkxeUY8aZHsOj9XBX5uTlQJ1RcwjGNcjAvsaMdOJjUdWQu33dc/
5+X02Y/k/evlQjV0GxjVGMvKFC7HyYzt/FcB3pDut9rs9EkvowdFelJ+6j6UsS9YMV45l11hVSqL
TDfPdWek1+PiYUwaEVhl0e6c7KvDwWykL7vqe2+x3Jg/wawpY/XEgVluK2Hqp9RGrygey8Sf1HJP
q/RiEVm5Nd0gk2Idqdedn7wxSs0WhzrrZOIl5oNmr47qYr4Z3MMoKEXAfIHsxgtkM4pQF0TZBtc6
dXP60xx7J2i72YRB3/9QFKvceelemxMlEchTtkGRZ4samESadU2rWqdJmEWAMrs4xni/70T6iy/F
nOgQIQQAangtx5+vXANzLxWKaZ68xI7DyaPnYI6LvO2EA2LSTPakKf8s0tk7YOWgktqsTHa8gtzN
xSzFpBgjFciTCShzPi7NoDW+bEvcIdRxwLYNx8CfdEGU5I4j10BsnDPtrsFhd/FL3JapLeD+OB16
iW99OPaqN4aj1VW/a+nkFh58DtT4NhLjPdcI1pJy1vLx49Tq6ienQ4TzOGrrk62yNNyJFTSndxb0
jyzuxQTJctiGq9OQuoln6UAXDG8riN1NRGNWLGMfYRrSFW2wNCYEHdMUAv+2REfUHdtA3fKbNpaf
ceCwMNJSXPPTWArnUwGkafUMl712LGpNMbgdm7r3B9kDui6kmPf6hmtavv3lvAXBqkP4gJ+0ufWH
jC+XaY15IuZNXypwFbgiK/bBEKszpezchwkyz05V4jIwsyEMZP8ApfDQAmZxvgOHyV1UJ+bJFy9J
8VjPo3fvIbdxj9HseJM0+Eb4uV3LgxULpWINbPdEbbV+NOss+j4a9rDzUr1y7qgVATmDUkdzYas0
ECPpMJoZxHyvSszHeXVVVYu5e2uuwKz5y5EZoVR9CeegAol1vdIjhNGb84MphU1h0NHfHkNoXSDz
jSIRSfeW9u0Vnlm6c2GeBqxrDzMWHIGtpnvs8isxBHTYGhZXsxLA1udfMKOGpKaTa5ymrsMHFDk1
BeSson7sp9l4kLlrfnjjnbn2EYiIyOU7EKC2AJUpd2YNb2TjpNCV9UF2cKp7r91ZvCvHwdV1AKMr
BYCLc532X28xWZmD2gyqfjJXMW9PY5wj+mraIZKkK/jaI5kCzKP//Prk1gC4OYXoHLA3VKjHvNU3
q2nzuZDYnMmHtCn2B9zQXzI5OUdNzBgIetFwrN1IfY7c+ffrA69/8eXAa+cJXgdru3lhNBpu2Zkx
kiTrQ3fsx3J4zJGjv50HW9s5Y5elSArvpK4u5XFCJS/R87VNhVcy+0U7raQjv52xyQzQW8Oc3p6E
kh8i6pc/EjOzDmCx3SMd/+FoZ05m4ole90cE5No7gDDLoW/LGcg5hqxFnOD04vSI+yp0H72hTu8b
jgb+gLjX13PRqjuh60qk4MYEfUu0AAmx5ZJ5SHGpfBrt5FmtfaNMeRZENKAOr3+Wq6OgFQKpcEX8
bEVWutJUqUb12kmx2/dtFzlPfZRpO5tu3cubbw8jjuAL4Z0LYItwqDsKw5M6aKdUWQi16fjdE9iq
imS8nTuqEP9hSmS7Dt1V6hxbxHeVGskQdUI79die+GpvOLf5gh3V66P8odNuJ0WiwUuJALhaKZ1v
sgonoLaYhHpSK6uyArjm7VdsxCivUlVyvyt5mXyuEz3DOdJAtI267CS7UzFS8PXjbFDhO7pa97vB
NF34LSKfvwynW/6VUTvm/uTmqXmE59CmgdKaVhG04KfTEHU7bqzCHBaBvLZn/2uVwvMOpjEjYsY/
oDHXhjamPC8io/LTzKy+lTJyf3p0SH9pvO5fRtOVOLsrqQn8yTC/YtSQTz58eeuLGXfwAuC29Jqv
QsUDtaq7QAELM1anoETY9oOLh6kbYGBCmwnSZv2xSGX+NW6bKQ4Ms9RHNLNqvLg14U7VyoQpep8f
PlvH/+PWjoN9aaWdxqjIbN+OAf/6au1W33c+zcV2AxNLbOXTg4qlD33+ZTy3EAsgMvWk8X446lOB
+bGSCuygpj2VpkuaA7sM+QgIMRxR9yLUqNbQ5t3SLKeEZ14T8KJdbilIVFy4ZZm2t1ObjUqQG0k2
HIohtj9jNSK+67Us74e0igZsoCXVZjOv6h9vXoVVeppG1voeRd31fBWmqRFZDR8J6nSjBx5MxwON
WM3XRbPXyLiM7cgarbYfYJWI79vHhCa62GutZDm1kSaPaOOaJ0V1JdjLcW/BL69NhlpLE1xia063
OXWD2iu9W1szGpsRL2qticSzhk099G4zVp4Q58J0J54NxKpeX87LQEkWgmAbTVeSbzqv58tp9VaR
rObdp1l6y11eR789S6o7ScHlQiJnQb8EkwLoj5j1nQ9i4wg0unrBIBScyUz7AQnQ2u0oaVp7JMTL
Cf1Jjdf7eJUx205ooC4itUzMp7Qe2yAeTO99IpPi51uXjcQQEQTku2gKoId7PiMtHefamKvp1I7m
O9Qm7Nz3OqLAm78O0i08+nC8wdEApczzYbJ5UEahqfKkgrekOwYsqFLnPY20y3uM5ikoX/BlJL44
0J6P4i59hyNbLU8ePPx3ZZaUT23pFXdaZBmnpnaNHUD9ldfL2g2nWbSC3Tlbm92+pI2xWFYsT9JE
q90ak/uyHUtfM6bPCmQV360aM2iQ4fGtxfkYl9lzZvcPQ/tWHXvLgQO0YtuMNSO5+B1tPy68IvUe
plgmb6RAdLdCTeLNH5FRoDfRx2PGvG7PlzfXAZ3EhuxPgBjBHLdOdyhiJEBf35EXZ4xITSJCgYDX
F1XHTYmgdqYCj8gRkahIju+yAh1QYoYV9lNaBK8PdXHE0L6n/8F9v+oo0Hk5n1A/9SJexqI8Nb3T
BW1SpU/dlMqdI/a/vtp5KkJsQq0FDXToi3Thz8cRS9W3k+Z1p6iWuXfTeP2sHLGVX/KjEc3TN9Nq
EAFR69iofbv37M9j6mYqwVPiMo5EVRQdknoqtMNolZnuI8itmH7aG03qaxrW5sfJE5Z+5LEwmcfE
mpqXyVvqJJBROmUIjSCLc4O7KCX8pvSm5hQXHcoUFlLlx6qIZuNmkYnIg6mj++STJRatTzssi4M0
og/wKMoSr6R5KZwsKC09/qeZR1cJBEbm7sGrhPsABjg2b+y4AcrvtLXni1zqL+owNLGPZKfCqyXC
Bv042m2ZH6O4TJ9tVEBK2t2x2wd/vB8O0aDGqm/ovCV99JfaX6LVouJgaLMt/DzSy38auy1e4O0U
z6Mb2z+baFA+ggimJdcoQvvoNJr2ZTAGF3KmqIwywOqvqfymqy0bUoYu35mFpsPWsCbvfcUpjHwv
dzIrmGd23alLmgLRcUdZ6ocSCTEwLUsNsW1MlSEG8eBSvWmE66WPFGtKFS1CZ/zIVafji74k6qdm
dIs0yIUx5ogOLWXpL6lVRn5qIHQUNrZISuicepQdwGJoH0zZpsZRFnonbsqkHT4bVmL8S+WsRx5p
FW1JW3t8tBUlKXw3xkbgU5SK7h5veH05NqYnk5UhWhthz2SrwFVz+5C5U+n6phWbv702si2KatYM
rtdMYgMfwVl7P0rSMj9PpfrZRHalPfFuib0jO6V9LmplrHHd0DBY0xa9p0psJ17vO3Om3HQN6A8f
0VclIjNc5q95lzcsmqtwtyeDMuO3JzoKN6MnuPfTlFZ+UVuJCHDZrmnwxMv3MW7mhHqXy8tOLnn3
QJV4MU6iG42XcfSKgdeamvTkB7H0AlufdBsDviH5XRm1+aBbMn0CrYGQi1K46VPBm/WDGzdFERSe
U42HvnHpXKqZJn60i8TfbHAKguCgdFEdcM9KLAcGY7yrk9z6ngPEAk5AA4T5lN5iHuMsnn+LNrc+
6nK0HSwXdIqTc2/P8iAdygEBZsp0XrDGSkhnandYbkA2dmUQ9bH6NNoKMhU2IKlALxOKtpNMoskv
XXcCbJil4rdeW9E3+MbN18qFYex30jWeO7p+RqB7lJqQ4dHad5393hnjhyYV0YsUjfLbLaYuD5px
6KoANWbnlzSn9iv+1LoWtl5hzid9NMryvrDNvvdlmrU/IChaFQ6WiZuc9CHJU791x+yxgtSQBY45
u/+Kphl/pZSZn1mdCJEfts4UqGgi/6q9ZHAC5CaUypd46/6LKcXwMs9SFWGNiDp/6nhjfzBKzaiD
AXX3yF9Enr3QQyFEq0AKNL9CWON751EPPc4Y2FqHYY7YF3lhRf/wv6VAaQdp+3kssyRIrcY5grW2
eb1bivOhR+t8uLWy3PUNreufCkMg2IeHsMNm7JLV1SH1+AZd5STCN2AA3HtSj5rbCLeA8cRB8t7b
seliHzjNwJFMrW5jv7N1cBwpYpiOT39AvvBqQsidTygznlqace/W9vzBKDM1kJkBMV+qs3nXLJ7G
ptUSV951uhQw2ymU9AF6y3HpM0GJi6Rjd/eKZafPkd1P1SGvCgunpVE1P0ZJVD7bSdPZfMJaw+TP
7rUbi87nU+3ZkP8cusW8xNALa46diQmJ4vUVmOMhfViQKX5pcMtZTrYjrOauwoeyCbp0RH577rzF
C9IxTx5WXyf2hint6VSL0hlPy9TXVTgOmaio6FdudZOjHgtSLy2B2U91909BK7MLEoAcoRvFJnFW
VNgtlJ20HtyhRZKh0BvtUQVYageyzBAWbDqE/kocUUM8bgmeFVab6R025nGPA1EitdCyR0Jlg77T
S5tnxY9EV2QcWqk7xad+zKo0LOSiUjLhCWyEqSU9nrMiISJlcSq+McBE7ybhJQP93NM+Yo2Tjz4f
aPzZWE37zZRGO/qTqcx5kBRO8Y9h97YStsPoqDdYQOuJb/Elcz5OKvRg8srJ8o0hcmsfinP/T+mm
KnIlmYqsVeWYyz/412OBuJS9/uzqeXFrDOCs/FQ29eQbBiocx8yJ0+4mIg6rBz0eHMWH10guhzMA
EMfJVr6igFKKW8cRiop3gFkUvp5Vxa8iHVqTQkEafwVo1N7XaDlHQFy1ln6OcHi2z4uYnyJvUUa8
oqqS8N1G1uQ7WYZ8QqaYFZ8asf/bYoosv6Z4EA6NowZLTAo5JN3TKBVLPS08/TJfxw2wI1ESI0uA
6gumgPFqYAsWZ3gy0ynOfEC28dfOUsohsNoR3hG9+exOHSzxs6YMT73HGqzMz0yVBznPZkUciqzi
0RzNc6P5sbDr9DDPjvIwlEj+Un61kq+G2dvvlrmRaUi0NKaDUHSuskTLWKjRLO2gbxstv42abHqy
hqz7WtZRUQdG7aQzAdVCFZ1KhogOC/C43K+ltMYDh6bwjnE59v8u9GFD5OZnl45Qmt80LffHIXN4
0/6bW7m9HNNcxtptUinJN0cdTXEwEkvPDr0W276YSm3NHOtTlwqk00wjb7SgmkX5wFpmlG3SuquD
dFFiEei9qz4uBazz7+Y81SIY8t5+Ea1l/Eo8G6K73RVSPRa9i1dExWQHP9O4qX3VbQkRfW137/O2
bX71DbddiMAoQFmji2ZqQYTe7lcsB5erSaV3U0Xq/IV3QvlrXDSdxKBpZ/MlHxX5o29/JsVJy8rl
Jy7t7tepWCpyOUGXaIp6QHE66C3XV0bHbg58NwscCK6xz83g9j/6oRi/1IjPFX4Ddf9zOjnjT8oZ
JHbC1oT0Z70jsTNRDi0+rpnJczLMShKORYIsrIc13uhDpIIG11r9IAOEcKYkWKYFaqPqpeNL2+rO
F+Fa/T+5m3bDIzIf1Q8EAHI7cDvNaf0yUtpHZ+rS31Zf6f/ohil4vppR9Jvgxv3c6SZVWiyWy9jn
76k+DGalfcrV0vk4NrMK/rBUkiEAAlU0h4lQpxw4jYV3SwJlT8e81qZbe2E7QV5Yd08OOwvFoQTi
uBv3zjPWennhT4lIIFGjTvis1oURH6TSV19FlFu/cuT0SJ+z0fukWHpioORhlb+6yFPeV+1cvcuk
Nh3TUcvnY6W15Wpqkg7/lmXd/JibHiZsGUVieZEQgbU7Z5LiS0ZafVMbXfZ18gzzwYlzzcHWFME/
f4xoVDKZfEYgoKrzT6xcPt6NyCR9TmolLSCU1Yp45P2mKYdRpadxcAj+wqfUze2U5anlhELTaHUg
shJbPLl6PaXA0ZXZe1Xac/2pS4keQdca5nLIJxWoOSGhf06mphVB5Tlz75fs2ceqbdXnuVBs/GdU
SZwjD6tmX9A84c2a4KTsu0PmzX7uIYDqA0uw4hvdw/wRU8ipTX0gLmI45r0bf8ZW2vtZ03UHtexM
yeL3YI8/5o2NV1Zvq8q3Ep+ihWy6SD5InSvVT1Mq2FNrRouvJ3Q+/KmO69pXIr4r57KKqzur16YE
I5nReCzpH+hhZw/p76mvBipyeh4dvGwqHSi20/r8yAytD7CR+b/MndmO5MiVpl9FqOuhmvsCtAQM
SV9j3yPzhojMjOS+mtFo5Nv0s8yLzedV1d1SCRiNgLmYCwGVyojwSHeSds6/DnMyEbhrnBda6koS
WsLiuQoa5fIgXA39Ss/3qo4R6MC6a0GPKE01/RGJDk3EnDmRbXiQHv487P1sK7vjiJ/q2p6kXNPa
qWCYtiaq91lp94IoT8f7eeliZzBdutA79XOvfyB0D4Zz6zr5FAsjyIB07bxNamxe747Tc0vVMuBE
6adZizubZu/2mE9zEyXT4pV1aulNv3aOnD8yJOB5Us+qEIm9yOGjjMopT1CIB9+7aqMcee66zSfv
l88vKSm792LXkNObNJELIFVtw4+mnwk8JQ4SnLptvfyaaobR2JnSt6qdI4aC+keOaSfW2HLytPEr
M0+NLVe8PVt5SUjN6609KLvFMWYHqippLyLX5+DTwMCzxp8havKqd5ZbQmS65V6JwH8xAnKkEntt
tykd3MX+QIO3OM/BAOrH262N42iv8hnkP3cTs3Sap9BYOHvBnn041iwEFCd/mmRRbHwrsn5g9sTL
1WgeR9E49peG0qH51hBiCBOizbqbYs3H/hTVa3HbMlv4dBd0bhezscovRHXJ+8kKci/WW+9VSWQw
wCY8CXAVb549Z0nnSwKRGhsFThyOa8WoXzX1EyltjRPPqoto2BWzWGKfsPYuacNILAfJVREeyoi+
nCTMCwAfu3Oi9YppikaWYLDCUzMOJqLhjlzmpKmC6amx6vlnV/METZd6HR8X0/Ue2rlmUahyNsmr
KhMNzxrMX/T9Db0sro3BmDTah2lQlM22Ncn6pebG1MXSTzGJXe4HCRKiSGvfG+61pqvoaDA2HOoa
BcuuV2b2da35QNKJcbBOQjmaD8M8Mmg6i9lXOzUrY7q8NcH8AL3VR6msZynicItGJ646hzdOOnY+
MIOa/czMo7negJDRD6FR9qyruuT5dC7UJHsmlnx4CwxTlqcaf+WX0CScJN22fNrSNuoyhX5gJZCW
iUse5Ay5Qvh4RlOvXAP92RJxchbKY89VGwV8MRZeArvMYWwznmphq6AI+/xGYK2/D4vBf7CNkEe8
NeatuVvDMbNj5TNxw9JUdQCkUhYRrzXXQxIVYTTE9raY30M1EcloD1r+GCtMskeMvNm+11uUpX4n
uu+zcCYz/R9OofqBLsJlX1925762GTZHQ5v/rIDmH6leGHPS0IiyAxqy/mg9B9RyWwFeB2jXwOEo
Th6/+q4zxeZvfMGlhyb+nwnx/wFcI5zLDC8OQ5xW8K9/wGGbmSZHaXpAeF1VJ1ZbGWmAqi8hBPtf
tjMGl5eBsiBADy3uH/959ia8LfPkundpoYlLJqfDhlznn6CF/wDh/foq2GMwtcBb/4rQ/g1N31Rt
t8zuCN8wGNuO43yLN6v/l4O5Lq/C/y616chV/qggzdtgCSzZrdAm2o89Fut9KWlv3ITxe2L2v/1d
ZLb467/z5+/9sE707so//PGvd8Nn9ySnz0958zH8++Vb/+tL//4b/3pTfqf7rv8p//hVf/dN/Pzf
Xz/9kB9/94cdvbtyfZg/p/XxE/+U/PUF8s/+8pX/t3/5p89ff8rzOnz+5ZfvOEXl5aflZd/98vtf
nX785RecK2i+LiLmi54UpdHFqfZvf/t6v3/x7UfLz/mf39bP8p9+/+eHkH/55ZJBuXz++l/Bn9Fi
o1lGRI9XCKLxlz91PaP2X36xzD9f2C8qiRHfXIqSuDlEP1/+KvozeCYVPNZFuYW3mIyX//y97n8D
cn/7iHhffv/zn7q5ve/LTgp+8N/fZbgeUO5ZaDcg1S+02x8zk3TuZYsxyK/wKoO/c1XjjxNPstx0
iG2puUUTt/e74bR0RvjsjJZ7wQ2pdwkfRe2hTI7Zcpth+sonfwEpl7KeiMFo6KXLU0p/3eA3KvL/
3TX3/+HVhNTr/3j1dPJ//cckyx8ff3sJ/fpNv10yvz5vf7tmjF//+/erxPDNP0MZw7nBI8IL0ML9
X5cJlVl/ZrAlypXQ5Yugir/7V66TC9kN9P/f1IBvkb3JGWBG6FaxKaA1+gM1QA+iPVRh1IGhro3A
cHfmDMdCY7Xn3Jky29Ih28qwtC3b8M8hEKU07zO0esaDb4ycd2Pct1M7LUk21u3l8K9zRxg3TpEP
xPkTKjVX4xkId3Mz0BztUqru5VgiGFXXXjoHEsU3Vz8JDEqVsduMcdbq3Dl+1xa3ecglt1ySuVcK
ZNx5LJhYDene9VJb+mZAiuJyXJuFdayKaZ1+mALl0G5lel+/S1eFW5zncm13FT3zVOq0+WQfBhba
tj9jn8mrAcc5Cdl1zNSOfWL13NbS8epmEXIaNogFhbIuHGmmam2tej9H3nbdMBXWt4OcRXkGcRxC
pJw4G/vvQjutfNt6nT3y4UVpvyAoL9LKWuziJhN9tLzVwlt3VpjnqVssERMH7RLjrqDwZ3iIlDe8
8ArYqaNxuNXAp1M8VU7RgkUjwzh6WbCehbU5oEeQ0LjZJql+NJEzyisCM/x7wYnXt/EqoDuu3c1A
EIL6W73LqBkxtJnWbhO++1FLZvqFwbew45WG+8RozT466NygoByDwatSalp3JWT0iswYfGM98mZJ
NgrpsNKZCNGSml7uGIqMHmlZTP3b0tLzKdl40E9tbXClI6DZxNiCTZCK12bpUPcd4LXIzJ3FE2o9
VtibtgOKXHw0T1PB9fMqts2ofoqZ2VYnhmE4bNJ5GdwZTaEvzx60Ctg+edKf/BK9GJ+0k0dXU2iP
9Tf6oNpDKC07RWTYHtfGy6+U7Y5Jrv3oSc1mA6pVrIBSEG1BOvq1cTez/4AIhKyvK3B8uBpRXERL
fb+ty7TEZl20X6n+KPaEQyP/gpkw483tAWtMsC/U5Gz/guKtiQEqM7I92kDnpIkoerPF2Hdo9tdJ
xhkPzZc2FMs9T388+d6wlc/bpNWcGMMk9U88kIPceU6/qIfOY2DegEzE3bg6fJw7w17HPts53ZIV
u64Q61GsuR2mEvgmaSxHWtfgBMau2NqpvGG197lgKqQfVG/xIxjngsnf+YWRGzrOChHRxkRHTCiH
XVvO/JZTqfpXv2879dEibdybhbkdswXg/Iw5woLMtZfM/uQObnd5p7Nzy0dnXBcwEeLoksbock0A
FcbarqbXNmj94l4XtU7HKXN2InDEXjTY5Xbj4KrPBfD5LdrK9mh70nhX81xniZ1tnDRK9c2NtLfm
KRrcLck46hE8RnOx7zdwhWSebTZGLN4AXQXpEldwpu6SsE6xeOXzIHVsjAFC5mVBqLGLIIyBMzJy
q0AtK9ISu1I4WF63EMqR+jmlSwQH2ezU4Y07WLn5YJrzQsUqTTb5d99xpjciIJsBZH4M9TE3FGWT
qxEY9W4u0JGlxVZsRwK2aTpgQbGza+2WzY0Kw/LRWnT/Nqq8f5Grvbyt9Rqldas8E+JCIoaabCCr
Lu+BKpO1h7/fdb037azazM6b0u4BT1J+rxrkf4d8Frj4qzCnf9lgOUjmyoD1RBl9cykBoeGnimBu
VKTeQBZm5zVwhW0mbbY4QRqQFZkGTusgv63W4DZwczYi6DnAeoDrG4ETb0yR6nbEuNsOKMy8Blmi
5m0aAWSmMOkIEL2F4GubtO5xU0i00PbXyd1UtPNWuM+d1fMASZQwhjulNvoHoEa2ndFqsAI4lppn
PmdjCoBXBTfLqLxXMHE+rUv1jEgretysWI+2uOkMixld60x7X2wKhO63garyNKPIeKW6WFvg6Y1U
2bWR6fYJvgQSb8r0Ux+AkTTC0PCMcB9Yewv3jhTU7Fu+FBH5imDsYZ0SfujLeB3b3O946q7bjvi0
Jks90mPspN1WTzacZ6UmW7dTfPuraJ1yTNw1Msf7kWTDMR6rSfT7ZbHl8kC3YuUfCVhXB1GW3lcW
WhhHXmMxE+iZmobithqPXaGH1OpyPkSns4o09BTwelK7hhPRtKgmveIJCMpH2BvjaoMKqb8Q41ye
jayd+iTK4IeTwcz6B/btFSM8sDdg3Wo+9CGidnxLnvsQkSBvx+Gw5l8Cr1teeklG1nNptgD+3dhs
n0JY3nvBI4owZlubfNiEnZmX+yqvo7Cl3yxw6l0VIuqLPcmlEld0VN8NXjOYu0xX2FxndwYR8NUS
7ZQdyCFdvK1jlR2bHvNhT99GHOLmri/fKftvI4g1LyFbDmIbovdo19NgHYUydYkQcSbTLeLvBis2
Oq8I49G2Kk564bmiuXAyumyj54hOUeDBXOXxNMFv9LEt/SnpRAiCwa82ZYBCDqrCcxB4y11YohhM
s8bohr32PQCUcOZxz7wrizleO7NdeAg6RZFaBQp4YsS2/Sx5WmDxQRHcuiMERWCijUN1Z6lzKIS2
ea8MPz/lM0VFMQ6I1vyGbdSsx7RrOauTDPEXjRFk+t/r1jQajuA8WO4Yn/COF1WDU1LybuVNyfhT
eY73gcvCDQ8FLpSBjbGNjD7WXWUdnW4i20tFNe9NzZnYJWWnjeYFb0ykd+jaZ5HIJasSXAIDVdJ8
ZLdUtjWhSIZ1RGdAIe+UTFlZdyerqFA0MEmCHHH6LidjdPoWXtZ1dxxPfEwRwoksJlA17JPaLsR0
Hv0skqfBgxWIR0+73ztrm/JjHkRkLyfVKtXjTNxlc2NC1t53EU9ANBPdoI+d6fTwRGFjP9jFMJCe
N0c8xK3Ord5s7nYrES6H7ktWr+azOWz8apg+oheqvLmEg6bpHouiDL8uqjG+VE4ZDTfE1njTXcED
K2lcuVws1lUVxnLb6nKHlFbdj8vWci7XPOhgc+qgfKvzIv/Wlhk5vJmc8e+vNfzi9Qwv1F2Fm2HJ
WE2Tx5GFPpsW49xwfvCTonjzdNk9Ih4c9UEHOQMKKUbue78QXAGCasqxSgcAx4Y139x0GkpnPUnD
9LpdKbYLI8jq7sclbWE0FEdb5cSEBrpfhzmobMxauTb2i2no9lE5Mm9g/Ynke9rsafmxleX6vlod
z8lOaTnva2uEIgwadsZ4GiL/QRnjQp9uYQ36Za0kdizgjYjLd9iqaJ85ud/sKyiBaz5iOdOQUvvH
iZvqYTMG+0P7w5DBKbAUA+6yriZuWAO0OZdY49QDSTbiCRij5MInij8pXVf5uxBDuMPIC9l1nnzd
drsaFLK/mszRMcZLzNYGYz5HS9YTcGkvAubAX57X2a1/iEAIcjh0YyCrFUhcm45S6oQszoFpfJHh
k7KlYZ077dZlWpsmPaKqq1ABWSh3ndt1y5hSGjQxJYLAcLpB4kOhaBepTNxIy+0/YAh9xhH++UWy
0sT2TdVTLu+9riiys/QG87A2MnucuHq8Q++1wfAxyrbc8rSdw25nAIyNj9qft/Gh2fwtKONN14aV
KDscIz/OyOh+GbdF5IntTcWV8PIgTJTfrO3BibQ242xqyxHqPVy+ZSDw1lmTYkQV1kgxXjxTjfMi
yVUx9nDj9rXH9OXEW5V3XexvBhCotQCyp0Y1+mOyyCUPY6IF23qf555bo6Uyy+OqGrI+IHKXA7lY
Q3Dxhrb1RYWhtkepBcaozthISO8sU8fM9+SQgLmV5n6EvIXax09/jZba8rgs7KXejwoZSNlAn+NM
873n/nKuxlE05LfVPDvlF9/YLCe23c7Wu9AbCvu+HrYAd1S4jAXpsnb4rZVNT3WCl2XnoGkrFz0N
MrYdZ7NfJq5RFV8dtH/GVcc/GN1UPgXiHtrb+ZzYFruYOXqm152V4RQge5uvTLjPD9jO4opUb/8B
SNAo92RewFqE4VLesIGOycBPl3HfC5vbYu3ZCU7NVkaIchYse1dr1Q5OOove+DHYxeycwzk362/0
y3Xqh5lniASrYXIm1O/lwvC5+O23tVpWQtxUc6Umpzz7TVEws+X5N4x84xhL0XpvxDVLd1eZRvFq
BJtPuhGlUQ9EdQav/JvNKfYHngcxhpIRHqsVyJndtg6seMx6+aJMaWc3jScRjPBUKuckJ13DubEi
A4FyUOpmfF0cX5TPNbKgIiWy06oftbm207nFEkGNYp+z/iXdBt580vlimjcL8sR5N2iRz1CdIwyW
z2H27lS9yA+u767PbreZ5m6woDdiH62TurW1n32dbd7knVKFLamEm4mKOWyl7enU6CH8Phcqi70X
7de2OLSbttJKeupQrmP+OG+B+YqX0n5plT+fWrPchld3NLZ08m35xeF8Ch9A3Lc5VqG3cE0jzE7n
qt6Yra1wrMD/+3I69DgGwlMeOKMRd+Hg0tjqtnfaz+tjMHXQGp6hdplbBFDXdXZjabLviPWzXslW
a7kqReYNcdCNgofOrERcKea41AvaiBp4Nrl7f/Px3k7lBnEUkhW4HcayrLdd7WsTProWZn7x8UQ3
TLzzF4bRAouT3/RHc1zXaymZgiBOWi9CnDjbwb7v+9JKxpAa8CQDyBsTDkHu6C7y+uaNfrO2uxk8
i+1CC7bfY9RuDBf4+qrnNmsFuUR4j9mJF18lYHbEE3ZCn1rYg+894z8Ojbx90iZc/G2lCbIKqAa8
04s13rigvewSsI3s5qvpxH5gttlHaDUsMTZCmTsSBaykmMMS2rJ39e1i9Xr+gpaajO8qHM+oxIPi
KgyFupobsf3YnCYIIDys9rbJXYXZNh8qCKJLhlXYAQGlW1Bvjx0OO6XioqSPxY+0fKoRR0YoSgaE
n6rbiMKVRSF+bF4xvWROoKBOpp4aw6E2R7pqyiB68TM7f6JnpE2cmkUmVoaDDLJ0lZXtINvXD48q
tidjca3XcjXyBJoG7LzpC3noQxseTgZN9i6cpvipRpvBzK62W0Gjooy3UK6JsGuRMWH6LjMbCmA+
FX+ZY3vUlToYXbHcraSDHyI1UScRAJTDNqwiPMlCO7sIgYW+nu3Zy5IS2zacs2fXRcI6QQIEC/TC
fCSa1ByEMGNRZEb97iGGqQ5mCEKa1iVLwIM1Msnes2OH2ScV6vl7vnisoJor9Yxyv39EIW4/A9Ju
IxamXHZ3vYWqMK4QEtg7W5rmeWM6nw6MA8N3mtbc4F0aykeDM5Pvd23kzXBZXO2bmh1WP3KoeV8p
ujNP4aoQR9Dp1b53UR+u58nCA2SXXvSAsW/qEI1M9ROyjJHmKlQk3jEXxhIkMKvzlUf4Ke/30vvu
KQu6/n3DJTXGw1Rm9/k26wCeRLD5UHDJ+VZw6B+pcQpfdMT9tSPcfG2u6iKQ6tShwwnSyjbUh6c9
58ahR+iAOMy5dWmT/7657tAQOEWCdy6j/BCUKn/Lh8yE1kcqZCcObe/XubK8o5x6jKGNXr0naOsp
LYNcow2aEZveMhVT762yyDr0SFpinq15uy+zFsXg6CFDfDAHxFIpdh4C7VELcfFY0lg8dCZjsXA8
j743nwrRybtiBlugS84pnkorGhILfaTzATsyXSHyCO3YqwgNOltEIj05JuMPN0x1sOliPZFEkT14
RhjekwqWL6nu5xbLnVnXqUSHcI68qhuAEex+r1c0FsZWtEdEy+RUbznb735eAvxX2BHHr20WNtar
9IPFvhoEoDDPC7cv4xxh+4mW0K1NyuYCTiAwiEJeiqC7A8dl9FTQXDShuW2oo6jnZnvIiDn4Sn0T
j9wL+HBDORVQQOT2jdwbMqr4Yt+AmK2birdrCY0vTFVde4Ki6H4MnGdp080DCml7Ym03jOlcuOTC
rvEKJsnwgMjqDCUe2Jc0XuvGnEI32yH1tGFKXavpppeA5sf5rt4Mvf3s+0XfhxxM6221IaNFbgJY
t7ROd7vRl63eqsoc1mQoFjddA9OgAdlryrpKt9Zfph0K5EbcBigbm3QEVb0ZpNd2L05RumPso3Xq
SuwMA7GMAaVKYTKUhg8CbPvotLvW/FpEE2LTYTJbvS9cYQlI37q2o4eNBL0KmQc8yX0/IFGlKj6T
e6LZ2ZbdrfBeyYkLbrGme3hBPWViqSmNi6J5Fd01MUFhkVgLhL0DZvmjAnMhwiJgBd4v84ZcqMdR
cs2cPxx9O4eiK8Gs77iV1xd0OsujzHIQAR4rlOkQdqzS0ixW5FVD7x7WLixcgLm6JHPLUPkO4tt9
1/hLr+ty5lrmUJh1Yq1cILslKurwOAx4IGINKqVPdsmtlpbF0ryPud3WPGhDee8gc3gpoDvrJNpC
tz6FzjpEqDOz8rmFLxeUPMwqSqfNIs1tmlpfXZeXOtxBmebXRlyMhbIjpPe4ilUtL6sVzl/VELbv
S29KKuockcduYzKvTs56hpH0AJbGZX4p0JCy05kj6arOGIbH0se3lvaZiNYDT9Ouf8hqIyI4norz
+sFtIsA4I494dutoDD+qAtgF9Zcsc54CzXBn18NC48DQfd3GLr82/HZNqwI1fyQHJ6kRhwM0KX9B
5mSu2G8LPMsJRjZ0fBO9ND/msbX3QGsFodKjcQgdaVx3s9RH1c3eiR5Z7071kfm1nhZ1zb9ruCsc
2ziqAhVs1Xd2cOgKy5gP/mp4n13YNx00uVyP8+oPh9XJ8s9SEJhQjwjkbjrda4Wmes3eqrbpHnJK
S44ZRdHs19EkzpZwMho/UKT2KNm2S3CgWNCrdZgue0AtG/nDpIvwu4MV+dtYE0HnANaeRj9g3i5R
Tu+deq1ey9HdOgx7i5LV3vK3/qsNNM9tFPTWAwLOojwDcPbuuaT8ADVbNwf4x7vSCtNWVuIoQ2VR
iRGutZnYRYT+Xdrkih0aVyEwyqQtnLQxCpfzv+9XxnvLLaIrXBr+W+dnhkte9oYKXdoVQszKQQ8O
7NgKDlCsCYlhm5nat2g/bjh+Sc0o+iU6LFRP3jiGHm6Ry3tuDDiLaYmgLxQwleFsEAkuGp14NUZu
udnPH1Q1S/siWVPLjjhnv2STkDbgO/a3+54wvHeCpfPnciz8ksdWAS3hTUvop5612ihOC4pQQ8Xc
p5NtcGmSKpuiLO+VtQQPyEjm6dbFVoJkQ6yF+ZPnXva+eYg/zn5AbjRWTfsevJ2PAKfgccqJPUrR
qfhF3COMOHvlUA1fgqIJP2akjjcoSoOdV9fjezQMtUi2KGRIRVgbHi2nXap0YvZs9wq7Np4IsSzd
kQeNcU3eYdvFVpPJNRayqO/8LWweGl2s3dkYwxaZoD+EHw63NzEcnoMTOBtMnaLNr/cets4U2mnj
ABeGGySq7CwRb6g/6eGt65CzpcMmgPt8EXUs+HL9JBEHHlo79M7r2IiPbVu5ed3amePc9g3sNIWB
hyYyIpWGvlFeof3t2xRGQ3wtZJj247JTK/FpStiTldaurE5htGG+4Bm+7ofQMT5nfMY/bIWWCgPK
BC7Dpj2PcdeSmRoz8q/fQoac69IUBqCvMeg7SzXu99ye++M2GvMjzxWdLm7T0i6hjOzasy8J5QFU
TnEQ1eg28UYfWrXzhrlK6oYMt0dydauAs2lBGjZOJkjB1mA90vSWvExovtJWONFPs5LmY957/Rtd
XMW+qvCKvJXSUsBWrYEzyNSt94ClxO55gFjmz8n11xtZS6c/O4pwPK7HVWqeho3bH8eLSpG+AfBL
7LOAbw+gI3pijijy+wCZm7iiUkToq0Koojgxy8g7JzLs8LnDFDbee9ZAlH/O/+Xfu2EYUboYOiHt
DMHIdt97y5V0PVvFeZgF+SHEkpZUbnmRTVGI5KUTJMzMZjVl+UGG3Cw8hDPIL7/2vL2p5tD5UmC2
CnZIzKwyrjYbheolyYVSt4aklRTQU84OYuTSv5qAibcEkE80dGsUGZWx7jp47s3CiPw928KxvG0m
tfQndwgcM2UlDvs06LgQeeTVxVvkjgI6xlDzkzNUCgMGOs+UnZLFq3SNnut7hSbyVV09FTVa/XQ0
aouZtwpV6qM32LEWyot4HFhuS8O294ClDafy8JvNTeaWqfbXKoo9I1pKOqgbAN4EX8NCzXHhPG1m
aEpKlBCWxatCaZoE0si5kmv7W+SUVhVPxRi8873zY1E7w0mTonaAaZo/cBrZb2Yk1uewupBWbjYS
cVOTUTgjlHfIIYuV1t258seteW2WaDGuw6ArxgfPzeFA7XK2fWg7v382atRh/tSr7lxXbnvRoIng
elWjy+4fZP3w0EWhERyHzBaklLQkraOuGIL5SyYyu/+KwX5rPzdBeyMPogAEgLq4qtuP9YDpzImW
cEm2IrJItCxqufyYumhQyZbNbrhb9Fz5iYbPg9v02pFIxSzKvgNVgZgxsCwfg6QS4djzdsaWGyw3
uHRkcbsuvpEsHDUAU3Mxc8I7ePB3obV6zRdfjP6HjV1w20Xaqo89bdLf6LiXuLyqeRADqnOUhacJ
pDw/sYo757kiViHxfBuyo7OnKtWIT28av0PH3a6zJ1ioqZWAcjCtgzMAjDxz0AQTQA8Cz4RfsmRE
AdiYX9AhZNvZVH178Fal/dtcDhGkZWV7+OKcTQ7qxrZLPzpZgIxiH9biAq8DfbyUtc1Viqh0/qkH
e7MR+HV9ceZDda/gGy5WsnYy5lTUcnPTqPFa61n7qtfnpR8vSlZsZV8yeHqg0l8x98tvuiEJsGe5
18syL0+IXe0dCo71neBPFqO1dERxbnhaqJMey8U6IRsrTv5orD7cHVCFE7ZL/Q183djN0WDrNOoR
4R38ua9vNs8pNcvRsKQoIYPLp8A6P4HbXhlNZD2uPiGZYV1wV+NaUEe7Gd3dbJr6VDJ14kXSrAjZ
MAbi2QuyNdzNTVcaN5NhLc3J8g2deFpZ+P0s8wp+dnhbZR1w92q1Eu9pYUu4sRZsgbXrWyrtWR+Y
g9cV5yLxeCI1J3epE1N3zYvUpmEic+szxOAQRDWHjZe/674erxjFIdC0O1UrrsHBb17scN0+zLnY
uH/QL7xy7mVFjNQU9PSaSlKTSj2Gm0usLpbMuX7Pm7Yo923jjP7dxnbFYh8I6rgr1MvlE5tqgFMk
YPQ7ZjmwThv7Uau2r2TqO96KYL8dyut81u28Y46o6G8WGf6v/Lqd7XCpdi6aVkPsN6ub/Ij2GD/K
vgSBWrrUM2oh3W966g20ya0DDIOBIFQPZsE5saX5LNr81Gdd1KIHZ36yj+5koS5Motz15qtC4czo
UZYige1OBXfm8l57ZW7f970Kyne/zNYGSYBgBW0T7gy/Q6Rvm8atbbNZY3YclTysvZcTPV9WNXpF
yxzBvKFqoi+2mKNeIldmiyqT1TaHZWfMkUDPUooggs8Fm94v7jwgyKn0JJ5GOBjcS9yaRfVsOXWe
ZSzQAtgeB+Jg1DrpPc9FZa6Gpc/NRG1NaRSpPTHvjYcIXBrTbe9Zy9FbDSa82476o/5bx1XDlL8i
3t2VjAiSoTiwgZO4XFxvuW4ypgUwFPgyVgRg7PEeF1ShyV4glW9MxrHJ8rRYEOkEqXZNV82xI5qc
0Eo9gLQdDXbXPrZWs6HzJi+bi6lDg89bCX0Dcj6SP8nvPruqLq9qux+LO54cknn6YqNCKC1rHJjo
2USP1pq3UXhk8lhjb2NSWhpBOA/K8L4+Z6Sz9IjYS6mCz94NpuDFCksnv2aRHdsdSf1FntYVlqqk
BMXervD7NhyPaMUtyf0HxPzaG1UrdyFYVbf73xydyZKcuBaGn4gIZsE2ybnmya7yhnCXbcQMkkDA
098v76Yj2t22Kwekc/4R6p/DrYsQklyGEUfKI1hasBxTo6y9bDIx+alv8jT9q5DwtHqPnomk03Oa
xn2wD9doTckvX6KbOKgnTiiyB/grK67xUreRh9bGARaELi5SBgmJBwFB9tpUVXCWopT6DjmZ8W+Y
NIEBxQ41SflHVdBjt2G90xphc5K3ONmbxZWRRes3FN72lroqiE4IayDlmZRM6J4kaEzANI7gBEck
iuyo24kN7UvWi66aM5OEZrpbnFFWB5kj5hIXCAzTn0VaLOvJxL0bHBS1gwiXVVEDR/WmQbfuKjwY
+Ymzwbr6rNyFhGntjDDCTb069i8sTKOKY5AQEn3k9UXqIjeUJS/Wkg/0r0pyB3ibp2L4bywcuJV/
UTliVmzCrsNBGDEsY0kkA7XsieETg1twE7kRN6iTLeAbzl+14MbeJzbo6lOD2kQdHSy/FlQYNBhe
DliPpua1mR6DBsvXSfpKLtc5WWPnsdJr3WfL5tXpM+VCHdcornUnGjI92Kp/w8/Vp/8cjaPgLNXg
9vdN2TKhRrnZFkhjfMi/q7h14bti0Czvrqi148OmRkr8060gjoJzkOZ0H3xZ1/t68/1pNzZLPT3M
WF3eXZ9lOVO9lzb/VYtr+uOKGyCqcXNtgCf0OiK6Kbz+si0oEt6nwGAOO9TI5avHGrzeP863hh9s
yW3pnpy+H9IDSrGp+OwbhqDLLWnM+XWjCeKL5sIWXxyPg8kS2wz1j9wRq3rU4yCcdtdi4J8zgnSK
7Q6To7YdqLTfD0c0/zMN82qqlvm2TCTk6254K/tD7ickwKS6cMN9o5rV4arc5PI7iXXhfxnA0AjX
y8DwvEtdroC3JoyJy+1YHpzl5BEis5GitOlqazixBFwyxCBGiIYHMuzwbtMbSI7dFFOAq9ATkK7a
HcXmFc14mBh70ytYTm8uG/Px9jmE7LXX0cHCTzNGp8Z0P8zrQGkLSq/xYZ7CKPnHP6kfPLohUeiP
xGNxLFyARljOFpJz7KGlTIqHMCZAqbpYpODOESffkh+RKtbNq9u7RdZOHVsCZ6KDs4CVapnZKoLG
JiwxOW/NYweDlf7EmzWuaTbF86qvVhRBe9WoF/KT73FWPy8x/3IWLgE0OCRdvVZ6F5IowoyVSkQE
z4bsgDHbQlUoQJ3VV/kltkXfHhvrNe3b0BFI8Mr5ga7iBNW+ta8VAVTNfp1Lw3Gum7Zd7wsnmV1m
77lsV8T59FD/CBvj9H8JTnWLv/FAC9krJ3IPGTWEOt8rzhr/XjmG2EaAytr8YAVLivNWgDD9Fipn
VDnWPtjUE19yO36Qs5U2x2K1oVpeJylNeN941pgDIyYU2hpvpVfvKKpf28+17CFS175ai+26TUNJ
wKrxa+9fKJaB+EzXJC/YAznvoFmeRDH7GpVJFfFDPlVrm4c6Y2Ydl+6CI5lsT/w2ruoOwIHj/Js0
GIPgjBlmIuNhnrwBk3pE+2l1BwwiZxrByC9In9Yt4XPabYhNSvmN5XCb56d5whD47eeCpRAYquzx
ETVkS/TBPd2b0cL0AmqVleM4qcyviWnbeZOInUM9FxN0lO/VnnPAOxCa11A22+DjamLSe/PrPhnO
cuImRY6zNDdDMblhXfUVz1s+DIektGg38RzKeVuOtQvVs2D3h8t/KCJvCh/ZotpmRC6DduO5R+Xn
ofxAw1WfUaAMza7lDi8+c99fbX0YTLsWsPqzjhlW51kkBCqEE39pirzupZonGe9E6btQLDE6u2Uc
2w/MxKu3U5sO/pAHpL7mUocvWCZjuwukgzV4HOJwH4UxcQGdIm/n0QlkgHwXf1oyIYwwmLvyJEq2
g0pILqeNFgTQHGJXuZjLp3qWr7kfKFzaOSkYf80M7PeEqMu3XyTAYD7FzliEAkO9YM/bpVseUzY/
DBNf2q32vJKV1iXW0sPs97i0fUns1LjSmm4cJJ64dZ2MbLaZvdIpHZBhL1TPHfbLc56M0OjKjPK8
dZt6XNCHtbvOMyYDPuz3xlJXtWsqu72GVRE+SQ1zBRUzVl+4zeNTOQfxNQriEtt1qoKLRyvJVxyH
/PbcAeGJt7z4MUyp2JexdH8zboYnBPfencenkbnzgO9s4SY6Tj28X9xF4VW5EfW8W7XB6+gyeO7m
dn6St3I4bIGTm+6cOo/hFtfosVjwPPnBFjykpEPBHYNBX/pkbt/cZfGzeOnEq+9LB5NT2jcZUK0/
snSvKP04IX50bMYHUW3Tp0BUnPVl2Z1EOxT7YUxKklysvlZcebilMXf/dAs1vLE5dSBojoeH1cdm
dd96o5Nmgz+IDNSx+ayqDnpZdMs/Mlbj9Ql+h8iCTTXhmdpV+Udr2xgsvktzOzKl/92Em1oz4qiK
0xivRh35/9F7FlLwaETlYzIF1a+2mFC40IwTfaChRZ9BczMjwjwFFxV3CapHmd/TOQDO6BQIVHxb
tnzMKsR43WOO2wf9hJSG0AyFjlLpvRyq9jBFjX+u/i/XBVtPQf9xT+64GdzHYGH33Nk6F8/SL+HS
+tqqd9dESHn5geVDUC+EMKQl38YCK+hDXQPOXDxUJVkS5F0AOSo2bGC949ssUbjSbnbAx9jMKCYE
/mkfO//B6wySHG4Wn+/HuAQ7SfMPQXkgFefOjvGpXpMCyk2g8MYLyGLdCvDuqoGfz2RQl6zrCwr5
SBLht1tATk4qluEXeFZ9xBy8nIJkS45QZSCGE31DJIRU5WVBm/G0iq67rqlkZK/meAOkRNhq7v2N
Z5UNr31rCAMjsjxMNkIxx6i5M2vJyjt2yU5K9sbMkngNWilbtF5xPU2sNjUErVTbgqAgcbrtmPuA
R3gqaXCHLoy6R2DJ4M76IVRFvY7J3vGHxNmz0Td7VIXBpQxqfZ7dWknoCz+/0HEzXiajhrPYanOR
I9Bk07XTXckvfqKn7d5Kgk0+KD8L9jNVkzAoWyLPZRvYp9HW5X2eyPTB3XKL/CulccibLUC0G8fi
VbYp0rIgcsJzP/fONRdL+B/laWPNGUP8RXhZ/b5yjwFCh48+d5p3tzb9h9+t6dUn4flAqBHsqLdu
xZnRFWojn2Uk782U/CAHhklzq3ZhYbztfgA/uZ9spXs4HM+7t6UcHkpkLZ/JiPv3oNo6OHQtFY7Z
zfOQnEMs0vR+NFF9xVHAo+hNbfukGoOwKOGmkSFf9127ePJeIWspj6bxSHKfk2m6hihfMqa/stsl
ajGPNbTeZxeg719E1J/ZjrujWrceFjX1SQKc8anzfa7vSqyya1YxchyUk9YPQ5OTPgGHED8abig0
npCdXBUQU2fynHnc4s7k7+DR2/3Emv5p3LC5Qm2rQ4+olIyXHoiw8NEWE68wP6dDspHwEESZBqs9
RkElHkPm1Pu02cw+3Bp6n0qP6flZWzMqXAVj9daLxD4LPgeKe4iCwhnsjX9XNK3Dwd9YsEYkc78Z
wtL13Pmdu+8pUHrt8Hqck4TMCy7AWOPLH5fyZ8Vl+1U2tCdz6TgDw5ML5Ya1y7JZN/FC7r41M3R+
HH0PKs/f5IB7HD/CCoOjySPyzwHUR5OtBAgt9Jkzhu4FBNcz25NlKYjaD41w+C4YgvR9ogokumgA
rdMk6NZ5IpwJ/Num4fJR5FSTFzhfYCmG9MUDSLqQ0WQvPWwCVVmEX3vHNXfDUwHo/BchZhThutXm
DRhSO8eiHKd0nzhq8PerFU26d7Qk6y33BOCMaEDSCoDNba3CYo/Zd96rse3+Rt42X2QcOVcmg0q9
q6oN0v1cEi14qTQq3sMghuSd3NsUx36zeCwYpZT8KHPk+zeiL35s/FCTYOB7+r+Z9qWPm1QiwUCz
SZAS2R5KmvXakzumcj0Vfu5un60ZBKUry8LvP/NpNMEeZC2c/hSL9CHcmhKGEM4fKZC7+DhIKuGW
F7Oipj44YdpoCxPSh4yJMtVV90Qe7YxJGpli/ZK7sBK33d/LCVCKppUFM3cJrr/jIrQhR7RokSDk
62QZmxzELBr5Nw0Lbjj4aJTxnxeTn/UpCnlmyYVYtvdgjcr7hB8OkQIMooVK5v/+idac4ve8nsbp
jtksJWt9ioPnaCED6MUhFsklWDNRyQXXuAxZLTkgr1yNS7ZE02T3ucBusB+LJGWucixhy2oqwLyd
IlLND+l4uUR1h8L+aDiJtlvWI2m11ApqhIppqr/CUrBCJn0QHel5HMyfmXWRJKpuNFcONOe3yxAy
7tdo4tU7PWORRhXKEzdyspD3MdcTCs9iFcewCoU854vdrtAA5UvR3owlW+Wa8Gsw4zj+TEgSqfeb
xQueSeX4wKZOAlXL5cVwLIBvyzuyfupql1fhTZa4kIY03pWF1eJdhrwNp8jH2v2vnefaQVTA+88U
O3IXYIPWo/gFiovhmWQ0+9YKkUrul6Gpf+i1QY2bWvjbvSk6gqwQAI/feG8GwxW+xt7roIAP76Fl
pg78YdHC27dLL/oLXcOYnw7uZHDEZdGqougCPqneWVd9iTmk7q7kwtcS4brr6We5dCb1dkNue/RW
pKO2P0zVimA/rJgZviNPAWTW9PCZfINbX8HWitCQzeuX6ZnBBNP8joDOZtu7ti/BkIWfh8POESCV
HRaMHF/ccKiXwOZP8KbOMTKq/lZBgTxfu277u9hmttmtBF3ZERGWK/xW3auYuyVbTdUQg1R3Oj1L
jziZaXLr5d4Bls1hNuqmPGBK0/ab6sKlyXLKXO+GJawEgVBO/hd1sqVt2bTjApfHrX2z0eHP6Ivi
u9Wh5sURh/bYLW58JsW1+ls52l6h3eL4bCgZukca/NfVIuH0qkQZdF/bovDaAYxFrT3GiFgHMlY2
wc8s4MM4DUdHuo9or4gBlLyBxfe4hZE+TY7QwbQndSvEGIc1T5+DVeZxk4195CBOZ9lL3fMUsuQS
O9Eq99i2Ye4gkPHnhQ0ZqxWarTpJm/K5szDRJ8LTTPvpmIGutHhU6VYf50WU66+S/Gexqxnoh6wl
ehhXlz+SCFiL3vzdRDrqnd924YI70CLVAVXfkPJQscvxE0ygNEukNXugUt334HpyuUM0LXCApIWJ
nA/cIKnfMuHYOf0zQEtuD0NtEAIpW6JuWdGG1Q+SXtFu785FXd1aww2lh24IPnOgSSCPGVA1KRzb
gCx/OZeqTenAXXXU/TduBpjvahcEm/nexqTOXSOnTfMt05XbCxfJwFaHbfTWFOu0rnexcBT4CrMY
7Xb7MQcTR7Zim255lBpXFyFDjMCjQNxjwhCPDwh5RxKTh1QYDNRt9nG5rT9jrQf9FkxFUx3o1PX4
GjPSxOUAIzKr5lLXJvzeeKca/irXLZZDNHLxfHUKQQIpo5D3hDfCb6476tdXJE1SBIM6ajt05iBn
p7U8Em24dk9eH1r+2smPKu/BTFRzEJUjqzj8AMaq4oObKJmeyhDYnd2J0B6k02vUqzFLJMaz+wIJ
s8n3DU7T9p+pped/e6SysVl3I2pgogdhXBC7v4xNWwRXVmIvynwB5PNC5iFi1d4PXHu3lLw9bwqY
fDmQm71Ouzyvw0tUI47auf0NuRrtQli0AjpFOr9QobiSxn9x8GbdcSYVWTLDWl0R8SMvHIr5u4Zv
3NeolII9zSka25OtrkLm1qUCqguPwSi8+x7N+/xbDYYz6KCDKlfHiEw6KqiWMNRcoimS1hskskp7
obMjcjKfn6/GNOHEfzbyT+rDRvvWL+EYc5rtRhevH7QiAkQC4uBLusK6N0qS5I+wwvOyYk1mcofs
dBwaAkHBgfgADlE4mQfyxV3CqGzfvaCPza/+EPVvK7rZnD1TLY90doyfRkMa7HufAhPyW3D8QuEO
9ilwFBLaVcUewijksdMFJcZ2V5M8Yy8IdRuJl4xrEvAY7IA4NdK7qtPoKsUv1Zu5qEZWT3Wq2czM
4hOsOFG5cTcjVvMOykTlMwUJ5OwtvoGNW1K41ACedM5ABLVLkCbs6o0PRclO+7fzOnhzgh+2UUG2
IdQj7rlJSI9K8e65l0D2fnJoMcyMxy6GtM9ELof9IPzyZ+ARyGXTKSG1X9bQaw0idOcx3hp9aiak
bZjzhFwvIwBsRkJqsux0ogu6xkNPTg+bDtnnsMDpDfVCDTOFtWjhNTLFpV+LdIZ3IdukyAhWbjn8
xlxvlzaIZu/EDWJ/rz3uA1w5iHaICpMfZDK6feYap0NkhitJ3c0IunCJbul+JOeEOkDyVi9gv4E8
5nrtssChWGpXwYr/iC1JcziPp/WvjLDz3o1kJr620kb6IqJtfvdsTEK760zVKRpy2R/dlM3y2AoT
nnVZ+QuLtNeGTxpg5bmry/E6hnaMHkdh1LVqcBBGkvnatGq5uCQUXazR8SWKm+hbpMICV0jQ8jCs
h+dRNhVWZ8djQbqW+dSqQ4zj41tMRXVuMWyeeUoIkfWkZfbSIHHXcmXXu9B0RpCardWWPgwK5eB5
dJDJHN1gZXRrpQN56iB3RUOTW9j2NpXRSYxSHdySEZX7ciYMrVhYddnpY+DAzW57j2jLuwqwngd5
MM5XKuFy3rwWAdQ+nzUoSIjVDV+HhEvmivZZIjpzGowoCeKcNfyvKQYGprn2q4MfoSsAPUgnspi8
qN6nTAJvinLLH0MwUqTOIzkxWQ7tyCTvu+lTb3XOZI0Nc0cKYfyyehUev2VZu0PTFe666ydnes7J
0zlutdNe1zlXBxvOiJEmojRarJGZQ5gD5o9Zmce1qfG78MSNbKCNsHtvrtQ+Gpk5IJHFeFwjv30a
+eZlAajnniTXsr6qxs/3HmJfB/2/Y3EjgaRLWGQTfEycSRp4VYQnmThonspyjm+cfDEBCwcNUiOA
n969qMQQ4BI7Y4rWYMqH0wYndiXUzGHsnvAIE4Rdo3reRLU++GXd98QYUciHqd1HKShdA8nsT+Qt
nUuE41iy7ZQwYPhhuvegFc7Gtd6xDmrAM+nlzh+85JKC9Vj+ihRC3d2Wu8GFvhBUMp0WvdjRPYom
huTEXyF+ox9h3U5OppBSXXGe9UcZkQfqhl1afRl6KN4iPyo3ZANQFz9Gh2A3PYZeQCtlgPuO/FXC
Z/l2kBwQlSSfO9MUP4/55jTnFpewS0+ug0KYrOHvdsRPGGKGfCHbr963SJy7TOoFscPgtEM2Qtte
yOAcn6t6Vc/GBE3+WkKVPg0TpAwah5g1qkaFBLrfBXLnz/T0ko48QIWWHppa7fYshLZrg+/Ydmv+
u+v6/B6KgWet6wIRsH8UMX5tIK+zqZCytTuDFvVpantT4YtHH+GsCzwiZ0L1Lke3q85T7hIkBlHE
3DP5exhmahyAxC+VK/K3MPJYiA2WLdRh7VL+s0obd0cgMDZkMu04VDG1OPtkwnwox2B1jz5igrc1
X1HcArARnKhVUhzCsidsT2HA+E6cDZuYO9MRQZ7nE2G5ZXwoeg6PbKycDlSEaeMB//Gg9sCa+ePC
2PLDji4vMDYR5T486gYNNYiX3zFqKNNEmaUz95UlWCYPwpji0vYquE98tVTXFI9FSvg6hP4ungdc
Sy41FONPuJOK2RTqTl2WQC3dEUNRi7YXzjWhCQtqjSDNKXIfcr4f4xk5wvQbcUFzp8Ua3Xwi84T9
mxLQvZ/P/XyMR+KsnaYKHxGAgJPKcARdK5Zen62put990BKCCJa+XvjPwWPQdwhp+RQd/ypApb2H
ARvbI7Gj8uoEuj07RgyfrK2duV/HdFkvdpgjYO+BCxSXiQgtLi4xEn4aEwFxNbc9lZBAPGAUqszV
RS/WAEe79b9SdywWwxKpfxuyVYLpPL6weB9THFyEGc/+NfeYKN4tvVDMCGFKLtihHfISswDRoNd2
HhFIoKeszk2i6mcn7MPi1NJ3e/CtZ7FXeTjuxg8t1610ySxuYyRn7eqR7YmZarwjBESvGfZMdJSa
uhfiEtCxNgeE3Qwirj+b8YSzbRA7Uglq5sB20mdIvRSvDXkixI/79om5VanPEOwZNSFqm/6SMDYl
5y2ci+tG1N6vWAMfr4PbIh1K889mxQn0cgOV7eco4hWXGtQvmcG5X39VK9DFjs11+/CQ2fCNhvhF
0kj5T/voy9Zz9zUeB5RzcVCeVSt8Cpl7M9/xEgloYDlQ/whUyT/8zaO12hmRAVZN6YewPx6xBSgz
6y0La9+Ik4AoyRvSB4YC8wZ6mgJ7IqKjOb9p2KTdvjgcCdrbsZAHBXwFrlpYeGjQc7HgpD6lJPrI
fdBRkmBpLCOQQjdhoMP9OOGOOG1+qf7z42l4MQgVSHalkeWc8FVADtCgPH2pEy9+7RqdZxgIp73p
Vu/gDPNw4HyhmstPEPAa5GXLezSj0Yi2ypwQ2KXja9K5hbyTQsrhFHABVKCw9bpdbETKx6FY8QLv
4Zz8e91CXTn4ZS59IF2McKJfAYEtlE4KHBxoXhgBFNNTjv7uWgCUfzukzHwS3DsYLq05x8CcIL1p
8SAd3dm9HZuSuAd2jbCHBiqdY6wjHZ+XKpwPuKg4dazjq5ZQ2A2PCSkxmGa0W06IgQkakySoshMi
sYvniBfdQzfsp2JK2maXJ4tomSiJ4SHJEX+fOSHiWH+LXNuzGmciB5hkicAJb/6oHiXEXx5EYlAh
7s0jGyW9UVMSNq8pYsk/1lsivk8ArzvVNfNp62fzgMwFxlfbfDtgExieNuCXC2nt82lciLJnJu4B
/AofRvPA++K8GRPhpZYbEtYqQQYAqmN6qsVi3teGJeDgYln4dAuezX+rO2j3l7Oio/TNhvrbW0sG
cvzK7X4W8/iEESm5aM8FP6pnQ3RfXLgR7FdB6HLdbAtwTWczg8D7TbHOnPUoZxYZ2VWnEoQYhf+t
/AdnkHKccyM85ooxwsd/dLDHmf02gpFju475ZCOdRIxP9ca3jF/G8qItb1+Tto9q7vRDzgd+j5gI
41mTexHfO4XRWK4tprWxwH8iEtNe2TTDAz6R5I+eIpyqShNLjjRH5QerXahTMjlS3IHaourEfvAe
tVEw/KgGGUIxJcLuakCVhvz/AYNuLXXDuZBgoIdBJti72omgLI6DFxIswEZj652AEGjePTYMgro7
Pj34eViH80zPUnLwROc12WQCmZ5boGXa10hwQQ8joNrxyM7kqHtovK3ENOQTtgIDHTXFaaCOznvG
fzrNDxMmk6dW1qy8iQX0f3aFRtaPcjJE6gDZdvKcogTn45MnDRVb60hEiFmyqqq2p1sfFH8EzeUL
RuufC+TZO3MmCscwlMQ2onUu7b07rTWqPTv51akdTJIc+yRy9H3pDal3T9hvTN2k56PEz00/niNw
m58oWKtfS1rP5Cz7CYpZ7qLhQznsUS53d4m4D7GePlkyjUlE8CI6zhS4YwRtiid2WFAr+tVdPeX1
V2kb8SdIwvilKYhMfdi81pZ3bAWoG7ndl3YvgRHAXIGdHzviaL6ToCmfNB/nC7p2ytkBqKsEjsxf
1jmLp9DLL6TD+MGLQKAcHALfKHIbwMgNQTQ4GzK6lB2OStVAE5EH34+7mdHbFzvoh/lWVsBouqjc
YVhPl2POH/i3aYm4gUp30uJAoPbELqA8LI6VNGlyXEsmPqww6E5+COofsIrkqGAONGKnFNBVySkI
5fBErmk58dYQPUKgsjH4jFDsXXRnV5XZdZt+2nob/sXJuPT7Zo2xOHcxE9pO1NP6VPQoDbLF3YhR
6JFF3YsYxOmRTlHLuxP0yFBFr6CZEynAsHNim6uHLSmaF0cMjXhwtgB5S8SXVpwcK/XV35z10K9e
fG2CJP92FxQQnMKxFndRj47tgVisdtuvrjuKPZrepr/KxrhPTdmpPRRm/tL3i36v0RnrXUSXOBnh
zBcJoUpbCGVXo/+LN4WJKkup0CAjvm6BzArgbPtrmniDmpvBM0f3Ho1ue4aat09FlecT9qC2P6xF
PZyjqase+sUnHh2W2/+EwU8QW9dMDpKYYdzLxozm1WGjD7N8zpPkstLMfYblWrHGjXP4toZTnj6h
mGCjG3rsvw8ppowNlN8J9u2MSUFTN0LrgYfc7modNzxWjo/SKnNySu6/Gm8JqndFxOYCT9qRUYRH
K/WZj3teLxS6Fwa4u0bpvWPx4WBA9+D7d96UJo91TuWyJmeaVldgFX5ckvPe0P2n0wuSfcGq7kmO
gQQAD5KCiLTxJQ2jbbzzsNkTASxdHAN8Kqr+5zLahR9BOzgpIr04sunOzG5yZ4kPr7Je9sgssOob
zUmb5KyIJcEMf7xw1keRNG704IwG6QoGKR1hHJjaDVprBzxEw9mOsCkfDVYauMTYiml94EEZD1Gk
iTFqlnTf+Cma+NKdptPmACbu2jEkaIjw2Do/IuGIrtXKPH4rG7pvcXvgtKBR/AU/74DowGNIiNk7
H5rcj3/bpBq7kHkB88qz7+A0OZMphY2ASAQMwjReoPVvcFi2fTM/1CLt/IPAHKVI/u8MURDeasv7
iQ1CntrAgHZXM8jXrq+Dcj4FvTMVp8qM4r5W5ET/wjsTBR8jpqzfY8QPKlXbVcdh4hDEHK11eR2t
d7twCEVGAj+JIxCuu13C0RBv5pnGXCk2xAJpia27nwJSn0lZ8UIojm5Zo1/TYqmYJLqbhRsBFOSG
1DH3hoveYf2zJvXwpuC2VhKmrEZhmHVNDWa/dnUt/jWm66ufcA9ucUbpULX/J8IRkIzxEqLejyp1
TIaAbZfmsTDc62ZqE+h2MV5CJgoYan/QLc1oqLx49EPsLolr2/SOJXibea3J9jtmlb3vp1L9pDNE
l8/CRuIRiGir92pWiSKnB+JryDBpOH9bq5SHaEeoK6QmJxlcoXPfiG05oPtscJEKZM9eZc5K09hC
0lBPJgiq9gppaR/6H87UIggjOl/8JrjgtrjZqiqqL516CyTliuBtWhYG6phHo8h7KBxyZzhCfJr0
0h8IbZGDkeTF0XwkFQrp6AhyKw6pa7fpvEQ+KVMNmPLPoO6AVcAUa2CiyObontrtvgb5IflrRFq1
58X3mHPzFFxmqiDDleLhw4fxWqdVedJz0Q5ktFlgicGzTn+ZNa9zR65Inf6eutU3L44ncjSTcVwi
ItX8x7j0bjoYo194iJcXIpq8azW3zXNkrdh2vZtH38D6yQPScbNvKCagMiZipiTXDbX3LedLx5/+
ON2wkPJGfsoNB9sVMLj8CoZUEFy8esHjQMtDAGiytJS9QPWjmcoh1HZVH9ZPQdsLPCx+uPwilyR9
ILCddqIN94mLadNdT0vIvHBaWicPiW0ZxujQrJX7QyOvB1AMQ+L8CmTB5swjJkiOG2RJ3w9VSMys
W2T1/Vg187ui+iXBYFLY5kQqjq33UdW2ilaSqnvd2JSzyNJ6rKDAl13qJVGWIxEhQAKpmkBDeDLI
dg4OS/5fHnxMUo72mbs8zKHkWE1JfhkWGpTPUz3Ct+MD2z6GbbbLKW5piHqtVQVhV6BlbTJa2Ugx
QNwVg8EnBCt84TbfeFR1EacvugK/yljJh58JP/hC/IXL2dYyTFzjmF690yodANBw0R4NkonevtDY
m9+sB/XOHc1KdFy+kClFn0N5LVCvHTdWvzdP1htIAWyCezT4zSoSxmlUJesIdXl+DDwXrVzloTGF
TZFIyLkyoyMdBsHwMhSiRIjmxtWR/pLxYfG4+F5wNM3+A3W84TVsw9ZlD4cgu6B8V8Gd48UkMKVB
4v+qyK1IPOzb3YBDwYna4SjFmMjHBtl09ZkGfXwZI3SgZFpNWpDJUHr2dTZe+5H0THtNWkwHyJx6
uKP6cav2IibZZiVuKnR/Uk2+/Je3vXNedO9Tj2DX9bUhBN7AMJPWG91UuJltlPKf8RkEzZFx1EEi
2Agyn0JZ0vZV5M5w3zDFPJCjAFGQBqEeQQhRTF6SdsoPIgeqao5snwxbJrHtcFKGNRJ9/haC0zqp
+9J4282suwbNgKLKLuGZrPHy2iK63xNrNpSsHct2mfM4Do45AkUEUy3fdSS7NOReim5Jz0Gf3hB+
VEgEdXnde49C+zsN8iTzUUHdl4NWf5eoDjyktzOpG4XrPnCFznCWY/rzfxSdx3LjOBRFv4hVJMC4
lahoOcrttGHZ7mlmEmAAw9fP0XZqZlotkcAL955r47wknVQjTOLpcqd7g4793DKr3AIh6fFztsya
n1jQYBh0JhZx5yhjMvm6uE2OzklAQqm/ltWy98mMQZLiPCHAVNhAlnaZUOw06ITQd1Kut+oypzZQ
03zC7qOZbohd6Efre1WO9d9ymayz3dhsNbR2PbRmQHQ3kUXYJOuXKbrmrCUuqlXln9yM6In58uGe
ebwQxk/sLq6hMwWvRW+x+VSTL7Eveigbb3YM1ALDEJyIg4BWpBHPI5sNuuovqATcE5k7MwaVdnA7
IhdWYkDs1M8ade3zmi/rT2YC948VWVZwAeTYWPcMTHJeFlaAkoFHI6edZ6O2+TPlbsi1xFTlBkoz
8x3b+kAhIeE6PNV5YE4psz9/D6x+tWJA9eOBKzVLOduL8ZFLWLO+TqN6H1a1Q4yDcopDMFZjQRp9
YV88U3IzWFRA8B55oiz4i1Hzw3AYHGmEDwP1Q3+bfmVDf1zhohcb2wCTwH5ZnXgxBxRkUp86xJ/u
poqWROySBmkSMKuOSxDiGc6ZFE6/H/daNRl7GVn82vaU7VDgB3eS5T8VtBvd8qhEijKuG/y4rTVe
OR4GsMhpEuHxDqGonhXBFQBuwB81+G/x2FCysUBjQeRgnNpjHpm3jRsyt5wICbkWjc4wtSnMOs9V
NlCUk1pT7O0R07s/2qN4hMqwioPT1X12Wh28GpC1/OxVMYcGluN0OrunykjvTYbHBVYp5QPH/Wpv
XBJ8myf2xGv3CHcRDRaMvD68zF3AUq9Zai3PLat0nl2QjIi5rFQvO3cwrb5bl6XOEeFYDVY3GeGf
T9hyLdvUlxirBw0VF3sVGsMYKfFA5DAC0wL9fSqaf3oNmwef6+tLFn34MltA/l3ylEjgyNA1O7Yg
wddbCRHZuOj8H4q20mqPQiZ8HDyneVsJ0Jp2yujpyiQxyF6AtHOmbusmt81nujpRC24sjNg6+I5m
pjGMONiNy8ThH6lFtfvl0mT8m6oFl2pXzMFn0Ip8m6IaCXGodwHrpWqUz7LxOhI00NCsr1TI8nZj
Maup4tTv1+BY0VqpPz5BKN3fity+/IfeIsft0BNIdA5XAgS2rIS4eQM2fSu62Sp091WYNtBDgjr8
pyYvevPSDJ4G622ufSQWPBesVnvzyhiQN3M3YIp48CwIN4+ID5EkktSxsCle8tB798PKfZ4pStqj
0dVykm6D6kEs7dXNDWoq241wM/YTPCkdJYo8n7xbzoXywi+lQVL9NhgzfpqOY5Q1pt90v5NXR+oh
QVwhT9ANvQaNGWxncDXcTHhvkZyrLxo6vfzFUdWWMS5l8Z8mHbJ+Cm7QD8IdR4kyskmG5tAhEcIx
HtJKbmSQhOeCk/fem8hzBgsSiG8jjH+UkURZEigC0WXi85T3o2q2dhBMDnIN2e3gDdB6tXOEhwYm
xnoqkELNH3p0ff0JfkMU1DlLar56oaeJWzn33xEYTP0LT4rTvYEV1KAk5mgYwu3M/A8/d1s+cUbA
g+kIX0KlzbBe+1266wkMuNNU4ASyJQ6ILNxvo3usy7nOTlkh0n8o3IMm5qQWT5Ss4zlq1+A28Y6G
n1LX6kMVMx6MIk31EcPH8NLDDTiosFPfBgzUg0Ys0V9DO80PzWDM8jhIDIuIn3ObNTPKSPBVVD3F
D1P4yUn2Y4E6BV+tDBv+N7c8a7ajXgLTFfEfv5qsvekv8S4SonGLYHCMowL29icnN3/kSsGUMPVJ
3AeWpeZ+oXIS585lnYLiabXZt0y2k9uxB4z6rQT5QTZJX0CywHsSBFu+RueTYi8AzEKOTgFdDIcx
T/RsjVkcwBue9kWKOOUDT0OB8s8yrnmGDMrTvxEYbdRlxBOo4qZfQNR4Q9YfoiIwjMpahEIxbsQ8
h9/V48tyQ9M4T15uKkrxgVlg23k0DGtehUSUoRv0ALr2SrQncPONhwpWzX+J0GmWS5GFjH5NV6SX
GVsE4TJs2dNdytIOYZot2J5KKKfzoXITUGp9tWbPdOjIn/quZA/Wz/NzIiFrT1tsTvaR0Sm7kwZn
wHcbdul6zRu3hgeLmOMgNUsntnccPLDdEjuehF70MePSRcLME10PX03Z+PcFzpSGdWGbe/8ZXdQ2
F2pS0rAhL+WZuWEidfKMJ6ut/tQ5XEc0CU5d7BdRprtKAC/ep4lail3TFVEDkaJM6l8bL5/zLv3V
UVw4MAv/jNgYyvcQ9cEtiQkmZXaGYimurPsK5iw5RMfSDggLaTm6dq6bsJFwVNYeGslhq+jm60sw
zTiuczSvz7XTExkbkMD2xNw7yXelA9r2dxDZyAMCW9QfDpQ22E9gMNLuGnFKKGxEzMIJmV44d5kV
y2jEtYDECB+ml5NKiOnz0FQkA1BVWutxFaFlvfL8u/0hHLM0v23rnfSySgvonqxnV9/1E5P9+4Gn
Rx/Kvo+oA10Gs3Ga5sOF53d9A7vVV9xBClmyHpCZtL7tsAxxcv2Tzd1Ieqq8pYHguyAEnfQEaQ62
B8tqt4zOBBWtWPBaSHp0QEbNcmpnu5ghl4lqFyEBZ2yGx+PkSA+NQRCObFFqIo7kpnKSdtfJNr2w
DimutafQghTSrd+iCqYJHU6bfbPHSjHzujZQkskg0ka4yW8LmmSLFFLCnLK8tK4Rrq1e1X+VavHN
sZjp80uCHNxdAH1nn7KtwBJLQAIFnwfw7+0GPiuonXmbdx21TkSaH1tQnqlWdDu0oCbGAgaTDNsF
GCZGS7c1PAxJmF9ts24c44fNIyN4/P551TCIDpF7IQby7Jz5icCs1TAl8B5lBm1zI8tV43Yg8A7Y
uL/Y/Y6lDWFUME0TawKriyvtn+JAAuRKjlt/hTFo5S9+ztjiygqRiiByYLcfqTqW7I8spvYcRAVB
hoKQoW+4zsWpZp0IkSYxBy9rWaWX7nJGmQ8PDvjoccEHrDbaLdhpVI4JMNPcXmfbhmd/4EbMPXuT
Ij/QzN07OC2oR+bpJ+SLXC7MYFcobo6Dyw3xfdOzZB14JK4rz255GpAj4IwbcNCilPXDP8TcTt8w
U6R6t/BX4G1o+BgpM51z4wfBhfTD8h/tZYI+sesr1vFDI9+KRCTyyHC7uGT0yzSppezSJxQqAqHE
MrGbTqf0nnER67IiZa/r4Q3bML12me8Z130eGguCpOfMOJBcxuI7ji3vA9mM9UJKD5pQt3cB8IIi
uZ9HaCgZlFdW5JNqv1uwXXd90/V7ei8cTK5di6NB3vCaZcDz70M8zzE4CSIcte/mJFTJpXrMdCdW
fNl4irelM7H5Z/Uldyx5F8Jl58BcFzrcV3Txvn3wsUHyNU2lYio+l4QDeEF57j0dWPtWJcGjb4aA
neaSoj5EXSCGtyyq29/JYQCN77hrEebZfnKXBwuIFbYP4o9kj96c5nqduhvZp8+PUBCS+7TnBsQh
dxufbYYIZ9HtleudjzYAePhNKepGjwNi0e46p2MZ3IVgLNfXMOry/rODJLpvVASrNnLa0o3FSnH1
uDLwjUOnWz6EwO952339A32IOsnW8GobH51VMnbqy60Xig3VjL23zVVRXoAn++OznCVjk5YKBwyW
Z6OmtL3uiNk2Faeuo94YQ4+1uW75FzeVtXRfBPbMH5aFGR3MlcacNJgDoBHP52nQzclYglQ7YPWl
yxKOmKeHIDTIbVZdFfdOCJnmBToG6b3a8cWRi2OtU6SuSFh2TB38TxvMxTMeTpKi8jZinrT2gqYR
cXVcUzTA0rHy8QDCgOYeCnRJxiMvaRiaMn2Yhqaev3URIq+bfX8JoN+M/cF1SFfcmwpS8HZEji+3
FL31p/YF6FXV4iKfKi+UG0Z17iPXRHCtaGHRncgMC0gTlj9wa/U9nO+5x9HdyyfgxkVc5xzWO8qJ
9eoGURkvXWA1B4nDf9e4CUbTxFlKLCfQWTid7INNxf0nm7Cwb1LfuJ/DgiecbpifiXjRNHbIYoOA
DdjqzSa74IrRQT2h/fpGjTr9wLvPjjMEGmb3ZXWuUMocJYBBJvCuKpgdT94pCALgP/nN1rwJ7cHu
trDYpzunzyO5G6wyYN5Tp/az64b+d685sRH+ZN2xqpsAIMYo3gUTBSZFoxYcD0PiH33hsdd2b2gf
VAp8SibF2b81d8tXnKvLD/RJC+KFl0hWfHhZhI2QGrVkHj3Ok91cez72J0jb7okylXrMBSGESc3O
nyszed9FIQi3tAIT3Ue28Ze7VGZ+cMB8i4tltmb/MOU0gAiUYGcFmHQeXKehA6Nc2LkZKvqtraHy
gmJFM4r08V4gtqfcBATNJh2FmYkywkzpzNbYtaXxYyRF+Xub6eytovUHxtZHD5mq+qtSOSgtipry
fQyGj7wj83hjSvQMfS+beydJ3M8WuMufTM64IoOhyI8+OcWn1V3+KmKGD0W6es8EABXlMeTF20mu
vmHTeSJ41E2H6sbHg3cZbbrx3TT4I0YuH86lJuayCNTwQRGy7DqMMnvRptH843W17ZPXKtZ9C0eg
2KQ6ZzuK4Bt9rIVGrufXIuokMsnRmptIxNZgX8PInR7sW6eFbITnN5tAUyItju7Ic0xebMYJ5D6H
Veyy9GK1QcbJuVcyPzGk3y1uOe3rLKDYwnbeFWz6VHg2Ro9gTtxnM2dA4dylPVtjnr4txr/ivLL2
AmbfvY3e+dg0TvgUYDA/rFW7mJNDGFLMWaRoGhBJN7EjpTjn/D5QjVgeOBtXTi6LmNGh1nCr5m3h
GD6DwOO3ZdFEGmjb5eF7yxpzPbqoNJ5dLqtjkSX2O+oHwi2QO7NTDUCB+N06lvEk3dClhRy+0Wf2
r1HRogQiLvEdNaY4NR5o4moURqK/BxeJuDv7ZVGU7XLysTa5hRzO7/lczQzfqhgdFNN0VnErJWSs
Mph8uLwTM2Hh2eUjloYxNlkYvWTsmujrTZ6iCrN8FvaFW2Uk+UD0Qk9R20ckWdNfM6v5WxZOTU07
fCE3nHeimmYEq3USvVlhglgttZ7X298UDWS7EJbBO3KjwmC4IMCSvQJkbvi9tLEjcoChM8eSEJ4t
CDtxh5qCbjQM5vG28iS+s5rb/BxgseGjrkB06xwVhy2od0ChbnvDWNuFV71xyNh4Yj8FQ5rhTzFT
NXWilByHaUdaQq9O4BB6kmDGoX+K0vXIdx3tlF5RAwYW2z9stt8CZUDcOcY6z/l0xmbNyFL5Q/Ev
dDLS3wfB5dfzra5Al8vrukRhGI/+RDIKFIQeE5Pe0oNWXGhAuj5Smt5b1TZ23W0jRI2ISOqJkI3w
0+q9+8zT5g6EQCrOUepwqDqQrR/sEQH/AAlqi2MeqimimnuKperem2+GdB+lxU+iHL5vj8AuFZWh
vydLpHMgcvBEW471X6FBhol8Ab6Iw2DP8MWwcUQJVmlJoiRQUS7iMKivZRuUsC/LSpxCRs6fYaDb
uzkYsaVTE/9Qvje/5M8+VjfDJa9uEvAfE4e0sR3L+ZpU9dj2Ov0IwZtvBhaij0no13uA6aQSTymo
123hRcbGWtNyqefuT2M51TMX1nz2qLTUZgLVsxk70n+OWlJEU+FCl5MBCBGCeW5XKBn0zRv5r1PM
eI/cgjUajowqbKaQfMxVM8DQS76cEfYguc4KfAtoQnRMSjcjBArcDXV99K7nFBPB2AZHVEBsigqy
Nuei0q991dNxEhnUoz3ybhjVdcp3rU886gYm3+2NqE31l91U1OzcJXUetFlTgZWBwRG6dCD0WsLr
mvLmBwrLIDc8fje9qx6yP2WSiAeSXooXl615XPVzCJCcJmDeasQhREb2a1bEVT1m9K0pOfU1HAdi
I63uVllkv3MihisNPwHCMjn0BSRkXPZUCGxISSao9Rd7+Cmn8FP6zvRF6G4zltjwApjSfS2Qd7Kt
76nG3Nk9fb8eu7+MiJO4D+UE4Goe1Uvu2yEkqii/qc9rBEBBccONjpDgcYyLV09OxPB4naq+dOFk
hxXx/bboXKbb8M7awwLd7CntjHqhVeEs8Y0yfwn6MBs1rigJTFMzb1GeR5R0Ckx9uwL92fWrnw37
m1phS2s5bcmfvnDc6iS2agt5B1GwOyWIs0dvbzesNHz7LBIGvB02rRgtcU/YaK6xMtQ4V+3CdFt/
HgmKKNpQD7t8VZSyLeIqMrtUPAKx5DhZ3gDQIX+UkzVs+ynC6Tq9q4zIUXA9ONERO8HDST/MhM0U
sl6E5xehcjbPBsw5a3af4ww3hWO9ioXdjZSmvNiBFB8MarJPE9jqFA2Rbw5OVR6gRt7URyW/D25x
kT0lDROxfSBgMnYaz86WPDKUMUlHSM+EH7vI9QnUm3XK2T62B2tgRuiawL9WmLSvgfSyOML5RnJX
BBct6MV7pXv7wwLhZh2q3C5+RuOiuOHWqn9Lr5/uiR6PIpjvBHltBUP/m32cYp9gjpqTY8wfmsGv
7twp7LbahMz7YUFg5QDIkwyENYNCHbd5Ynr3JmOHXpqP6pgXIW6BnH0XMd8uQr/5v3RGF4VP8ky+
PTIkqmMEVcUH0xf+sDF6rgfWp1FZn3EKRBsVTv17AaQed8q8MF9fy7T/Y8rlNU1uNULBm3aYkHKj
A3a9eIEztPOHsDphOUufNHuHzyKRtzCOOmC2fVs4iDnj+MTdRMkFi/3ApoHRRmjXZO/Y6qELoYEW
S6lfJ5gV27I0stuiS3BuMsXs9Sb1e8P3sNTnhMkH1VSatYQFgX29rNDVd+Sj9D/4sSPDRittOOCi
HCGYF8iF3k1YcqeGef5tyQY/1yN/i19vynmycnJkLeXA/3dw6XwpU053NSMaeaAECkF2swjHhcYD
jt42ry3GushKYHX/QqSY3xmi2IewijxNFFYvn8ew7bJT6bDT3ver62LhwQJnNg4GrX/CcbmKZrSk
8ZjZw18eX6c51Czs/4gin5ov25jmce1W9RTAgXiaUJ3Q2+nIwegfEtMOvR+szQkxm0vuVGQD8C3g
c05xD6QdE48vOr9+oXF0O0YeihscjWshjoFsbmS9pJ7uzDzN0ddInxegk+oxbyBasq4rqtvlr855
BdYggD7LyAmVyLhmwA5XEpTv8iXk5uUHLIr6OZhGA5hjVeU5F0EGR6/NfxaROdyqSKu9PZAar3rC
AiCm3QRi7J28Omotg/Vtn/lNc6Q7RCJdjE3w6Ezg+MLBLWhsqzW8ZmnpAZkzaP2uNvPfnGMDxg3V
xCjNuEP10OySwbGiCwIY4W+HqvZ2eeHZu0nTdyMXhGlY5oQC7mlcM+Z1KGRkpCBvkjEPzZbrEBF+
G13WrGnsw2Bm9z+Wp+25lENOB0jeh4OAWkwX3sIbBplsgj0kk/43R635yCiHiJ86cl3kwolEmgng
gS1kiLvIxKYzjIFs0AUJFcbsbEeXyfreC4P1E8mNZzYkHft/DLHOTZzaja8fpwHbKDF2HWLcYVMN
HghBr8uLGy1O0OllMSZXTZ7hgvv0XgLLa17ZZllktxc33++XTRPbfmQuEgN0BoqNCrYK+n7+dSUw
nHqzVVNyEexEcnjPaEoj5E375USvwMfEIVVcIZxkhK2z8HD4dCxFcTZmbunDlgK/usXu0yTPMi2z
tIjRVmWzprRlCp0fORqs1GFMKlP5EiGswCyMPDL7A1uxSN6SejTR54RnfjibCTU/9pXWMui0DYS6
duI2IslQHJAIDNMx410tahY9mbFgdbSJnd+LJJE2wGpYTxDeQqIhylOZ5sFM0NW62gPRS7qb2QCQ
RFtRwvGPCkTnvoORnXIjTfCC0YaY/B8rSdv/b6rAokxwF/LCVYg6Kn/SL1mV6ASRBf1x6YHIgwfT
7Zkvgwbn4llf0IZEN/sKWZkvUWFb/VEn4ITIVuE62dCEOZjtlB3Fta+bFy4sXhYssszFsjllioxG
uv8s0/m2nKqEuafDTcCsA8KgAsNg4m6GztPlcaynddibyK0/ydiw65NVEl7gYAcaY1HYZXGkmyZd
0V+mtXiAfVcEh0UHMjzNsNcSFJ0NNSeQGXE2cqRHgdzD9smje72C64EGubFcNQx39ZAwwUGa3zZw
t8J8fsHWhHC4MT4ttOBmHx/KYQ68Y9010bQPrXzVcTS35lOIEWbvhoJpdi90L9OxxxeJGr/qyDTv
bvCO1rmFOSJ5dWicb0JgohmTnKEn0oZ+i80jHfYOfK+vNh9RiLggG7lrak88BZm33DhaA+qm3idQ
5YQ2LFxOnZJ+tnfEVNUX/khfEzqq0eNyHPiEnlrDW2ctwTP6JzO9El3UP/qBcflLkU4Dt0RKfWj6
WgK6i5jIOELT8HuoyyhoK3vibM/aPxQLzfg7wgH6Jb0OM5RgQx7iJsO6f49OoXtXVabA3TJxf26s
cfgXudhDjrhdUbRWKEofmCPK4tHVgsJHhvOOxy77xlwR9CeL6erGV2nxWHAcVAczVVm5b8jF+/F9
4nPiHCMiyReMLtNjCestwwCa8zlhEtd3QMR8EqwskbvxWiqx/GMoP750BN2Ph2jpwh8ocjZuajIW
GTPKgRrah7Vhx1nqt6fWLdq/PawR5kq2RW5dv072nc2q7Qsn6fyyzMp647UlFArJEMFnIVnswan3
Eudhomtx941jyruMXRua5Elx1PPLF+7e1SVr4o6BAY4NDP9sMchQv6+gs1lxiiuDVpETyLmbqrV9
w6DjM/mnUUJU7YgcQ8scOPRtwpc0SQS3dQ+kIxQByU4K9UjlC/2dEMxx8Tw/OY8eJnIu7KkEg+O0
uAl92NkocBrLf11TXB38PzCBECaatiCXRie4kLGAVcq3oAneDDqZYYRX+XWMuM0r32pY6dOxHsf6
x6pmw5SW2SzPbD47uIfgFf24BRZVHPROErzCNS+v/KINi4Gu6s9EgQQfjkcPd2QIKBAi9Qbtcd6E
475rlGftQ3rg9rBKhuwxxhS6T2m77rzv1MS8kCcGf1+P2/szX6dE3VUEo49nNLBZ+rfrsrrYWcM0
pDtr0ro6JQAbc+ixZLPhtJidK/BzeNw+C79b4ieF2ogH8DnoRs1AxElYElQVJeFm4ssEH6pAj3PL
TcNzgYjrzobCmR8cbsVv4hXpmVni+i9UJUBOTXX7xMNoM69orIaUHK+o8MNPY8QKI7SpHGRVzEiL
a4dz26xKBAdsLtCcOSnxFfecvM8YCeoPp/VIxeXpxU+QGpBJMQFi0Nm4EomM0BxEJ5PmefraLYye
dyNIrXHL+EA+5cDE2ljzd3hNDcSueJZuugUn69xbQ25jTUnX8tIODaVXz9C1/uw8q+v+ME5tLtaw
Tin2rUnlZ9o+d6cxagwHJms8e+zEmhksKOxIFzX+hYmcfXZSTg0nS8y3U4cVPppqZfbpYKFjJbTA
xLw9c2lz0iwNkdCQeuagoMTiW8TNJLo/QMT85a9IakJCNrXDCO+7kAatAqWn9I8UhMbf9J3tIJmG
z5y9DGXDt1EuzkQokuvPEXCeiEnSPLdRv1smvPwbBxLqtK2s2iwHe7KS4mDyMJSHwWIcJjTPzkZN
evgJHZbce79S08VBmaO+FfPkElVD2g0npuNWelGkjfoHaQrfp4KqwMdMDBdeqlmGSJw6Sm6cpQWk
Ph/TEGEnrN6gnDCTdfiqfZNO9pG1wJB/seYd9b3r4zQ/CuG23kvBsNne2N2o1mPV9kSPyXZqvONi
d0V44raYGIjnN9DpkNIPQ6ERLE2lDWZ9aysVvDa4IomhghGVfg9mbNQ55fb/R3gLexp+7O5qdUg4
4x4+yPrgpo39D2Hy/DimE6BplcN0wffg2E+LtrA9zRO8mHPXiuAfYgZWdb5r58E2QPsYnkkgWYMv
DVE0HkN0UANkQ6qHusofgs419s5wE1v0RXjhHFS926XKgvMaRqQlU1oxbyi6DNAfHPi4JnWSw6Cv
E2df2Cw9rxL+2qkChkP5MDW/c4AmemO6ASGJ8WA875y0YTQwuCPQxKbSw2MHMYSKsjaUxLnOvVf+
Tsl19mxQcdzZkQ16LiHjqQjDdnzO0QueipVV/42pZj/gfs8urXY+bM2+Nx5gOj6u0wxxhYg8vfHA
t+x0a6+48S15DgEPphzUPkL3Jkycd+yoQ/G8jLYHr4o5+FZw7rIGscRjAFfIxvhc+wzCWuvJQYJ+
KZinltuaQd9eWQU5hbcsiK5BubWrGJOf0ExkMEbmOjqgHWO5L6Oi/lhrg721liRJHSYzW+WlWyRq
JeMAEBt0xHdhkmR1dsDTtGLPlaxViTx2xY3UFuK/UmOJyuqZG6ltm1s1FX7eKDEPfAb9ALENSIhk
3arQO1Wl2ORTC9qsqZcvX9YdMN4Vo4qNN+XsCvmaMureJXV4g1gZ54x8Cl5DW0cfkGP+QjlyQbOa
6QnRIe9/Ma68BMxtvceZJuoFlPDMgcdEdY/yMX0brME9lCGPYTktGdkXde7A1c9oAzwlq3sgBgie
lmj4T3lDeW6U7bN2LdFr7qK8rC+RSMpjXxX+WxtW3IFss7EdddCDN5PGMI5kMMyKDXdCsMs9tMkg
h5Joo4dIwFDDP3TIRjKrEYJjmxvWjqDwcmqD+9zB4gxMAwWbwSvDJgU+iXTXnZe43KQQDR7yMvMf
M9Rvl9AhfojpNNyigJEpgkulf0aqjTGmbltezSoBIFGJR+53y3hVUvLyF9vOUjCaarksGJSpQ8Uj
YO8Rrict357m7lh6DXunUeXc7QYx5vOJda6dxKaqB2C0VBbYYHg3rrzWpDAyWi7V3gTZaMeBq1X5
XS6GPYJnzRy5BRwueAI1yYWvOfIoRDfKgCpDIO1nYDvIgYNAgITsBLjXY0g9262r947D6xfTfNTL
R2+rrNk6ax92j7OVDtOFWQu+Dh/DnsuzHyFv2KQJjtRDat3Yl5wE8KoUgxS5rcSELIChT4SW0naj
g6tMdePakvzD9ZJ6D8Apbmu0IfsvSjGUgQ5Qyy0UiBOEcEQ08wA/REJCyZ71Ofm3iCZquGUR0Wj0
3CNHsmxsQ4geQzNC7voaoYxZ/IC/vEP3eZsjo1na5lmtF26j2hkZXwFAQ2aOajpuRBpc4WixSeOP
L95103KcLWGkvmTCmm8L8SjiBsHCq156bLb8vDOJnbsZAS92L9zIuFKxywINCYN+3KO5dK9wyCJW
c8g3UsR+hcoPWUnJs+PMZkVZDFkUQtFNkNcH3Ee85mQ1Q/rMzASaMQMaFLuNcJcj1qDJbLtmHuQB
i6qIDhK40amNQLug7siMYXSidXHBHKH1YSjZseycXpFQEfm9ApASWv2jO94yM0Ly6d9qSyHnG3CN
vGi3hDcLYRBtcGHCfOEkUbZ9IFqGSSJPElG0OUHF8q4jclHg5Gq67BdeB2jmJlySLxuAGZqTQec6
BolRsX2SSfdqk1X4uy49UG2ynrjvUe22NPiB69w+mwmDtzUdsP5QdVYY6jrIuGe99DnhguTyyX27
rGQI0Yq4dEyCyo3XlYi6PdzJYY2RxdIiolGmDCT016wxLG8Brg+dx3xUcC3+CX7Yr4axb3jfLIU1
33Fo4o4mKc7Fb0eD9czrjZ01mLuQnVVEBAwVQZRbhNf4NzwAyoXnCMEzMLqEvQ7Pk12eJg0Ia2v6
Jfq0EmGJbVDcLEPIWRsP3unSCVYNvfpEYwqijQrB3o+0FITjCNQIxF530bB3ETqh+pTh0qLAGPuQ
eRP9zG5oXUhNogIStRnDCoSG0SIr73qGIx6D79bLj2zcLPvkCR8Zn0lUDePQmDDczWrgEYIe449b
VlytZG9T9y9egU7+Zh6dbDB5HH6cKRJlcVM0tLcONX4Ys87ixKkch2CdFJujD5OamNwd30NbAqZJ
lHtCvCLTqxuir3tk1d4TuuG13vzpObLVe9ifYjyUVSiiLeIR32MviyaLQK6w/864SPoYUkBwG7kS
vrfNEB9f57wiLxIL3+AdUt+avB1FeCf/5CD77VeHlsuCGh3kEQ4Gns8YIUpVXka0gICQKITPpW91
v7Mcbnjzem4OFILpdQxwjexU62ArB08zhxfbd/KwhlNtKjANnmmWnT+3MGgDRIEs54ebVJWK1P8H
h5hlHpWDF56XWiT/Zm8syKmqZP67ZI661GRaM0oB8sLvvrpVQqwomkokQRFaoI6tKksWCGOfaPHa
njGugHaE0xXNWpZaFqCMIP9mZmAMk1qFWCnR/rlO0WfhqlDLlX8WPEeob9Vulcjp9hmDaLHFU9//
sIidrZhSRXvxaGX9+MjYtszYpA8NTFZn8ugme1RJ9yINa+/DSnDynJayYMDjdobwd+CQY7mdk2K8
mAmDf7wgO2l2jJiU3qYY/V7QRND9Fh1sPivz3Ldq8Za7DqF+D1VWBU/Qm4mrIY9DD0RAyomDtmPZ
AkQLbSEQyjE7kmDQ/7PHtvix+pxaeOrRUp4E/mLn6HFbvy6QLP9BKUr0UyPwyW6UqNeHkSLmsesL
76FJFeuIhMMUls3UWs/polrrUve6+s5Ijf/PHVJCwbRCIctgQBHVQCyoG8P099HlmZ6Qyaiz4KkZ
W/7cFIS8rlZePPgsFP8CN3J+Eao3T2G6oFAr8PodRHCD2NqpJFWMhRUMuI78Eax/+Q2pFQX+yBpN
ltRrruNQzGICle+EuQzFltLZfa400PNd2fjI1pTlstrsFHCvKyhNoeIOxeGPsunLCaew1ZtDEFmw
JTAj7/eZ0G8lR/xfETKPA4OWBV84sQnx8pwixSyOY/V/js5jO1JlC6JfxFoknmkZysmUSl4TltTd
wpvEZAJffzd39N7kdqtLVHIyTsQOOCQZHjviwsr0d/6cpmxWSSUMbRV+xzLrkFHgKy32zFQn+SEl
25ooaz3vwTN65xVA5q1o5hcojNcyy6erMc10OnSTuMNeBu2nS5NHErPzQ8dTlUG8nopTiSH35FkK
1wWu5fTUq96LeNEUR0zZ8pnin/nGQn/Zc8mjvXLyjS+MjOaF+l6OaGv09m1PlVcOeioSQT+/J97w
omtHY13I862d2v5lIkJ079U9/uciMM51MJk7s3c/F56VfewOzxJkza6Guoc9gcI7zDw1+1nER1ay
kjBN6Kfqg8DCOzv74E9J5OnJGGAVMOJnxxRHJY3QZfjVesCSEqHYnbXot5u4KUsO1rGP5tDxvlyw
Su9GWq8Uq9GqrrXwzXtbp/EWR9dXHNBZAyvSb7GutjAgUEPkHbGnl4WXPrm8ACZTaHQ7Qhs5ZYdT
9qcxQcvN82icC1pUnqocRoNZdvMV/yClGZ1B0VAQdBf82NWlKMb8p20T8B95lR87qgIfDTUu7x7f
yx03WZ+kkLt8cWufT7xCiTikMEffp4zsItK++89vzeECVWklXXbxn5xhfpcES3cJZSDvLFJJROb7
+oiPa3wbcYmx2+3lYyh9LtgdqEjD9IeXjgY5QBokT4DrzPy76h8exnA7dJX1amIi3wauZ51Ac9tH
Rw32W5wn3r+RrNuhsygNwoUgrpboi1fXzeWH7QZc8a1GvCCp12cvd/MD9WHysEiTYAM56b0BFMVr
ZX4QVfuPTpZ6D0gCHa9ElbgoBS48bnBIu8p2EHxxcR1iyAnEYJye1h5ajw5ziUmWaQV7mI0TbaeK
QtyXUmVvUIFKTNPMjthKxmgU3nB0vVrfw3OF8jt6aABUFKElhgiMpPxYX6CcnOAfzHhfch2w5ZmC
DRNzeOXl4lWQrmf/QTvB80jC5L5IF+mxZe68M/3tySe+3Bs5kvbTHsnjhOmIXbaZTtQ2xW9NEUYG
Otqny43oMveVdWjwRBAxRbAlR9cfeYCu5IU/sp73syiN8Zc4IKlVro2lM/VXjrlPv16y98J19A4y
LWqUBQWqpnkRbnOPwI7M9TZlAO3TmhQQFwD3YDmScwG8IHlVu/ftbUyp0q0EJKVAaVR70YTlEZiw
vFJJRiK00v5pISMUlWI4EbozMY60Yb6jD5x729C7rzO2kE9+FZoiBuO5JaL3aRTcGvBP1Hf0xVFe
42CrgeA3EiqqKYE+tlbqHF2QbBR/gylkz1yj3CR6+VOJdCYCMKhoEZI4lR7fhWHiHqdk1mMhm8BG
iPWIVMldgDeczuZnj9JwmnGN5N3rZLydafJ7KVRKT+jiSv8HDop+LGwWkZu6wye8JxuHKI9V1PpJ
+t7deRCdxMZth5wSgMRuv5a2ekpbF7BA791JSKO4bSqKM/gzCrJj0tzS2zq852mtnvmdeBte2f5B
kHtHY3bVX9Mxww9f44VMJyD4UrqVs18STP0JHDGgv/hmdvWSiBd7loQ5XIuwp1XThkpF9k3kDW7s
PM+WBS+nn79yDWkPgVVNu3IpYeRhOG9PXgLCvGwxLDgNIqyHkUFCxnwsXZONaN8sn+ZEPcgUY8xn
X2hd2NAOeziIHFkWngsf/vpJxuGHdmH9D1ygblkSZL/onlgo2gwJwCyaPPIzz9+RNCDzwVgYI7u2
w4/lo1sz9FJ7gzhPsY/0Qf41Nm6jnlmVkIAgMErtED6IdgHeK+U5SLHeFF7I9Q/xe9vFoTwmuvr/
Tko2g2vRezaa6oO4H+M7O6vmzGmcfpWJZ126Tv0zFQYFCGlfmSPsi7QozNb0BUQx2LmtGCwF46NO
HthiEQm1WZvvMGyR7C/NOTKHoX4gswKAoujYpfQpudEm92pJZJrtHIA9+T3kuXOfByp+FO6U4xI0
0q05um9wYJM3NBi20JjeHg2jzD416sLTJDoShRXUeAmI8p42gkfKDOxrqXxx6OYpu9qGUO9WiR93
KMTgMyo4RbQWfN9NRqcOYQixl1nQJvcFVOKBgAkJYG9UW2Se5qVxTAyxhZb7JoytLWQnFSG5edeM
7wQDc0o7Iq5tUnSL3/8WMRgwnD7avrGgiYmSK3GUaIM7qxzi21IGwBoSSvOwKsb3yqd1mBs1pUl4
vexvsmDEa6apZ1J0Rk4rUpoXOCtwbzBqTG/A1Jpk54VcOjeuybZtSGznbp6z9p4UI+t8kVi7Bd39
wUhacQdnsr9MUyDPZCrku99xh/SEL/eIwfNXl6RPwCIx0ybBFTbul+m4LVZU9LpNZRHV8dLausWA
L6LBnfuLbbW8fXgNRp432icxl7c1JLyn3wpmfWEZrE8GfZhDPhDtl6Pctjrhcha4fbhRmMAeM2KV
Z4XF4dl3B/E6DJ0HR95U/bCPSX0Om9rjDnzhleQdg742T0zv4jjNnaQ+gxv+iWuTydjRWJ/eYsen
gqz/WS7cfkI2Dbsu9tR+xNMhcCp33dPcVMOxzqbpncx+fQyGGqwbH6wPY5Cd6PMk2+U+7Niqm5OR
XrqwsV9yK+CnDfo8RFniF7wiNcZHoyuMbWGkL1MG7ZAiAQvzLsQkZ6tNKiNIbNVILwb2bCJ/7PUd
1Ei4rE76Lfu42Qkdxx/KHB4AiLlPVraSzCo/ji9276WPZTNWr/Xi2udpopGcGIr1IJqFYCq3GCoS
mx39OtU3dgBnx12ejM5CwJvto8o42RsqMIwxvlH5wXYR9vEPtdzON3CXg+YSuzoQ+uKL0xjQB4bH
CE5BOJGtF/02SAbmpFxXtOqUim1nXcWs+3EWnvJMGa/YMeSDK428Y+puOoLacVdttOPZkMwziyQm
z1G+rXNhzxgxecfEkinBXrzmT5qq4eBOg/82TCr7g18YwwWIr51LvPx3rgW+AE6QbjPQKXzIfPt9
0EReN+Hsar0jg17e0E0K0OGuaTxb5FM+x1opLBOuEUde48YPmfaoBp+5N+xpQH5LBzlQqeE5VwxP
kMg4zwvmv6mmRcAhnJFTwUFYh5XNR0zRwgt3VMxx9pDssCsGUVe5xiGphPgNcw32Y2Wv0xSQMqnH
7otDBzzRIEs+42fuoA3G8x7pANmqmgYqgynyYY9YjsyxursRoVmegKsZXPdnH6mvLNUpg0TEfDf7
dD20wY76wRhLZzJ+u3ZlRo3d1rcm88KM94mZ7hIhuHUkAXUITdwwLHRZCqA59E50YYcPMh+674EX
050uff+VYNa4m5OBLQE3cZcaKJunQXZLEW5Ql5ttjJz9XbRUzLObmu4E6vIxI3Byy1OKFHfFQH8b
frRQXwlbphE1mSzeCnO49i10BqtIsz+tZeOLMsa1Yit2Lhj48oclnKi2nA3nrcYNu2uGaoySUNBh
lyJivmPx6F5ZVsYn267it1mOD02zDOchB+hfU43zk3CV3pP94BSZe2uT5hwZkFME7J2ArmhRGMMZ
s2T/z+/VGPHfxS9GYHJBli7ldCOc/bPFJIHdnUaJLPHnOy8W06lOeI2vz7WDKGkNDxljUkvF7Irn
UtVfPdfjQw3S7951CZVh/4Swbk4kD8sq/4MHgMM+S40Vr6vk9zhRNYvEd56gZ23APyf/0LaKR24F
7ec8KfprpBL166KsNzJ26Bk9DYXbdmD2Dlt/fAwhHxdrYLy+qC4DTk9n+zWv4urZLdX4KmGcHfmX
L2eCT/GT4xv62WqVfOB5nXZuEfDHWB1DYlfQj+m5qX/PBqzud4nbiDcMudxAB/Lqz/X/eTfiV/1t
ChJ1HkCS9GdKFccjTTTVfQchdONprl8bwLkDfLKyNjiPs+SzcEdOFIJq3qZMpjLKdMLNE7X4ze07
zogwZ4ULv/VWAPU80FAWwIwyV0Dyott0x33RqiDbMbZ5cTnMW0c2uJPHCsC48BGbi0T6n22Pyr3J
QQE90ScZPy1gnk90E023Bjv9Rk2Zd84wDKYY7bV5SlmB/7Nlnt8Bom4eEF/nCON4+ERXRfwMsYNx
ceGvzXpz3g4I0eyhm2CfOB02QbOwAbbOFVool4B3eGImA1NWX2CXMEXxFHgBnsVYPU2onB+tq+YX
Or6rXVNay2+y7lZa6rP+sWWEkd7O7jPoBeATfQrVJ4CXuls3Ddc81TrS1sLdyMGbJpPJPkBB6y9K
GlAc5KzY5UJx2HS+otm9ldDi/Vi/eDqPL4vfeYQj7al5qWg3gVPBNg0XbQLMbgtWxAQUF9cQgZO+
0TjCu5R1NA8R+p1Li4tlHQLEMfISQj9wCWVyYfn5ZFg25CgS5eG2kLEHoK9yftuJWznZ0La848gL
UTKbgBl+nGxurvhJIidDkZ1YKxFcBYUiS51GhEKaY6XsIItGKdqI5BOII2aBVycPSYlaJrkfIkvX
uPcxlmCKPxG5sk8mB9w7aUTjPI+qvgHbcgHUu+mvsfjJlQQq6dvCDN6x4DpfQ5u+6SC1ThZwzq0O
YEIMWha/FKPXj2mXsntJiIpsgqLCaqiW8MdyS+9kDOtw1Vjta0I6GjuAqoYIjiQLA7ofzgviMrCz
sHzIXWaBbZKzKlKjGM+h7N2b5MNlJyIN+OBMh4cAIMiRyFS+rEjF9mivbW3QiMxDSyTpbRgt8QD7
U5wTPRv7tsKaU0OFRznu68icyc6kLO0+QmT3j0Lm1r4aZv2X8QPGQTmVNLhb/i6glwujM+2HyQ6l
uNlr3Fw+qks3PNNfSozXt5tPs+6NdRh1TzNEk/dpBIyDfxJTGm0Srwu3Hw5IrgxPMhiKx7ldXE5E
Gj4CaYpH0Xt0aauqfqe3st4NsfMX3FdPQweE177qjW9D0w002So7+qDV1hBD/dlPFvuMta0jrlIP
Kc9NfwqMMGxGauviUXrJx2tnAApI4AExSXwIbzA9rnGKg2wDRdM7JcqzYRzV+dPKI9uolNYtT/MV
zUULc4TYWU8ZgFUGV0LlwwsZ7u6+5sJL52kRtRpb82gfKUnwo5Ao2B4HcnJriJq9WkrHADUWth95
qIigrP7bOmg+zApa6jzYxrFw+umxylv6Anj0jkT2ujNflpSmGJYnG3iH4rciprWTPhqTlTsmLK6Q
mwq+yM+w7gRjFLvfaaBfrWqLcOHHLyiTCXHeYxyO3xTX0HADoe6doAkxdYMEz2cct+qBILh+WtJk
ONVMBzUxYypYHI+4vg2kBNc0vAwWWTrY03axRGPllYcsjPWrywB0oVy8uom1zQXGiYONmIW5t13E
DDfHJlmQ73kBOeSwChE/dSze7lIQP59B6bZXozHJuinZd1vTdIngtkBjd97C/qsfSTbXDdTyi4eZ
XkSWgZdhA/BpOQq5pMexhUDN/ON8KM+a7a1rddUL3DmeRpXmxkNHFR3RnSlzWW302fgHRImw8N15
Kb9EjI77rsmwSIWTR6/IGtCJHCxo7/VaIvCEmi+8Peg964yZjwUbGn/l0rPouma4z+Z+fGGRi6Y3
VD6r1SynHe+HRKh+Yr2QiChtNBUaGmvPdLHTHsM0HYFJfsXWZNFWxc3xj+0J095WJVsq6Egmazpa
PTBAznr08dybvgpwJqR4B0QxueRNZ/7MDQRAq45U1pFomfPKJhNYaGiT7B1IOGQ0yM8xhU7YwEMu
3sMyGfeqXBE+1npO48WnFYt9ffFchM6AUiiyitVXofKUsqMUm0gVdsmTxux1g1OF/yQtDOLmujb2
cBm5UPm2XR9bnDPMe2Ud9NgfRcf2NARFdaoMsdJJ/XD5Ry6EWFawDPrcqUUsZ0ih7QuYa3B7HV4A
ABXNOtfmvoiDKwhdnnJCaoweTgrPCQRcYcCscTXx1JCbK7piTVT0YpEjJpSTDRWFUUz/5VFxyKV8
r0GuEbBtgerBvzcP2uvJ/+R18aHxADNkk0n0Vss3DXyqacPLknX8XjKTo1Yb68EN59BClsQcgUEZ
ecGvQlbKykmhqUgDfsh+mgPzX9EbdMwQRTMvGdgF8Why/IYHq9IqiPpsFtAHK9c9a36R/gNBqJZj
pBV0V5uGb1xmoap4b3mirnYd+Jn2UonQP1KAZ8qTLkoYg/6Uie+VHctdQnXNr+1qP6o8OkY2Oeub
Fzbb/ULHD2SKSFJYpy+ZMJ1fU41cC8s0aO8BbTiPlN/47wnNWcgDaMwvfcwFdC9wdtOkDAru4FYN
wKCwhHmQaeMTlKx5gv6rELGtqgkiPK0i2PsV++odkiKGFwqkDpoX67OFlv3HGIpXmplB5CQhOjW8
AAIjDnQaNX8Dbj7jacbyHhfWjGtZTs/QbIIL10WGtwTZ451sAs0YISRijKk0ixZqH4I63ZSW/c6t
HPFGVcaBe0v4lnXT72znWUQpDRdpb2Rv4VThUZJioNeAFAmbhSF9wtZC2y0Gj/SfPWKb4csAFtz7
mTn93wFnnV2O5s1Eu3lj66upWYi7BPBB713JoN6CNQ0aMpETa373ehdr6KQ7auShDu8rbGw7MXqk
IiFK0nCZWBEGNTLEXpsfrb4vefMG48GihxLop8f0ixHx2g6sN7YxHWjgIWYdEeP5wD+q79kJmJc8
af2T6QbiwxmG+AyFkOqwwAibz6WV4X2hVita7LyUI7PZaIbZ3xnR5GASYSe2DM6l4ZSgvywfHLWx
iuAumKzpXsBz3JaN6cFlJSCIZSR9kewj3Y0zYL+FMHlDuhdviK3BPVpo8yeJhboGTf8n7uJ70E7g
QTHIBBe/FO2j4QFN3GD1Wo68YFoCvcltskTwlMLWBcUFm6Jam9N011ZQCxYHIkgJUAwE93sVdL8h
toUIeFD8NYOq+hdTf47qoJyrCzIyKuJ22tiBcWTZyEqhCnj/m2Sf7kZPkOjzet5BWd28Job7NIIT
OQn4NVFHNecD4IyCbTVHFGvEY1IQ2unD2Ihqi/qTnGVAt5tA9t/Xyq0utPWhbwY3VrAZ1hXpXWAw
x2SNUzPdOot+Fks5O5uggw5darpja06cPWo9+xyMkAf8O1y+WQ2iJY0YPmf3syN0shlG+y1gdcdQ
xa4XOsCj34bxgzFZ9znT3mYk0h4Bo+Kj6sthNy++iuYpbHeo7PV+4d6xHd2+/QGTOES4hYeod5z3
dCZt2qAuchcC28k8vSOqtDKC/eAO6653dle9oxN0k3UxdkbVESq3VPhSJnD5aG6GuuP9LKRLQWaq
2r74+NRPdZp67zgOLu6CD190WUYptYtePYrPeVZ/LVnc9yAmeqksG4nElBc7rvKD7XsnzMDOzgvc
Br0sTo84v8t9wni7CRp3jpqhs66sU4KLm80XwIXo+FwTgBY5jFbLXqXOfMHG+pWK0Wce6ECPYwaP
sJR953Bctpg4c5auI0gO2tNW92ZC7naxEn0dTXSqMg3JXsTmma4TTFNT6++6yRFEGO3ZkRs/reWn
wNIdadnAXpYaU/aFUlTf2yqfdwPfDJC3QmymAIc0yzP3AHfKepKrdaRKvGofzqWz7xVwD72yCDme
MKl3jfcgsdZi9xfpzqSCGMmSanjIGjtByJywgTUcuQjg/NNCbVJV/qtsHh/uc8atY6g8B2bXHwHm
6G0XZM1dbA+vsEKc56SzkfFyHKSKltc+tg+tb08/wnQrVOPgzkdd5B4LlgmCSBfBtQNcRhbyCFmq
eOgh8xzawfhRoKE3hc4HPNhEWQLP6+kh4Sg6+lnn/1DmiAmnKHVz4Sjmn6DY7ZWhUA9zm96TB6fa
3TW5hQVz3extZ45PpW8gHTCIZ+e0HhGLHM1M4ZuC9RAZkUqvJL44l1QG0wPhEGOmrTwXlEsa3ieh
+WHA91e64Ep8MUZWiNt1Az9tIJ8rsgcJ1SkC3iV3Mmyz11QYP6DwR30OMgMwKeHzX9zc5lMloIIf
iFQ02NIzetWNenKjpaMvGFEaiY8xnfdgY48XiEHGMffH9krTTf6JOoL9LJMOnyVaZtbOzZWiDf/O
slUUzn+cJnNQ3Dou+CvEDc7HsuuDhhSo51neSYWIQLk5FtegtN1NGFjGjdcNviD9LfE15YcJ8fXT
sQfvrxoDrEkimeetypPeOrFax1KTfY69Ez96vJUuaLYRXo3gnhDJnWv7NNvmtZOMO/Yx77Ui58Ab
FgTYwK0jo1Gpmkpc7s1IQpdnnwXk36xnJgxCWez4P+HZTJd2voilTt4zg6rwILb8Lf75gNYl73u2
539SK/UkU+RWB9bLhrayHzPgYtGky11QJPajbLHSmUl1JyvZsXG2CrzhhbmvqETaLkvAy8x1gzZi
HA1eWbkTlilHZ2Z/OxqH3Op4K0k/vAtWD8OY0aZNbdV6SU1McWmnjhdg61Yv7K5o+OVrPTlmAxYl
LV65rXEgsc0kKcjx7yBu+LnL/s4h81D5j1gkHpN1bATBV94XyyjPdj1YEZmH5pk29JhucfqudpY5
qZ2XkF+tGNe+sKtRED8Or52B57CqA4/SxAYmVeszS5ls8GW4wlzQEG6TUGdznN4DmUThgIOtJru0
TPaEWFG3bPit6m9iz21Lc4oB0MZnJGRDcD9kuf9WLNTiTHP+aLoeryzZuedax1HZFT+9Ue4XsMKc
/qA4Z36ZhPhcVyV/e2MZLwSmYFtpzmuwOerBCUObFUjWHeZ0WH+GPnn0rHR9+Xm2e2cESX9IRNa/
8Cqd96Zu4Kw41VB++J7n/TEnkf/B2wGwJs2afQ658zf242uWkTXaj+Pw0dvLo/Ly/q6c2BBuB2oX
0sXrb57VHmh4/HL87ifB6r1lDZiTR5vMo3Zrdcfice3sXnk5BRdMnaq9i1N0yyvkhwnuDPZ1OjUL
B41D6v1kdTORnGlIsk3f0W43qrbaI2jXB3c0A2J647pLal/ZsD17XRETuEn6S2HWxWvPwuA6+opm
VDRnxVa2KV4bm3PVNxKSxHCVj2MQHoDd/6tzbwEU3u9LzROWFdhXM9DpJ74mzn1jpIdpJlyn7TrO
d33ny11XW/DCs1EbrNjZGbnta4fVaYMnAWqNYOidzAoQqksrUuGs9fXl4j4QYNTmBiPWtoz7z7BV
RygnFZurqoHkE16LnLSbH+NuIStF65k/ZycqCfML41dymDCk3Kn6A6cULvfxxaADzgPe0hLqwv5h
c8kCHXNI/CZg8K57RQUeFFcDquFh1Lg5a10czV6KSPpO9aSIY+6bbBVe84p+rb5kGK68x8TJj4J8
JMndqf8mHiEPtmPMETWKDN+WDw9xHNt7taS3ACWBkQRedgUtu12XCpZwmx8i4Nmfvuif+QIJ6lDL
6aV2yBOwwXb/uB18lw2ypbgVbdndW0Q9qW9FiLeC8atzXbJEGyWyW6otTOpemKxSMUNUAdQUdnm2
jb2svQsH9YhF86kVeMpn6iA3IGF+QlU3Fyg/zX6YU6ZFtRa9FyzlL53RytPgZeFuSgh4+jVzW5b8
zBUbm8WZnAgTzEsq6se27XiVjhV/rZMm/lEzDt1GNsXEsCZM3uz4So1I3SvfeCZNuirheAAs/M/r
d1+82SsCMA8Zc3DAlkfDTZ8WVme4nIpml2BNfzLi4VoWkIwZKsw90o+5bwOZ/zXxaHDM8MUd3LA4
TKIy95wgHUAsHGB7+kPd7SSN8SkbR0WJUr8QZaMBGrkMux5JCi9DqCUSREHaWqEuL8nMmhjKQqT4
OdvW8SPyOtz0ElDHXIBBm6O0OfWxy1MAWTEIHy/4jfv0zsGqDl2WnUERfHMd8E4LcJeDpW0XhHwR
7GUHQ3niuahjXo4AYsQeSzRXWpTBQUdtHOiXwE2aXeYG+QvNEmcpZXVv+9L+R2yJNeiYxx+IOHrF
GcLZa8dgz77yLQnMkRAzl6JgM4p5wgnVLKwnQj1rVouYrXfmOnTsjJipFe4BxeVJmJzBPD+EhqNZ
WYDaKWyKKM4LsfP7knaCs7+Ap+TJbf2vsPL7W2fYDy2wCORF9hwnAhXYP9NwyC5pQN+BxcCxITKQ
Py4FW6hxpLMh59vxyoIv206t6D8W1p/IH9SdA/3JztmYJN6pQsjcNeghzPImPSa0Selv0EhcN60y
tQ8E18od37XmAEeiIzAEO9Ghzg8Eto8XnLmTPipAr3wo02Q8wgnkk3FL44MplKoBknlbXKgPK5mT
LbdVnVssp4R3Zl6NF8ufqmdnSoZXJV350BSJGfXpol8EXQsJ+z6y272HTuFW86VU1BU1VsVsSPHy
L6DwkHFSr5E1n9qsHa5L+GJVko1lRItV+yDb3o7GXnwXYX12g0H/UdzhLuQrBWcv2aKJ3aHd/6Z8
0OWhqBwP26aUYBeyfImHA90Zms11HF9xx4+XRCVefisRa5xIu6hBJ0/0HPstV2bys6gQm7Tte8Ge
q/HfJOGUvUM599XPDByey4CRHj9p7fAOKPon3w/+iDFL0ao6+1CCK9tP3ozlu7BCF/a1h2LK1Sta
GCQOKPsY1kcfQNVERiuhWYl4gFy3n+YEa4hQM9q3Uyx/1ZDJ77ny/8517x1K1RV7vAVpgU2z4ruM
3nZcIPM85W5lfAVtE1PQteIBcGeT4A0sio4hSksupuW4AeD7Fz4y8VWLt80Kr9sWVJseuDgNWzlQ
1cMPD2wkXe/13OWbc98kLegCcvtOQgMeDvXB2i5hfnLrDCOi7BSO41necWSCesCMj9PdHOf3frQa
+E2E1Dgs6Q8tX0abxe/Z1zrHEtPVPKbAw/CCDqySEgQG2ncyPpEIM5TnHwJz6k9ljf1q62HOO+AK
7FgSZ1X3RucOyWmQPY57rgBLNPrBx/rGGt0YVbrOY5hSFIniJsPkaI53C+5wuDae7+6XKv5k2l5u
DjF1cwMDwDoiUanTCL3ihUy4D7sFw+Wb9BUtCNg8q5uptD4UaYijdeA/N80++YXxOe5DikbPEAe+
CMbUx4V8wGpURMKu4EgiQOcuqLHElKx//Ma5Mb0Pl2IC7IaxDQEvVCJ5jL3OQ8XmuSRJgPml1ai1
Vv5BC09/TlmYHLngdqBh/eR/hsF4NmG6YlRAh8RUUZmn2BhTLJ6UHdJFQp7nh4geUWQ7DayNP2CK
ooBjGxASQlxDMdmgORQH0xB2vi8FphiyEql4tQr1ls81MuQ8gxCCqmBjiHTlb59WoFQBweYTS07t
z48FBcabMcXCxfdnN0H9f8DH5N13GKEBRQPClA5r9NmlsYr3wd/MHkUUV3N6x03gLWH1tSnA+AHq
4Q53kssyYq9pixhVTvn6nMblsskWVa4wJSEuo8kytWcQPpK8sWk+gv5KJQBFRRK+GsZAfZ5ERgzO
h+deuu51sZsFFeFoShYCdZimxyGQhNkzKOpO2Ye7Dh0GCy8n7xfTFVmBeHBe49R651NdNXCsz5vE
yO+W2F/eawc8ZNNr7IKdZW6JhtVXUZhqH6gZu3oub3S9YoGIQWevfSKCxaSvQC2WPPjoewLuAKAP
/pJ114DEzZsKcCrIG5/Tl6dn7nZBhz2qNRsmpRxEJ316Id2Hsr7Q8TJS+RkHu2Hqi32+TqIxMEiK
R6YApYUUw47g8aaxc6bIUNPJBY39sc39X7YD/wY4CeSVAL8MBo1iuL9KnKyDg8F2ofd+P7i+xd3J
xVcL/hHeaZY3kRXUqytpqfkDF/eViJ9JX4HvZZ+8SJ7I0NJhIWAEAIRn4KcybRkktVxGfJtBrhAI
mYfpgfevfJoIvs4nEv02STX+Z8axMXNqoAEOFPI419wS5wFX8RFRtTrm+UABi0UFYjbhIRxKAiwU
52GDtpL8Mg1lfgvCaZfCbj74pg3VrDR/lsQ4KNnREVoCsZS6RN9KrfBp1nRX+BOVLuXcnoKWpi8M
dsZHQksyRM3OjCGCeAtgRim+6n5M24juVqgsGhpr7bnDgSG0O1cLNjqKR9vHoJutY5fpFZJBFV9o
KVIadnhzqZ+/1LSwX/PQuGnbanYOpGG8xwYabqmtiXolSYqg0z10noG+0mBF2s5fLa121BoYIWzT
CpjNmjgJvhpbufN+yueluphw5Z99pNrmjPMCvUJ1/UlVjQYY2wXxgxr42j6CQWvK/dQUgDTSuRp1
5HoLqeMda8S6J9VUWZepWw9vqeTzVEy33DLdnSXVD5mtqd3OCicr+hCTX7vQsglYnswxdqIZT1Ga
YBJ0ITvsJm6GxyoL+QVOpvt3GsL2HKPTYRlF+uuC8tUwCHYmMzq6idUuBU+/6eAJJCSep2JbTFOC
NlnW27gwC7wrZgn6KSZtjVrTifISLLTnunOp7wqnBKon/ERuyzaoeNvm2rS2OD9oOZ+19cax3vxj
CljeWy6X075b/OkZrVU9OwuE95yU+1GgSJ5Lw3xbKeR7Kjz6fWJa4QvW8oEkVaox3ttDz8bTbM+e
KYMTwwREkWLy91j5EewsKnCuACvmksi3zImbJ/Gdy1upeDRsJfSF3qT5DLjGwxYXtMMRz4oOWXXI
eptzTz36LEbvhVggdw9+8TFXpffdUtV0c5bSfrPBDW6gOLMIs9gh8i1SFDNtWVYlRHBiCsYrJIEQ
fgQsz9bpXnP+4HdZNm00KmePWsF2dSEHHfEjWoxlyiVjzikeL2fPj7NbBuvuXgcw4tDEAJVB4Myn
KJsn8kCVdovt7Kv+b9DMxrb3JfITJ1UUeFyyG55do8rmdA/NA7i+JO53hBAoeQa54tEKjFuc0t7/
ODuTZbmRa8v+ikzjghUcgLvDn9WrQfTNbeO25ARGXl6i73t8fa1QTTKZMqbpTSSZmElEIAB3P+fs
vXYSb2BzITOP/Xlj48I5xLnRd+WSfoHgHm4X3No4D3V9ilRzl7fLcwkJzBkYGcG8IvzHWprPLqR7
aHS5qhrFCHBUnmbCmGfWSqm8hrgRyf56reegiLOPHA/r1tR9jaotNgseYSvd9U3gHWwY2uhhs/Jt
Ucnei/MHFcU/U8UiAN8As3uXYPxgDMH+VY31NXpEarLXYytZhxFIqqSHahyCW90WLQ00/JNt/jp0
KmVWBuKcPiwLbIMybGdR9h/twU1vlwGYQUv3mc4Ng6IqMAckCukhpUrQGAjnp17FywOh1CUPzUwX
uK+HXWw6eaZ9Q+ms835fYha/CeE3fYJolgCbYWrRTjaUHyiH7vU8mwMDagc9Gx7/ZWIE32r/U5Ok
fiZiiSMHFPs9Sw4AXJlwE3iNd3rijIBaeMFkp8r3ikmCT8jrQsRPN8i1bHpxKH3nRZgpK7EMZfWX
KQwk9uiS0eIui7XziGr/kaAM99ReaRSB49/5lSXv0F8yzWS0TAqwSAkGiILHiCnlhthQVBS4FDrS
VnrXbEFtzi9134nvoUJg7fjYz/qkFPdVLzjf1JCz7UNhGrWRTZnf5yaZNi7GsQu8SGl2M39crFrX
HWCRoxg7M+SsXl2p62Y3DNH4lA6Zc7ckAY+rGycHjKfZibMgExLl4L+HDXqdrHO4ZXREevZoIXFQ
ddYNl1HL6lvXhN4XzjHdKQ1na18NIjmbqOsU/Q7L28MwEx808aNPexaYCWiSZ3Nb3Oopux294b5k
kASpwODIH7M4uyxFn+7ITLnm2eApW5tRuaCOLaLBiQI75lS8/IdXgPYmp5upAuEnZf0Zx9CWnIZl
nUYsGx40AqaEBe2c1VIUMHhHcWnqib+EdzY1bfYukrbejVQrCcqCEQiBp4Md7ntC2khJAX1iEAwy
+TzKqpZ7WIsWoxBV7jjq/jDcqT2eJ9zdIx8Y61eQYlZc4nOMym1rT1FCGTotD3U3lkewyiGsvjly
gEVw1nxfmMIjSlHD+KYtORynsh4v2jLtkwVgCFcI8B85m++NoYfqJBCrceb6wACSWaM5Digypna+
Df2kf82NK5HAFvWHChPv5MRR+TMJkSBtkIwy/+vECKtDAfHFhTu6AeZBMe+1tTwTzkQ06gBSZUPC
bHzAB8zk3wMahHRPT3vRBkizF8n6VI/tv/KNcRfy3DNZQcQqPiKmp/dwMIh0r/hJfkZ6yY59NmqL
GRPLbmGTBbMdJWw0H2ngGSiZ2fEmZA9zLn8MmDu3gQB5HUlolThHGm5mysaDR35WQ8StVnP2aSSe
QXxByAE6elk/kyqkMd+JbNy30jo4Ms9waRaPLjUObgdsKzSWCOcIqwgpD0Q4RhOCYYxQlrN3qzq4
ISM5fgKr384r8qHo0lYTxDEGrDt0mPBSpgIVvxrUdLtgy6YnVcuARjKtR6SmdG5d3wBEK1R5CEvG
GGjjXbM8y66N1LZpdPt1qOw8I5cjn+NNMPVWvcb4yMuPSqMfXmFmoSHyyt6+0WSln0ySWuaJzD21
1aKGultAydmSCu78FHi+H5UXBvzggp7ngMDhPWpBK67SyHNv62DuyNdD2L9LTLwEe1wMRUMvKh+u
yZKoBdKpo48zOW0XP1GITu4W+ilt9aL2801rTcm7jJx051LNqK/0Bcb+aA3VmOw8uyVwFmwabiXF
7nF25rh+LBsoZECuA/2VrAOdP0Q0Ur2nVnrMt2B5lNHjwKZUbk1gquIeprqk/CQtvK9OAx7faTfI
xJLXZl5008YEdlZjnLhPzFexL7l26LcrgDckTa6ph8JdHOBLp11EXDgNOocY8GrJbrADu0SWF5ZP
rTHJeRhpqhDjzMSMRsox93RK5wWpK6LtcgCWFpO87VfegPM+oxZc6WqZmvOsHJE9TRB6rH0X69EO
VmKoS/oy4fydTLTlW5OTQXj2PKv7hhPZ2WWFDJd7xLRJs22CNpxfODLCaaDfHxcfvtfKRw6fud5n
nh/gYO1pZLW5bO+szE7FGrLSqN6xr5fVvVsJuewZS6CyWS2CHuV6jkDqVCuaXj2AyxTCa2AFGP5i
x2PnLUl8q9bW5GUTr19Hy5yyz+YMiAzbkGFfukccqfKb5yWE15uW8ylbFem+QSL6u5iBZnYTQiVG
0YPe7bgkTe4hwIe6fEsuRnGhCE3lgUJsZPlPJ+zhgYAmu4oiPvsq9cGTAQjqQXyObFszbQ12bWPy
jLfVc4iU6HVZiQ1anfidY6pLcKZd5S9zk/b1mzb8VlsoJzTdg4TZf619HZyIirPFMY+6cLph1j9L
Ap2p+NZkKERvZd6ULHdBj0Np4J7f5LH0xlPFy97CCnT9A4K01nnFwE1orUc27F5xPP9ACjm8Mo+p
5Uc8efHNKDsOyZIx7hY8T3qCUtTdZ6MoDvbVK1TahI6trIouPz0VdXVugEF6pamXkjRa6DD4WnJo
Hh8VcnKWL+LDwSF4JPaUbXGtuPMei5pqg3j8OWFpL5FmRrreoQGauu+ZNZjwe0KM/XiyndFJb7JO
98dB0bQlMKrJrrSBsUFjboXBqUL0ZF/Q2k8X/KbgHpt2IABd5QuxBeQdRRRgd+inHMR4MSvF5MZo
0Bbp9fFNUTVWcmfnDgGd4ewkJxcPQAV/KPIY1FGuDxk9TKI6DoWdINwWdZgi1HHDSzgYsidk1qAi
7vOMGNAumW8sVPkdM28Zv1noCOeVVxB/fV+7gZWCcwKTpohz17fJtPhvfY8WfGVNuSHEq01f66qS
m2IK7ItfVsVRxqr7FjpGaQg2jhQnajxGoGaBIxzHEIzhGs5D0RPZS9OFlnVSxnv6cqQwjkNoIwh2
8a+wpuMmYbEhwKdrAjT46NPLr64Ke5fDSjLg6ZyQCxyr0B4/jIrYaVOaqhGOxqyftrDhack2IWSj
q/JDBNUxaGsHVVnWLij87douTwngFRC6adjT7/OGx3xi8gM1HCgUMAR3cZbvopfd+ErISNjukqlM
rkqTKCaqpZ5iP9k3o+3dNnQDlosrVPaQwrDSxQpblYTsQPwSCVZDVT9EM2kbSNnIZlyJ3iLgqSjo
Q20HxsW0gRkvdOfW6nqPnmqo/Tub3AW2bxE7X0rqKViaEAvFPiJA7VTTVp++kD9hvSBzhjZBJkvv
Q/S9ErOjdSOYmFNJtg6Y4JOf4rqo6WIlJKZnSYiywQ7Ka3q5KCAdulChUUqwayMVrZ/TGoKGbIPO
vFZ945qfA97v/h47cUligBzwMlnMV1Hj3Im5temolrbO5MknrHdXBthR100Pn+wmHntnIDXDLaJj
5XM4OPRIDbbIJrsXt4lB31VhSf181foctQeTw1JQhGbyyvQHFUi7JeIPXVMIPvXBOExPz5VAPXjp
1FXk2CEEhTzbMF1daU3g010vMh9XfYzHn1C0rtOkREy545aYKwdz1ITy1MdBXLWJ9lXMs0sqE/0k
A0X4d3RMVX6H5tODk2KEX+P1FjT/6YYmUuPVS0Z2HR3Zndi5jF31vWvCiOEOE5ONi3Mp3HBOTueb
qWNvfbDLhsYbWqf6rPOxfMWwM3FKKqz2LbOdepvGeSXeIy3yY8zBhOG3DBVYH6tu2pcKeEDE7MdF
798wFN07YQBnTUX+Mcmb4IcmjIE2fl+dAaEHJ1K5xxsdixwWEp/AI7K6dRs0ph0+noQRIyxYiaKh
pRZk3sZ/gT10owwihB4mlGUK7gOeiHbaeJEE/YiMy0PB5nrMgDGjRttQ4AM/F7mJrpkmXb/4Z+U5
yP/HHjNSx7OAt7GUfbZvgxq3E0ZA+8UvrmhuMGd0N50lzrcpg9J8beqZQAQMtZSSGavKOhlqnRFK
2LjriOP7a9xrc8/XZLSIjri/Sl3n6F4zX3NWTu920Z6zf0s2XNm48r4ZjXu0fGbDcAQmZI9AbZHb
hbW0mZq486srPPXqRIN4TPuUyf14zZy49Ru36W5t0myK244uUPCRM2Rk5XA06ynEQfLLDlS5ND1p
dxHGFeo4s+KNwSUbZmwTPL8Ha4xdthx0Mc/hlOsbrbvRSlZkFFnZ7WxTdsEfi0D/T6z71arNLf3O
oVRYjzjtgUumiYcb1YYcu0dzlb32uCbHD/TBEO7Y0N3oXXecT2AXNdV4KZI5IuZn0oiKFNaNTUMU
xDXIWXtYr3T56AIkxjHSUERvlNNhYWtLvDLnJU8GhGhXNu9bbzXJluq8uvBkBMMNdkznmYwZgubt
pDPHmDGvZrguw/cMIPu8QapneMH44YNzAC8Uu25Vb8G9oDsvRkuv3XYqPMZdjozUnRyo1E7gNnO5
rMDmzAiz6jC+gkJcAA8vdFhCJOQug4E5MLic7Sj/oYTPX+ugxtwyWBtdxGecoQ/YVsyRiIMOrQEv
y9ae+zo8uxOF/TqtAi+/T2oF44OeGoffbKwVWMvOYZ7o2Ck8l1Kr1kJqJqXGOOk7kt5+izgYyqlR
W/I61PTVgKG9swS/obOhhT2+9kVnucUGt0j7DhOdaPganwboNCbr57Cr9YlOxbXY6+Jr10J5PHZe
4jXYTgVsUX8lfM+Jj9KD+HEsklgT/mSxb6xoBqOLjLQat7j2lht60ct72Aq72fdzregBNTOhT/1C
bhmWw3GNitC7KQAjwnOUUZFgZrsSuLIlaK1XZKfB0dcI2s8VeDL3UjpFPT3GmHrLZJ1BocL+l9ah
L3eiE1XzmEfzyAwF4i11qEQLy0NQD+Bm3OFIY3i4QRnmkIw9w5CxpLzRcH7MBs20hESSlK34WhMh
oDZ9w7F5ncCgmdHNiNhkoMZ0MZ6EuQ7Lysihet6UUGQM9bwe5dxvkpFnkjEc8eIZYeu8FBRgO+ca
dBJOvfyegFa49XlKD+Sv644Ux6WcLp5lUxbXYwDwvsPbAzg6SzwYCg2TAeWaqdnIGX5g1tSIe5F3
j9+ZVkXRh18RLn2LFT7DXewQBblz6KgGyEGTNu0eI69nqu92fpHtYTwJeaFZT0rBqN1iH9UB3pm2
DrBJMFq+rQaICAdlYyHeJmVSnlEyZNuhtvUhnNC/bvKSRlg/Yd1Z6SLSV7ZoyG1emltSpzlMh3Js
2y0KP3dHT39E/MVIsoZ/lPT5czf5aXqDZWgsUdov9g8T1eIHHSPIzaXlGsG/DmTya80LIzdLA7Ao
nDqw8KtY5cy4u8x7wa7rbbBx9GDjCuts42rnaEeTsrQ2VeaLAvZflmWEm8PVQFDkFMG3ZWrH7QCK
pffAzoULhNausJxTHXr21X7KoL3HZPiiMqtS3+w2am5Rpi/Atapyj06ClBvmWYmLAGnud9DkJlQH
ZU8DCSqkF3E/EqffgpJsKGuqttvJGq087VN/vHCOS8oXGH3IH9hrB40ltONsU8mZvaAefOWTCIuI
dC4nBO4kO4TrkqhUxNSVNaePpIQv/n7oObAd284L5MEvQ1E9Y+xijZgSUEHfpmGeYD8WEMWSq4S7
qk4LKDo8/9p2eiqDJYwfkac33iOgtJEEHOJ6qcZNZMEkWpW4+MYT/MyoIYqx4PDzDCOQQmrjqCvw
tDSW3EoV9wx9F/bIluKmSqIHvyNxctUPiBpTtN5pOSLbYhZGJAz5o+220mP36WXXgXxCz+7UaB+e
ETUp8WZOV7+UcWj2sRRuvQsdEfkoyqT3nE+teer6tHsWjYk+J8gZ9lcJgeOK9PfFD/SPI3L3VA4P
HN0juDMR7jfQ2PXIdh6BcWr4W1pT0sG1ujB6tvrZ+lI4/XwxNJACAkV8OMbgGSG83QRwAx8DqvXP
2jZ0i1gL1DPYcz/9nqVjP99nAPBvK9Px5SFjuMTrekMebr2q9hg2FKmBdRJMkEB7FZXNNhe4ftee
yOYzfmsGJ2EthucJA9w3gyBM7JDcR/mDX9kgkwPj28WWVjZrmz1xpggRQz8DI7Xkafb8fuIMlIFh
h2ImywKwe0ocDoMYRod2b8wt5puqIsu3JiIqV2QgnXMUwRlpuiSrYoKJPLHtSWk5OxXzcHB9xKoz
WmT326JODKYH7ErmHWNK9sKEfBy2DcP0o84ViQ7gny6LwyToRHmq8lPIIPZ7ZDfDq28PsDjo8c50
MvyZ+HMHJKwJxdh9Jci0HqvzUtMaKtF0sWPdxQODSAKirWr4QqQRehk0RQsTPKCSAXZaY6NlA2q8
0CdjcYdn76PP8UqrPk8EJpdrdAJMpqK+HRlTEktGgrP0VQNbGrngdDcIM9wPdafvnLjMnxTkyuDe
mlIiiZ1gmAjKrnRnxKYQVcsZMKhMuXU6Cn2CFer4EPeVfI08kgmPaAZ0+9xykoEvkDmR2BgSgzRl
dQUreYVddYQmZBHMICY7OQSNF3+XkahfpNfAMkoG+yNLMnNClVP/7GK7u0li3ztXWRhme8cMxGEZ
vBp07cY8/pHP7RXS6y7hQLySpe50wKztrsUBZagTOR6fZ2k3zg0S7LY+uAPfGAGZF69NVKTUmZMf
17CvHeV+9YbOOsJTaMdX/NHGZgpAcQqyv8FS/ln6HAHucy+n9cyQZCnND+m1XnKbjX1Co8kB5kZs
BBsLur/AndhlBCeATUFitFgZMHOHYVji4ZYSBHE3KATKhSlJAFaSXVstZEUvnDqPSiVIdMe5MkTb
z0N4aSpSmrb9LFLA8Uvkuvdob6wehSzH/9NEQArXmBO8O4Hrj3cDm8Sjo5f5nsRoVT2QLpV9KYqQ
zupoQgXcI67i9VJffztwxAinClzqm3asM+viObBNioMIiYkB5D83pnoEnAj02kokmMQVHjnhlNck
6ISwARkZ6C06kCUiWT1SMayY444WoJZKTpDc+LynAK4tYR2y6vPhzWJAGWGy6yr8anSl4ik8LBju
FTFyy3UQ7ZFre2PXrEEoKunL0U2ao9cQhGAFOqBcmg1jfgz+tFUm/eIRgAf/HSULxmjT6i6GDglf
qFqxcZnmRjIBe1PBBLWlAweS0TUpQwr+fCYZNwHfASFk8kr86+D+qTKlTMmG6fBLirc8bzrQEvMQ
hfYtJWWHkjADIsxM3y29FMsGPhaUe763WAwHEvI14bzTTeXUO3Hz2lIdclFgHAmbySL+0JdHV+m0
hRTD2QT2L4wb9XR1klefgJHzfTjKau/WlN+fGjs7mlniWI7aOAxK8b/mH1PiOgmFvlg2A+n2ekN0
O0/j2Nf0W6FjXG0aY2YjdiopRe5iS1flveNYfb1rUKqFazEUXna02slWF6fyCgR+YYp+k+xFfDAk
NB0mnn8gqO6o7E+spH62x1jHsplQ5p/VGMJMjtOsvgdSzoYepNV0W3YGNPKq6cJaPWdYQb0nzBR5
hr1UTdYWpR2qxgpoGfpDM74xmHQ3xAnaqPbpHoVISyrLuc04gL8ITiL545IU8ZOicUsdR/v4g1gW
Dni+FzaPom2SckOShn8ueK+/4L9cIGTPSMYozmgcMVoVU7qSFCAT3PwyV+e4DPkDMg0gSZKx4YNl
ba2mumPaF0O6jRa3Vq9K6PkAd8LDC1wQSUljz131OoHnXKT1sXWr1LpvqYRQlAhXTvcl6ykDWiYL
+bKZWh0qRDjGfY4BPyLQik2RYeBPlzVG8aqvNmOeOM0t4t44/1JEiHm/ekoNPZGVaPDXKmi7cZ3G
thU8RBZ+JQb9HucE3L6lo95L7NPawqTtOs4bniRmdmjMTHpEC1XdOpMHv4iRg/xmyAMMcEgRdk2k
E6uR2lsLjYycWoce/q0lgjT4NCU9LLB0LMpAlL9W/KLqwGvVdORU5Laob92W8OvXQdIH3yW9Uwk8
obbWW6ZjGPnCbly2mCKIm9aMxTCfd96ib/wZqgXskUXfFiTqaKZBM20Qs83o7TDGAWP6TO8rQk7H
WJajiA9lAWOWSylV4snQaX9KfBRMRxa0RV1IcK9DODhW0HJyrhhrZoQ0uvfZ4hbrKhAoLDk2RoX/
0tKxomqvcj39oIuOqpb6c0ZEQeuxSmlJEoA2DZ+u4RuuhRfTrzBT3z6nWVR465zO0PvMWsx01lJR
zjlsnp5bjtgP2TJYvFlR/QYyyTvUleiXm1rip0VKXTAAAqkRvnjCnmhsLCJVP6g0PLx0TLmcpyyq
/beFQJAw3DnOAqFlYvWH6aJFCgLNC5LnoizD4L63UAgTkAIev02Xp14k/Pob24G68OJNmYi2Zpgh
5RJQVxfdI9tOgv46h+jw5tQhryemnOgLS4z/3s6jpvmSLSLAYuV4D8KSxsYbUQ8D3bVsQb+Re97j
TJVgHzuCUL6Wfu/Hb+idgNVNskkJDfcD9zKUgYNtqU4pjKLRe3fsEBezP2Px5dQqw+cONJv/SBQt
NRdvjvk2DxMIKVf4N+RN5OdGXB0ANEyzN46x84FWMKZO31XdlnxuwJjEOHRA31AxzLe5nJs3fBvx
9JT62Tg3cCkc/slrt5QGJAfcj47R+tVIoMg4A0cEJKuv8PkVeaO3C3Uz/puQinC9dMaNPwPwojfT
TC7nSSSmZGSXdqraO/3CMRQAY7WP4j5hNtPU+igcjq64ehl+EQk+KW9djK1/RyI4B28MKQya0zL3
vzABrx57zxmgpxBL1w5bbr9l3xRGj80XAcrJehmxr1vrBQPaNZQWtPzkZFSSRamtgfQNd4h+aM6n
2bEZSBdyPB87EY3toTm4+KUHSA5pjlTLtGl17xt/xJxHvWXJn/SiJE5zC5JFdcmQcJdboTX2SCCo
8NBxO49MWaWVhQ+uBcjPjieSPbbW0tb+JUwaHK6cYYI1k06gLlDaIJTFWPisrWgqXd1Wo10ih/ZZ
mUnPAERZBhT3m2CR/sfCZIl0bt6Cl9DpWmQfKZRt7B0WMamcCp1s3S75aDZURo773RT4ideQshkW
g3gCSoKCNa4ZOcFnWEU2xkSaBkzKntzOIpSkZhi6xVrOtHJ08q2EyNYzWtLUAXDXkMA40ZVIrO0O
Zwxd3nA3unjGB3C17tplKPeMZN9Odwmnk+vA3p79bwV4YTggwEuLHbPpAD8twb+naSyLl7xrGoYf
ST+HCD2vkFZqXASGu4gDKobjHmAO9MQw+9qzgk33fmqc9CySPu5aIBeVtt4qCGv6S9UbEJxdyL5z
ArCGWLAW/G8aerRSnxdFr+g14vB870y9nS4rz0VV9mnbKuG+sbAY8NMg+JYD7oLOB7LDT/zOUyOW
N8wLKgSTlORR/1SSEfnECHcKCczww5/g1Pv0sa59D5g7wol9ZnEPORVr5Fd2w9/ylXQvQeKEG8/f
5o406ygLGbbiUnVX/hwiCdd2SAnBsAJJrwjD5Lbqw/IzC3xDG0CgZcC9Gqud8gc6Ttcp+HxCbS6b
tyaegk8meX75bWSjICIUmTnHIytomuciiFxyAugEXgJZ0yBIoT+xfzj+8g1sWIVHj4MdPkNi6Eko
qlh0ZI9K9lZN9njIFrs6N9EYdM9ojyb3coUWNPvO6WAobKq+nsmO6QPWES/CwP9EOFUePTFucrim
nWKBdS2yifYzNMxPcqgoRxO/ixgzJf2uNr6+r70hPTo6rbe1SOzvGpch1n6MAqjjSDGqb9TikEpG
cwy92MIrucM2YdtouuJlL8qCIqjn3fAnaBuEVoGSiWk7gQux5fLYWKi+Nl4ux/cizCezT4kpnQFz
BYaEDDehJ7EGwF8QPMniAS+CzIbAmZb3goEYulVRLMmMK4O9fc18Sl05p5wwVoMj/eqZYZ2/HEP8
qClFz+xD12NdrA+RHBrGSHN1y2iyaHAIycL96CNVvfhWLzygTPMoF3RAFv9iV8zDgyqa/gZNkT6Q
j2RhJUoddBfFCBlhNtpc2/8FLCVTDMub21UxhDJ7Gt9s7NmSPhNuVXvIeYRj7qt34LAUEkFZmCeG
Tdzj3PITi4XMSNympLBJLMJ5Isqn0ACMOcYscSg3+5LzdaDY9RHE0mMM4aFnW45bC3IM41XuOkUU
XOzLnoloiCTag4aP3PGQq0mmvPdDI78g9iyTjp5DUtMXWBZ0nO7Bw/3AFZLZjvxHBLnx7dLmWQln
wR+sh2HxR+LraqPs+6kWnX1iLcPTSBXWfG1IOnpIbasKXnXVW8hmXJo+xyhwnF2NL+SU22q+87yZ
+awVq9uZ0qqFHcI8dk0/zvlBr6WMX8jeWF5qS3NqoxbU69Lntj6ShRm/tEx01shyK/mDOcRSnUhK
Nee8J0VpDd7WMJNKiJ3C2UyOxZmAhfSBfQGnFCWBa21jXRsm2UmOzXLX5nrBUTPGvKLTqYaOCPLZ
o/9LziEJuOSGCwXOpa1okidrkXF6cNC7DJHtHdLOVjrZhLyfHHVz2eunZKSyhJmyjFT37mw9VP5s
YXvOr23tmwV1O3ixBOMQoVlGDl8FhM30eW6nNIQ2aLe0JeRocO3g+6KnDOyJi1sDyar22iW8IrdW
vVcxk6l9kl+ILqicYB4ueBPCpf6p7aYfcFEO1YyrE5dWN9G9LJHRFfNmqKOCaGrQyAlp74HFmL99
jl2oiK+dXw7TLXodqwp/GA7bSbBjlsYLhgQdfFC493vkz+Tp5TiM76j1FkJXPG2bMIOrAZfiQHoM
Tgw5U33e0dn3l01fOuXXuBHlsE88q2aYJGrX6/cJG1mPe3DCr1SsdY6i1D0wOoqiL9HgsWIdZpJi
52onCuR6svv5z3/87//7fz6m/wo/y4cymwmu+kfR5w9oQbr2v/8pxD//wbJ+/b+PP/77n5QhAEml
BjHDqc1IW13//OPbJSbRj3/6f7lpmHeYwapvgerqekPlM+4zOxNvyqGewHyIbRwfPxHsrW1mqpfG
Z4o/pcy4YlRKv/80+s8fxtG0ukkGMVhMlWGa+suHYZI3q5F9/0sqUH1shFeZd4HFpts6Qz7ne2Jz
cCfXacSR4j+8MowAKR1bu8olo8Exf74NjsckyIqs8Y2zYrpv8pkQHoVWT2sV3vSj9SGCotr//pri
+pf+4d670ARdX3h0zuH7ae7/ny+KeopWEiqVC3EvY3vru72CEdp5Ml8xm2UABTGMBIIV/ikpHqSD
DZbYA2kydmcXLBjJID3zjLws7YOiWZvQxGp6DgXEqV7lkhbh5umUVMPTKPrAP4U5hc3N77/ELz+Z
axvXYxQtjed4CK6M++fv4HCDFhkO9mXWYkClVE1fQSMO29axQaG5HGreZ8cJj7+/qv/LnROOLRyf
ntn1QZHC/eWq5dKmkQxU+ZSRvYwFsvDzmyHF6IireenWNIU1s2byhY+RTxbL3zym8t9c3fW0x9Pq
eNo13p+/c490t2lbu3wKyrG7pLkrn8L2qhoGfvk3l1L/7lK+dFz0ecpwxT9fqnVci7GAVz61HZVl
gQhkjbep2fWpmXaNtv2X39/YX39O4Xg8kMgOfclzKX79ahJ+UD3hxriQMYqNIjLXYQt9jDU60+JA
25/pkeJ4/Pur/vWGclVJG98TDodw7/rnf1iE6HHwRRnBXcqUI/pqsdT3qKWDzezMWj7+42tdH1Ol
fSlA3IpfrmUTdSix0QUXFY2wM9wEjAruuPicFW5t/2fLisvt9FxPaN8RHuNWdf15//DFPDzpitb1
NQbqSheADvhtvpqDIBM52Oko1gkRzWIxb3//JcX1Efzj0vL/L+wrfkXWUfPrekbYS5yiyQkuOvQH
uIkuyOWQPgth6i1JBPG4NN9yJd68axrTOm07EiUC4BkNK63CgzFSywXLdYA6D6W4/f2n++tDzZZu
WPmU0kaAE/jzXamjKhxbIBqXGdjhvIpyRT8O37Z3LlriPeOsrN9+f8VfV1puh6by5RewgZRI2/nz
FSPK5MWPLO/C7yXe3AIfQ0c3AJ22MrTxoVkdPGUxvMcG0+1icpDXv/8A/+YJZ6EUfA7aWkI5v3yA
dBDYVfpQX1Q/OcfMa2khVVmAGHfo/+ZSv27p14fuqgtigUXVJtnX/vxlw2QKQMJX6hIVkdlU+Ht3
qLIpBpnm74ukOlcc+Vb4cN2NEAFC8rJEG9As+eH33/mvi7Tk15V8GJtvbnu/PPwdmT34CSZ5sUbj
QDGefHGssuwdVz9H/BLA7pDZ8wavbvw/uLLHfmpsni9b+b+smmYZGyMrz7ug+GAAaslJbyYaTzt/
Ae/JNOq+ySf5Gdd+df79d/7r7yzZktgOWVg8F4Twn+89u5KPbaEVFyfh9CqSsZzgTkXLxo3b4fvv
r/XX10hpbRNF6DlMWaW+3v8/LC5EipeSM3JwsZEz7uzWXIu4SO5RR3frwp6Svzuv/GVz0GgrXc2K
hinaFv968P5wwRytxeDbOZO90BLVmfjKxD1Ae7VoB8eBbHaqgy2bE2QEx2oOCTIksxMKKrGFywO9
6OU1rum3M9sqdLbWZV/eRHGD7b2qouTORNLc/0d3SCmk7A5UEoc7hJVC/bLQDO3cN0sgirOzFMsB
ZFlzKK1cbBjAZZcwsv/u1fvlF+F6ru0ofhJBMJpn+7/8+jZiIwLv05qJpCGDuBjxzgc1c0h/ZEgB
PN7f/f4Liuu68Yd1/l9X5BypAYr5vPj6lysOKCVKpEv1mdlx92I8K997nlOsVWRPx9hd3Hdr9FKS
/iaEIFXepfuFafXGpmbZSseZnv/m81zfrL98Hs0pgQcStKL65ZnEjhKiyoLohFKmyCNSWxv3x5hU
QfQzqBi7HZtoumKG7CzZF0hlgEbPqfXkEUHln1zybF/+Bx8I8ZHvugCMOCjaf35JGM8J5JIdP0mY
Z8MawjfyBI8kLh5Omdj3BIQiIqYZC0+JLM7Z3cnesn9mFaaWzfD/ODuvXrmNZQv/IgJkM79OHu6g
LFt6IWRZZs6Zv/5+rfui4RBD7AMYxw/bBz3drK6usGqtzKC7+PgXLS6R/GKa7bouTNTgwHAWtz/I
VZWBQH9snzRq+ifdENonNIxSSVhRwu8+679UjUrR40UX759clPdAcy0LuLNQl+9f0iFx1FHfeKog
w8720HTM7nMAa19woL/nfnNyBlypk1U6ojPUtT+jpNrXG8Yq5HVbGAdRrM50Hl7EFO7CLTddijRQ
EzZP4ZhO1xY5QnhK1fGrG9WvhPoGnF7huwKN4n8z2akh+dV5nCqK5RYiuRdkseCNp6szwvSLG0Fd
y/kv6GF7CuB83vmhFX2adNu+RHoKGiSjvgh49sfjk1xecYeEmU8HM6WBlB0mfvv5GiNRdXL29Fry
05E1skyYdOzoHW+gvdeErn98vN7iQbEchw8GAQkRk+EgIicdwB8+NxR1aMPyrlwdx+1VJk4pPY90
GauAwbtdmk284G+0UMeRURnPF/vU1LvkymJKgUq/03pGq5YXm3o32i4T5Emt0ewtsxqPED8WG8ax
tFCHVU2yAGIjUyUZXjoyx54yIJ8ITzi2Q98wY1TOfGelNEsulVrW0wn2MUW5jo1WtrTrQTXs446+
z8bm9fsf4qrwnwheVZMDNxYOI1cB9tQMfnloAarDM122sP2YASzPeMOtrvnb6DSLGeOOct8B/u0R
cXC/b8fps91HZvPc0m5Vv1LXNSmPwG6sRt8GXcoiAeuF/vM1BuiXfKygB/EPKl0192djwAJ61ADv
44LCrlY/ljDIhvsgb+AVQR00A87sWG1ImFZOUAYRvpeaem3gKULBKTNGOqZTXCgyA43UyBu6rOvR
6ozA2e8ZllKCz/oA6fSXGJR9+p74Gm7EEYbsTuwQCnGy62ObvbsjZOauqeuYra2Suy4CUAFkL/Ij
AEpWk9MaTfzB2tFbhJpHzOW/VFScjY8mjeNPx4Lt005ThcY/Du5t4ViShjlyZOcyTx3G9gPEveUn
x7WDjVWWgTV3US5DUi00xBBtTbr2P+5iCZVMDPI880BqINlNyfBaG3rAGA2dGJ/23VXJIHxE6z18
DUrxClG6fbbDKdkIMheBtfwd5JMm2BiN0osrFj5oTHS4N5F98ALXGL4YVRqdchTIvRzNxX6noFaE
In1ReklfVVtnIM1/cdSCmpRFncAmufhd0/rjDDRYAosy0nKPoVpJWB3PrxmcSsdBWuHIdMcVsI+N
7SbJUQWVvE8pyLx/bF/3PlFmNjrGReXMoCZ7+x3oxzuxRT3OmycNTi1wofDiMYB7dX3oqh+vtWLL
AmybyqsJoBencLtWPxSdjfw833xmUBHC1dF60R1/Mk9BPAR/ge5H1+HNS/JxbdgbiaMcffnExE04
lmEWhl5jIIJk9M0Ts4Tg6zsAZqZA8+TxcmtmDSs0eRLxAX5/WQKu1WRq6YqF3mClPKhjUuPpfNzI
OCYnyCe6A5MDMH9Mcfkc+HQJJqeFXbqufm78kGVohF0beH7q0SqXmAfv9qwpXbJHxFi8kBYxfoMA
G8JeWHp+MqkI6XTiTBbMyrSPAB+nGWrytL0rqSHWf0YAQ6TPSe7knwRYDn9vO030grw34gooDouf
MJ9O6vHxL76LaPjFpmpb1M0JwS1HXYS7vTECe6iDzIOKVszXYbRHx2PaaEz+NtDUnXcVumr697EB
brgnBRTRwSooc+9mx1SCf0HbaQaFS6YvwEW79WwpO3oypn6oNTcQkOwTEcdeHKEE8jqDperfVZoN
ZYKrQhbV7DO/c/VLkRs10CEQwZCcPt7givWTQBGzUZ22LBK/xReZCpXZ2ybyoM6cdeDUKAcbgd18
MWfhFC8tXYf/Hq+44tssPj6ETfgWXSyLF6MVC2rhSuINk9sfkHgygazakRfneXQqddE8N3qA5GQZ
xF8er7zyiFg6tKu4Vt4Q3q/bvTaphkBWFcUehW64+EM0oAzQIW764e3r2IIY2GASTycMvl1HN4Hr
a6iVeInujNeWOci9NiVbb8TKXZLFNUIpvBdVrcWXA3CtD52bJF7rGIX9LlSoWBwH4EifRCDoPY5o
R6IvUYz+xgfUVl4Iri79JNsQlF6Wd2JA1IKTs5l51QmT/Vz9jtJyyuguPE6mFcAlNkEAFdo9/DLw
FewzY7BfHx/xmhHxRKgW9R8CS7G4ljOoHbc1ithDRyqlxieKcws/8iF0NOWQNYy3Mkhl7AMxD+c3
rywtl44avX8Z/tx+3Lo09KlW/NgrLb0+JgN0oBOQ8+dxjK1fI5KAiHEEBeMnrlDLjbf57ll0wRVT
QVfp5jmy1ni7NvjuIHK6WXgWU2/7gv/qwyx86ANjNdvIgu6sC6EpWoYavToaBbq6sC4T4EXeVKrw
UNgWjMyhqkXL3t2jgg47fikYnIc74q1hJcGOXJUADBA+1Y7b/dUpmPpJ1W0vhe/jiWwI5iu0mHb5
3EbnlgbFxnneP4ykQeQjvME0bymly1P4I9YRdtbK4omJdwffzygjeu5x/F9lIV2QTGDt8yhj92UO
4XvIUAajieJUjPDcPDaqldMG5WZTW6JxoeOIb3+HYcWJ4Qe+4TVt5Z6bFvglFBL5wahtXWp4q59z
Rsk2dn93h9i8TqhpEPyoVHIW7jDyodEcVV/30ia2QhC23QyiZSCs3rlE2B6kiDBY22ZmX2rwpRvf
esWWXWoEVGxIewkzFzcYmucic0VoeA5TXr8k3fu57Xv42YHaQmPy+HzvXjm2SvOS7jNptk1xZnG+
qlbznMSmZ4q5iv+Cvg7aGti9i1dQWgnkGUHD9MHjNde+qewIabLJZpjLDc4Kj0wW9IR1iMQxolLF
R18p3HcOeiznQHLRAZHN4sPjVdeO9XclwQTNipdYJEoIF5WgOVrDm9RMV6HLalBEigOfUq0Wgqx9
vNrqucJXyX3FaJmZuT3XLLW7WFFywzNK3FCL6NieNr52isLphw7bovd4ubXNkRbQlKW0Rg9T/v2P
69ox4RbBTqXDJDFl+1agSAaLsXLM4S7YyEDWLge1Xp0AxSYJW2a4lVYNs0GPmZFD39gbTDbAtpzH
p9zOdWTXpvqLOnfTgeImzI2Pd/m7QXmTgcnijIMrJA8j6lQX26whRggERA2eDjN85oB3nstiD2XO
WKPaB0Sd0ZipwRFhtQgrI9xscHGreI4uYo6bCEZ2n3n+Hf/fGBJPeAAn9TTnMFJ8AW/hiw2AwJoR
2LAs4EqpwMISeftV/Nb3gzpiSHh2gCX2wEHh0bCzSx6T3KDGpGycz10Yx/EQ+NBbBI5sE57frjcD
yy+rKYD9PGvbf9HwROPL9LONCGPN1hyaibQUTZeka+mSW2esVLU2vLao2k9oQGVPbQv9VNTMxoYj
vl+KWhRVOBzT7ybm4nsjnWDCrJTYRMS9uvfDVhy7yoCMOur1Da8rHd2tabGUzs0haCTaXzZ46sCM
cQyN7SGQIQB9N8rRFlH7Fch4jz6gcI5g6/3DpJfdAUG1euPT3ftElqesIpMqGrbu4tPpsDDBSJG7
3hQ683NaGi9JCRMvZTd/l+oAEUUIv8Dj63R/k1kTrJGNjRKPL5Nf2CLzoJ8kmwXlu4/qPMKzZg86
apx2/moWaGw3Q89gdqH8fLzwvZ3KQI03XdMAW2jO4n1tnKGsKvBBqMRnlvFSGg0M7vA5V8nXxwut
2Y/M62UWR5L6O4f9wy32kH1Vk46/CId+8ARQxOfICr/UKkf7eKU18+EYDVnJVYGsLB7tJGzVaBKB
45VhrYBps1q0R6M6ftKGAU67JK/6D0lqZ9+GTo1/UYjQ35paETXLiIVSjSWonC9uJdWAUlGyyfKg
lJrf+fAXorREHv12H0OCSCzqcFMIF5Y4tT62DcWGUcGLjblGYtcEhHRJKDm+2cuwDu8n6YQwcWgL
G6GkOztzaVseAbbz3Tbm/InhoprMUf338ae799KEA0xoCqCA9OqdRQhkGyE659xLj7dDOfqqlp3o
ZZpfZ0YwZFiUb3yplWunEV3iaCxbv8/Q6PhImDiehgHy7Bs0SvHBoKq6pzvXfWNCIztDNtgdgJZt
daFWrgNFSpph9CiBYizT7yJCgBDpNNsL3ZxpLIU219SmyaEbnOj89kOlQmmRH1FANJafL4yV/vf4
pccIMf2swFUmCKl7wKdGD/2KgpTh4wVXHCjbcgBO8tjC07Z4KlwFnqqyjPEpWgDDc29eOxO9UzfS
TehP0EweRb+x5Jrh0FinFkyTkZxzYThkJkMFS5vuuT3M3wE42idDMMKg2oUB7UzibviYtc8H6oHy
u0X8ysN4+7zD0z2rk17pHp1TAAfAMKAkm5FJGZyfjw9zxUHTqCWdpmFJvKUunUk7jVWp9ro3F6b7
l9aH/cExx2Ljiq9dBHg/TEpProQNiNv9WCC1CuaWCFqV9EvlZspXBAryQ9AXVEbMRjR76CG/F1Y9
bkTLK7YipI92iJQN0zEXzhpO/QTVQIJzDfRvvmMY1vraFO5fQgNpbYxMR9Qy73t8pivWIigb8AhJ
jC+AqNvdQiRhh2WfkNZRGju3QRIcDLfwP3cQlBwqJjSjjZBibUGoEVVLuHxHyDtvF4SpgDHugSy2
bxsDCfOov4pc+FfUktKTazZfHu/vDo9BN4byIPAYera4mCXOS43ryYzcTveg+Wn3ZhBDdwNVxyEa
BoYTRuKBXR/pkG/0BmSZRV+/FHLUZ+AuQ/MQNsPGga88yYIKBt0iHizKNYuvbENqmBZdqXvoUTPC
rtehVDVpUBWtB7c8NcwxXFChTz/6aWU+w4+mbnXNVi4sABWqNaQAjqEvwX6GPzt+1NUCfZ7BP0d0
1b2xqptjWBXBxmZXTJqYledSdh5Bncm//xHpwCWom7AnCi/OHPWJURNoWrvO+lqQ+/ya7Hh6afVe
PT/+5CsnDMSOdgX5IE5XX5xw65p2b4+m4eUq7MLQnLvdjFgFfC4kXa5PDxiSwdegbbVyD2G8/WQb
Q9ht7NxgZ4vAndcUZI9JS0y27293Dg9lDI0fSQ9ozeBb1EgF8D4U89tvE0gak7KqbNerYvG+FOkA
J1+hkfb6Nj0M+OPORYm2vJowl6fndHwfn+2a7bg4X2ArxJWOuXhcUGEe0LSl91UrWvbvqBiW5xu1
8lowgLDxjq0sJRv+Qmb0eItlAASfX6DURmp4KoXxPcyvI2qaLaTOgQghVH+8rxWvROwBHkemHTqh
we3ncpN47vWSRzMDrv7Z7cnkdkwBIv2kIyyB9qzr+BtLruyPci15FZeQJ23ZyWEuJuY1c4THBJf6
XBdmSTWxgc/Pguv08e5WbgSFO3yNjI7BWi+etCZCac6PfbSnNInVMeHfGAh+NOYro5lBb70fvyn6
YJ0GmA1IKyfz4+MfsOIHmJRzqB9yG+hDLPLIKUrtPPJLBiyBeCsMyesSDAcBDuQbYtTgKgLBk+wZ
z3KqjRuyUjPG2zLoBPSaRIgSze2nZZK5aqoiTImCTHtiWNCHek61kISa0QdHUUxxYOyLwuR1EFq8
p5Mtjs4cOr+M1raOj89hxStYABGhieSuUkBefIhkVFQyaTV5AqCg/cIysn2ZxuaHx6usRDA3q+i3
O+5hJeqg7E+eTDX2D8IdDbRIAn/XOlnxlT7Jxzkqa6+L8i1Q99pn5mGxuUn00vB6twsbOdBOl9H1
p4HBMONpqiFz+OwGpvaJ1m/6vR1ViAFtLbXHjZht5S4xi0EYQw1VNgzl3/94Z+JWERZUlfETRBD1
xckbcY5jDSGNINp6v++7aS6JLIEuIYWN53UW37Ad+JuO/MaTXacGCi/M4yAlFGUZohtd2bXlFUnB
zj8FaFciNjzmPPOXqmLseEbPmrmi0+Ovfe+6QFLSXpJNAWxqGRUT9CSzP2XZU0zYX6FbWk/RniPS
PkylObzr2nxr1uf+tHWSKJwl4xrg2pdoD2ajAlNVYnRywzE756kaHSszaw4A/tONzd1blA6oj7si
AWgExwuLQje2RfqI4bbYqpofoRblcHtyReH1yVsmz0ORHdTJhUfx8aGubFECCnnBqSUALVq8B71V
djHitr4HaRWUqZS6shckqfJiXyYJwIfHq91fWFmdMcnWwHDb+Mlb89WZXEULBbwtVLfOawot2tEv
OwRsUB6HT3fqunYvSolcp8Tt/3y8+P1WZb+Q5iz7tQVBxO3iBWMe9oAopmdGGVW9tJsk92f6mgZR
tRE93Ls/mdiAJKCiKJFCi8gMgBQsdogEea1fUTM1U3EegK8c37whCf/A6RMCCp7Y2w0NtoDPF011
b0L8/f1QQuhGh9899shUvt1OTJMXTaVKY8sRj8Xh2ZGdlqCdJg+SofwUzhmc1LCAM6icbLX/Vr4T
OZPEz3OPeEQXJhkPuYKMgN57U2dHP9D+St/nsZIelHmON+xxfSlI9RxLNs2dxQmiEFKqsF310HQW
43soRfKLKIz8CL34Fg5ak7Z9GyiTaeuU7FTZWBRLkAejvWo4WH7vVW3bWTBZmj0yp6P/qTAq85ta
+9o5CEG17eqMIoYV8KQcykwMF5EiRoNXLZGqRZT3sQ3dO1WTMQ6JtCGstu+6CU7TI2noZgN8CEN2
hnW2PlaJiz6M6+AC4Po+Pl7v3s/xkpASEqKxIpHIrc1mNVp1IkaBC7IDaDXEFBztzk+8EDIZmDjG
MxShxvXxmit7lMGgnICSntxcBEYdMI88hZ/T02Hz/VsB1Px1rEIINKGDOGkN4nmP11uxKqICl1le
RkXlTMbtHlt3hFsnizqvgTTayyFHvlLSny+23Wjn/2EpIO2AIkiz78ZMhrQsK9B1LeK9afXamoF/
1ZUAXVDV7/+HpXAzsowPGJHize2uUATvYL6KW2/so+a9o2jumVhX+0yNw9k4wBUjsak7AyGiNmUz
l327VATLRqlWNruqRujnldq9DDYKr3YYDy91NUFWNRdb2fRKvEOtzaJYQTWRoQ1rscHAbWrHztTa
K4YZLMsBwhOfi6giXfNjrjXGGPvKbwXaqqFGJQM6Y8lyrqf+v/CzlM37x192xWgJvniYQfRY1HXk
3/+I9LouRXy5LgCDw/Y7fWgRPwiveV3BSUeWo0CI2hl+un+86IrlgvpkcFpOr3FRFwdvNxOVhtlo
PFvPxvOEGNgpggvmYijwJz1eam1/8pzJQ13CS3tRNxiQWgxVbappZCBTms+Rf8y1PL+2IWSVIaJr
G+vdhx5UGhnxla0o2TdfPMmi60kcQ7P2XBwADP1Muk/IZ1zKvPiA7FF0aaSCGDQ/zca9Wd0o0QDv
M5fmDm4BaWE+KWgGe2NjRp8xp+E9EycmiOUkhV6xrI+PD3YlD6RELS8PsS/thmXcHhNtlFVb0jxh
MguoWZygn54icrafhha6maZGsCSYIgeKyWweSZmy4J+kVpLv/KRmw/feWxQ3inEjAD0Md1NIuTXj
cILkHFqamcpbNQR82H5+dfukms5qoxVbRnX/keX9xWEQeZFULrvIfVjHk5FWqqdVhQVLRgI3/IH5
Iv3LBKP4Z9eCgBsxrDg51F1SbswW33st+gK/e9iyrctY3O1WQTNpExRLqkeTpNrbTVx+14Y6+lXk
CuwyrlQwNtvY+fH4c68cMHh0QmoeU0FwvfBacVzxUwbEggMNcjkjbp13eSaagxM02YYlry3FyKcM
bVmJWeLbDTqNWYWGSXlqKBL9e26P0xXyFEgIVUj4Hu9Kpju3wRL8IBgNOYLDxNqykBPwVEqe/ckL
wB+faKaaEDnn5iUFYHhBihc4QKO4FyUuR9gmyvz4ePmVndqoufI5eRFMyseLnULLm8lBU8/NIKBv
SEZ2A1olO9jluo0Q9N49AN4G9qpTsmc0bxmcNKqiE4ImldcbUMvAcAS9IKpNpwzJJHSs6uj0eGtr
6zGUKlEd0B6QwN9uraYKhGr1WHqIsxjiKPJBs88BnNF/ZSUX+anmuhQbb9nKcYIz4E6CcgAQbInb
NUHCogsYokkZ1HoLl1xq5s37Fra8n6VbD+kbR28dpqCJunSDmF5eicVqLSKJKhLduZe5Q5md50p1
s5MugWAvbV4V2r6g4rvh5tZOFTyW7LdKcoffscUfrzU1wbJPHarQCfpwB0j/E1QVI+S6rPLfXHG3
4A7ryzkSqyIf0KV9aqOUIHL9zKsrvXmx5qY8taPIGMKqsvOgNFscAnfTBrAuW4YkPJHYeJNpjdsv
2OVubyNtPF/RkgmEe+lrwtFk5yBhkp5gga2dJ4ditfolN2B4ov7jtCUq4fUMO/S3DpkA7XWYHQeV
a0tEyjcFXqjypPew9h4VlQncc8N0QVDvg9FFFDv06zh9r3WxDbF8IccDvjsuwLKPDQLA0L9FIeRx
j6+FjMn/dDj06MBuSegGHTuHsPN2g4mOAutoTf5VVUEdxbzY+9Casq+PV1m6NY6RLJOjpHIIssJY
BCFqUeQho+D6FfWupr+UE7y7+0yvLbi9O1hw80Bjsi8znUMIEOE4OOOw4dmWlsMvIObiH3wWT5S+
+JBaBy2yNTrGddLSIkBrQEccFdnkMOhe41ZNu3wnm4zqhge4C0pwHXg4fDnNepuUU57MHxekrpBW
nrNAXFFjaimGV2M+fK7NeghOdCny4f08JINz8hXX908l5CvokKVlErwMJT2KYwjRf7QBD7wL+PlN
hFu6xDczU8bIx+1vCgMrAGVcTte0rMxdEQT100hnem8ydLRHKxLpICaF9w4iXdRAk+Bcole3VRe4
/yAS5U1RDOMjU1s2mjTiIyUCYHwdsJej7bAgCvGjZ9vtTxWF6o0IfxkhyT3LmgpWToWFD7nYszGh
GJWJ/hpaw1i/TzI3ZbYrnOClOUEQHUZoINZAZ8M9EnrRRMsYhYkNY1g+B/wGoHbUdzQVf0lAfvsb
YP+PECQx+it6g+I/a57Sr2kdpq91E25hRO6vNU0gfBbRN8/sHS3CjGyi2gxmB9VgbiPcUTVHiyz2
9Phar3xDnCL5BVEYWcSyeOtmZg6SYeivfV9OL3XKeDS8H+j8pKO6c+AI3IgZVj6i5LAhRPn/esbi
I7oxc665NndXna83fO6Tgmymy3RmuZCOzKzUY0BQ+MhNoka9C9LWUD883vEy1sVdkl0QCHKfMdsl
uMEqExvu9qC5YmQxeg+xkU/pieFEhm+SyoY/LFeiDl3RTEeYfYua6t6N8grRaNfo/mBES2diRG4E
gjgYr9lgxB5qMJ03D0jfji0iOo2ShoeoUJrnOo/1k65FykYcvLI8bwV9YVkFgS1OGt2fvgwh40IY
nQ/wGm7/XdB0DMTNqvCRHFJrMzxDyRUMFJcBhR/tMREGGNIs+PT4E9wbAWhDhkQINwwGnpfjaqFd
5KMs915n22c6lNsGCLun7zSHif8D0cDgkARp58LaZbVbs+r3Fs+UDwkNNTywLQDfb48Abr4SqpvZ
vY69hl6QambPceVk73sN6sfKYdXHm11Zj/a/PGuWpEGytHjobvswHu1rk1SILRe63qN+WjPK1pQK
KUATVBtR5B2ehiIXu5O4XDnJBXDodotaqWe+j1u86i2VmPeosM8F+Yc60Sa3K1+HxrIKC3oZ4Gmi
iOh5ioAmj3VfvyfftRxIaaG+gPAj9sONTHPtNFzacpYcbgCuvDTAFJoAevacBroUnhKMn6EQr45+
ryYvWalEb44ZDBomFmN6YFsBRCxioyGP7RZhKPMajHG2C1tmQ4pgso5aoI27SWUG9fHHvr9fwN6o
YJDLM4VJCH978qPBuSJYE3hdgb7Bbi4FUqVMx2s/rMLPn6vetJD/moz+C7TwCBa5aJjkl8e/4d7B
4dxYHyg68FTiwtvfkFn0lX29Aa41asWla1CUT6IwRbmBikkeQHuY4p/e2N3F5OjuSiARQGZaBYtb
RSDUYP4QOaNCrghGOpgBOptF36GSmDbuW/Go/78c5JMsS6q7xOFltNgoUAyBB6Ofe8jo2J7dws5P
0AtscWzcP/lwIGGoDlV42UZa7EwrkxKZI6FQCFeaK2AvZZdnVvJtJsbe8M4rYR1+GdQk83jgD8gD
bz9d6esIjGodam6mOZ/0BIXP3ArmXanBKV4Pg7GPR+hS4ZlDc51hJNR53fD02HxW9ksiwT5Ngnwq
UYtw10+VQC171722XVechsH84Exz/OwDSDk8XmnFF1An4S2WpBc45IWbilLXnE3Yba4953F2slwt
d7WOYMI+79N6nwYZs8SPl7zfHJw+hKvUgsno2d/tAUezAWH/oECpNmriBQCEyZi+Vl0YKms3+CZW
Pqas5lFzkp0z2cS5XUsEQ6YFiCtc57KZ7GNVNeov6iPa31afoJcSZ2kLUYpVqbt56tSX2VDivxAJ
NDZc0m+juc0PyTIJt2i1SG4WdVE2ibM2dweYjtFEiZgtkwrjSuFBHG5bn2c0I0bY//0MFnFJIXNu
XaNSPo6ollTP5qAm1X9+pUymZ0WTYn0cUDNFYKZuMv2HHXdWgHzOoIe8FX4XZddRTGV3crUhh0U5
qhEb2sVCILyJRiBKvDv0c6L5G8o/ofoldJEjKM9aXTXhyTSSHgQ90w3im4q22084sRBDdKDyto/p
EAfJeycvMnT2IMrY4pu8t0OmBAiJbFh0yGeWB1QWc6szUV5dx1JxkJOHXTwwbMVzQfGD20i/PrbB
e/8MqbF0kXRGdJ7oxffI9UJw7JxW1JT+Ge35j/PQjheaJNmpmQD3qqM/bgQh93ZP2MvIDBbPvxmK
vbVFRTGQwLYSmF1ReDxENS02NTetncrgyfGt2wM7RXzFJBm4FqpZt0shdpnloZKl17GaxFcDQYvg
0CZOM+59W3TjuexHAMtzjTfdWPk+rJTumYceSCl1+yWSNXODrK7R0bha0AKNDKoHKlAUJUDThT5y
cnKMCEHJqkfadcbDnd68b+bP4SagnckxLzOpQNGrmjLbeDX7TIes27GPpMUjkIYJKZbUmT/kcuz7
8aIr39WlO0GXjTos/14cdgduuil0ZKptMYbVpc+ZG7yoogjhy27e/uhSzuZxpzxJH5za3e2XjQIE
ISat6a9qpZpHq0FJnPDG3c2xvlXrubsjvIHAemzuJcADYDe3S9nwOE9jEbbXEuAlEptpdUQAcHgd
A1Xz8jhNkFlNtgCmd4cp0SiykEEfEXj/Mja1qdkZNPeaa+sHMOHPUWW+2tXklpCqlcGXx1/uLlKE
dol5VKBLoEslquB2h9EUx3ONVsu1awb3iKhs8poNpbsL4C07TowuHqaE2NHpcqnhXRkbb+/96yQz
MCCXjIkbGOvvv/+RCSYRGCkUkKproTMeD0m+ezbyIYWDeq7Dd0yMpfuJFpTBL0Bv/IBUcSVQGom3
0GP3hy4/NTV9Wgmyz7Z4kRO3QGDZ0eprNutQT7SdiRgCOuG7FJ7bz4/PXBrozUsogYcuFVI65OQg
S1R9ZwrYN4u2vpqTDqw1R00z3kHilyC2imc5GWHlaxs3dG1NAObEOfTXSEYW4VRgQKtRW351rRqz
DC9lpoXjF6tW0LsuqHF8tO2kf2sPiHSHDJCg1aRoC5Hn4kx9Ox2VpDMrqlRd8ctinmpvzYH1Zeog
9nh8pPfVUdbi4cSQiaxklnVrx2Uc+ZaZdYxy84XjjkZtmafBPq3bhvqj4k/aRQ+Fmx2dsnS/mGpR
mscwiUTzUUHZ1I93jV4V7enxr1o5dMJKQFhA4CkZLjnHYHBpW0Svs2uM1Ntf4BP77yT6obIDw9ef
qfkHzds/MxVZ0kxauLLztvjMZT6btlLo2bVLs6qhUT1q0SFEr23+7huJ8VVvEZLciDB/T0wu7Bmb
YuyYCQpMenl31GTQI5MWxHVOqzSzdzMXJyr3JhqGE5QpsgUhwrScQk/XUS/6YFl5PJwqk0rP61QJ
OHRacxqKnxq6O/q+NLU2+K29GKP301mUQ6C6VN3uOISuCxEdqmCDuQtLRMw+q/Y41pdqtsp2Iwla
+XaSKpcYgl4GjATyafjDMYWF3tj5WKVAdIvokiumuCRKPR5FaX4pnTDeKKXLlGpxhtQ+DcZA+G7A
Vxd+uMyyQiujuLmqtPq8ZGybp9yetno0prwGi2UY9QNHwZPGS70kSKxDF+qquRquCLH09pWSQA7H
sYrgyKlybPrdvgKw3zqMCroJnyvoVDUvIFaDY1pHnPVbMiM+8p564eB/HbTQDd/FBopw08F0c51e
qNIFqP8lxOV7hG/HEpk2pDStqzmM+HRmQx144qcq1Y9mlPjtGcg9PT5Xkpfv8jqvmAoEfSAuUWn0
GgLRpW3ukjmd7A+w3qrw8fipO39vC9Rr0cVE6OufXNHU8Jj5wihfQ1eLomNK12bYRw06QYfUqebx
a2oYEMxEQvT/oUiRTa9zrrXdUzqFig6LrR7OWrSbwjxXvNqt4BjaaQJejWQHxMN0X+FB9J39aEwI
Ez12EHehIgRxQAGYD6YyAYPJokYiGkWVLKTsF5Xh7B8FgfbGPmaOM8TtczmacSAph1L1dY6zrOEl
tCMoGB7/hpWXj4la3AXmTl6zzEWB1nAO5D3XFr7f8dKUYkRBPAijdM8MT/Pr8Wp3O5aoZaolslMv
iWkWds4YO+RntM8hwLTiYjoVYjCkqh6wdJT+xij51VZB3GkHJayz8kAXWqv+e/wTVjYMTpydMi5t
kfzIv/9xs5WhTsFHTxXVjTH/S2fG468aKRzEWBF8+R+WAqLJsBBhBZ3L26XcPLMnK8rrK+K1hd/v
kWWzy0OEcFzz91jHnfHWpgIDdKT44IUk36G1LBINXRWXKYPLV1TqmpesRqSOkdtrqtXdC1qw0Dsl
wtxw//cxssTlYD7S+eNZFl/UiCE9QiwLtdp6yruD6FpR7y3FyL70QaPsa6tAbh6hsR9vPFo5zCa5
wXlYKanec1laFh1g2wJZlxsvNmrcXkT3FZ3Ndiu4uHsKfi9lE6TSeoURf/EU1HHoN9B4WJcmVKof
RuPO9RH5z+S9yFr9mulzv+EWVhfk5ZE89OBLlu09vQgbugaKdbGM+R8fRu6XARWxg+bM/2ZCjb48
Psn7GBw4Na8OBVO+IRUa+Tb9cSEQzJmRvbSNS6EqyQetM9VvRkdEc4yT3ILQMc8L9JvjofWvQrFb
baf68GQdkMQVx8c/5e5qSqQ/CAIYNAmboCm7/SVu19CJi1BfHeaGmXs9VM/CbPJzD6Tm+ualTDnl
Jdua0nIXVxMlXLTtoZW8jDTnCgpEYapbnxCetsUPAW11/f7xeneOj9KO5P2Rg0BoGzgLI4ppfk6j
qnRnK7aGY5NZ4T9Ti7YUVab6HBolc9tOGzwZRhlt5FjiLrbAclEZAMtDLReOgcXSaT47Nfw27Tm0
Gygg8RsUPgZ0mBXdL48IvJUHpl3h99Hs9hSWGgqalU8HMEWMEamc6Gp1BepyBmSi9NmzA3x4kIdl
ZXFNIXwmNXMrJFD7zvxglkNwVQeUD1O/Fq+GFtsb3ubuasi9IHfF+DndaLKZWwuJAH0EBiKIZ07L
egqrqrqmhRrvY9QhTsicRRtmcjd0QAgE0YXDqyWnIqkm3S5IOGDlQxk358AwwvI05UVIR1j3uxSK
y3muRPBphMSz82rbT4J3Hej7lFgBbMizg3qH+tkdQ0c5I7ZJsW2nwKdkbOV2v8OEm6jOIr2i2CMZ
AegvmYtro8AdbLZjV58b9Bs8rZnErq7DetdUEWrvRGs/corAR3Ue9Jex8EkzYX04tBUMv1kZx2et
U52DZgQoVIVh/AFZbuPUmGZ1aOYiuUL3nzyjSYg0KBTKX9y2FKekMpMDZVftUoaNtTMRWz2BgFAu
iAhPG/Yrc5a73eHg+QZkNJQJFl9Ac+AQKpT6nAV2fmDaKn3+rSJelLU4+EnXvoyOWR7UtmufiaXC
DQu480nycCk4MQ5Lx/zuDU9qLdeUMWzOWTGBP60i5xzW1bzvLX0rk7r3ESBN6QroBAwkA0tuaI2R
v7G09PhaZapb9wctiW3/NJj1GJ/0ufCLV0dYsf7dD8J8BlFPAXCrCH33mttQj/DmcLeIIvjf28OO
zGRQU9r+1ypJx6cwKJo9aqLNizlklddYXHSlnefLY9+4uigbBkEm3f4SjTBAGls7VpBc3Vq0fbRn
rtaM97rahiHWV83zz0SILE72eWLUzRYB+d0HhgsI65LtESDA0FPebnka6lIUmupflAE6sM5E3iTr
7eRIpSnZMOX7pf6Ps/Ncjlu79vyr3PJ3+CKHW9euGqAjm01RVNYXlM6RhJwz3maeZV5sfpvHM2aj
WY3h2OVwihI3dl57rX8gl0gNj6PEFCSmxVIOec6YUTY5h6Ix0wNJRPU9ghoW0Ido3N4e06uDUlCR
uEkFwMSwEFS57FUw4YosW75z4HOabYBa/cHuVfM0q9PnOlGTlfLOa82h20ANjchEhqN42VwyFngw
hdBMUtKpW1nIAaXoqR2kEOssqbTWQF/PDJYXpwIMBEpZFNGI4fkXcKzLBqG+yb6uDdK9PupoavpV
UQ33GY40yS7sersigZhZQeaSUAtqt7bkMv+KB/Ag7xNcI82TPegyorIYmKAvG1NA2BHEdvO3kmfp
bx6VWLfGswGAeeYBG291MzGnvQE0YG42+FEl9+OQyOZOGcskdB0MASrPb8dxwgxr9kfpwYHM/IhI
id4d4gkOo4cqNzUP3QflcLDi0hg3MyjlYB+1vpXxCM+UWVsDfSwOFFiGQD1EtQ1ApoAZLS6G3sCK
ntxPcC+nmr+v6/pz3xrmR80fLc/S4dDFvQVMc+rXMl+LHS2kmQBzAShARwUt4aVCpsIb8jmzjFpZ
gK6GrPyAcSNBjGvVoxLqw0Foe+xur/hX2kSTkzNaEwsfiNzlisBAOSqN2a7ux8A2D0GEfEHelfap
jvUJ/e4g2YAmW80biyG8WIfkNTk8kIIgwYf83mKIu0E4UKf6fCqbCrwuNTztqe/tWcW8p00LSmnK
FP4san/4WiWShtNy0aS6h4S4+RTge4yoQwz33qsqs2ncCd3QB72q8nrnZ6FlnYMysD8bc60GX4o4
k9KW4xiAGsLpaajhXZ6FU/VYtIxH6ToBnssPSGe18aafWsv+KOPAm28quWjL95pdzsrneij67N7C
Uiwhs+JPSeHlKfhqJMxnp2M5Cgn5AJnAGkcLTB8GkJRPJPjQ8PDkyizB7FilM1YbJWjyetPhSnRq
GkhtO/KCyZe+RK7OpXg+HBGmn+VtxN35buzG/meCxduvYjbMtXrb4uhBZpYIXqwzMOLPc3E57w7l
kmaEnHoqu3p6Msq5+NqqXX0yNcqZjhCzu73OFoc49xN1GfGYF1JdcN0W6yzTUAJSxzJ+KBo52BV6
nJ7mOYTkUKO+9samqNSxi5Av5t1JLn0R7c6JX+Wwaf37ipfgB7keYc2ZYfstHcc1VsNzMvrlQgbr
gVgB65hNhCL+MvhoieNkVBnKk6xXrQP2IffTvR+OylOnt6X8hKqK9XVobDWA1lYqyq6MpVzeIKGZ
FZto0svErefC1h7icLB2pQzhzSVGttRda2Z2ctCmokpWtvzV+SZQFCj5sdvhRlxx/uegIP9b9dqp
KvTpGxiC8q7vNazfZS3dkg1Rt5Oa/5DiulxJ7IiBfzlYvBgFDYPkAwQxUGSLicmTxsyGnF0PeqU/
Ddj8nofWrFa6t4h8heUVWQBkwZl6rOmWkQn3kRkWYT6cErvqt5lezBtrlv6oyjQ7KKXRPgZdFO2m
aIZkaZXxyuK73lcC2M2zglUuwE2LxE484VbrzGp/0od5QowD32ivT2xjj95ssMvrwlxLRb7WXyEV
JGxERbVVfNGLRMQ45XMh5cSduMFjTq7aAwgZLR0hiaJ3GVSp3Lhj1k7v5ABHn35y1tbT1dZGW0eE
oaSsKPde7QFJQV4f1pdyaoy530iJabo8TH63s7PG4n6lq5QV2NNI3NDmEqjWwmRM8rRrT6EUVFhf
UPiQsW/eTD1UlwSg5k6R+/ohH61vzmiuvRif06yL9SvOTVh28OhldDMuR7opFL+d2rg9VU6df66C
Uaq2IK9D/4Om4ZrgggLR/7CUuY7dvtX7wm2dTneQO1V9zRUXsPIxoMLUH6qu7auN3hnJnV2r0hdu
FqfYZq0AFDstJmGmEgU+gKoaswwLh3JqQWTa462V9d0fem7KiYfQTfEeaVE12cn6NJVoDHd1tjfH
UDG9rh39N1bY6TmrmYAfQ0RBZr8ikcjKaChVLZ8M/NL2GUKdbm/5/QOlgcG9fYJfbyKQmILrJxz1
oBstDoq66RVjIrF9Kqz+d17xkvaHQH9ms8euUcrFn7fbuwqCOL6RymPPgtVH4WbxmPHBzA2Y4yLf
mKr67xG/n21nD06wMyLtbHVB/kkt52glX7l0rBVLifsXQDM5WYroywyiNWl+VBeOfjKQVN6UuR4c
nST7ib0OmCqMlDyjrbKzUirS4FlCDHieJ8sFAF5+z+3Bfl+r6bzXynBNRWSZ2nz+MO41HIAIDww0
1i7XeUZVuJhKSTvpgT3exYT4bqEi+D2YSfRxUKrhC0/uR9usjXchIeK9HxnGp9szcn2mcENR5QfI
ga4gw3P5CYxDnOK+bp78qpu3IbYvx6Ab7G0wRvPKffHK5IPjeAb+IpzF9F82FRi9rQcKjxvNT0j3
IOh56PQx9qoSJQwZ9f3vtoRx7O3+Xa9wwDGA+cmPkf8n4r9stHDCwZk55U6Zo9SIvio/psmPHnSY
0ocpirWVBOArfYRlJnIxKL1dF5Bq2GX+CEECyW4jPjV+r7sRaCO05dJqN3fGz9xhf72ti4RGhPjQ
29AKZHyXXu9qhpaAOUFuivjl8fu8S2xl08Bk+qMMw7J8hKtgvLHoIKxaAaQQ1AgNMEANYlm9uAtn
ezT63pyqU5T06R+4oNjZRqrb8uzEcdfsHL+fvr+1l9x8Aj4hc1gJkd3LFq1RatJp9LGS7KvirDaz
fKBCUX9BV7JDi1FbE5d/Zju/vIREF3mVkizAsBBJrsXmTDK7Usj3Nyf+UEFiXNPbDL3iQfquSbFe
uvAZIfcVsTU+Vkli6K6EVKKzrzNr+GSnapAgrYBb3aG1gRbATkeSrZo65Qs3m/JG1peYDhAmiGeh
4gW+bVk0JMbt1SLD+TMAUB/w1FeidhPYMByORY3/lmuiTPrJnEvJG9Ru/vLmqQFET8YbIALPnGVg
ZBs5aTCOq5NkBYOyHVsp7jdOVzrheRwKeRtji+6/edEjacsbngZZFwD7LpeDMN3OfMvAwGxKi8/j
wNsq0nrzexSpvuxGttQ83e7k8qAkarDQfBNgVJHNXoZEjW4SKKjSdBKU3ENKoX9XO6A2u7SZ97eb
Wp5ZoqlnhyV0rABDLSF2pe+oDTol42koFW1b6XrhFZMj74M8+HMm/blyZr3WM6I8yHPA2UXF/3Io
BZRk0GDEn3LENkOvhojfbYZQb78bZfRWoU+LEproH4hvgStAseeytd6ZIt0G4b1Px3nAAyD7MkAQ
3vRI+d0nfaevXP7LSJbm2BqCb4HmO6Lgi+YI/3BT7at6P3RS/RA0cQiGWK52RAk5ZRmcdkaT5KqS
6+necvzJvT2Vz+/Sl6eIaB/ANBQjMshY8i4OSpvIbQBcW+0LZQjh3saakz20ne20LjizFOaYGpX7
scRQ0w3yXKPUJyFldMjgPn0Q5LQQlcsyT9yqzGzYOI06vLeVxP5SSXWjuj6Krx/kxpFyL8+kkdI2
lETbwzg73QYx2qYg96rxx1Bk03YKUBL0QqvMPt3u5OUYo2Ej5CjR6QazgwIWoczllOZK2qo2da7d
NJrJwVcz9W6Shnirkc5pN4MklUi/Rfk+n4zyW5DIa9rkC3jdXx9Acuu5DkZguVRDt4zKCRKQhTuN
LMcuV+H4xsosP4Vgizf4Mc/nUbWNd62a9cdaaYJtBZ50E5tSuRJtXL74//oQKpi8zQRrj0zF5Uhk
VdhJzmzLO7P1KfSTE0OxMkCvt6ua7s4vleqx6qxgB3tEXzk0RKj+74XGSSGSqMRV5IJFkWL5Hp6x
AQdNEar7xDKDj4k/+/cND5qV9Xx5Vjy3gngQFzH1AaKc55l4ce+nUTHLnT5rezOdnE3fF9lRmdR6
48T+Wsrn8hT8V1OEbbxPqEpfGQr5QLYKK9S1fWR16rtIarm7amX85gejvZtnfy1SvOoalQHeXOAg
4S6j77V4dNpS3zo1ubx93TfxwxhHvxFTbs8DqRbv9n5ZVG3pmmiKOhZyQZxMUF0vl4liNBNp307d
VyiZfuAeiyGhW/NBS7SahDCIZlnP+4Pa1xJiGrN1SHOzpiwq1Vtbm2DL28ie3v6mRZX2+ZuIl4RH
A6AjsoeLp6AREFfgx6jua6NtH+eu8zeKZNsumgnKXm7jn0kWlrjQdvVnv1BMNzBC+yzbUfLRzLGZ
MkLV39V2bO6qHIYslq3GcTKxgletOHqwWqfcV3L7NcZO8GCECFtFA8LWNWzLfR/YGYRmYV2JIMI2
N7vq/e3OXS0ltFxJwwJVITYSFiKX4+1HtpbbrabuYdsoZAMb8HrqcA/PGN8C7vuVU+DyEfDXUBIn
ADriDSCA45fNFeY8Qm7WtP086TLPakU9cUVVXgLH9K5NqyRy45Lz8XYnl2cPi4pNwlUHHYD/u5Q3
S0L4JtBXtH3J/rwLFVAxsRb6rmWV0wdZi6RT2Mzq0ZeatWrX8vwnxQjTAT4Jh6ggyC+GVzP8Ggzs
FBxSHkUbsIv9TouxJ0RzynDNsv+eFXK+a0yrOiSdtqYJfT25PAiei23UE3kFLVrvSyOvwbElh9nB
EbosrGJbGFp4TmziNBTB1rLei/Yo3QnXBhG/kJGGc7eIKNJRR+omKOEiaSUqKLshkYjNMp6utoPe
8jijssrboT/cnt7rZsn9kQ0iimFRwZe7XFS1FSHqbNbKIfM1CZNJW/bwbv+pV8O4i+ZgDeS1mFN6
SXMkhegqsT1R/WVz0Cq6QEfR+oDzWb1pHKvbJkWvfdHyKPxuSE57SEbb3DDSspsx48fbvV0s5ufm
UaoT9Hv4wRTNLps38aPqJjQODikX+12XWNiJR9Kwr8r4XZS18jaNkm+CLrm73e5i64p2yVGIg4Kr
QKi4XLYb5HLkNIGuHNLKj77Y2F56ejIEjwiuqftZI8CizJytxKivNgqpDsAgxFZCqMtG1QgdPtvJ
1MNYG9pOykwbYR2uA70JIf7zoNtUrZKtHBevTDCKLUjl8qiGd7FEkAegi80509VDCJhtj+2i78aK
Uu21GDkHk+eV5/hdc/CLwtjABVJ/3x7o6+VMaULReM/DQoPcs+jzgN6sGs2WcahT6F9pZ2Seag3x
3g6N2J3l8G32hCgDwuFhNaPeoYnk6lIXZYpULRmqxDzE9mh7ZmHbDyGgkdydK0Qvvbd3DikcMhXY
HQnVl8sJRcUol+a+Mw8Ja/iANXP9oA4CIjnow+eMjbO/3d6C4/BX7yATQuegsA1KcbFsq2IeCdYi
6zCTJXerWJvvy2HIPqiFX7tqrWj7OjTzvZrqmMmBjNxPXIJuzNt132ftfB/7av/UxLi78yIqHrUy
zx5bC1YKlbTQ44WaRV4tExsNfjBkb4spxdRQQ0KFgf8FDLLkUpNw7rXCj82DpQzZo9FlhqcpiAJX
NZKctwfq+ljh2KYYq8vcWdDz1MuJmXtfyRurx+q7sOODo8LBUYC9PA6NCdQByq9XpJG9iyqkIm+3
vIgunzsJbU6AR8GWszQuWzYbbsnQLqwDxi3G19nhA9xKq9CsyRXl4+22Xtlb+su2xCi8CNLLPkxx
Dm+tgxUouH5b0OInqzPvTFgLXq331srVtJDSYPkJKrxgoaD1A/Fxqb0ZzWVn+lT5D1xN3ZNU9o+5
0iUbtQnbj0PthD8rJz6pXWkcewRLXEybKSCJ5EmbSNVK8HU10CDLQXwTwHNbmlfSflaP9bUMRfkw
WpLpxXVv3MEMPYdOo324PczXLcHxJGJGX4E6DafL5TADdYP/TOx+nBykG6R4lrZDaanHKFHNlXW7
nFFNaFUAWWFwRVFseaB0djsXVe4oR9WsslPehj8ku/wZpWP2pGTytHI1LDtGa9y4z7xHZMx4f112
rOssX8ojTT+aQpmibpz43skxiJTmWtndHsPl1UdT5FapIQvUGQWoxVLt66nurZGFEcnN5JZTa4o1
MXtZ6yvbcNL+qDPdettrgAuANsmW6yJfTm1+cTobU0wZV2+MY4j+/06l2rjBxzT3IrOOtu1Mtu12
H5c3rWiP0ppQ8OR4RrTwcjibFIuBnNzUMbCbatMhPOPJI2DFjdSZsqeZpvTQS0jiy2PmzHACe/br
7S94ZfnQvEJJkfgYiuUiRC6y0ugcezCOuLhJu7yv1W3fKupRdsrKqwKrWrmPxO97kYt4HmG6i6yK
WK9X6hiyn1tdPxq0F1bj+0xuUFjxa6zAbnfrlXVKsgVAPigEYNBLjQA9L1UzIcdzLMbik1wP/T2i
d9OvPrLstQT7ayP4sqnFCJpo/JZtEpnHWLODUw0M80mHjuBRq/d3Idvl89u7xjuDznGE8ZZcbEGy
S5D76gHaSkXOKm2L7MHiptoI7sUbjzGxPEmig0wDH0lrizsxlofctwFOHG2/T2LXNwPbC6gZWW5v
5vlKqPvalHHPozJOtorISPz8xdWUBY2upXKI6BJuFPsg1aRzp5IqSADBvrkp3K+fnYw5oMUb5rKp
adI6I65D66hE2c801aYHOZ4rt/TL8c0jSF1AxBTsLfFUWnSq6we7KazOOlJBCN/BytewSRmEqCGy
JbfXxfV5SVMkocSNCx5qmWBMOlhpfqBZR03t7sxUuDPbQwsQzgYUZ6ECoIXm/Ol2m9dz5lCiBmzD
c0ohu7o4v6Zu1tXanv1jG9QqSNAcxc9Sj4+ARNeU156fOpcnB6VMUamnjElZZ/m41vsR7atUkY6x
2QduA0rgJ35L/X3dDZ9TNN+OUmpqO4jL2iYrK0FZq6u9gdzsZvJD9a4fxvaQj4l+UONGOypz8liN
M5jLKg2QtLc1jwpi/dXAHtAz4DfuzBRFOUkyg61pxObPJB7MM3JUybbU9eEs6YN1zMdsPPRl42yM
GjvrIbbWfOyuj0sHmj21LIJD3vfLWlbm9+PYEA7dETiYmymvg0dLT7SVDN8y68ipTDMgeoSkD6WX
ZZZcU4LUmPQxwJbRyfZWmjZeM6f9UyRNkzvEWf9QVhQqLPTMnio9ij3i8SH0ZlMFVw/HqaOorGJf
/+bVBfgAlA+pBnEha5fbtDCzhrC8k45gUMe7NERacIpzgzxZZ/x/NcVpJ1QGKJgv9mmR1I1uFJN0
NLiOHyC4I20NyOku6PO3+U2ThzIFrAMMJoUAcOfLDG86t3WCyEp0Z/UNXKVYUo9O2MiuFTbSUbOh
6Ok68lRvHEoaBUpPiY3MDZf94sSD88fBoY3xHcJmzT7qjGav2VG/z/V47YZfllyeO0gTaDGzYHGm
WBwKfjI0heHnyd2k5XO7dbQ52Gp2EU/I6toozrZNPOL9riaRgxVP7fwwmz5qeXhn85+AcfK3mez9
NeCiLss7hNoiUOfLZWRJ8HtC04/vpLbAjGc0x/Ogjq03Nlm+Qoa/igUY5pdNLeLHLu2NyRjtGFk1
u3PrUMm3U6iFGxbEH0FAHfX2rC6ACP/qGsQPyohwAjn3L7vmTBl5+wopxL4rDC+XimITJGG5Vcd5
gjqQB/eDAYzGyC1rN0laB8lBmoFIIxihxkr+zkFd6OMU9CXKN7yLijIN3hpRMyIWxzVCEix3aD2X
X+hbeanEGnoz3EDZu7gzvoyqEnxLaXPn6GmxJt0oft/FLUF7gDLYwRR3xXVx2R6mOsGAD0CCyUyf
7+J8rh/ivEOVJbckF8WGSnIHNay8mcAxd0e9iU8mRngrUe7VvShQmGQnRXAvNGoW8wIgCx5QaSd3
nQwccw7gLaIRkO0M9vhbnxCiKfL6CrwRXpxLx5m6Lfq4wPrvrkxS9SHIUsvFwDfehoo1nEe/Mj0b
/4XH0Azlkx/gLXZ7Cb6y4gXji7tD1IYw2Lgc7xEZwaIdqvQuV/pxZzdyeFfEcrMtp2L6YFDRXGlv
AYx7XvLML3ALSwMqcKUKNw6zP5dZn9715qixqpIB3MrcVu7g4KTGf4eGN8MxCLw57VSvGFHnYSes
WS5evdwYdtA9XJYkhUVu6rLfflk7PeDj9M4arfHDCLRtF+DUdqen3Wd+MnzRJCf1zKmJPLPFEeit
9xXNC8dHAj5dFJMXC6ydq2Dyyzm907vUJ1HU2A+NWUZ3ACfWzACv4koCD9B/RFwUU/j3oqmyh5rf
j052J1UhhwpMjU99geeEZCP7h/Sbp3ZRsiZzfJU3ApEHPp06MngaTo0rcJ4iAyhWnOZuLCzbk2Pk
HBs47pCjwgI4VY5YSwbfUO6cdNtrWrdHBsd+D0Xc+GL1+mpZdnmsEIUIByneeXjWKLxQLqd7dKQs
R21xPEg6GsNuBUjjkFJW91hvJTokc/YQMQ7Hqez1bxT6q33Y+tLhbXuNJKjIUEIco6CGXtBizdl1
bBRDATet05zxQcF2wDWsIjyh+zGeRqtaS4wvZ55kEq9JIBwCugVDdxE0YKFM4JUbyp2j58ZGhzmw
0dSaIEyVpccMFQNUhnNzf7uTYjm9OMCJGYS6JLwRIjHO8KWEgIG+budD4L4Py0oiYLfCR6mVe6Tp
O90r2t44jAXmIBKh58qeWnT3uWVeUOTrRF4eTabFHI8BiaEJYp6SGPJdETj2Hm9CJEuttP2UGzUi
8FxzK40uAnwaZSJhZ5O6E0foMlERoxkSknDJzg1YoU3SK/4uHuo3FiZFK2woirC8QwWzbrFyjMZq
WiefszOqJN0hlFvNDdoxPNeNPHuJMkvH25O4uP+e2yNHgTg0r2vCkkU4nYH2GQJjys6pbcUbk7E7
1GOL9/isrtV4n4HhlwuGBQp2mDIz9wJRxuW0dWHTNNju5mdY7oguN0DU3qd1amLZ1egwfxNwXG2c
7jHUgyRWNtkRBwL5gwK38QwetgGfoKNqrJHBCUrb/NwV6BtasNK1jZ9Nyvb2yCzvLzE04EZV5sOh
zg856vJzgZjPEsz27Ez9RLO8qIarqzRStE+G9iMvAu2RnlYfS712zkifaS4G1MpK3PjK9ICM5Nag
LkN0pi9Os7wo4zYO7excBJT6KIz7luVmA0qyvjzna49LsW+uJkg4snCcU85b+v5NLd21Jlozgnk6
JcZ0xhjL+Z13UnXX4fsHaI3ItIydL61j+bIXGCRIEOvNNxnSwbvb47+IV/4afnGGU1wkhFiKysaR
rkv4UWTnMCkmG4km6UGParIImn5qnUL/cru55WPouT1EpMFeUZ0XGc/L6W4HhWq5JOdnAFE52YlY
QTA/MD3L1+X7SCJYacHHfa/sRv/UFLG2LVIt/5ITOK0svNc6zsWB9Q94RyGocfkheDoqiRoN+Tm3
869mkxeoXc3mXaSCuxsse2WFvbrMXza3OHGGDqc8w8zyc0QheZePavEtLqd527M9vUIPfzXdJMFr
RSjF9tMW+a5gTRHg9R6TeBOQJeF6cdnj3EhAGg49B0NdTictcPwPlEeTrVS20oaqtpOtxKbXFwgq
AJQPAEuB5mTVXjaoNYMoPtn5eUoRpo3kKtqMImnRI351kC3E603k0Ta3V9j1fUmjpEeoysASofXL
RmszLjuSYfm5jqryXR3itOZHZrcfpvYRdfRoq4N2OeA/v6a+82rDoDAEqpMeL1NTKRGKAqgrP8dp
OpOHNtUjynY9YAyz3BtVn7h+3EouQuZr+IRXxxlIsoUqJGWT5euqThIKIVNQnMOomz/EUpnd121Y
eFad4V6qB/X7qDTXtMVfaxQlDxQJiE+EH8HlOPujEiPcUuXnLHWUHV4q3U85dCgND2n0fXQM/x4L
42HlHn31+ODg5H0FQUU4MF22OsKjRMG1yM/lbIyJx/05bZsqbp4axfiNfav5YDfSlwq6/lmZlfmz
ojTtBqGDtXrKgihFJMi19fJDFsER8AQ7mSaS/mqNSD3O7tKHqjOQFCiH6BHQdtJ6QSXPPzI9NXZA
kMK9FTkTU1IUR98vyh1l3/CeiVtLubwyL2CnYWKw77hPlwyD0qTE2plZeM6we/HMzp42llFrW6XW
MhQXlWmHeoy+cpherX0iDqGcD5BDiHgtd7ovlUGW4GVzbvowwHoLKLkrd4Xcutzv2YNUK8OuNwJn
l1pO8XR7w191mLYBAom8KK9h9JEulwRhRdDwuAzPkWVlH2y5gB6GTPoxzYevEWCFhzlJV07zRZMC
lADHncwwsCCOtSUKqRybRBvSKn9X4tsV7Wsf6lvqArYtjMKjfGi1j7LfdunOUdvJfH+7v4tjnMZF
7lcInPAEFaTey/7Gc5iRP7K6d0U1Fyced58JaeJNNTaKi7TKuBKQL5sjHBLCIwIFIrhvy2OtK3vT
KHSjfeI/+7qbwm+DkbSbCveyA2hG7fF27xbxP6hsskOcZSJPJIjZi2OlQSF+jINSfyrzstg0KFC9
D6rY+Xi7letOXbSyhDgBHICipEX6U6PN8dbpx/5YUP5+18oA8kdyziuX0nLB/NUrGCo8VIW2rej1
i1qeoddZZpiN/lSleZq4ltF/lHj17SbbCg5FlTongqW1R84iqv1rKJE7Il0AOu+KGzMlBlXndtSf
IkXG4yGC42+2oKa1OLJW+rcMb57bonpNLh8QF7S+xSasC0vPHW3Qn2S897xRzWMvi1GNMBHVI2yf
xm2sm0gtdXYCNN0a9kkxSB9uT+rycvjrI2Bhi+IbO3RpyokbQZSbs8ko92Xn5YpZeXiIoX+vFdMG
JeVgZ8Z1vEvREvlYIKXrqaFcv6/gknq3v+SVkX82hOA0Uki9Li2hksYWxgSx8RSaQb41uiq6UxvY
73NRrAnDvLKyKNCIZx5PPtK74ucvVhYI+FKZUX196qY4OOa4lP9WsyDe5ANMf1+fHM+EJvvmMwEq
I4l98YYByrRMgZlBWgFEG4wnVRkeQnj2ruZIgFLSPgGlZY3VGvl6cb+ImSWviBclTHdBtF+cCni/
aXGiduYTLnTgSp24PTpjh+J20ern2Uc3IikKYAYj6gK3p3KhpmGLpoEvi/3Dc03Y31wOsD+0NZrp
ivFUTnB9U7NCOV5Hzd1Hjn03+fKwKZIg2hoWlkdUzbvdEGa9Z2Hui0J1lG7VWVUhGWEDRTUBiZ68
lA9NUK9B2i/XASueS5+sJMhAWD1C7+vyM5U4CUNuSfMnKXHZOZEOTdWTH8l15Wx8TQMG3Odt3H/O
uiIw3uYa8Nw4zQriMFE3gO/FlRQOGvlXLCp/jqUV7RLsIO4Y03CTgGNfeT2Lmf734/mvpgCmouiA
U6EA0l/2U4+nKbW10f7ZRrrjRTJQ+kFNJ4xwC+Wxi6XsQLlPKV0bZzI3xlH1Tbcv+dJnVCwEQG5C
rFWXW9tIlbEjAR7/KkatsA+DZpb6n6Wt+mg/VKEy+K6EysK8tgrFKnvZbQ4z4k323DMUC7DeZbfV
qMqnVq/UX3OTSVDXnNBMtuhhmdXRSuuyb6jxG3L3QYOMaD8CDpXjh6nJwsbVVR8gPFoc/rb1eWAf
b++Py5uUL4KzR+FWZMPNZ0ejyw+rB8vpUymWf8UNFR1XB3SzbRs70jdGk1Vf5YiA/U2nK0luRACg
lvLKEmjsKykAW0JEsLeM8Dd0VwTRpnH4hMff6CpZFv683bvlrnpuSoQKBJbiBl0Me9h2bLhqin6j
9Bdp97HDKtvAfrLTj4oaW4/YRGLsx16zjJUZv2pZhJWC+gnoDmTU0ssIRGbb+bMaY0iJM4kHKNY+
lpVlZl5fQiKrUbjYmGrdym8dXF7NaAYCfsBVUZDIL+ez93GmypwQP1TJoiYvBa3hlUEaQAUtgv3t
0b081ZlINH/EDUkGhuIg79fLtiQOMrpZ1YEbG6Z/KPIMEEBaDO5UKtG7Ybb0d7Ue926DfuBKBH95
Q9M06FtuErFyhXDIsv5fzz0JMXJUWKDr9vQQOJO/zXjEvFMraoW3u3nVlkDuYxhMVCLYjksgVxNJ
HViQ3KebnR9/n83Rl7xcoEayuXGalbv5ujWTwhQ7RBCGVfbH5aAmSkxqfU6GkGIu1RvXNJPMbeLU
cdyBi2ultasp5ClEaQAoHOcTdAFxPLwIP+RZD+ZATc3QlQNdHmgN5VIX40dfp0CSGonA+UJYcIyp
OGuTbn+9PbbL60C8hgj4RB1KMGqXJRkkx7NU6zU/dNuCMsyDpWVavged3lu7YnSwGKuLIJ62ilzb
P0MbxwG3rznUVnbr8hTkwQ1RAuAXNUgKQ8vlFOIyNlvOYIVuZ2nRvlPT9tQW0LnMyspxRprXRCWu
jgeWL1hsNg/nINnzxY2Lx4lV21kPg2HU4uzblJVP2Aprn4pcVr2ZhNddXuNse3uwryabRkHFknYR
6TXKvZeTrfZdMJLSotF8aJunPgvHbaDF3VZPU/9IArl7H5jasDGIgw63m35eti8uQCGXQH5LhNPQ
QEnUL5Z170fcQYUmh65OSN98kKuhGTf1mE25xz/rHzUzHIvDmI7qN7PNovdapnb5DzNV+vsGVcjB
NYpk+mTIeaS4o5VN5X0U5/pXgPrGWbGa8bHuQijlUWAM0r6BYzp+5xwc7lsZQrLXthDKHi2kKrq/
Dtz//HP8r+BX8fhXH5p//jf//GeBi3UUhO3iH//5rvyVf2jrX7/a84/yv8Vf/b9/9PIv/vMc/VkX
TfG7Xf6pi7/E7/9X+5sf7Y+Lf9jmbdRO77tfqDyQU07b5wb4UvEn/19/+B+/nn/Lx6n89Y+//Vl0
eSt+WxAV+d/+9aPjz3/8javjP1/+9n/96OFHxt/6H7+DHznWDf/rfy7/zq8fTfuPv1n63ymwEtEK
D0ghes2ED7/ET0z57+iK8QgQjCweISLdmRckNGnR/rvIa1P9Evh/i6OxKTrxA9X5O9uTe5z6Dtg+
8aP/82UXM/TvGfuPvMseiyhvm3/8jZDvcsPz7qHaLIgGWJ8BNLnSN+/KQEZJXvK3Sj7E91jV/JrC
QNuQWoMqG5peagx3FTWlO0IV0oN9+C3RY3ln94Ynq5NKNq4uzoU5ouTf4Hezw8O469wugL7nFb44
pzu7dh47AyXHLXAwK3KHNhjSxyQ2mn5bhbpRyfyWigR+7cYjLrx/Gg1Fsp+GgRrGPHakQUtHLYIv
1Layr31r9edWt/6wOoVyYJ7JsguaIM1dO8yGzEO9axt0pnOsTLjqeusnG1kK7Pehjkuf4hajnJfn
gRqw37hDUQNUawHT3jt2ZM+HSM+8jtfNBmXK7q60SXo3IFPvQOd3nlENo9dK0aM1j/LG8PHkkKPq
IePgdqVKO4V+933CWwAFSl1FKmaM6jt0YO8bI49Sdw4Ua5OOBQ9atTb3Zj4nrgKKLGy0kxJ28T5N
5KrZ9VWbG64j+13hSU4OA7D3jeJzMzdIkKmbplEKTglhtdnryJLJs5bdKyYguwopmG2dOeA1g9R8
l8HMceVM+d1J0znOmuFDUGUPZL2a4KHMBjRhSZTVn+tadw3EOc8Nv7Jz/zdz37EkO45l+SvzAyyj
FsuhcBXuodWLDS3iCUIRAAESFF8/xzNrejJzuqqs2qzNepOLtHjhHiTEvfcozBx4cAQzHJ+7+gRp
V0CWcFAJ0v+0q4uTCpQ0Pe9MiFyTciEjCes+hc96RWzy6hmT22ruuo3AKXneqgUmokgDRwS8mhCn
87quAXmaimi8AZrxOtAZBo3pFPe7QPtsN/mxvknw2O59po/TsNWgkt0rOY3NGgxhLXBz1mgUdoGz
n9ClwqwssP4+wZWEbA9ud0TAbxwMnZGVIijKq3D5DqKEKWl4qGagoVgy7jSPCbnv8o74pYfh53zU
RKwvCGmFJHyl+tYm2aEdGWgC80Z2WdfFgLU24D4NMUgTQrAoeuYJLlIlY/l8aVtxNCMfbUliNesH
0ZONnDQBAb2G4mY2u0TMmakTiAhMFXt+CTNrNDPwxykHENSSKrQZ3VuvO07L3H4UoesqSqyrHKRw
KdyrlgbbmlVL7G9PYEr3pvSW2YcHzfQctFsG6p3rMInLQoWuNaVg0+SgYsLc5A6qqHJqJe4Vnd7M
WzfVo4ZPhYyXoTR0/aCu/yVxy+tAnTqNzM2NAZktvlIeLTuus7GEyPucBbR9heVIWwKW0DtfdzPu
IIkgFuwjimwAhgTfca/c4vU/YZAIw36L1HIIeJleYKvGT2ki5Y5wKZ9iuKzRElHi0wXOmMVWEhw9
/KTcsNyDbMhgzMxcvpYRk26raKemckE5Vi8bsycv9PtH6L6zp8755zTUoSxb7a2nyTgw4GZ2oyJp
h1INhVAIcEnhYUxTB3ntrOBovYJIJHaYXNl9jtAAaH8yn4j9grS5T3/wkPAJTMr21WYX5AbFdElO
UzjxBx+KSdDSrdGXTikaoopf5X04DZMq9aKJtx8x1PpyXQD7p8zMS1+KTGUJetu1irs436GZ735t
7JqubNaxRrIFJmgzTx+8tSNROXjiV4HQ83dRwIFh7yhx5USmQJbC9H5WEunWxizCHMyQysabvfSu
5RxEIfTaZy7IfMo8Z/e+DaN9TztTsyCfIWscqAQouiLWbROq8A/c5KYcXPeCOkx0DXDLcS7jRbD9
qNtkKWMzRNcULFHgsBvNUoawf8AjhiOFmOfPUeiwiiz0U3iUWFiYCSnlTLlui3I3njYTFHE8kLKc
085s8LAJtpOasv6WZbF+Z5mdIUUs7J5PxNRzR80BmtznKLcTqZfkGe3wFXywHarsdjEv0KLfCQ1p
sOfyAwL5clkSyGihRnzHiWpOlmbuXCRzFfuO20O36gsC7BN/KAVGS9c8Ln+B148Zuzav+wGGwGaB
fVlpk7Ae02Q6ky0zN5433yUFGQzyTcU10SgOKa16ELzTg6Y0feBer0+RpfIbpDLkZZugcymHMPwW
FcMDDIZEKZH8VfZGv2Bdw7fRZQ+gQHUlD+IHiPdXxNiS4dIWyU+28h9hBtihytAz1khx8W+RHJim
MEqWC44G0O50FfbQGlXzEEkIlzH0jvv8RKXIatPFy2Xwdf8s+xD09Tjvm8jzhzN8UFcsXIzky601
KN7ZFG6fSCOoHQy+lQ2mGibErByNxCVLe3uaVQE3UzqsTRqEPRgDztXamGioPIQuuFIjXAaJGVvc
9AUzZWvnswoj5ALrRxiNbeNutghFTLG/2vZtkGjDQXiHXWYp02IHadRewICvGkIPBhGUcpgB0WD6
2AInn0cYdR3pGMo7RFUor2KgL68ldHgGgVhg/W1VauRzm1GGF0k2nJMFzG3VgxdsSwkbXR5VbTdY
diK4uD7XEUFlkA5GxOyRYro+hYwGfUkZNAZlGE7fXYatuouBpMoqhzjndZtyeookdtKaMNQWLoiG
0zjSW4BHuEo2285lZgWk6YV/XmgHT6OZnJc884oyIdDpMZZIr0zBvPrGMb0JYJMKwHxni7a/T9cp
iptW+OIy8j4db/zALktpF30uIKT4lnXchOfFhreB4ezeCrVn1yBLJuR3yfyaOheJqiV84FUoh/F5
o9xfSgyRzhgW9TCJQVHIm2hZtzLtWbdHHgPDTD4qnqNpWZIq73o4xIYCFGlcjhIET3oeSPRI2xDE
dSwTMjSYcxf3xMfL2VH4qRVlK2bx1QUjn0oAxiwsoe41Y4Vok1ZXuW4J7JSLHn8HD2ODlA3gpno/
Luk0geTix2OFwDPZPXfjmv0U0j20zB+h7Y/GbD3GGrVUjTc4huUGK1X1GutMd8jrtsrsij7PPsFe
8S96QjNTxihD21sCoYWBNpPRqdRiLBZkbV5z0eawaKHmN9TbgMrCG2K3mNQOewef2l8syGCZ5Rnv
lSJjtl6xlA6e9cMdGGsYqnmjdNHOJiq9cyE2bR5xxBCy7rwqlZ8sAyGJKvdmCDE7HYRwr8I5SqYq
KIa2LqiMywUrreawu0LaJ8JxvDhlE16V0m8LAkm7ak39JagBnd3boD1LuHruNPQSN20fup3X5h6p
ZT7xZQ/ptOfXHel9ENV7MlZIJFhhh7YknSgHs21H5P/Q08xI6AHpHg7jFM47dHymDKj4KWicloxH
4S2m4tmlXd0M2vvaIUnHgzwSkjfpvsA6ME20CXvx+wHmB6mtWabZA1n6xGIjAOtHh3qT8CDc4y2j
TI/6+LJG8PEpJu/JLD7tavBb7IlCp9owZl7CLkUA+cbJ942sB5/3EoHM1r5ms1wgFmJ59AVd33yY
wEj6hRerD51g6R4R2w9oMpaipJLKHFV3+zbqbGngPV98DANchXdksRSSnDmfX3By59NpJC0MxRIz
N6qf8xeCm1mUztcWAQG8m7+ch9CpqBX9x7zNDhKTCEwjJxJENOnIOxYqEp8k4rwa/dWQMrSB/r4p
GSA2AfyKJELd0kg2nLg3xaqEkSYM2bYlWcV5ijKclKBvpltdzEy8b4uDljDK3HpyG4NlnJynrTjm
nkb8TOsFcJfdJjoCE5v4c5BuroDyHmyJfQ6XTlnNyD3rSwSPpt0lD7ckuZAknrpGccitD4YBV3NF
tMzVKodY3samG5aKrTiuSpIqVbYQGo41fs5FT6AE4dDIgl7+xCQmCVBsF3MUloBIhg3Q1Riue8gw
dTX2A/zSoRpxldfOrA7zJf1irnf3AvyaeEdmlHhz02GLybXsAHRsT4VDDuuHERkK6ngwRxwEcy/L
YtDT54Y4xOAwwfCHn+1GVTn1zKv8yUPqkkn48CAQF/KDZySkJYKbrqZ1bZw8j3FCUUlOWaIbPQjc
u+uyXvohju0zrpFrarnfmbbxlHjCa83UiUsXbs3Sb2Ix5QTHiqVpzWh/DARxm7t51nfFrPdZRHqI
f1f7niaBEpVnSf6WhA4HOzOwpcQ1Yc2dzhS/aeGf+9UjLgzSVuQdfXOxkGNDEPqX7Di8QMZdbwmv
emPugf1iE0ek+KQC/VCFCvgBQkLw+tZ0HBvb4USp3QT2RxlJvsBLI2lDFJqF55KmRyQRAeFSU2/n
4+4iZeDj1e/9mcObE5cq8qhGzgCSw8UsrSBsSLPdMDM2IxKiSKvOm3m8G9Emph+Ls0PccESXIkNI
j/FrC38YVw5itfxqH9+vJWLhkoceg6phR2DbO50pgbwxdWOXlsTQ60bt+/6XQXC82KmCBS8oYIyp
bOyuVVLHD9I5edv2nfpa1iwfysCj/luKrE00Vo7I4uzHXN3zQidij3hAiSIuUiD7+JHbteCrs0uC
1qw4gnAa4N63OvXfi0IQqG0D7V0E7dKDU669Nb5HO4jgqHqRHVnhDt+N7kG0wfhlMIWs9Ba1v6wc
3I4Ha1pmBfElVsuCOhaAUHQn/BmSoiUYVIf/ZhrGpqRjt/4SDfNjMsei6oJki0oQqXxXt+DqALih
rWSXCb6TA0rSDDXkQCzk9u2Uox2KXLDGMFRr865J2jFudxNcWt+QDWoei62dUgSmzPQQOZwB76po
/fYE8eBsUciD0lmT0MamYkl4ybwtfkRQ5Ul0Pt8HGkVNmQ5LeO8KDSnr2q6T3ZMERUEJtI8vF1lg
eI5UldEHNVjSN7aNS38qHPX40SKiGTUvWbeai63rznCbQdczmyXCJHqGpfNab4aSp1xAglMvA1Kj
76KYrqocgjmdj57zM8RLhEqPF7KhK7u3HStY7RUsNBAsRex7J2HPuOMEAnaUubjJ7KzHb0Xccq8c
Jy+9WVgeguHQoaoxgnkPKxEWlxSgKlyE62N6NSuacp/WbRwBlgTr9hZmb+kRoxd7bwS/msmAgSq8
VL5nCAo9owLJj4XXRU9wpCEfolviKzE2D8oIXTmu0mvaJRacG7oSoXfXqKVwmWsOQ8mz04GPKqdX
TRpKe4Jl9XZHY7wHstDbkQCxLjxkUrU4DupFtivB1JzF4yEMEJbzJLSIfxFII4GpDw75BAXzOEJY
hoxgMuVcgCZLFqaWaZfK+3ykW8EroVIIhcsxW2Tx5UWAHznO1YF/uLnXZzNg391l2kv6w0w98NNK
X06HuM0bP5rbGmOrJ6bVEyzy3liR/PCm1n+bRYY9GQzPi0L4LHKI7mWCX+WLh9nvDn0O6CZv2Xo3
odx70qi0AVgll1b3hyTPPWT4dK8jx7UHfezg+i/UrIiPGB4Kqx9NGPzsA3YOJz+rOOsbZZfPkHgU
JJHx2LXbI4CDArpM8TlcU9DAgHjzoGErXaLuTa5A0O6/JSZ+or53NyOl9qy6lmCGFqGYIequX+yV
eHozF1hkJtg+E6W+QZLm13lGk12vNdIPlmAsSZ98H1Ie/hCIKMdBVwDGMN3nEvIGss+zV2jMZAoM
TkS2VMnUUbj32wFTImg9YACODBH00GVgIXmC+OfQa/rsww0VgxcUnVjtP2eAA2XgwkfC1KuxaIgS
u5Vrqie048jK7ii3SNrWaHMOPvNVQrGaxJy8FFJvQyP1OuErZKmJuxe+RaA+bOaM+/m2XQ3uuGgd
y2Jb7mAqCm+s9BFTnIsK5HGWKSKCMegQCc6tAC0F4J+63fhBD749zp6DliBku8xfbjwrbyOU8C1n
abmlDl54G+LFBTnPqddfpGY+CgN15zuBsiS9RqZE244bOiG7jhbHkC34Jou+Q71lkTPtSpLIuemn
PG38cXwp1uzeBIUCV687KzRSPs4nIACIvnkZxuQXwKvojIMtP80OXS6mNDBn5sN2G6TLLUqtsFRZ
dshNgMEZ0FaWtj87GSfwKt8+gVJ/C+Cr0cyCHxX16Nmq7t4tCqra8NaNa/wYCUAPfgIKjoY26ySx
mo8WpioHJCY4OP5hJJVNeVSi7dE3IXL+jqA4vBfE22mNL4jbv0TdekKy01y1G1z3gyHbL0LcmiBZ
jilhjwpqlho9ZIvFN9Cz8hIbNdH1ncNeFqow94WQz7gMEaqCGGQ8TSU2XcPLvi1DsYxHMLfuAo89
bb3A3Mjp9a7gbv2ycX6Ej/MrRF0fVE2nHvLDfcTXOwwThhImyI8Bind/g2336hjd94iCiHSQHBgw
qzMJYmQg9Qn8W+w2YZ257S5ZQn2YM72nqnclriEsJ5zelQh7+4SP0bAExPa49tOHzASfg0DxCwna
XHKts1J6vX9IbYA0RBNeZDhPdzlGaOWk+bNJ+8eEtd+mHMYfBW5wVBuYC/jtT4EpDC/8S9qjMG0p
HfFcKa6hqXiwuZEnRWKJakQg8QxGm5Nt5mtYN2QnyXu3+ssOA5C7keQfUTvcqCD5QPoDrJihcb3W
RVMlim4ucxl9sx6ISR3dbvMM2vU1sOcu5eNHQRyHfp0eBxGf/HHISwSVjcUdEhBntJEsDduGDjHx
Dhbx0MkBg31MRmUC3tj3SIaD+GGKYN5vhBdnCqbXk1XKLwdNwgdD8ug53dh2drIL4UXtvyFghDck
ESChwrin7laPkWq263yYYWHwhhhqv8RULGsyarLdBHLqo23Jdop022N7Lt4OGHZSOuW3X1OPeYa1
DIWktBVhGjeNW4Yn1gb9zsAbAdw6cpPNMz928O3cZYzJctT0sWX0pLh6zvvtAX78zx3K/HKYhuzG
IaAWGWpQXaMgDWO4BI7pRV6dAn1sq5pQ6soEAQug6ZEZV1z2HPBxqDBmkqWEp+PNgCLlkPeIOvXJ
DTZuWvICexbsozfjb+zILe0P/dht6FzYVjud9U1AYRbbj5cswnCi5/RuYv7LOqQH32pdx5ie3UAh
Pvz0gPgdumnZgCT3c52b+EylTZAmvhxlMR3nbDnZvm+fOj2t5w4G0abOeHTsUjSQbcTtO9w1/cOw
sVvQyQ6M9PwSiXlsgMPyM3Vj+g1ead/jfEtKuJbD3yAfXzY4XT8D+/FrMmi+m3NzWtgCtxdin03W
y4qY8ITcylJThLPkUS/fQpot5TKpr87rvrSV9Yyk912fLGNdiPkXxyZRHJha6QnV72iMk3ZD04hu
MsJ4Ax0pfisPHbbSZLud6GJTznOG7AXf/GBw7M+gkxAm2Cc4R440Fj/Q4OCC9xDgO/Rw6CfvS95W
SbC+dP2ABrqbXtJYp9/AA4h2WHv48rntZFU4fgEx9WuDmdKPOdn2ZMk+WirfJjxQ2BThOw9DuF9W
fYx5elx4e3Ht9jP0Han6Ye7zGsG2iAkNl6k7AgHrKzsVwI4wJY/hOsfVbliQfZooqboacFp7mnBM
vUb+9M7GZGzyIX/NWvYN3cmvaJvu+DWlYwjHW9SFa+WiBAOdKapgSdHWkmBgg9/5lKcjGh4Exl+M
2T7jGAfQxIbsfsj4DslUFxflI6YJQRx+CoaMU7AAo6XddfmI9Ao1IEkNc0wqy37KbB0btLd0SUcc
LFxBXdOP2d1MRrzNHN0CLN+SM9iseYMUgD0GMFnTkUK9i1yllwJv+Ufit/Yz8JJ3f7OzLWBgsObY
1YLZOwTKex4QxqSlNcC84hYVl4wOsAdp4VsbAxdv9IxHULW8Na8LVJUPhLEdgk/nk+ukTsotz7YX
mC+vrJwRMj6iKfZSOlWL0LBd9yLh1J3DUKHDM062vs3LWKmRPbptWJJmCszEduikZvLYe2EiqmQE
PrMmLj8ZHB2/OGb2F3+a2c8wHbuphPCLLi8JF87HiZDJQz5E9sTNNiOjKJiXhF/w12XkjsBPJTnB
7cjf9Rhtgf/Ex2iPoRn4rIIjNrajSQWb4o+17y8chpg9HJtwkUKFXOhwRcqEL0BAUbtQ8nw3wywt
KqF81Ldenlz6VnrfKdbafQC6KujMtjbh6nbF3GLSjDRgeHafgAm3u6DzfuC4uZVb1IhsTGqbd9BY
k2GpnSKVbFsWY4BQ8Ia5MfyRhDOpsXXielGDeoeHDi6Bab4bWgZ9tupgYbhBP6ujXqP+xgqDG24I
5UICjMQkHsZLv0jqbx47Q8oOFiqazUjNqCmibsdZKzJeareBUFNKG3GHzR36VZLxbTdhKtrtdOza
d71x/oUst9iB/pgsASAQlTZTKqo8bn9nvPxbtIV/SEb4E4Hhn5Ib/gfSFiBJu9LX/zF14Yi6/3/d
gDxiCTV/JDz8/V/+TmBAPPffQI6C6wv8JUE1u0qVficwgPD2N9B1wemDVgakoSu14e8Ehji+chtA
/EMMD1iO8DD6DwpDHP0txS/5TW8CVkQBIca/QWGA9hhknf9HqIHxTQHa1FUw5l9F0DAV/TOZB6aa
aegFmE8mjj3y0YsvQ5B6DbydvtQ46YaAx1D306C/kC5W7LjMANHzOL0AQdSf3LdrMw5y29FcJLer
120YnIEAius8vYDUAUhg2F7jaAkbw+W0m8w4IUPWAFLqu3XvlogetijyGhxy8c1azApF+EL3QvJi
v4UqrkHqeVjtlu7mgH/iJliPvaX4lA2/rXdMg1StSQ0C+FBnHhOHPvP57npQ1sgBdiXCdnTlaa4r
rZE7tsEXQI0YcAdFustWDOuAHX0MVjl0MJTeIkXTHLNcfAVr9JDL/kwN+9Fv9ItmBkFp+B8YaLzG
ZMDes/0uV9s37EZbWj4AmxdnAFMW+OtG9+my+SVcCj9IvnaNQ3NebomG+TXIjs2G+Nk6w8SjAl3g
V5iDKC2X9pSNHmgUCf8imL9XlqinDnyNRQOWzeg4IJMdw3wE9dlqsuwriw26nG6lsADG99fGZ8+D
DsSR9pTcwQATV8yooC1uk3HdwyA6BNai7mXESN2FDDYFS5bv+wIvycRtcAb+fTvxYd2v6XKvhw//
Ch2AG/IhnNRXwzRwImY8hev/Uqn4mFfzJNfupt1GWOtI/DBsxfpyHhjsaJ33PaCBqpH06aDBwExl
5XNtkIHa9F0MAIGkz5OkP7wU5zRoIh/DMutdhsCikxWG4t0vPqquMeC1mpaxgbH/Wtl2GMoFJcrF
x+sJi868L7DGw5/uigqI0K829k58vX7HSXwUBSd10QWi7H11j9RppNwAk9gJafUHdNXJQQUKphVb
FJwj2avDnCcx6NJYOktkLzCl9cpCuem8tNN0RkZEPJTeJjFxsMi2exSd0F/IGBoe6Da9gxC3D+mU
11sRQcpDvzTsMspkUU8kHZdbvcgP25qnNmZ9BXz+yeLbssG+S7/HJYShyTYvZGeNh5sk7MHP4T9W
NikAIgJuWHEExWhkl5NUIt7BxjEqCwKktyfeiRj9VMAUtAwJ/t5RAiRVyTO4Sg9Ju8p90iu+U9Sy
kqNKruzK6a3ye1ur63Wd9jx5BR9DwtA4Q8AuRlkK83NxH5rkMC5eV0edfDIr9tlakF/JGjw4gQH1
PAksOyp/JTr10DZ5ooqRFVJijin31ItXxN16cB0AJQmN2Hxh8EDfUu3XXifVQTA8WogEQCMgsCs6
FOOMuQDw/HO6JeMOpJ20Qfl+AdY7A9vG+/RpFkE12HZ4FmNw1gtd7mho5X6DzUFdcMQjaFyijULi
eMW6CAgw3Fsqn+MXJOgx6yFnGzIw1ivePLyPCw6EaU27WqO42mM4Sn6MqvgOLdhwaj36q81jhEPj
zg6yqe5jivQGNyTwIGBfsMmIjqns4xo5RnJfdHgAUy5sHXb4xKGQMThT2yueZNqApnYRzI8PKuc+
CFWwjSNJCPjNkh+Owoio57/yRbjXKyaG3hwIejygxgJyju6zIH01s1Hupy5cQPDHWDwKzTvPuy8T
+p85ZiG1Fw10Dzh2OcEghKNxww/FHOwqHquwytcCI8HE4aQFNNAogMcly5Vf6zWBy4DPpgOPpL6D
NHY75LBFeofNg2jyXMszjKLMl1YphgF0iMrWTZff1k0ygsqPzQb6Z44tVZgtrDxugGkFWGQLzqOD
lwO2jykt9gBrfjep/G+oOP5hXfI/sNoAR/EfVxr/e/tpvj7p+heSJP7N7zVG4oMkeRXe5jFYseiY
IRv5vcZAIQGH6QSSsOsFj4WJ6/3/1hjB3yBAhMEKXGwQnQWf7f+oMcCfhDEKBjlX6yq4/uXxv1Nj
XCm5f6gwIH7zry4PiC6HyTSM6/8iSdoIrOnXifhNtiksjaH1vgE27P9FgO9fBFrXvJvfjCvgWB/l
IVjY10LnDxR0Wbgg2EAlaji8dI8rODNNKnGuQvc2v61R/GMOZ/i5mRAtkZXrfQp56WHhKCrSRYwX
II+Qy42SAndJOEp8gQsbRj//Srj0Z/L0b18TGj18D7j4QO3wV7MiikQxG3IZNkkU2/2CNGBb9lvR
3Uzj8rMjor3QHGySEdTWf8HR/019/ZcXcfWaQ6I69CQJxFN/eUIsmOma87DBGEk8zsKObyPU4Q2N
QD3apgxdvBrbz77tMG4m/oiAcmLf4gkT3D41TSDc+i+Y5P/J0kig+MBSw5eCV9tfdDXwwkB5AFVd
s5oQ3pWLh9INubH99z/slr8Td/9I1P3PPgY09d9ij8Gl+atqarDB2Md2XBpFegPIDYB/koBb+F/4
lGvRfs0xgGvkVZHxhwWoUg0IOh+WhoqtqAQMCnY5Bmj//EP+TPj/bfmg/IeuL8USggjsL+V6O/A5
LzhdkebRRhd42q9IGJbqMYTCvY62FnHysA9s/vmH/lldgQ/FCQKS8zUhB0IdCIL+/JeFkW3l6NoQ
8+35Q3NF77c8BE2qkN1HqCQCc1be72wfaYx7VPL6zz/9/3t710/HCQJLXUxhoAX/86dvG9piOxRh
kyLhIClUdp/iLnr85x+C4xC/5k+7AwqyqxgIyoarksX/y/nRaUwf4BXNmkF5az0nBEVL2sGycosE
sBJM+r61xYopLrhjFzNHHUrUPsYZs4laTPZnES7jh/ZXsCYGH3y08iqN/egmjMJFm8w3hM/iBPIU
gzCSO+TQ4S/KMJMDJzZfkUEaQDtZttuUfmsHN4PKid5qn/c2wfCIOdq4JAUCBAqRA8CKBM+Xyay0
MWMU3liTiIcroFsxYtJvnKttz1iRQfgr2K9siL1nQM7rzk2zq1e85rXiOJQbNqQOznyZvAjD0iqC
AfQuQbQshvLiJxgx+if8oDG9RGcygZ+yNrPfqgaCqfa2X5QFtrew7MafRXGKBkgsytFF248tFoAJ
8K9PBOSJF4v9DzzFQ3wGFGQpLTs8qb7MtQ6+TSmbIUaQby6DDFthMIqfgV7pzHqqYIs6ggsPCS3o
P+gAS90hMKuzVtc5GBW7QqzuDfEK65U7V9TeJuJbH0NHAN/WbZ9dsHrgZFp7DYRBI1rpmG7wT5rU
I4xP3buNBHS8A9UlFHxJUtN0OeTp1JW9gjRfrHo4YnoMCGKUDOCIx/dGJbBmgj8sq1K6vBNlXJNG
5looLt1B4xAvcUsHR+MpuJ6zFCb5c+6OUzxp6NxH9Jx2LUqCrqpxqY/SEg3BHpo4lKVRUavUG+8R
BVsAexpR/vrKHVSMqjEEYbh17dM6eY/dNK7HwfcBfGUrpulqt1ErzxNCemOHIX/r98B8Wx0fjId2
r+34dIb0n1YEzjPgRKCmXzmMMRgkC96g7Ec2jYcobYMKHmGN0W3ZSzA7ISqrppm+CQy3LfdvJhoC
CABS2cXJPbDCR5ayrdk6qsEV6or7FCKko/Li8Ij+5IYofhtIljQYergDvK8+kByimPo+RuJsvelV
dpiedut4an35nujIHfMOD0+kSJ4K+sShki7mEpzptUqgeqLggsLTrzPJ1FBzNUtaLGjdAD+TTZdq
XFip4vBJJXFx8AzzD8VUdDWPIcJOiVe26/iQr0lbxogwQBR7dOfn7JZuc1gbP+4bqMpZqTlIaMh9
YfYWrTBYykFxhHw1qicZbo/WW8Ijev72vjX8CylO8ApeJ3cJCXGN5N1y2uIJXQDorLWTWUP7fr0A
QhMliEcY0GnrDlZFN+swH4Z4+WZ9XyEmSr4jI6KDqiK5Y5t88ECTeCnAOroPETD9zYHEf8QU8w40
m+Je9smKBLhBImPOICPOuB8JTFvXKMPXTvR92i17yemPdtraEsnQpsYw29bOS0wFXsyLCuOzShZx
03I8tCL4cBTTkSxcPzFNXWtP5hjR60NgAwdQDhTnHATXcHwawZbHyBf2yw6x47UX/x/qzitJcizb
riNCG3ChPwnlItwjPLT4gUVkRkJrjWlxCJwYF6L6kZnZr6rYNKMZn1lVd1Yqd7gD9567z97raMW3
SF92tGWuoqaW6apVLwrG22cJD5NkYQpBDF49UIV7WODrdTdL36RYDd28tAGRqqm63CzUf049LarL
XZU6i8yt1QOGDGaj+wgXTtiFEe8mO37Dt3hTVe2zlWACNiAOBhJH18TY1sNFPwgd344NKoTxPNhP
G9PeZUqIIICEpc3LrQIARmlWPagkkbsjM7p4nPLLLFeWK1JOiWOBRTPepKbO3HVtf0S9+EhTXPHm
oB71aFg1p1jex0Zi7pGGE6bmK67qAadj1DpZt7wOtnk9IHX7zWQnntzqoa+ppfZhMMSB98EEkkSO
H8sufYGh+Hf5P+q3f9m2yHHC8uKRBDfFJv3r7pgzK4P+t1n7tiStC1CLqS4DgXGMh0IPbdxT6pwz
7jnW2+aaXBEOUCb/GsPBNkaGd9S4uOiQVaIJg7nv4zsLl6HGummsi5sXVfUx0W95DxmpqAcERkp/
GvvpYYC3+QM9pNJcRZIkUAZ5A2Oi6YblbUns+ENKVjlyu2zZGndlFBZBNOjbrOu+eAdPLA3+XBr6
t3KhEk/qHH1/KiRl9lbTKn6YuZS9D3STUEUqq+eF07VuPFlOK3oLkQmFfkzm4oPbT9z0ktxeZD3C
HSKgDunBgoPjUlVDxUwUmDH0ceQhJRXOhOBj0o2TDi4qrjvHsiBde5hMsmuc4dYdXrGVaVqdGOvD
TJD8PZYmWgGMAVrfkTvmiL1IT9bbWFbDwZcbOq1eBcLG8mxtakzcCROu34gKDTmw2NDSjBiovoWF
2cB0HiUhoUiWLGxa2Bc3lpZCoKY3pz+SkM+JpYg+uyDQq2w0+tjxYUrWbDlRLuyTlMUdEV4xY+sD
s6/QBAtlpmM1/WQZDpMPxjvVqMzCw9iPSDUJk2wQxzEcF4Uc09QFDVacE5GOmFyNFi9wL9S5P6qy
Odl+q07G7BZyQmeorksgWVOZZs9kzwXS0zDamQcifANICahDThgVeDaAYRTLlW1CwA1avQ/36GNY
KrNcwY+Sx2HHRDYtpKsXDkr+YjRG+l2OFmHDJopYsgyknO+6WY4xPvmoQa4Zl4p5AZKefBIYZrmH
ZUzXr6YP5Vh5XlI3xAy22bqPMlEteaoLdnQUFadPMW3v+Xd8ozkkjKukgOzsD4Kt49pYpSI7mXpr
hbNTaGWnHHNrLMvELeW5DQHlplXmjd28jEhTIjmkoxjXJ9sapc0f1YTPUkf3BaMy+XGf/J12TI1G
a705V9SZ/jpUXBd3iKb6fTEPj20ps0RXZjjfTyNDzr2Y3aF2Gn0SmD25F24baDM5OPKogGGZxX2P
cJXhyl+XTvFrxJTIFXIkzxjAjZYFHoSHgoXCimrusKy9N6qkf4kVRbo1sPS/8FdGg5vFafZt4Bz3
3iw5JqYFrYrbHg/QKCX6sF+EOVeeHKXjzaI2pXCGFc+ZqwytjeOQIXCvUQOPFRuy3WbOOJn471hI
E4wuPbkmvgzM+MmAROnlWTd96xKdxU4KB2zpnRpPsV/oSqtwz476XRKZrYGJjXgTijWtkYAl3TQI
UUTps4QJkL5x0sIkXat1PFlEj96lbuxCbwZeS81GiG3hOeqkJ2iEfBBgAObRz5VmtJwKwzc97agC
Ka3ofXZjKtCs50gSmPupuk9lZm7iKASOym2mPl6dwrK73pHUKDy3trzgLJl6De9s1Flvk1oy0I7n
BYW9N7PxpoqyqUVstzN91/UFnjYtHAggtplqv6yymeZXmJTFcERI1tjxVyOm4QjFXxBtk+cDhYr1
rtN4fYQmL0jbKTn4NfiSah+wVOhPxZLi2B4ZMJTt8GWsLGJDXziiJz1IU28xv+dM5vRnqV2aq3mt
pOtpkcPn1c6FcbS5OxKfPJo2semTvzrOWkoObJ2jgXNEMrMYLdyH075UWpsphGuL8wD22nIzT6LD
v7Fk4W1j9silwIPhu44lzwxmEHMt3KXNWxnDp7SuEHUSpmXNhSacuuZE6fVKI1tOZyfavaqPUewv
6NEXQkqadT2qpTzsMuAN1/QbNcsFTJbIDrh14qVyST2KXXFLU9WIHg+2nmgP+aQiD49VYyVebKHG
OrrZTDc2NdOHEEXNrG8jbr/LS7/eKrR5Csyn/fhcjbp6o2kh6Au4ftHHqI/aYdEJ1zpY5rMUz/mE
oLKk0gYYbznyYXDTw5CmiV09kSszI57FbXTVzCmsxUkyySmZwnj6iKtaKnD/SppOZ0YgKhtlhCFV
mu27sqJH5bbDIEWOSte2djpDaa4Hcm+Sa+idnLpxI7SDOWf2vM9AelnuXOpj77bN0r5Kc4xGavZp
03AGyOvHRSR97I9Knidk6Hl5ANmTiTGaQQD6jnZA+E00s/YpCwMMBu2x8dJblfRJR2LIOQOSYvEI
X0w7q4rYNGkH6G8yZuTeb3CNPhcs+pkTy81Y+aRKSXH1pWpQik3F8NHEUzIGxmI1tMtJK4HpNu11
clqRZI80evjpdVKoGvMlZM2aVIaN7PD5ZI85BwYcMTxh8cHS6/HGDK2EnmGoKq4gGYJrupQxidTZ
oJBoUAYKiYjSZT1k2pi/q1E3B9EkJ9ztkcVGxMAxgl9mEj9i1Igoq4ws733WiyrneVCV4sBYAEKc
GaCumlHAFg6KtUZFchBYVr9Z4ulBJBL9eODf1R2m9O0m2s4xoFweyFJMd70xqLOXWkVxmXp7or5g
IzUdptAROZ0MjkxekuT5RzwyCdetwOUMXtu13VNGDvRGTVONr92siERZZTwmTmJPG0GfcYG3os3M
zsnmzVRn4+zk/BKFMEyyOV4+6pEhaVzbmj33Y885ZjZ7dnBJGjWIKuOYN7sSC2f8YBQ5rnqosK9S
oRizE6XSeFWYQ65fTbLVXGdoFnftXEIjESIkg0Sjc4jdfNDykPYn0QC3n/OqcYlkW/dsDXir6Q90
qiuZDCEJEmPqSe9IQ+eYssmDoIg6fZ/niUBISTTTeuZQlHReaM3r+tiFqigPetJFR3NSwtdRVCkT
u9h8ZjdmM1x8REtstqmOWWsY0t54tqxBsya+nXKdMHuOi9OtWPcJKJltF/SKCF/0XmNXLnBB3TKh
JrN8k4JhcDA/9JUnmn7kPqZo26mj3Uh+Ui3NK3mRxA4WKE/2uZ66VcLnCvnMwWOymZpDU5w7MJu6
R1p6TljiOzkPVH5ix4BWTWWgPRY1Uh8hZ4Jkij8ZBcymNxUQYZwqjvFeGdRv5I+kljCJ3Wn5J6Gx
FMNYRnTFYcwlAbkId8aNRlJ3cEibtP+0TmB6+BN8wL9IwRtfEJeBkAESCBgCv5buoFRmSBIR2QhN
Lx+EBn7ZSfQEMLdJij6oGk15qPVCOaWE1Ukh960/FPXQEG0beVxyu7MODdDCQ1uTpnF0nC5k73Ct
qX6WSOr3NLFm70sm+3/QfPkvZ/fY6HV/3oI5/4//Xr5/q36xeWx/4p+Uin9ssiGoVQuVGbjjJq3/
0YAx/wF+h8n1DGm16MKITeL+jwaM+g80XMRiVizQueiq/6sBg8nD3M50mD80HsutbfNvmDwAsP16
SOQGE+ysQhcqZwHaQ7+1YMwY53E4LoRgxC3G8cgbrm51DzdEELvUAPvzYnoDcbronpkSRyQ5r9gl
O/OGAyXRcXdanKunCD2pqNydutua8c7ywlnkOARx4aXB9LLs9ePoc3yO9rpxlAePo0t3/dT5nED2
xd70rQDL+NJSbao+5boonuRlTyucnT5xmMmGWe5M7VgnDhKly4IZjHgH/DkgTxq96d7g3g68i1ue
Wd/28l18MPx4l3iZU13Ft+rkGstpuAK3MDhPgxOf5Gtxmx9kLgcjayCO9cnYiV3t6a9XkkdG1Jc8
+RmZ7Aia7yMJQn/YP02udK86tDp5BeQi84Y+kHoKAzWh8nfku/FVnAd3cG5Dt/OVGwIguvN0vH16
sp3z1fYfi9ue8kPnvzGSwTGd9tSeiMcdM7xtzlXhFM5L8PAQOR+zV596b/CLOzYJJ3tqNnd96bJD
XOGvzCn0PSwuoJqGpzgoE8/k7zadt8R54LNy0kPv9fzc7JnfbIcsrWtazkf7qnrZXe9VDq1bJ7pe
7NRNHhVR3iWGm+zSnpIqmjwTEVm9bb6tO/lQ7/srasAMz6IaKLwIf+6k3yaXyK133X5wlJt+HcmU
+3HhixtcgUN35B+2xsm8tC9rkHuWl5yALwTx0+wTrPKMt/xISa3WgZJ7nWeabjldGuSgC6Pmpc7N
busPbXIrzRk+6xuF+vpTD0iC74YdReY3o/Y4gFyVCV+bqh/eMPXrEmZ3b+G7Hgn+f45nHW18B0CC
KLxjP1OxOPhBH1Wuhg/uPLo0Ktq36DDniH2HmfX+cCnjw2s7H+IfWBxSSB2akwaRT774oHrqqX1d
3ji0zxSLVPoVob19rCEcMG0XTykj1DHnnzrQiePzGrl6fm3fEqv36p31XJ/jkzir9+1p2uGANS/S
h/2Be9AjxOKOtsO0Un4gH7Pr2JNuKv47lc7T5Mt00E8EeGRyIPyv5fJjRgXCXIASPp22GXrAKxi1
jIWA+Xa+UM5qdyBbhRNh+MFpWOA/BeXFaeZheI8JJZz6GxT5tjpMiFcDYy/3WH6P8SU9pCcdHf1H
eMtf6X2sfFqXy+nI+29c+Z6ZqiwBhLv62IlfJKAMDxi+qXaTxu1+GG/Gubgi1ArWJMiJt/vqMQsk
brCWYgjX1reOP42yvfNin2RQ4YZVEN1WuKdJNUyoK878wl3XEF94Vi5Z5+qvHvVoeC9/SwMHcqcz
7ogA4ah1R48p7vo3Lsx2AF4EQ3BZ9ggGbpRdbV5O4Wgti0N0rd6Ej1KAKMETLKuPy3OceZjtuw/e
V+jWpVu/6Kwbpju+hLfpJbqavxuWj7X7YwC+XrkIx52KbXiv78roueG8vTwI1VP2y7kMNDdY/MWn
1usPq3dTB/rVh+R0Zx6b5Cr9nl0bRylxjHd0WCf7DEs+Enlyrdf8o5Ccdi9eL9HZflcTt3XK9CLu
1EtiPzKRZxSv63Ig632rnsWrdapb1PQKH43zTWbq4tm68VfX3FkvkCPPxWl0Naf+EJeDerczXeU6
/qFeW5fRVf3lXj1eNwcU9UBpOPPemdkBzIT2pLVcUHuNshXvM49l2X9/j4l7u/ZBdu7jfXU5Es1w
n/3aiZ3rxfP1WxH734QHF8btvosTP3JkT3sp319VFvNK8O0sQe8P3hTE76TQHYufUdzZZ/z8nnFS
/nS6FoHiXpdO+8TQPu1mPXIJHPpd2gEngCm+dVMdZH4LIo5TO0SNPU5gNr/H3hF1yq/14+Txhvjn
+aS4uZNX+6RxbPWgYU8/08s6aOGx/6HrDj/Mf7yau693cd0/LYrbXTG+xMmfTJ9oAQ44/EfdqTlN
RBq4yRGbxx+pOHYeYAfiIqu7BAY9E/6v94sDPzzZO4QmGvVO1x8l/Pg3eeHl0F92wxIMuMkdw9F3
gNul3Fs50XF7ymftWySjwumB6kcXffcqnRWuAYJDjDTpxDvuSs/cKT6kLfX9kSz08d7d/5AO5eCJ
K+PKCh4xEzt6gvPP0d91Nzu07JvmWblmZBdiKB/REDRe46m77d/el25NHIxv7LG8fXNXMFD0oXzP
0ADtXQdZwbVeYJ1cTydCHUSnJic+283bErrSd0YRmb2HjJpoN6F/i742sX3liOU3Y7THIcHPvOa8
ZYkTeup0VlBLBDf3tqeQcdKqo2FLf7gQ/q0K8qEq+Od3dNkvbuHdZ7UBwrrff9P/h9Ydar0/rxv/
W1t8lsn7z3Ujv/+PqhFnMChetACNaVK/WIOp/zSNpuM24hScKq7h/101Kv9Qwb7jcIFDzIRqk4bA
P+lm2HaQm8F8A43gkAPg7N+qGr9o5D91xGW6/RSz2+wMC4wF5qJfzyewIfoF+mfqE5BKaLxis6UH
Mfr1GpsufXq2wkbFYZOY/SNZT2snCuMNI5KXJtk5ljKDU+9TQR4HtsyzuhjHLo6uTMK3Wavse9Jd
Vd3spynBQK/OWjBrodNGZfGUEUi/An9EjgerZWGHrtq2Bo7dJH9TC7uny9vhFF1vQ6MOPVGq4oiP
B7pK9A5uG2cNWzi9BKpAnc7ebM4fUVjVjoZq6EqNQMKJi/vGGvdJatn+OnRP0pJErlaDs2r0VFzi
VunQGNa7vtd3Eb6gc6KV1p2RFsPtlK6pKzd97pMzV/Zz26At4o7pQqm6Gar7LmSwtkYBBKzqVsAI
csqGiiMc5tGZQ9R/skkHouxVkIYo7WVr2I+dXN9EIUuKXWTX9aD2ROmiOlhnNf/oRjmAGMIGYg4A
n4qhc5UyJHIvJYcpXV5B6VAmqDTO12I+jQLlZVDIWisZUxaSqd8R00nRKaPhqs1spw6txw7E/GQW
Pe2r9BFUdrsvyHTfim4wfJt5MOQkUJ8XiVDYa7WdGtoZzYZwn4OR3PRkWtD9aj7XUvepigF3r2QL
yJ665jU1OSSCeqTId/oEaKhAk1Hi9S3cmCVFTjhji4k7pT7ci6TktFp2bIJz1T4yxWor9cjbWmYv
v0iG2tMglx9ti3ZtfL30lAeEq8oaOcRACVVAZbQGhtG+w5tMpNyJkF+cFOJ8v4A/0Sb2EYKS/ROK
rH3d0bpi4kX9Rhd7+sAa2e1LKX8cW/NOIm+7unq6XooUYEIFNXVrP4IgIIO1KQ4nQXvAg+nK50jO
tl9D8wRaFK6PQGCLSumihOlnaee7bGEYSV0YR7Wi9WKhnQMkya5DGR4OmA/gG8NHKj9VbfrUWhkI
IehjHzEUTSdMst6Z28kAHjGFNwLlgo5MQZkjTd3enOPxacSeccRQuvgNt2TAuJc7sj2S21h5dMG/
HHspehDmk0x3B2MKP5OcOyYJ50cA1qqfpK16rWLmcHG/YPUiZI6Wt4p9NLWxX9OrubN0SqNILpDp
aAorLoPNCYzid7iym7n5hhaVnUcFuteaQLAaU3cMD2CR7XPeGQkPaf6IldpwWb7cHCBYbEb9LQjC
+qWcrdnNNTl/NEc4D3GlcHMqaeoC8eZGAQxbqlFB92e4G1urYSJWVDKcuyludbF82Fo2nS2tKo40
/qGmKGmyDStqakrxno4wvUpqCWI2uSeXZnNO9GZxilB0j0OiEXyMRHyElVs+MwnBvuRfemWptoyx
AKvkJBENk8oks5fXalq5barnZ5Bc660si9RLlJ5zDyJm+qhIoXKTlY05esWXNlqsg4CwoS/Z3diN
2WPGp06o0SzvzC9hlSQTampmNzBUEohdLnYBk5qtDpXduAod4Skx3rVYbPJ2J2XnRkvhVNlrEww1
+pSTYSaYOLat7NNlWwgez1Z9T+DvPbdmnXNoW7TK77D6+8qCsXyBorEXUsatr1lzceiMmaxcWcm2
r8xd/FQMXBGJL8UZZVk6GfmyGI4a8vknaaKfU6uZLjP9r2+dStI8yefhsOpJ/5E2FSaMsg+nYBlK
+wA1hGVGarIPbTAVtzdbctKzNACX2GgowCQMmi1qEQerDkaC3qYxPjGIIQLnSGLbjVbAkqa2crwu
Vi1Q6krhbU7r6qlqq1y1A43Zkes9yE0836rrbNzNjdxehZOifDKqmYb2GtPIHfR43ptqpL3nIkR+
/1LiDZ4T0u7GaLGkY+lWs3zXbnJ9W03DLglt6k6idkEJqe2g6zRb2qXOz0KXrBfy+7kvlf3E/KIy
ivAo6PQApBThQ+RF+N7QjeOUpuXjWzpxDBYi6vdNpnS39GmpkvUx34Wscy6dFA1jwgbnYfzqo8zf
7g+rMhwMnZnda52FQcbmSqv3qxmxKBw4lqLXPxW9GMA+hPIb3Xuus4nNEHXWXMmH2hyfR4Exg+6v
O9ct535tpr89qqeeZvYZn8dQO2zquJgIf9AZIe3s2pg3oIfD0tDjnvwlPQVMG6Tn8AXhFqKHH3s0
NnCHV2vHmZSWmaShg4uvtosV0/LOzJSzVQHrJ52464p4gniSWwj+M9Pb5oEsSVdLij9livIC5av4
WKQkfYhUJlKqgxBX0Fr5+2mTZw6c9joYDL0+xMoQsQQQitw3sl4HBHHzixQNAC/XcbqGGPqoA+eE
yaEDHzdD9BVDK24pjEyvT6dpN5saekfBopfXI+D9AcNNmEEKjYGG78EtI+YXlrS34m0MbVapbwuY
IRfEJlwTtbcCVQK/ZkXLD2DCkEDD1dhLczE+6qRSCD13waxOvlL1r6HEzl2TgPCKPAjHcj4ME3Oh
TfmBpczPtLr2Gd5ZeeYU71SbfTYWVuz2fH9a33FwDRWP7Hrl2kVKIJRxw07RoPNILcMj6Jvv4tF4
AVGEWGGM4Zm3iml/eOk2WoI2D549bOa0WuSfY7dmd6UI06d+hioxoN2/hIbJxyOVN8VigFNMFfWc
LZOMk1ZLnq15tO8WorDE4OlgV8Zku0S6JjjIqXykcLjTaHJmE0VWoquklkpfMaWR9pJ5U2hxULSW
i0lR9rIJeGMVG0FuSHdG0YbO3Gh3saS9LrLUv+j4IwtpVk46nro9HuZ9PezVUHiW3gUa0c9DboH4
YJC7Wy5THvRgeCx8GAfQJT+kpvBiZHm3KUk4MhlQJaURwnrsStfQ0r3Wj/hLjQlogUbY2Gj0xLeK
5gGfbL03JZPKIQv9DAY0nBHwgkvzafGc9lNzNxf3gzntLc14BUPmY227JjYBftUA4Yi+WTT6brC/
z9Vy17aMZMPFg/7PSu+NwEualsEmVn09UGkNCcDASR4vHdtnlo55ENFqZEPd9Q2cC1WdfWMQKHea
ZV4leRFkMuQa0dmPNFTpkJnLD7mjRTcaOV2JUZs9Ac+FsjRNPJ0OPBruzhoNv6R0PtJi9YCg/mgi
wS9O9wy1RZsyRd1ca6oIan3+MRvL4yDrq4fqvFIQ4TKIot2W1z4ZehECw6trtxy7gSl3BkfZRhDH
SPDtdvogvci9kuw0MBfcQ1hZmVdbLTrhpUV1tChb95K86ndWYl7V3TABPgpvK0Ek2elVWd71k744
gwaqjojXTaRb5ZGllz5yDdwqWbSrpsXXUMQs4DwGkjl5YrGUylea/GGVyFz1IWOwF4FIRL6Eii2O
TrmJ0ExDfGfLyQ/yOfR2xGgccF9igsjxawFKg9w2KxNbhbE+RzZHX/orwxn8LdDklcOHalhXtpRa
+96OzCt9LKBpZpZUPU8trK1oLqYDThBsuNq4gqAY1EPVtu2ubUvJ5d4NH+UQQvCY2+bNAKvQTa2s
OpIMJkYmZnpQySg5daNKOPoqbRflPfCgKr4x5Yocfd6LiwLN6qwyC+OTZnFzF5Z6/KKxnQWil9cr
bE4rHlHDKsBzyLgUynl5gNrZEJ8bSXPVNtwxPB6rWxvm6M5qqFE9Q+vRJvLUJLc0V2upQDsFHBIW
mnT8nGDibQxEklvNSsatweFGD0+5rmxATmZdp0dcSAps1xBprGHIZD/J4hnAZXYSuZFeSgorTyn7
/roG/+L3zPBA3MCQbFap6Qg1l15YAqy3Icv0K1L6kWub2nBl9Xw8k1BRU5bsHY8Z+Kxiw5mYTCeO
mgk1vP9eROS7jRDZuFaeiBTt0jjxTbFb1uS5gk1vrT9CvPj0Rn4IOZmcvm7ACgm4DsM2ujDcizQ6
h4KlN4PwllbhziKwmUnWQ1+Mn5TYDCFWYsUxtekVs1EStGl/E2eXRVn3ikH9NFbLrmi2iIW6YA5o
w3TctROps9BarQP7a+t0LY7bccL6YQwFNf86uqJvqBLHHoHHXnPfaKNpv1l8X6o8ocNRrMQ50wrz
8Kxf2oSWg6nRs5MhPoM8rKSHMcxTHE6WEX2XgXf6Q9cDpTLGilGMRlZzbClM8q6ddWEDK/AgDL0X
mybsm6k3WbUQDPZluzBhZJ5FELMkfvbrQI3YqvYIxEpu31d1hq0QamJ6TkcjfA9rJVII3VbacdWJ
9HIqYer5NNcrXskYyVSHRYc1gvepQJwD11DFt6RJbb9cYy13s35NkKVy4UCAVfd5LgZwDLMB2Ek2
ViTzGDag1tkFHMelfsKQkL7jNEDIGisgpekcG17D8dhPCKNvjFjVclK13fC8ilrQyrTKfciZLijq
cTwkzMw7tWmSIEGFE86ZKu0/y2k03BTOyr6ZSzNgGFoX1AWzw2tL6T+ZxRxd4fkKLyoMcmexSGTS
RY/b46gX+c7YTNrEz9R9thm3m8l4AX2zA7U1O0xVgYyjTxjJ8MUiBNvp9DJWRoU7oFppqW7mcLXd
jOKTgouX8Nz6vn4ZyWnxq9fx5i4nTbOwEGfjc8fCEEgtLnTmKIVB+GVNJys30munqy311Ip5nVin
ivKKU/m01Wlx/gxVfdweSOVVgtFVAAPAC88gUmzx7R8W+c0tD5C9Pi6bg545xPJ3M8Qg68g9yCCx
ee2LVUfkx2YgXY+bF5+Akrb4mPfDYzHnZ2Mx609oMZ/a5uJfW3BjGb+IHwePf7K5/ZnOk/oQmokA
rDn0r2TLBcBUlx4w+aQ/ki01IJvRuitDC2mQZjKTo/v8tswHcSXkLvGHLXuQfsUQhq9IQrylE8yv
oEK4ZRbsr/iCvSUZiq9Qg4Wd8Nb4ijrYhB5Qh4g/wKVEU9oyEdmWjmAOm47ySGKi/gpPVF9BCj6o
/i0W9WcmD+LSTIQuiMQ3RHMJYsxbJCP9SmeUePu5EYhsGJa+ePayvItofR318BIlMLDQZq56EpoL
QI7/Cz3zT4OGv0ia/9U64gLR8c+FTee9jPL3759d/LO2uf2ZP8RNW/yD8CDQA2GSc6ODjU75R0vc
sv4hM4JBM0zti22gE+j5Z0tcoIiCu6AQZa4lN+FmifiP0Q2MezAxTNBGRxelof3vaJtbZOgnZZME
GM4LYVBVKciaxpep+qeoVhEJAG2SDXogrbQAdScFtcPUcWMt812kgpL86aP5TwJovO1fXo+paJT/
GiYAkzmhls1n8XM0rFQVFpWyjPYLPhtXI/jxoI1xcVjWMT0vViyzF8Ph+usX3fJmP1/k9qIIy4qC
VIyG/BUH/OkiRWdNw1hp0b5vdOnU5YTDldJQacLm2d9c328BMTwKMkIxEUxiVVuYb3O6/PRS5Ugq
ozYECDDIpid71SQPv6wGFifLglbRwQr1Zrf7+lFsydPjX1/pby/PsGXF4gRNtgZg0L8K1TpRDxBz
VrvPegrBKS/UAO6BdBH4x0jJVNDUqVe0awwxzQchi27316//NW3up4+aN8AEWF3RcGuYmGW/smU/
XX82sdIMSAz7cNi+5GwWjwOz698yeEVevJA1Yc2OtataNHB7mmEHT1DHKz4LdLOx75R70xjmnaUM
08u0qHn0h23nT61Gv93vX+8P14di4wFRcUj95v9IKp1pMLnc7Bsrpv8D0svr9NnYW/k4+/2mYP7N
B/Kb4WR7QUtnKp5ubqMhNf23G15qe1BI/dDtSWVBlNcw6SoOV0Yflm2LY2PVpHcpMGxyaEzcskQf
4p81l9NcZVn/N/FF8dvjZ+kae/zXgkMMWYGZ8uvtyaJftZvPf48rTyNH1kZ25UA2746NUMBoUaik
4DLt6iUZ6u8G02B23WSsfpcv2ACG0IrviFbKb8jGtL0BlUUoH6ACnqJ+qA8taDBMlBgTKdl7hTPS
ZPHAVawvp6JspEMRWxMCMAoR0kEVniEQy29//YGrv6UXvy4Rl7nCt7w9h78/gXXfK0yxAXumowkr
zlo2ner1fT0/5q2RuZVZz0+V3VDcL4NiX8s5mLGG88ipHYghswX3B/jo3ceo6NIFrGp+n+uD/DaD
Ydu4fhtgWKlfGWyM4tsN6XdVyXv4kr14H1aJ7NaMZiZDrB/VJw2tnbq6XAE/FiNDaiI7v//ry/0t
EvrH1Zr0xhSDJQ5r1a9fqDROIce6ON+vWz7HGLQMrgU+kb9+ld+fGm4beDiovIrKVLN/iQ1bxMCH
mSV3z5EsepHQxeqw7w5ju+qf4Bz+bsLyb+v1dlFYGC1lW8iQycX2TP20iJiEXOO15eXUoorOpGyP
vLGZI+48/s1y8J88D2wM2w7LLWMwi+7XVyqYyxupXZfvscxGZ8ii82MKhuV+lZruOKhJfl8ocXL3
15/m74v0dnlbYhl7nM0SJLZf/+nyoAzYct6XsONQg4AJgZNhhkbDk0g2VVFBHBvq0wLB8zXrN6Gh
1aW/+0L/s0+Ylil1CVFAAsXbF/7TW5Cm7cgsbyewypQofeWK+wYIzYJ9uQj/4FT8H6+5XC/fJPl1
WqfE5ZTfXmwExNH3WdTua8nM77VkYqVNJnNXUW3gTej7b3/9+SrbTf/zJsQLqpRZJM/pAvMB//ZQ
VIxbSxobjI3cwLpxNZpBoLrNCqez1lcjEy6kbL0o/5O6M+mxG7my8F9peE+D87Dw5s1jzoMyN0Sm
UsngzGAEx1/f3ysbXSVZkNpAb3pTsFG2qEcGgzfuPec7AaMVYWSQVOI6TE+M/2iS9CINs33NfORc
xal67/y2ey/tBpydGGIiYFLfOMWubl5+/Zf+6RPxfZ9MUxY/B9vvnwgD49y3abDtGMB6nOypTOKg
qI4R3rKHX1/qZ4ueM/eldCRIDBjc95eqwlQqyU+iHGrjs2Ur69ypcSAXR4YHcMzVUTi9v/v1RX/y
+xweByJthJc+eYzfX3QeXJnbALF2I5bATeBU8XkalL+rvNg4/fpSP3m/QIiBOeBiDqXyj49fTCRY
ExBB/NIgqk3pZ9mJ1O1w3btS3XbamvZESmiG9l3tnYawTH6z4H/2W7k6+bQRCoXwRydiZ87BYOCW
3pVu0i1K7JygvJroGh5j9BvYx8+WOmOMSyI9jLR/K20p0MmtEHO5c/lmHcYKhKDyoXvjv56dpwQv
J6I0phkHQ/72kf7kPiO6gL0XcHFW7g/rSIbgxb3Bb9Apmf3Woe10JySmKsQOwDuyeWLvSgd7RMXZ
EgGIK4Bq69eP+mdLmcA5LyAx1YM298OjnlUIgBsHxs4VJs432rv7QccmeB91WyaG5S0Ku/hdTfeT
x8uO6dlUGADjYMV9v5QvxBVTKjbPJHOjqxh7OY033Hg4KPw42/z6F15u4g97GbQOOzApH/2AU9r3
F2s4IYWQLhgMUatdpWX72KvfVqk/uYh9OZhZAZIZGzrO9xcBfNZCtBTsCMmIRgLufoSsM6HB8usf
85M7Z5t8d0itJKYz+vHOQYnq0ecDnxlxDj7lKYMlTFUY2/oLe+k3a+Mnr4Z9iZrnbIvqHP3O9z+K
GWfe40lpd1To9rYUUWqvIpOKdqbtfMTEYdyQjgcofjB8ZEv/0wC4+efj+QVm5VLA0KjyIu/yYy/s
4+8vbWT8D/RYtbsi941V27vvRsZX79cX+cnaJ3Y0YvFb+IP+7RseEdgUjGZQ7qThsQxnioY5GdUh
0QPhbbmEnJFGye+Kl8t6+2E98q6DjuGX8an68QA1uwJXTxGXO3Jw3CfaqMZNyFTsIXTqbJf55e/e
8Evf5N8uyEnWiVy+HhHl4Pf3MsFnUBazX+8yx0Eujz01louM3O5PXobgkY0BZV4XRcPj3ITxTVQN
JAgTEoF5P/Ey+dm4VnE/ZDangLaagi16CQdv4CDePTel9s89PThLygJmMaGMIIWDN4BbZ6sHCpfm
+dcP7SdvAFyjS/YM314TS+D3v8bxTaXdCuaB3WCBIpTId1YBIKhnhpX99X98rcvGyIfB5llx9vz+
WoEdNsz+copbH3qdtgawb61BW/LSi/jPLwUni/2JkTOV++Uh/qWenJCBESs5Fbs/Oh7KRDNhElS0
cmOR7X59qT/MQN+vQJejHW2GC/cHY8gPt5BgOmMwx5iXa0w4UWvfwTVlIRa32sJ8rbSNGcqFdztf
axiKGA6m0P/ABljcK4O+/7Jgnd1MYT+fdNCUj1DgUfLxSBCl1Eb9/uu/rX35GPzwt2UPotI2bbSI
lv/DQ5DupLyJ1IZdiYzi2AxO81bg6j81ahQY79I0ee9M0T5oTyZMdwgCWtatPd8mgZCwMNxkKSxT
37a1RulG+MldXXT9CiAM5oO0D2+HsBq3jIwY8Md+eRwgFv9m07b+/UTNAZMvPAWNw2fox3LGamaD
gpW5BaIoeDBdHTXLjEivhUdaz6lk+7kyKpTnuRbD0kys96nI5v2v7yOMo+87KTQtqOfgLnkeKd4e
j/6HTTWs6qlJE6veBZrJ5TJrZSKumYS2RIxkDaouo7sO2J0QfAxPQUZaywKJDQmro0g/7bx+Gts6
k0vacfq+G42UlyHT2M9rBAVTm6FoFv7R1cU1tD8YOli2FXoEY/DeB5EuYtEfad6sWtXfSUGU7yQw
OVyWlzPukzLaphG4d0lIDKa8SzYMUv0KlybxtWbUEXsGcU3iYRDVdWO1sPCzrWqmR3Mkvz56BfG5
MgqUeHl2Ow39EQvsvCctFJcmAz2ID300XxNRN2Yrv/L3YYZ1k0kArZRpP7fyiRApFDr+svHCk7JT
PJDtXuNZdzJ7rbXcZEmx71X5rYsR6Zck3KkMpr5Ye0H/4mhyvFB9ejQvBIGXSUOsRGasDWZGiyI3
djMBECNJJeYAVtJF7qCiHvFZph2m4d5rB/MEnVP04JrxKq9uHEJlc45LRC9hSRLqKtVWsqtm4zR5
4s5tI5y+RfVSZcUCvQz7b/zuBPJ2mtwl/e4vtDRWjW1uAu+EofYjLQ1uYvIgp34vXPuqCeaNJa+T
xD72YfsykiOhADN2RM8t2iHfGlm0nsoUGEe4jhPMTFBfWwP25tyDg9DeoanIW5B3Q3PED/2l9z/c
2YUYGnjXAD827fTh1gaKRVrTS7+xD35jfgu7z9l28Psg1CA8lxn9tmgvwHBvHwD38St1TCOoGJMT
PjUWFtmIFu88tGe7qAMOl/nBktZdAWAoKFIJATd5sKW/YRVDI3EZy2GpMGVcLUxnxuOBA4SQ3Oui
8x8TlnMRZBCuSNwum5Uf5/tynlGAWF8xCm88Ii1X1hhfBaSPzMp/bHL8C4LIzQyIXWEk7jbwsDn5
jLpK9WKYNskgBES2E6qqsr5ykNeu4tjYugTWtscB6SHTgGVEjpuRGXvaPkuCH06zchBG8Jmt/GOi
/bMDBr6qh3GJHPcgW4alpO9s+ugRweoSDvh9OGIiMIrqHJHdDXNjRAOBrD5I0zW6thcSob4yiwAM
JI4VbB5dEPTi2+URrMTZq3HuJuWwHi3yitgmH7NZ3ptDeUs+89fZktuZmmup428MJZdNa60tzbv9
NbXyo+vlq6bPnjLzS3UR8/CapNmIyr9/ilS1MyL1jkzl4gKQMPXFpwrVPq6thWPUH6L3T3bcrsqW
mzACsOnbNQZlF4BdeOwmYFBdv0v8eF/nBGAxO2iPuKY3haOhz9kExASgzr2Hwuvhq1fY1C47SCT5
M+xthtCFUfFdxVdxUSJK0w0scxgF9lAuKoJFTHqyZifuZm5gI/NjwT4CIg0NcAayte/75sWZhC63
RS0cDA8jbUeqZjywmzZuzoXwXmw8D5BR18TyLqaquUtdCMYLPwtXkDAWZeKsld8Q1KowlcchtQdz
igVk4EWuff++CAgUkFN9Rf7oew/J7ClUcs2JfiPN6A08yQn1xh146Fu6mT545mXZu8Mu0wmBgz1m
FCRb6CJP1QQ/IdFsQUaXXOPDhcKSux8gbR4YhF55gr9wk+xmb9dJ0NFkVtarGXU79fIibcStmX9Y
dUZYJFyy6BICMt5OmoySMviSsa2SfgrGqv5K+lm7q1FPrqxgbiGECO/ZmwNrP9lujB2tPjZtW1wj
TKg2kdSkGpVKIn4ogRKZhVIPSd9KwYaT2NdZwgGaWN9AzssWnho2t0HX754guGpVx3660gHKi3DC
sd7NWXCIozx4tJBiLYKOnze7dQRDbNzFtqXWo7RgDzJnLe7TAmY+sZcOVUpW9N8CNd/NefVpWjUR
3FMwrwVM+nTKow6dSwJgAmbVGzQWY08wiUsETh1cFbYxr+upbx5gWHxE5JmenSaCM6RMRc4lg6hH
XlFkv04h/L0dqf4sQ2PGRGhdlB1ss9eJkAViWLSd8Gxi40HWU/plsuGcoE8H8ym80fj0bEXeDNF2
WAjBKuqTlxbRA7zb+LpCcUXp4lYg78IWAkGjkejrRnnz2iDKcJV1Dbr4OOj1GT0sG7zfxf1bJJ3c
3PRMo5FoDq/kpnnv08zFF9orJ1yIpMCoTEJAoiGVb7vYEdCwW99bV4PK7migFDgciv6FMrr8ao16
3DNucVCcF81TlPQd6QqdPvt/hKHldk54bjiIt9KN71XAC18WJaF47hy5G9slQ2KR4YW4VkMZLLKx
iPBBTXPXL4iEBCJRpEW9ESaIkhEd5sqebXcJHri+MWSlTimHuWdyzoi+auP0EKLa2htORQZ26Ybn
KSoBPFSA7V581yAlWV32HgO3EfmAX4IGeyySIHEAs/WRtb23ifXo7ErfoTfjhffuWL8FWpe7ikPB
ve7z9sHLAmcHU5k4TbsenUXdlv1VSbJ5jirdEWuFqJfsbWm/071StyRUysXUu/mBqY69T2AModG2
oKvT1DyZsVj7ZfYwx3226nBCHBjdtegJCelbVRkQZvg5A8Bo1DKpikldr/MRjFPmR6nYEGsBwtqS
RMuEWUgupmCyuUh033VrbY4NHrWgoJkG6FjHSwgzxZLzzNbSRvg+yjSn60V0NcTGeZmPMfLViky4
Zg5BMc1Fcurmi6c0EP1ZoEgk/TItcDZeYGFIBSdYUsBWjji6jWWVwqqxei8kQy2jbkfvBe+jwwbC
Grf2JUUg1v/eMZ5gKKAAjufnFonOdhxT61uK9ukzTrzk0TD9+n2WtzFYCI58FNFbK+qSDajA7Hqc
4+YUVKmA5lbqNFjS/KqXni/578GAOhFVJbDvobkKIst8b9p03FUEJx4GauQ74AkJ5ZBhr/tiqCCZ
jPPB7f0AMrTHiWhoLGpH3dvfEFhd7K9djFtz1Buvsp+V6TAwJTCAuXQ76hkpljCnY46i62Kna7hd
NbQ1ahIZPMaD0T27OR2/BHZYvwYAV5UQq8x+N2p7+hoSO4fgZuRgmw+mLFDboLUEOMWXB922cz15
Idw5r3TH2yqO5mewhtbOq0Z7NQZd39ykDp6QRSdH493KwOoXJgbJjJz3p0bwNRzJVlnKlrW2Qj8I
dsWBBrgEduGoZV/leiuqlJwkiuydy7n24EWxejA8yGswZ2Cssojt5sarHGEsJwEfZZGXsbtJTJ3z
NVekoSy8QfbphqNxdBpLyFpmh4Y5TRrnwWsiSiWec77n4dlyU3dNv03ysvzw6Vvd90wH3lX1OQ45
02YYnN8YUzkkPAXHfDiRF9evosz1bpXD5jsGuGMFSsxlUZjBvbTK6Kh1Fy4CwvyQ7g09m7lwZPzm
QyK71k1WkXndE/TcuAa4V8/svvhDOZ6tUvtLrxdHr02IXhgzE9a/k2+clg/1FAWXnLJWbnltuw04
sW49zy6/1bMBBBQ9OVOl7+4llH++IBwnXwcEJfBTmdTcp3Dn8i+FAZQsD2y9s9wBcnPXNeVC6umb
ZzTd2RgLRO6wOl88TiXEIHTZrd147VaFQXNf2B4BcIEhPia3mp8a4mjXUlZbbdvFbRe4T6olUco0
hgFQ56U+FPZ4sXDWMVVwl8PIpGKI+xe3cN1zF3oJ4Wedj3YuH5rFiCp0702OiS6ccR6BxrOjjw1h
P8SLVxZObAwdMNTd4VpOflsfOu159pr/g7eyk7HnIYgiuZ3d7OKcwXlVGjVfNi/CZWRCQXuwh8Dc
xIkzPrS1EW5jEfbr0ENPgAj4ynB73N+Yqhh6VqkO7+eg9qcV860YGr/fhA8iGMtbcM6NXDa2IdLt
oC0aFSpwvgmzTTZu4ShzVU0yhSPmgfUi2tpaQLwHQjtFDcYIShTufnFyTWM3MXl+d+j875HHZzS1
Xa/f+vFAAKTo2+LUT7P6ELEUAkKPl4B/dGXDOHygU7dKAkx5I3UQPL6i+iyMzrpqfOE99lHloXe0
+gQtX+oUlEJQGuH/9N0KM1rjE3/od7d44ezdHNb13kZAi1sstUkKCQMQor64aibnsrS7+Ui4RLoF
10anjCgL68JowqPlOm+KltAypDBfToYCCUPcUb4a/IKzi/TKO5NCdu16okGa08j5yIb1TThRtZ6p
Vo6qSiT00r5668eEBR+QGVAb/V5r+AzwnvtTQs3JmdOB1KmDZM1IcFqGY50RaOkQGzy0z1AhOZvM
nfUlVfgRdBw8WaS4LcNc2gsGCiYZkGbg7NOREI2pLnNISlG280krWSf9oFcIiY1dOkwYc60KJAUl
gj0MNa480l0oPO1pgQ6S7EuG+DgqpLhHUVFus6QV51kTDsy/7qsN1iXnOgeBeufkw3xlNBOtiyHS
zIQumCHiM+9bpBmaZDDsiuCQUNOYUwjtKamfhdMaKz208dOYSXVrDDXe8rQO6k15uUUqyIGA4Ghb
Banf7oJ2SNZO/oWvH7t4ZSfWg2vlMx0g4JMLZoE0EaykSs+J8lFuVsmBhMC3UGD/dxTWDBvu7M6q
iGBGIozbyED2ekeB8+kbZf3azxXnENE+d/HYvgRt9E5boV/CJHtXRPHuhtxLOdJYr2AS6xuHfWFd
JeWMV14/GUMcbzLbSG9FNwPgajKCaBIJeqG0qxkmHtyCDvUxRQg91jbS5dn0VbR2fS3XsSzbYxiB
mRR1EW2SeFiWKmv3Loe8M/0omG4Beb6xM1lYC+bkGfxWgg+HFoBTPhQTuYS90s2BcyWMEzeuTpFD
kDPvgF7J2H3v8AFS2404MW3+QbG5rsjzfEkrn/RHiseV1frxLgvneiVnEa6NDBomxkHaCn5JanU6
qrVNWimFZnsmQQSzZaufIERyUHG8jhhYs0GsDFlvaVlplmOUSiP6DjGGAVLwHrOphMXSGJJ8h8Bq
0PvicAHkmSAV7gz/nBVaLK257rd9aRhbnIDY8PoywDw2ltdj5jVfmwo3QVCN910d/8HuNDeiS8vn
bkj67TC649quhwcZjTbz/sZ7KlL8wm2SDGuVD/k5MaJoZeIhcavpUJiNubeLwbxq4b9tBVzPnSWT
cKFLyHHSaNRh5pD3lZA4c6N9YDWJxGIXdeH46LogSbn/zTJoXCyAGFwxVzivKYdVEl6KeV1o+AuA
rlq6w/WuLbOZYGLI0+Sw0oLQRlpdRQPhNnkLetgepHsdEoW9t0Tx1VKpftKxdHfs6P0hbjUTJFy3
a7fzkvdhAhXry0ogiXHyJ3o13Vtr+PVtBLr2i92D1JUeuR5l6Bz1EKsVosEWpF/UH4zeqqJdWtFW
rt2xWU+No3h2xcWVKvrqE7t2unImMA94JUTHxDE1d6bdiqvIF3Lpkii5NA06Xobo5KGdqKYFFrFN
YBH7wSMrlqIxWkpwOIrREG4d7iktIitErYdbVyq9NNLcW3sZbto8tCk+cb8aU9FuyiHPlo6Kmrsx
LyBep+yFQ5m36wahFL4A9h6fM8wqAxx79kGjrXMz5MwcpXm1sbTEdYXWDPF04oDXobAnmDnL+/OE
Zegm8Hv/SLu+3Uy+M7NO/UOLgbJaRc5QX1upZ11XVIA7g6puH+YdzgPtxBuF6eWu4My04ALDSoch
VhfCusUCeuquMMAdjWZDr0NJk6Tg+VTU6bs5mf5VITGwYE+/6isK/N6YP1yps2VQEliYVtHCHmz7
sxbkEHaymm7nwCs2Nt3SL046GccCtxzR8WNHVq7pd49xb1cnzCDTSnjVle77V8bDmM6V+VzluAuM
ri5WnbCNhd34eqlMTAWFhafHhft62yCjZ2gbgEvUoLxxotLXi93uQGhvysFcxlvTTgVv+0iypxtH
T4MFEq7I0q+5N8wnqRhdkXk3B0syPdOF25P45M2i/OiprTYagdvegvx2M2Q1zDWbPTcwKVYWtAtw
6khC5V/dPjcXQ1kYawDY5aOhVHwMweBtYAbD45yIOXR1jKOJiBdCXP13kKTTqptTLOetCN5z2eCe
7TJrFwnXfehQli8qwrlWFr1z2i1l5kCvKQI+H9kMeJynBdNshimegqeOopOVdzSlg4HYXDXqqwLK
+2MJHZ4PSh2T4unkhwFZFA2dCa8RPMwHzHLbqR7UPnIFBqaob990B1DNbMerusDFTpp2vcCC2tz6
CSHLZiGfbHeoiEqFqZFOUOzmcEwPURn7myzAJpD7KT7O0VfdqY1rdT/lGmQGNgTMAcVI67IZ0/zo
xFOOjVB8zibD9q40EtIxfHM5T315MGNGbPTCmnGjHWFv8FPPq6wE2GJVwBNCRho2gcKLpFN02bIu
39meO3+OVKQnIw5wUc7x2Ugdfe+QKbxBbYBC0gnNlbKC+sOJoRg40lBUB7x5kQihNgXMym8ylGKI
O9kdn4N0HIjeaQ5dLuSVTgbaxsX4GuXtN5FmwSZoGSgMXjthiY/MLdDM8jBiiXAXReP33xh8WIBt
krp/zKJJPBdh1kIb/8zagLOmh9nJjpkW0Horl4E9ly8JgVcr2/G7Q9sP7iGXY38z2xOfkIEMlrUd
R2oXZ1ZIu1Mn/tYsLXc5Xs7yjUhqWnl+fJcMbF5xMhe7FC/HPV9XGARNFa8yULnLuMnHGhazW28K
4tsgOwG7xikoFQVjnTevcTmM9NZ0TCeKIGbdpRihSSc9YMZ6b3HIHdohird5IRkbIPq8nirIxQuR
mSfPiZLTUBdQ/V2zjjYtCaAmJ/RWYOjlhGHBXIQTuCB3HEySO7U52H9Zo7fw3AnvjJW0Jrh5QzbD
StkT/bYCNQb5WsMMtMgbHmgZV5uaoeU+yPMb4QXOuk4owcXMQMedcqY6OY5Us57zPfJR+IYybJ7m
sp7wg8aSiF0OeBCCsQuCgNFtTtCa1VnYqglQAX2T3tGzYjiMuUc3E+VgEJBuFZICvIL6aS0TRjIb
LjNcxaGKt9jnu6sxLsylLWZ3XZTwhRDl4qoke7NL33p8swuyivWO2VO6wdK2lrOP4Tcm22CWUXcc
nOjic3dv2qFu6dLgkOPs1DyavQt01xztxQw011jXQzw+MydPl6XHSbo2ffk5oHl4w2qY3WZGP9Fz
zxKCHxqxxR3unDsGmV8qn0DLRUKl7SxKWNPfmiSxtkHsvkZNgwUzuvCL8RDsLTMv9oFhHZPae65U
WO2xoTSrVHaPtUVfvHAvLBtsYitPuvO6jEL90vudH24nrFYwDyBNI1R1ve2Au/ietmm+KpxObp2m
6M4j+uRDg0FnI2xXkPzMSlzASqCzrPqGKUes1gEO/k87JDjQ6CW5njbOWZ+K79CxSo9UBjWQkyDa
KTcxlq323UNZziY1rHYeaSnQYg5r+9gKX529fgxuoihhdj9ErMI6pA7vaGlvfMUry3EKDzPG9ds5
Tv2bcXJyPPB0dLyk7S61mHdUY+9StOVO9wY4AAgKSRNuuBi5h/emdlJjYU6J/5Ei8Elha6TtDZhM
PhgtQyZN3XCIu4TYu/QyvAvj4Ci1D46vsoxg19l5ub9wPuxFIOnvSE/FX+ZA1Pss6M39BUP7ZNFj
2uRzDvUsNkXH1trPHJERPb62MWLzLG30xjJJvwAYU4JoUQPguSrIns3Qae+t1r0A6ltq7iIb4KyN
7GSw2GYDmHSU5MxKkgzUTlJP/Nmt35fJagJMSqR3GxB9U4xftcAr6ktxAXFcBlJxPQ/Xs2G0t3Wc
28cirpqHzEpyqokKxqDBJGEthd8fATeA8E0y3YElmCPmJzNO9o8BnPoJzG75bpZ+HS2FP2Y3/STo
yIMSSf1TqQFoLEJZZycgDAi/ctmFBMCOqf3spr38VF0OEx53f3W0s5APMyau0FgYOLhvqiHt+PRy
4j6ZHULxcxtUhr20Bs/fSWkGH1OKmWJmX/xMpjoJj9Rh/s5yXL6ro2GJeNlF1iVdIm+rY+PDVFml
ypAPRiLcp6go9Vezahq6heQ5hexhyGUGtqrXTpm4CMuev26XkVWfdEh/c2iUT8TYyk/QQuYrDzmA
35xG7XqwDVh9BH+TqO6GCZ5bkoy7hXIMFKHozMON4khH/z63d7Fw7PumaNXVBCW/5MuYTlAlbSKT
hSqRLQymVtRLeLicleguDpEoGR+rOUQ7L+sSy4b7x9/LiXtvqZrMhC1Z5vJFTaMXLTCO8c9Gs+NB
U+GXWEF07aA0PHudIIwljES8m8ZgfKxjIjS2QzlFh6ydZ7mwfZItz0kVYLtF9pmq+4zJ8S6JTTzT
QYliJu17oe4JFM2tjVtm7qYkQlcQjeAU98wqE/BjYSzSpWYA66xMpmEAzMvKWUxx5NLZsHnr4w7T
40oppq18EAT6+XKy8PmGcXkMQO7ek0Kot01XEp2sg44boibFLbVQniaU/43lblilmbVBO0FlUSpU
PDmjq47wG7obyziYCzIkneQLbXhO0JHRuJvOGszXWgXqQP88AyKUFU/mmPXQEaFLMA+t9TauJv1V
DZ2+Il51OhDv2qXHCOXPFQ1Z/nhQS1ioL+KVUEesU070MRQUFuYSqxaa7KhrXsg6iolwwJQbYNPY
kFOU7cLYR9FTBVPybhkJqMEpU2rRYw/p161P44lMIg5IEGl7u182yBDg0MP6vw9K5vrLlIiIcgVi
hdWYEPv4gS2W/9g6cXrqaI0/0RGAzNymTctmUShQLZEnH7Kh0l+xX9oBLTrHeDNsFPpe7cgHupoG
h7up9ldpmDvBArPL8NiaTvuM8RM4slWFT5wZ/KvASUh5L/LoXLc+9QHhQz4f+cpgoKjYr1DQUI/H
pKCQqN4k3SYTGcJh5RGjOhrUlZqN9Ir3QJfLkeZsvsy6Ajm7YxGdtLKbmOFB54R4FgEQmF8amOgh
XBzE4HSwWFltn7lPIR36Cu+2w4MgN5WhRGsWPEzwV8c+xanhTK2K7xDb8d2lGVxepxgdVrIPobwV
UXET6SouNqArXLD4Iy89YJ+aBmgJyggx2yQOaIW9J0eWLAJGoS+Frf0P3xHZSRCoRBtyGtgeTI0A
nvTfoFwUnMwZq09pNjFjMHl5ivoiWcwaQm5WXuFFDwLsA7qciBVoNJKHUHVMjjYKGgw42cxzAMhD
MIMZG1nljh7V8GiAEdrBpuWFZWBwn6ToOIqBhctnIT6LwC/uJ+jdD3kUCnVIPRV8cNgZylXda96N
VONGoSCYDfwKRk1lplFWb6mjQSHVAOFByNJH/FJMcHX28JNttbcDR9zxKZKAjto8zvb+1GW7NgwS
lCi8H4RrMuJ4FQVLO2d6dYUORW+hyZOX2hTsuvmUfGE6xe0MLHuqrgcVThQdIpnXJhOjbPOHhqlD
i/yJa7WGcBL3bPc+lAvAANnl/dYNB52r8OL4qSZFPie6Ro9DdkUCoJUP7PdchD80mobnAns3LqnI
bu+1Mw2MouJMb7LLzlzxAdhE8zieoNljwa/q5o6glpHJkaXHNUU9X6Dc51/TcQYhm1XT2TfDlnuA
BeRGBXHtveZFW0BOygSO7pG++qVDxUMay0Jv60pwGGrLEgbnZGd+cS302G+llvAbjaYm58kwD3oW
PAs+co2/5AHT5AbyTWbYyD9XYs7Z2+G7g1H0fPbIFJc6fYS4ZhMxpeE8caQ0tySdypWXGOKuZX1f
S1LYzwNOxbUWXr8zEoth2UhNDWx45iaByi/1MehrRf5IVdFprYwwNg5TaRbToq5ZcDahAC7hPpj7
bZuZ66rKJcW2SZd0KxjXoMDp5osfPWcnqYIQlS+GLJwuupMPY2PxLl4wbNc93vQV98HfxTIylrlT
tnI1tDVAWk95h5p5AhP7EIWpbTXeg8vq3ubKKBPqstp7K/igUCVjed41yXDOSkRTJ0ahfLK0j9+k
chGCUzxku2jEqN5lo4dCyWOp9Exol03I5ANhF98LU0zDo2tqn7qx5SNFkiRSd2cq7im0DPKSwoTF
q7OIGaVoiOJbDkHBB5Pq0D5yjO+uJ9mD7m8EogihFI6ubLTIrtLXneVSsFSmtfBRTCwNY8QN04zG
oesGdaA1wa/xSGtSS1rjxm6ETQFePejZ43u2/9uOw1FPi3pU5jGLeHZXc2xhoDEGemzrcbRSA/ok
JzTOLA2T9kzO3j/F///XBMn/nSn7/xFnEjXlX9SDqzf99l/fKnyb0wWU+Y+/nd+KN/U9afKP/8c/
7diWFf3dDigOAxSxIYmuiOGHb0r/429R9HfOtSg1sa5eMjgvZrp/2bGDvzvsRvTisWs7kWVdBK6q
7rT4x99InGVchZodg7dFXyrA4vkfIMrt77X4BtL4AINd+GMCaNWDRpjz2NmTMIR9GKmyxK1vlHfB
1A1HHU201yrm4M/+2Dd09BPMUx5SoT2ABut2ZITJCV+3JyNzwn0xgG9EclWOMTF72j6DxQjfmk4N
e2HS6VvHYckMiJPGvHCHVENQRDr5GwH+Hz6rP7Wvf/6UHxS6nDMpt9zO3dMNVbCqsrD5pgIrJkbW
M2h6Y60AC+zjpOpWuaO8U4LE8RIAb6EiHUXXfKvTNOTc70uUfXLkq5xlOk4WFXEE55gj9MtAvtpV
NE7hK88aBjoDa+AOzVi+hTNBgKuxL+XLNDA+6QLTeO760D0R9hoc/rKwfiL0/94C8+cvvGjz/6J3
HgatoAJl3j4XUUGKRjjrr7ZbXab6zFPeM6cukCMxioTjGYUXBl8Dvu7X1/5eSv7ntX8QxKNoor2L
p2fvUAPcRDjgXmTEIbQfpfwXo/Z/ad378xo/qJZjoxk9Xw0zi8sZvwbOVL2nrWHeB0g4j1GdjsXy
1z/mD0/nz9bK5XX4y52sKNQJ9XSZ+HH3PqlTwrs2bs1HDRCMrbcPpl2TdU658s3BuC1GgEQky8T0
Mtv/5uzMdttmgnX7RAQ4D7cUJUqWxzh28ueGyOBwHprN+enPUoCzT8JtWTi6DQKaanZXd1fVt75Y
fXE9ob5oQ+/+GIdk2Lsib0h3dybE97bR+9JXVDlvzdrVflEMG2+jqcjrC9/h3IJd9bzXUG7glw3o
SVLw2R6tHpp6/HhUzj361FT+16D07djq0bxwBOPsEyfVXsubCzP33KNX2tq8ayuTQwZHYF08cIL7
BGPsygFZCW68RCCYMARvLaFuzzCb6/8vXc3/TEd11frtmNwjEpsn50VKshAT2qrdXjXUazWBZ9PS
YJbcC3VF3ZK43RRYNlz36FWQoHKsY+IHeNaiDS6foQdzj7ju0asYUFZlimjLQsshjCeomW+USK4c
kNXSl6Tll6pOOAi78PuLjGYs8f+lj/x/n/E0J/+a1tU0umZmnKa1MnscuxYHS0m9kJ8nUcW/rxuZ
1aqceuAPUcnf6BKSbr5lChj0Hren6x6/WplFNmhwA5mJJFRsGrXawR8FpLTrnr5anJXnFrQG0D91
ygUv7rjtaBm67tGrxSkLsyRX28BzQGoQxyRwF1M8X/Ns1Hb/fldpjzQ5TdwYKSw/l40VZNA+r3v0
6iiB6AMaFn09oTE5QX0y0lTaC4N9Wob/e+dxvNXyXJR0oL+CZECej/OXqMy1PV1s3msxDMD70Y59
Ao4xXNAmvx92nbXgvs3mE06UVTWWpIO1OIANeOF3nHv0asGaJL3ik3lSaOCgW41mCLHgqtmOJ/i/
H3ZggeqN18owAdHs2rgfXhJpnntp498nlw3EthTSWKgazmunDl9R/1yQv51i4HvfdbVEZ4rCjktz
cugkGd4ESAL8ro6qQ+ph5EFBSNlfNzVXizXTB/RXdUQMnudiY8MOBoqtTFd+1dV6BYVtl6bHV9VP
3mgReMNLMuYzQ78Wp5JndmkL9mQo9Bb/EQpT5QCe86pBWfNImgrcJ7VHGVKU3jRZExamc10ocFfr
lbZyOocbATzJgqqSNtjBpAPVkete/DSb/tqbNFKsdGnaMrQX95g3U1go3pVjslqgU41jsUWNLPQs
h5yYDUizRodx3XuvlmiCH+9cQ7YIVW/Y4NoezPDtr3v0ao3KOInHYeihJWvlqyfMHw20/esevVqj
gtRxRQ5Phrgl0leOQ64+Btc9erUscYInCVrxIXNF2TYYzMz2lRNwtSTrwqoSckgydCvjQE5xK+dP
F975tJ29E7Oc1Q6q0P00VTVzewAuENQuuNOSc+5mHJPiSZ0N71bS0uRtqKQ5pB2TzHzQJIBIp4tV
VEYzmS7Kk7H1lW4v97+kBNpcoC8Ick9zHmvakZJNnjbOd4zklU9p7p3ozmgEThReepKo01u5CCbN
Gw707ipBTI/2rhXgwntEi/smSQEOp6pW/mp1E/5wPs97rGLnYFJQzihAZlyf3qRT+2LWQ9u3XBib
LnQkUuW683myUY7AGFU/KbNdd77qKt0nvcM1ETGSPV51wnGc1VFBHfK5pe9Fhl1sbSIsk2VrXzdd
nVXokaVWUodhJTSe+ymq1U9qpF/56FXcMRboA+NpukbpIdeLwKal48KkOjOnVmGHpt6oa+jXDJcG
n3sr7X8kjnrlWK+iDph6eDVOIcMspz9Mk7n0vah/vu7FjX9DMbqfaZEqlxujjo6wQ29qPbpuz14D
KJamjzAkr5gjPepFabp4vml5vL3uxVehJ1kqt+oTVrGzAPe05+MioyunySr2wHShi2XgULP0BsId
INrxdF1YW+uq0Q5NORl9GfaxS97aDkaktB8PiHZ6vXfi2hrGpgzeIGBIyBB8WvI9WqiverQKUSGJ
vM8FsQCR2+IO91qRyZsy4zZlqJG4bsxOSeO/t/RJtjSa06OPGkIbj2hr6REGKXjd7mivFm5Gadt0
yG9y7AaKO92OzZULd40MYM9N5ppmxbAHTEbpZ+PFxpXferVu0552cLqoZaiZ6We10hAapOOVA7Ja
tlGp5n2Rs6drpvKQpmpYIv39eB6dXu+9abQ6LuTIRqaMJsQQPu9jUQ9bzGqzC3P03LNXi7aUEzDO
02tPdOGJGKn223UvvVqyeIssS2eNjIc3BZ1e+lChrntn7K3+mdkNBNUIGL0MZXYnKBAaQl4IYafZ
+85In4xd/14zmqaA56nM7mCg5tx2dHAF1izLXeIY00MDj/O6+/AaB2ar2oIUmC9Kjdvw82h4crGT
ujA8f+i17/2K1drUlarpCxGzNpfF3ubOtGzJrUTk95Cpqg1tCnozqzdt1Tp0e07trrdMKFWWrdJU
Li6hz87MLGu1ATeTYZYYsPxZEHcJrYd4G138jecefvr3v+4riA2asVbZyXD8eaTb4bHRkgsXaP20
rN4bvtVKjnN6z0yNfawbc0jwJAGL+3pK9I1i49aSUj1T/QUh4pb+bSpH45BvxdQoBzeV3jNsbVxE
U7u6EY2Hd7xqe4+OMlucZRkKEU94bRpFvQVtooMGhXhdOjAlrlpzf4prf40KWpIxq/qhDbWmxO92
0aLAQukVXPf01bi0sy3zvKUr0lY4YQ75xsJb5ONHn+bEO0P+51P89eLaiMRmblwRqkp9UgTL7iYB
UfxdxINy3duvSbSzm+nCKfmq+K0EHPVPWvbrht1axdCizoqeQhjrDauF2ftGGeDKJ6+C6Jwm0Aks
NqyyAzBAZ0Pi6113IR99Zg2ZqzCqAYjzBifnqijtO3Wpnk23v/LSvwY90TpYGC5kkLCFhkNJqgpt
af/6eLKce+/VwaaIhY4ROqvp1Kkw0MCLwQgqnesevoqdqP8sYU0oS1pR159pfdE3KbW3CwfwFaPz
/9YAaLj6N27hkUZHYe32B9qnza1b0Ko99Mp/s6t6O6n36Q3uWRMMkVw99qUuH1LDqjc0o6ubXq9m
yJSiP3Tgq/fapGpHMPk6bZ12tp8zQ7vu3LjmGnJPHl1hzT0C7taArZTkm5kN68L4nj7SOyvdXAWR
qB0j226Wk/eHM90MrVUeMqVrHjoLGRfmU8B0PK3TL+zn5/6a/u9wQ/nM5Zypeth6sr+no8q+9abU
vJs1V97BmT2VSEdnukClPDcxV3FgTlIEVRn1C9Op3Ru9H7ygx9Yi+HhmnomRa6Af/Wt0KFuacaDb
rwmF2qmHeFDbYB6S8cfHf+LMDzBWEQE9sCKrwdVCJOO0rJX5r3Soros2xupoBSmzL5SEa62VzL/j
tPl6AgNd99qrgKA0g9ekFVc4pdi56htOgdc9dxULLG+uqY1CT5yr8hsnwPzeTRv3yvFYRYIOtjaN
gL0BOgaaT3fywKTb68IqO/chT//+136alvgyeTa3s7JujqS8fZm54XWDslrAGYLbBqYJjTpINAA3
kfR/HnBavPLxqxWL2DWyO0TkIWia+5FLVSCQslxYQtq5cVmtUDRuUaOomREahZcdHJvLtuv28bav
EQblaNXJO3bpz4xT8bMQdhpWyEaPXtUgrR1HZSvRh9ywVUIJvW40Vxu8IWkoH73CCLuUViEgC7BF
ku7w8cPPRIw1aTsudXYOPZOHhN5F3DZhxjxhHqu+umZavHz8N85E2DVsGrfOepgUeGuVrhahsETx
6XS+ReU8j1voHyDTgOU/f/zHzny+P3z/v6Y1Mq7K8LrYCOc2Bos1hlGXX3j0aU2/sy/pq7VeTZag
kGvrISvcCxs7w/BUze61JY23lUskv+4XrFa9AZ2xLaSph4Vh/lahylFavC4KrrHxkd4ts+gSJMzu
QK/uJLBl15xLDFvjtL7fG6DVTM3NsVh05Glwyw3busVtSnkpaxwu3UShHynJ9PbVi1LjkStfeqsM
C1raDISqv8Sm8dgu0LwhJi7zHeoV+VvDIGM3R3F73yel+sAeXO3IHZYHl9NQlnj4DUKOAt8yw3HL
QM7terPCRdSejds+c+a7yvZq5BlT/eUEmNxkdD58UXMNAbuX03171ddaNyU2VqmIGXZCCAQpDXUv
P0ZIwLbXPXy1IVatlS5JMomQdpPMB7Jo+3rkXCrvr3ih/3PS/PPvf62VfkQRCni6PlALtm9yOkK3
GRDy49wWSVjMBQHBS7STAz0YMXxRlkh/QpWN2QWWEceI/uIl0DlaVre0g0a+nhjAUDyYTLvMrgBb
XDMIAPn/3agyM00nw1K7UFGd4dZLTr2Lcl4ubCbvB0AMDv59ujkuclTUHKIZOKiwb4dqW1R6vauH
9lKr4JmQpK3iBn4zyFuXVISCP4VRCHptSzbtlRNwFS66FHFS0iV6aIgMvLiC9kNT8ktZqDOx+88u
+dcUSVxNdnSt66EDv3G3yMZ4TCSh3AY79EQ/pfNi4LP85eMv/f63oAN59S3Ig3vDCNezYFJ9GRDz
H4tZTI8qPZYXPvdp5bwTov7kw/76PTBskyaF+3bIcsUEpwDZp8Qt7bNUzeLQjBOX80FvIcriNvvx
jzo3gqvzhJOV+tClmnqQ7ZJnvshhhPrl1BjbU08q2oR6+QyfWFy8nZ6i7Xs/cRWFMzR7Xj/YC1ge
PA191NcmGgY1PYhx8LKAcmKEAl2Pb6DoVEE/qCAi+wHHR7xTwhLW5xHySb1NvahAlwwIJ9Gyt1GA
tfIL+FZbFY7Uf/FYaX6tLN394DRi3Kk4udxOaTK9mtFoP+iDBC0hy6J99Noofuhq+mHbqHCBiOFd
PeMjJP2lxWcSLs+4sTtF3XhzfFKnpN+6XqkDY+wxmS4ib/fxZzh3rV53SNZKEqkmjUtI81h9m8XL
49+tsljgNcpE+cYqig9Vq6kBUkv9zUQAcmePS/ecNF4OB8ZuHhPyTaBrTcwsp3HepmaM8iPKk+R3
h0rvuuW87rbMmprrFeKjg326/FL8vKtKLb5w2jtzglFPc/Sv2Z+oVAaQT/aHHsYZjFLXuIsNs/vW
mBWpXx0f1Y8H+0zEU1cRD5GwimvI1B/GqS1O9O4pmMn3XPiU556+inhWl9VAL4v+EGso7OHnQMSj
2Rljto/f/kyMUE9/969RGvVc9+pe9hiGKqjVJ2mq913T5k/JvCCRrI16O2F+e/KsnS8dI07X53cW
rboKfc3YGSKu+h7htJP/MLSkany9dvPNVMdeUJaF9zOXI6of7I+j41w1cXPlhFttgBHtpVHNbn1A
b/ltEvad0gNF/XgktVOQe+9nrYKfV5ZimuAhHpD04u3qqdlwBIRT/DQRtu7iMu6noFe9KFDRT4Z5
aVsgqJrxe9dFNFl8/BLnpssqHnocS003VauQlfp1IEQFlPW6S7/wNEz/+xdiFvjvZPHgxBpghLrD
KAwSu0CtMzSDeoATKZWUFv3i3m5T7OiHrAWOKCvsQWuavqqqzv1BQAz5+FeeOcyhj/n3RTjxJklf
aFVYlp2yRX+g7d0WXK2f0EsS4HSaw2iAAg5phkhtJRE8sLneyaTWQ+QBRVDCNvaRjLUBRf+TnzbG
3wVa3QvFz/c3d3vdTGrQdIjP7FiFsdvCyDS6PIBrBeBdL8wLX/rPQeG9j7GKOx20LLSX6XAYI876
biT1Ligqi0GwKmFRUMEa2Zjp88hmF83rOGRcMaD2gI+VCR+lH4zndqJD6JIC4swCsL1VrCryZrRk
QrVwEOnyhnIweUVHpeEU105jYMb1p4TMUZAXrI5KzxpEg2MJBBKzV/WSguT9eGave1QrjFgGq03m
Q9t91UYJo2cGXjcHrvND75xw7KoLJcv3jzr2GoMvhwh7TMPU9vmihOrS9zus41QQWDbcjuXk51yn
8YUgfW46rcJWDFACdKHU9no+dzvhLuNNAWE0QLhxyWDj/d0SoOq/K2pZSvJvZqvuJ92EjBJpCzJu
97W06MSgQhptP16578cnTKdWf8Yh89ItNQS+2dg4E6Dj+FL8PfPodSOrU7QTinsePaRKADB2cq+8
lK27WLFUnlscq4oQbHB7EBJ8PAB+40IwOzOR1o2sdAqLckjnIsQBr8HzwT5JyNK2Ne9JyM/7uPBU
D1pn8+vjL3AubriruJGYbWPAdShCqs92KPPB+RVNY/tq25xcpiyPYL5B7U3HlH4Q/md7KCYjC+3a
kgHerCmGlJ64FDPOzGx3FTIWs3VjNNFjqICGcrADN+MimKJL9Y4zHUdY+/0730YJtS+JZBGqqqHs
kvF07DbcFhTLVMaAKqBWNaHaV9Gjwi0+3zVdO/xOhDVeqh6dEXLa7uqwUwBcUUiYjmEx1uAeoSb1
8+BLCAp2NG89+6GIi20rqgdjnA80SW4pXe28fKHRIgp0J/5NOhRHC+XYqVtHxFzYkX9G8g7ZaIAe
/caCTvTxzDg3EVdRxrDsuLC1uggHvGqC3NJqtJqpVVHXhl2/qMt8j3X7xeL8ue3ij8PHX0fPVDXg
zCxtEXpm4cqgx1fzpz4a9U9liTtukIgNNlHnWT8tz1l+aaOmRXCxMjyNtEG2F8L4n1zpO9uou4pI
2L8kZQaII5xtHeiq5cbZTVFUWQBpJfvBtScO7TzTDvTbBQvWHZWzhCNEMT+pRIwDZt9UGBZAIlRM
wHNiHMHs9Sm4XDPOxK4yGuPFsbyTAo6raD71UeILrxGvnTJFz9mskgtUJ+3NqrtJBB9/yDN7oLOK
5S3z2Z2ihDRPLMuHrGycHfAm+nrlsiy3kLqtG9WMyk1hj+OFUt+ZdeysRlFRpNF00JvCcXEb+qZs
DdYJytQjJFPx6eOfde5vrE6fTR1jyNPMmARj0rNxOPBtsxrcvDbLbv/xnzizC66bhoWim3bbqX1o
g5sGWKj3h8Uq8ltnStR7xW3SC0H4FH7emXTrDmKYBGqVR0kf5rH1vcNJ4L90Eu7LdT9iFeBzuLaN
0ToDODkjxf+rglRiOXUfIpwqHk05dxc++rlfsQreEx6DMPo9FrAjdxjMB9BZth//hnOPPv37X7HB
q8p2gStWhqlqBzlGG4V1Ybs984nX/a1E4WrKlagLi8WJ9ktRWHepVccAJie4DnmJt5r/8W84t/ms
212lFkex7JEEt4Os9Y2h9Mu2A0R7NLmXbOcIPFdf1XtqFDdu8wVm2XUpCXvd6hphExd5TlvSrTCp
B1BTWAlZcrnu26xbXSNzlIJ8TcVnF/eLKL5n6vz94yE789nXva4VfG/broYqHGNpsGNO6k2ftZc+
yLmnryZVDIcTWpnC5djSmg3MF5Pm5uTLx69+mvTvLGl7tc/XmRqNacKVL40H524xsVuKpWk9i9zQ
vn38JzDYO/NHVlu0o4wcxW3uvRlmOLa/GFmPPUOqzbsms/ND4mnxa1Tk+VbFnuO+0ZrsmMe9gNiM
UCPQxm78Ajmi99MXAyYWSUlDeajzPgWnmNTfVDfvdk7ulboPtT/3IeO5OxDD3VsGUe++jEZO1ScS
IqRkbydsFdSe1LzlDbEFJa80Y0JsDa7hlW8ir1fxIOlBMlnK8Cubs2lnGtbwBcj29KTHikIaVc8C
mWRy37XRDGauFsJPlMQIY7B6z7102EpksewlmTspvkRzpPrTMCYP7tT25HqreQafaqV7YYoTIIg+
mvsK3hMT8vOwzCog7VKnNK3CEP6Sej1eaBqA0mPfKm3jj5iqqFxyYmWfkP695+qAoUxv5y8gbKN7
DNqn50rF5igdTBPnDXU2twmNu7GvjoP6rMupDFx6Gl8oWSeABil7YD809neAmtqtres2JhoJLhJl
Emd3FhSMfQQ61oDv51Wb073YpSAJ8wK0h9SPS2u10rdqxdh7gE4P3MydwKvyFF/RZII4Fcv5rcgT
/SYtC3CSXqL0lo+18eiC+Ck9+8nC5Ngfp66k7gJ/7rHAQ+tn1GvZsVRPB8oSvcPdNJp1vMnFkLxY
RlngIVCylKmF6zb7qqpbgV0ooHSUpMTXzcVMys+kwIfLKexjn5nJppp6BV9oC9Z/jpWm7svS6bae
lRtBPyb1nnxTHrjCGEEKCvjGk9WQgwcId7BSCh4CrV4ljmZbGA2A1QKYkg6+svLTKloMP9KgsgdW
DxcbrlgND7vvcDjwFRdnN2bbROM0Ns+gXhM5fz5VCT/pJAud4yghfz45/JC3qBnc7yWuQw38NcU6
cDEc7gtHTfirAEZCJRkKbWvRZJLhds91F/+3WGxiDCm0jXAgHAYuGa1vRR5j1OQ4RfOCPah152qL
ua9mu/m8gPnZDGCpNxp4WBBFg5r4ZLNtzDtKemRtu+/McOTW+F3TIyn8IZs7uB/taAeYw4vKL1rI
XhtnqVRrY6Wu6ctWQhQaWBgldYPS2ruTkBuu+dqxW4wWFykdV4Npk3ZteTsiltrUcOKMXduQ/goA
5LvO7wbAeUIyoul9e8qnZJ8Agw0i8GN7bC5Bsmdx1e48RYsHis/DlKW+6NNhNxdqtZHZ2Owa253u
wbWle9sTSdDkvYdjMm7QXW/Au8few3WDQigwj90hw2ZOK9z0IbVU584zheE3no2tkqfIeDPX6Ulo
5A3FHkZhceyTaWl2UQ5gc9O2efozxSGmva8aZNXw0ZXhRwp3rgqdTILGHd38Z4Fi96YQtp7e4XgE
2F63NaG+ys77rZZZAj2frQI4zhBNSSCxLnqY6jnbK+OsvwloNw+taWcPlq5nG9iRJUTWOV6wBtCV
WfPh/Alqk8jJX7Mubx/IiYknXr/9NcQuRHWFuv3zqHjFZ2suIHrY7lhjuga3oWMaYOqmzdqhBgh2
KjWJG6ufWmiKoyF8xzR5MvhnnCgGTo63sQLCRxez9pkavvtQN4PcxnDoPg0mdx5Sk7nzdHJD2cQp
tMQA2mQS1DXgLeiNlGmlaAIppvam0NIWjHUvOMQ5YDFxqg+qaRqe01YDdWUu6hPZTGebkgDzzUap
el8ZFBtGOd/Apit3jwBBPHjKlLxhA6PsYILbb1hWOD9pHOGsFSflD612iAFqamYnknS1GRKDS6dW
Dg+iqs1dZMd1GWBlxQbg5DC68njBL1Np2hvYyRVWy8t09MYmf1LhSW9tt212reqAFpstU4PXXrb3
BjkfxxKn1kaAvLcjvSV2UW3bPMPKkPsXsvXK2FbLgj9dnw/RbWu6wy8PW4MAWDiRW1jw1UFUBgII
XOl3BizS7eTWuCFIC86vOg0PUm37vV431XOdGTonYMI/bhKTaezqrC7hiqGrCVWYnQahYMm/uACe
PguwUicLoxqzxNpNsKZZkuolabqKuiER0U/jKHns8DKsfRqysy0LChcoObeYYizp/TRNIvbJ/GFF
Ozrt72Egp0Gpl35RZYnMQ2c3FjzLlJ3uRHR9NkXBRSOyCue73kuj8mfcUbCUw29hwb7mTniucVt3
TfraueXEzjUoYoMRQ/2C81Rz486u1QSqvuCQAgMRcFld6wKrnp72I6JlkULhjpPk0dJzuw56XDHH
jQW8+dFMRupUiwWp8ESa3Dlxbm6qUZf37RI7d2rLGydY7umbuDCruyVv2NUzS5aP9WIgoog073HS
sPtIIEU1vmq5GceA1NiCN2vvJMkE30RvNfntgO3BphIqZoy4z32jhYW2Ecdqf86umd8BK5i+pnHW
3yh9Hn/3osgIPS/TPguY4dvRikcXLWGGoMERXewv2ai/qa0T38x6or/Bcav3JoeLTx1Wp4EJuh4m
pV6Tyx+McLIdyLqFW1cv1NFafFk6Yx8BpN6ZteaGVZW5x9YjQe86knPKlGL8ywmOJEOh+hpujeN9
LQC5PnnegjOCWZvMDTvJvWLv2lYOsyp3R+WXTRddMMFr7cLs1Pzlm1brBikHsqcp9vIXw42a7xMN
n8c4GbpnQSLlhZCqd2x2WjUFjeeVuOJpkvBbpICw67fcMrCIHdh9BhyCfa/Ts9usM7rAACUK992L
7VtsBEaQeE00PYNDb42NKQnuBbTgm1QU49OM1fpOzxJcL6t4ct96LTe2vWpH7s2YjeWxqjmYgeXz
RAxGtO6peLcmphUe2I6nLp2x6hG5rT7kmVr/wE9C+dpJ4XzqJMYm2qTbB4x8UAmD5j32OOM4uNeC
n9/Q/9i+mkC+XBJtHucsQ5vmb+CYKEws3uTkm9aqhm+Z7sXbycGHl7NmBhEUi5JGbIBJWZwETPEY
FzPQchxvrLBtvBkpdCuO6hjN+7TN8we8w0S1i00Tqw1daUegfmPcbPAomsCK2vmN3Q6vfe0awalk
CmB1curbynJOrP2usn6oGg15yAtr81cXi9jYZJG0tBPEvd+pGtfBVBvdO4Uj/UuJPepdr+rVizCV
st+1MKubXQ41lTy5g612PwMHEPARKx9TlzTxZUMTh9+4DZprKQGN4WiSYvKX9FHm3ky2ZWS/8ABJ
dpyvyDTVRa0ccWUuLR+YQQa9EXV34WfmEupYUXqhZHXVuBpmWRl2oD0BsptauQVzzJkTr4PkzvHa
KcyovTBBs6QafM8YrBu6+KqfitWSR7Mb5UdqTEoSxEXCcVZRouEO9pMSKImTDxsOnmnqG4qGEybc
k6C03EJuC/rWpJ9GBbcZVHFiZHezpE2BOxm2CH5pz+ySQnuJF9P6FTeQ2bzOxfAjTsT4aGPa+5KJ
WYdjC9nVp9Ft9pcafqMvSbHemDOxfOlM+iInOv+cwiET2kFTvNUVzfiizh2WOcQ6WtI79Q6w/HTC
sSYe+LfcKJoNtU4UogBD600/5Lmzi3UAkIAoyxi4+YgtRpHgI7i4u9iV+VvRjiIcZ9xROX+yktqs
31r5/Ab6b/I+0YVtm3ujka0BpVLa3+eox18N0zZND7vMVEsQYopwN8uSaQyfmub3EFobJKpUqkeW
pIUtVVIhrcfcxQNliY4sUaqYNpO0kbiPn7z4OK0lmnI/9V0Z38eFtqksUFbbmfPTuPU8YdHSh8S5
28m+O+qlI9oQ4d3y07JsQPgf3yI1wzrdSd+7q64ShC44TMEiSfazUPhh81IXx4oS7j0WGf0u1Zx5
23d6fwOc3v3Wj5k0gFD3w4F6RLczEry2XMmyd5xlUjdCyAZ3qZO8X7N6CgVFAsRcZBrnhNmZBm4b
c5wxW/PZaXfaohR3DMiIV4KCRfUG3wYKgXmnDbeo9DoF01IcHX3DgKigR7AsdnTJZ49pXjc/csWA
s4z1JKTwuuagkEhTwVU40mk2Mrql/6zXVf6aRFMMsF5x26BmB/iGubbX04a2jAcIqCVtkq75NSpN
9YmF199WkruBn7r0AXXaNLIIoTTf9pOdLzARyRVtLKIoILnZnrObBG8/gruGz0Vhkw/O8bd6oovA
eylae/ysEGE+j3aU7B3FwUZRuCY9oQ6MlSzQIovJ5djiUGJLc0fV/3QCbUphb8YlYYzz0/+tyeh/
FbByq009ldPvFrDwb3CPY4SHsm3f6qnpOHcRwopjPWryGyoZfd6kXo3jm6XPn/BSIfjEggMtfq7W
FG0NXIm+G9mi7/F4Uf8DL1t89SzaqtsR08NdgwvNC6Ra7Zs+6NxZcd3dGVYkHkwCXRoMOTqoU2QY
4WYnAu/rwgUK7cJ8FXLBDCe3u/G1cmvvqbOM+ZV78ms0IlbG3yzPf3pisA7Chetfur15n8kZG+vU
mPmEBdxqzuSmTd0ej63P42xbOEcSj++mIlMphViRhg6gVlsOuyOGeLFnFBudBo7Cr5eGlGypdke3
1qZn1QYwPiFouyu4o0g/sbTM2nSCu35Qm8YpxTGoE8jWPLbV3Yhl9ZE+MaosHAr+swDkf5ndMtN8
NbKdbxEuvsZmJh2CwypyNl9JydgdyOjTDlN6hfLqKJ1V4DNgOLTtNurpyme6ZnYE056HeBoDw+h7
NXpROpwPDtD7+vuBCtqIsZpnctACHMJ1uVYxqyADUmLkiKDtK6ZcxRMmmdqxLsr2Zsr5b/4E1/sB
hwGu367G3V1PpVNunbI3vwlHw0xUZ5JjPxAr8X3SKTnfPpuio7WI6hAplvlomFNubXDnGOnIA+75
QCcPJOVC0fatpk+3sWY4D0C70hdahV3o01nNAmsUbT6MmeJAr3bSpzblbBgM3G7/g85W3Ds2QM+c
sx+JC+n+cPDPeVazMdrow1x8cyoDgy24X9VndBfNFsRqG2CuafR+S/sb5CgKBNhUNTKL/HKszTgA
kt48ubQi/kTTEx2pRqcZJva4rXqcnm+GWZQcTZti30pn3lAId396kRd9tkTTkQ1oFm/bJ7NxACau
aZu8KbXPU2/2D52WLq+E1NZ3IIF+hTzgfGV3lq9Y5S4iOBUVHr1KiSQFm1G/x1EE++0mUfGR4lzd
BQMcrD3+75q+7dl2PfSvVfIDBzixmzVL7IjkGoY9pYmDURlX+m8jlsMrjYaWEQihua+TSRcTzH5U
x7Behx9WVljYp1Fx3+KQNpd+7Yj5y+QoSkyXFSkaTMC9L94ipjdXaFzwBw5tOOjE2n2nd/qvSR2k
P3cJ8vHCdjGv6ygxGmzYXPWdKfJeUjO1fnp9VxzhttgpRBdRfa713Hypjb7gzDS1907Te89mM4y8
yZh6P+A410HbuulNu3TODoUfR+AMV9DYb6sierPUXCxQysZuV9NWjn18xp66bayTvTQlSfsTYkyO
CvDwpt9Totj7RpM9d4Xc3Ary4HdK3hYv2ZQ62OPMXfpqkm7PtoTB+VaBmBVx1jRIjkQYI6O0MlLB
nULppeKLWp/YBdUGpvcoSmwKALRhhkXTu3sHQj9Nw4arl9wOZApeWszT9llyOoPkrWFsXL3iqmVF
s5FyjEizWz3WlrdOQH7PpbBI9FR4fnh5Jp9NiY2Xn2Azy3/Vouklwb7oTopuuZvM6OT6NhXzYTBK
mKIUUWaUp5w9AoaoeSBhk97qI+4BuM1lDs7sGKza2LZJ43NZTGxwY5lO7FRWV2pBNtaYCniUWnkS
fWB3uj0su7ROohs0StX/oe5MmuRU1mz7V57dOfVwcHAY1CRaIlspUykpNcHU0vc9v75WnDrPTIer
yLCH1aSmaogIcHfcv2/vvb6pLrG3Qs91iHptMIXsWG1TQI6fguOUQG7aQiUwPSfX2ue8AgS7Qabh
eIPtjjOS9MJ8l0g5H5DVyMc8V9kpLRvqU0UR6jaok1p8LgyEMBAAcupZiTttJrxoW8wJvqdwyp9M
cBVPfZkkd3lUNITs6dkpyaacJk8Y3c3TYHtT6ANgyZMU8bienKAN67d1p5ePda8LL2zLknDwQqqv
BGUPR+ZAOgGFiSdUBy1q2tapONyPczqzfyhgfJHWXRyijj1DELnqZpaGsx00We/qgRhyjmHzs7Cz
8mUkRhyRhOX4m8mOwi+x3RkRh3sGctcZQfEYFTnlBajEOs5yW0SHxqyc6ERaSv7ASw2Ho2B/QwGO
9my8t8IRfopfp8ZXG6DhTaU78oZQpe5GdZihRjkH6ZY6uvk5d7hA4Wszx5gz+M0iSl2CeQzH7EBM
AvvozBx2QT9nD3nGzkEJZbwA3/MpkJaGKHcMRfcEPdD5nFkuu4yCpveDllRQRPqiSg4JOtufqV/b
T1HL2Uifxfy+CQ114lAWMZzhU/CMrHk6IQkdz+LqHoEGRHWF6g2PH8e26qEmtX3fQYk5VFojfvTV
EL2LNWe4meyUenXZBv1jwhx9rSkZQ2xF3aPQYB1ms8tPMku7iZUKw+Ooz6Q91Q7nd+zFJz1LwYOE
pu6BziHnydXbfVu1wB6h8m1b0xoOHcRU0Fqp+6njOz2D6WmeXSMHimvooItovngkv1R7e2TdcJL6
qwNE7yWt9IJM6pToeyQR0t/Geqg/NXWlPxQuiCZS3Osb3ti81RrXYPNRpbIrdrI0hq+zJbR3ADCm
aJ9i8dkXbuDvaI8QZh+OkfvaKyQt21kPJNH9s/T3NkVAMLH9UBlPkR233YeprzuOH74+q/00KXXy
rXgC6ldaobEJ9TaQG4XokS1jIav46FijUBuVd+Opq3ODqKOsEOaNHNr6a6GkVj6rUUXAB+vse/bX
o8+GPLBB+lYp7zki9PtNKAWHlH7qtecugPqypfdYyBdXM81uP3b0nfdmKjlu6W3kNVbbwU315XMR
Uv0Sc1jNG1260V3iuPmhd2hqbOwhAVJoS4DNuxltGHSTpHg1C9EffKPX7tkJiOcxd6wtiK543zjV
uGd71u0cagH3mQr1u6mMAI9pofu5U4GCbDj1XpRRt1Z1PHqSYiQlgij7jtMaPnKeZ09pVzmPqdNW
RzFnyaeJc2LDfq0uX6Yuad4lUd5+UqB9vmiEQhwzw64/Oa71DEGxAGEaWqdSRAhMBO+SGzlW/deq
Yh+tqvghDF3ji9Gy5FCt0rax6MMv3VjQ2qmG6aDN/fS5tuluy5Iq4yZg1XxUkQNuqG0cWixdb5xk
bQQvNGjcF9GW+QEuHs3ERuIAU+Uk7+kaoGWyiYE9AwGz6X1i1fJH0Mrqs+WAJN5obTjz9iYdeQ9m
K3qZIa0+xWNQ/KTwzrtqnID47c2ORkFUd9YjXFLGRU0RBMwSlNli15Iv8ggYzb9vRB1Z+6IFtTfV
UBip/mnVjQoNnQoOyhMWwUCMN7NmGDccq7sH7IHhndugjkGjNMLR0V2tJhhlSN6JSHeeaBP4txl+
Jk5NgXCeinFwT2CHy10qkvAT1O7xdZ5hcDXmXFOeE92hjw0T1MRkji+YOJsNVYfwY6HV1U2nCRA0
GeDFoWyAcFHi+cGfAQYDTvEuhZx6Dzeq2ck6rHYk0sc/gsDyKY7Y8U4FDm77LghOIeP22JoJXhI6
rODto9K6MfsuvK30zGWb56t0k47RfF9mLCDbELzpg6IgPQO8zYGH4+qJ9iV9tWw/EoyA13825y0c
qn7b6GX2NfJD/aasW/DqtWvf5VMp7uI6wrNRO0AvycZ+jqyISBUV0kTgfVknr2UZAA4Hi16eugZy
GrUDf6A5wYbiPb024jlzFZEgWw9yU2Zxw0GGRsKBUoL6atUaSO6hUO9GtH8uuq0kRhtUVvVAomKc
/wAopegHsayHoZ+/DnRKPTjK1i6kcjYDH6nIGplUGpF8F4OxwPVnuF+ov9j3gZrLXduP9OT9kU5N
PFRntF2jT0dKI8kniI/Qt6VT1btB2TERsZk6aklifiZOj0ExpzHCF4awODAWIyRrGWUQiXrzjNyL
RyA+5x4iMBbtxg11Nk9ymJr3DnfvsSy1aF9p03QcZBd+5dAdv3RmmHx2xi76LiyfpYlCOaSQkBYj
Re4xv5exUTF40hma9ORb97aRx/s5jwySclv/eepHvMEl226AlQ0Q8QnehZwmJhiChx0vpMhzE83+
xRDMTzB0kU91Lu5BxsNtQFl0P5hOpW2HJDe20p+mD5VrtHdNKJqCFzM9g200u/WRbegXTp39ObFn
Dtk5Kv1mNiLFiY1yVuAUsKUNLd42FCPvs7hlarbCL7xQZEnCGVU4D3U7iAp6cyeAkHTpcW4z94DC
UdwQVTN9mRrpflHG2DKT7CwikroKSwGSYBpfTXd27b3Gj3uMFCFCHJzyvRmZw0M9GLgxTXiLp4T3
hbPPgqx97wRsQnTRdfswsNynGJ/kaZAm7wpgCPeSfJRb4jPr+2Fsxhs6ddlLZY2cLRKshfR47YMh
zm8MoopAiIYCsFJIhn0CgneqK7r9xjwdjWkIjoaT6h8DXrs09S2B14BkHrgqwNxgVvYg5lyqLz8S
EjMIXyxjWoAqDzxnEuMpo6pdbXKNTVnnAL2hFC/e9WEebdg85dBJA/0Gf3HojfyYd26aw0cmWjI6
Tp1v3sacH5GypRyRsjF1b6yatYyOPFBnCmDvNDRwxkar5vILmFf9fdD64obQY3FKddHe+6ZlPFoW
+Mw0LwYYPVCqkSbYrfRas7Y/Jl3WvkohjG9DHcNptQKMtE47fcqBD5q3nXAjKD0TtNgNaqf+nsWd
yomUvJjB2WxGnsfraBCwcGx8S/A8+Lb1wUIx/7OfGhLmuihH0lcxc1LXOmd3p+7wIcvcbNcAwMw9
jbxNyjxZ/zSHyhEbSnMg3WVPLKNtObdt0olTLQuYsGeWGl2o4dVUAKdKDR9uq8cjdQKpHfwWuaJP
GNx3WAk0z2sBOY52WLGzS8P/NVq+uydjIvpZzA5FZBlrBVW23jn0RSKM7dj03QGOu/wOsTH3TABz
99ByAvbWZWF+KWLL2Oe0Wd8JeKK4tCBOPuQUajxdGdpd2PXjA6eCkuQuSbU7hNn9iH4SdIYzadXH
jigdRvkEeb2ONPvYiWC404M+TmE/5+Z2jorkEd9b0O0jxzYZVhBUSkrpNIgBUBZFuRn1tofSHdW0
xrLSLD6x/GFf5hV2yux0rgGUUsIgULB4RnohdtZslMAcIo0jM4ylLe95+8VFxWfDtbTPFa2JdsTE
t3+GHpc9WdRjH6qs1PfJPFvvTSBr9B3S4IYNYHRDSy7c8/SSF4wAlCaFZTxNMmkYAGk2PbH4NSf2
oS7lSZH8mLsW7jA6i21H7xGv05yKJw270VNiFdGPIM/kbYVz4XvSnave1jhbz0DEEgq6QXlw5ORs
KOn5P0iq+Baout1Xes++FwbuzmcbAaep8amuZ+Z58nZHHWMxLTj6+3XUJwdGNRXAOGt2kSiNA2dk
zm0xPCq2cnnwES+u62xHp6WX78fDB4KTx3ek1+I/Ti10L3WX6h4xXMbOcIj10JhEqDbo3h8TNbQ7
N8nSB0DawR0cxeRpJKKUKrwtY/qGYw8RvhXPEang/jbMpLWtBPX7KHaiD1GWDQ+pbp/1tyX1+JHl
48mGFrVnnZj34ZhkjgfHNc7gx5QsnARq/xS2o07guLV6D242Cm8nN/E3Bes/nPCxbABNUfbaDQn1
F1BrJNkQwNV6LHahzrFNz8jx9LX+PsttUmybwQ50vF6GerHpFr4gLfEfOBeAxatC7ZOvtcPB9HPN
o9g3eCYsRXPTz1V8E1OO5MVRuOPH0R2STyHChFNRivo+Jb/iTtTKenBy3GVb2G7pPrADX9vQY0dW
mIPkSjalHSVfWFTt5sno/CzaDXbsApTmZbwjLzc3v+V1UO9SvaBBmhOO285GQ0GsJ8ppm8G10nd1
W3xz4qqXm4R2wxHCm//BHtBHPbYaDg3RD1HzAYqh5oIujIBp4gCL82NfThb/R5iGHTzzGeMvRd0f
WmcLCytHsRlD7HYD3rhz9MlgFQ4ObJXb7wJBzqPQbKouBdOT1Ac15BHnOj78Y0tw3j0pmvGmllq/
zTE/bnCsqk3By3WLkro6jUg2b226ZDxpYZm0+OVwr9VWuG1VY1v7yrDdzJv9xE9u2ayOybAlMkP5
wen8wFJt4zNhd3TJOEFzpiGRIAHduMEHE9xXlvLzJ2FGxYtflSm4zzp08x1ODzw4YRHXYBnJNPjB
XqvT2WHUExi2jkIB/cqEEnOvfA6vZqZM/nk9sAmaQnvStjBz+w4cEFYuI878lyGfoE5XyraGo62P
+XATVAlE1IBIOe1LQX3GA7x7dty1/Q90PFK95jHdgU3oltpf7E0r5o0XABnlPkl5pAWhvleT7uh7
QnITygtGkc5HYaB1h3bcSYhttfE40xaiipKE+rSxy0DuWynrW9i49lfDamgKAWCDwGvO0Cx8FEXv
k8m3PzRZgcIkRNRkWmLcqaGbbjIHl7F0z9oPALHD1mEJY7cvGwtiONW7nIMlEWFpoIuj7tgpTaYw
zqEyW/DqdXC7hxIfHjqbfHjlgTmHuqvNm+xsOKrQXn8bphZTm0nJ7MFXg/Q9trujvs9kDzFUTe1P
6rz5axTY1rOlm7WxidFV3dLSQRuXNKzapWbNu7oL2KAjErfShzQax1+VHF2voChDbZzQi2+RPrPZ
b4wgPNaNod9jgGp2DUU6XspO4B5jBvYXl9jLatu7mtzFftl9wbeWPIZIup4ZyuFDkyb6q9EXzqYw
x/He8K3pUZijDWNgmOodYKozpHiynx2t0ba8OexfaRvMBxkXFe/eQv8wF3N3YP6PW9OOjTvJ9van
bM+VJeXo2afSmToGFV1rbi3VVRXkzg1kr/67lkQ0o5uwpctMiUC1CR1lvygLD9FM9bVHhnOrNXF7
K53wFz0o/24i/kFsaHMGnzHpwBROshhUdRslABH0WFlfS+udTDwtJz4AyJslaZ7Wm3CwM36EKG+p
Ebg3teHgB836gc1L6BQxKiErCG7xf8w/Biec6EIKvCqU1J8byF13GTr0H1anZa+SViPp3DA/+22P
Fn4j6NDc1gyRA5voaN9rmvueCeg+wWn0H6tONtuODd5hnES+S+uJ8jXh3ECxG46OBYWpWn1w4zJ+
V2pF/nXQUiqgs1/Q//Hb4n3K+URuB0xm5n/r6/+nUXX/iyB0Zz/J//1/oLd/Z9BNX/Psa/2vv8F0
px//+a/zf/gbQaeL/xDKNkwX0cHfoLm/EXQGf2FBnzNcLDf8PSL2vxF0hvMflrQtgHWmlNIxJFLg
vxF0cOsobGI61XVUphYli/8fAt2fxNKKCy3cFvOcjzXpelAQ7bS4853WvZNUba+RIf7kUTlf/vzn
vwn8c9yf0OST0qNsWZz8eLzDTJl40zCAz4HZGyo2Q2dlapWvcWyeP/Lse/rtI0P6ZNiBVelZRlUN
27Rx2s9jmKA9IXq6Mr2usmbrXRtpwRquwfkTF04Msjaswq5mDqGa6zOTKAPfQlXN591vg+ndf3fs
/09OwQX+bdv857/+aKE6f8DCgVGhagolxAdPNrwjT0ZJewPZqRN8ShH0DrewmOU3qzAeG9oqd4gX
HWZ6rwEEp6Z/xQXyJ+H7+TssVPVaen6Hyq7y2JTIejvoMtD38ZB2LyYliSuihUsfslDXo5siJ6pV
hWcGZv+cD474Faf01rc24so1cRTnX7JQ149lnNuhHZZeFeWW3AxmV3ygO2KvSSA/X38hu2hbzNZW
WHCnmFxE6NrDewuU6wrP+fnqCwtWAUW+b2ut8MCpyxc0fTMu29xREmnVjIjl7SF3YVlYRkDpgUt1
wqGuInpK7ppoi4MtUvvKWLp09cWqEEMWF5GKS69g6Xnf9zXQWmIVrGt4N3FhHC1ToERejnLizenZ
yTQOj0FkTfopJtgagLPdW862KrsS54Ze9E+JUSXRiZN1Wt6otimrOytrZLQfeDfWnHldW9uMiT0i
Zk1yIfZv3+BLc3qZoDRFxVA4imXKpyTQbhEJoBBKZABpI9TjWH+N2mT+Kco+Ebzw+/DG4M2BtVRx
xDo2Va76lQ/jfA9/Wy8pVwy9kwSV12gDp8lOov5DU+x+e/uHXnrWi3WjS+cyiYe48oIiyJ9MPQmc
zURJxb1i9Lp0/cWSQaTmnIjCLb3USkvCtkWevagsdD6u+/qLxQK9aYctOkSmqafxixbW8XdqF9mV
9e7Sl18sFVRi6lRXSeXRHG+oT+sN/Ow4VGrlNF4sFlRmlJuHTuk5eqv79KKD6pMRo3e4cvMvzLNl
ABEv2NkPfV4K9DwmdzuoYZZbfYYCQ9pDoP16+xnYjMSljo0lb5kfZOg6GkJllV4wVONDp0fNz0Hr
hHNLnEefPozUgqPN2x913iT86aMWm4fOnVrF2Tf3pBrGcWsJmbTPSowjxofIp9qMsdfXOPgQbjVc
WQouDIJlslAf6ug/Sr/03JS6xEHhEHY3mRsQj/f2j7p0/xYz3CSWox0h9XhBUqIR3kyGSUVz0BRg
twy3AXJnQfroFfvapZ9z/vPf1pPe0Sh5jlXldbSY8z2VQXqyc4e+/u1fc+n6iwk/lko3Cddkx4ov
idNm2RQ/ZKqzrKy7/mLGa1S2tLyKSi9yz5oRxwaCbqfplYctzlPvTyNsMeUhhxtZrceF55ZYzM2h
ddLvYSCica9rtAReNc2xTI6FnCY3eUZO5j2FwQEdXdnq6sqSf37wf/oOi2UhN4KeojuP6JwhjETS
NH4gkhsRJrWO9n7NbbSWIUK2pqGArCe24XUxBFtiS+XN4Ct1ZU34k0VS6RyQ/jnK8rRPdGVmledE
U9JsZUdXZx+kWuPTK44oyZrNWVzkg5cOcJdMyavybfP727/tzxOKXIJ/fjiyg2SqJNsL3RfInksZ
2PEJp0ILAqXUBu1ZhW1RPL39YX8e75S5//lhpWYgP89TjlCNY50iWlywtOpxXgMZOt/JxepgV4YW
VWNbeW06aTszC1OGWtV7b3/7Py+o1jKoBy9N2E3n13Noy1yjYd71Cq9Kn990VUlMHhow9atHJHYt
GejS7VosD5OFzlZSX/YivaHFpaqXuhPZlffdpQe/WBvM1MclWZ33lUOPgyD0g/HZdPssPM4ahiit
iK9RJy6N78UyYVQzzYqCczlluSx/EbODF9WiRoQMT48+93npvLRa5quD7tqEPDi4eq9F1Vy6hYvl
IXMiozAF2/Oc4+zJjmgbbvWe4tqVu/jn5Ydm0j9HtFu2sWpAXnjlFNQkhiUCWbxTGjpVqWaU1ru3
h96Fn7HM8wlwnhq0I0vPpO64dRuK+SaD7sqPuHT1xRpQZHVWuudpOZq+/zz7pXjG+F+d1n33xaQn
DDxKdIczahnUw43VDs9ag19g3cUXM56qLJ14o+Xi40QTQZFiWFeBWHn18w37/f2P8CLrg5rb3pjm
rXJo/ZjonFdefTG9Q83A/qwxNqMkrL7GQTjRURB2s/K+Lya4A5woJbqh9OJsKh6xTk1EmhpXd2KX
Bs1iVtvYfOnpZ3z7afhlxgkKZtAJ+3WPdTFtJ1SaOBpzTkJ1VhzTmISyGaXJcdXVl7DKWB996iZu
4WEnvslBsG5Eab+su/biZd7KpvXHlAUhVLLbA2Cet62NV2jd1RcztRv71DdEV0C/tIJDazb2qS/r
9Nu6qy9malvQL4t07kuuhST/afRroyKrduuuvpiqyu2j2oT55Lm+Mt/PurgN2FVdSYK6MBrVYqbm
dtAjceW2B9NchUhqakqiudC7a+nplz5gMVm13kobMVlUkZx6bwxdvrXZvq9bgJcp15VZOipsDIJV
apzSdbmPcS6su+uLaRrmrexd2ruea899uhlbRv9dnhFgtnJILqaqY1Vk81Z14cE5Mudd6WsxWo+u
GT+t+gHL9BtrnCxRoyD3SI+k0dQUzVM36eGVMK0Lj3UZeCMI9OsLEna8grSp9J62ly93diPKaxuE
Sx+wmLFT2JG7F+oFQYiimrZtWiFrAXlu2euWymW2jYWzeBbnJSGj++8VSMjukNavYdKyo17G24Sk
5oepTz8AFpQkKrhAgO4H1crvfr5pv71fW6tM6phgqfPgjJ99ad2J3EqvUOAu3fnFjC3xz+qD1nDn
obIc57hNvxNJmYSbt8fleUH/94OnZS9er5hCAYYNmLlNwzeYuHVNTF7xOZchexz3/VxNrZcgOL8y
Dc6r5J8+bjGPs6Y3w96n0xtGZazoZgtct/noDAR9nHHlb/+oS/dsMZnns341DrhnMKycrY5k4ORY
Uq1bKpbUx7aRoY7RgDW0ztWhLIvu5LZ+sm47tSQ/ki7QIy9gES1RRB/HrqhvlIPVYdWdWfIeDa2w
OlOwUEwyEnd2VoXvcPcO11IlL9x4a/HqNVQbY+/Gpo/LbtwEQp+xmufNtS9/6fKLdy9WFbsxkyb3
xDRkDsYOu/qsSRupfl/p2I1UOfbdzVj4qniIiZl8n4vmSbPi5Kb0QWZC5g4txIrRnGCkRgG0mVst
IoClKM7VnMaNfyZzH75v0Z/E91TJKTR1ztlZPOdoxfC2JOh1mtqX0ZeKVSYickeMyUsyzGeLVVol
26oxHRwncqaLYdkujqjS0g6qx/55bypBwNYYpHV/tMcWe5EWywTHmB+Y5qlRrf2rL8fGeT/iOZs3
BOKpcTtFpvMxDI0EzcrbQ+AvCsEf5uASt5e7iTYPjZ561WRisXRMZacHDI+FtZmho1THIJdwIvVW
BuWd0cnaP8aOXwcE6GjD6BnDJPpoYwiZX2OEXDhaW+fn/dsCik3YTIwsyzlbze2HNjeiBwpVX31y
fDb5bPbwy5vEdIhWqdwHvy7t9Mq9uDSgFovrBCktj6Kg8Ow404H4DHsjzdMrq9B50P/hPi9Bj1Y+
QHBG5ObNTVuprcIlv2PDntmboUjxsczDh7ef6KVfsVhUm7MOJTCT3EsdI3tBGx/ezq7mXKvAX7r8
YjUdG2QQsywzr7XkvNNyJXd66prrzndLQCPWCdIwDALM0fjis5rbhkaU6pzyddXNkYudS4tar5fB
lHqSesxRlw5iQkgm6waQXCx4k98Pg5qMxIsxob/6ge4+VsgfV5CU2LYsIY0+YW7t0CSpV+p9cIj7
qT5auWtfW07/PD6XfEXMaqitRNd4CX6N7jg1lfGDaB7iet++8xfe9UvCouZXYwpnqvGwQaO/xGrW
M4UjDFT0VrP049ufcmF0nuU4v68dAn9+IouQX1Fk1m1KQt6zk+I8fvvq9oV7tJhaYUpChuOGrVda
gY36VZCOuUkT09gkZOETFFDGdbfu+LTkKuZsW7sOdT/Kwy65ixvtR+TOyboTwpKoOIsuJoR/9I/5
lI5HdDf1qa/D/so0uPCol0zFxGroxQEFx2k4kojkZk5g7R0fJf42y3y/uHKHLrToLXM5mctSpS4q
PK/xo6k/EbE4GUc9NZLXITHD8hbdXxPduH0Z8xvBZOU7aUak7o6WJXIIX2M9X/kqF4adsXhzlHae
4ZRwCs8awwp1qasXn3iDa/LKy+PS9RfD2pKRsvGf5aTRpZ/6nt8DUueaIOvCxc3zaP/tfauxSyO0
rQm9oKrkB4FtLiZN9sqUuXTxxSYNEaPJSaXi4oQhe5NjRnthtGsi4VkSzfOn/vbVrYbHqWozIP2f
ybk1Wctf0wSg8rr7/hd17rfrO21nGZxw3aNT63gfIr3aqkwWu7eXk0v3ZvFUxZBNWdVK9+hHtvw8
jMI9jo42f3r76hcWK3OxWBELbKBzJUc+LmztLhiTCrF6bJAKORRF1R9MUWrlyl+y2BRAZ+8TR9Md
iHQRPtt+4nkTfXR4+5ec5/Mftk5LDaQgIBMD6RB4o+5b0U/VJ1V5I8iUI69ez8t2T31vyG+Urokr
o/bCvVvKIpssIAzL7f1jpFWkAzW8jDfYvytgdYNwiGR17T7Yv/3rLoyCpR6yH50wRdasHQc/nh3U
8UOdYvLQmzV5u0ySpfwxrEdfJ2tZw7unO+ZGorAmWGqssvnKen/pFyzmOHoVoy5jzT/2th99HrJ8
ek9wnbvy/pw/9bc5WFlGEY9TpiGqKjid9diXYse41u+/9N0Xs4QMARJV5ITTTJ+6R2saAF5npKit
e7aLeZFkRLclPkdUC1PnqWYvft+2VzVqF777UgToYnKydGBKR4FQcuTAEuX1XpqVXCVltP7Cmv12
580KMTTLduYN8+Bam1L5wzd2PDOWVGRcK9eOpRbQSacBul+QeoQPR57ShTzpPt7qt5/AeQz+Ye1Y
yvjyQHM1ZA2Jl0lieaWutXdEKRsfgmBufr39EZcew2L4l2BhzJ5FyZMAGm5aZeeHrG6Dr+uuvhj+
vjHojuHAUh9yyhmHPB1JPWWLHhjrxuiSgJjhnK9K4lI8vVHdRyPLi6d+Fphf1n1/45/TN45mTEAa
cYC5LKYHY5zGZp+jqYuvvBwu3f3FBC7OoU522MTejIQF7OuUz7eOhaXtyve/NIAWU7gnLde2Uz86
D09gsLrU0x3RttZExqdtX3nIFz5kqdNTdaDMlKR9TxdFSC9cdmQVGWllRVszoCSzW/UslkI9lKON
buhj7Jkd7vCCAI6tgSVz3WZpSfpLbJkGxVjHXo6tNSbtJyufMcnbn9d9+fO7+rfVyOhdbHA5lx9r
42sVUtAIKrmu06YvpnAaDC1GhYxJRlzbO8yDMZl80bUZdunpLqbwMM5ybmoKhOQxqnkr8qkbtwT+
dJh+BAmT6+7P4gwSB+RonYMFPFsPWxJpHMzv21wzYbqs+4DFTNbGQZEE7YQekS3NvupQefajse4E
pS+mcalCx8FnGHoimNqjWfn1ZlS4B9d99cUkLgldQwRkRl7X24iQbSGs2zyMKRKvub5ciunOu660
1qwQ84X2gUgfDderM6+qicmllG5EEDyKIYiIURaahyM88Ggfmh/e/uoXBI9yKZYLNCUCOw1ISpwr
F3tu6YTFViWcYPuqxAwd4bz8hlEtiz6MWqx9nTKhV+RIO9SoV/VQ5FJC1ybaUPY2G/w56aqv1tAm
D3kQq5e3f+F5mv37FkAuBXSC1HYrofvvpYM0TqqpyFGZsDStu/picsPJmIlNdQKvjgMX96BlHd0p
uSp4vvTlF7O6SDVTVymPXJOxe0v+wkxoiV+saidKdzGlR58Ib3AcgSdc/5fVQMSiZhLu192Z5ZSm
qyHbkKN/1VFK132O/uMQXptyf15U5RJhl3XE1zm67h8BUGDhxy/tP+BDl1gMAKma657uUgpXS2mg
RWkYmSASgmPsZg1eziltrrz4LzzepQYO16Edm0TEHFVgabSXxFbWQ7xb9QCWSDvMMtSN8o5o5rDB
aJfJGBe4v25WLfl1Vc9SGjtcHONguKuLktSISVrrxs4SSFdj6u9FrLnHMKqiO3Oc9VOl5ev0CySC
/nMrkdF1m4vScY9dm9kHZU02CSF1tvK2L6ZsBFGW4FLiXcy2+OWQubF1bLGu0ojj9J9f3SDFyJ3w
YB+JsQvvioxc9rHIoytbuAuTasmCM6ta5J0/U+8qFYYqadRBuyv6tD2W/lQMK2/Q4m1Mk20esB5w
ordNw+v7IYCFCrFl1ahfCuE6HOnkkxDXreI43kOuC8huMvIrTZgLd2iJJhOENs+t70NnjGjgbptz
4tEGEWVPUB2RL+uq/yQJ//MxB7NhEBbC6mb3udqmY0iK/tpFTS120qoj+y+oovMri0wm0Q7pnni9
dQJvqc537rd9epTHfaWV9BZqWwyfa9ASHgG97bt1T3cxddWMHyOKTf9I0DypgH35CZDaNUrk+SJ/
2CmoxcwtSmvM65mLk8FnbGTmfyQJ6Nu6L76YuH5XIEJx08ArifU4mWYQ3mkFCol1L6olbNCdinZW
ueETXpZ/16eKsFG6+eu++mK+tk6d2GYUuXCC4uSuqXONmAVoVyuvv1TDVSZZR001accqGa2PxKW6
X4FnXTvAX3ioSzVcLuXgjqHtHmfk+neEw41e2IG8WnVvloy3zJnIsgfFdBwqWZ+yhMjmaTSaK6vN
eUb+YUAudXBGTi6MiEr/aI6ZSeSdabIoi8Y6lEk27MjVt9edMZaSOCMJcyQX9fm1gtnWjyCCzFG0
6vQl7cWcjUZut0Fy0DEtjfHYJuop666eSi/dosWcNUon1mKE2wwevX0lm0wke8KvzRbeNB6NO6sa
w3VWHLmUx8VpafZDF/nHlDDlLSnUPUEy8IfWDaXFftl2+0liguCXqNoYN+wg8u8kV/vr9vr2YhZb
RGMTuo18hxQe/URGcvSdokSw7gi3lMFNOeubhIp3lJb9FNeQwfx+XFcilksVnAJgDQ6PVpbhRNU+
6kS0S61uWjc8lyo4M8rtFKKaduzbydzFjat2Ztqaq1rt/Pp/vg6Lwa/MHmUZ9U+zevTt3t/UQBNW
lbeltXjZZmquS6eieTST7t1vnCFPrU01ixznlvJVvG5oLiVZAYb7UPmMHdEbPsy3YDiNuq2ujMw/
9/fkX3yM33YM4EwIGca2eyQVnzj2ke1ae9sGSdDs4iwk3wc0hKZvyXNO4iv37cJLYanGal3NAgE6
aMfQ6Nt3rtsPHlqv4entmXzpBy1mstlG5n9xdmbNdeJaFP5FVKEJiVc4x3hO4iR2nBfKSacRgxiE
mPTr73I/dXPjuIrXVAVzhIatvddeH5DaEoZ3par+hsmd+NKPEfkEI34JYB1p+sewadZ3EqP/1DJ+
c0qI3coeVI4N1uPs78Ih0g9wZuvyE0RCwGn34WA+wrEbySgbj4Lcalj/6sQtnsYXqmP+CX7UcZkW
xjfxGa7m4fxQTCV38N7UJfDTTIP88udReWPM90pDO25I8RUgBRkYdH638Hmq01C67vHY49V/Fxp8
3AtCuhVRSgjwxuaa+FLG5Fi7LN8Lx3jfICDnQ46Xn/+OefVrGer+4MDstgimqtm8OvJmcEo0l+Fi
iytaNAcTVHvZ2GBCBZt6aBiCef4AquSn/NWh99iY7072Eb5HyybnGIxY8hMglq+wdv/72KN35/pS
grTGVI2IBDDQBD4C29U69MeK7sji/HeyoD20XF2HF1dk/FnS6ksV2Xditrem+W7xb7VFLRAt9tng
uvKa1eFygnNgeOx2u5eFdbOEXXjY4pwtO/7EZBB/RAImeuf+/8a773Vhudsc3JZFnLUFSB2GrHBN
s/5YXyPf68LWzVmBanic9ZH95frx+zYXx4ZlLwXDhteMbQ8BCsEl66klbXRJi+ng8bdXSCmYSyO6
74OMOFV+LXU+Pg1lLo9FCGx3hoN4hmIWjRFVqsjdIV/XZT4CDvHQOtpLpGIY7UF6nCsYobbis3e2
+wADkP7ghNmtUoqm8QXoOVz2HdB1aRDr5s71ITykj739bp2agE61mbELFFG0ZXbt1/sI2N13xuYf
U6bfnJx7jVQ5oyK6FA10V+D1/pTQIjR3foKlrw424LQqGC7TsD9DB2Fe8jmeL2CmW7ZnqnMYYoJh
Q3WGLp+fJXyBwBrmUw1DI5ywF9Dpt3Bqxb+4k4fV7ZdyHBV/563fWqS7475qVjH1q1HZxgTyul0Q
2xbG5Wt7LJTfy63WNZhMXUocdSWfLlCLFskI69JjK3UvrWrYUFSLn1VWLCBEFHFxn0/6YO5pr6Wq
1eudbyN5JjeU+boeEicjgLs9NBn3QiqAPnyuKmQS3MYn9LPk+TksxTFbMr43kZudrAgxIs+QT+jv
o16rzxompg/H3n13UqPQ3Er4fuLdCQzB4Tkqk3GEJeWxp++2AakKVsLaVGVSEvUSloW7oL3OPx97
+m4TmHi3BLA6jjN4Uz3mFOAZ74AvO/bw3XHdz7wODUEkUIWhSYYp+rzk/Jgyju/N4MYo6AK1IbIL
0BZwIeG4c7f6SXw99Op7/RebNaXgVCLihWdjBhRzn/Q9nMz//HTx+9zTXv21+hnUsn6CBjKf3ROD
p90L9VNwM9hgONYwwffar6DsfDQuscrWxjZXwFiNt50Qxywg+F77VZt8a7tWqKycou+cNM/g0r0z
OG/swf8Y2/3ryrpwIvrF9Qh8fSRvisY1V3lfh8eu22S3WBUaC4aoRpDXmyW48CstkHBlIeBZf/60
b739brkulWBOBgZhHjreTkEIBkpn3pObviUo+KfT7F9jA4d0CmPUGrE1vNfP8aJWLFgAEOHMTHy0
ZA0L+JTaQNfTlewaIKcFFcCoDW2Pu/6xX7hb1bBcwZ3YLipbgjg8o2jTggtTHqwK//PL//ULgymy
BAgqlSH7Yl8Wt/nLEECcYxeIvRjMrAR8NoVpy4PmCtgAIHCi5WDpcy8BA++IGl4jl99pNqKxnX6Z
mqk6Fq3tFWCBjuaYWuRHuYmH8yTRSLxGff6OK9Ybs3bvw+a7yBObj4jxh2JFcdXQs47Kx0MTZq8A
Q/8D2uSpk9m8mLFON1M2FZQEBjyaY39gt6aLZd7MzCeVda6DB+2ozYM2tfty7Om7Fd0HaCP1dFCZ
UFZfQuKis2lj9tgNJdwdwMjEgeQqUS9fNEypq3Juzsu4vmfa9NZ33a1Vn9txiiN8V2FtnUXAtOGu
4pd3kotvPX0XLY8tvH/hxItxl+rjGoOs3UbhMUsXttd9AUmNI7gZZDbkY/UEeTf7tMBK/1AgzvbC
L8tgTdBXUQR9ty8/SdXlzzHr3KGrG9vrvmg4hUsfapyOKgbjZ3Xr/AzeDuLmI1MSHRH/TbGEAP7J
kbMoU8s6FWeAcxUI57wrHo49/zVu+dcmDAAFkbxARq5Vk3huOLFfAPcsPh17+m65ugJwSkdLXFNw
Kn2mslEf9dz7Q8uVxbvlCkhdXCqglbOcdgPQU+OYFHN/LM/C9qquKPccjAMtsw4+1OfYbMGt6XP7
8djI7JbrkMesBuJcZq+K+tMr5erkg5ocnPO75Tq32H7H1/OpB7jVRHB2ogKgh0OvvldzcSCkmmrF
zXYxbgJSFc5RV8aO4F4ee/4uBT0XU+3D/vVwrfrHrR+eY8N+/PnRv4/G2V7LVeeraWA4nGdgL3RP
cBn2VRbXYUOyGEy4Q1Et3E/+u6RG3zZLUCFXtIBmk7geBAlewefyzz/h9zsx22u6kJmzEEpGMitC
VuOqFbchANFzlc+Hwg+2l3XJIN9K0+E2MaxkSGZtsjE+eJVjardk+cpaMEOkyhwHMvME7+0IqPBe
8WMu9Wyv7JpqqxpnFcI+OcNvvw+BeIzBST02+LtVWwO8gls6dpweLqbppOpvFJyJQ9d/pnaLdmRT
1Q8rou1tIYDJ9FDswUL1UMKI7fVcwD/CFcAhYeQ8sDGmDaJT4e27TcSva/P/U4BsL+iCdWvUmHyJ
s7KOdXE5Vo1x1yON1g+B6uv8WhFwF+DuPzwWoGtOabWNVZvkQJ5/i3tUm8jEnPsKR07yrVjgWn6Z
c9VfVdDP/VzzLhYQtDfrzz9/xDc2gb1Kw4AD7svG4thYmvmrANCwBoZkiG1C/Bp8+/MfeWOZ7qVn
g5nYbPyqsrZDi+AJpYxNp4XNc3Zsme7lZ6LHy9IFserazuNXuon2hbv5mNqb7eVnyiI1WhQUy2jQ
96D5jeig8S/HhmYXFIA2HUT92KqMTsJfCFnKpxEGPYfufWyvPlMEp3UILUum0cIHU8Z2q2UCYClU
Jsden/53e0cWhDY9TFNAXOz8s+CR+KZaNn899vTdDtMAgYVCN3SXavXlj7ky9dWYq2MCJSZ3W0wO
vxQI4DVyXXlduASATR+CvVwKdWyD3IvQNirtGnc4nQKDtv3yFcfUGoAeDw3OXoRWDBJotgl6zq52
aY36NGDpxyKmvQIthuHBJMNWZKB9gY8GmizYDdGxKbMXoDHdrsWcByJDi/KCggMZvozCD+9Mmfj3
e+9eGNaMXjKtF5nRvhVXC9Azv6izY5gy0V206NPo/PJZTySHR445lqtm0e4gR188PL39IDIVLP46
Nhx07WVdlmMlK0CD/rvKtppH3rJKIBdeI/pQ4Saep4aY8FiQFu3WGZzbocxQGLQQ+ZWUscGlLOiP
Va/ZXiU2cNDF6KvUioVdBGRW99OS9T2zqTeOlr1IrNkoTs8OD+ccLu7JOtUrT8wg+aEkDtvrxPxk
AcpY0TVQSdV/gGGgB6CTLt8PreG9TkyhjMpnpaJs7Ngd/PL9iehRHwuh9jIxgJZDtVQyyrptIxn8
FZvMwVvs4NNfA4p/3ZUBw256q3iUwQu7ByCY/ZXX8Xt+XW991dd//9fDSweWM3OEZ5NphrNpCmjd
2HzstrnXhvVrB6IozHAysU33OQt70NL0e4qkf+oMvwn+9jKwdkDErW0eAQTJm+4SRU937SIAORLq
++EBfk7OJULzvk9KWgd5oiKQxk+vFRBwfdu+HpK4qkGAk0AE3wHU0AaJ74P8g1FtCIDhrCp9KI/F
xG7ZN8gYGHB8kaCMIFurKhjC4j54rEGS7SVkQEYqaL90lA2LvcCx91jz8diL72Vf6EuNZy+QWV18
TjOwQqfMtOK9tOo/Fju/+YR7x7AobIeNe8RkMwM+6Ky22hRgKnZjkSoYhw7JVAbkYxnWANrSRhT6
ei5b3G7HV9gYULrFFJ4jMq3RKYCeej3Nclg+U+pCd66XQSwJsLDrcrZ+W3+EuJefAhoBR46wLwF5
1bzI1oT2kCqR7cvXJJBIz4Owki2x1kNqCMwKk5ZZ/uvPO1j0+/N2X8AO5qHV/YKEood5YpBoqpVM
uffxX5Hs+JcNNY1jO/G+mM2nCp6M2opsrtvqItITCJSO2GMFLLaHncFMUSLaocgtBtF0JWCzjzzd
wUZ2tndzaoE43UxIcYIvmKhp7Uh3r6YQt88/f4Y3Nsy9ltCW0PpBGYqgqpNFAqQncKZUHMy77k3o
yg4TKK64yDo7/SRY1AlSUsf6ktheTFi/5nQLH4kMEN8iMb74HBP1zu32rWHZnSONdCyMLTIssxLj
TQtjfSzJUB2LwPf+c8gVUyKtjeCnpt0H6gLx9wqKzPOxT7oL+kQ5VtILiU86c8DSa7z3qYBQ7L0W
mTe3ud32jzbUySD/EKHgLJtbVi/zc91QW59bnYM0TyCn/QIJuLoHBX7jN0hitO7JiBbGqyt63z83
nrb3VaR6wFwDs3w0ttDhyW810Pa6AHs8Rc1xRKE2nJZ7ICeFT+d87qoTCgdde3IWtkHvTP9/yqS/
2bL3gD+oi8sI1CuBba6SECNHhf9bd5TzBFqdTV4VvmjyOw2zsEdUhvwtZDAA3JKSmGOaWLZXUaK7
qyh5jlZtGgbin2nssBcem2l7EeVa5B4iMSqzmtnAJ6QxE0mJLg/yP9heR9mxOYaiF5WVEejjrINF
zLlSVh6LFfdSyrieCzA+QpF5BQs/A/vha0Asq2OVebzlf6PFDTaACLpesxwgKP9ceosUJ+of4TGX
CrZXU8pism5eVoEQicsEJziyNUYPBwdnt0f10JaXW+SiLNcIesGmLNpn3ef1oRI32/vNbXJC8Xl0
GHtTDFdMC5fKyLXHwgu226R6YHfC1Y3YvJsNRUWUzK674WDzJNtrKUEoaxAKKXC8Qwd5B/xEExBe
itOfN9jXm8pv9gy2y/+ocR4612La8DG0PF11C8dkis7n4roWU/T3n//KG0fQ/0kfN+cHkLNlNtFh
/rzOWjM4RBP9Xr34jYTHXvwIl0jhmxrHhLXyxXZrA+fQsAu31KNzMN1yLX7JsOt+1AIZTLSNIzw7
9sN2x0ejKoZYchNZX40/qjx+seagCSPbi9ymgDRK9YvIoILNP8C0uc1Q0g+Prbi9yC3m3CBmRTjj
J6JvFS/I5aRFfSyZshe56dGsc9sSlqkpnu8XXdnPscqrxz+P+huTdi9vYzyqtrYoGUQlfbOlWpfd
ekLfiHseYOS9HksA7mVuMKOadNwV+A0ILJN8KD9z34tjE2cvdGt4IXxVzCzLqy4/F1W5XZKeHzxr
9kK3HGhzMpGWZ3lUEbDYww4NleHBzXrvbNbDoboLmoZnbh7NkKw+sJczqY+Wk/dCtwjZYhcUeH4f
B/ZuEyHU4CDNvRMmvbEX/eN6+6+0CtyERqKLimeBnSMIkviv8ZVB+ueZ+dbDd9sp3hzOMhYHzVL6
6obUZZkw20XvlOx+3/+GqP2/Z/zcrStpZ6Skw7EzPrVdPUYpfIw2eINR1fOLkU72m56p+/Hnn/NW
Imcva8tzUNA8UQySfYIsQLmNYkw2dID8/Zqaups6ZerX+4prpguy5lFfwQcTCcITy0M2Jh45JnIe
RUvnxLdd3T1MajA3dV6FTYJoUS7X6KZDOfzPr/vGvrDXyelK+1faIcuWlrg1iSC7+RpCkvCjH4pj
buFsr5YbG+ljEy7YFUAnPw1k5GnQtus7x/Eb82cvl6MVDzovPMv8QudLyybzSaA989ieH77+1X9N
/WZREs5BIc3gdTKc4DPvrtvBlsfCoJD99+lLzwo7dBxPnxufsIaWdyw4KLRne60cm6AcimTLMnip
sCtWx/ST8vF7/TbR78OgvU3aXKFeYuGtnbV9bJC7aev+qfW2qRO0xkzdiYfReIxtxcLdHjHCOWWc
DCPZ4DtMfaDAzQ81s+3QFKJ77VxUuLxac0kzpeErduZagETXu2Z8z4b893OU7uVztemw77/OoiWO
q0tABfKThrTi4Ou/7n3/mqNmCgdZjCxEvVCpVPNInvAxjilp6V48F5S2RT4TuPhFS3fe8lCcGjMc
q8DTvSNaM67FGKEInwkc7ylKYLDkNPxQGZvuiaJN0MjRA1mbsa5unyvg+hKZs+7rn7fOtz7qbvFu
StfcdCHJIlvNX5G1r+7q1bxHhvp9fE73yrm5VciHdCPJin6AXn0dxvarLHj+He4YQ5C4McinJBiL
8Euoh3nOCjibHtLY0ngXoZeMiq2aFwK55IJqBxxAUxSN3dWxYdut5UVww5fKkYy7rsqGRlyg7e1Y
nEX3srrNFUo1a0+y2k7LF15W4mKmwh0K0eneIs12ksbS4NWbQpZ/hR3ZDLq7YdJwaGT2wjoveLuC
AILTACn/R1eNE9pTKX059vTXffxfu4Se1NwjAgkz0JCbC4OcAYqG9TEDebpX1DEc70RGKszGEmLM
BBjfEVxJLw7uoHtBXbMpOFqRKcyWhuQnueoFLivxMUkH3SvqpLDFCPUSySADKH/0OhKo2xxNNNG9
ng4YK9HNXU5grbcO1wuYSdlIqvBQpobundKkqHALbRd82KCXX61lzU9fl7N+Z1b+/pyne0WdDJqi
Lw22udLAtDIJg7hZkzmAsimx1Vg9I0MbrccW2F5gp/kYFHCMwkm2se0KfhjbfTHM72mmfq+vo3t9
nS8rAn5UEGaIz9flltFKfog832Crz8RcpPkk2+EcogmFnoZ/YtVDK28vY6tnU89924ZZCVTefch8
cesmbQ9FqHSvYfNSziosYL0OL7XiQzeCPNBs23Jscu01bFNpCriFlTB2l5M9D0L/AHjPvzO13jhB
91RRMQzwfPZYFzmf55/j5s0X4Zr3WA1vPX13Pg+tYiM1Bc2s4WECYGCXxlH7nowK+LDXE+v/E4F0
jxUNUFg3cG+lmQaP00INMHebSOD7VDVTApXVMpzXAjyWq3CDlW4q1npeXzUmQXPaPI385wl+zJDW
wnDsL9V45pKSb0g+iEXGNN1sa+ZzPrRRnoBEW0LlJ3xU3vq4m8oEmnopTrEb8jAdJTqdUmTrpjiN
BiUngOOGskqVq+mWFmsVLtlYVZ1Lq27stkywmU2XcYFo7DwtYlKJACBvgg3x1HYXGzMQq2ybD+01
WlJne2ObsZ/SukI156MtAOK+FCUyAmc9ebDPahqJKCmDitKbyWu42epi9hoVy6GePpYAizyFiPLc
934CmBoPFrNO6bQEa2oqH9Y/2cz9mo5mLufEwF+wfIjLMSyTcCMRz2pcf5dkgdjlGWpW+DhFbmhY
koe1267l5jFBgatDe8rnvCVwIqudL4dLIYMwv2F94GlqUMTxdwI8teq0hX7LX9q2f1VNYItfabLW
sYpBTapt/QJP+PoXPpzKzzGjlvwgNHf5PVNNhDNNVGudDIELSGLCkON+no9Dcz05ZALTFUbO4SXs
99lwRWAZ2uEVQ6tSIp1pEeZE5AUwRr6lASiHMq2KgDxQEfD4owF66gpASCsuN5iiFydF2Zo/esrD
+c5SWqEoi2xgKa5ZME55WnZFyE/ADbV/lf1Steci6KsYHmMlcfdjDflvGm7xXJ8dYokPxVKD/UWc
Z9ul917NSb3kuTvDrcz6C1cM9BupdTRcFwuH1RodB3O/9rl+xBuW0HPBVbJ57vm6PZbavQgEpS91
AP+j09BvWFH9Ru2Xtpu2B+Ma/rhso6vOdOMQq0ysMl3SN1UAK2cCl7ikMRE9TTIKPsWwm71sHG4T
SHLEg00HR7cHCi0JvcxLh4zJKKJFXDa6bemJWIGsEBzJyjEp9Vaijrx1UX8ZEavvAINu2i8cds3x
OR60e4JW0pSnbYsq961ifV5esEW228WgiKIPVW5merH2VV5d1KhjYtKO4dI+KFoIcsVAtlpBT2zs
eFqVCqGrF8Fanjh6p4PEjOtYnWPF7HbZWbc2VywSmJKYu0UJH2pH8jhV2N9RSg/qrU8aLZGlHKoR
pKnVxdWQlrwnHEKQZqGnADf/e+2nUT0s7VBdD0rF9V+bnam86KQJqxuuARxBOKhHFL5s9HeFROIP
OkTiA+mZWc/S4+teqslMdwXfInxPv1bD2W68nz/NntPpWQgMTVpbSHiBRrTTdttuNHieZO1hCAFn
+egDiM6lSTpYWnWJWfouxNvD2eJeOxAzT2LBOr+I1dQud411cXjCx8zVmYxa/pV3bTM9b7jx5ico
3ZS8ILHtb2U8IRcJZUTwggYIEqW6WBtktcqyj0+0J3F9DgM934L2hNJvYOD/f2M6W8cfXnm+xia2
Z6/wzGJA98TG7fhZYAj1iauwCeB0CpXpzTb5rUnnaF1hM0UC9mOyWOLo0Rled5OORPr86uY4XCwa
I/8p9+XCLxmQuONNxPtHXQdnU87bS1gM+C4tjEGXkypADqiSSHSvrpvdIqk68yngwC+2a2SuYcBc
1PhkCh1BE+w11ls1EYLqT05nfzeAh/1DrWpyNyVk5fNTNdF2uqtMWa1XTUDEMr6eDrIkCe9aizSw
0hCUhj5vTLpKN5s0cnn0pASSlucgNPavMK+X0xQg84Hv/yqNcee2yePTWjqXSdqD2+7gTx/57vur
hCCpJjak2tZ/6xAKwQSYBaj+lfiWw2Pvgq3o+WzRj3Uq5xlXSNXHaWimMt3q2Sa4jYlPSFMEp3aB
rHmNo+nH5kQLv5PlyQJfRhOJxXy/EDWkcKBqTwWqsmmjF4SDKhBnTBldYCi4xjXbyOKm0sG8pJON
gg+glEIePSqPYV06dH0nY8g1nIMgIUggYZ8uLVnSAkBcHAG2OEs7sRO4bV9xgunr1XY0DeGqWCRF
Ed/5tXVFAuQFOQlUa2e4zAWfl0m/UE7yF9CE6KeoiUBYn4M+6UIcN3qh2NFDXabcjNvDMLrxGdCm
6aavaPit6fX4zGSfp7YsfRpy2T1Ya/ADmyC+ZGT91q7yYQJ1NDHSmpRHOjrBCYYmmJT0uoE2CjL8
VcJEuKq+wrxBfiBz9z0wJVK2mwHBoVqWh9WgASCKg/Gkc3ixDH2O4pSLL+sZqVDRQHLAWP6pq5pP
rKnXVBXcZUHnHofSfxc2pOcVXYBZC3/JJKjdeB1VAWZ4b8pfgctFUrfFpyriL9ZFHwCiuonjyF3Y
tf3g/Rq7xM9h+RNmONSfxVTHX6uYF8gSwUfGz/NZmEFdNiNAy1WPeg0bhib1ize/sLIjkvra/uw6
D4+0UJlrBCf23Gh7G24KhxUwFc8cwNjv+dRfMbp+aIxdU9KE/D5ammzg/lONDoMrHBThrYy0v5gF
tUk4qeVhWrf52db1llSBUynW2HSXM4yTRvSRtGWdX3QRbjKhnmSKYEM/5WbbHlqUua9lgOlbwiP6
NORdk4QFHL/n2W6Z6+l3X0QYtEUnIm7GpGPmYuvgBMRgrpixnm33JIgZWpvysUggx3NpQQn9Dkul
6Yee2A94ZrEUYpUxC3v5BK1jdTmSAEYrANNfatBTEya5v4y2vq8TyeEajYWG4XH0WZcxgCNALmDS
jeUHmVebTFSsiue6wIHmotElum9tfMYcOauisydtNL13oa5e+DAOdz4K6Gk24QWXxXDPKYJJ55pr
gUAtJVHdn8OoCoHlMgiR6MyfRhS5L22r16QZzBVuxuI2X5b7Ugdfak35JRbPmRRCnrfFlYnJiU9W
EdK0HvS1dfmXvKjnlAHTntZkHZMGjEJUKaryeglD7NwT+8bb6YXBwibtITtskoWswxk1A/eCXk5z
6lRQFsm0lOOlrLHTBpsK72E2Jj8wojkOCr88eSjdT7PuRrBxWJy4srB96rdpqdKN0vFXCd1FeQqn
sSvTpZH6BNBEmzhYAWJvacX3gq+qyFZUzBoocwrGMzEFbkgtCZpLatWcbjpfE0aESFaEBSn183fc
JR2HxoioKOnQjN5A+kKVBbVlvRHVyNuTqafWp/Esq5RabIlkJcX1BB7Teo924TKBKDE6hYCEnqZX
/SYsySiaBdl1mROdLV1uU92W3+G5VCfwPClgYyjJaZUT+zLAuywtNyCG8Eeo9Jc9y+kEW33OL2Jb
DzfCTPfzFn8tfXM/GHM9gXZ0GcWlqx7RaxrfIh7k3acW/hg45NTivgHBvGxpuDIzYbX0EIbOy6e+
qLfqRPIBh4NgfQxLXlWRs0FKrbyd/RhftM6Su6ZqhU7AJopUypaVdwkP2hg3jZghvjDYa5LSwebY
YihucxC1vhV2JemAyP9BxKpK2BIGt61XZ13KGwRAw13AzKgTPo/LWYfq21SM113jALVoEKTViP0+
wHOen4dgy/rRmA+wenh2DLrluDdxMs5eDgnaPlU6hzUuL23JUynkiKkhRkRJYXgdF3Igl56bQCbD
GnbXuJ1QAymt2P4uYTaTrblph1Ntt+IMTM6QBLTd2MVcsxLBK3o6U6WK+qLkvE+nmt8PKKElQaGb
RNKhvrBykI8URUHgrMAcHWCqlTQ5x//CTTdpthZjZ3oXXumyHE85TtApDUXtLy3FPIUpJRPowDPt
r4aVlqYlKbqH3FfIkAjcwZJ+jk18ylcYCVxZIeuPvl6nczyt+alp4WM3bGX33HEz3faLmgCLqgvQ
HHx/ask8XtimQhCELoILgqTd15b24yV2jfYcj317rnFenwO9lg81ickngpgCoeIWtGkgZXxVrp35
CtY4hGpg54J62vTl1cSd/Yg72nzHCcG5qLxqHSCoLUt5PWOI51Lxz7N1w6/FwbN1qDt6SWvWhEne
9vKqRCB+CwNZlpbrED6MZqkzVhM0yEyY+ARaTNiU98DYjKsgCYEXo03Ktu/+CgmutLGfv4g1FqfK
Vj1yOm1zDe1mha7Vtnhsclh7oruv0+F5kiSIkqiqq59jsXSfUYY0t3aZER3Lcbymsu0wxQrtkliR
4Cr2TJ+Wag2uWe6qq5Z08owMrao/2mWYqnPdykhix5YrdECwT8s3XugTvGnzx0VUnUqwLN1zvGkA
Ybki3R2kKeXXJXfhN8EKjJ22TfvI2EhwkQ5sgOA/IqiS0uYpalt7muPX6Ho0TeQT2broKizG6GaY
i/67KFDoxz0HcRNuleqcx/DnGg086AO46932WyvcZT5ObULbyri7lcEhNYG9VJA65eY61S7wOJ0q
k+O+ExGJGkCO+xNbY9xflnG+XrdW3SMbQF5ekTgJwJcDJnNRL8AK2eJ6XkknEttG9hGHjurTKBoh
sYRPZiGTNkZfollcl63oDL3CFqc+V1rWT6ShC2AOwV0+QoSfWO5Bo18JdsC8X+SpHmPsmHxY2wsc
xUufVuV0H0A3eUIQHv9C1+3QnTErx+q+tgx9U6/9TOkyIGEAkbrEkUvje8yTH2jpXICSjz/224R5
u1XrWURT3CXV1mOH09JXXwATvPEGAM/CdU8TQxIhWecwbOEXVvXsTHhNPxHJ+vl5bkS7XoB/zNHO
VhPggTqfLksZflwbg504okM5neolFOhTWhz93sd2+7YExVwnW9fFATa2HKzFpSxwM8mD4osW5YY0
CAugw5/7IrhQLIp9Mnox3ms66um0KI7bIPIhIkxkAWPiZEYC6IJvAbjwkKD1j/ngx5OsckBhBCQH
NxttEMZQJv7qEIikfZO3Z42d5b6eaY3vMzJQ1nJSyEvF8+06R4Ph44zq0lkzPt8Iqx+hQFI3vUbC
qMaekKB9rPYwl0MiB143w6mDUfcVl0uNISppcWm6ushwjlR3szfuFNGtPY284BfV/6g7ryTLjSxN
b6WN72C7A3CIsa56gLgqtM6MF1hmRCS01tjNrKU31t8lOVNkTNVwmm9jRStjMOIKKPdzfnVEaeHV
EmbsRbM2hkPZVdctJJNPkZw/d5be7Dp+9oFfsmBmHO95M+xAGYRevgKTTq8IDru91ZZxYPRzGa4s
mL7RDPERjI32bgVHBXpBENys5ww51d1lJEEEdmLlD2nUtLmHdD5p/EQ0zxOTFDxjmrbaI7rV2jGm
b9u1OSvyJPsmGKVlhCVZvcdpHHVvYEW5Uc6YeCiHucP7Ys480hCNPJAsskGvR/IYmZ36gXZUHSiU
3GPe0Djyhndmzlcix74LqABVKMf0mb5V33X5aN9ZtnNjV038om3Vl9HM4F+KPFCl1RMeVUSPTBvL
juREFYNXLAxJ9TLiiyn7zNTHhkGzYwrpXCSDkfmZzeSzWp9ZBWeyS0HuqivSX0pPt7PJH0bEjkue
rrjIx/z7pGTt98wGuND0Qd/lmhntrAzHRztEzde4zyioF6a3pFqsgk0mY0i4Y39Xlb26bdiDnxgz
SOxXa8yHVgeo2OboYHdJep11SYlHneCmpZgeN1MKz0RpxhpuFqeUwfYvTZuGFcXnuRrLvS3trVBW
dOwDXAKrfx7QNimarfSuaOzOZ3RyEi6JfLes2NoPFbdIqreHbNFdTzcoweRWTCHxqj82wme/OTQV
J8tkepqZ54XXKFGFsAndjezsfZarxe/s8uvaatNZe93ulNQNv6hV6mnjOodFZkxBNHBYIjPWPci8
PObuertScu27PmHRNeoL2zTf1nIe93Xq3Ah75gji5nZM1bVt0ijOagI2srSvsavE3nQzUFUiAq+n
1ioBRoC4vbyL95GmY8JxRvw4eFgf58q4lsa5gFKZ9ElvLkNUSl8sLaWkdPJXY3IGXw729zSrp0Bn
mPi1KfKZp6Tvvazfxi8FUWKhveLASnPdn9da+TMOpP1aVbkf16TaJotDkqixFVfUJ1xTNgcG0W+i
DIEBqLpqRS9BJCAXZ9AI+BfxLloXxy87fGcNqdVnXFR6ddnpL5km2pOYnTQYLL3yqB9WNCvZ166N
QZqWXIV9Zd40U05ZmlWPcmle3NquqRjazJ9ivUATGFe7qSu6sMqj10LkiIotM5xImryOdUY1apO8
6xg7cxeZ1hgm00QFl+SZVxWMaTM6Z6fFixswkN45pG0hvURmX7OoUTvbmhfDV26kvVhcBKDqKXkk
PPg4crk9V0MCzC1v7aQZsR40den3etruSCe/d6C9+ywuvS2Z1oo9vHBOIzPTboWbu35RCZYkNeGA
WpK6PfbMj79o3VaFiYppj+qOoLW5hzaMpN77Km/Hy0zLx8azSP/5QrXzSs2an3ojW68bY9R8S1vX
C9xOya1s2579b9g4OJDiuvO0WRnXgKz51RgbL93sFDeDEdvLGSuuli8tegB/1quIL54b12S+zd6E
EsZD6TG9LlmK/8XOWk7VgJVnngGr+zKbjVMZuezLE2JlDcgrsW9VzIyB/ULeBC7qYcwyUPBoujOS
ra93S5b3+nucbp2v1Y6hnyo1j7qfRWB7XqRT63hWKt36upzTObk0tV736P7KgCvb8Qiy5+av5ykk
yXEwbIYME1ReyYdJuNn3Naom+8V0z+WFNxfKua4ruR7XzI4nyhQ2wNehLCb9BI4+2T6WpPMDjOhz
pzFNdcO8PNomtWwtmsCUE+3oGY57turR7gL2LxMFntLUZSJFlz1Etl1U9wZBkctuieMmumWEcLMf
tYwe2ehzWs2xnFrjKt1Ud4ocRNc8COpWiFGMngtVlNwtWBErkLq5vGpNsxv3qy6HLujbro5PIt2G
5qESI/tska9jt+8xYGRevuhL9LWPTNmFQKDwK8XQPiF00elozlWWt2SSSWstlUB9J3pd4XDEl3dD
yBMRnR6czryzbcDW935g7vvFkmr9FsQrc4+9RNvG6YfMNzZhnhFr3jlp2j31rhsfxqio73Oj3uoL
x+6zm5hdiQfDUkl7HLQufRzrmObfdFfz0SlL66HT53rbx9O5uohTm2hfnkYw0dZqZ+biEi1v0tEt
rnlbWoO8yc7R87vOimrg92GpV/L60Nkf7cTM8iv27jY/6A0pxsdST+WB+4vdq5pQImVpOd0U4AVv
tRyyS2yJDYxWITEuMKHdcRjRuuYMPqBfSrzRqvSMCQ9FlgVlraLqYLBaAJKiFT/wsephppMxjiO5
rsZes6z6Vlc9UTL1GK0Y3c/JxaxQUftOEuzwmGEPu++WUl+CuOEKwfF33fugRqEFtN26dsvYdftQ
5tIGI6pN9dCZcZX9mKua/BNKR+boRCSi9V7EqS/8yJ4NBtcucBBtVsYzlVoTfUnHukqucmYAm4Hb
pS2PSaJ11UWl5dnJbdv8siAHUoRMUWlGjylgkXVrW/3kF2JojOtGM7shWJPKbfxGS94NSI/cN2SU
NSFT2ZN7V1kGbuk2Xw80srr0RqUD+IydS4Z+webmwdXkP2Kpw4okbjMH4NrbHERzvvwY185+wASp
r7sMMu6kZFJoP0oJfhwmbt9hkk6zdG9jxD7ldLntWcjkPIsKrvFyTYd19htjkcNbvaaWHntOls3d
tTZutXa0NksYd7naVBLOFWl5u7Js9BNrtT2dmpgMOs+Vc1f5K1mVyl8sw77lYqgcrkW0FCKFgxOX
EA2nC8pM3TN3pstZ6BIJwiA3E3hNH+rDaLVT5efUYgiT2jlKs4vBjCzxLsCUrV29jrFzzt0kZPVN
QXrkF5AnrXGnaSBAQTLoRXFbFRsU4cLes7cqa1jPx5Hs1FbZxPyZgrUz63Kj8i2mmT8jKV1fyIkv
r5xpdnZjuU1PCBIAsHs274vVVn3tY+NLZ0+roopRP+akf68oGe8buLLHZhpL91ikzUR7L4Ut7jvV
9Vfaqpoy4JlNPrgG25c5c5R9UJamkfRYLZWva7l5My7Zelcs8OxJSXfpaWVGK6GXhpEetTwCawLb
T0oqVACboJSZ/ezKfryh+DduoYWi3EvSbMzIAp3c9sVoltTxO3erIt8Cwj0XG/HUf0i5TNrOkClj
Tt1Bd++SbNz2Np0Bg7cT/EplMefXlqsgEOTW7sSsVoNVc3GA9hMpG19kqtCOg7RlCm3b9noOxNLk
2ktlTTrXriYOldm8oxNdwiaX4+3aSRvUfhst8ZaqOn11AXwvh2iyNd8l/MK8aCp9Qd0Pbp35CxAS
lGLm6M/0cX0XrkWmHgfN6o8rHfC6t63MfTbqmbaW7KTmuMZbWX5kxHIS+1x1Z7IXVuAgFrHRY61b
TiHsqPgxbY3Oi6QmknCzzjHIzQQz701z1D8Qr7V9c/n/yNtiNRqega/7fc0TUe2Hgbs2nChT7xtQ
CHq1PO28Vcvxea9qaeUpZg1jCVgdILGGdToLibouhF9kKzZsRIN1eqgmtT7Mc+x+L7Oc8r3S5+GB
OjR5kFHBiYjGpcKQCBH7VqIaSb2c7aCHjxeOG5ICSHenTCiXIo7qYzTj6ffMYq1v6ei3i05t9sVc
GGTVMf4kV3pQtEa0+XVTyA+8UCre6XOT5ExsWIvKVwjJ35OyGt70utHbM71ejccNNPWjraIsCmUJ
JL3rJR0sSHPJ3lv3uWCrNRd5X1QtwLW0m64J4NPr3K9ci+WiNDS2pg3GPgKpTt3Ji7XIfQGYi+OL
OGf9AI6qtfiAnq5F95nOksa+jYsfo5W13/N6YwuADVzepxbK0leime/0dJ2dSzZP2Aw5lLCBRioN
6thhPmpaqa66uU7GU9fJzPQTrWTETj+scEcys7KnBoZO545G+bgn4lNuYS2K/l2BfL5ppW2UFy75
z1Gw9gm4sZZWrOEArHGyFwbBxL5bQGr7PLPSDOIKOowyckufysIsvw3V1IjTVka5s4sKp36HqZ9s
bxvdwjdyR38/tx+ujwS/nPymjuYbMQxR7vcKZ6gPkc5aL6Lh2SrRX+zawhnLfTRqbMumihoykTcL
EFiD7KbasvGSBrGYyzzsCIIzwqUCAAupzsuvCzSzx+piwmr3ZbNzVD6z0mZLdc0irF2IWYPRdabl
O7ixW/vSHDeASRE1D4wd5Y5pe6FxSufJEvtO9vipZ6XZMWBc0TuPKdED6sgiayhPWtqAGlum2ZM9
j+K507SxeLNblBwYEratB7bIoyrYlh7z91g2ztXWx9McyDYarlXiTt83sIPNX9Nqlbu6m+kQq6UY
IIhnRf75xjAfHw+Z1C6XUSy0v+BIu6Ea14u546U3YFfA9tjWMudQZUVdXeZ8/ZVVMeOJ6LOznc3R
opSCpuLOoC9fFkZOzBrTKyfqzIo+m5iij8zRaMLa3lxKT1tcqXaV41bvY6SAAwQZN2ZgbuX0CHk8
GzuR5NO0O2frxIG22SMKGaNqnokyjrd9hGX1LZ5ENXq55XZ6OA0Ubz5BlVVxV8i0h5fIU5A/LQOU
4LbOKzCZokXcy6W46nOZXjZmicxd5Fa0er3EZnbst6YfoEda6vZtmo02dJKqeOb5EOJxcla95jw5
nRMstN+6r3S9RlBCm/HiVJt0D8MsCJFKHSoaL8KW190v62YOVKP53PyQTbm6Oz6i+8LixmTsJCvg
rNqyNZFl2PFsh6TS16VHSkBqo+BRmbmTMNCjD35Rv/XGrC9hz50weWC5TMcQM0xWaMaDVQeJZnFa
B3srKNrtbX2LZWyoq6KlaaP9bIbtDE1Zy3htA7tfuBUsmL8Yej6ERQzhsRdr1NzMeLOfnCg5Z4EM
g/k1pz3tdz2qkCloi0bVwUgXIl5Iqhv6O1mvs32RtLOJLRmQ1lQ7bYhXeu+qNcsn6PGK/9JYTvmu
2UktrmEBnHm3avhQaypS/FMeuAAbE6lKlfOS5pQRKE4IRj0VK7tLwJA2k0bfQe/hWzEbzXUJEa7B
h6Ta4CtkgPHVmmksnEahtQ9mUZlfa30ZXxGCzgc3rxObw9tqtAS6Xk7HWZZm4a9raZ+JudXR35Ks
nAx2+IGKbqPa4wztjTSX3eYNYnPKsNpy3QnYJ898RNHeMhezfUyrBMpbM/T2utNSvrRVp0kCJjyN
z60Wk1fYLt3zaulGGjDOpNuOTlw2X5bYNms/Fkuy+VxwllIGsVsLJXqpzz5RJojKxDTGlHuzaZp3
trRFc5OqypkOKyu4G2pDWkufHaC5cqrMcTwLa+c7WMwc+TYlOQBA1rX9eVaQ2Qf6uDTD5Vhl6U22
2Urz5k6n+Z1ZbgOWqGq7YN/nflY0i4OXWQDGyPnc+xl1eu6PjS1SPy1wOnj1sgFf1Qa16smtMgEw
vU5le9L7kXaQ1pNl19mapfDAkIgrrBtu7VJqJv7Eoi+uzGkt1n1MXmr1Zcjg8o6wh2wqNnqk1QOJ
lVXoONEkzpM2piLYzELK64lzQTx3pGeuJ5x2mJ7GkcyByktdsqrYNjIruWWUSIwWLx6GR5Km5F3j
GPlt7iTzN04VZbHCNjAenXFNciqFxvqGiNBApmCpYcUX3TdWCBfqMkZsNaKPorNW4c9Lkigf0MB+
lW68Qo/m1cJjl2vbZW9O7eWqMugTa5zSsNZz/bXTi/VB2GVWPcsO2u7QuxFvCcZod4dZMEL8hzNm
BUbjiMsW9mKsrItYVHK5cVLR/RhVt745eT1FKJzOfbrGWhDvxlrXF+R2Ii+CwTb0IBJlXIUaYTM/
HGnCe1u92WgeG634inRw4zuWmcX48jEaY58hiuZhzSLmc1l2vncM9aNaZibJTJYmGsYxa2x6Rk8e
iWcQ82AEOVqP5jYaeie70nm8rbBw9fiFmTR1++iMEQh6xVBGFeTCNC6owFpxj1SGKteLVpX8mKOm
vo5tTBzB1sXsc9VWvIjJNGo/WZdSC6suWR9stAMTBxHTncRxnZWhySjMONCNTdl+Y6UbK0JrJDXj
+lTVeXNlAXlK9qnEk/CjCkjaqqPjMGj5VwFpuXhj3+YS+GoeiYgZsnYJu0RA6sw8jRepEO4SZoNj
XFlJW7x0jU5RL3poel3Y0Ybgb4UVmje8yL6iZXmIsn41jpnWJxHsThtFB4QuG1WbLXVo6BhO8g1/
RQ2O7HI7+2a3KeOU1+ejoM0v7stFs+5aNwdzVAbXR0RZUGd6CsPeT86xyRCNkfo0tJwG0NWQger9
zB5u2B0o12Lkh1wb8ytKrmHeTSR1O3xJV74ZkUofm66OwC8WrQPYE722Y99Jq13hmgWChQYDUQhP
7bwkU9xB09t2SylGzmcLIaqKV60R43PRnCElZN9ldaiSrUoYhtIATWa9k3Y7V05dt0tGzU4DAy4h
RrdiFGx8g9U94j9AW5pkfXc+77T5j4WTtA/ryDD7u0gZPNaOxfAsLzNx3XkJcpIqsNw2/aBuG5i9
ZrSc/kEllOuOldBqgxjqa8gaAaqfOHkGItxr5iuVqwmNFaWK2DunkM8RZVcKfCgHA4S10YvdNtjL
dcXA9czvJ73/NqOHfIlGQ5bgG8YQmAyaNP12apkQUetRPgR5WlGjrEs9Qn7RQrISzdJ4srUB0DjO
m/HqPCI729MrxT3jvuGbdzBzW31Kqm5cAjgeE/KxaExxkNSOWaBW7ZwCvxXtj2RM7PvJohlFiuCQ
gl5WG2+rGR0nf9OLxPVVlJlHjekA7YWbr5bvxnimwqGtQeFmDNdl0Dux/qHlxfKw9UmPnqmT9RaM
qE8/CnMqa7+1FFMPDZUAoI3bEjGg1tXGHhHs1gOlyCK9SRASn0+9VbzlWt6/Ro3NgyQmhfiKSJQL
RG5VEfaOtfxI+66fqLwaAln6Naqv8qgwdF8bW00GLsOUpp2h23UbxpNWU6hRtFg7AK6l36WTW1Q0
+Zvd7GextAv0qtG52PXryr6OnD5KL5N0YFXSq1It0IZmE8NR52XO0NJ5u6+JQUqvR6dqdIgkU192
Is/cgR36XGqXaoxNfyDgo34uUY8uf2KX/Vea8k/WqGhUkiNyz2aIZqHCRrP+3XSq/uOvOQU+eaNW
bVuWRcBSDHIrz3FM02W51MafOK9+cZv/E8H652BRHPMM1FxTsbciCtajFvOU7gcXKYDHaLOkDUrD
pC6lBV6/00w3b7ItzC5IS4aS7hJarDJkf6/s46I066+ZzT7HkcIiprWN6pZFBFl0mhRrILM/m9Px
L7wr1idnJMW/njsKxKStzPJLVs7t9wXIfPPMoW3Iw5EtcNNfunSf40njpLXzyjW2vZyX+GLVCp47
s9Mf/tq7qz+at6QwZiL+um2vr5gwlTGJoxB1+td8GJ/DT90qFbHO5Or9mjUiFIOsdgwAk3/N1PM5
5bTo3Fo4Bd+9lm5J5KNl2jpTeLLkTyz+/+KZ/Jxyqp1HLHb2vO4h7L+LYvLGtrr7a6f90+NOn2HU
zEPd9jyKXzPXDZkkXf/FG+bTs96044g09kwA5lbBXE5dhhxG/ZeSOPTP+aYLqgrViGzbM/0vu6jj
ttu1m/nXRtTon9NN860pUgqMdd/2XfpuNV1x0xl18ttwhH9/W/5H/FHf/rok9X//D35+q5u1S9Ht
fPrx71fpW4cr5cfwH+eX/e8/++OL/v5Yl/zz+U/+8Are+LcPDr4N3/7wAwQ3EPnd+NGt9x/9WAy/
vDtf8fyX/6+//LePX97lcW0+/vbTGzXAcH43Vq/qp99+dXz/20/noZf//vu3/+13199KXgYp85//
8//4+49v/fC3n1z9Z6kzsd4VJiOXpDrf5/PH+TeO87OtHKFbsKXCJImH1aHCf5D87Sfd+dnQ8TMy
50pIlwKKF/X1+MuvrJ8tnC38z3IA/gTv97++1x+uzD+u1L9VY3lbp9XQcxz/fOQz490++UrjqIqg
WpR+hsjnU63AYlLDhfFOtbY8ME+0O+mtsN9RqILOoZx3cjAzZmh6qVHK4SkF73vWhHpJTJBO+rNm
YAsalj7f2YwjRUmh7ORuwAxV4A+3p7O6SZN3DqBdEySicL8uTLt5nfFH3Duay+rimaZ0hS8NprOj
tG+ch20Gx0M3Ak52WXaZOvXTEt/HjS0bqhJ8Gx4IuIXFSQyOF6NFtANk8s1JTXr83Dp6tAL9I0+i
MkwiE3Eqj5M0m/Xe6tSa3iI8TCl7jLaAJO5stwkJccgqv7cQ0Adj0ecdkkaneswhAu6wIGy3ZlXP
JwNxMsxV0aE5bwvP2KzqKkHo8TpZ8XpSpule6rOeHkAWZr9oZg25ac+8AZla9fdo7Ksdkz0mv2VE
0T6XSX3FKKflgiYiCQElyIIBCIhtlVy1dgmaLgfscKjMt3Gv2kU/oI/yRpICAkaQP3emFXutAxmQ
I0g8rEphbi6s1PpapFp9yOPYvFzsBZ9GS60+2OqhbWdGDETx6Juj2Jg+unZ+57iopE11VVnG8had
GYZCX9drM0evZhfDCg+rmY+NYyNMVy3NAIqFaW9YmhuUztS+DIVQpxb1AuLFebCPZwi68xpq0COA
zsIiMMkbclD1JwEts7O3ER6vzre7zXDpCS1A0NDUKPiwemX9fUOpj4ZoIry07d26RwmRsCZqOVOG
8Lhw/4j2os2GQ6nFsa8x6oIGyxmCesrNiwR4/8UGYAomU7ygJp4uVpmbVzN2n5doGqtAbITik61L
HELXtEgEUc34U8LcK5MTQFWdkMdQWi9ZnVqeOyfmwbbAIbgpXdtE1GpPiUffPANIoXIFP1bUQ+Qm
OdGMlouDoUivzfchqej/5nilZpvrFDDeOQ9bMel2GsQ1V2jMtQsDDUkBoD126G/XruyDtJ2FfmDm
A1LqOIPagYSJ7iHTq2a3KRnxfSMYXsCK1rgZ1wV2GXUshMVQ6DamQJWBQZEWNeMMLOVVTKr+M1CQ
jSqgKKfmMMaxvCw6JR5T19LYJCtnDq0BesgD6TPlfYfk0Z48TAT6sNPaTA6+Rq+l8co2Pll5bqGb
TlR9msF9d1XsnMVk0tTu9Bi9gK4TXCiMXx67uRVX8ATDS+xmzVWq947GQdZj6yvJsA+bccV7gyyd
8oD8rwrlbGZX2jgnSE3m6qKYhOkGNXwDNAyXiCBdRjLsyAx1QAjWZICFSLQnIY3qChyuGxDWiXtT
1TqLUst4nqQy6cWMyp2PlprU0Yga+cNe3eiO0atlF6zNoD9i0hxwKiIokUEiV8cOI7xjYE1R1N0Q
/ifxrCDuU/DOjZ4zh3Nc3ijAGazngFl5/aAVt0mGq3HEOD95WTrjd1n63h5RVqn6ZtMZIV9bmMOA
387yuSTGnzCP9bGxSkt5YzaTC9tkhS2ggbJlZh2O5evgnJ2frTtXJ2zB20kYDjKQIV14UjM0jLfc
XOul3totOoh6a7Igt8AXPBQabtCyu0DV4yY/9FOaXBhwvbcDTNlVZLVohoqqNqQXjZN+uU65kEhX
8yysGseZ925f2sdIY4ap1xNDeq0iaV8K2KLSL0ppHXtUDkEZqzpE+EZ3qZPqckfnDG3vIoU5Sm0C
g8gqJ71wSDW9LB2te2mZDbbyPKJZ8NJova97/YnhF+mD5ZbL18axWoJh5hj3pdL0wxQt86+t2X+r
Jvnn1cYfypP9R33e0vv/H0oSuqL/S0nSjdVH+ocShr//tSTB0vqzoVysEDyG54qEwuPXkkRK82dB
UWJZluvq8vclifpZmOzv+I9cadtUNBTVv5UkvEYQ0eUS1Av3fy5z/jslyac2ly7cENyeRFeaiJmZ
wXRuGH6XeEH6uUhMOZfHLV0sz4iftC5fQwoWcq7c9Xk2HbTx2WU+HRvBiBAbSBaLbHO9utmf5PT/
sf/87ZtQaumYAoAHzE99xNgnTIBFdHhs8vnIuhthejPTr8pt/nTU6dnV/o/e/teP4hzqhqnbJuUg
l+T3B932mSGSciyPg4hYvZgQvuiXxIwZB6NL5K6J0GjiRCquNRl3/pbWK21Hke02nUJDjv2fzez9
Y9jCL9/H5si5rtSY1Kjn3//uItiuVq+wYKhT69kNY+V+gQVNw64xj4mFoByJchIMwnr63U36W336
+3r0fJifTsMfPvYcq/O7j9Ws3JBruxbHGXgMoRrsv8x7w5eO8ye94T+5tr//JPtTHzfKNSnyThbH
JJm/Q+AQTzjRg272e5H+6VH9kqr1j+PiLmbTc4T1y8nk8n7Os4s6txM9vMRRKyKcGXZuB7MZFQFm
B6/p1DPF1r505Y8uOmJiDeP81CSmHjIp7IsOb74vwXMVFLjTyHBEBYFeDBRzXwzpisK6wtwKX+OZ
mK6buMVYtNYB1p/6Xipd3o4MQvGAV7/TvN+0KBC8OpNfIi4+V7BmBZeHJJmecsD9XW/1T5nmpD5M
zBISwD4FUjmz56bRVxaI6Q5zoKdcFF0ZwpVg0Z1ryhg9nI2ofu4G3OzeOFVf9V67XsesPq1G8iiQ
8O1UNr1oE3aNNbVD7PEPEkkXbpA4uULJeOUu5h6/0ehFtKPsLjOmrvwE3LojQcY5gGugSF9Qv3cx
DyI6/ierSM47XzmHNea4B+ZyXiAvy29QZoSdMTg7GoTeG5PWMzuYHJwGuz4dPihC31u5rBSWDMjA
bMvztfmjlnx1NhtX5birZ8Fej/6sM5bQSZsnFAFfZEVyomVKLxb7un+z9Bm5tpZGB0re+jjWTYNy
oG8OS+8e+rMFx0y/TOtwg4b4IyfKHgGlVe8dqjVmwq6wFMx/p7ejsBnHQ1OlDpu68RTLZc+N8l2L
Es3rW8wQY/Hq1Bhe4paaZ2j3W79Rco8oHkuqQK+z8NkAmn4RQyT2U8/zQo438qQeP7TpmA8dPCeO
zPa6j9FlOoCU4ZQPuCX6CHHfhrjG5A9q69mW3BfuOpahSEvneRgRz+tr9qrXAnEHNRp8L7Igt2HN
IfMi4KTjwZggRV0oq9PiKAsPvfOs6Wdo1XJf8mx+Uptc6NFoGtdSFUFm9H41MWLBpQxo7OWwGYgs
LLqdjBDDVixh1R4zu31bsnB1HW/MEWtJgWeKWs5mkuOQJEagJcOJHBvpoYG/gEaMEdURRI4vFS34
3ZIgEx57+6bsnTuHzgAFjwbHOug8NWW4Den9Bn+zLukciKU4oD55tojjQvF8YnXGUQlP1o7hksHx
dxe9fNDd6hgv73GiXxb64kN57tHKNyOBahrZ49V3YW6BmrqjE3VXOnHpa/GKwQ+B/eBNQjvE8iFm
Qa9nM8QG7CGkRR8nvMX+ssjzClCHehudiIPz12IMUfA6i45MtnlZWF4dASvL4xfXtxA+mJiEsk5E
PO8NiAntylF4VuCvzfx6LKrLBsOSlVzH4z527mPyKYxuC8UWiIFedXml8BwHji4fL8f2Jm8mxCEL
ESuvylm/mcm3ZnzX1t4fMUdoGaLn90ETYSFvY/m0EbxRLsGCxlLot8xd5F8X39VIc8DJFb9nFV1k
8mPZbASvu2Z4h3MOcNtspXYx6NPOaU5LeV8xMTpyZThP3oQFFz7cR9tgWsN11anQ0Oxg6TJ80jqq
9m6nG1aouV+S8bVYAhwDdCToiXPHT184vW6/3C/mOWINyH2+bgh4jwozhL31EgQ8NfkTSXHc1gcN
g40uLkwkdFGOkbE1T6lwmQzQnDKDESsxt/BU7mo0o2Od4KJ+U+V/UXde23Ej25b9lf4B1EAEAu41
kT6ZZNKJ5gWDpCR47/H1PaGq7iPp1Cm17n3p+1jFISYTJmLH3mvNNW8mw+Yx2kEiWeOz3DpZeCP7
3qOu3ViDu27rbrNcywy0fTRYW7ASnmT2lWWEiim0fLymbpUjsdsambwzKwwvwX1pF2jcnLVVLuMT
uR6NcFtV/baceq9Jg1XuP2fop7p5M7sADSFDIEY8TkhkRSSxTFoeY7OTI9+i+tRF2G0jbdW5+lUb
in2lYxjzETDm6izD9KWmEYBIdGPqV1NW70x9XmlWjRU+8jROEjmmPTBiTa3twUh4lXZBUUei290y
Shj0BMqL3Mi526qhQqv/Ro6WhaOENeWc4/Ow1E0sXwXDuSwT/JazLJK7OAqvXeLM85sgJwgg+DAL
Z+ta9RquCBAb7GsYDUw9WiMH9Gz/GpbqTma6ifHaNJaTvk9ThD+7MlN3R4HLDYtNd23U6R7u1mGA
TLktRPSa14vzFQkv0kCj2ZZpgxI6cJ71ILC8rBUTBodpi5qIMz96+45FY56E2I7ZMlYKvlb49oYg
nI/wPO5HFbgnfxkwFmmSwc6hPdGTZOJ8NWR/qQWybmunqcBZR1p9KnSNoGNCMAknWfda+sWfWYDi
GnekOZyYan8u+lrs0Yjeotq+gup1JaDNbFo92P1zqYTM+4diaSkqECcr17BsvJ+u+HkuFInGxHbr
avu20tYD2UFQUvYI8PL7BV21ScL5lHRtvGZ8ylyaCsVUuL51/eRaQ7UTKspO01gNxaqFNwAopYNy
dOjTZisaJEARMhw3fps4F6MGwYT82Z8rZa0dVh9sPp+y3jYeKs16YmAablzeW1F+LlMHyXBMXYAE
LH4YW8Q3RBqN1z54AaSS8qzigztp0Vd0TvbF6ubsjatjVy9zeVNr/SZqC69A17DKcCzCjkFWj7H7
Ci2TiIKnwHBrL+BMH7rXGhL8XuhXg7LrVSyqTTm7T3OegPUI2E7p/6A6/cSA1Cv67mDZrf9e4Euf
EKjdCzG2J9DO1cXJ+Jh2EtYlrOr4PDGd9vTeYQ0hvgmAQT29h1NcPEVTsYX2cm6b9loadnLbWo4G
rSZ7Hkwf3/+A74dpD30RRFnF7C55CuMqwL6pDz0yo7l4lw4OJxhTF98uHwcjVBtzqmGhxDQ7sCRH
pKrSKGWFl9ONdBFV4RPDKj+E9cbEcoS2w/VPdp1XK9Mh/WVVusnsZUXFvtun+hYU7WvMvBw/I+RJ
uoSa6WnDwFYim2Pe6dNt0YqnQuJn6mr9WKMiOWv1zPPqBNc2Mg66SO5nG1IU/awMe1AFixTHhYW1
k7Iky6Ni5w6Tc6TwUgu8Act1rQW0AliRWUJYm9xKHoqix79o1DdN2pfrKsepigQ2dstr1sGrcTYf
p1kcc10BnYiSzZRlr4aNyDFsnwEiKa+ZJ/TjE0Jko+W1TqSsiPuturWgaD3DUEiB3dDqYSxRv/rS
pD3jjoI7MCJm4E7O2m3qDt1Hi7TmPjfcJ5URVIT7gEJbPQcuhjcciRciea5GEyJVnvZvWJphuzRl
fBqLsfbs3r+ZUTOpjDIEp/JKJoCoOxyN2Ir7xTJOJSKZu2otuSaN/TSmNRWG0T87cVrlr2g3rAlp
R1EBjJ4S98i4Wdh43iR0J0eDhdArZFSbEMQlNZRbuc0tbBC4CJzwPpIGd+ZK2tnwJZXoV7o8vJ9L
ofEoVBJcD0+Mbr7F+jFOdqIKP4hhi9yNHQcPXduVb7kO7mksb9AxrlpYG3S+kmAfw79aVbC6+Fad
OpjNaz6wPnhTZ0w47driuhbd+GSP4tjCMbokYsLMW4l5Xc7wbTqkRVp6SqpNkRcBqqrpUKKPO+b+
VTc5+zHlqKCps9DMZ4UICP1SZKITV/RGZT9Ua0e9yjauzxyQqJq6aaPRf96kqvXS6qzqPPeWDW12
geFRFTSzs5a8RrzYh4Zutl8cG7c8LyOCgv0yxVXgokXi3XfNryLeAnpCz9Srd6PbaZhoPZT5vXgv
QFOIEbJR1q9QmMux2OSjWJkV1KkBtah4wl8ZgRPpi/K+QIeUpOHBjS7VPCH4MU7NXF1knZ1pfw3l
U9WfrGnyEqoIJd+c4aKj20+dfuvC/Ma2+5bQRcwQk5vdRzfkGPOTdjdX2kPFC5t3zVXgoHuXmF0D
+R7N+RFFdbSCtBEsOyNucqu09k0lVlVoePHYZlgA3HlfRHq1aRK11d1s5TDmdaMECw9npPS5G75k
zcloUeNGdeoFVbvSWLl6vTsFsAmS3NpU1kBfEvJbTazqUlNRRq8ZO61K7VBhRoXVERNIlmWnNkr3
Sn3KhL32I7VVOPyWFqBWKUrvNN5YixN5nnfp9GCzRHTxDVrgE23/FQ7VNIzeDedLN17FeTwBNFHp
ruyjEnd5fF2PZ3K177WxsjeAdFIPVsAFL/Z6LmfnPDZsqIyxabJmX7CqGovIdVjRUb+uc3FSdeh9
2zd/qxP435lO/tAv/I+/6P/DGaaixfGfG4beW/ZeTG/fdwyXf/BXx1C3/6BDbZkAZlghrQWh+1fH
UJd/GJi0XMswFs3hMt78a4hJL9FyLH6mYI0YkP5oQP7VMRT6H0p3dds1TcoWy7bt3+kYfgtr+1d3
BZ83xgQga65hYPchEOin5pnk+USs2rf7pI6Dg29bebwKm8azs9k8VWU/XPLBDA42iIV9i6HqZMOQ
uAV559yPfsxBvhvSC7pBSbFsNh9alWr7yqYQBdgUDKsoBRhQubV521PTrYMRSzbm5W1Xq/QXGh/J
Nfm+AbZ8FUZTuuE6jOdd11x+/l0DrOsJbI+qsNlXbh99NuoGV70oioMxgMWAYIR4O5oSHBaTeTL4
1s/4+Czgp5Z9axpztBsnXVzTdCFvLjP2Ck79vpRN+cKEQmwi4vkwLkfR/tuai0izfhkaffhwRjPa
FchID/T0x1u9K6Jf6IR+7up++2I0m7hNPEKGNJdi9vsvVhcVcU1oY2s7zjCHj9mbTnbYpgR3sZ/G
Cb+N1OsdVtKI4xypqHFv0QULhHW0rCHadXHQlb8Qzvz7xTaVw/OihGGqZST149+U6iBjMcU3jPf4
hNp143Xgl815cAe5nS18xWgHw913r9XftDj/5kNN03JcYs94+sXPrcBWdl1rayWzS270S9SWWrqK
ZipST8D9vyRT3u2xLMOi+f3PxQNomTSZhYNd+McvCyrfDPKZz60YA67wFTK/04rHeKx5OvSieYUe
+IseKyK6pUX+r1eT5r0pOF24iINtmoLMF378VKtMFSaadNjb+XgsmCfXINIC/QgNsv3M4cT4sGtf
vAzANnCgEG9Npkf5UNcqvELCy3EjazGeGEwGu93QNdaj5mA2KiIcqas5jtx6VyL/5nxHrr3ziLkq
9rCQj/eRg6+e7fijscKRQSjTYAppoBCzVe+Z4Po4r4DQPRHag5mrrw5jjVw9isP8wVfOvDFARLym
k13sEiuw3/B2ADeksEkyFTQro0Fg0Np5Q3Mx680ryejsQW+rkBWjdExaYrbTrLS5LDeNhk44zObl
v42gAHZVOFO0JgenoxdmjruC9YxJmZm+8dYp0HAulLm67tsDObKTtk+nfnjVZNKYa0dXNafjzK7u
gKbmbwKUIcmxtT8qkGr0LFdFPkY3bk83DeVqe+OSJfGglYaBtzyHUuEOdHhjphcTVrGVn41yg9fH
PqIYT086TMvJy5iFjF4EjeBzYVf6Fil5vW9CUD6bUi7CAb9+SvT6WVUWwuiAHly+8qMyu62cCc4b
vaWHlDnvqaiNAvOQAXXaaXhzjbC2qINkeNt34dBwcJlssCVchUZA6YE6iw2VEJUvDRHzZ4Vqe4fX
xPBmTi4rO2swzKu8vWmi3G9XGaAVavAibhNvNgsfJocwj0EY+585tagHAgrNk5th0WvGcQJeUmsI
RqzkKrZVMGzagO5oF4rkoQgWM6fbWL0nfcfF6Z8br6KNJMdKGi52JDeuGdibudYuOLfafYs59xyN
wQ7HvXnJTaaeOTLmo1RwcciMPaJUeJ8S6wpx8GfG6+HWDdIbg3iQ3RzbyabXGizGcGbvYNpk28Bs
P5piVnxr21l3crhH5FsF25Jmrc0WUDMuT/IHOgHBPQFc4A2MpoKE5vTnvCshzJZRKD13bp01tznc
2pnCQw5UrfNp8ymIVIk/3apYKtr03XhByd1AaOnaB1zUtrOxuRl48rMCz0FQ8g7Oyl3a0+7kH4LO
amm9zg4OrlLS8UriAAtUpfYmQUj39qwb72NM+4FhOD3CRhtuamXQyidHZG2XHIa7oJx2Rh0X1s7V
RHzJESVvJea3G2uoYcGF+We/10IU1qG/SVghbiCgakQlYJ7tk7mnl8Vsry71pd04TV/sZsLU1yWv
kcvUW+WX1m8Pqil0j6HaU6VXN02lfZLgOdaj23drn+P8A2DK6hjnVXsPO4hOVph/VBzK9nrGhrSv
U5uSuZzc8EufBtVN19ngnEwjlGeaVTTciPws90ZnR/C0EGI7sbPKm+g45X696spkm5b5JYZmdBCO
ZuAIzObx3iIcdwOVh7en6YkFnmZzK2WcPle9G02exbvZIAHBHb/C3ZW7qzpzMN7IoNXWvTEY6bpG
QQ81ib1pw6pXeNmUh3sAPeNd6OccSDsHHxqsLoQSXYpilYNYHDluBPjJPdYdc8MrYaj5CQKU5TUq
eu/HWr/0ppNZ+74xsMt3rXlsh/DEJHZKPFE5SFqiQIeUlLrXvYjb2yZKkco4fnCTd0xSCHU8jrn5
mMtgvGCCvZK4EbaN0qabQa/Go7Lz97Z/VprveJ1Qp2QCLr1yVBF9DRLtocFjvaM2IHE3NucN1jFM
HWy266Aqb8qBns5cFeYDjmp/ozqgjzKfrx274A44abiVvch2gl3rA+5TdmMZALgcF79u7/tJjqG6
S6fKE7qZxw88uPbWp/jbO7UZcIYXVXudOHMAQCCotV1pG/oxMpQReIoqLFsJgpyTNVOqdqW7VnyH
ZHp81Eu/uNIRKe0X6J6XimYlndA+sa5ZK53uK4fRXNT0KhgYJDVjMawV4YZbWTyB97ZufZQUG2Pp
Jc9kebYrVG71nap1RGoEDh7Cnpe+8zcOQfbHoZiaK9ErjNBzpq7nwp92jSRdsZ2fsql7cNueSfCU
H0nsZheas65khEHM9pox3MEImMrEJkiguIl0z8qHltuh1ehjiuGFvURbW9UEdo2+A3K6fDprQDo3
Ri0vJQdrv4k/RV14m7UaKmWnzsJrsryDXSakuQcu7nUAKu7iRq88X2vT7VSxb8FXaJ7yxobU02nc
pRH5mc1wo28AW/viI00ASUVG1Nw55B7fUbA+0iM31xp00B1ob/NWzm6yFTbQkL6tHezXFROZui8P
hSzdqxgMyQ5dXL+yHZ8udmjhXefL2YYRHcdEfgqy/DBgOIqnFzcGZksfdlsa1ddocMy1NftBvhKK
hjVQVVxoXzs/uk2wu3UVIytlp2rl+A50d0Pr3jPkW16bIkYir2JB/rEcTd37UPr48ly6kl1zVG4L
XS913mXRI3fqq+FgaJF1DK3KPLHcDqeyE92m6vaV+dXPLOtSWFX/kLGbrmOCkMBvBj5NAHpCc47z
vJIDzaDGuMWWZz0j+ynWWmxxPglNHaJuG1+ncOHg+TmrXuN/JWOPYX6CnTRNgbbLHZHvoxA+fagB
Y3O05wIYEphW2E19fKoUe3jPKZwUr5wpq+3cRmlXbQPoERgGJVAxtxA0GuxweMUHIzclnLj1bNiP
UVI/tEW7lmX9ZsueimSeP5dDfQ9HMrh1AuSctjTPVVU0G2xdnl8I+nxOUZ2zugawS4Pdq0TKL0hm
elYwbfYzaDR3hs+iekY7WHoQmJaoBDNwam966rdbX4ce67sO87DB+mSI5IWL6xV2bH1KdaOjm2ue
auR11F+p9Oxqillah/as/OgtoLry8GSbXhDpd4llPsps1De+SJsby9RA4+vjU2uBXQKzc9OIIfWG
2qp3kVV+7QMghyVxoMhyj5pfnnQ9psGMG8+iyEoddlF5aNC7NegbYyd6BmN3Wyvi3OldMCKzB7UC
JZdtjcF9aWnACC10uAaEIs14dKNyep+sYhta9ri1dWrOoX1y+umspHPE+qx2dPdAd6aBtZegYNYR
lCy7bZMrNzFgCVqF+xo37n3jNtXzSPxUWdgvtVY+xU0OH7Fu3FvMlzumwESlmuIT9OwSPpzp1X2k
Hgt9hNDRt/N2dsOBVyjMF6s3zdsG8Vshp/7gdnZ4Sn3L2hROMEK+o8lX0pKCjfwwA7meGWbwYNv2
Kl0mJEPpfu5CIu4Gvd4UNLKwIeknDd0w3h8SFTBpHnQHbH+MsmKdpCVzdrr/wbGmU7a3puSm4Dh+
6qdR3ZqAb/y6jXeQ4e9dKvoV1i51V3LzDx0i5J1s54OVDZfIf7cTprW8AdukSHxA5qGNBNSHYuxw
DDCdnEdsjqZbrS57Wr0oU2DrZrSVbA+RJgRpjQa40R6knm/ZWM/p2CxAf+PYORFu0/JD0Wl9CHwK
oiHO4kuCUM0rm+ISjgUTeIriJo/eKi7MOlC8hdXk3nccODZ5X0d7AgaiV8TavL91vS5rLFleXgt/
V01fRzc8wf9rOTMEZrhLNVzUXuPg6+2t/nom3ccrSzK4+3KbD+WXPL+IYT7TMom2zInrYxeDJCnC
NgZJNVpXhXU1Fom1GzQKMKn1Lg+m6EA2wtAfx2ClqxIYmqaFsBVQ3HpmKIJt4abDmwKcy1/VGh5P
tnYdWswptUkcrHHaNNQrq3zI3XsqioFuo7XuBIiP3K2ZCQ1lUrzkssl2JRrslZwg3K9muNKHWFpw
hxlvJ/a0CjsD23k1ik90H7wRu7Uc2mxjNjrtUONoj1H6LOrsFLmDtY8WWHRDDZODG/xcu93BRluQ
PwoHaqT/bnbTWlWz7rHzqrUugHwFIxiJDI1BbdQIGiZ1gImkZ9ouxoLJilZejIkesGuVx3o+WX3z
CH18N1icB7X+EcnnCb3JsTct9kg7fNBiBCJltiiqibxD4bLzdRUSdD4Pq9gIFxpERacXLI62hX+A
AAZFNzooMA1eHNfAwfIqu+m/ecvD/rqJ7/yBZQ/RSB+OJATQ93b3YPg/Ch2OUQ/zyTfuB7f6hDMF
Wt2RULOYESS2vfZOxqASxzeSyHh3JQoDOQbzxhH3TTpSrU2nUoCRWWwagomMT81pBvon1k5oZOKY
gODAlrNv3ezAYRZn9yOycQioVkDp61z86LFP6pI3WR2srobbxcqT1QfN7XcifuAlIzUnewL7Vxyi
yXgLVHhtKWKdZbpxyldr1MXeMV7KGERzXwP4URegvnvJ0/m5gRT11Ge5de0H/kHh8vbaOYHTGpf3
WPTvWf4YFWM2VQfbDxzwkq6Zsos7E4eNtmtXJAJkcuXIhIXBpWc1M3npwqT8GmVM3+PJP9tuw8Gn
1rembY+PaZNhFC+KtW7HqDcGF/msg95DkxWEVBly/saaeQWyzr7VWNrohQNl9qYKNQCe5/JqmILw
swMzgjkKHNrQb4MrwH5rfyYmICN2lJgCCzlHSEt6bUNf3aSS2hcIfOsV2aLSsfVbXVfDTa505wau
GHJdRqPmoAnPX6JbjTkfdrFt+Ou2e2zmxtr7meSwUmsJzezUfkEeTOhEPznAfAfRP6epoe2Fr7n3
2fhc2crF1h0OD6DCkAp1gh4UBKvb0uhL6uKw3eqxlaDHBlOZxKPueHaijAMyT/005NrkxZ1/Y4QD
RaIQ0r4DJGkesqK5YqCkAGVq9RoEBNBHXYPhbYbtYUCqf66wBm0NO3yNgSLcZ+4QH8homW8zZ5Ea
haYp30x/cgoeI3h5HL2GaWPWmvyIaECYVkvPrI2If2IQ7YcYXLGKDEBhZZkPh4wwnHtd76yj1Cam
jFYysWUwNW/sIdhPeJbRAjTnbJwCJFeivtizNUEdQiyEc4YVw9Hj6yBS7om8hmQvrPEw+JW4UqaN
mN2ey9tIWwhwKPIjEA4WMDc7Gvu3Vhcm4nbF6caKTQ7IVZ4cKs7f26SpXpGXgVHCPXnyjSm4MszA
2kRm2X2ZnMb9kGWPOZdZMTUfM2yoNyJXVxVgauyHcHxWtTYxAgpE/DgqGVmeFBOlgCyE8wyEIGcH
TczkEhtAiDi6lE+ymPWHKVtQqsA902tDatmFFI/szc1zBDoYa1ezoalLBCsd1hHFnpnZaCSS3NAM
QMwZvDtw7A0TIe2+zJPhZDcu4d816rm9D0JB3xaV6SdrKHUUHsXEmanL5KHzfYfkx+jdrlt7zfPY
X8eGfLIN8sMzzvkr4Anqi65jjEX1lvbXtNsJJ+q0Pj9QdYh+6YEO7HvpQj/UYfKkNJbINRqQSbTd
qjQgTns6l+NVZpp0QUYI7EAzx4SsHO4x/T6b4HYEkRReaOQQa6AHdN4sEqacRTk+QU8Jzgbx4lut
kw9hCAu8YM765BvtMaUvueHyfwqg1m4yZtG2r1yk+X13ynTw/mnJ6Z163Tx0U+Wnh6xvq61NUOHO
TPtmb8n51hobCI4unIg5bj51xIheU9FOt7VwY2awWnLXc/7b9jZ3ZaHc7yo3tM9pMJ2SvFaMFYf8
sBzHcX3P6oaHdNqEVqSNCzEwuLhh4l6D3iPaxp48RJvmO3ex8Ho7eeUEHn6jsSMsHYWdXGu1NHbQ
IuJrDPoI8STrI36ZsJLrgKlf1U/JOWzbZm9EXX6p+1S707C7PLEPVPdDLn1IpBFN6qkxgmDXDxLH
t6XHGfoMLQ4/I9htHMzNWOhL101uOLsnHocc9WUc9OFe1QZ5NEqAp3E1pp2M8D0VVc5e04h40DXH
vxsG374SSQKMxzRNDso+/j1WWYIW6PZtcUSds3kWoBRG6rUcGKK5ZrdJqx1o5+kQK9CKsyK4kXND
QskTD9lr5FPp93kgjtocJp+SPmgfv3X04Ym0j9U8aIchdOunNghLRsbNAtgpumtz1LtwTb5OsaYn
YJ40pWtbfZr6Fx8A70mpad5yXjq3Tla+dHMrrjHhZ5GX9qbvpXNmPpGAhPJo0LSLP4KB1YO+fCHb
xjlzoMYuIWq3vRJ4pmtw48jFVmXWzh+1SujHw/wHETSPzmnAiHypyLtYuV2UbypR0vtpfXGuoiA/
hVj06DeRooErIj33IbFOemOoRbCXDx9ZEvtbgSAJsepQviRT4Nz6RBLtE1HKq3nMQfET6tRfu+QX
hqu5zmjNztKHqtzORfvotkm2SzFRwNeP9QENBmIGVHWh+0XTOEJQfKVUniHa904NHxPUMtivUw48
obPvwmBibKJZ5QVTi8JLrb2PzInJ3SoMk9yeybiuJlFvA6PA3SJngNWwBm0YmIzzY1EO+bqK9eKC
wCs5l/AT2Nxl8k7gFeP6JnNuy0bIw9BY8l1UeoDHSZibScl5O5q5uDZzNuHJHcsXLeM/9RiFLyiu
7npqHUBfWdk+tl3kXzWFebNQlx+NNGuvMh0qPjwvnWyQzkyd2zSUEYjkLt+ZANvCFY284gACCoSI
n2fbqMSeBeWipBHMUf+xg5sH9qAinGcVdSo4D4bKvBp1wn3WsN3uYEHPeAWRblF3pPPOjAxC1Ro4
Gn082B8tHD131dlt+VJO/qK6bOPWXGk2VDS9z+1bn0hVQZs/L18wdjkbgBrOG3p6SS4QR4adH+Yo
V82st7YAfczrHMfpoxrpkK+DBlCGht720IVkcGmS6JNQiWlvWXRH2Ncp5w0kNisriPU/Xda/NfX+
f/C//Md59g9T7/9BLhmstd+NyRZj8A/O3Yci+cJg5fup97d/8efYWwOv+IcgX8xYDLfSZID1f+be
/Ej+YUrUtqyfDNW+mWj+Gnxrzh+mgTiVjB1mi7aylhnfX5NvzcV649gWZhLLYQTu/JZ991vC6b/G
a9S8crFn6CZ/NLN0tdiUv5+qSsA702yV+r0Ut0Z1k8Pz38b57SRPhTwNwcHQ78qlwiV5j9w+67qE
3IeA+8gmWj8hCpzDq9QloWNXlMcAxTcuk+Brsc6ALj/UW3pSpNL18QXkSoAuOKUMuMk43YlTa136
7uwOEJ42o3FVuRQ/HDBmIHmxRzAQB8fYfwzrF/raWelVO4hcbe88sByt2yryRHw080sUvWrixcpv
Rv2M2KWpblJ5k5M5oCdUx9ZZJJ8oPFYFBP8JrlFwlQb3xHCRYkenH9qq+YsZ6eKr/m5c+df1lEJw
w5FX4nb68XqiyW0LJ8z0+yYyn03i4dZjoOyTMduvZFHw2uNHrMDvPHGQN8+2MfXreOAA8t0zePnz
/n3vgvk2Ff3xtqIfMC1EncpBUvFzfGeeN05pNGq+h+z7SXTCuePIF50K42RGMU6c4s0q1WOmc1wh
GWcn9RI4nQGQqoi19dyLX7hyfjQDcVWMZUC+6E2d5e/52SuO/0AGk+FQzREGte3KyN02s3puYbvD
nkI2z1HKYPi7+XYZfmvNuqHpcd/WX76057fyf4ArT/FE/WeRzX0d/a+rtzz5UWbDP/lzvXHEH85y
sYWNDk6hs+Hx+1NmY7ssNuTq/LmaGN+hAtw/gHg5DPVp4uqWjv3u/6415h+u1JdlSJo61CksbL+j
sllENP96Jm2FxZ+/avEG4srDmbL8/DsBR5mTYkLdPW5E3Zu3roWnvLWIDYEHCVb7u6vyNy/AT+as
Pz8LwRAOM4UQ5ufw+mhMwTcyD9zYaPLQ6Gn5mVl6tveJ9LgksRR/asLYtP4eg/B3341F3BG8diyo
6qfX3h7ZenO7BLZYAMrrB8VAKUsymlAwdf/5q/34Lv15GW3bYnSCbttV8ifNiYpsMFzYhzYKXtxF
aE39jpahe7AHlqVVlfr+uY6dghU0rhv7zzfqP37Pv/twIBS24KMlIpyf7uGoRW7DGX3cJGYO/dsm
2Q9gm56j5Y+Ks26K5qLL2DnEqR9//PP3Xnainx8fNj22KvoOOl/8x8dHwv7TTBuepa/F2ZmDb7I3
yi76haJH/Kg3+XZ5aWuwsZoWzw7jux8/xk6nFEpbO2JbwT9WcEK9IsebRJCskvc0+p1N0jpFvrLS
KblYDT0ozAAT3oeepv9vf2MhEdooV6HjcsRPDkO/VW08skZvKg3VGDMyzRvCovgFPmd5NH+6rhhm
efcFlBDUdj99SiAZ3cNZHTdMOeZP9NInxJsNEW6rGsItU9WhyUMCRi3kF5bhBA+MU1vxi8v+k6Zp
eV/RrSH0kRQ0lErLc/fd2oDMDLVayx/hdjS8HOYfn4wJnKwcgpiBHFGAOZXK3e9f30UsJ3Gt8Tz/
bFF1mBdq5ZxOG1B74yZwgy9icn/psviby8utA++NG/nfP8QFO0CggdlvhpIGTLLYA1iJ/guPCvoO
i3V/8fxRMP54/epOlbTslkfFYGDQZQEyB99Kj799wZDe2XiZXd5BUl1//BRpwcbvBaTEMWGK0nBu
9GqZub9Yu//mWaBLzfLm2EjcoNf8+Cm1zQlcCR+VTeMQ9iSCHidDFxWPk2Xoa3NstZ1lq/YXT+Dy
W396DQxp26ZQBguM/rNu0kg4Rkd1wxUcltQaAAde0LPa4BA3frGC/yxlXJ52ngQlKBDh5uiLE/77
pz1lEIQ1A1wdYyo06XC4jDfHKVS8duZaN8jSUVW+G0Wf0BJN+5wJjj3FX0RTNjeEqxD4lEPkHg9O
QYTz7p/v8d9cB0xBFI4LUcjijPHj3zbHkxEF0mg3NfO1Iw2+fEs3xT0iZwp/caO/LWA/XnNuJIcf
4SqdM43+051ue71vCtINN46lexARd+wsD5HWH4UeXJFuQoxnbG+yMjwlml/97upq8dFoi/FAIddA
XvzjF+07X0xIbtDH2CZxutLPGGEyoPvny/lvhYgFrZOthM8wlOksiujvb3WPBMhuo7LdzBrhUAWw
mBVuKp3YqmDYGY62+eePkz9V/uxfnPU5yjkc7BDa8ab++IGBj9u91eJik00qhLgxMrX3dKqJftWE
LfGmoRPKz6VW0JpEPpticUhtBL060nmsoIMeGqug4WncSpoKwVGCfYT6WVndFfQOBHwoSSBLQ2gU
6wDiGqx7RlE0LCTSY2Z9MRqG1vQRAvrj0iMhRBG3iw0BJdpGQ9lbV7bZ9J+ZQkEHniEa3c5j6E9X
8+xm7mKbjvAmolZcd5lDwGCbOhRr9D06saEHD/WjriGB43swCSgjFTAy1gQaxOEFoFExnea8sBz6
bZZv4AAmc34FEib8EAi06NdM86jR1ZkQFqreiAiedbt7FFTxfeL4Y0ATfkSPN2i2m93nfRyhMkyh
POMHzpUZIFLoWRZKpyoQ/gSCCUrbwJj2OnNIb5w6SsjbLZISd+siPnA6q3pLfZg6Hsi+XPfATsX3
RVj5oeebdvwGNBdqXe1H05cmyGJCLsDefyGSgrDe/03dmWzHjWtZ+4UKd4ENCHAaEWrtIGVbsjM9
4XKTJgm2IAk2ePra4cq6JSEViv9i9k+duRAQiIPu7PNtjYWW3hIk04q7DCDU9/LEON/B7apjV6BI
m8NJRIM8TCUqvBZXGqV1ia9NDh8klDR275HbgBpzB9BcDC+kXJGgTrp8COlBz2xAkjee/XkPDQLs
XWuNzeLAWY/nJeD+dXU3E9gA3vkZab+CiWrAEQLRtdqf/Gu/Q6ToFXd4gKz4VYe0wvUQZBR6IeH5
qGxb+ZdpQukGTg/wwL0CRl2Kj7C6gJMjn3zyQZAK/s0d8Mbw+lmBqYaTMN4HTwIopL0rb6JA10Pw
OV9PA7z7dpAVxN/6CMbiNwNYskjV1WKAwRKyNOQezochR/c3Pe3bycuOYTtv2TtUlcMfSpma3INo
D7I7nKdDeR2HU9a9C2YgwA8+lhoNTWAWPgBxFQz3yACyfgdIWfi41Si9uhcQrW3QrlTD9K7joU4b
SP9O746oI4TXKzQUmMGbvxdwpaRXbb76aTmDXrrWagRvCrKnX9j3ty9Y4Ir2pmTwms63Fo8RcIDm
CvVfOoiuiypTcOprhGxQctqVPybBJUQq7TZ9QzqXwYP5dJSGwU0z/IIvE48PY90jMRqtaGPtFWps
C1kgkcELJC6QLFfRpzU4lTYqIeR28Dt82qshBPT2wawGihFUH3Ue0BuBhiMt63sCAQEboc2Y6DjC
6lSMhKEYLWyavY+0J0yIQ5hv3XUC1A7UgKtoQVFfrUgybXWvf/AcaN6ncY1jsoN1eP/UR120/gFP
sfHDOqNYFHKCAOtDUwQl5m+fmeyaAIVdI/gKpFYz8LowfyNG7wKtmSl3PpKq76GWyr4EYxC14BRI
FIUqGq6ffi+W/9HzwP/be+X/d48I2EnPPyKgmLJ9+YCA//3vOp0g/BfeFiOwA6nPoWDErvj3A0Lw
L4YrAng/Ie63//O08PdzJcN/Ag3IO+072JB+A3f+t05H/Mtj4P3gcI0nh/+AMxhi2/q/owJBsxxH
dRygX25n2GYacAzj/IG2y3IdtBW/7Rbw35/9/Q//087z97JzrVtnAI+zDIsKyR+yGO/pSwjywCCH
+sI551zr1nG5gsixyWZPpAC4VnuuJeDXWdjfuvX9dPJ4dmXKgbiNGFB/aZ8h4TCR8qj0wC8cVc91
3TqZASQ09pyuLGVj/ITnoyccZC/Vk5xr+/Tvzzou5BCVKvRPD8HFzQofx6W6dJ0813TwsmkYggDe
IoMwJZQ+sgwLZ9XAifvtAbeOrf83F/2XrS9dFEs+kzDdwIr4grwtHG3o1H6N6cqvYcnHruquC66b
dvRhhIgidoiP5YXb+rm/zLoyDFWOpzLGwxTQ1HIPqsGtmf0fb/9h59q2zqiwIezHbMUHYeuS5nG8
7DoK6YtT43bVEIVBRx+xJUgn2laH0kAMjrc5x8at+OXE3wQYKH7KtuhHrwzSpMFfbv22gnfyBhQd
Zq2PQm58ScOWY7/4vtvKEFmxC9cFpFazwk8n1MCCSAHrH1/IvwtVzz7WnfmedjUjjXSd4+nIT1GF
dust+YdiEI4DfvrJZ7Hbbx18sXvRIKcLIdCaAWwC75T4wh30XMet8EUCIqJTABzittQ4rvusGx80
zvC5Y+/9l71ngYL30zwUD3Kbij1Mq/guGPuntyeMdbv/9/Jg3+oJ3CYZR3ocRT3y0a9UDK5LA28J
mDhAeUfa+XqBdugvHGVxfJUQw8SwNrjaZLN+AqsRwjvS+5fyUedG0gppDuVIvZJJpZknb+C/KW5R
Ydbcvf2XnmncZkzreYPBJi9UOtXZp2zG9QNqecdN00ZM5z68d+TUi5SpGE4sqv+OIpZ3bh23Yhrk
Zpgm9AL+OHgBfgorWNWsVXbh+58bFSumtSk9RhqAE9oygnguNFl8kDApit0mr/30Do9nvBLDwTHl
lS7vgXUt9tFcBI9uQ3P6q54FNm6YUa/XrEthEA/4UBwuR7YG2x9vt346NrxyimNWYAfLOhsRg6kF
RzwQbvMAVFvdsnuGUpHD2z9xbvit2A4yNeMZYRWoDGNXGa7Nuzhw/bTW5gv7vwyY3zBKNdxzbyBW
PznMtWTv1nMrViGj8VXg4fqouH8EgOm9yqsLHMozg2KnpdpTFsfgfpX6UkXQa0MX/WXIeuW2XofW
9gsj2FoNyuMp7FDvBAGt51K+6cyEOeUkn0/HLITJHwDdPC1hxnKVVTFUUnMNvk2pL+WmfyfMXpmU
dlI6InCHRX28SBuOLFYde+O9yqdPqCuZ9gGc+qLDSvL2c9kt+9moX0bmwY1amXnaUL0LuV7v3Ux5
j2uvnNvo3oOKFxsiNIlFsVYf8nH8ThmFyVHffURd7p0AeHfv9eF0N6jGj+/X0v/sNH9OepXnYxVW
fRWU0KrCig1XJCbr6LrsoMVyat3O2lIORyD4Ibfp5BvUMVSo/GkpqgXdWreWHUCt5175Bk8nWv4A
EBtQVv+DW9PWmjOjCrLIiYpTTpYvQYTnD9P+dGvaWmvqtm3azXRxqqkP0g4M1yDqcryThtZig0LN
sJArGs8Zfxe9g//chd3vFJWvzXdrnmRa+GJCoynnNU0YoGdXOfWgZQMW6GpaOvUNCR22F8QL07fH
6UwUB9blPZjAooA/Ek9DQFnfQ15b3aPSGGVWpzq+t3/izAp3eq94PvlF6M0MZbhx2iGsQLSqj3yu
3e5cgbUIgdjJqgI2JikSGPIRNCb1h86G2e0OEFjnBWj6cUQPsCeKSt0rv/sKi7ELX/rcuJ/+/dlm
Dmsy1JXkjUhRRFUmqFCEPQFKUt5lQs8XNi3v3G9YkVsVPTyYTCDSuUJNQrXB3bSPAMoq8OD/OLWs
+8DFAJJXozNxVXg9jH5AD7laYCx/a0AQeGi2CcZDHY+u1l62P9ymgxX0DA/vDUzJWAowIsCdIQhX
Uf/FrW0r6qsyikAZlDhhxNWtoJDo9xIWw26NW1HfBuCMZHzEEaMa/Ouwg59qMccXjl9ngsTOCRko
xLeFwkBhgk82cME0/gJmW+a20PpWCAaoTiB+VvqpPpFzoVFG8WMHWKTTwPzm3Tybyy3sp/jsZVGa
V/V0B57wUx0r7bb92FoaEGHCCiqHKA2y+WPUwEC9HJjbdPGtIITQSi61xNsEOKfvgK87tFLdvj0m
VrLv31fN3zyjZ4MyI0Eew9snSmW41KhrXfLvIaqVPsEwe0ABD6qHYAIcTx/DOkO5RFfyT53hPyAp
bx5hcjKhnmWF15/aVOT4lay4E5Ve1wCE3tSnfo+qqcBHvfAcOpmFncQBLxc0mm8xEBN1AzuF6Aab
7newdS4R1M8FhxV5HgqkkZ+OaiBHubxexgGVQBTQkbc/1bnW7U03BoiZCF6nJeHRUYgBZLhwdNug
PGt/9aSH9CNu+il0/Z9iHt0UeXNw6rdnBTVUtkjfoXAJXqMlAKQ7pLn/IzHJv+euZ+2qFbgvuYm8
Oo1p/R0lYtejV7mFs2dvqXCYHye+mZQQ+r0d4Pc2TKgJcxsRK55rw8Z8zSgGm4BJHc24Ty3SH2/c
Wj/Nn2cRPcIMqQ4CkaXZ2mcH5O/Vvt68zbHvVnhyHUHrUJYm9Xoeg7aIyrVcikuZiNOXe+Vg+VsT
/azvtIgoANSoZsxC+pdpmwmcsa79qOBcDPDJEuxR7GXc3p5+y/ee/dbSg3Gxci7STbc5NOqwJlyD
enRs3YrWWHSkrllTpS1k8TuSTY8wE7qwaJ++5CujZGO7dA6NSDvigULLnt/B77a41jACclsKqBWv
xayryixZlZKsHm8aALNRW0gvDMuZD0ytkDWoe4lkj7pQzpiEwRcw40emFyAwummhyFz3pyr4qAdg
3SkaqBXIlJlFBxmq/UmES+FO+950KLben/Zu7VuxHKPUr4f2U6aTJrA6gm0BkBhOvofw/7VCmXii
WkK4MqUb4FY7NhXbfp7YemEanctCUSuWYW0Cq4+O4NEF8ogriJzLPSrqqptmpNl1U4zTPSBBKDGE
qdGuG+Lwr6nzcOpzGzhrIx4yFNBmoSfTBkWyQkOCGw+JW9PWPlwp4JfoOlUpfAYOukDNYTZ+cWva
CuuGgIi1eKNJQ+gWdhqebVpDCOHSOFB1L1fuwpA19JpRpijly3ashR5o8S8E3utrhmfLYlFL4vkw
xsgSzLKfpMbtDSW6blcOL7aiGqZucw/+/ZryZR5RSp4n0doIpwjz/iHAx2MLqvylRO67aIYdkvvs
z2ljl8Twr94+wb22ggD6ekBCtJDJHIuvY4Hq/LxvCbzT1vHC28VpqfnHco1fsGb6jJoEEhesBJqh
2fawuWl3RYCyv10sGMAqRQf2r8MEwi9ZEz9fvQxU61gmfmTe/y4dKOvgwl/x6gRC2y9nvlP/7HQP
77toAD1MJlAA4SFhgZgH5/0bt8atfYvpcm5j7eNDQlt8FSu2oWSDPL3d+OtrpQ9jwJexKU20QDNG
ZOKB2rOXc9Dhy80gTEXAUyR4YR5vhxiugzvgWGHokofDkVSBcDnp4tetXQyCyBKYrVLCbdz/JvPq
pl58l+0eTVsbWBtsyB1GARhPof7ANx3sg2r+zxSyf5/Q0bi1gdVKyapW+CY4roBHMU1PJ2bMheXy
9+XklcCyc0HFMm9bRnqZdButg32rsggSzBh8PCkMKo8XvB39qHkFG/NsacAeKANYq+wrA3ginpFA
/Zsy8jmfK7h2DCAa+Vng34OyLnBtg4snoNTq+wAU7IW3tDMRFForDUpaoA/OSJmIUl+LCVXFPM8f
3p6f59q21hhuso30m8mTOYBZSBxuAsjPP9zatlYVmCIyUwTwcuk2jatE9xRq4tj0y0Xlv+Bf00x1
6RXJ1FTmAOy8fE/qhV844JwZFPvRWIyLAg8yI8ciboMHvBRP3wFPrRzXG2vIF7/3wSTaZBLN+lFI
yHmDFXQOpzFn1pg3OQCb8AgtE9SnlivQftBnjxfi5sywMGvQYToJKEUDqhtYa6iY9SHeZUN+YaE8
07idJxQe0LQK+fAECeafW6R/ZXXslLdGOZO1wntZsGrBEEAhAZwgEjmUQPSD04DbaUK9gBdRdlmZ
QEUBfz2ALaXvGpzW6g1l/QAmON7P4baR71GzD2rccun8cm7ArfWbzwGMiHVcJvC9/Db6Ei5ieTBf
OY2KnRMBP4iN+JzkWLPoE8xVH7pYfXRr2tpQq6r12yhc0TRkQPs46MRhDITbumJnRMSgIUzNI3KM
JSq+V/DC1tHpxof6U2vAg54hBR4M5DgT+PV6JINCo++dcnZo/fSZn71KFJxWK85I6DlK494zRNGj
1PPkttkH1hbEBtyF2bwWyTJWVwVsm8fScaZYq2FlAuyWsC1OQqFuVLfcbuHy3W2mWGth2KgA9VNL
kbRm4wc4dG0HwcTqdq61c95do0xDPXS8MsO4Cz1eAxSJUgCnvtv5ktAMde/X+JwATZ/8gSTdo5Qr
czsW2vkSCcUElbMkxwFIppu+6reD3qhbgNrpkpwLPuUTz45V3j+QVr+bFczz3IbFWhELFOrkcVEg
hsC72bG6hBFYP7hNcjtdsmrjR+vcFQmJ/FsGe8rbHuxDtzOFnS8RfY6dvuzLBI/D9ZWkJbit7ZYd
3MbFis84aHCGRnlnMi7pFn+bsl9u7VrRSTwwggcPx4kgX4F40UAGXaobPXcz+o3df7ZiwaSs8SKw
RpOuGoHSPPmMV2CEH1RXgVk0R0Aut+0RpUpzQjTeHfSsBrcjmG+dZCbsdIB05UWydpHZZRvqIPO1
lW4fw86JbFELb06kRRKGQRuLDZVFOndbdf6RFPHwlVUoQDem5QmTau7XALVETl/bzotEbV4vOWzi
EhSS4UlS70PUwrg1bQUuBKd8XVBIm4gMgEHZmj+DQrnkXHzxWx/wbCJRheJQUqFtmAu+j0v1qwPd
3G0d/p3+fNa2XlAtHQqdJ77KgYGkq7xdcCpzm4e/dbzPWgdajKxAI6L1aZl3eMK6ak9li25DbsUu
LO7r3EeKImnkSHeFJNFeT4AMurVuba4eAVu5WTEwIH59zsIT6AteXG5tW+GZd3ED96UaR7zOm2/B
yHoqQLt2W4jtJAiY08PS0BmzxQ9uuSb3S9m4vB+jfMm6Z3Q4IPk9FdhWVwjGM2r83QK0p9uo2CkQ
OJ8gbTnlecLJxvb9EuAQWQyXVEynU+grbyJ2vkPkUyVoHZOjJGAmz+U47JSAZ6kZlktJutNR9LWf
sA7ATd3FqLOB4+s0AOY6V/n1kC2Odzw75SFIF0dTXedJB1Lt3gTlp9FT353mo53v8LV3Mhfx42Nx
cgGW8y3S9Y4f1Q7SE/YeWE0CDpPMk9aL9e0EILfby9FvS+9n6wtgrzMs8rb4CI+Vet8MMEZT2fbk
NipWlKKmPFT9psnRF4Buleu7gbcXRuW0K/xzpqBE/uVlpvGrbaD9Qo5rrlqgQLrlToKleYeSW/YH
XqrktcufwAEye3FpQo67yfJ5iI8dzw8E9hw7nDsqpxUSRu0vG9/KBaJeXPOOTb7qe9ll4y0oLk7X
JvgSvWwcFcmiIWBbHjOwrK8mhYzr3KLk9u1x+X0ReO0DWNu1NjwHax+higdeUIqBMryvNthwLNX8
bV0GLD/UX4+o2oWKPtMPPBzSGs5Hhy2GC0EX5x+LJYpg5NXMe3gg0F3ZmU8gNsJIVTF6o+viS40K
oU+sVLfeBJ9N2cHfkIG2y/hcvPe8Ru4pF5/f/mteX3e4TfNYwDtFHsVkxwJ/kL+CcA97yke3tk+/
+SzCUMUKSIlHxHErfXUosuIhgpOm4wwKXjaOuuu2XDUI0lXYvBcrB+gI0/PCNz43Ktbc7wChjCVM
3I4wtHk/hSAWtMZpZQA48mW/pxZSzyaS8bFGNSTw6isl/b4PRziyuo26tfSgPhAAYt+LjzNAvvtF
x1/LZv7u1Law1p7A07AR5bM4hjnNowOQLEu591pku99u/7TbvRJaNvTDG0IkCxesyVWVD6AwlMHt
wmCM500gpr/9E2c+7T8gORAslsMUxcchoke4uba7UTRulwQQf15+XNDQDZjSOjvmnoia3dYBbnq7
xn0eOj1OcHEauGchBZ0iibpsjY9mitQuxjPfdUta4ZLPBrDICljuZ7oO4TdyzPX6cSD0jy10kpWh
aStcFzNjjTQ9IsrfDg0ouv0lXM2rHzT4B49I5LA/3FCzDJVdcdPHQE/D1M1hrqBpazwAnwLHR4Rl
SvkGT1U4HJ3oPyVxbN4aE27mut6aHNUVaw/y+gTTibVzK6YEuevlTPEGWRW5oWvaV+zzFNXV/nTz
dlljMDDWItYDjQ21eL6mZsT5xt9wUm1ROn9wG3ZrBStAzV5gmOilNZfhz5VXOG7Xs9OOF3j2GhYT
toVqpCati+EvYH3TeLukkXl1+ULT1qnGD1tvpv08pcU2lg/ZsACfzsr6aeDL+Og0NvbyFdeRFiFX
U8qjSn4gKo/2RdOEX9xat9avYe38ZmMcGCuokm+HpsdKv4Au8nbrp1b+sbpjeKzFq8jnkcB9bUx5
0YbfwLqDSwOsJG7AtdY3Sudw8Hn7h04Hvdd+yIpbmH2ybBq6IVWwC9hVPVD4vOn6zzCOyz9OOJnD
SBHsaJdLM/4sK4xhW9vnahsFnkHYdRmTPXzW3CLBPoMHMopMAahLSvVWgn4j1r1is39hmE7D8dow
WVEsK5jag5cjkqpT7zvvE2xIXLYpDIkVwVEXoq4dT3EA7msYQC7rjQFm363bNnOkbEU8m6JFtwM4
GW0Vh4X4ljk9fwYet2IYTns1g6EmSQgr9h1MhlER4/Y1+Wm6Ptu8YVa/EhCISSI5DFYMeVio06sQ
em0FLuxS87VDdU0SNSv4+h749NJtlwIn5kWvifD5ogeDpjVsPmCOtpsbffV2oJ6Zgfz0789GBEh0
OLoWFH5FcFHdFwUnu6npLi0D51q3AhOeT2U0VIwkJR7NdrIiHuBiq8vDKkbcf9l1hmRoyEdNEpC2
YCHdqZssxCXQbVysyJxhI5l3W0iSjixPBIjtvMpdnj3Qbys0/VxmM1zmSAJLtysasjvZtH869dpm
iUR69KJWoNdjC+O/6fMIipRby1ZQzp6O2Sw2klDavJ/NcN3DWcGtaSsoZ8GGzWSIHH8KP8wwuDtl
6BzbtqLSo7rS84hu46nmuAKtXPfRL7duW1F5QkBuXTwRFIqKfF8xwO6AMHRbqCIrLFms8DjRovEO
zEQQZteH0NdPbh23g3LdIEYaMf/Ab/moG6SY8hnmmW6NW0EZsSCvIlDTk1HBX4rRWzheOU5BKySj
bBgqX8JcZp03Hx6NuGzocDbXbh23orJqAqV0uWCmdMglMvh56ksM7DOroK0PHSsYwpOQZsnE26sB
WAQgJFze9AO4qL1cA7GF+SOL0etibhMcIPCSeuGoeK7TVlQu1ZLrAd7BUA51bHfahsERd3p8RLet
sGxmgPTIyOPEKPNryaCuDo1bJgKNW4EJkSqMsRqpUuNrsvN08OSR6BJF49TIKyc2W/oZT3lb5J4Z
0sp0n0tYoVxv3HyMQ3YJVHpu3K3oHIdphL1zgx/oy3VX+kzBaA4HLKdZzqzwBMASR5MwAuClKHIk
OmH0h4oCx8atAGXl4pm55H0qBfS2bT7Uu61e3HZNW94HkyDQVgKDnjNdX8HOSNzBSeFSNd9p4r3y
WW19X039YDENiD2eXPVXFsMCtTO9voVvHtvVHajSFxaxM/PHFvvBXXRFYQ0MmTn0yDgSoWzoCvzH
+DGKIsTY21/53I9YsZvNtdnovPXpOIrqITScvxOl/N6Whl04kp7Wl9fGyw7gviKoUWTgOoThuNtg
1SIOJg9lInvjfVRDTQ4KDN7rtaVuSXrQ0K24hqfhDHM9ctoTg8cszkCnJcOPt0fsTNSFp39/dgwu
uVSLgIteCrNu/1ZDI309wfXP7TJmS6S5ZCQwJsO1A+7A8Cg0d0pubjWdno397/G6hLt2fsLGFcWx
DzP60XjSuKiOMOhWTPtRnpEsNjNeO+RjOC9/Lpo1F6bpuUG3ttwcILMm8OUIvkz1oGT+MJ9sUp0+
qC2SXlrYebXNMKaMKhiPVT1cHc1Xt7atTXca/CVUshlTmusfGfUfvLp2bNqKXK3xkDH7sFUedZe/
D32lDsCN6Nu3O35mXbD1o904x6wgYk5BFT65Q8JI/aqkM4zT5wlVim//yJmvagtJu96D4dupagqW
2f0uasN33qg/urVthakHXcfkb2pLqcdhJs3/1JH+6dZ08HIFINhRGOx0RbKOJNqN2nsfjaDpuzXu
v2ycKVVE3lwWKOneJLw9q4/gSTpOGStCJ7CSZtQGLUAd6IfKZF9Bkb5kl3TuW1oRuirNc7mSOBmQ
jtt5/vgBVtCOjzG2iHQqjS5138RJUWKibFM7wJy7DtymoS0ixWFBjtPQTqmJxHsqtveZHB6dvqYt
IW1PtgfwDO1SjiKpXbjBrxpPnW6Lok3cUHNGIqXiIS1Y/GcenhLWeMhzu+TYGlIA+HFEi0wLnId6
KPFYKotLoXnmBGUrSDt8zcqT2EHpEv3Vt16+11n0pwb//bbjrg+mvhWlLF5ZhJog/ApH6kNO0TWH
L6PbNm1DNFovWgBAzGQatfN0G3vlfm6a9sKJ6Uwo2XpSCbNUQDp61HvyKLgpiWAgfjO32nnY/7xc
YJoxKCRMYGTqFxyoXRRWA6mPh0KnCW9LRhvYkxVtN5WoBo8fSQ6VnqBuvALPloz28MOCDQgt09WU
N4ZlPwxRi2O/rd0ULMh6MLMoU78tPpRM/oJxkWNVs43S8CvYzQ58LtMx0/wYl1P7Z1jAZ9ptxK2z
btyUDaEhRiWS5CNtlp9TO1+SNp+ZibZolI9lRYKyK9NO9QQ7HYXipC5Dt3lui0bHAMLLIqBFWgv6
BbLvz7oeO7e10eZo6GjiQJ2rPK02sMzg1Hsbqix3bNzaR+kIwvo8nvDLpMz2Ys3h/NvFn92+pxWf
AMX4smXoOS3h8ipgXrqTq5tYJvBs0WhtpmKcxZwlMSpq9wPso2BAtDkpO9G6ddzlDek20ox4d5Px
V1/oe+U1D07DYotGST6aupNdnIRldIPqo0dew/rYrW3rijrP0Tb3YykSIhm9kuuUH7qhlW6zxXbm
CcOyqbyt43gei7/gDe4A45Ynt46f4vbZXbTXIxxQ/JwnVbN0MCDe4MhSuY64tYFCNBCH3UqypGvJ
eBvHHizla8c8LPWtnoctSCFjFSUhX8XXVW7RrzXCK7PjF7UitOspLJMLGSZbr8Q1LL28K13Fv9xG
3Y7QYpRkmdYgQVL2iW/9O9PPTid0autFfQPCbLREfgITt37X7X0JlxaXXlNbxalHKgmII0sCE/P2
aj5xl3TRXLs1bm2fxlQZhbvMkoSLgDv4aSMKnF7zqE2/ULGEv1DuLQnbaJwOJqDqukZZlhtiBrYb
L2fiBm+XDhyWKSlNVe0bPE3u62l0WszhtPiycSA7aW1UMCUBGdtdEJi/4o06TUMaW/Gp4LIG0JU/
JaTzr1BORndwx3NbEqmtSFLgO8w08KZkaaZbo8lHnV06/r9+qIAZ6ssxYdDB9CvekpNeBAX82YJ8
B43So9tEtGKzCES4DqgcTfK2vY6a+I+4IG7ZR2qLkcpxnlbAacckkrAx96P6Gsxwt6MWteVIMVy5
TJXzMZmC8KnS1QOfG7dFxZYhVQuqFBqothMmwxhYxinLH2oZ64PTkNs6SlnqCHgacWq++NlQPLZG
S+y2eVJbhmSAGlrmko2JCop1z0TN4UU1fnLruRWdnpgriQfFLln9GOZTumB7f8gdQ8iWGoVsNCfz
yC7J4nm3wa/bC6nTyfnkW/5i35eimAbmlR3EEv6h19983G7dhsQKTh03DZsmtDxGa34NwX9/yHng
2LgVnHA8ChVsWNtkjbPmfVMtvtxrmAo3V06dt8VGOtaFno3fgv6zwdhR+uG43YAtbtyUOzSytjlV
5zNcks2EQuz6nhkdHIp4cRwd28hko2Raat/rE2oyBq+y6gPJ459vj8xpM/tnEobaNiYADW0Drs5o
G1ah99kUBD/gmwkha7B0jhupLcYyYqRboII2mcbi3azHpBX0gtT8FJCvdN8WYyGXM84sYm0yDni5
2MHwxRM7WER0bguBrcjy1zyoCVNNMvdI1u6DYW1/eZQHH98e/XPdt44YntEZcJRLl7B67j6TPot2
M2l8twOSrcsKGjXGhZc3SdyMjxVTP3Wovrh13DpiGFXzfuulTtT2tR3pjzDkbnuSrcgyIzhAdYWW
p8XbM4OCkI26HXS5tYQhj6jDYSl1MtNB7dqQ7mU+uF0sqK3IkhHPF7/NpiTTrP2BByPzhFvSo9Nw
25oslC7mzKeY5qUACz8Ptk+RYU4iDWp70UaTyEuRhW3Sbyq+asYaFd0BvUS1PDPDbRFSHxhRleEy
JN4Q9eUum5fOpGU3skuuJ+d+wJqJWQMM8jiYIRE5gbdkj2G62kgY/HQbeWtD3QLoqJd86RMT5Wk9
9+1hbaSbIO4fFsWdLjY4UZoxkaVC2RZJy0w6CRupxaT7L9GwRkvT4Ow1y8d4Hm4YG9yWFVuKxOrO
ILtYYRmXhO9xcXxsIvLdabhtLVIhp1kBk6CSOSTQlpjgbh2VWzrnH+7TRuemIEGukkoF6weR+Wa/
yf6SF/lpq39lK7L1SJyZCdYPpE+mlsbdIe5m8bUri7XYNRPX4Ejpei+bqHY8ctgSJTOuKitVoxId
iX63rmZsDsCnrcPh7U9xxroFKPWXZ8lBwlg0zMYh6Suu+TfjKTofxZS1fyB3LfRTE6lZVOAz57y9
gdka3EVgc0H7zwvl/nAf8i5o9qVHxv4er9yy3eFxDma5E0yJcbrwArNHeR6qOkU1k8dMVXmd6IE+
ruMQL3dLtvHmXUngoIqyz2KDNy7MX3dw2OWd23ZgM/K0z7utX/0+KXh/A1H3H8N66Xb/OvkjoLZG
SmRiDgrSq6RV2kT3a9xR8Sf4XLj+iG4aTqZV2/jUdVu13PW6VTUKxUdYli3dGLideQNrtxvzag1G
CLOTKhuu8Wj5Hcxitz3aBgPlXSHmEVaJianGg4i7a69YLiQtzpxHbbqbFO2SDcKopKhQj3Q1gIUD
+p0ppcJ1hggnWAe+j3XhoF3n9WMVqESY8BB7LT9UEbzk3o6cU4C8shLYQjBF/EaLylfJRnv9Ec7f
6qrQ+ej2XW31lx95sL6rJsS9LNRj2zTBdUl05Xaws2FvEV9MDe+tMQm2rNtR9BpkT7fcC7XNoBaB
KrxJY94oJGF3QSbua07c5qSt7DIz2Yw/bRj0OkN9TTzXOyDL3QzzqK3twr1JF6pdFV542Ljzc3bH
SXdhyM9MeVvZpbOpmbM5U0lmaraneJa64yWHBVqzXoIn/c6EvjYlrWOMX9chDM+pSkgTN9+qdvw1
N1l7iyUehGmTr3/C3zN7R0jWHdaVbruxavStjul47SldfGiCGWbWdY/M5yr5eFdkvrgvgG8fdh7+
04WBOBM3gdXJNu4Db+wRN3lR/Rrqet6X2breuAWltRxGHBxNGvAKGNDygwlUcWAz5OVujVvLScNj
IheOmORr/VeRb3e9crOVQbX6y104CObGFFs9JCGLYVhfvQP1/6dTr22EIScw72VjpxK/E+o9Jl58
q8dmclsFbWOnyHgd3haxko9yOVL+kDHidum3JWjViuJpAJFUEivvkesiSgmXm9uN35aeodpzhY43
xwtasOK+sol2DyuHR7cRP838Z2m5TBfAdVd4RItbQJJFIeqdFgiit1vnr+87NsKwYOs0kDwfEqq1
d0caNh/lRtv7kbH6vgmD7jNOVvpC1cCZVctWXuU5TH06NuBiVJNs3+mm2m2kg44XUuH923/PaVRe
WbRs+ZXiwuPD2vdJ6JF73EtvhsG4XY9s+VVQNG0fUxyOSj6zzxXeHD6sUT+5rTW2/ipkXVFUNT4z
jGHJvivx8j13jm+Ztv6qHqpyXQiitpxJd10v8NflufjuNuTWBMUzaVgWWdPhus5/hvkid2vfOIEw
A8jhX87+pcuzjVa4f0UDWQ9wnih3amaO9yFbeYWqHqL8SncJJeU7g9J21H3iuu42LtbuYWhTa4BB
u6QzxR89DtNjPbutZrbsKsOZKK7WuU4iRab7sYv3SK8PbvPcVl3lfbYuKODrEuBUD/CU/lK1tVsG
0xZdmaJD1kig6QhysUNZ5z86Eztm1GxOn1omlemqx+WFwgtzjfKvo/Edz+e27CqA8TpZSixd3TRW
t35IHkTW/TdnV9bkNspFf5GqEAIBr7LdS1p29pnke1HNJBNtgPb113/H85Qw7biK9y5MI+7lLuee
s/i1MlyqvqFfMmUgZHCZJ9GcNuCvjmUpPT+nY555FYKQqL7WAYPxb1HkL7YTdxKvG87WxVwZXoFp
Zt3aC8hHo8dlyqOEyla88bIfF3VVBguU0lY0YMIab0SZB8+2a++8RLd27tjm1tULmMUWewnao2aM
Y8I+yu48qbfWdgI71kg5yBjvBJntN10Mz+UGTRavM3ERV0PRQ+NFobRYRVsC0ZdDn3vGoy7cqijn
PQ443Pg0iD84TfYh++K36Wvs8VMEUwMBOYd2xjWJqUq6g2Cx8jyP+Nels3bJbVuW+iIl1mzHTB8W
dic7vBGtuFArOdKa5jbGHckVIhVRTeuPfqq6ZBn35ZPf0Vzv0E9Ho1aBkmMvNIBooz4Fsnq78qXz
y/pdgj7U0dWiFNMXi4pZwLLnKVv+9Ns3/XXffbHbjRK8bULWb6KNPWSi+/77pW8du2Oa/Zhj2LHd
mkuLbPN5ZLY7VCAgf2Zi99y8Y6BVQ6a1WzIELMtATxhuZeeqbb14WqhyUVcNOPoM6sTNpZfTAzN9
AeSILn08LhaXv557uAUh6mh5e7E5f6zjoy285m6xsmOkUx/UeVCXoNCtNUm0HT6OkB34/Sd91SNi
bcdKJxvzGRMz7QUU71MiO/F2CAOf5w1rX6/RTxZUjnPFQrBxXms4X8BMdC773idawdKOcQ41FYJv
ur1IPf0xbfID78u//U7ECWujWUZj0zfXFtEI5SLVotLN75zI9S78JwXCth3bjNp6qU1r2gvozNtD
HBXRBwFi80cZjwpU79kCNXQSHLq8u9fG+DeBe+0nHZvl827KQcjmortx+7INC2Z7C5NVpwnyMS+m
DPHrM2Q32mDcddIbVX9QO0H42oj2z6qX64fYjtMB1YTpbR1m5rHW1faJGDYe81J8iKpeH5q63Q+D
UnU6Yp49qet2OvZDKx/Ltq8e+2WRD9WW/a8ZTPBItpXkPk8MVS412kwyHm7jZi48jt9DfeNbmIU+
Q474Uo4jknzKWUBse4nIaMDpFk1Jb3uvWAEbd6pAqi3zvoxxx8YBySTZQZRY9V5kOVjccUSzAnya
QEL8Euc5dCvBLL3xuj56WYeLMdOVzWkmanvZtvAkNlolmRJeeHvs3HFGTTMLRctVX0ID9EfA5TsV
lf/4bdxxRqIKF8xPcnPJw+5LzNXTRtvY8x46LkN2vaklyIgvosq/5YH5my7y5Ldtx2NsmPdU2YQj
qUI+PtTiBL5/LzAvjttxDaUYQ/AsCBBLN7R5pqTRaTire+I7N3zdf+imRDAvWjfmUtFQP27Lpp92
gAXaXRSHWrDgGDDLQV/LvZj7qHJRYUFj62JGv+PSz3QuTtOEQTluQvgir0/h4p6mQpiWtNbCJdDH
SGBGJmjBAuu3uPPGb5uIx8wgFZzL8nPAluHYFbt69Fvcsastay3tYasXRvoomStSJCX3mu7BsTuG
te9oNRBa1JCGK4Ikq6mGqJh477dz552PWdSPGjzc4FzqvpQro4kaoVjkt7hjtlDYDSLgqZtLUc0Z
0vp0Z+1657Jcv9srz66LexoA1qC0yC3AcdnGjmSYygOmCbpD18f0mZlpeGly6xkOuVCoUtTTxjAn
A1h++bEwzywmf/qdkfMO1mh3A745msu22DqJbLwkZDMffr/49f69ckguDipsA7sZQYFo29RDodSR
V/KRKP013O+hAv4t1Lz2G85raEvw1Y47wz8wSrKelrj8brkt3wUag5fBXISf9iWPX8ANO7Kknkmd
RmB5mBIzRd07lgnspA2XEtT1WbF+m4dQ38MN39yaY/OgTggnApTZpQz3oUvmFq+pzrM2LS04Rw4m
Mg156BnYalvkKY+F6KOUiYB+sVsZvRFdvT0Fiy7ABS7iI4Bf3eH3n+VqXK8dmeMuFM1BTtwF5rKL
jR810Rg2GrxKr1S5CNWR7DGrGN7hKVLqgS9UHzYFLKbf1h1/AZrPOBiboQGR2lxgjmmxxwy8bZ6r
Ow6j62kcTbZF2SHElPe451OyDp55hyueylDmGoGsR+pLFpHEeReDYNWLPAyn7jz1NiumLRbEXKJ9
OTSa/MhosPu5URebFqoKRQGDqoAeBK6KZVUC2rY7GdP1FXnlLrroNDK3PciVLXoveVUc9oKuB7tF
8gV6il7wFwoKGvz0T2mqtuDeY01cX8wo5bEfzZt5g0zT7y/krf07Ng4urjJGO8Bgck8uzxLUoYe6
CyMYcyf8UhUXqVaWEULwpjKXLubDZ72U76JgtH/8fv83fIELS6tB2WQImIov6EaGgL6pP/IRSBK/
xR1rXdAJX61dsPPr5IRoUi2Dd35LO6ZarGzuZWagyLKucVKRKkuEHP7+/eI3Hne3qUyhFkiH0NYX
Pa6WHfK2Jg9xGFV/NB1IQiYRb+k6RdovBXA7YZkZREFnWl+ybTKHjvSfBi38jsmlIAAXeiUrTPVd
pq1oDnj41GHko6dncHthQAzYeKsWWBYj0cdFoaIAbW59597f+AouKE8b1IBsD9Pa9uaU6f5FDvap
ieSpxKwcjQu/ENSFsG1trzjJYAF1nn1RuUqVHb0Qw3A9TnRlMkUXqPBe157/YaR4yhX/9Ps7eiO2
clFr84yWNQcSEYW9DqX9ImrtMwEE6NHWk/ozZ7L++PsfutYsXvHQLoDNgjxakFXpi8q57BMNmWi0
PDf7OO5kebZbtwKbvzZ9IjNSAwM0zPcGUf5tN73y0247VHFrCzz3BlX0dj6vCxQBxchAYDTn9mEc
gykB/EMdSluCCJbnwYHaqvwUW1GmZg+8WoRUuRi7gMC7LDE+og3pl1LX/6tbL5pILO1EYqudwJVZ
o03AhHmoDWZ5bc/++v13u+HZXYSd2mjXNDvW3oPtfRWNUdJC7cXPs7sAuy6ExmxRlvAronnJcl4B
yxyPD347d3w7StbNjL4dQsjJkEM9jX+h/etZy3G50yRY8nrTy+pSFhSIyXgek6hs70Qzt87cCcOm
sCrqJs9rNHy3b0vYj4d9uasSfmtxx5kAvU2DcIQ/rEb6MI/B3yN04v2+pwtb40XRLfGK76mIZGDw
ar4MOfdrQbi4tXlullZ3W33JVxI9ZBDhPoDNtXz0uiwubi1QNIwEZJMu29AHHyFZ8AYSbfsd33fj
yF3oWruG22YYHji27cVTo6R+Ron/Xrf6RuzoKuRq1RQdUoDqUhBWnngMiuUw5vlpqxvPWrGLMYuE
yPdZTPUl6sBxueoPmC/x8y8u/LPldhrkOkPYO2w/rX399zY1T37f1DEjXZmFdktfX4ZVFKd5aKYD
pnhyv3jLhcMvtmyCGFXWy7JOcVIy9UYTzEJ4bd3F2W2WKciLIP2lrHlRghS469yLgAijzE4mQ1DN
pe2CLI+XQAkoUiVkwtvvt3MnkyH51szdikIKQAg8lVSrhDTBPRjcjXDFxdh1Yd0hI+I1mJzDJJj5
n2M2HElvPleqWjz/g6ud/ZTobQXTKPqz+rJjKrYvwZlfl1/9DufqIH5aGgM1dOxaBTuq7GfwFtvD
rMm90Z0bXsYF2nEOLLyC3OHFdFWbAJe8Jlk2epa1XeBXqFmwDhOQ1CZkx55HnzfK/E7FhX3NrKF0
kHCP8T5/GboHswg/5xI6gdESouBsQER4qdbuWS/Vp1ov9+ZKbwS0LuSrX+UwzrSvQD5vevPStUJ8
ziNbHBtrQUxKqgJcUHE08ETYgv69TpCW8rpFLg2XjIKVDtVqwJTOACUeQPS8x9MPv8WdqKljEWjJ
VIQrGlPxiHoHexybefKzLRcRZjqlIVKz1pcgoE9zn9lkVr6RTej4+3gEJoRNBGFTPUefatqwIx3m
+U6EcOOZ/Xfo6yfbjfOecx4XSMK6VT3FxZa/U0Bb/xg0nNLB6/BdcJhkw0qmZsZ/0OshsZNGhc+u
fmfvwsPswFnPesTDLS/+MZm8LCBe9Ny44/XnBY3qsh9q9HvR3lzbx6qOvcjBqXIVXOdG7nFfTubS
50F7ojF9CAXzfMVdiNgy7y0tDWKEXgZ9EtD8KhfoF3+40q1imvWy5DClhfdgtQEZQvVXNwHq4HdZ
HEtt2Fb2rELqTjGpeRjiCTKTFRW5732hvz5WPN7CwbDWXMqYfSTlopG0Ky8GZ3xUx1YFXtmyK1Eb
y9uwPjAa2ITn3b2m8g1bJU6OU2k5ddM18qPgzXgu9nF/CmpDD7ymgVd2KV2QWDRSXm161BfCii4Z
oTVEwntSGK9vX7oYsZwC5ItOYI0af68hcsjr/tTVq31fFu18B5t7tcz/FkWkixYrSKYBw+9R6id7
e5J7vRwmG04I1nCBFiG+THkX3vmt1yMT6aLH+LZUUxUB7K5yIt5uhTTPsmR+yYl08WM9WGm1NkjF
Z90+NtVfcb+efCxMuvCxea+DIl54BRImPp1mFvLHoMs++y3umG/ULxxqKkjbslE0h5jm8riGq8+0
PpUuggyjBEtnVviGjFIDydnRHoNo+uK3c8d2rdm0ktleXVYWfzPttoC1S3kJm2HnjumSbhxrE48o
rGCQ/EmzbHzDtPUqrEgXUNUDHs1stehLO2RLMo/q7yIa/L6ni6cC0EkuVJDqMslRPa/QODhupFj9
3I0LqKp0L0TPATOmfP3Q0aU6QbrKrx0KoPWvnl70ZO8lQVoC8qX8TRH35t1QqMFz61cv91PgtEGy
qh0IGmfL0HyXdH1p5D15hOsGX3FiLrJvWpqYVFGFa97RfUSrVaETvoeQZhNo4zzZJozvxNz/tvle
+ynHXMt9hZo5NJCBUtU6ics8S2pB5NM8jNMz70FyPubrP1GrBnNgOmCJIWJIMK09PBnIA6W9oPED
tKToY9ZX8hByUryL4okdt4lM7xVIkkBLkYVPoPGPH5qRVA/ZhLzowAdQkR/pti+nPMuih0W1+mTV
nEF8uhvZk5gWjD+PYNE+sX37XATWPPTV2rCHcG3a9YD2edYl07qAFTDXLf1Ul9TIwzoGZj4C4Qnl
6GwHpx8EFU6EXGenSpD9PZqxaoGTL3YhE1lw/VzGbWihndTF2Rc2heYjdHfQ4AhR//xD0mF7h2lY
+gzx2DwhRLTvQPlq/Z4Pl96s2ONmMzWeWpA3XCjdj7a3d0K06x187as6rmwBz0schD3aH3M5PMQY
2oPWnBYnHsz5s5e3dAFuNBr6tS5xR6ncMfHRkT+bdryHH7rxsv4HzCZYJfClEHcLoQ77GjWnejGt
z5AalS6UzXQgtOiQal4M2HCTz4RRr1EVrOzmC3IHZ8qGguJQb9GTaTZIieF2emUj0uXvKrZWNhBB
RQVnHuxBggDytMihOXl9UBfJlvdz1UZtC5gcbewhmvjbARPmXkmadNm7eCBEhSIrQr8gf4qVLQ6o
t/hF9FI4PiykGrU502AafhseompOAeDxA1lLF8lGZmDWOQDEly3foOwZkPyzmnP26fdn/u9A2iuG
6kLXgK7maE2iu12yXLxEiIv/QRs6Oq7A4iX7lpE/ajNsh7ElzWMEZ/hgFxIVhy7c4ufKLmuJv8Rf
+V0wt2/FdVCBUsuUgL83Vcoy+vfQ1/Mdh3HjUXM5xeIwi2aG6eGLCYLcHqjcKLhR0XE6duO1dUo7
CKD5XTcXWicjs8RIL6qLLLK04cU7uZLQc22nzKwivdCrKMJlyfcawZZBetpY7meFLveiRZ2HIAGr
MEczrAkG9hgwRatXrwlwm19DlqJdJ54LUYLIJyKgi8/x8hnmFw+50LayWJZRC3inRjXhIbMCr+i6
3Mu1blmKy70moBeldN+hRM624WNZrfxxA5ToBCTyIJMexbx0gzbT2awGEgRG63dW9kOCWeSsP7Rc
T2/Xfonu3OXX3yfu9qbyphyDAtLxaTdk38sm/Dau/MPvXcLrCSx3e1Ig3mrCmoxZWszMHMuczicR
KZR65cYPygb78y7jexDUW/8H/fVCaBPnq2hJlq5tRRNS2nfcCK+khLuUTRUlrC+Azkq3UQ3gsFlP
+SLusUPc2riTTs2cDdLyARvPiH4AMP2SD5mX2DvlbpdKRuivxTW+7gzp2KOEJDXaj0Yef/+Bb2zd
bVNxs8ZGjKtKhyHODsBSVona/QSKsHcnAhlaUIgsgquUtRXgJus0JzurPvtt3fEfmNguty0LVBrb
6U89ke8ly7xiMu4SQUwFeqSbwanYyjzJDhI5nVeYDfLdX+94m8MJBXuoUhk0Z3MVWkd96L3fgTiR
BxhbLdR2rruO9VfUnuqDkMHm9dBwF/km63C3XbWrtOnGpGiDNQFsyQ/SwF3oG65dHmVox6YrxCas
mfpjQarS84o71gnUzrAGYy7StbSPFiWyA7icPU3fhT0Nsip0XeZxWq7lS2SyZwmIo9fndJuBa4Gp
tJgXcQrOnD6x4fJIe/U/v7Udw2zDIlz3vYrTevgDs8Nv62a+82LccChuN9AMTUZEVcapLmHtisbP
hNl3fru+Jpg/FTkMPFMotzZOoeucBvP/otoPPMLdbt+ahcaS8HrWQUzSMKiCp7X3I7Gn3CWA0KYu
tn4zcdqOkh9jvqyHWoZ3sut/r9p/o3butvsmo9c2At4vnSiFuW+I2g5rFefPc71th4ar7yoQRbLJ
lb8QbuK/YMvmaRvge4qsi8okr8lyioF4f2PGANlnjgft7drSIjyqTGcomXShn2N1JUgilC5AVK95
uoYgtEysX/mLu52OOJ9AmaKxLokxFdNlDUls5RWncrfjmdHBLD2NBOywfgEvKNg7hFi8khzuNjyX
1kLzEflTCu2UbzExXydYo5e1uH1O26guDgF0TTdLlmNJ+uUh4jv186puo7MuqmYI85yn3cw+8rqt
kjLgXoV17uoOrSpsijqmHKmzQnvffFPr7lVW526fM5j2TfCA8VR1UZTUOyCFspaej6Tb6FQqR2Q2
lNj4HP8zS5UnGJp79PucTuSw6zrstnnG2gy6YIJ3TRKo+F437AZ+l7ssGJpCJFFDgDRdGsaSOddF
IqD3Wich3jeoRcvoXZ7R/hPJaNsfslFhAHsEseej3cblEI5Q/fT7P53nOhu6mQQqo6lcxSXY2xRE
7nfqy6+/TcxtJ5YlBUHsNrF0KKLUtE0aZrnn0k4eLsttikECFaVkxiRtYO05GqvYy9aY20aETyvJ
ZCOatuV0jGL9GO6zl/9hbtdwbHk78HajKWgOTiUvXoqV31n6+ir/911ibstwAPmWHRVOGsP1gKDU
2w/gdLrjjqlUr/IEc1uHHS2tHllAUwTSz3s4vPG1NuYK/TTVUhEDWbh0NDiTmLxvtfK8Kk6aGyIQ
UOu8hSn0CaZEgFIt3HMv98ZcnR/Cy7Ztw3CDe+uqoyomkWj0tL1cEHPbhkHU0oDFBUnB7fx967sz
y8o7G79xWdymIZ0E28S072lZqO2lBZn3I/DTFZBLrPCKp5nbO+R63YuppXvaxJAnVFn2ta3UvTz6
9Xoic1uHfd/bMpfdntq1nT9Zllfv9dIVX/la5pBBrDwx8cxtI+5lrGFq25pC2e7jugWPXTx6BTrM
1f3JqMm3ZeFLKmeNcda8aQ4AU/rVxZnbRiSqK/uwweoqEsdRAoKoS+I3+M5c3Z9RbBBymgecymSW
hDWFSKwN76Q0t+6mY7C7nmpIoGHxEs4GrQKrn9CqyR8x1kPv+MobL5NL/xBEgANKW6xp3gzQFNP1
oW/ovez61v6dFzUggabtRpZUbCCYEGFr0kxH5ds5Y61XuZW5LbKsqDsuybCkEWDyTwvbwUMfbX5D
JsxtkbF+aDTq5iuys6ZMNKVfIzF5xZrMbZJ1ELhcTa7XdIfD1IESSU+ZH06buT2yik5d301mTQnG
ZB6iSJaPUItt/R4St0dmIPMm21rOaSztsS/7t4sd7rjjG/fR7ZDNXaSy1kxzaoPtndSFPNB8Gvwu
u9shQ7luGFlL+lSPwXGy38Kl8qqEM7c/RhmPZ72vQ4qXsT7mtjktc+2lEk+Z2x2bOwaaxS3oUxY0
+YHl8n1QFbtfKOP2ozrBAK4izZAW6nNNzIS0p/Y8b7f/FKiZsJxj7Yk1X8t8+BD0nmfiKtzouq07
XVRDGq5BmUwthChG7fdeu82nwkQof/F8QIYZ/zAFJQdIr0u/UMZtPmHW2Vx7zNh4Me+HtsnexGNE
/T6m23xaMRM0xbPt07bm55qIvzZVffTJjpjbeNo7ZreV5n2aKXBoY1TwXak83/84+rW8BjQnnlFp
+hSjfP9kc/yJ6OWr37adJxSV475eAOFPswE4ou0RbTKvdJG5bAoTz4oWRFV9WoRTftRtGR6K3E+l
mIKq5dcj0RvjUOHWbTqgC3aOoEH/cC3h+zlCl1ABRbpGYxS2TTe1fqI2PBdt/cnrwF0iBUYwZqeb
vE3jLd4ftCHfg13cI1K48Tpwp3q8721XV5q3KdBYfzPRvwfz5z1U8a21na6OyJSy+1Y26WLX535a
T9uyehW9mcufUPGiHppwtem0ROxFxWp+JqHhXsVp5mr6tMteT6xd2hShbXkYJD2yVeuj3+d0TDPS
ZRmCyMOmdg/yU8ua6SRkF3pu3bHObAFkBRJAXbpt6pnzNJrvIfquN+KVGgB3oF92hrA6ehg2VVkd
jKdubjBMM2D84ptYx+J9OBfySSx69wMlMXeIX9QqFkU44pxgy6dMTOpQD/1fXh/BHeOn3OxVFAud
ij741llhwNGZ3Ru6u3Hv3dH9bNt1uAfKpHnffA4zCb8e+gVzzDHXOCd7V2I0Pw3EFEGHAjxC2a78
In93LJ5vpaLZOJp04NChGoPFJpKgYuh35NeU5qeOD/yjbJupMik3pD02c18nkhE/jkPmIozmtS1M
LAab7rn4C/i4NJv0vcbgvxOBr1x9V3tmbXupqrW2KU5neoqztgB5qe2348QMmA+zuHzgmM1/1y9i
Oo/VsJ1M2ITP3AZVugoxPo99qc3x6gxVsjCdDYdijruXrJrA2sD7oQRIyWw4bQWmEM0QDjRVPp/3
td48T9/xC2QKedWVsN5oE9+BzH/sps2v1sAcx1BQyIqETVanQ5clkI5vEj4xvzI8Y86rbdi+duD/
3l5Ah9clefc2q/t7yfQNO3Wn78sI8mPwZdsLppKfdDgFP4qlKb57XXd3/F5hQGQGMcH+EpTzdzOo
40IhSe+3tuMFJpZ1qFLX+0tBIugthwPLDpgPuQcevHEubo+zWWu5yjKLXwBCuBRFuACHVv3hs3Vo
k/zqBfYdPNFR26gzOOgfOCYOMF0XRncCyBtYLuFih4Ggs/VcVdk5n6fquJaTfBjoPhxMtrZvKDpR
x3zu9V87FDZoovs4e15EG5w6ofRjpTGBN0PA/k7m8LqaFPqI6td/NYtDMcVtlJ0BhBreoP9i36il
MV1S7iQ/GalZlxTQVv2jX/rMHDC7FM0JXwDBPdIwLt8sJiuPdSS6KcFF2t6YfB8flnWMy4QUZf0Y
1hAe+f1Xufrg/zo44aassi/Dqeg7ebZjZE8ZHaN0t2v8Cep84tPvf+L1SyXczNUwSL3ESyTPZc6+
5bT9q0O18+i3tnROujKgVu6NPINtiR1I0/NkXuMnv8UdYxsAruBqqOU5b+hnDiaAw0Rar1xKuKlr
rDDHAKiqOANRGJ8KvT9i5nTwOxW31LYi14nySaozYcGLGqbHkOsPXmfiVtpyJQOBZEGdu51+tv0I
KbTZ0y2DZPHXr1kYWMKuB3WOJvahbpdnA2P127cTg8xxRHvWjOqcIyrLDP1rVtSrXiXcMltc0SEa
Qiw90O1NlckfQSU8l3YyBkTXABtcTSfitj5wMYIiF1yMfkdCndMuu6GZtZRnFS/1MZswnLN29R0f
eMPo3TobizKzNrmQ51UCEkxqs4PVTfhdQrc0oyA4HBGMLpzDPZseMzCqgmeBffz9sVwv2yse0S3O
sJmuqCXjzIM1nh8XU5GEiWw/6mWHh6lCdadm/XpWJdxCDaiPweXAJglh46lvkwX6rgWkWcL2GMek
fiJqxshEAbmj3/9bNz6Iy4a5Bqrbt7oV564l/1O2ehuH4aPf0s7LLkEaR4ugF2cALduEx9Pbndde
Wa1wazexkhhogM7Zuefrx3bI/0KRwgvFCQDrr/cfOeYY5xXFuwS429cpLsrPUFf3ElOmwq3dxOg/
IIjHxuWWzUcwnf7ZceE3MCD+U7upZtpmGRavu10mqWKVvOMnrw/nK7ff5b5ETaWgBcTaz12F8kpU
sepNWVXzY7QOXaKjrnyoES4/WJK3d+zthh24iW2djcUqF5B3lpa/WTDqnpQm/yHW6CzCqTxSPX/y
uqZu5UiXSk5bNonzhorupQ2G8KADIT1v09Xufkpyo6vAQRHP4rwLgWGb7krdvQZ+74ArxbzX6D9l
sorPIkI1Kp/0cBpmP8S+cGkfq6bo+1i08XlSZarX+tH22Xe/I3c8Ay+LuQbLe3xG00wd90q9a/ju
R4Yp3DJRPQ3dzqYYxXlQ/Z47UBd+7Ns6vzNr8LpENRVuoYiD6YmOdYProhgyW1vw4c9C8eii1uFr
AxjXqan38QRjmZJunccXBFt+NJbCrSNN6MKu4LHkZ8zH5sfRRvUDo5r5vc1utWeaG5pvu+DncMsi
PPqEvd1JE91LKW48oC4PoqZFD110EZ9VX4DXaourI4QRkLFkPVnf76xHQOB1vdzSD9DxO0XHmp/j
kA0feDysh5Xr9s4DfePFdGs/ZR4SU1UsPvNCyVMPst6VFA9+O3diLzHm4TbvIz+jwfQmb6Pv+eSX
wwu3KKNJCToKcG6cybBNJ0636Hngi98gi3CrMjWu/IRpsuuRr9OhYYYdOeTovU7FLcvMQRR3tWE4
lWWpE1WR4DkyYvdc3ckV8962/RzitoiwgZ58vYaPSppvflt3csVyLsHMUik4oyD4lDX0DFJEv4FR
4ZIiTmrXeV3A0Q1xTZJ2nx56U3h6UZd6ue9GMKU0Oz/nQ0COQIpTVEqkn7qNcKfaeLc2WxmvOPOl
/CHmeDm0OcYz/c48+vXJReGRoHRjcBe1rYYDGemQxBnjfiOfwiVc1DRUcI4a5z5vH4gF8c7ImGd8
6M6ybXbuMZVn+bkkQYYycft9B9m+n4d3GRfznZN2sZye1bgNz9ksmwdwTt2jArjhGN1hNkHrcqSg
S0EuHf6PsDBdu+Hr7z/pNR1/Jfx0J9mqYQR5gtzpmdU1fW9XYp/bPuuf8rWu/Ny6O86GEGHpCATQ
zmveAghWiSSI8tgvy3JZFxlGbUNuAnaOQnDNAa/xwKvonr7FrXO/HtrPIWaPvj5ZOixeLmMCvuE3
sd398ix3pC2gqLsEvLjedQKpnMXaBALzniUSl3CxLPoMXQisXkgw5Rl9WIfRc+POSzpxjisTN/wM
nbd/+qr6WlN+JzO5dd5O9JoBghD1GruOavl2X6vHORz++P09v7W009wY96ywbVHScwRM3HFdOoBu
msAPsSbceTadYV6zYi09QyT0a1gGx4GwH14bd+fZ6Go570qowk0KklCQVrRJk7P96Le684rOM93r
tW/YeQztn4pr3PKo8IMOC3eorZ3AujAjvT2jHbAmdZXnSSmZp+W7JJdcji1oqmZ2huxCm0Dz/e99
NV/8juV6i34y/L0TeT+ohZ0bI37QnvyQHf/st7TzhvZlIxXmXMJz20MGOwExsv7DMjl71RhRrfl1
5xvpAUogHT0PecMB6SUvtRr9zNMdmeupjHvERRQvKDnGtiYHXRR+PWvhzos141KSLLfRmWf6O0PL
RWtPC3JMHwDnJmRtFJ7Jzt6BsfxFhRgx8vqa7rQYnZcqy7slPI8MLEhi1qjr5jJ78lvd+Zi2U6Xa
WB+ea60PbAOVcOXHnyPcYbEGdFF1FHZYmvF/VF58MKBl8tt1/OsVtBSNvq7o6TmGCg1YmIJ/2smz
8umOism+n8to2eg5rEZyMo18mFXhu7hj9YFRedXVeXQurP0c7QZT5tX4p9+hOGbfRv/n7EqW5Ea1
6BcRIYSEpK0ysyaVPLTtdrs3hHuwhITQgCb09e/UW3XhSmcEGy+8oEgE914uZ4DA2zpvuKaYXeX7
xD8MaEOf/AZ3UrLtdwgJpSosk57rv1gb1J8qWv/rN7iTlI9RJbbpl7CciN0fwOb82M+756uFq4Yp
RABcykppaUdi75gZCbQaZi+kN174Xm/EiFk2NvAOKedBf16TEd5ysx8IhrvksnqQEICgMy3Xqp1O
FeyN84NWk9cH5S6/rDpE18wDLrWq7X/s1YYT1PtJrHOXYAZlwY4fUPYoZdPF9wnp5hNLB79GOXfJ
ZZWpZFXTISi7Q59nFT6TqPnLZyNyl1xWQxBtCLUKEA2Pso7T39du89wpzgECUXkc91gcZbvDiP2U
VFX0ZV528fnXM3/7ksVdfhkYcSKNtiAAFBZSx2fL5t2Cbs3In1U96hvdlitcVO7yzFSfrUofFf5K
J2NxitigflNBBzfjo1enFJru+Q4c9AYWbEpDmNnAABkSD8EF4Ej7dzzU9eXXP/clXv58p+SJE+uC
DrorY9QdZQqH6/uU8G/jkvppXXOX8ga/l5otmbDl0Iz7eDIThN9zqmkK3yeRaj9RS+7S3oYdkEUT
ZEeprd6hUrTxU+dbdnOX96YHMQ/GYL91dvuRAYFyitr6RqZ5SbNvrL5LddNrltlkp0eZZLp6FzUh
VE2WKrzYoIuflqlvYq/ah7vEtwDrUckwOdAli+23RMbTicKr5NZzwEt+eet3ONl4ONZRpo08SgD1
1ss2jM2/ckz536SZ6keebDU+ezBOl349KNQhgOYD+YTAhBJwU69Khrv8uCqcagPl3qA8on/ALuvz
KZB+vQXuKkdWdJ97PJ4EJbQw4xOouO+YbKcbE/+/P9lbi+ck7Y3QZEhWdpTWBBUUNLcp32Gp8TzX
tj+LBoyqeODiads7fRLRQXOVNfrU0h7OkDJrc25Ejyf+0NR5OhF2gXY63lKBpDxOUW3tfTMErDsL
PXVnv5jhRuC160MD0m25M7NcTIZ37SOwfmU6d8ERgxx4tDUdRtdVDQGAcb3DG9DmOXfnghGQqRPB
rvYXFI06TVbldVp5pmsXzKXCimTmSLdya/EypRUUjeFi5DdzF8RHapK1xiIOEdo+Qw/vocc/fuHB
xeRl9phrmfVHuUb2z1FJINhTP9YAd/FWgKmnW0X1UcLK8fv64Wibv/22odMPmftsm9LDIDDrboQB
DUc7Ol9gsuy34C7gSgWHGuKwPsoISrdFug3DKZqW6t5v9i/1x3/aFotY9TCI4Sh5NIc57FL1xYb9
LaRC9HZAdmFX7TyG/Thi9CCMRc7rMYAKV+tXgbmUOKIDYWvFbTnOVfy5MdR+4MYQv73okuL6OI26
kKS21HWvLspKaCxFsx/gm7vQQtKoqNd0XMspon+FdGrOvaR+AtjchV5VbQMY3bjv5dCtzclsStwD
t1jdSBQvnYQ38oSLvUJFw0Jdz3tJeZvc7SA4q3Mmg+RZtXHzPU7C6WlPKiAJsnn2/UVOeSigzTdA
RXQp9xrBZpyWYg2sV8eEu6ArNDPkGJlqKYFVWB4Fo/Qubo3fOz53WXMs2hSHlNFchhOFt7FMknuK
N2q/stlFXm0DtYBvcFO2OnpQ86c9G7ygMtwFXhmWhfPRR6Y0rfgnkD8kvFj9TpaLuoq6PVkFbmal
jo87GHZO+bwFP7zCmQu6Iusxzpi5Aaq2SNp9yAG+kjfm/RLQ39j4LuzK6qmJw4WaMhum6Q5aLvMF
gA/2wGYqnvQqwu9Jta43/tiVyPkTEGqluBTX+CHsSGked9n6cTem8SLocZdCp7J52I+ZTaUYluMR
+PY1h4eiH1gJdfTrnGJ5X8n+6Kayrdd/NxGU8cRvlPjXliV8PTTTLTV9Eo3lKrffY7L/KTPimaxc
Ct3crtlKNba8NqYvm5AP55ew43dUXSRUH0N6gpB1KrN+Pa1xEOTgFfvxcLiLg9JNvUz7gKkjljVF
cgBKosiQ+dUILtKJmZbs1bxNJWmOBjYQkBuEMfZHrxPrQgsBluuPzIqhHNr5jgSdyuGY7GfkxF0U
VYKrPjfgcpV7k5AH02TdvVXG84y6ICpGKMhloRxLrcNPICGcun3//utVudaZcWFT+1DBUQidyJKF
hj+IPXkYtxWpoz8J1n8gNL5MWfKNV1v9pOaqKSIN8JPdu1vvCFeyvAussvWOls+2j2VKlR1AaVHR
vRnT8G9dQx4EVuAVzTfFtu9yrBvPreAcbpsdcBRNs6HU1Jjnvp+Gi9bR9PnXS3oldLiYK4ib9W2K
UrcMgOI+r2T+OijPO4CLuAq2paFGzUNp9O87Ghx5b/TmlwlcwFXSx+GY6agv4Th9nugMZsStvs+V
JXFZcHaHrFFLWyzJln66o/jHa6ld+9lpSFLbKMivBCD80KNv84hEt/ie1ybNX6eAgRmSxXwfSoS5
8S5hgb4wCoqd39Sd+1Ab9+L/xXm5JILmA/h7U038bMK4i7Rqm10titC+3E6tDpLcWO2ZvFz9cGAV
ZtQnrC+nOtDPfJzW57A/vvgtinMwu3A0dSrjrjSSPkLJ8Uu337IHuPY1na4TPBy6RiSHLhue/gka
WpWPm/zNb9pOk6XlnQAaxPZllIafV7I/NzFqcK+xXXxVD1RrIPEuV0KnrVF5NzTV87AR6RcKXYxV
ti9RoEKuynRfxpNUjT3tgfVMiy68qk57K3SY6TLKxHcixZEvs/E7+y66KmzCWtYpU9grhl4ORsy5
pfKD36o7p7MXcwTS48uqT8EDrii/TzW7UeS8DPFGde+CqySLZENjq0owHfgffUric3zgncDAm/sG
Afbtvc7cnJoFa0rSaViLjqVfq2GT+QSjSa8NyVwL9xpyHiTYY1OMLP4XT65PUE/zulQxN3P2TbRu
NXzVixHE5j5nelV/jWagfnUUc7NnyyWe/7JkK0IVqveVqFHHrr0XlJC56VM3g4wXYUyRwgjw0PKf
SYngb5/tCFWx16koqbN67ZZsKjrSf+1C+XGCu6ff93RzKDNH1cEspS8WaU0O4/nHsQ1vIH7eLu6Y
C1au5xfVzTHuC4BD8ZRbF2GgZb4OLc3beHsvQaW7g3WG5y9xDq3QPIjbqDYF5ALkidE6znmqpFf7
hrk5NQuyDo0nuxQLq/o/kw6BYaXMT22WuWmV2WztqcZXMOhrvRe2Ffd03evzr/fPS8nyc8xhLngZ
pI5lJRldijmyrM/7LWWnhPVbldMt1KcuCf26mcxFMkcxHKm7LjAFACVp3lMy5KGw+kbR9HbsZC6U
mfOOrG1/TEXArfgkgU0r1KDp3ZxCC/3G33hBYLyxVm7CJT3Ry5FWW5Htip4A4IMtU6hJuYXQEmiz
urrrt4TlKVyyt1xUlZ9MEnMzMVqZwdxyQ5/iXQyXA12gC9mbGz/qSkZwE/EEMOW4Hyt9IlXNcnHE
gK97SmoxNxNvKqoh7Y3BVQ3b1ePFESn1ywiubQefGKQTKIbOOATg01l3+QxS4K9PxbVFefn//zxJ
aHusa5+Ea5Edm5xzlkhSjG2y32ghXdmsLs7ZSsmrJIK+i1rrReQgWNfPlU5Y0e0p8yrfmOvh0ZJw
CPaOrcXO5Y8oQQU3gzj86+X5P7zxrZPglMx1N6FLVZmpgPZHDaPGEXIuFkYK32vUzxfIJQ4PAgij
x8023Wmuhu4uWDtxYX3X/fvrKVz7Qk5hnbSqWzZ8pSKGC9aYpt+5GL97De3ColsQu2dtzVoQupdp
9luTVF4dbeaiopvxaNImmlHFdO0HKJ6z1U/ZlNGXhvF/Niz8sLXUeCAu4ph8tFnyParY2W85nMtu
p2sBcbkJZwE9eJ5AlNWk7V9+Yzt5GR1rdCnsMb70C7+b/WNIZs8j7Lp8KCi9LHNa06cu61DQ7RfW
ZTcwS1f2nit/IyjblbYVQk+XqDwZtlO06a9+KxK+/pAtXs3rSGDsapH7Sw8HSlBcee4/59BA+aph
FDaOxaL1N9bFhWSB35MKczHFbAnIIJIseKoX+ymLyJcEnou/XpMrNYprPyF7Dp7JTIKnCkaOD+RA
5RANQ/quW4L4DGuH4/Ov/86V7+qii9kc6P5IRPAE+7BctOIdCf28qZlrRWFawxsKNueTyPS/jZHn
hYV+kAXmoosbstuYb2nwBDGwfwMYjdtJ+FFnWfCyVP+JK0QMvNIVlqTSw7uxC+Mz+G/84rfe7PXg
OJ7YhyEmPnbDB5mO6gK/Nj8fBea6z0xC9M0o4gCSStP7ii0Pi/V7jGCuAQ18crIubTF0ustTyuLv
FQ/8WovMhRb3U7TiESXCtJnJRdb/TXBNupG2397foYssbtmQVjJlwRNP289aDb+nvZ8PeOgSOOQW
wgpjwrTZQR9Xmd1PJvbCWIQuZnlaGUnwPI4Vqb/3k31KNfcKh6GLVwbINFwVxXqEfXtJ5xP8G+98
djZ8d17vbCYaMqLyfYkk7e9Be+R28BPTC12ocmhhnTZJLMfUVO+1anPJlNc9NnShypVd6jgapq4w
wTrkabcf56M2zdlvTZzMdkAxfVvaJnxqw+pzTSyMZA7rd7kMXaxyXYeQ+plk+JQt4luzZt/SdvfK
yKELUF7ScdvZ+nJqRvFOb/LEdeC3tV1UcNfDE37dsE3EgvvcXElYp4jEb71dLLDKqtZWUF8tJjnI
hyrV7Lw07NZd+EoscbHAqtqjgECI64lly7dVTZd9WHa/OOVigdP0kA1EM9oim1iasy76a9h2r9ot
dOG/jQy5IFVHn+xKADhY7o+t8xz6Zan+kyt1swuZrqQpXvjlUZND/8Pr5LiA3iTsuwwiMU2xDQYB
tj91S/rFb2jnUMYw3BLpuBxPa7yyvOHTDslIyLD7je5cE3cStiKmWVNAbBHcJ/X3yMfRq2+BKuH1
aoO51iZSNLrAAQIjMQBknOXwSZn9vqYLBFXBtm5tYFQBaZrjgVcADvPVs6UTulDQvWpNFpu2L5KA
2pw18YckhHqM17K74nsglXaq2/XxpMaY5zZcgzyUfmiy0MWCHmO/hk3SHU8dG85RJ74wX+ot1LBe
f9MRvPXJcqILwtpv4oAAsIFLuV88dIGggUnTvgcj7GmZ912d4qlJYDzcrMxvQ7r8EbFKRCs6qUKQ
+E8C5fEmaPxK/DBxjumuSDDRKtFFwwTcrwaz3zGQLG+szMvy/tzNCV2c+WYCA0uXrC/sMPTftzYK
fpv6RX6q1uzW09aVdPGTfijc0qL0YLo4NvunaroylIHXk1boQs1BggoERGZ0kfWdLKMhCR7beFwu
vz5L/++XvbE4LsQ3meNm3zelC3icdudk78Y71kf2rlKWnsI4Wk/V2Acip3Kevxw8Pe437OHvG9nm
P/AuUP0RIsGLc7cAAtuuNf++T+hxcDrV+h5uXTPExRoqLmEQT+dKGn4HcTl948NeWXUXQMzqhcwZ
1v0Jr09nS/CUOO2tn1Rm6OKHLZM2jja4yKXLkUPR776d6Y2j9P/Xh7cW3QkEDVA4M4wh+0ISxOCT
FLCRgkfVkjw0FHy60wxBthgqi+P0ftuNfEjAShtOhIj9tGZVdDFthLZgPDcEwnApbXKw4sxnpmhQ
iGqV93W1BucWAu/3CYxg/1jGNHlHWQN/VJll01lQiw9DX8oajbfI37dF1Hdwjp7KKcyaS4dX98cX
Zk0hxvHWA8a1b+VchoWRbTMaLCfv/pm2rAiW5caz8rWRX/7/P3VJArf4RQ+mR10SBR/Hdd7zcM4S
r8dN7vay2yi1DHdtYIMi8nlK0NVgGfG6oHG3h03Qa2h2fqgy2tf0TJKpgugQvsyvj/bb68JdI+qg
4wutaKXLVK/2lHTj00H1rXbY2zEVV73Xix7PNd816Ydy49x8hLngdk5QaRVKQAfu1/O/8ifcPjVa
yQdUamVfhgcAGoeZmxMf+/oi9+Dw+7huw3qo1mNL5wYoDd6Xq50floN7XZEhdf16geo+OIC5brty
DxG2bb+KS7MzvysEd0U8mnbeB7Gboezi/u92EFlO4u13v3V3glMqWUIs6buyDrrjsdrgxjwMuzhP
3XSLZveyCD/HP8jSvV6crc+qYI1FV+KVNPhEtk3JnLWbKWSTQsGKNPxi65B7BYjY7VaYZjDTuCZd
abV9z+Vf5vAT9IndZgU6nryq9qErpyP+PSP9R9Yyr/qcu034YKrgjGTSvjSJQeNwgqdb6Fcqwjj5
9fITlSkLphOQbH2f5F2zPlEq/KAmkM99Pfgsg3XMNtaVc193eDVbW7gWEK8bF3ctptMkSKlGKVfG
9IdNoV+zSu7XY+Fuh7+d1sGEmxzK1goQJrKwfTQLPIp/farebvJzt8k/hwkzkoyqnCGqkD5FYVw3
J+jwwGMELs7Vv7AgivzSitvnnyB9stpBq1Kp4D6Z10/D6tfn526ff4MVUAv0hC7brv0OfsYfA2lu
NdCuxHu3z99vkNwaesDagPlR40nxxn5uTWXGvIGhjF9SdBv+KFNbQSlQf7vZ1lOqjnczE35XJO76
TgPbBmFFG6qSsig7Ub50lyGdbnX8rwRNt+MfwZM862aDfA5D3GLbBMyZk75LX/jdzXqiYTLc207R
GwHo2udwznFs+mA7xlWDzUn7S9JuIYRXIItLlfz310fiSoHivgXAx48qqB4jRRJY4YR6zcO48ivf
Y/cxoDfCLIvA4C8e4M8dXWAu26ReaxO7zwF6M9k+BwOOgQjtJavHf7poluj8hn4mWbH7KtBlCes2
Q7tShdvJiETm0d599ln32H0XmLPNStIZVa68+rcmwxdDxhsF1dt7NHZb7MtIAKqzW1eO8Tb/xiHc
83WEfnCVt2085b0c9bsgSv3UqeLMyWNrt4oJVGx8hljSe76P8pyJqPYKFbHbc19TfXBQuBAqGvOv
DM0Djfgti/q3t37sNt1XvjfDYQcFDlStz3vN3vN21hev7+u23XetoMPaYuIqCdNzxofk0sK/40Yi
uzJ1t+++yGxUYbaoMt6bdwx3ljybZi9oSux23Zc6ojVkEVTZ7/yxN7zOq6zyuw+h9fu6MJH6CJJe
DG25ATy3B9tTNy8f/Vb8JYb+5wq62KVBaUKbUo+1ydXY7/Ak8nMMBin69eAEb2RLm2xN2Q+sO0E/
gpwqenjVCvFPvfcDfjrLQWU5afF7i3vioeYbQ1+JBa6WBpmFHAwEb0s+7wH4TXIQj3h+m5+2oKcf
KkLov51Q7Te/T+CkqyzJuBZ2kWWfLtlDaI/qBIaM8LqLQkz79TeoTaV43B6yXGbR/7nZebqrQmqf
5hrdXK8f4DbkY9HYSu6zLLUUEHw0zXFSI43OfqM7OOpZqHTaugqjx/Zx7ff6so/c+F2w3Ia8Nds+
mI5XUAlc3w/x8iDM4feoH7v9eMr3WUQKaOMGGjonVXGWE1h9+cV4tyPfQotZr4mtyi1b/mjr7m5K
6k9+K+4c22RRSxJCSwZqYfEXYaZ3HdN/+A3NXu9GEVXDnEqFobf0YVH911CRv/2GdlLqxA+xmmqs
SrkYOL5EB65w3E/wBT4fr+c9sH0cRE/Ic6LMeevM40qHr37zdg5oSLYAPTQMLWj4JTz4kDck8EMJ
xW4LfkSuXnkjq5KgZXfZIXEFEX/pJ1QRux14MJaXXoYZeY4D/UFGeymW1K8ScBvklYbeKMxQyXMq
h+T9bPvkfbUIv6TnNsjDZau6eaircunZ+j6to+0yZmnk9ewRuwob6OZv1PZxBYUN+qJnLoNcBvT7
r3fLldTkCmzUEuenY5i6XCSp84xE4/uYWph+ChvO9ws40meakVs325cg+3O7K3Y9jiDms6Z02chz
OxIZn3bSy3Nf8flHqmZ+h2abvrPDSE5HFNd+IdmV3KBk1ZkErPvZHkv/g6RkPuNCIW4gFq/UgK7k
Bt1XWu1mwQ+iw3dTVx8S2Gb9+tNcG9o5yLXo424Y8N1j/oPXbX+WYRzeSIJXvoOruBExg1JEk6rU
Kax9Oj4Mdwed2yelwC9UQHrkHYTin8D+9Wswx64QBxdLpufZkGe9YxenjYHi8nDc+DlXlspV4qij
bMXuRW+N7sMFpo8fhskPyR27Qhwim1kDZZvseVntl25r3h2N9atzXNmNet0k0RDBKyNhk3zY7NdZ
xH6bxxXdCDa7w6seOTcK7BNL+I8um/wEcmJXciMM8RDH4Wf0vGjzqKzo8pDS4EZ9ee1TOml3iSa2
xdUmntu2e1Qm+mahiOx1oFzNDVMnbF4rRp6hwvMPhan3fUhnP++J2JXciOuuG6djz57noPtRUyhQ
Tein+RVnruRGpLC3QzEhBQwQ+k/V+mcSLH7s4vgnxY1sGOW06ezZNvYbJfXHddj8yjNXbyOaZyn2
IBbP8oDx5MHW73aKqxuh9/9+VG8kE1dwA5iXiFdIJM+wb9Glpcl8twJp/K5qlmB5krhE3I8QYc+F
TsR9UsXkA0KcfrTDAbvyVooI7qmV5ssJ9jjRCYDZJc8qsU75sLbzPxGUFT8nPWv/bvgRVXlYt/zj
0uikynXH0cipMrb8kJCc+QNoashlkLFVEM/ZwouqUnWa02D5XqfDcYcXBuhMgxL3Hg66ZMn35oUX
l6ISzgeSzUteY8+UPY+OkyVheOKA8MGiB8CkPKpr8L23KSnA5W++7Smp4fiYrvFdCGf656oj6p7A
n/WRb9uAKW2ZH/Q5dvVGBnAoKRD3IHK18KQ+GgN2eOuXkl29ERsbSL9NmXiOF3vqN97nS4go8utT
/vbzQuwSn4dE1+3yMvEBMuo/Jtz2HiWDNmfSVe+qsJ8ffv1nrsQplwJt4AQejxEXz3QM7kWqPm2o
6W/8hGtjO7cDyRUcVdYpfRYBHnaIspc4Gg/PWOKUFapL+QEWvnjmC3uWIv4ChIVfperSn8WKBo3K
TPqsaCpyRj4RSm+pub40kN447C79Oe2TPsDhyZ5FC1X1mdnqvjMLPWlz+MEnYpcFzbvVLN1Yi+eZ
Gw1gpy0ba2/1Ta58U5cGvR3Qe2oJT5/RlXmkR0NP/Ur9qJ2x69kUrpDWStojfZ7j1Z4jiNGexrYf
ve5OkTv1oN9RoNjuKCAJPJ52dCXvTRL5CfFE7tz5JkiaidkWybKHhYi6JseL93Kj9fb2skcuYzvo
5jQdujgugBs7HoH8kSclj1t4umujO+2HJhMAFVVtUpB4/ZwooIrqTBCvgxq5hO0EdhBDHVccUAAW
5xu3PG+q2E/pJ3JJ2nMng2nkiy1Qb413m6nbu034OeVFLkd7iiFrYxLKii1OvlVa3kVm8HswiFxu
dhMsQ63jlhU9hPFs9kWL/s4npEcu+5oeVcq5TsOCZSY7J/XETiBbesXGyGVfr8woCu2xsCDNUogF
BOYg8SyaI5d93WguNOt5WKCzbM8mS6Jzw/wYp3iOf92rgid51tejCYtjpNNp72eVC8gQeuW6yJVC
STXeOegq9qKPavUHVCg281AfQR141RrRTwgP9EvwBq1YkdTo/aQy74LWL09HLsCjTnoyRP2BZefD
BBkFaE+9SJd57UYX4AHLHcjN6mEvgE8HP7Q2yXk62s0vuLhgvn0Noa0NE5SipZXMIVL2pNL4N6+Z
u2C+aoOI+6EIgnkv4WM9mIcxWL/4je2URtlqkZ9SFhYjq6M7TVAjr5m8BUe9Es9dLF+6sRZqRfNe
NLMNT204Pwpi/JJ05KL4tDz4sVRJWPCTsmzIeTX5bsSXNs9/Xt26hSXxIbKwAFnnAXgyGJR1t/CN
V9bEhe9ldkzSduS8UEv2eZvFHVpet4CN18Z2HiLXbkjaSm9JQWv2AR33T7FN/BK/a781MK2mRmd7
MZFKVaepCV9ElWMLBXSvnegi9zi1lE5JhBMEIbR5iL82i/rqNbSLvwqUrrgUSESJyCAHP/cc/mFc
+pVzLv6q4WmndnjyFHHI5V0VmO2D3PfF614UuZCrZggZ0z0quZ5MBpT59A5ymH6BxcVcVQr6tMQs
YbHsa0Hn7cEeh1+0dSFX4xFzm9k1LCDhtt+RaMnej+kW3LqUXtnoLtgqm3ezQ4tvLwa7x6desOZz
mjDiueZOGToeGWRTud4LNSfsLkXJe2m73U9LIHLRVtTIDvCb0RZzTaNcy2rLdYBWh99edwI6IMcN
7PfkXnR8awpQaacHrbvqxvPGtXV3LrtzlMxqq3tWBEH9btlWkAEh5OAzc+biqrIp6ENwmLYiXoMM
nGW7PsADOfJ6xWcusKpb4QkBLsNWNAd8Uea2Vl+SaIrPfnNPXicMmkVDlPGGIWGkZy6CC0h1XqgY
5mKqzJbISJrOFs3Ax5x0vT3BbsLPyJa5CGbcWvhoLCaeTWP4mKW2uwi8pHodJOaimBm4UU0VYdEh
IiYfqVymQnTHLcjuS8H8cwuDuZCwBMJ2TOEGhyBQzXc0SNg/KuPdJ2aX6cYPeLv5BVHC1981mCdF
IOJKiynR6fsqldNZ8Ylf9i4lyCFMe91mmIsIy0bYw45bQoukr79Bc+iDEMyrwmMuIEyRlZhRR7So
9zZ4z1Km82rm/EbT+O2AwFxE2BpGuNbJl9G35GOQkS5fpuAvr0Pl4sEmGQ8AgG17AZ+49kun6u09
VMKg7Prr4dO3t48LCUvsEiSm2zYIAA7200BhI5DDSnO4qDYk54N10wc5VTvPu7rufv/133yJB29s
2Z+eh3ekKgDblqJXNL63BFdXSchdMFD6FR6K9sNMR7SHf/3Hrn0bpxq0M+ttO0UIqPH624vGVJJJ
r2qQuWTwkddbPGhkGb2lp6U3f1XD4ZkHXFRaAx/WET4VK9oGqj6tw/pBZqmfkjt2++sDHScqgHAy
5J7Cli+PMNtZL7hr+lGrmQtMo1E0LMBYrMU84VFWbKBXm9TzIKdOZmcKXD08bGyFinto5VH8U+03
9uW1reLk9TgUw05GionTjZx3NZPzBDlGr9KeuQC0JkiyVAfY9V0FnMhG1nwJtv2j1y53CeHTDqFz
BcPKAhfY5kEmROSLHdMbQhNXEoALQNuNAqBjUFuxAnP4eQ6BxsxVMw0nOtfAes6NJxQIT8ivdyaZ
iRUxx+eVR/htjudcrBCw9lujlwz6n/usscHWas3XYpUmzoEaaHPVjn/4Df6yp/4z+NDHKiFyW5EC
Kg3Lwazcl90vL7rU8BVnqYOd/FJkya4u0JPv0aJM/vGbePh64t3Sqy5Yl62Yqsjcm2FP8cYMcX6/
0Z3jCgnoDVaJ41aMVcVPwbF2eZDGk+fozoHtBaxq53lZi0OOSw6RLCBMsv4WxfBlX7yVprLXK7OY
JesVGKQFGrjRXYCI/FxFffpguWj9MoiLTVuOo95WKH0WG2HvNAt/bJT7eagxF5ymadXwscV2D4dm
vsRLYHMAUfysYJmLTpu7bBazEHNBItu/Cwe9PrRznNyoOK9EYhedlmV1gCR1bIWdhj7fw+xTI+NP
XlvSRYu9JGwu5mYttih4bLo/18r6nVMXFJZGbcjjINyKfrP9yc5HmB9s8ZPlYC4oDKBu1tENa8IC
tV4CO8tzFIOC7rcqzlGi7RqSMUPgDULbFHqB2LGEVYNf6HWRYdsCyUmzthgd7Lw7eZjpNKbG6zrO
XBBY1mbtToIXce+UfgEI+11yBH770IWAYYsvum2w5n3Y6UujxQcdwLLZa8ldEFikJZBfAZsLKWGK
XQWTPo36xthXYpeLAuvipSVA3ywFzKT2UzdM6n6fTXuWW+PXk2MuGCyOolpWs5whKpIGdwZd13up
Ys+y3YWD6UoH+3ikcwFyw/Esjv0rXXV/A8d2bXWcnHesDFfaJNgLdETb9gEwWPWxDcbm0VQhv/VH
rsQwFxiWLL2GASedi7CZHzSNvtqk9qv2XFjYYrtIvRDgi55OLJ8nMuVtYG8MfuVG6MLCJMhNAdwa
ER9lnDzv05pdtn2BT17UpZ/oDFXvcKiC0yj2W3fQ/3H2ZcuR4ly3T0QECJDELUNOnu2aXDdEjZIA
SUjMPP1Z7qv/y9PVFeHb6rYzDRr2XnsNf3hS11wxuBsQqLVgxut7T4qJhl0Vil2V79pm13QxsqRb
hORvf9Oo4XZN+WPcmL/AaX9YR9dcMZV0PQlHwMbUkOQcLAhynybSlw48m79UCH/6iLd//z91ZchB
NugYBnZckvWXDeEfskzYdbk32d/KqD/049fMKQ62mCUj+tjMNdOPqZFhNQ2xLRu1RWdBh/iUbmH3
vkL5erwZTHjH3S7am223P03jmoqGaLTe867J9Q2sxhlJ7wIuKKDC3NPlS/vOvpNc376ZimvYDQJM
rqkoMat6RbzG+3p9cp2BaFtw4+s0aG/c6l8yWYMlWFfveiDXF2/LAtJh5iNv+mZp85H75ggu0vu4
DeT65tVkZabv+u5mD1x8tzK7Vjqq+/e9zOvLF7dKmtUyUze0Yfc0DHEydH/ZuP9+4pDrqxfBxbHu
dqZuUMZ+rwP/cY+Sd/GByfXN289QswRKqRs8+kcWwCCZ6fV9Ch/YQ/3vaaAbZROwstSNgMVhvmm4
7fei+ctR86eHcoUKATiIWKCX4JI0wdd2hIEsYM336cWhKfjfby5GHWxiH4NLvKnPRNibpHtfIUKu
L1rVSYQuWTiDjn5oEHatzk7H9PF9G+iqLh6CraOSzxId2nAfGsRMNkP/vmQGcn3VQj+fJizpxY0h
ci2n3oS5Efu7Ribk+laNDZLqwcZEeEKk6gojq63Q2vwFEfrDWrm+VE0Mfm0Ac+cb3QVrZUnNc4D3
7+rQyPW1uo8931fsogtMcMdzyve91J68jzFBrjnIm+VLN8mIX/g8yNvRjMs51Nn7qg1yfZdquSWu
AWny4mE6VdgmjfNJzsFfyvo/PfarLWqsj9oFCYOXIcraYoj2cnXyfWUYuSYfb4INEaMbvwQW8dlN
wr6m/fg+dTi5TmAaPOiXEDXxiwpieV8H8deAju6dq/Fqk/Ix6hwPwfKgsnmpbbxUXbr/DSz/9wqM
XPOPuey83+OaXjADSw4M8V0XBDK5EnLx+X2v9ZqG7PooaFcZ0su4TlEZObJ9yFafffrvI+wf+tX/
D2SRawpyvO8uRvwlu3g2EPY1iRh7WboszLuJiKc+bKactnY8zhbZ1yVSyF82mcxPIyQzP8fBzd0h
SSdR1l0XH9JmWJ4ZqcOHBK53B5XU4cdIZ+1xpntWTJDenQHeQOi3Q2Xz39//D4v+mlSayjlKZtem
lzTW/X0f2vhusBSku/f9evq/N1MQBgjhqWl6SZb6iwvsC/J531cLXLOQowCr5a2MuQQdxOw7d2sh
aPY3y78/Lcy35/V/WgPDs5Uxt6YX8Kg0BnSO7gWhPnqO1GzeVxNcp0eNJFUr0IkUrqdie+UT3yrW
yb8Z/P5740Guycg2DMfa6Gy/KKRrPLdOrGcEv6+icFM2xEUIN4MOlHnSF//9qt9e6b9thKtzAjEK
02x3l16WjGclpo/bUcZBW4J8pg4GFcqP//6cf3Lf/uWDrunEYbS3Y7PAaZ50UzS/2IQ3vui9iUre
eV1YvfT5Fqf2Reg0TMpxTZFN3kV2whscvMfLJKwplQcfHi6c4weVruJD227ZE0KkBpsnbo6xH3WI
DJh9QZAAtLRv9ewTDzv50IyBOIIrvXzoQH07T8bDNeNNlHQD/9GPe5OIykrbHjWgT9/lPJ6jYwbz
tqOLA/Oxi21wazs6LnnK4ia3nRo+CwJtwV8ezr+/hGtCtIFaqlOu3i9mMlGVRmatmPqbrdsf3vA1
ITr2s4cJaksvDXb1EZSR5pDqxFa69f3zoLbmL8DgPz5x//aGr04NuQ2NM1mPWyHo+vDc68WVaN3e
MoX5oCqkJZnPIJW4H4Cx0qol8ldE2iSP9NblCpbqx0Fu/F30A3Jts9gkLmoFEggvg91/DuAP5rXG
o33X67pmagbOQqWReHJJJvp11Xk3jH851//wrq5NFuNAtA3tULeHgYHTnFG+CMMFplt7wgsfZu/T
JpFr0iYkn1RFtSN4VW1cBPV4NOydyY/kmsdOYeYAzRyLLthL7Ddig+uDH9q/kT/+HYsj1zz2adpA
pJ6i5JJ2WfaJAWu6xA3Vt0nDbDUIYQ9Lz7cLS/jyrjkAuaZw+3De6Ny65NLAx/mSYKmWHPOS93VT
1yTuSLpN7qNOLi5L/EUZE+VeRdnLu5bqtSPrZmkcbmkcX8y+GpN7xLIXYuHk43//elC//3DlXlO5
4Zzddwre0xcbUimSQjb7hmW79CML4zxrQjs978tMh58KLoqZyRE3v4ITQpoFwfC54iSF9+EO19um
z2symIY+iszHc1f4IZpmCYEn5QgA2O2wRW0BP4wu+TT+swXzcUUgw28xuUysOfzIp/2+oW0qfoB2
0gKVWsXsYiQ+77ox90QtXeW3jBzFlqRBNYQWl8U6T+qkMZLllQT/6stYO39EIMgtabdG5cJAmTb3
Jg2LRMu0hNAGFP5I4gLORgwrTrBWTG87qECeIhXWSRnuSi75VLfyoLLot1DB/rN+I0N209jkLszG
zzVb63sLf59XjUzgBydNeJCM7odlr3Xzexs2b/NupV394EF0+qI5D4OjxDy9e2DTgOWRD6j+NBa5
aoK8jSP3kKnWl4MOmxw8OrzjrYW/r59SjTY3drcqUvKnsq7PW9q99O2e3Gb4G3TO5bgW3RDVJQ3a
pmibST8xvzKZE+/YocfrfAxBBpzvs65eEVSfmvShS0X9EMAi7tRNOgrySUVg8e9dPZz2diX9C4Id
ITaVOvsSNCDfcyYogRsE+ZgIFf6oE/Kbbq299I3yn+B1J2wO4DhUBZKo2hJZkGmp+2EofTJOh4aL
AWEyKqjhSs0g/fDz0H/qh47wgnRyVTdeZmQ6LRLpzQ9ZsCLOE5J/t5waX6/xR2d7x6rAGvz8tKXr
m6F1YtpiZlSfnKLRGS/A4luaBjGd534RoPD1C4CfMVcMCqtPteALOOJDm22ywrFpm7EITMfNbcTx
o3ms7FzsXoSPSoswgY+kIYdaWC1ysAiSKSjHYbHiPLadkg9mnfxBYb3fdptfDlPcD7eLZT0rzaDi
PEU/YkrTad8/sZZ34SEdEBJ/MBmJ6aFJ18zXZa93wAE53Lht/2BYMPG71NVOfpraKDPfPaqr+UeN
wjEsjDSta/FFXBccARuS3RTKwJL+QhMzdQcCLyV/wKRTxN/mcVb7Y1Abro4K+Z/9FzJv7RLdxjYm
i8uBqOwz7CTm2dwSEnbx7QqDe/VD7SJSt5Ea8L9qPJL0qbNNGOQb3kV6kCo19BAPPuOnxdSeFyas
oR/P+7CzaTEPW8bvoB3PxCtDyJ4/IDITBEpu8QPlrm0A9siyJmP9VM9gThyQGkmXg3R9on6BjT0g
EwC92Swe+hjr8MineaYXa/umBxSoFZCGXkyIyxj3vZkfWz6JqvFBvSAmUrgZge3ZstDPHXJi+1e3
pW3/xBOdomAJkdP9kExRH592k7D1N6zzghljsUW5W5OsgTjHGpyZMpJNI88jlf34K86Q2H7HQxgm
v7Y+W/kpjlMVfBQ66VE/2oGtHNEuTZwUnC19/Qk/ZabH3qUwi8uXOODmXrFwmI7QxtCpSvQQmg8d
S9bpjkVY1tBv6oBVjtCt/wwi9JSi0ewklvGkw+zYt1Pm7vZYjPKUNY12X8KdEzgRJ/0gomL2LpyQ
x07HmJ4ZuCLmp6+bt2Bai3jaYxOBRHbqVr2Jmx7ZbdGJygyFOwIh124/r5meF1G0aQo/mTFcIXfM
+wnWL5/hXGjHQz+5Pr4lOIy2tLLK1s2lVchm/jwnlIKqSU1GSW7MAkOpHDMP5P90OCr0ecXf1Dx5
hBjbqs7qIT1jspx2rzBYG9hFzhDiKy/T7tgt+P9Ls++2riDb4u6pJnYIu7yJWmJPqGLgBVmmZg67
EyZDajWHPeODud06vJj7gCZIFchFO2l6xD2EANIoU2o8L3ZazC/WUkJPxGKGlSswjEQ+eOp92Q9t
F/3c/RxMRx1BZdDk3rN5y6lMg1IMEdwti1BbN32zhK3ho+lMa5ocB40SIARHoRMAqCgApKHDnbjn
e2RxP2WpVvV3jFyX4Jm5KJouBhTK9ZjojvHbqI1m/qOxcP34OIJ7ag4Njcf6Sxz5hdxplrjxOWmw
SH/PJJjZWSIGwoXwOiBR8h36gtGfYvhBhDeDmVeTp4gOdb/YPM+bzOOZxP4zI8hzP1go99a7dgzp
eru4GL1R3s2Ct9+mcaqzex51g3xdsRFmmSdsGeqPfFN1cGjqhdADYdsqbhWSSIPCxVuUylKTJIZG
IliCY+snl94I0pL4MYt63VPo9yDIHsoaDlSwIg5xl4Q/djmFqsQH6bYt3zbHsBV1giHQkhNDfMgq
zJ/S9laRCHHfxQ7q1Pxz125ovzUmbcZv464Chu4M3hofueWt/BBbxM38mjoVb7b0PKBTeqAqBpJU
jWMf8VtQ/bV/InDtGuRJQ7jAlwJDv9GdJunWWJxGK7ZuzxVdMvpFpXFSV5jQZVrBGYT26ZrTXauU
QsGK8XCSj6QP5lvCnapzA1dQhsu2rgcoFqkffRpVyBehfChlbFKbHNk0j9ProMB4TI/wvcWUOd8S
RG59babUjVtBpxmhG3qrkSid882ImebURHClQJ6wWo8w2LNDe6zBRBJRqWjGA3MBMD/FT2SGymMp
4jWj7lujzdT3cDuPpLpY+cb+LRIVdXrPO76wFiHIc7/Tks+jYbLIkG0QHhsTtH0LWQGSdM5QA23t
iQUmmn+nYU/ZcSEq6I8SyBMv0516OMYy3aBeWtUgU3WILKtFh3EM3O4q2sz7duzo0pLXoJZmqNaJ
J7+bnZnoF9Nz3J76NcIsDgBs0Y3KPJJgTUMgcFGTHDtUG/wmEyRcT0OQ8nU7pXsUXzjkyRuu60W3
h9oHc/jRxK3YK5oFddocBVlbeFENwRz94JqEpySJkubIU1zfFaTSQzoX2bzDuUfJMCLw/9xA6iwA
0hHEErmlfhRaGIz39Tw7JKnG2zmYvKnEMkFX2E+QoswgexwzVFH+K+IgkIAFg2TNkyPEbx5ItzRr
xioec0Qo5eBTZOY4BMjzZLlqFCxQIFV64ghzMi5HUbUk5ri1IyHPEUxgRXCIWejWi6ZWNU9BNEBr
kKQwtl0LbF34lCFT3GTyuwhi509csUvEE3uWBExgnLCZfV36DDRyN+ytKhu2EX5Oo8Fz/LfBBAPM
TcJUfYfxOIJc91kG8oLCmsZfRo+b6wFpYZo81/0etmd4vWABUuScYKQxNumoj6sPHL4Jb5N9OuH9
re3TTtPhkgxa/cS4CZdhU+8nYdPlN2ODnIZ8mc3cP8YQUE+3rJdb8xAj3zh92FbAui9bjDy/EwLP
tJL53MkUOuIu3raDrdvB/sqiKEgPnRhD/ppMbFpe0gmJkS+10L7+0eC7jjRvGdvl13pkAQ2RPLhL
+rDrrLHIYO+6McRfFlKTy7BTSGkdkg371w/zGhUAbNWW2zBh4syBbB+a1SI5CUTbXh1JO7MBZ8Xa
Ng9ImhABCkqYnDuKeBSVaUTPVDPnxH9IaejmqAiV9sHLZJ3qlwojiTrtT29uX8eMcVzVIzIrMln4
zAQxirM9ZT9rcOVjV1DYAYX3dF5SdSbrntqcQJB83HXSvLBGix6VPkMbd7CNTRTPlxCmcXcJ96aX
edtw7e5J3XY2yie6TRT3c+DJgBcXiGa/g7RMTrZo+m3L8e8BQpq6VE5PAy4IHH9I5Kv9motBmTLe
/Nr/TOsteIIhD5p3DT3EjUGVPu440YjfAdclgfiAVQuhGoP+aDkPHDV0jkzqLbyPRscxhq2zNBO3
lHIEWxftDD+OCr+4O7VgnKwfJOuzZb1zuBTc42LhzFV2E+zjn1AoqBCZ7O02ikOgQ8qeJ5iD0YPx
dOJPPuvlchwmVt8mfBwwrk7FESWXaJFhG7aZPiLLMY4edpSBMEMnWFe28tAZDe48pzbtHQrqN3hP
RnMAN77Gzb+HpRnZ9wWcmE8LJfwXelMcZods01CEzqRep7KHJuznRrO5UBgiHsYBpMC68LwWiSlw
+MTzVjULkoDdMZmAvLqz0D2cQYI1mOKpmpyf5b2Ed+EylpjFjk6UQbLzGJYNkyfTY5oNC3lMqAxe
lVs4YncEGgNexJtRLf+ExhjEr6nthQGNckk2xoom8BQuRxrIapKWMjEjWNZjNt7JNQ6/DTGsw/pi
bYKG1CWZ+yB6C15ApOgXeLwGSxnEq5navN2Xer5z69KsKh9rVLITBl1hR6phFXX/FT6OfKla7Ij0
mcPQb7pkji1pV2DYM5aN67cpT5AaAfukgM570RvIFwm63b6bv9k4jaLjxkmNqRlbAx98wiGrqUfr
GrRbtcsIsg7YOZM1SXMHN7npSFuZyrtt9XF8WqaMT7/giy2MzEehMW0Zdgwm0pchbVp/q6FfIhnk
GhNu0hp4A/OtxfUIiOBCu64t0AH1UcWXKS1NLGJS+jZcX9XCgyMDtvRgpi0IygB+T0dA7/Evp+Gg
ehjBwbnDWqE3CW8zjJ/GLSjGuY/POt7mD0jQsS8TS9s1B/E8Q7cGHHPMo8T4LQ/B67TZB5okK6YQ
pv8VN0O8AFkH2cT5dc9XkdEnPqPFQkkCvUCErvCocNIi0mqHVdawtI9D7HHCr/UeX5TV/ga7a4CR
zb62wLmz/dyCA1XQcR9RfS/zKQ1Hl6vVp3mwcV0gjtEfm34WZZTuw2mI0zdbrnq5NAoHFI9mW/Ta
pndRBLwmkn2Dgg0BWzypPWwK9rBig49yiCfagpN4KVIx2OM8J/3rMA84tEABL5uaRRVIwxQlgmF5
zJfPfsxatGWJOPUjOu69G8JKNjgzJsL2oh3pknObZED5gXeMDf0Uy3nEkkOCJg6KugoAnxA8g6A+
jG3o0THZ8bwF648x+adqFGjYNMP3UbZdi2gdajx/QaKh0O3objhKBHQByfTbORp97DscH0gwmF87
OyyFSzx9pL5vPjZxU5+18PWl4c7gPHEDLJQcLXQTiWpTMWh2EdWiQvwkyiaZueC0qHEqN9egpINz
yfh12hqeIwOnuWnAEPmA+GnMJ2gsDrwm+tT2KAIR4LXuSZEGuoa6Am3zBtbR0c0jvSEw+ujzFNDf
UdiZhjmL4xH2yHXCNXjG6fo9cR4FMJrb5BH+QgrdP1v7XwhhC09DEmzPCRLkj1awuUV26o6HJlRa
isaFVRe7/oeZF34zISbpBVExBCufKMxSKIBkicVwcKmAQLrpk1PaCF1B1YyF7rU5dcpv8EbLxuWg
4bIm89DV8pfotHposlh8sUtLczIHWlexjOynztTrdmh1M9CLCm17UHqkUxklnXlJheif+qRLv9VR
r37PYg0e/UJRmGWcf9zhyRvfAWaUDzN8wM8LkVmQr7ZZyg4kWplv7WSPCjOgbyPOQXeiO1CuspGi
PjZpvSIgvu9CWcBhazvVWSRkZcMgWHIWtk1U9haenjkf5s0DOWomU7a4viq4cW3R66BX3Mu56rbw
JkrYPn4i6QhvhCydA1V16GOGCt16kuTDnsn7eGfiLo5oO1ULcDxgSHr7EYabfoX9v7yjAVj5eHdo
EdFWzsATcE8G1ci4fwHdHWIsP8GT5netmrYvQtRQ8M0jK0U03ZjIHG5Sw6OIUGKOezNdtol0PjcR
d+Iew7C+vd9R/oqqHRPxAI8ek5W7cACrVIf6ouC46r9RurIzGH72QGjgf9dj6HdAnkt9QUagZLlB
rZoWWB2NKDrAsU1BEF75ELMF22iZddiXLEo7k3c+WGB4t6bM555lGRR8A+t16ZDj5s4dw+1XaR27
N/V4r1BB6vRJEjfQu8CP/GfIlJEFbT0K2qhZ9WvYJwyrGAOAsAIVBmUKw1u1Vce38StqvOFzvWf1
L+s8fJciHghY8i0JSmM5mRmpkiu6zGKbs3nCZhnCL8ou0z0Oheibd3L55TGVe1w4UsjzELFXugqW
fbxb0KxdFinkD9qN6XeUbOyzCTVDTybMHNxskKn/ljXqt5z0ydaUAnXS/bwPci+SNc5uIjEQHObj
QJ5b+ITCRh7rX+b73IkbggpEFq4xZDggDGs3BzEksz3TyOqLi94gEIYPy3L8CjOi7tQANTonuyJG
pCr7rLhIulKkEwILSTq0aTEtbrb3Yxq2EHWxHsnWj8PKcLLxBOff475PdfBlRVV3Sf06Vi1UCLTc
wxWAK0iqbVaB2jG+QM8Cu4MwWXkKz6BaZE87Rq0nIB7ozXAohjWAId7ZWzeGoSuY2YITQ9QeDmjr
KPksRZ897GS1H2wE+ne5s7H2RQJrJl+ODt7qE66DdXAvHcwTf4wjGPNryIekCjZtnuMxCb4ivosd
reejuplcjPIPrn3tcNoWpT7BCC+eyxD97NMC1dOvZm+79gRy3T4VfgW0d6Aa+e8IVu30awcj5gek
OJv7niH+t6pTK30FzILOhUEPIi4CoPx0wk9kFwJykTnGLKJNmVBv8Z5C5USx8tD3FaXIKixkyCR6
DrA9xnL0Sfz0lkYic/xu6XImzf4QamgxkBUSzHBdiVdcWRaqJnOziGb5ptIBBpJu6xKSU5fwY5j4
EQDKtqEIT4YFaYbIvlgYsFkhS0m2YK9UvAp7UXuHndqCqUHOeG6CVmk8NmeVYcC3mDEKzwSP7lsw
LUDeOxQmd1mMhNNDHfbDdmZta5OzyRL2xU92bh8ZVcTkU7sbbAjcbNSdAR7ItoKD/Dyf9mCdaZFM
mt/Uct2QUAtDGaDadJ6jB9Re24guYR5lwec1VGjhmnkpa4csorUgtc2ykxhF+zlRoeyfsjGSwRPb
IrIVKNDtegyGHmL6dmPR4zSb5ls77mikU7UBzjQokzBaiZLoRycZKhAIgwdRRWOPMMfQ+3iCPW6S
juhp53AtlVPsoW+C+bsfJwUqdWuzCh0egBV4MPUdHLtk9y2dm7hk+9TAqZNvsywNRWXg0ZjZA88W
efTIbWfwF02DH/vM2B0QCU6PW+y2M0YguvkR9z58nr3Q6IV8rW/7ELaDj0zG4RkQ5KPslvghEuF+
AYUfT9ZuFiHtntQMYKPRMj6aYQVZ1ahJvPZZtzV5GMXzGaakTVIQtYrjTmA18GWEc0QVusF/kL1d
bvukSdClL6txZbqmIjwGDK7zDllfWYmq11tkYNqpP7ptbnElT2jM8r4lvLIAKrNc2whOLgjq6u8w
2G7GfEBlqfMk1uOzNJ0FKEkWfbRRt/+U8YShcCehxLvvyezHKstmA16Qw9EPlJejukgVTNmBugUo
1kLi4CKQj6lKZIkgSDtX4GBmzamlIacF0NFYH9pE6qU0IVVZsYgwLemwUIw8NrrZnMLgc86jcMGJ
Gicmu095sBYBInZ+rHHbzugxkMd2aEJvWYUzCzVPuIkDJSZr8iCDaQ06B6glciGtHs+76TdXGrtJ
nnfdbHWpHchr0Nr37ZlNMX0Abp2WDfIY7nmdYJ0QxT7RkQCv4mhz8yxUtf4kghEC1nbNOpR6TfaP
f1rStGWKaePbnwIOSI7ABeHyJYrHY2wQzZLrIe6qNU31az3JEU6vE5p+iViJA/Lu/fPk7fY1Dac0
LZnGAKFYPErualIKJwFy0Hn4KGED8KHb93bIB+S8PAfIM0nuHYfvD5r1RcSlxWgCtqI1+sDCgZzc
H+0KFLfAxmMmH3rI/HNM0rZnK9w2lcD0cQ+QCfhfPvZhP55D0bFvIpOt+b3H/dLkaC+BFoS9xUMy
dhY3tY8bUhiTIM6qqWWwPzoq6vbobTA7VMhjdguW/vhYT6KWFTWK81KBszaWK8vavfC1E88rEmLn
YttZ/QGDNf+rj9gGd5smak5pFzVH3PO4mYTTFw1cDGHJ6BrfJguzfFAL1lTugZWmN9ItcrhsiiEO
wTTAGU6TyPRadc3WfXMAuytha/VlSej8Cu3e9nNDY3MBAI9VF2/rh7WLSIxSle/80NYueZjQ2pyx
tdRSbnHiusJ4BB+ju+lYfOlAVRo+RDYZ6ZFq2/XnN3I8EmVsvdybBLSAGwywTPZ1W/cIwziP6hsH
hte/+t5vP/wuiTgs4Rx9aASmY0K56AziAr2Zlqj+iYYnHY7r/hYEgEnJ9mukHqtA8BXpZMjqZpgL
U4e+t7bbbUoHfp6ROfuBL8sDqdOk1GnSzicUCDZvyAY/4ciNPzO7DvOdqDEirAwV+02bUHLmLva3
46LTowz53heA5WQKzBe2V6Wr9Xq2eNEASCF4PGs24IJDNaeGXK+JB+wAuBRum5BIHEGsJz+lw1Al
nwMMZ0bVzL/hshwpHPXIRbRC1Z+2zq0My2tgthSBn3HwLG68S4NV/dZJhiI4hTQ/helFgikLE2q5
60fj7MmOvH1ZA4kZJ8KnP6642nAZD7sCgLkmmAM7buBln0XPWxBDyiKDsJp7YqsoxKyswRmDgy5G
ZRhzyaqYhOKy95M5LDE+PgpHeRiUBeaXtbhkNIY8uWFcHgALw3N5YbNyEBNZ99y2GTox6KEwefdh
fdcri5J3btfx29y0rqx9muJWCTqd95zsh1oNA8wurKhhBpuR08LM/Imt0wT3aI8zBFoTdrdo1p/i
rTYJZjuKPqADw7gbQ7PCdKkHCFCL+HVA0NVh1EI8gTjAy5GypVz7dPk8BcNWEkycnx0LugcNX5sC
MKc9SVYHn7DbwRYNYXaQAw2LjlPtw2oZACDgLhTHLkbcEmgfNdoSDue6QmuFfal3gxJug9KDLvJb
FDnEuKfconVT0/3/4+i8luPWlSj6RaxiAsMrOcMJ0oxkSZZlv7B0HBjBAAYQ/Pq7dN9OHTlpRALd
e6/erSS4Z5RT96YO1tbZndAA2OHJwiCvcxMk0Y2Wc55YmqV8lRBFxnBs7HsHI8eXFSjk4Hos/hVb
KM6yz7ez72DGdp0xjzQbJtt4I55XYVVniCRxaduvNGBL7qeg6NrHuRXxsRvr3x0wXspvZbnzoPIq
WfrG0YnpK3Po4y1+bmphv+uqdw8Yk/YTom57Hyrp/OZh9w67X/ap5615fth6G5eDFaRJ75U2WeJ7
fsybtf70CjRDT9rFeaqc8hAWO/sZtWV9QpvlCJrVp2MCeSLfNsrWCByL58L/E7LCfCmPO8lGxaEO
wvZbGVZzhiKNLZpv28FT4cKqShNaSZWv/y2rhTRTL/tl7P0/FNx/x0IHL6MIzGEJOvu+1XhWGp3+
zS7sECW/cQ+VtcWXKFbWfdLjZzD0w7EZS9yVIo8z00rrY1ceFw33uf+GsjCdEK2aK0HtZQZzOHKR
m/qv68/9GR0y+Naq+W0K2+q9tQPy8xZqAGaTpjzZ86Z5YMQtemEXYnjYFXpEZgWxTJpSxW7S94at
ORA3h7xzfodAOXyeqzjssZLgK6UJwmO3q0algCxdEmux6rQEnii57BlaOIwNVNO4zcXzZlU/3Voq
55NFod7WXJ3Q7gL/WBDCmS7lXkrvpOeFi7AJLPyY59HUdvEol8n1rMwEDFWhSs1zsQteACnWH+se
b92Zss1sr0ipdY9ZZZQffy+n1f8tGtOXT+Rvh+OxdyKj/lXG2+cm2XQjhkM5laN722PmXj+jarT7
Kx933f4WLiQBNrcayieXmX7vcVeyOfjFKt0fxnP28eo2jmzHxJt1Ob7EDJMprr3V4Za0WXOlv8eL
Kse/kaWD0STdUDkKmpcvUG3YXaUTxoSXMl38ukDTNU78a5lbamg/jIo79mfjHNXa5f/fal4f3XCe
30q9VDJhZamyjvk61iZF1A0pLQnoJxcn6UgDBiEderf8NGPj43nllh+096rIx/ev7crUSC3HjUyr
djfvNkPc6ltcRbrMPK5GO43bcbghqrjgDE3eDP9W4L3ubaiF6V4ckhlUGldc/BsxLVrVScXLWj/2
0zDKNHb8vaLvxMbyE67lrntiU8jOJ13sqLVJYxCs01Y7CqvB8yFmrnHs+eaRvfF58TFbvYmeqLbs
6t1osQ/JvviDfq+6kYfJdbGenKNntPsT4zVyniFRmuJfGc3dvyUExD56PZx6dVgFG3WvokdhuPRq
cTwitMvdeqb0mYvjFJXWW6x5SqpE+U052oAJVdjkrPQVYkwKa6k6ovfmCt2YFG5GcNOojJbtdS4x
Zw7VBPRksaUUzheUtp83ie1r5/byz9EDAN8RP6/3xePWluQ6TUEO+sC9P6sjIdMWK7mE1em/MZJS
5CbGUpvqqMdYELulI9c6mjLXU4X5RzJ98cOrLRzxdC68yLrIoZwieagHaLNr60IcNf9fPJDfYiOk
cwb3UeYyKWuS/YGIqai9T5va4lNY1tEwXsj5KiiLSEfef/nrIotU257sYdBYgUhhzIpO/b1E2vK+
bWRXDONhm8IlyJN5FYryN3B2cSdxJV7+Sv766mD7fEJrInKAgSGxrGJ7nByPPZ8P9KR0u0nndqb4
I4wQYsq8Nah28J+yR7J4II+q6FW2VSsa2GIXQXsb8cPa3xhY3f5j4sAS/2pntjEmg6rVlX22GQD1
JbVCCCqHt9WwdOEws5Qhco67E3QdvVM5W7MuwB8s1IaT5IdZtBfOExo48gh7d/+wizUcDt7EvrHm
BbPA6P4e2W4o7UNEqMn+X+AUwfbZhkvZ4HCboP1vQxFYxqzyvKLMhqhi6Vc6uWIfb8WOgc1gcLDa
hw15QJ72Yo29l2EnFBIDfp3HFD+0oDPa+RYYB60ZT0g0RNk/9P4mPPL2tdF6iGajbkDpLMBwBK1Z
n3GXhhERzYugPzEe5wSftGyH/3iZa/9mz241JqP2tJ859Vzy9jdk6aarM0XJNs3xv6K0q8+V+meb
8blKwR5yIk5jWZwGv9jblzyYuK53m7wxDpOgvmBuSfHaRNWSP2m7Xecbu8xXc63rgZg71lzIA8i6
ONY8btQm6xj9KeO6iZPNq0de0YKygpJxnK13yZndH/n+2+VYQUa3B7Ak7+gE9r7ccx9B51MU7DT7
BfHl/hm9bY+QFjBQkbV15D8KTGp6DqwN75QHCuDK6eP2JRqqmKi3jTXOwWFtbVfdkBrbjxLIZnmK
aS9MijEajreyJyM6Mx7v73GIMYETb9n2wU3H0g3Fu+5n7R1jx96mhP5hfzJ9r/c+WZnv2NO6Rn99
tqBeRIbFTIJO7RlhKEi28WF0x2VL87zNy3O/I2EldmkINuLlYY6zd7eXsbC0/8PWgb192uSQOwez
0JAjjq7mfXOdlV3cg1Ddz9WJ+9OsIda8IggvsTcj+wnQ0tRtWpKYItfmVULIqHnRqxAFOybuJI25
x/ZD38cgc2IvQ7IOeADct7wRqERDa7VEBdTt8+RHY/A0Ue1StJTzsh0ByeS1aapwvwRrqy7Q68Fv
EW92eQTYsD/cIFxfC36yU1rq0TyicgfAoKGtXhSMQPgnQJv/L895W85b0+nuwMAsymBoUwpeQtx3
/wqUsH7zK98g8suO/RGLsNe7bqy6eaibsqfa8OTy6Q+xt93tLR5+4eVtf2QeyiaNh7z0k37xfVy9
gjERC3g11XG+Rmm91qXk4iDyBpmR/1yohLGa+GEVSbVb7W1oo+DYFXI9sYh1qwkF0MgQ9teL3Lsx
bogZ1K9Sz/uaTtjp3BXrUIRIoW7z7k5r/7fFKPzT66LfX9lcNv4yFlMH32oyq/IHpRpLkaZirXGW
45CrI9zkPhzibpIUJtoru7swleaxrRBRMqa9auslgO/oEjgQ9R+W3Bdm/CXXT8m29QuK/lYOWHZN
YascJ6aovVRXbKFLhfHinqy1yGu4UIWdPyHgMuqVgLs20z9CwArnWIKyUGzZ8RI3B7ZgSudkDcpy
P+w+78d33qpQf40/IHDpkaTXpxgZWyX84GT4d4qH5r/K6UeHZ2hfyizc9RA8wJBxVVdki9yDuBnD
dLcc99ypsZ6YqkRYmKd++LYG7oi4qUAVqmeWsfjFC0JV8IIE2xR/gomewl7q9aPvZusbw6VblzoB
5wMTU8vE2W+xBeel4Oz65udbEaZhuIroGGxlA3UajpZfPeh28NofjT90HJdFaYmzpgELz3GEZJSF
AfJIBuFVLYfC1iAq0kTCv4hihPEJ29o2ryNf3VRCMJDPuRT6XWSmIzERQh28ohjdN7kh7m6n1pW7
d2gY2XsuZuIejj5UEs/VLrVMS9KEkWe1GwOuJGJlfclTaZoy/9WKthaPCEJrHqXBkEc+C9eKfTx6
YxCKW1RQGj8RIqYusq88HxNajZxLSx1P1zky+m1gpSip0MKd2Nc3SlyHHovzJM1SXELJSX9ezTJp
UjMB+DA4OIceBjMRUw8+ajevPbcSTHvnG769YkCo/BCsxvOPOh58/hmrXtVB7xXfRVDJ+BIsefca
bzp8s+Mg/uGOPMkpuXu29c9sQ8l/iy7/686e+hXZa9hnGw7WmpRE9BXHdkc6Ti3KsuC3y9nHjsEl
LhfrJdKB2I+rLKfx3Wem38rarZvzPx1lRvhjH8T6TRVu+2BR6rxMQzTCoDSKn1ebC4PHsCxhYlt+
PSEch2biqV9adg4/+2PX2k+rA4f62Oaz9ThIiBZuzs7cB4uyCji7bpr7OJd4KpCfzFvJsm2PIrRK
EgDaeRe45U7hvXVwc5femYPiuZOqTDVdQjLQTK+JZjXmWXXwnWtnjR/kPE1x0hZu+TQ4rWU/s8/d
Lg97Pfc/6UwKAIDRp+rqEXHY0S1bRTgc0VMt3FJTl6kd+RuHWOfGeQLz6HJGReX+MzBOD64lpuWL
lnef22myi29so1P9a0Tyan1RZTt+1f68KsluPOQls3riZQvmCvTaBfA7lVT/ck7C3OywL2iVr3Qk
cX8clbvefbcTt2LIx0tMvQBoEVuu9wLRsrFBQqppet9bF7wy1IFs39guYXfHqtggdhw8GBRBnU/F
3SbF9alx7E7gMLBgO2N/m4zO3bCK6hGIr0YgXsc5/4elUM8/x7gd+recMG+RUEjN/AR2Od1yBFk/
A4GfI6THdeGL09yPJwUnz/prtjrRIvfzqi8tZO9LvQBvZoM75O0Ba9gUz86eY3WXFjDmXWKGDadG
OvTmide7tn7ZrYXHnj2088yQBDefuGFw8010lQuoWPNWMSMvpiDp8n0eb966lfLsN3u5Y7DMsJxo
5Ptp6i2ZtTA+l1FzVCQ14xZrSqE63yfCya8qmmCC+r74FodTf51Xlxjk2AqggSwDPaXwWsRREEN7
K/C/0n6xiDwdVe55H1QUJkhDy++9i7+L/V898Ba96b2tbu3mjr8mJk6KpO6Joktp17W5zXMcwFdw
dcwpRizk32DYv/2w4A7po2QN/UWrCgJhHvvwWeS7RcUN+nM37VD9p9iJfgq32WY8afY2+wzBL1QW
6z2sUzgOV6bdl8pzRcvM0XHycj/5JM+uf6NYiDD1V+106VLNrFUba/Uy9pZfUm8a38QH0XN1pWBg
unxelx0KgTdxplUL7X+gEzKVc+82R/7y0cduGAPvwRutIb5MrNJrD0yDEUSYN/Tgv3mql1/FbuYj
nBfTCCze6tVxcCS9vd9Kd83cYhooCK3tSYxrlNVF3Zh0XRaFPOlwWB360Z5P4z71f6iwmuMqGv0o
fEeyvrpeWDzvho9Lga7ZM3PwS8d9zQM5NNcl34f+4E+zfHbqfJCntjLNE9aIPJfOJp/YY+odOctc
PMfNrJmiFkrqeI/PYqjNM5/yvBwpCdsBmiSw55QOF7rUG4psKfALvg1cNoofIJncr/ZGmJMfD8sB
pIJA1q1YgFV9FUN0902okAV3zX0xTT6eSK9uvtiLn2LwN/d7rZzZ8U+aISL3Q6m60g9xrdtHd7LF
q1sG0Y8c8q1IGTHK1yRia1wWxnsxJUrW7t8NOmpP7HjVt1L0+tx6DRCMZKnEqVNfskHTyodWLlHB
Z6+8317fBH2GucrsAPZ2K9O1a9fyUuzwE9Jxi+Fs5yL2KAncmQq28B/5iVEGbCoHrGqc8ZrHtn/P
iajm9Rp8a84EwzlPW2nmG3/IB9gWkSZEEOyvjB4y09pEqnHSvFzs8y6gjY5F21h9quDl9lPocFdE
+1RcCm1tyUD7dQYfn177RrGGsWyD1byEUYfQsAeF1yeNCi1zB5iFC6fos74Hq4cdrtX6ddfv/ckh
RGc+YXSZ7dhxJdp/bXtx2SYI6dSkCBMwhtrz2v0w0+eaJ3RhYDUOllEMR2t3pL7LxeGu2Jnr6U+b
3fnWYcQdLV8wlwi4WqyYxiLB3BspLGs7tuJrXpe5AvZp6Y5iiCPxEM4LDunX7tozxyBg1twNOQ2m
7tdn+nn/Mx6mgIkjf2VVXGv5xXsA3Ha1Q2t8Fos1+0d/V71zp9xc8oPTg8j/sKvGQha0regY6o1q
mYc2Oo88E9RtFNhlKmgfscUcgt0OzHQtJpFh0KvnvdNljpi3OSPK91TkEB2wta9UKuvC760KRjLa
vnsr4ym0rnqg4ztOsTN+9/1+O3CgFG9qZU4HaXCpKL+rPQ7I0sOSKhM4bQ4C5EROcRsT4O5FDkUX
rvx65GfsfNo0Jsdy8YXIuCphFQqwITyvhko6UbqBPGHvqdxvKwVrkHKbbtNjB1RRZw4QiHl2lnFy
ME3kEmdf53C0J9iSdpSIFoohZZbEKY/FXgfBs94YDU+GYNiCp1iKcH8C5Cv1BS7CN4mxeatuNa+q
vK6hmPyzKYaK3s/etH+Ke/aC/XUZOXCpUSqkjhLDVSd2k0c/4z7yg2fikCefl9oqXSaN+rY4BKVN
tuCy5U2QzhwKXaqGmTGTZIR9G7+ZmbuXo79ogbDSVvI8pRMXCGbEks/lGKfGA7Z9jJdRCSBaxGzr
O7929S8bU8ckGHvRo1R9n99Iomvzo+624t1buvKT6TDkbr8UmhVDygjk29j3o+UdN9bvHqQOMX2Q
KcE2wVlHuGxvnLLBpoNOVkamXHRVGIBDAx2PWDRN312GdoZMTmFln7ooXP8W5RBnZbBPw3n26BcS
EmxNFkJ9Frgzy3If+3mR2b6aSL10+9JYQC9VUcZJXg6qPK5x1/y2MPGne1cW0XT0/dicgtDSJtF9
W1pJ/TVlQL0si8zkVcXwCLPKabAF0R84M/9lzIfqsexDHFDy2ehsI7bvnsN9n02mKCW2lCkZe3jD
t+Wjt4rQRoWXnVsnRbt6+XnpB5nfPWu3v4Y9584DKLehxW7+rk33s9dT9dR1XWhIcw7EmxjIiaVH
t6P60RUMTd70hDnxl2VxzHntXRm+qi+MC4MOD/nqo2jLzK3Fjh1lbfuNB8mhkm70fp4mkT+3O2jl
q6Rhf/a5dGEIGKs75GLa9ke3rpowi7C5f1FszU7qdpyiVQLnvP+w2bJ86dmxJ3675LgsL+RNTn1m
w3IUT1ETyfa+98NaXUIG/L7rJhav9tSFM/ITPfRplVX97BZxiKtYNysL7vy4you0aIrQPFnW0DHu
F4JEp3qbpPPDH/1hRd/Xc/s31tVQ/zfAnkVnEYAVBwjOFb+0k7p5xWAV20dRbxqRC51qOoDcTt4f
l2/s2ZXuBAJlIaxlOyQos0reMjhvjOXu3TP9md5ecMRWmdWkvf2L0O/wkkaG5C5EUQ6iSRvl/loB
3A9hqb3o3kEAvoGp85BNbsOphoTaDq/T0s/92xZN9fpIEZ6vF1C1WhOWIhieaOrhHnsdm+4ZksC6
IwygN6cojyzryM3IlKJxIvsWDbP7m5zafryGaBSA+0NX/jWltm8VyPl08oVdjM8WODQLMboQu3CW
00ZDoYvpUu/79KHlSum/QmPn3/Bupx5gx6ruTCsW/zbPpdeRJD2zZGTBjGeyYw8uEPZr/rGTk98c
SAVcsbz6aGOymZEO9tjWecNe795D05QMZ95Xb1yt4zaBomN52dATjTZN/WItTk057I/m1s8d9ahL
3mYBuSaYwBLrOLbPtasn9b2gAPSpbOqqTvsoZ9a0jUWAcGQvpOeqOdeYEroEMSFViW90DcR8axaQ
m6Mry2G4RjkDRkkIDnNZ8jySiJCiayEjnQGg11rlk+bjWlNuiqlPZ8uYN5JFjciikTEFshshsdr/
u8X54CrgKrM4v4ugFn8pniE2zCqnrB6BMzM4NstcY8bmDvngeX+6MOy4A7AYeDDQPY7l1rrMPy3L
8MNixNQcIpKfBlDakHMDn6xHICFzY8j5X6tIEPP8LpkZT2V41KUR9zRhswe+xPkcek5BVRQueeZv
+XoH9iABi+Cdrk79qUbvwD8LMM+LqP8erYxVHd1Fm6diZpvwcRo65zWwS++zYQTqv23xcZ+3GK/i
boPr159V7iBFOgaQMKa8/mcDoxx9tbT734qwmmya/SV6ilYH63m22uVRFaC518W27HcWdu7zsRQE
pqZ6HsL6UhbYkD26QTE3h3yqsWmrmtykE8N5kXxlGD92jpMp+xswmfXdJUp+zeLOH8usDzE50gYk
psjgzcWfocyD/mRGYOqkjDYO60q50n5vnCBwTmqVNNumpdBk5Hpdd9aQtB1P2H1brPw6mXWLx3SY
6coYHRBOzipghh3HR0AMw4cdK4h7Oo56FWDhPPiUKczRZcwtezUlI07slql5FhcrNKP7S+LZpHOb
O+sLw33h/KZ1VJSXvXe1/43wnZ2F86PV2kfue+8hNP8nEKfcPEEHRO2jzC1ecvS9vJ7uYhrrjeBO
/LqMWW6owU1VfnSwBl6iPvNEMB7gFN0aLSu0B3ZbqqJnP8fBlKGtf8JvfinKFEMWVPrQRwy+EyPw
2JLQ5L13O38TJ1nb9KBBbWN+DCVNenUbgsnD9upG7RxtSc6UOU274aVDuW/EjXl6V6c0ACP4TAy3
ub5sc8NN2bCN+lnmtj9saS38Sd1QWqMIIFkKVYAahAAaTHp1an8YFg60l50zzn2yAxs+MGUiZVfP
XkRpBwgnRPxmd7aak231l+2Rhsx8ij7GL0xAqZeMXZAlba/KIR7uThuKgPUIOMn92Q8cfXAnC09H
7pPzGhPHdQu2CISXHnLzoGj78Dv9avSDbbLBCT15vHptb76pzYPY3eozBGjztKjQT8dQ+P+N+CO/
CiDn6zL6/tH4IZXjgPGOGwMxHajcOjIWqpmFDJpnRzplSkJwk4hI4VjqOZBHIZuBxLs6X3Ca4/Zm
yiF6Wws/PvnDLMBTGjd1XA7pCpr0o+BIJNNIWBxgUtB0hMxrX3132/7hfjlprb6c1CnvXBySoH3u
1qh83gcrfFibvsuCFgRymupW0G/nrX/AuXafzW6ZG81iA8X1NZKSEO08/VR5iJtcDqL89KaBiUHS
zrN9m82hkMHwvo02iKi/bj8wUdX3wGUcKmlF5/yKR0+fY09j2XZBtbyRiTUxRlmpLUVx23g2eq3v
bmT6j95j+IS7Oowzr4nMA9n77bvfDvpXQ6CFSkveCg8bhr9qZ9z1cQ8VlIoj5fvMG3cQZdASkdss
4TcGmZzfVrXtBwZy/LfdreStscO6SOSwLT+kAQ2E5+5PgkLsMaK0OU8jPF1iwMA/Bs+tX0ZtFIAo
pVXmcxygSTNDmDSiLN9sqy9+daV22tSeFv/QOFt5aGPPeR3s6evaikg2U4UFo91541NTNRw2ptXd
T3+rwbOrYC9euWnHK+zgfli7LfjjWjbFJd1VlJKTxP0wTt5Vo73eJsd1P9gJuj13IRCbDVn+qMjB
dEAc5xxfE4T3W6GYYWJkpj4ugaqZzHeL55h/4n0K9+kf4zkM5XiMSitjqI1q9KDMmYviIRgIFUq8
0to+qEbVfaYbQinolgMj0fX7DFP7vVid4EC+lcmCopDMIAJj2YmKhFLH1nIDeWBaaLpXRCQEd5DV
Gv3GclBuXlw9u79qbYseQwpn+cB0pbIzY/V76jSb8yYbJGPNc7JlNiLD+hORPXDOLp71kDF/PH/Q
AX4wmwEW5DGZMiYBV9mdeb8yOjRdH5BX79VMpNtYTcWttIZwTfN6HA9s3er2lE3TdAldKYes84AQ
T8uu9Im0UISKhQStLx8tjn8FUWGVmUUZyBvpmvXLGmBT6tmx1wkihAH5+0Cg1dnvyijrbWiWa27N
TMfhxL+Q1ADlzYpMm2c5rNb9Ovedl8XTgiNSWQoFlTYobcZ54Yhe5qOzRGRjyFk2Z6W/UJuvCe1M
yTagOYr9Zkk515bDikR1Hia9/lcZkORNzFjpiLaew0Md042NTF9vGtozIVxuBEnyav0fpifBJi4t
A6MFGNJfeYv1mDqjlnCIYWOYdcpLxVS8qh0a9Q5ARqJxWKvKm2eyJPbzOKwAZ/VmXfl3gQqt5ovD
tZlyo5EejnmYt5cA4uxKuAZLA1g0cd5KgJzJ3rgPXKMwm+qhJ+wZqxgMLo838RtmRE+MKc3j95UO
+E/LdfRf6VXxUbqefFJ7PP5QTcjLY7RJUSK6U2eHXzkZ9WB1B9MW1mst4uGvka48QmMiUq+W6lM3
RKcJ9wgKC5pK+QxL5SOKtNX9kYzOf9/zEMNEzMFIWbLDxuUC2rApHXUsoxUeIGcdVbQHH9PKYjbZ
Rs6d1KsGYrEWpwkNLeM+yp+n0Jjvce93SHp1/Z2OPXpbJMMHuIuVlNk68fnhIaK+VphHLwPpO7zp
gP1/tccZYk0+kAfDXL930exADFE/pCFMTSILB6kB7hDxslNFna71al1tvImD0rZGqFeu81AQ0MBe
0IJRgsgFyzrZ7K10LyjX8NHu5lkVUkuPAIogpezDGkI7XFZHyTNZge03loiFKekvdcqsJehyPECn
bFYx1Gj3zv5JUYzBHuMuVjQQ53p2iS/YEcyeuJzNj8oI9WKNTPkyktI3aUcRfPZjr95OJLvFToa2
vBeXhhSBkidbOTea9i8DEWHvUXDvvTPePKtsWKZyRhYP5Ieto/2r1tzJ5NoL5fbf8ESjRxFXc/1e
DLNHlIJXp6rtvbPy/CH8SaG9S84dZi3SquqH8x4w2EhsDkOvWngcznu/bC+0Enx0pbTd/QA2pqaz
6CBnADeciE6+tGcfYaud3lqz1BIaz0WHnMedNCVyjsLiFNjduieMcbfyO/HTa51OVcFOIsDzuvjd
6rziSe5GhYQdEpaSv66G6Xo7NWaovMzxOjkypxZv0ie8g67891rVo/w3yxA3FRG1aS/m60+/jpGx
rbOBlZEHSNqN5jmiTfpKpOks9RjEgeP+Yko0DHn1wk4ML3Fnl35Jz9GY9dr6WoenIhpimfoMiGC+
cM0GaTk7IWhxpUN1Zsy7e0HBjl/U4Kxvsx4296hCA+RAkbvJmzXLRT8wcFd/62KtfuxrYNo0iEBR
Mi+QOs++9jqf+8EfHqquQfdyOmIjcH8hjjdezbRsxui9mhWkvw9i9Ltyc5NfvZ6S/WdNEAvbYFvS
HuGjjPlkuQisiFB6+gSyJblqXVyW0goV5+EJoU/kxxFE8FY0TvW5MQTy6lnG/zHTUGBMghnQjYqy
8q8Lw+wmUSQIED1jHBW9otrq8bXO+xQTvs0WyWE0RPEDvdt4jGpa5ywCh9+ORFtBUWPrzy89slnm
zrt9NwyD3zBwBA487vJ8YmglLujg8vk7xnHNNdAUOXVJqf8N+BKnoHdElcpFLJc6d8SSaE2UEkO9
1Z8lKISNkBrpT9S/+pVJXv0Uoww1h1Foeg1iLeje3F6cc8druoSOcHhfyH86rWEZPMickf028sS/
ZUDoOxWO1hzTFraH5M+7x3MUuqd2n6e7A1C5HbcAOqGOESGOZU6LhrVSMzsYg9p2sWTHKrihuEIB
8Gs5jXr7QJ5cOGBF4g8mEV05YAThLCdv7sRhGWFnyQGheOXV9uZkHyRHVDxu8NAzmux/5c6MQsIE
63ZSY2hjTOzmsjWovshJRX7NFYYuya7r5xgOmmnmZo71ZYlNmCnat0yw6/iJLpWsE0iC9trXW/eI
iaLvrWzGa5Dn5b3r6xxmYfa+h9JymmvdSsZnF2TgezSP8cmrYzJjLPHm2L25+LkvcEDyJr42VCak
dRh9DuttCp67MY+nG3IAhQyj5HXo9ofRbMT3xFYZpgBOMO3jkD8zjLHfzMSLOS9Rn02TI0ljwhsm
7UJeGQ306e86IN6SII9bheCOSTIHzi9SmamN86qUf3NwUNzbTf0q/LlN46/QkLQb2/AnfYBzRCnc
DwxrT09f6wiBFJzc/h9nZ7ZcN45t21+pyHfWAdjzxsl62B2lLVmNJbcvDKfTZt/3/Po7dlbdc22k
bZ1ARL247KQokAsEFuYcM95LYxjlMbYyMewsK8lvZ9RaYW0C7BKt07+/JLCRKMTHlLXk2BzGRjpX
9jx2xJUbxeAfai83AF4U7hGF/DuyUqK9K9t3pdnIOwlcBzzENodVsDnPYyr6z+Xidw+dG1TX1Eb9
ZG+b9ZQk0Jf4bAp33RUrDehduxgm/u484z4LTj7pZfudg0ax/IxtfCU3cpnBbLLV2VFMkll1tcxp
j00OKtMKCOEOwdTk7dHp+edyahe6J9DnWPr5S/ccmEt5YjlEq6HJ5/4PUnXFLWgAWB/DvD45ElLo
vm/4ok3eMIV9vjXXPfFnT5tRufeABZwnNvTGLW1n+0aiDMf2wYOuzmJAt9laTZWTAGl4wIiXvLip
ECrL/UJrJb21i6L51HadvLLRFrDljJcpzEC+hHib+PKvHeZAy8Kut6XENif0km78KpoPPpPeZwfa
9LNPfjEtkQqHuEVL+eDH6bBPyokv8rzicMuy4MrM0BIIDnwR1SdZ/aF3WlTQLYaMnYM2M3Q6n+qL
hNesRzsQU3zl13n77HVm/kZgdkUEVBkn02iwRfX4eQ8duoNmN/W0P+se5+VWif411Dnn1pd/HTrP
ZktTi5bgjrMvk33tIKq7zLcGRDwOYIJoQ5abZBPcElIK0OnZ5GwtGSeUVWMF5wK8xZuuwgawMznh
uI8bV94uoze/71vx57pZ6XvpyuS1NyT5vesm7YFUm+atyMfiipNe9xXnUf3J92sX8qwfNVdNZkNL
i0CpcHLVXuYtWt+IyeKPUSLM4TiwrwYAmCFUR6l0aa1TlBzlfRBydd7N/WicjMXOXtFewHgqx+Lo
WUjZ4tqfAF9BnPmTD6/32TUQZq+8qfc0NSSSeWec7xKjWz+NxhLfjNuQHTHeS7wENU2N9gr6Je3E
fXkJ7LKvCxOkz3oKgM1nmNZTUNN/ZFltNrcZH6sEd8fstD2pH0iWi92ct+VMB9HwnOhOJHlN/6AY
Am98jWgttbM9eImyeOez7WE6pJwDeocigb5EdaGwKB/YRW0OXIwoGTAisXve+juOPXNy36XJruCe
7ytu0V3tFmjWXnFcGWXGaQPZELP6JeHk5G+oh14bSHbqL79GUP4EhS0DmLrfIJ+HeEbU4MXybEbm
XYBErcUfrHdphSaNL7705rUxzwzOh7ZfzlUnrvUubX1/12zSpFcUlTxjOcNiE/bFoJlvIpVYCUNy
2p/nnXOmxfHYXw4DejE3muhb+f19x0ZEo7DLzXPcj/fsdd/xnXuBH/yzB6mQqNcIoQkyJ/PM3gfz
a/xk5AhotYZbKC+JS8B8ZprIzusy+sMe1o8er7rmtS+g2m9eQE6R0A1Y3khLBAiKVcvr1NCk+IsL
Jfyba1sWNjcTCeA5QaN8sFLTAunhvxRy9JMRFwqwGTmyjzsHazlLRUwj+QkxiR4kXVxosd/ceNk2
GN1Tp2FrDX7pvZWtL4z2T3CzQqnJTtYiEZnXnF3Osg06Tl2JHAFRQwqPUzOxQijVaUP9dFB98ENk
/tVqynu8lQe9N1GpziUf/ayXVXMuAv9j3tUPaGa+6l1arc3WGvKSPsmZb+q9YAtXT3q5KUIpzaUd
4ZlZ6XoWcL395cFZcy1OtwyUwgTileI8jddzHGD9teUlpyKIZ63ZSgZKaXqNFC198oWy9617Tp/b
axRso9ajlIFSnEmPVrP3x/nsknHbyzgUdfZC4NyPK1MGSmXyJLe2QyR0rlhrEITzofcGzRFXKtO3
AKoNsp/OUZ+3R4QLztFrV1NzxJXyTCeJexgxxFmuWXTXLWxdoYCnWl9NGSh1mWOGbx0L7V9/8d02
o/slivRieWWgFGZG1wN7DgROJ8G8Ehg1e4PSzl+Ytn72QJXa7IyyYTG5DVD6OPKfEZIgsJKaj1Qp
Tz/okxwKZEmchof4Ob7t7PqTzpwifaU+jbj38ynu2nOLqeZoFbm3a6VmDqH0lfq048UB6QsImgkc
070Rv8mWbNb6BDGu33+CUnSvppOPzTmS8mLv8VjM5qBp9AZGqVBfeg6XrOtzXG0+4IHpjgOreq93
caVGK5gymWS/fEZcn2N8jk4S06DmxZUSHYs+LceJj1sqimdoGewiqzF7YVicv2JQ/p4CgQHi+2HH
EiOsNXMYGDyHz6aRhbU9vuXIHVFBQ2KdlEZ9EYB61423nZeaA4i+2m4dPyi3E/78+C0Gsfw6czg2
86I+YK9z6ZWz0dkPQf+ns4gFJGyPwGBCp7n58jHqUETgeX8DsRCvXrei8RpRbTmr6ZzbFVr2PH32
FnoJuMF27P39B3Jg8/tCoAZDCbTcoW5Pzx5wnl2SGNfFaD+lXXCfEfgzztO7ZU1oVG05OiW2elvF
j228ypif/arKT4Mr4uOwBcEp74JLW7h5zJHrH4t4lK82I5muJVoYx7V2sKjXm2Xx4tPGPq9/A0/9
yiq6ud5hkzH+BKnqAbl3pjPqnLM/AZlA3WWFDWS/W5x9NR2nDDBnkt4HbRTdwxc8irifPmSriWNs
cA+rF1lH9NE30u/eb2gbru2xuDeqqT/RrjfYn9fLpyVgZeCKm5IuQyuixruSBoATPGr0h/z0Qk71
5IRRfpkQtBn9glC+suD1Q37H8GDvyiS6TeMRAVx9I5vimo1r9bT4URQ6BlIWF1nwHSgorEIrkqkJ
wpptPkyO9TD5znxiE1hiwvMW3DEYbPcVx1FHjn/GvZsFxbsstdNDOhihdMTykAMMgml11wRgKcs6
e7MVpb9ndVatJw6Dr+A/PDfGOtMdwZLGevMQFH6+HuDVPti4GvaI7IDHdMt6NTgZaPA88W+h3M3H
TK63Bt41vETOXsZRtPd5+rlldXis6IPjSXWXMALXeOVaEuV25Z1wDfdv6Sumu2biWBSB1CgxgtDs
fkb/lGIKg2i0hxYhTu7M6eIeuyIGH9fsbnyr9xaOs+0WbC0H24MF4bpp1+E2Coa7mjfyQvw8+gHs
s9DvWGoBJ5mdfTmtVzSabue4ejMPayhzf6yONQcurh24xesebcvt6ohXGXi/Yw+CdZ94AT4QCY9w
At55g2Vk2A+teCNNkBrkWqEwLDL67o5f5siokC94iJVdH/ukHYdQyEMOcC9KCJ9RbcavAefZh9LD
5OrRiLoe8ZkcWo46d7GLGoxRALY6ii+bvT0OA1E+D0Hs9bCh+w5gi1xuOfRdgeRW1DFnrCbI3Z1c
l1crAVMAJtZ2w3TGeRknjsNkneOlcN7b44i1rPPFE15/99aZaw49AYKW72YQGgyCPe85Ag3WJ4gg
rxyaG+abqB6hx9fXueWK2xROJp2fXpxGM3hojYwTlzm7hZOE9k1euxZKmGCZTv1FnYFnSB5bp9uN
dp7xCFaUZ2kMdAQTOCZ0Xuz9xS+BsWB5zMGrnMo5PQ+5dUOf/Q8vnvw7uKEgcYaO8l63Znu/pUWB
1zxNnRCeurmvZ3HRnCXnUljuV5DxK759uKGQ+wNUua7jpdupnVLr1jE56T+Y4yJOQHBfOWlg+geA
zujEQBwd0SFFxqFam8vy6mOSEBSAXK/YO5zwf5FRZWRAMNq3aSryK9lXnBNiorudtuhtkboX082G
+Mum/3Myy/qMaoUCgWgajJdmVm0v6Jok5LEWd1Ua2VdItz/hOpNvA4OdHDpgAjY5KW8PBhSoFBJQ
VvDnSdw70AOOy7waKFeaaLzMzCj3fCwGbxIsKEe/77yDn3cASLy441kkOJbWVFS3/Vrcw56KXsHC
vzeYx5uKTqBlGShezRgjIe6oW0D/BwmX+YN0m6sq7654wYz7GB/EKfISSLIRBwJLY+3rrkRP47Sg
iXBPUdNRu/3ZVHZ9ynsrf5qQRe9YsMfvJSfmT5mw3fddNRqvRB1Y/Z4QYU7Ui6AePxvIRzpQJVX7
HHXjF78cjRtBv/amX3mUnJGM59iA87XyRA/t4G2vWVlsJ8QczXYwkF3uENFPnye7Y1M9uWRcGaj6
yS0+RqtdfJTrsJIQOeU4khrzGGyoQZKgq8Bgdw/DjLspH4gvs+whRpnVLTwZu3YDeMvBR3qL8ZUY
2vRdIayhPk+GPa37AUTubTZPgbe3guFD1xvVrQWd+TyVc+yd895fOatxh08jVId9FQwbQibbecbj
iaZqwNXF4XJ5gBmBTQfwK5J6uB5S+iAMYOVcBcg7wi2v49upmK8nR3ZnzJUJhtXWfsg9UR68vOiv
jUrc9uSKHC2nH739WsYPNB8JfdnscUazlFnJySVIYaoD17sxQDG3Hz3iHvb50sWh03gwkoLueUoK
+U7wSNFHl1hY8PjXduM0bwDibOPB5wTTOviZ6b0vpgtPuxXCv2vL7QrI7XplO6jlFpj6YYvm04Kz
m3+K8wS1B/C8iuNR6yusAv913XE0OhTpn5bgHG5fQrR8P66VuGmmIH4/dUN5bDFNHgomZMz7deJl
OxY2xT5JxwEtfQpMICvkdG+M6AbGqAT54w2+xXmS+YzthaBoYFx497zkjdc2qHizkvPayilBLdqL
PAYmzh6rHDhXgqB2nw3T9mCLjd0HZ15MaPG2wxnJiZ0AvlGf7AZg/d6v0N/sSdQodgRklLelKDq+
YLUlbzG8BKhzm6q/iZMFGhCxN+PjjKfsuaZ1fotAvHqDF2U8Do4Vv81ZHLNeGJt5OJG5sl6hNVrq
cy7JWBHSShyyfHpO58akYjbKino3N+yljc1GH28nBgKE4JhGLahyd7UOc22/muGQcviO6jufizd2
H82Q4KNHjlcMiTekK0KTbyrLPFAg1shPQJWE3C1t30Ssy/boMKuHNc54hqVn/Dtx8L8+L/8n/lI/
/Hvt2f/rv/nz5xpRC6r1Qfnjv8Iv9d2n8kv/35f/6n/+1ff/zb+e65L/qf/ku/+C6/7n5x4+DZ++
+8Ox4iB4fRy/dOvrL/1YDH9dnTu8/Mv/7V/+48tfV3lemy+///a5HqvhcrU4ravf/vNX13/+/pu8
RK/917fX/89fXn7H33+7rv5M2eb9+1L/8++/fOqH338LvH/a0jEDJJgmiHnnkiA5f7n8jev/kz/T
KxEOf2uCK/7tH6C7h+T33yznn46gGQH7ybYC+6//qK/Hy1+5//Rcwf/J8a1nSzdg+/z/7uu7J/P/
n9Q/qrF8qNNq6H//7Ye7ZGmpfabATMmJKhaP9/NyGrlt6/ouMd1FZ58sTbXZlHnA96Dyecek4wzt
9exuIn6Ol61+oQF32fv9bevD9ZXtLBsYlmd55F4Ku98eG0JAxS6xMkfuhH3B8ttwrqLTN8/0P2P3
8liZavepB7GQsSx0kZpbvrXzhRV3IAxd/+Ovr3/ZJv/ol1E2uF7QigaQhHsk/8YGFT3b5dMsMuHe
riBd4EF6F2FvubbN61//wB8/fDNQNr2NL5rJu/zAqQg8WnbJyErC7sckfaE3delZ/Og3Uja+frrN
Yhgt5zjnvUfXDhuvyQlub2IOyZPMfCXHnG0lCYXViue5sGV7ElUydVe//gXlpR/zoxtQtsaNV0J8
7QF0jDF6HdjarL0t+bXJrfYCB48vIIsRINUtuxKZH0eT0OFqZwCiKXUaubyhJnf2TVu+iAnkKJyZ
ISB2bW919VfPmdMXfr+fPUAmjm8vXlOpM2Rf57iuvQfjYGVRMY3Z/a9H72dXV5pchZ+lyLY7giOt
NP0isC7cVkaK5FDr8mqjqzZmp2kTxzkWgze9lTNqcPDrnt7Moza60IdkTWPSah1qY9uOYkG0eIAX
Vnuat680u8wlZqlWZMwGdFuy/UUMbO9acoqDw6/H5ydzm6cUT4lh1clY54Ql59DRa/gH7fjWardA
nAcjCbzHlSWIq9PnRRSuzD1mRiOn7hsjhAvquQ99ivbubTkMxtdf/zI/eZd8ZarpfTEK7CGsaGs8
H2tsGwhF0rzvXngal+v8oNB9ZbCCOrfJkV6jsDb8rTzRVm6mYzGvUBjbFGOX5o+xvi84Czqjz5LM
C4dhNIHMuHVFcAYwn+XYIP9Y9OraVyaNtp7aCGijHzZmvj3nxJazcXWD518/i5+NlTJrwCD3cY07
QQjEEvo6O0XrNrbXun2XOz5uwV//lJ89cWX2SHz4G2jG/LArbIJ8yk3cB7Ek6Vfr8p7SJr84aQSD
44aj18JdFEj3PwDX1Tp1l6anLCyAY9WeD1IpnAqewFAA7cedgw9J7+6VyWNMrWqFbuyHdj/lPIPV
XwxEA2u6af4ApZ5z+gdtsDD6gSzb6hoRWDUfu4zewoPeb6AUtGeuVi+NxQ05Cknfen7fP+BqBeun
d3ml0BCdAt4Qjhc2bMnTq2EjWGuX5OUs9ErMM7+v5CVdWxAFnRfmfdzYcBnMCfn7aHcvfZsvb8oP
ZiRPqTL2VLEgrdQP2wjG0iGLLc97KA00s2c0YmV+XGJzrd7TXrU+jlU8Vy/M5D9b83hK4RVkyHj1
NjMVFn7RnBOjp2VD3GvAsg65XEafshoyfPlp4jZAgJct9g6uPVv10yQIk9AbYFcp0BW9nefnRhSy
rxwRUiA/9mGRvvB+yMsw/mB4XaVAnWlYUrhjaDsFEABgd9E0AH1GmX0FRgsDb4yU8GsDgATQCYp/
526xLLN6Ran72Xs/Nx3nhVv5yUTnKJWAE8Vp4Kds4RCZ9n624NpjF071plFH+bD5FU3kyWu30BjM
BFrdOBHS5tl69+4q85BfZZxyzakdAv4n697dgi/Nssyt3s27yixUdJZL5znzws5o5jAG4oFu3vLj
P7UmCVcZeYwfrp9lsR3GzeJ/cPgy3/XCKI96V1dGvrXQe6IJDUKnYBeGzcQnvm8kr6V/oUJ+MkO4
yhzXp0Sfmkvnh8M6RxCp7a4TfyyNZLZIzAQVDxh8NFP0+5v4M8bo3tR8LMrch8OXMxuzc0PXj0q4
Tyg2kKyPNjxevaFT5j5OJvIWb5l3HFtCGN2VXCTCSo2D3tWVCQ7lrqgyXK8hfdkh5HQw27nEDL0w
f14e7w8mFkeZt1wpMLixzA4zmnN7c5DZIVprLbXGhbPy/WeHHVvty7TeQpM9L1JP+a6K7ZcWwT+7
daWa6dUTkVvEG+eJkGYujVWWFi2BX3rvjaOUc5KNQ2ORVxQaEMevzQm+SmSRvqj1WB2lHDJhdALm
1ha2Mi1OfVDF+wmzwOnXV7/MCT96rMo7T7Rtsm3SmMPZwFWfOPl0soe8qQBZeK7ea+8or7010e3N
8mgOLV7+18GAw1Lada63HXeU1x44jmXPmztzuu+4MLCx/WVrpVmytvLaywH6nE8eUhgjH79Ji9J7
1SyF3q3bylvPhxqaNu6QkCTQSO47x+z3HvmOid6MYCsvvhORV25stHkuTuNzPsTDLRyGQu/FtJXX
nv4oiabIsU/dGM/9kwX5pLhHkO8meu+NrXzHsC9NbTyZSB7ikdi2xvkAYrF64cX/yaRgX/7/bxpQ
DhAN2/ej6diSWI0WYzR3LYGzmreuFK2Fah8lvD8x8saHzmR9VwVLpPlYlZoF78KhZo9v969bt83W
BDfp6t66Wq2OH4EilNMxmGkam5er9/oDo1RrLibMHD1XXzKgU6OfEwvqYuH49Wz2k4dqKdWa2I5f
C1Nwddv80kIrOsUp0FC9iyvVmi8YW9OYi3NuBRTO44QrQZuh9321lFpdBgtP8Ar3yoGrgqlpMney
QTGhd+9KrXIabFa1JSAiTDAh5yT9Mmab1Bx1pU77rRuwKs8kROf4u1zb+WBMval5caVOQcp11pog
zfGQQRz6Jf3Uj1uveXGlTFuEsxmryfGYuUGC4yjF0t6ZnubVze+nGM9CR5hCHj96AQqsnuORh8iL
Cx1VIVk0Sp2CjTErmyuHm+xqaMGV7zoHYzA4k9V7Z5RSNdslKMcmnsLVLit4hVbjhM1sDp+1Lm8q
tSpTuI71UvJljfriHKBFP/R5turtUkylWEfcoFa8OmM4BNZHZDH4T6xHvRtXKxUsQrmu2FvTxLhj
evywmp5m+85U6jRI09KTsLjCbIbOwLn0c53jxtW7caVOq7w3OlJsx9BIh3RfZN6tZ7ZC72U3lTrl
+HZuEDRCZymWP9NVvjOd8t/n5t8dm/8vDhhNpUr9FH8F3+s15LI9VlowyO5u7a1Yb+o1lTqdSEFM
cqL0wiAIxHv0i6TH9+km9VYaplKoY1uYokBEEZZkAx3qxfsjAaurOexKkQLTbEkj6nBCrh1uvJI0
zD5/6eT1J59T1dEWkLaSNkY5hBfc9Cu/j+Wrwoiad1qvo1RK1BzMoUOqxuuYRBB7y/m952vp86Up
lRrd7DoggCwfw86ZrB1m2Q9F6z/o3bdSo/ZsLzPQY+4765/tcX0FgOmV3qWVCq3nKIphYQ5HERnG
3sjQt25Cc48tlQqVskHnbJjG0RXBfbl6H/wOTIHejSslaiSs0ztYUWGRVI91XJ+iMtGbyVUXIcEu
K4ZVaRzrbQL2AtPc0fuC/tVD/WYLAKl0cIE9EfRdxrc+yZJVF+kds/7VhP7m0mkxLMk4ctNN+WaD
k5p5b7UGWvUPFkHWkfrAQ7ST/A8SWx79zdWbp4RSjyOpbIBj3CFc+0w+Q142w4wEgoPejSsVaRHQ
XGVpMJBXhZTArHLCr4L3etdWKpLY8t7xpDAIAWV1i/3+k01+qd4MqxoIebEhIgo+yUnqLjvAr8Yh
ILhCr3BUF6Hf48y3HYBXrfvU1QefTrDemCgVSexwC8JvHcIRQg/YYoBhsnWf9S6ufDFnzt8hOkU9
qsvmai442yeZedB8U5TvZTeOgsA8Lu4XzoM1Np9JCOk0R0X5XCIlW0WLTenYlRaw5ObzggFF69p/
cxDKOQUuv0har6YlbuFmZ+fWJl5bZ8j/5iBMcOIUrGd5URyM1JvI3hRuorXA+pt/cAlGGwwslb9Y
6wBvwYbyeDBZAaVaU8vfXITNXJLekVFDsd18MnCy0MB/ozcuyidzsizRuRbjglTfObRjDooNupPW
0hAg+/dbuC6ZPHq6F37MsjyMtTgvE34/vTtXKjQrPWF7CVF8fm69Is3RPfqeZ2qOuFKhY9yhjRyn
IRRN8WiT85N1idYiRQZqfV5MLzHegdCEoLefSyJupZ191RsUpUBXuvIklw09AgP3QwzpIPWcJ61L
q8KqBWBt7ptGF66ymHeEoLenqsz0lBF/cxBC4qmCCflOyDHMdqi2+s6zer1j/785CMcGjk0i5y6s
kb8Uu37sjBuD6MzXeiOjfD/hVjMr2iNPdFr/7FnBLb3/h96llfIkO6tPGrfuw9yNXy9Ncy3KUu89
VLVNhOnkkLTtLtxwtBynOTYPRlF91rtvpThTHEt9t+R9CHNqn9vrXem/tOy8/Op/P3KRqooJtoxZ
TI3XhbBuYF51npu9aqHO7+bMHNe93v0rRerk1VJBm+0Ir7A+Fon9zmhyrY8/uOvv50QY6H3helFH
/U/9FdA+uZOTrXfcJVUBE4E6TtpZ0J5Rvb4rJ3yUAHveag2Kql5KlrbJYcj0oUMW3HzcrBEXYeUX
Sa73kfaURa4Na9kfsZ6F22I8pqX5nLZ6e3HpKTWKpbBlw8ylozV4HER6j89a6xgKv/D3D7Tw16hs
pxXANs7w0PDN4VHGc6ql9JWqXtP0JuFMKW9iJDZiFLo2tGxNwZj0lDItF0ybS590YTU1Ygfv8dSC
VtX7QKtaqKHD/meDNA6ZHm+m1bwpnEWvhlQVVDDHBbGVcRd6UVzhhltvgi7VOzeTqtIp4C0Ri5l3
oSQxxJLtbScGvftW1UtdyukEltI2JIHkXSq7RwLvtDZxUlUuRYtd5rA0u9BlZC648nnXrphstUpf
VfSAwcR8WZPsV3hJuwcP9kgYyxu9ayulKQT7LNKMSQ1MrRIINY2KIzB2V3NglPIEg4YqLVupm2DF
dTW67usiFZvmE7W/L/4pc4CL+VYbbhfYquztO76keqfnUpXyAJD1a2ch0auvA1uAO/TXHKi1H0y5
Vg8HI9H3t++RLo5gsSPSyh6e0rh/JPT5SeuxqrKFOCKpsSiIXPaq4CPZbRKWt/2SUO8yvD9YBLjK
fSMrFkG8VLwzcQKRvaLpF0a4svXOP0DKfT8uaz4CGiyjJvQN6Cr7aW7KryPBo5qbXVdZBMjSFPYc
GE3YkXt5ILYr2/FknZPe0CtnQ563LL6YRBOOBeGuwkUPb7Fr15vXVbHRUKC+6y3C4nrbi4ed3Mz8
E6QEvIR6d6+sApa0c7t5YWzI6wP9PpRvSBnS+1arWiPClCF+eiPjXvnN1doLiApFnVzp3bky1UzW
ZK3kPzRhFjnbO8JB4ytCxhst9oyUqmjTYn53zJXHGlQReULe6IMud6KauDy9+1eWAxwiwuRvJkbe
6ufrrvPfQOPQO1MA+/B9SbW0zH1jLJvQ6jL/o8ehwtWYl5Pe0KtCo0EYC3RIpw554wMc7SQ+GKvh
HbUGRlUadWTfDE3B1R2SQneObM559ZKK6a91xQ/mMlVmBJAHqa9vgpZ14fviFK4yitZLCbiMyyDO
r8pmnZ/Gsi+urd4y3HBIktZ5xuLmtQ924PTdUwC94irnXLK+AsJgu6RypjTjyTbwxYxnO2u7N/Cx
SSMB1FDln2rwKC28gokQKkKFEuIym3EZD5igi5XUCXNYrsfW8LPQ9JbEvo7qDFilJIjQeW+gjl1h
TGe9d7C8hWvORTpsp7gNEoIpC3MbT6UJBoMctNKqPi6ebUcPg+0a2R+AQts2JIk6mEJIZG5+aEgP
PWZiAnpceSZJUe7qxeNVLOs4uHX9Cl+YaDfzyfSJiScZsrsmCY5QSZz+/nqay2KyDxOhWM5x8mab
FnaRTPY+Lhri1sUUBCSfEn9IGlCddvKmb+O+PxVy8MTNxmjPewfW5/W2GeVdV03CPtiCpIVdFnXR
9lTIrPb0ViGqtKYrY0LcmqkOcz8e33Z+u9FDrfxBr3ItXymuKh1Q55MmEdDL2zlmdptssZ7nRqra
GsHIObbfkFwDFAK2gJizkLSNVHNxaSkLQFmlRDVYWRO6MclLR7Ovxm3nGU7eHrTK11Lm5aFsZ3J0
hzrkfODr3Nhnx+j1xOjSUhaAzUgAYrt6dZiIAPnOAB+GVMQgM7/q3bsyJ09Ou5EUaDZhQYKjD76Y
yM49m0xT7whcqjrEcrFHl9SpOnQdQu34PF7Iu4Hee6lqEC07WtniFE0IteFLZOdPkZfqVZSqQJw4
IySTivt2xijsg+IcOVKvbW0rY+5MaKYkvc0Q6/myi4yA0PlC1ppjYn5fq52ILTfnODkkRzUjJLz9
6mbds9bbYivr1gzj9VR5og6JPWvusA6mV7U1lJofWeUTnripGCvT7cO4y+1bm50Vvo5x+KB175Yy
LnNTFVIsMQsEIe0dzGeQ8GmquUBQ9V6NN0fwKfmEc0bTQcqR7r4xZhHq3bsyMrPAKu2kVY3RtSjO
rjU5A+konaunkcfw/f0702dVjJCp5mWvRu+cVJb4yJ521WsFq2ovbylb8qRZ99HKWq4jOxpDTwye
3uxrKut50yrGIL3MARm5mft+BlQ3DqUWtVdKVfIlO7mMC/vk0Fgr60uC2vzLVpLfvdd6sKby6XBM
q8qSLG9Ckvsm4zoPKrkX0Tw7L5wd/sRXJ1XhF3bTKHJB3oZbIa3umXT5qd5HXmU2h5nk7GcMZ3eG
EZDLyCouJxctYFNHZrfj1HpPXyq/4uxBKyGuvQoJxDL+KLPZ+twZFJ/eACpzKS5gV4wZq9uZ3Dt/
b5RZDG0iqZpCb7Orys9cYW00MS4f4GiQ0U1JiJxHxt46CM1XQJlTNzF2+GnNKrQsmeaQxDISpbPc
njQ/kqYyebhkynSVyQ9YRzIWk218hzfgs9bwqxq0YijXASxYFTZd1e+X2Pq6DY7mjasStLjdZN/n
Xhmycj4VZn42zV5vo64q0ErDIEsFPkk42FNPnAppkthUXusNirLghNPUEWgyVWE0dv5xTExC2ZxU
c0WoCsX6zK4IaZJlyKL/zpu2m6KNX2C5XBaVP9gqXrBB37ou4oVzRrerq7BfzOQsi87fwRqa9T5i
qlRszt3Un3KrDIm+q0lO9v32nHgEHusVkioYs4OlttxKlKHnkPTZBv5VbpOgo/dMlSLqGjKBIvCS
IejF+bbvSnvvDdn0+OurX+bCHwy8qhsLZtKOZsn3vdjsloWV6OPgWAhZ10eXtXOlt9hXNWT+6ka+
SzpOKEZraHaJM2SXl5+YQL1vscqhL42URM0g5d10zKdxEK9jqRVXIKUKoQcuMfiCVE9ss45zSDta
+dsoK73Hq8rIKl5GI0cVeJReF72eVqN5qogZ1fuGqDKyIiXZQ5h9cZkl/ceGqKJwSB1fc9CVqm3o
LghC0goOw+lK1K3/SOp8qjkw5vdTAln31TquaYFCAITTHvNh+2GDfThpXl/5+gGkiaJmAPi2dd4f
9I5elV7y7tdF9ZPZTKWE2ZPgtBqHIMbPOsp2bT9OJNW1ejQMoVLCUvoIRNlfhr3xIxqOvX9dus6o
ta4RKiOsNrNx2UhMDKM4oe0kybqBcqL3DREqFCxwicN1evpvch6Ik6lS9Aj7rKqySWuLK1QwPanK
UcPKtghl4hLmHAvxUOPne63zZIWKAFthNpJ82JKORVJRfc6EFHem2RBU9uvr/9W5+ft8LFRhmWtb
5uK6I6+OOzrlfSvJC71KwQx3JzZio3lyAtvtDy1B8vWtsbIruCXMuS0/mHRwTqNrbteebazOLtii
EULBauT5fVk5i7kv23ZNyQNMou2POlrT8VQ1fHP3o5Mtn63Stm+mJhvOa5pMJysaZy4BAwO8Z5na
23Mi8bcAjoZT8VylftMf2LDZG3/bzXsCL8b4LmsSIrj41336yjIjgsh/PSg/LiehQvXRNbbmxZB8
jCOZ3U1BHtyaqRnrfWCFihyrjdyp6Y7mobmIL67ZPgYyftC7c2WOYa+5loY756G1obMtTPvarPuX
QBqXRd2PXhVlYTCORgl9eAGS3cDquO76rZgPwYrq4TCzho+v4T4XiVYPQ6giOdmS8G6DDA2NxnCP
NvDM/8vZmTU5imtb+BcRIRAI9ArYmXaOVZmVNbwQNTJIAiEkBPr1d+V5uu04feuGXzuiXU6Mtvaw
9vrgby3bT1c9p0v3sW5vHGpEKm7WCSyuqAmf7ZD87Tn99xSHXNrsx6TtHTjg4oZJ179AVZ0+FV0L
n/Ehjv7SP/q3f+Ii7yYNz9tEz+KwbBSk+c7OZu7L1aDZfuo9Ntr+UlT/y09+aQsGeULrVibbA5Bo
QhxdtsVQh0Xy0KtQwEd8vXLsRC5FdG2H3kljJB7amIArnrLPCERXXmCXDvwRTDvQCIC9e4wJuqX+
aGn8lwD9b7/ERdaQAx5SBOzg1qKdc3vicskAO+aYn7N2leQqdQEpLs51hs9mfZ9HsLqAkSB23dsv
HGTHqzITcimkW3Y+9/1uhps8z+wRmuuiBIrjumKFXArp1h6tSOri7gYY+/So113VBe+vquPIpZKO
MB1Lmcumjtf+DFjhuyv0dc/8UkO3UyKXCby2OoQU3OP5qPrkqvqQXGrodhih9QsXTS365A7m/Xcz
u66LB1/af2axkBWSHO8KEA+Dn8/DstibKKMvV4XNSwldA1T3CuNivOxxuxzggp2CjSvTq2oHMML/
+dUJF6bJSNTf5P2i76B6/Ty3+3XmsORSQ9eyvI3WxPU3ck8AlOV2vCWzvE6KSi5ldNG+YbCnTH/T
D8NcazAVotwsh+ue+sW9uw1kdgudeG1V2m/HJPGfgJ8V17X9yKWUrpu4nWU68npc50chp5vBTNdd
4pdSOlBCtlYBtgoLUdeXoxtJFWT2l8j7L1napZJuhTo/YMMPh2gBNh2qsUozOApf9cwvnbECDMOW
1eoeW0tqr8ZWT3PZGFBXr/z8i2PK1Y6dC5FxLFpNARb8sjF30yb66/YgCXt/aP9r78+xsQEom/Ja
+YDJ2AeoAP7yzf/TffsvaeClli5lIYbBU9vdxHtE1zvSqwwLRi28PF/hNjTd9BkPALrPq8oODN01
D/6kyFY4ZGq2H2fHyXwIOm6T7yrPkvWmKWifX9WBJ5cqvJB1frZuXQ4j3OAreOHCYyJtrvNRIJdC
PMktDbTIlkOfb+aYNaBfo5dy3fiYXMp6qE9okMIuB+qB28Lu/SsWNre//Gr/clguVT3OzzDhyfcF
aNU4lIIIoITEldHvUtQDpBSL6IynHhQMIEBl+UNMd912ErkUKG7RDMBhYt8rYGPbU09J4Q7dIpar
+IPotl3kVmPfW1bEXV5vpmO4c/bBAYSesZheV05eShSNFS6sjXYHN3X6oIrU15qnV7X34Qr7z4OO
LDyjmip3iN/t0AC3xfJ9ml8lmSeXAkWdrwAWACp/WB3suOWSzuUkk+vkjzAL/edXTzsHgwM3ukMy
xLqiIgZAeZQ/rgrgl/rESRQFsFuNPaxJp8oiirCTt6XkulTl0lOyhXyYpBFYzBPEUuUkQPaRObVv
1333i+Cdeq1pzGZ7iDhGTakI7aHfsysfzEWW1RsfT5itAyPd5MnzqDbxg4Hbdl1meynBi4CXnxsQ
eA4ttmdq7jvwXBKscl71YC4VNgFrEE2/IrEC6/7HouiL6pLr1qvJpcAGiEM1TTp1h54YUm46aQ5N
Axnd//3N/6VMvNTYyFjMiZhocWSNzNbnzqleHXeWSHNMjcYt+H//M/8W5i9+3GalTRoP+COypIjq
NQHHatyArr7u05N/HljdNbm1DJ/etgDLFhDbgJG0/7ruwy/CsBhweUPPaA5603vVq3moF9VcFyXT
ixSa65RYlWXmsAq3HlVXAPpNebguTF5KEndFGQtAZR5sF+QxXsSnAHbcdT/ppSAxdCoN4JfPB110
eaXkNlSQpF4nnyeXisQx33ObA+9+iFRkqiFo0ID0fp1zE1Be/3xhmjSVJh6YPryz16uQKVkVcK6v
r3pjLsWILt7RcjZtcRyGMbwGore3gYx/s5L/l6N0KUdsqPexg1j5kJkY+yjvt5NO4r/1CP/t0y8O
ahrHaFfvQCSmEVrna/RzkuPrdY/l4pQKuNA04GfkR/h8NYCGBchkbbctV6kFyaX8K5YTnQIx/Jhp
NULmOGysu2exHIvrziq9OKsaAGGkfJof+RKXA0/OEvjAqx7NpfgLRlyz3RN8tEqRrL4rFsbrlLHk
UvkFPkPfdPnMj+Hd+kj4OK3SrvDXRd5L5ddAZGfDPqU1XLhuR6OfCbvOTZBcyr5Qh6CoUSB1Mcgf
hjG6T8f+w3WP+6LIzWAj1Bk6pnXCnIpvUi2xd9155T5d9/nvh+t/FbmjjudBuik/plO8wUI9XVLQ
TVXxNz/B90T0v1S6l35ffSR0WviGHZWOllvbrKt6XHLStgfsqebNqVXg9j3Y0Pw/iuv/FJP/7R+9
OL75njTjOswSNc7mx62KZS+BjxMCp04eu2YTspwnBVxNOdIZd/s27GbMT5PUrFNHFNaDUKUMYt1P
HfivzXdKPWR3I4G2WpTgzgfvSyQ5er4XLC70wwooWcxOW5TmsyhNkG3Ul4TyHpBFY3ONRGhi+OnK
jM9T+12bTrm4TEXeqxMNApbJNSCPcd7W+7x6U4mdDtsLLOT82peZAOIHVtl7v4E0F3MXsbTkO6zh
AWTUgsH6XqFnaVWJvQLp8AWXfBo/6UQh6x3yofijtMJ/Nm5O15pBd04BlhtXwG5X8GFvwu42UJcE
ocv4fULTNnflZmIS+zIrWNt9BZRO8J+qdQD9YJEzgIhYwu1r2L+8y+hudVD7Vo4wjQLu0PdLLOoc
i5PNIWBkkxyipNmWqgE/fuDVyvyeqTpZQ0ZAlF0ZP/aZCwr7VfMELOnYjlXO9MoeBuL6oiY99RT4
UTYjCytUURcg0YGgObdsHqHfBLm2rS1HcZgD+7Zu7YRvNo8mL4uE5dgbWfubJs2RNiKWMOXO+LUA
uy1Ngcyu5HEkAfBTY/JtBhux9nvY8p+uDzs9ajNl4jEYgGTeujnJ80dqG0rvQ9MVrq1lwI5KeuTe
xXBECCx38gEbGgV+L933Gl+uJYG37kjgaoxsTJEpiNud0c3/mAvVT20FLmLenXJsIPHXeMu3Za/k
mIIk1hbRuw2kdHL0oF/KANEWHHRytzrAIbFNMp2SDI205MTEWHSlYIIfmejGamKbVwal9x4tQHBO
+7rcEbeIgzeIUY9sat3wum1JO4IE0Y5TAupioGk1tV0KZKTvdlmjC9EVXwtLx+mObwFtmg5oys0A
1GfRzC95keUJMihrKaUVKHB0+ACErGFHGKyI7W5MfIyuNrHwVgsYM9u1xbol2RdmobVkMFkj0v1I
ZISdGbPmqX7JMxUXddcs2fADtU8hcWhUOq31AjLi8igcadkr5FmzOg57jjUhPpEpO4csSsR93HkR
fvWjnBw2ZgwQ648zDm13GHW3Jyet4mH+3EWqIAnCm2hZVuYq5fqRWCviH+nQNMBYNi1X7Y3365qd
ienT6cvg2Z5V8I0n2EZvPY05rJ0zJn821rcCWN9ZFD8yymb9Gdvl4CtiuoS7C2r6aX+AjnUp8D9P
UfpzGswaTirR+/4qAonjSnc4ST+HFK/5bSuS8Gg5aY8kmYvhqTAuZwdS9Lr7OItuC89AXa5JhEk0
fAOK+t2JmJ0Wb8fxj8Dkprsb2Ez3m2kaZHMzJzw2d27meVINKU2TrwVLUv4r9qJ5xAp5dMYYKfzE
AoEqB5+1dQuDoKje+lD4MxgSa7iFeRD9Inmf8lpLbAx+yPdOjo/AGffxyU+92w/R3A3bLd8NYTc5
2wT5TFgjmo/dzFtd6d1G8EQcCF+wqqDYsp7XsGTmYSHBkhPVTMtPAHc005PLeN4dSSemvLbbsCJ2
+qww3RH66dg8zHxlPyU8AcaqQX/JP3UbMQgl3bT5A8sma9qaYFq13okBBsfHpnUaSwxRvravXbHw
9KS01qy0TWTYj67jg67acRF2KIsxbgjYQyndTotUi61BSCVRbZcxictRBq+/UsvxDeqMtDHsDDd8
ix7oelMOW7SMh/HdkqeEoV0Qj7PHYtoh08Z/S8juGfBqLViMFXAK7AHpUvu7wRHOq0F2CSjLymfT
532mWQaDI6VgeVZSEUJ/8hbbpq87+HSmKbvZghCNlVbtp6kcLK5pX6LjvS4/RWxt+3HtAr8Dy8Lg
VhCwrOEfJT7q/dfU1plDxhnGnYfRJyoDXFqP2Y0Ey1Mc1rWlci/b2Bbhzm9Li0YjuN6C35JmR6KI
dbauOy1ArUVlMH0fvTCweJO6S5mL6oWsMa/zPYThzZBAh9vVBs9vnJqipp590uz3FASvZxIvQ/+C
Zm+yixLwYsuPsI5v7ZkLlDGPO5ooxTEVPS492wAUCzl22m33qiWDqKZgYlul2uQRlhfM0vQeK3Rh
iT9aIhQ2MsbU2ud+w5TqdsLceHicYHfXzyVg4qDowFy8nL0BljmmfLFP2TJH4/ek3wp5zyRd8KKN
nZLdLyqLgNdBwbdtOUxt0a9H/GXbcMiUSJdPTKxdc17afqAnbKQy+eBMAvDWATFJshq8JNr8DvBL
hrH50g3Z7TL1bQsJMpZd8KIUMFM6d4Pd9a0eFIW0N4HUlxwWDfQh2NT7mLyMES/Oq5L8rUgEuoOw
Sc+a1zTuZPQHUvuXd9HrLaxUkv1od5O/QP65/ZmWmfg6jnABVuswij8aW15vCmsY2S3Iz3iFVz6L
/Tb242dh0qGGHXL/EVUNPJICiQAklCaoHLzqBK++IoAePK56Wyu9IFl7FgnGhsfWRknth75O4Or5
geXj6h9kSPYUFGowXF8Un4vo2E2RrrptSkoQGQheA+VlRVwWlm9mSFCWFQOMVCqLWvBhsNj7fO5S
uCnWkDk1dx7/4SG0sq175E7oLSSCbvWQmv2LMKa1lcIC0X4PS0D6vTMGxOKBPXRKkNO6LBG9wZ6t
pqcZCqxbnhfpS4gVzGA6jlP/SmKcxZIn0Yr3QWZVkuDeJ3wA9R1RZ5kfQ+SKw1rwEajx5l4PkfoE
z971KXcI8XUmFa37efoZSDeXu2r6b+CTDPep3+F27hf0z28FM3uKjMNu014Tk1H7eY5brI8i0QoZ
7AstHAfh1SfwHpSTj9LXBLyVpO69jsefxUoR7yNsSN3pYYGoHLx13t5xarf1D/Q1ti85pqyhJlGy
ZndFbsP2KwcH+tiuFtLlsoNB/1MxW9ZV8xZ1+kMnEQy/0Uk1JWDNmnaVEruDo0rTpiDtAr2t23NI
YmtqaI6su/ELUw9eIRn8M9r8mdqg4noc4lbhUXVYTZc8mpvnROtmO0IYOY4foVmzwwtMCNh9R/pm
vVHzvu+POVwQdG02DOZPKaxy1lK5xCcl3ea5++JG05JvfUfXp4Em87M2JnSlhwX7sqJjHTb2c4r7
OX6xADJGXyhGYdHnlCGSwrbJ2gxbtKlk2V7lvVmTqtUg0J67Pphqnl2O6RRzrqnykK3HwrphuEFx
EjTIwV3+zHHZ5qZcvYLUqs0eE67Gas9BTDQNZHmI366MBtdAfgw6dWJCftgY70+76qvGj18ViGJl
vvX+5KGjG6bxM9R4e7XTKa2SLhUM5iYeuAQzcYnrCwtdxdAQmLS5vW5lqpHZLxoowJXH9yDXRnvd
mY7cZh76273BUDQdmT3E2PutQHify55mMGAwDFRlNn9jIntyMcAMscURTfd3JbZKNuSf7Evb84eV
8mqaAVhHP4TcdEKuYxWGAaOGiKQvsfLzCWMDYcp4kPRGpJpXDouEzwuRxTka8tFUpJ0eUWfY9SaR
ecZW/GZEzY+6mzusrwPc7I6ag9T8QJX2YKhvcCq446yl9TDNdjtmcZ+uT/FIgEkPGNzz17QYfQe8
M/BFz3PS0S/FAvROvaQNektFH1n2uI+6yY/EDD55wkCTjh8Xy8JTlkoZ32g5TdFWLu/tizFFxMVO
BDSQxc0aa9QmYWz5XYOQqbeqSNP2eYeyKqpA51brxyX4GQv3ksaJr2CT2Ygq53Gvn8SCHiYeXivn
A92xty2P2MWND0VDx7E2pEl0FfeAhD+kDlBseMgv78l1Aelu11a8WLOkVm4mscOHYGd8VDY/DIWE
NVcZFBYQXzVWeelbu7DpHgR4pPVV1w5RFQ+wHsSrW2xrmXuGIJE4eFTctsxrJJX5RlALthaTXPgE
GA9OEU0je+rxZcgHN+FgVknG5lrsnRtvxIb75GtGjF+PCfjoMXhcBuZ6cdrTot5z2f3ka9aWC43D
0RVu+zKOTZeg5MmaYXl0UOsh4hmk9P2Z9tpj9t/sT8X+Dt4NJtC7pSgEORSgD21I35Dq1iakNHvz
co3ak2BjZl+dbOL142hcXGGQMyffdtn4tcq2Pqq16D7xzbly1dHvXWDPasJctjTb0N12FjT2McVe
P5I9WoVguS5zFOQzZL/ixRqS3CYi8Tfb5PjBq5zeCcr5Z4mEqtr24UcLI+unGC2t5w7rdy0wBfYl
8+t5mnAznAvf7r9iPcRv85gVHdjjHdYLwrAE/jBHiXkmHv7DsL/PHuAc6sqC7XAjcSTcIG2Z31q0
nMzzGmkIzO2WVy6C5KKJsreiGJdyn4oHzKzgMQDmLjXlQto7hLj1tJsi+YTo3h5EMjBRKrVZaG8A
O0kyH1WtBwGiFjg6eD7OI2Y0/W3v8vaAFwPQLdbu58CKX0XR2g9pkqZnRgReOAoEe0/YB5kZ9SkO
cnsqmB4+tEQvEFI5KcRcbqTnfilb1G/7cQcPcb9la9K+sXjTZzvsBa+HcWaVCi5sx9EM2XmHIDf9
5KMif2mlpwANJHbMo9tG5auXZYOzUsD4Ye/Ir942u/2UZYzt5QqMewFxcrz6ve7fHS5Oct8CjIAK
E+8arOh5XvCWbT2dhrplaxyd1zjFFjc29j05my5u+OMSbYs9rnCuIG+ByYRVfE9Xe+dSnbXfUIup
GdCMJEpuda/79H7YVgl8cTuuCK2xNsUbdVKTp5k6qg/wCtpHmGwsrDtN0crl1wgnEyCzbO+zvvaF
n1y5o3HeHLh1eV8Ziazblw2NKJXlnu2u/7kVGZ3v121aww+gyjwS/M4WGW5viYOc6XLAktpwgC9U
k9yYQvbDhy1GN+swjSlVR5sj8NWo0dv8NL8LSg9zrhL6hEWuIbuDIpzGdcy3jJ9irOptf3rcourJ
LbbQpNp5u3bnZV4oYSWsZgrkf2FI5P4BzZ48QV8HIuRwtyxyQSTqxhw5lFY4+i8C7Rf/VWSCn1KQ
3tHyUT7/Gi9URN8U5sto/GxTBqwnxipdhbcDmX/ZuFWAAGPcVq+qNcVnBpcK+1b4jhRflmXmyVBn
+RwhWWnGLFpfmA/D1pZRkuQUWU5jVMUbKpPHJRTb/idtBi5/mR4blIdiABvz4y67jcNCI5vMM6jl
mdgO4wq/4hveR8n0zHA+EYMJNe8JAvBIOdrf3TiP/e1ASedvqegEUXUazGamUjLGWoANJlTUKF+G
udqRpCKxRt5j/YfBIkX0N1y0wrzJJZrW4zRElp+WhbsMv1jg3tRzIrf1m+AZ9klZJ/jyzXoxr0fd
EhVVXLj4rp/bhlUzdAD2fh+GtMVPkvdYb10wN6qMXmdUWDOD0dCbCykv4D0xN/dTm8w3vtmKjzNN
druUNgtBP+1SytIAQFtiEbF1FNS5YpiOuy+QvhSoWPztQDZ2SFhIo7LjLi8X65FEl9ZZv3zIY593
f1YQe4pDEIR0NfPw9JrKdgE65TYwlf3YwX/sh5JOEW/OoIynLK0WGYYIFdZOopst4DW+yZMszs8W
18vwnYe+q/cR7idPU7KYQx/NwUHYEzXRCRUbtRVBexyhscBpqeAaRj/R1UJWufqu1Sfevd9ReGQ2
hmnxNPUVLkKt3jJMpshx6LrR1jrKen9YN+znoJcRYbEz5F3cPxaDJ+gD9bt4xHqDO8mmZ2Ppssad
J4L+3QNPWpuckHTLb8XQTf5xFH452zkfZVcX+75VWYbogQ5j23yDmwsqklYhpPaDEQ/WEo4NCdjr
+JPMi67SYQduB0tN5LbPDZUPs6WLfDCNW+6c1tPwPTFbIQ5TIcwrein0oCKKVAzfhxWnPeSpqeSW
+rcMHju/TcIIKTu4yvR4k5HtlNLn6kgBU3fVjIJ1qgrM61dQE4sNQwsEzwU5qdkq6dAIqeDBxLcK
i1x7W8Yd3uB5F4msNPRfUJ7DNid5mPho0TW0UeDqnPs1675sfp3DfUhx432Ce82U3CvWu36pLF11
fzcVUIfBGXDbasIGxLhmTZ8S0C3rdcq3Ab4cDaDQIzKL/EPcUfRkmgXFfslARTyHoYk2qGZnGWqB
STpShcZiN+5nM4I4c0oE+ohlA++T4vdk0VvDfYbqBdTGjUD2FCxi3ENU8Mm+YOaWmHsPNwMkvx4k
1MfUwaypKgqj/ZPCSPRHGlDefhvbzHafu6nFypywWkuoAVX6qhKOEgdcYFQCAqQUNIJAVUQAXPXn
rkfrA43m5SgWt8clAsXW9GVAQzqrRc66Tt7tPkf3pMSWWfzNLHqk1YT+yvq06zb4D0TPUf7FN/Po
ntza8/5cdBx1zUG5RvSnte22uEPQTbI/wiOx/Sb21qv1ELiGV7aY5vAJ4wMFvdSKPpPayg33vLnd
hsXjeCfzW0I7esSkJ76DxQJukyKD0Xk5eubyTzgPXh54ZztULkU8bve+cKP46hVaMiUKWZc+xFHC
xt964FzUYmpM8holQa2POymG9bGZwHn7UKCvmvynm+Qe9ULp+CcbF57fbnErSZWmsMu+x23W4sZu
tyzxdcPyrdAVSFkQ/1YhhmDtZYW3ETkz+DSRuwzmJPKMjGnTAPeRbXzgGl3Wkmnq4XauO/ObZLTv
HpPQjNAANkSMt7Cdj5JnbD3mbKrAcAoe05tx10eQYL05QtSkVYWZSOZ+jF4tEfCGwRanSKIP8oVI
NaOKYEgf69hwPaCAQVKrHh26f6LCdoRdXAlLnzi5g3QtQ+qe2Wi8jcBT7X6MWvANfxVr7I1v+8LX
JtNaHCSlxVwn4MlYUc5G7d0R2ZREWZDChAzSSfkO9wLrbKqHrufbubFQvlfY8mh5VsNHgSxwRW8U
ptEYZE7tma0bDRV6Yjq9RZycMGufcY+V6KLGosS6ZxjqWY1OHtPNxfPvvM+EjJAnxamlIL7CC+eP
FkpiG0tgvmWXalW4E9MqkobfsEQn+3YScUGLN2fAYbl/f+c2jT+8T4e0GuKNTk9Z3svtc4S/huNq
QMU3ueO7FzWS/LUIa/ro3uuTuyaaxIaLBmpX2EPtTds+7SpekJgZB4eDFYMlNJvyCpOSzNuSLIqP
P/sdIRsyrj1X5LexazQfHfxjkRzimKMBANbMZM4Ln1zxlHXD2uJaLIbwS3SYJXwbBj+JY9qmY4Ri
eNZ0BEmZmf5DitQGV0PC8zQ7aoT2+Xen08wXpYUF+/7o89QVrzEaaz3gLeje2x8cZqziTUduip6n
FuOaDysf5gWOAHshkypfZ7gSY+lNG3nqFKZWeElSTY8mR5LHDqAguvkO+3tt5quACdCk4LFm8j6v
ScZscec15kD3yCQKdi9cmi4voxyEOect9dMpciCdf6OEoEZn48awkjOpyJUyT3x0PxE4+HyI3OL6
L1EAVbDiyALGw+5UYR77xWJNRWUkX1+DhHqtKsiCEU1P5QiDGNNG9mfBFt28UjSIqmQEnWBYwzkK
gG+bmsLdT568buleItcYQhXnm3W3+zRyemvQI/c3UrBA3uLOZtm5F5jjVZoojO8P2AYmBgXeiDY9
mvfLlkXH2SSJqyhTQ1TizD0wvbz3o8YM9hNHEkMYPR/7KMa0ho0Y0OylBCCtKPd501ltujxLb+3m
eLjV6RaREYZsiXe8FLQF6QwVWDzcZ7FZlrdsgSf677xNnbon6GznR5l1jr94j8FKLVv0+LBbCDnZ
cz+Okt01rRzFiy/wYO72pBDLmTgAcdCtgL4cPPI9ZM+Dy1V73gbDxScktWgloW3I9n5GW6FQ6Den
cFjrSeVwmHVUwVuD7brGFC8v+FFAevtuQJx/hWUoWeKKc9hAqoPCIGdxp1x5gwdr80Gb583goWHi
iTcBSPIk5/sLxWPHahTPOhE+YfaB7taKk3zkIeT3Gaqu6C6JGrQRS0bgPZe8D+GK5IYMjOkbMeRz
dh/khL3pONkn+9X3jqN/JxysOY4WqOa9K2OPRiwmlAkkU2ReihUWd0Yt39SaFsnzBNOEJTm+G7XG
qN+2DGj2wgS+DhVX3ot6V+adB2cX9piZJh1PKfZw/e08akfrdt31eJ8scJkpt0aQ+JQGndH7aInj
6IjZou1rWbQcybWeF432GFU9/b7loL/fNaEdto/oKqcW7fKuMeEXHTPa/tBiIvJEKFYUT6T3+/yA
bX9jXyWspLtP05il232cRsv+Z5+zQd/3q1P5IbisQAOEY0ZdYlDnMBPp4WvHmtmmD46oxVd2B/Dz
ZPAVhtqFJBEVNO0Ms+40fddQrsWRQ776KFfQxT8RL9rlwdgQj+ccuDpkBGh7N9hR4HYH0X3J0+EH
OicR2k9ZEekFLUKkYNUy4j1XBwyTBLoNCKHvxYx/z0R4ZFZa7VEUGxyTYjZYc9DZ+7PjGrV6W6Jz
y5+WfJURbAL6vP/l3m/GX7lDsw074Fl7mieOJIQg0skXakxiXZW2aN+b0skURgyegu+Uox9Kappk
EVQxtJ2bx6TLrT8ifsLCcJVjv/62w6a3+ynkKvuMLIClWznMgzvvaEhun4tc6fUJ13VLbxfkKaWC
i8xcguHTbvVI0aDHZYu54zOyYp6flw4LAo8YbSjsqYNaEFC/zwKleQbeZJrZ785Fc1FiHyjx6Glq
ga6FmbuPUDfEbb2u4Lp/HCBIxIUINAYsF/laNPwt14RDTTwSjKHQ5mrMPNmyx5peWk4Fxv+0wsja
uN+ollv0xFCVEvsdJVnoo5JZCCCGMkN4taFs5YQljRLe8tq3xw1bnWD6jFvKuq9YjEZnunQe7Jn5
RqHW6IfKz7D99mdUw1sW14Z2UGDU1wldLrSRbE9HNY2LPBD+ZUhf2XqlHupCapVJum7/w9mZLceN
ndn6VTrqHm5szIjo8gWGnDNJJimS4g1CIinMwMY8vE0/y3mx82XZ3e3S6XKdsO2KsIpSKpkEsP/h
W2t1NOihnl4dep7U/Bf1Jz+75dQYyrlRatsbTimVftUd1XPHw/LPstn/wO2J4+D37A9dt9aDc1F3
K9wETVKn/bGclBqbtg60hZnYmOGpb7uNdj93TIl8snAV1Wc0S8/xz38sN4zxf0F1frbWiWcGbanS
2puaKNAiSJEPnCHvGp9yibUdKzfnT2T6f0AiiZ9Ayrbpls7QdWuDmr6xH/uljoZAxqllIL2mE2MM
nigFReG8VH8iMf4DQvFnM6sMuIqHuWZuLIdAix7PlrBhrPUn39AfvfpP6JYkDq+zE9cEuyi/5614
nhwZ/Qlr/Uev/RNbSZXclDKOzA27Lur1dtmnQ6H/iy/+E57VC9FX9WCZG8ZdIdQjM1bBfOOfX1B/
9M5/us+jmUWG6abWJlaVjiN1jOi7OXz/tVf/6W7XcqmD1vC50KlhbNu7RDSu9eM/f/E/uEJ/9vWx
WrY1cs64XBLb1T66Ki0nX7UWjVAeRyulJwdQ5h1yElP+S9l26s8eP4kTTzaGJ+aGLFHzxWja7pIJ
pjP//Bv67UL/X+5u9fad/gNdaGeLbo1LbGxKx02Yc7nVMjHH5b+fi+itZ4PCl39TGaKytqnMnrI1
fRJcaeYu6tIhoVWIk5Bow4951BOpeb1NRfS3d/fvv8si7f76H/z6vZZLm8ZJ/9Mv//pUl/zvP25/
5r9/z+//xF+3n/XlW/nZ/fybfvdneN2//73Bt/7b734RUhb3y8Pw2S7Xz24o+t9eP/6sb7/z//eL
//b526s8LfLz11/eGez2t1fDVqv65e9f2n/8+ou4Ab///o+v//cv3r6BX3850ogwLOr/z3/+v3/q
81vX//qLo/5F01zTttgZOrrLDu2Xf5s+b1+x3L9olkG2mkun6lj27VSqiAxNfv3F0PmS5bguf+a/
vtTVw+1LuvsXYTMjtgGnTUe7Ec//9e7u/3ad/O0Hwqfx91//Y3bs788Ky3Vs3bFVHtWW4wgNbuv3
V1WcioLlZdzsxoa8qrxNzICwVDdkXhaBCmZ/5qqji9/cf/7nAr79lZarC8MwbdvVsdb76Xm4KFUO
UmAku65tq9mzU7bHaVQomLZp2k6XHesCi4bwMvfrsKPOmvY2E4KQBamyo8SRR5x5i49CaspdEXfp
PXz5o5UIFtjSUJqwzxqx7wtt0j3S3/szC9z2Bxs4UbAJFlFgVoXxOY5FVxIPXyqbYWB+lleLLX24
kzH2y7lpt+WsPzfOAq+GN3J6Dz1UETBFYdV7blQZr7HhRu+cScohG5nReWlnsEMyRyW6q0ohvM4y
2cqPKp6IdbyD33E2Q1Fc7DrhJq17U3uRaWZ8ijSNt92UVIx5S1DE2Z33zWy3hW9hKhOunW09lAkb
AzfVbs7Sdsc4b+z29FXOq2NNDLdlO3jpWMgd+lOjD2g4CQQnLDB5Mpn6HlTyzcEqpua9K8EyW9wJ
WEond0uywqwYi8YEeK12IEDfGeBl1JlyDdauT6gZs3QD7ukZnZVtBjs7qfqyIA4eQ1aBI4iF9dIr
711T3jnOTDtgFsObAuUQ4IZjeTQSvT9M8VuHw8wlXc/C2MWt9TkxZvabTFyXSL5h3vMqe4BTRSvZ
EpedZyUaxe6QMgep7MyfHStcK6xF8fCZmYK33ycXRmawPMC8xpNZXXxNaWTYtzrK1knSsyl1gC2W
DXlVHluL4aqdN8uz0Q+4fJphpd0IxXVnlTqf4hQa6rIrIA19OMEDnZRxqKr4Y5r6YMyYhudDZGId
RFZ2FiZLvu0KRzk1OF74yjJxnNdr5ReMd5eSyUX7MGhdvWPl9W0ADhCNwaC4c01cgrCt0/XI9YZy
2eVT8ura6jOqTpLVG4XLkDW4s4tUPbSSSPhZVk57fI4I7RNCG3ZkMykhDKXtzS2hOH7OYutdOiqL
LDrrxSstlUvgARYAr5JJ32YafbvrphB9yCONgRa2LtohKBfRhuzEuCAMurptZJbOE/RCGq6jRmdr
5NdVg9oW3cgH1kzZe5GwTTOhVXFrzxTSeLRho5jEtSM/T/UjY8prirGdpy66E5JFMW7YGnG45GUy
hhW74ak1WH1pyyuE3rydp3mfupVnLnW3iVjE780o7S+Oxi3GXCd6HmK9fOnNq8mKcGu3fbaNC8t9
HEGEPQtYdglKJ21hXvoslDlAhm7khCUwOWHNq4ztl5Uw0oxmGsP3qvJFKYpNb8nh0GZC/LCjMd5n
agSkZA+7muTmOzVR54CpHbxCT6/NBDx7kGojDxpKeN+ZXP2bYmdVoMj5OGvipA1mtcu78jrFovAb
BiD7qGuss6tGMRpsuSsqHiEIss9mXbiYLfbqF3b7ipeVTffNjDMvg59CWA3L5NqBpg/+OriXVl36
nTnaO4XuHPTzki9KzF1S1aGTS9ebi7uiKn90SlJ7tMMrV7/J0waf+VidvmTLrPqyCXjkLHve6Xye
3Pol7Qv4RTjYImu+xshk/LIdD92UPoqBDzIetSCTI5z0fEgWZ48fQlgUp9WOHrBCvbCRPnSDHepx
8sx41PSacooui5j9NEve0jl2fbLYa68s5HOajYFuFYeeIbzCbDzzCIXNzxDP64418TYteDgTbsO7
Vr9aVhMfsyHNrnrqG7gvcrvbPWhHmwXEPZyjMhOn0a20443cDnrDCeFCttHKsKZU187nbuWKL6GA
4hK5gwxrJQ0WDXSOXUa5VQzBujpngokhlKc51a4szMrvVemp65zsVPVJ6bt0hzPgytMAcqNdX6Wq
NEGFNHrb4NnqdYv5qqbDi4VJDxiIDCyDQaEASnIKtogKqOVRqawVMKv7mjfdV3LvG8Ym2hIUJk5g
jjZ5+jLOvp4a3W6a4qteLiD5RtvcrXZ8rPM8TJIWsN11nCeSD15KvIhPttk+zOqrUt8eiJg1d70c
PdVZDrCZWxRaIfmKZyUrfb1VOGZc6479jukzpcFFFQJ54S/ZSIKiLsY49IeSjB6a3DetmFLuuSZk
/bqwqJL926KRl2g44gf0qv42K8LywMD3VmPmPhzZqysifOly880hsNpRIpWNaqW+SuuIZ65yN1vl
wgWcyKsptpNbHaz+R+fO3TN3Bw/C1FouM7vmACQJyibr9nZnxluzm7ax6kacbc0Fovp+XbKgKmX0
pXb1L7abZ/tOmnOgmXkXZKNuv0TqdFy7fPFEGr8kk3K05iqMDLiDEXFHEDXDeMgHOW062Wg+wKj5
pWxnA/jOKO/BXgkGYCETKaTmGj2xEgvzsjbvXxs1YnvPmWfgLmzvR8sKE6Pobz+8cxzZMLMuuRhE
vU7snOB20VR3u7SxBV50Sb8FIfDzFI+SJI1yBjTZ4IP55V5X21tHypfC1aZTlRVXfWK13C760dJw
vumW+nsum7fBnQKC5WImhmTIzMxNN0ncXiq78HRwB3wsoD7yAkg1SraZ3aEpMMWPPnf2es00NJEQ
+bY1GvxdTpDhlgeVDWsY5eKhQYvjVwJOs8maL1JkOxH3g1exhD/X0tYeLcbcm3qOUz9piyGo21E9
CZ62vpUJX5kr7RqrTXWKgG7hqHpUr5FV7dZZlc+N3qzbhEwRSy5eH7MNQWK208rWwzNkCeU4uDCv
2UafjDCunRQH1dQIpLW6d6RcBoiEcNxzx4NllKGrdrXnKvm6qzHU1RRM1YrJ3KwJvHeLiqhAqu1Z
DWRvDqi37eJoO7fVJo/httnUdIHRqy/sLbJAQA5oWEQh8xGbGV8dbnl5MYz0KQIwYEfDipUEUmQZ
LD90A6BUhb0K1BotJZIZHuFz63dr1O8qqMHesRzG4/3DbTnk9RKmQjRFYOQ48joVgicjKsJa3EUg
VuGQUT/YbrQv8jTy9Y6nMWEOgIhr7hud+tgq8wnc2/YUIS4aYJEnqsY9MQygzIL0RyZWMMKzZw+F
ULGb9KUKY+qRc2xRNQ32JcV+0EndnRPN8d6eKBamYXE8ycokqjiyyql8G+ku9p0ysnwbkytL29Be
mUwjeAe1VWyUTFoSq3vU0q1vYGwXVEUnXuK4af25bp+5Z3ZCsO2GdGGnOGWfbOr6DbCXvTOBiGCL
By65VPs+2HV9XZPmoSNCFxuAyQ47KiwimTPOXx6+NkIh5ZGCdPJvhIC36inbM2uLOcuPWhnEg8KW
mqd2de6LZr9Wv5mhMLCQ3W9lD6QzQOeGDU27EbMzsq2b90BIn9Y69Jg5uzsSaN7KXnOOkRm14Uy/
sNHdOfk22Rbej6MlNihXoP01aY07S6vV2JPq+gZKRZxSMkfbNNb7Y9pDQbP4Yts9cVmtyBe+uI31
rkdat23MXvUIeLapIKsU8FSduUSUuH9U20hPPJ22+64Z269mU84TfF4h3gyztj0zjWLPMXJ5n94S
kDJr3VKA7XvRPNr2csLQjGx6hHSP+EOOISlJ5scAoOG3tVmdlNxdfaQ9WZCjugJpj2HXi27dmYtg
ygvYzbCb1DLsrdruYFr1YRnFj87R38VaD0Ej42NX5EEUNW9mWkf3NdLGELmPvS1dvd4V5g994tRI
DP3ecZaXPlYdVrKlsQM/eWbbiQ9AZaF96iqo06FnMm5o35Ou3JHFtp4pErc2NbWdMdmLMc70otw6
Vooqws50y7ApmszTbHX0x/QCF8HjpsSxv7Uo2vtuNxtpu1cdxbhXBtNLivvR1ZOzIkugM7vIHrK8
v8G/XP/mcmXL9TTwcZ9NV+Uf+eao39y0R6sxfIhIivtiMGsG88szJOL31smuXaxfRENapGKL+T6y
m8pzLY3DS7ZpAGhP0WFMiF6WmCCzKdfm4yJM5uJUMferM6x3AHFrKPo4OZoxq8PMpraXrKCD1inV
yzCJTTM1P6DJ/UJU53JNMYTFOAVQikqN8zwe1ikwWnhn/g49jIukPk9DNL3qkQOGnCjjE30jpFYN
BkUjO/xIoeKfUGmKqzlW0wfkaMHOzZkumlQ1km+FVXyP20g7JRE572FlDVG4NOlA5TXK14SVLUFk
mv6eEmhy7CxNoxgHY4YRfZAF+M+a5pu6LdwNCjUPuO+HJRWvY2XHoWCxz3Gc5+RmbJaPzNzKUX41
xAqgGa2BCezi1S28CCkpUTDCfqGWyta9aZiBlWlBcftUC+pDv8F46bZkoFdU3a0zaOMpz+R+GLPM
584bLqMay40xWTKIG7CDjCdohc/lDjnXe2+smYc3c6C5+uoNFtR4k31ZU8GCS9dl4w3dpJ7XUVyK
GnochmmL7sA+asN3vfpqZfEp0St6B9kyMKAMM9ukO0t3OGvFunEmDeJzWsImXr9Wa9exQ1Gs5s6N
cvcACB/KSTdenCl7NA233LNA12n+JhRZ5fK9TLgZ4cOqjzxqH81m3uBbxYmd2R6McejGcJmKkhsX
2EW6g3027BRt8et8bynFOa3kfjEt7dvkamYIafWStM5OT8YLfeqK21j72ZYuUngel71Gd7m2dG5G
gV9OqS7HWFP6U95DkOVW568j+EEm9Gm7KijtFBCsk1Ems9+pFeStpjobcyj9YpF3dV9tCj7GR2kx
PSk1C87EQMK4lvvKKo+qSQkzrSboBgETfquo0cu8slWfV9mpvt2UIqx1M0dG0+v3oAO6L8bYOaDa
orNUIX6zgTYzr8nDhGN9SOlJvrNYmzeNCS7XG1P+BExMVYDt1uxbMcbVm0mr2zCW4PQCVcSj60r8
1iLcEUNGZeNpbjT5VMLpndSlTUCH4wlUCBPqK/iwFeYogTa0kuRLuHm1dwpj2rmssgLTyRVivzQB
MORw9qPzQNy2DKdCwVQq6GKDO1fAfoFijY+yXZ1jLIgXM9WeEkUvNlqS1GE8mGzTl/xFx/6kl9gU
FaBRZ1C49rGx5YkRKSUvd7DntjAr5azmTggX5x7NsTmMAwljgtDxfRetBgkl9egzvcs26uw0CBxF
+hwt9NvQlsp2gCL5MDIqmlAWBD3N+hsGlAkPeD5wSgD6VpFoL1ZRUGw2Vi7RCrpYvqRErEXx1mVV
SKbhTAk6HGwLfN+cUkHDPsBcAGpCniDXaAwlPpTz7AaIOwgrXkvneWmWl2SmTCsKq95N1GGBqXNr
I3p+myXnTCm1p3rpj72WV1vMJYBoEZtaCCnO2so9qQrrgIGmElQzgUZRy0qXFlXZLNJKv3Q80py2
0ThUK6Rc8Qf4H0dRPFbQDk61V7MmDuDZpCdy7Ys6SNwCYq3wYsecQVzMZa8K9zx1HAOJPmu+IrWC
32vRzfeZuxURO3CHTeOpFvVrl8SIyZJMpecYVM8WjY7UWp40Dhstc0fG3njtDZZ7qS2V/XVafp8L
tdzAGPUhq9LEy+z8oHSu7kFtQMOZ6RmI/D2OqodI6T4hwDeA4k+2zJLn1jXzQDSK8E3khV60ptoD
pqH3BXZXz1COHPZTgTIqBZhbFM0M6jlRPmqhZFvHMb+Q0im8urT1sFbtTZw5R71kU7ag9KOeX9jU
50f0FuC/QJcbEcePYtTuyno+p0WShEMnrlSpiScFjJm0nOemY0o5pzTFenyKIDbL2EiDVDr3WGu+
Nt18zSDIOfcv4F9o56yN2dQBeswdGz+d7R8Ml6P58IA725qeoqLNEg+tabMRmnqFv7hdUsy/rCrr
vJFjgnucMGAYEG+KoX/IHE6+RcbM4LBnp7JB/hZ/jdHdEmSTLDyhRLzpdEDYuSeXeLVQYhbrVXSx
8i0qsuS8LlWQ8H8OzaTaSJOVZ8F09FPWnDr9UB5M9tVeK9GENrqebKL8o5wrVNm5CGJ03PE6biwE
tmE7FM9DNu4Yx1SfRtLz9qK4YYVaxBvE3hv0QNUT8/rRnzPHvpWeaZi6A+eHpveX2USF0KS62Jb2
/CSJZqUrascXvsV6X+vGKxNe3l2FFAcjwMJXJuI4Itu1NlrrJJ9sW64VIwg/nzm6iAza3D6RoGFc
4HUa44R+HZ8myZgKyXPE2NAeg3qYsTYYGWzKlM+INOQ7nZ8386nlqqEWQBbWjVsdNXRetR/MYUhB
KBbSF80e4I7GxjcrwRB4yse3huehl8/1k9kae9Q018yWDwXsym5d7OZBy/kpw/+/YB9wr0RMasYU
gWky6dG2hZMOhskor9g8add0gnB0qnRrTNHXWsbngesXjY9yHdC2HO1uTR5YDR0Q0biIuZb9tFaj
T9Ae+oIaU5549pYuVZh4lVWYiPHQjn1oclt/UZCIfZeTiQQ3Lpjy6YxajYG4R3Vq7ybgBya57U4q
8vuwRj57y62oB3uzRhycmnuYinX1ZJm+MT3+Uunzj2zCaYH+qrnU1Rg4NopmabQndi12QFbn/FBp
BZRAHDU+YcHoUKmAGp8syzZsM3fe4QTY7xQmwanb9vSXy3TflPVx7LI+mAFU6SMmPJJLWe+n6VDm
6cFMTIi/Wlk8fCELT6BsC4DjJi+OGDXl0SlxdBwZTGQRSrcGo2jelKZqQhDfPQWt4qPKMg58h0Cn
9M4QopJQ7ejWCEHx8Q3G9Cn1tejX3sNOQ6E+b6YvCm58R7deD/EY5RDJxMtQJnYMl/MvycQQMcGY
MkBpZj917a0SyJVTnvftBunALh3dN2CV+F4j3CJqzEvjGqMPkn6Ejv4GNHOvLcsPlxo3SgcnAIM/
WEXKzG2ZTd9i+PyjisRDR4hmz0DTVWXiE2a+acpYRwnxwxig9CKFz5VuHYVfp157A5lZs/ZP6UDG
KMLMQQaiGNpAnQWfDYv/rtGrj9KxHhz0TSa1imXdgEoN8z7PMW9yBVvJg1rpz9aEdLzXKioF9Anc
s5UT1k17Ql1pbM2857k2KTwYuhr/gEjbxTHlSlSvd3nFp81Zmm7qSfV7+ys5mfJUEQjpZ/XkR/O8
KXCT8iwKz0cLtukeJEEPm4iupSyT4a5o06NqyNt0i/Ylq26jLrIX43J4LDT7ErljONdMxqmfBhYv
BaG2xLTJqDtUeINzjDOuy3kgqcODbd0lAgGV6LAewOeUmPY6Q0UY6/cKPO3RBQvcWCljjwZHipRC
WFM6FE2Tth4MLC+IzLGtjcLrBz2UtqEP585V9jSmjFbM5bPSs08dRQu+BfkDx2SBFj9GltkGaWE3
O2fs0a09O4mm4k4S5fQKMPl0fOmnMyhfI6ofUCVh7DGUVP0uEoPfjRQKebqdCuVBMW/RfFmzx8Jh
8eQ6FttR2vs5u8tse6cP9QkM0wpMBut9rwoIapuuQZDIIxNQxV6kZ/R/FToi7nqcT5CKmWN0AnOM
d6KKU3WLu0HHpOmV/Nv4MDC5QQUw618kbbuX6NnRqq3VL5p1kznYUqDHb070E++Iyx+hnJKbOuxx
tBzyYB9FlWBtDvfMYrq/gvVCsaVxGrbgjJEDjZYkSRdM1DOIH6ikhiz6VvaLFS6ArCGqnCbUhNbv
hJvycJvm9nmYUfrz/DCaR3UZhif2tOiXhzsNMvOTnvLalKs4D/2Ulhez6TsqOJDeb6lm7msqpvm2
wlzq+FTFVnRdZI0ahbfAEMhceTbNkHFrurTb6LYfaMpCuY5xc2936jvKvSKcs7Jkwj/uWA/U3tgY
jxLrXWaSK0/NYWu6Pc/R2ja/KYZ6sSPyg8XJQSRllI6yn5uCbqSt2PqMuep6mMN8x6iDO31eX7W1
WrZ9W16ZyPIIGBjcpiMDsKS5Ck3vNrIs792iRibEgHTSbd8h5icEytjBkKaZDBiHXXkUKn7XwAp2
cfyEnUNYzhk5qLkYx1Bz+g/0bT3NnZ4/0wjQpY7ZZhzyQO3R53da+UCf50dE+dGmxawQlOw+z0xY
IQRR402hrw9xSPbsZh7rnSKF66suooO+wbsn1dAg5GDJhG57Zry+O1Rrh7h4R3Idb3j8mRJxycTG
RJWXpcuVrYJr3GXpoXjW9NxUs7szJjYIhoIvs8eEbPCyYXT2eQvvaEXrJVXHdlvPBv8+6SMvjVwX
YJ6fQzmpm9JsLpHTvUDfZcDWpukrnfOEvRMCdsMqPDtLaYQ6K9+mZTTBY7TmIVnRpwjDfVZ1XGYS
zjE/11FS2fdyaA9jrT30rHk9ThoNVhNQTKyj4y+DLWj6y3OOqk862l0+MMxOxixYaYTkGAeYWETB
pBNXmqgrRgR6H8D4VyQsRLSJiCe8NVkZHyi64rEv0R8jVbOCuXcPSbxws9slmm81DfB9OdPSey0O
SjtrriXPG8SlTryIk17pP8pOY04xU5gUFYsQDIWioY6MwHXWZA+MWVD5DCSUj9OQbJGgxAYs46Rt
Wic3dm47iz3q+Nhj5xQt3kItHweiLPL7PpNK4DSZ9oWt6xGblo01C7+zs3tOyl3noCZADwfLOcQL
EuPUrgsvBUJ+jBdF3dKC8O0CjpeVKr9q5qA9mnH5Osp1ujdVHDqC0nC6EOQ+i/0+FuY2dUeE5KN0
stBZUDtlrkE2U5beJRopBZWh9QFyAu0+muTy1lr063Dm6tFRymfGtDKgMlX8RLHTI/KNhIXTlATj
mlxzY86C2Yq+aYpxEdQkU/XKT9Z30YhPZpWE2TSWvAXWsunwBeU63F8WqvbCGKY0dxSYp7W57QGG
Ax09yx+0UlFXMRSd5jsZFdelm+W1IbIKcpkuqZ+3dc7QoTChDJAnqNlXi3NJLcb7Yp3v3CXPc3/o
SSdapvh90L8NVsMumbycmEllxkrz3TQuM1XUaNobcNMHRzIVyDL9ABK97lzRpV7SjGfHulkt3SD5
TaJ3Z4jk4zxAgC92H6SMta5prX3gOjWdlTnLg9/ecr58uGCGePIGBeLBm8KIJ9Iw3UdRkfAoxwBj
ld6oJO+YrrzE1q5axi3WNx3sVeSXQvtKikGC9/C0x0sOLzBbTO6m4GNg50BsJlSTZ7gjWwlVYSBi
KHsXJdG20nmMxXrOSrZwv5JGdG0b/CIb41LM8xsxPgyvOxhamR/Svgqntb5mU+QcCD91PWPVD6bk
85iWSD9iBrdb6+ZOruwXf5uvlhL+Gg7w3mhMdkwDEHSlmkpgI10LXALLSV5Ae1GmzvC8VJMbWJNr
8Ouoep7UtPcjU0GqIOxjavbnGbMRB5OjydQflAVeuueEOuu6usf7HzxhtgQuBXJj6Q3zjJonOchy
4CjpM0JYejZtzM9Npx9sKGt4EkUiWLJZWY4uPi7YboibaPG11zDJtPOo9PCOIIVMxwDERqyieEqx
flQ5cThdG7cbHV7hCYO4EroGe4V919R65rnz5OzTttFfDA2E2lusMd7GQlPO42+LicIsyLptsaiR
HtrL8msmQFfmYY05gWvr0hrwHttUQL42pfJsFKn9sBBucs46poubzKLPJp2Ha7nW+gty9+QUY899
jw1T97XIbBOrh9n9iMZMOt46T/mJyQPuQ6tzMwpphrzyQOl5X01S7tlDRiE+X/qxS7FpZ3USGU/d
SPavGGebNbCdhzaKNb80C3KgpsXaLqqZf+ARP/l6BFPu4UFVbetMd+hR3WTaDuk4XQa9mLcqF+NG
6Kl1VyB/e4212wpXneQFZQf1jt2a7/OcnmZdjO/Mb3N/iZJNwaaoVOWumcXFrJvsxKclTyCZ+psq
FvV+Hfth0wu9Dut0pNgpYvonpfSjUYvxg8/X7bL0vWc2i3nVnUF8lJaphuQR4u65RAslYLd1LHBF
hEnNKSqsF9fsn4EHNDaq0cZIp2aDP4rxXRr13lbPqjufF4NrgSsoe8vMhdrCvjfnEmuc+WUsGRXP
ZmJvZ2mrnmvI267VukaFWMKM/+ReT0jMjyqe4rsqa/gmxzk6ue2Y35R0oV24LqPSGfBmE6HJPFXq
l07CPQbdrKSp14Cdw2/hXKeQ7blkzcjCJGEB0eBWapQWbUlRzsdMLEdVc2KfJZGLaqkLzJoDTVeS
kMzL283Wsf4F4/owtKbwGQSAymgwBxwPKNDa4i3V6G3HeZxo6ro+1PJMf3BwWkQfv5Z+2me7IY1H
RnUogdkfWnsm904I9SBoCBxbPCV1MSKFwF3O4ynNYkBLsaORsZN+Jg0eRwvij343yXplZddmTHH+
VmybQVckxtfRnEcAEckawTTeR8x/0CCUO+c2d0nWEQWcrVQBezaaY9UpDlPPTsxu7fhUIgM9QKkp
+zFfnJemxYauMhs21vaiHPLcLh9UHRsl3yiV5dLOaIdYDGBDUrSLt3bU0fFq4Ue80Pl4Q99Wi2cN
WvUe57IMUSiMR3vq1o3UCA4sKt04CjmmodMt6su6mh8cVm+27u6bdDJPjCI4/Imdt74taewc2wLv
jpFpzZlJH1HE3MwnaHbzPIzN/FjndsSP11UYOxjiizJpTRQwqh1P4yDrD0Kru52wnfImbseDpaza
Y7wOPG0qJavPUrdLb4yi4SPrk/zRtIbhddYaMwkMOSyrz6STqb02rdEYxLiZPM2aNeHs0KY7ZldZ
YMf9tSqm9kFYhjg23Pj7WSz1vudhfUQ10Z5wWYM7Ms0o3+hdCfmuVspH0oFttfkQf1dTBxGzJifW
e+qscyj3ZP4uqJWuVaI1eDOhFw2Lbo7uEqPSNqWC9KLKnQLzvY7DDXLkZht3J1J+8r08a5TUIZ22
/TziUkRtaKd7lLdZWFqRfGglftG9Bfpi2I14JHQ+2Zt92bOtouvxZgtxe8UUZTcUywoiNk66p+nx
twLM3U/F/2XuTLbjNtIs/Cr1AAWfwBABYJtzMjlkchKpDQ4pUpjnGU/fH+zqLinLFLu16o19qmwn
UyAQiPjvvd/NMM7FfbGXkZV8wYpXLq2mcvnO8q3Wwmopi7K4Ejp4Ol0zgwf0g94G+gEn026DGzxa
Yt4RAmhdSNvv9pnf9K92mxX3Oo7LKxAA/dLPr/Cv8fvWhbb0JjM5Tm7YPVfNmLw3uWtDPaIIo8Eq
yH2z0ETQPYHhy6al0kia6nrAbDlrvwdwH669ZBJrprnDOqrwzclURbeGZQK/SVK8IkMXnbpEcrhs
4jTaRa1O0MiHoncyepahWvBYiyjTL3m26tXkCHsRTwy/RldZe7NtzDmDm/DbqgeHb+/6z1pjj1eZ
a+MOY1iyqFQV7kVQTZuwMavlNGTtxpBWe3D6SmOLGASroPP4Myc1wVPNHk4FCblHrQzTE58UHzjr
qVepADuiFJEhXSRVqj9gFogYP8IzuwkcdQzs+osFOm4ZYPJdJQoC1kS11i5odedWMDartpow4htQ
Cd1VCtf0K1UFKL/xlD5Lx/s+TIk6SVMBfwsy7Ub6uCJ1T4v2Zlyl10WeK0Zilb8kCzq3oTb5ZcpB
gxd6Cm8/yj38cnFwNJ2ERJJbBLvJM8izhG168kihb3s/jTaRnqEkTLl9rSd1eCD9C/mlpHYgqk0i
oRbOt3YMLmvd4ZYaOgZAKGesW3G4zGrLeHJjy78hV9F/9eXAhHAsieNXdeO+dt7g3aW+UT30FImt
8rJ0v/mhJPCdJN1pMEfvppZD2a+Rv5Id6gIwGm52OHhROe+QHCc5kVgOALVTEf6WTl34qKHSrQNt
9hW6VXytBfVj5Ap3qcWJ/RK1w8wDIOdBaMrxV56eD5emXqaMvyempTKBD2Hm8bJOK/4/UahNr7HU
wyE17oFXhWIRAZ8kFsU+C1KHwnPFQbdwrsIpt3a5YfYr3+ya7zjmrc0oAIE2OfM6VkC+gg2pYZdS
xkHefVAr4gP1yjMShqUAbTkkhuKGE20Q7jRGUwChjNaeK3fBbKZGs4ka13bX2VjJRZgzXeyCPCsu
OkWlK2ZaLNHcOc1b43SluYApqR8KC+WzYyK+R+ojO+Zj1JtcWlHcrhQcklv7orBlsWmIie1Hd2ov
rc6L8MC2skO5a6y11hfiySvccY2Ehg5Xn8zKZ6jPuRYkA3BKEvClc6ePpn8jodvfj0rWlzU0hmAJ
E2x25GXpaUwsHJxdph8IEafrpsCXZ2nM6fGJa5vc7+uDDsXimIWmuQJfMiw6AflXeVm5i5OqaBb6
IP0DFTzdDmFZW2GLm9Osef8lpNhzUYCWnJU+vE+hyN7MSDkn4nrpt2GGSy5taKXUmzFdqVPxFsne
QH61pn4r8RBvkOrYtSWIP2yOCEEvKnY6PEK6t4UNoA1LW5NqL7PmbRT2qfMs94mJAIpTlX1xTLZ9
JraocYij71FppNu2qrlbS1XWi1y55YnRR7ytWHE3WSmLRz3p1PVUmBpTWbO4c8GacPzWYvEA3r2e
cCdH48ugDcwq4fwtSdVLseAdGb6TFwd8k+hyugMhGQAgToe3wsSToNvAHxj+BrdoP0yGpzzDZJVr
X8KWRTaBtIq3JOkwmtbsLx1TXcepb69aV2vfR+kZs7I1GNayIJK/E3WNapZXeHcEQg53e2DjSMCn
i4fKFtOFmsbmVdec6dbXHLVpQZHNni4uoltx0DA0X658h3KMZKSVSU+9Yd1jTVNobMTwCfFbvDQ0
ajNEdBoGc6WZorylkVjN9s6IPxweutUUwp7qBvLEhz6IOFmV/eTnKz8HYwzCog8WTP3aOyNk/Am2
r5YnKH3muq7G9kEzGvVgUeW47SawvsSgG8YGQ5FMizEbdjjV6wuLrPa31mI/qcYm5XhYt9vMmGLW
+9J9qNJWvWkeW1uvHLdaHujrhA9c+e1QH9i0Yd8nx+svlMYEaIaP3YpYamsQFAzV7RCknjtyf6aO
fMKb5F9ywshv9WRKmXJG8y5ySCc4LoN78pGdTzkEz3UPxBWXR57ciqb86tRYaceJvRqNbsmaRxqG
nJcPiCVNeBlNun2XW7N4WYlZq68LhQ0LjzsHJNJJZtJHT0DOLvQ+52gYKkLiFIw+d0URrbq4Cd8x
cA0Wji+/2Y8DAIqo0iHXyEanmsJn2HmMMjxNeAG0yyTxEmbiZh3tKBHKryGCTC9lGoQPsin0G9bB
bOJWV/qr7hruN5k49St2jnE/dbbatmhF33jOqqcYcOuWrirvTjXTFBy8iohpnhBsEoVxZXfkyolr
Ne0x5VX+JY1lcztAgsXxSWcDYr28wc0zkQsOyFJrkWCh018Hs03vayLx/cqGtzsuBq7csnAcU+Kp
DeQNfInuAOEATzTUPm5RR91PVqVuU0DI1cKcqSVrvWCwpIU6Dx2hY/IArpvcRB7UjEVWoZY4jKrv
VczitWqZWnIkMWajF1xXtIYsrmqxib3GP+g2NkmMI5p3ZaQaYdm5QWw3VkOtXWcBSxboUwEBKbev
CEG37caq/PhJs7z40sMpfEohJR6HMMH25mqcHBdanur3yp0AmihUhYUoPLqBOTGvzdb274QHHrMx
KusCgEj94GG8OZB7gdVRJs0T4+MYE1eLkcXEigltBnpoTSzlzgxjfUF9c7YcWhgkNiilbdmnd47R
3BgS6Gfbh+Z6cLzpYNsi/VJMkthOk8/ZHUaDdWTYq97nSMlBNMatlhUvbQSlfdmMzizWG9GuEjSI
6UMYbfIME1bMpOc+kVZAL7KcoIUExWogpXejN1q4J8fcHcaQjx4BQm/aCdN1UNveEjwR574Jr2rK
IEkb7n02yYdC17RFWpvGg+UWFjkJLT36DryntnDzO5Lv6VveEXJapKILryxJmHFRYxJaAz1Us9Zk
2YtggnZp4kS6SSsPi4zujFslpDxFutUyPwnF16juu0vLSnnDja24cXx6ZupKS29Mt8mOAISiL2bk
N5s6b4NLN0vDm56NwwU6PXNmowI9YnIaW/IereGFi3DN4d9ZZ7G0b9zehqEKdfi+ZOf0pSiYWRPE
8y47vxg3UQlrDpR09GxhLX7vM6QtH6/NUk1mxuHISjduQrRoASZDXQNKtL8quGmLwYpjMjBj6EJP
Btu0cyI7eAgB+AO08ZgEaz1G3FHWYJINae6ZAXvP4FaTk286w7aoovBpUnG6ynJ7evVLM8e9YDWH
SOvtXZ3Nfipr8keGyZ1YtBqjQxHyxTWpRd9SXKn30knay67Qq4sxN4uLMJt4xZO7P2oD5prJ1q0V
cQ1y8gDXlxztmvc+GKJDb7XRt76jgHcAqsleRkp3yW4kZGmv3SBegzDmMN2yqrymFfHOhWXo2P9d
ZoSFn/YvOjBsIGfxLbu7YVf3Eow5IsQ3vOf1IW6jeE9KW9U4+Hj+eJs6olw0bhe8OGXebQPIWwu3
dvINQ7nmwmFUtGRVRYrmobyqSbcsswb3YqwGc98TRvnKVj14dzEvPhiYXIOtlrowyR3fHhcwffvl
HD1y8e2l/r0f0XO3aHTN3Zn2YEF/5CeatuUgBfbDlgN4fjUYZGqGClDKym4V+Rll5xx35F4bgTrz
0pqaNQcN+w4+P6odiTIwKfpLbbjWY6GrZje0urn0VRjc62HO0X6oJYPJmMFLmQd4ygq/44K21nC0
c1u9DVY5VquMW3bbD2PPqcC7YJE3UMkN7ybE2Phdc0rGHg2IY0TFnhBRWYbc0DphcED5The8hTKz
dmYOGcLA5ozs4mY7PfKLJYnwnu0zrir6Eh3k86BN4301H5yYlIwXsiq7b55reA9+IDPJMBZhbrCd
8g1Gu72RkO42Bmy5lRSjfgtUkeGHMY99q6G6+aeZBjpxVcPdWr6frCOpxsvcwtSIUmW8ClWKZ4gL
464DQH4ztUb0pYDu+JQ3MTmRSuDPuByMttj34xit+yYc1spNTZICwNTtEvMxGZpxgeCbL7C452vJ
exIqYVaYr5T/JZcZMYd9xEDJX/wziku3ykXg71rPrXZpYTbfowmjDQZmlso0BziSFhquEr2n/03o
eLJab1q35QAzpq20LdjSel/jx14VtZEzuZreK5T8a+Vm+DJ7gIE6HG3Fvs/RTaRUK03uW7TPZB2j
QBAHzFCF08YqEHuRenBssi26FLJNdmOsWZdVP5+U47i/SHwy81FjhhymfQQXB1zul8ku0Cu5D1Gp
2B+d2FJcOU3YQuET8k4C87iv67ggGmH5Fa6rIF4NJpbFyCzby7TEVe/gF1t1GY9I3fjhXTpoTyph
AwlhzriwXRFcUHhRPwxTMBDNSK0TnEPnIqusfGULwLRRNAanf5pNx6nbssNdPVFGZpaauymk7WxM
xTwqLDDzRvoDbygUeEiYczAhxK9VyYnDhFY233zQ9yvqx4hFmEU6QU7PuN1s26i+sj5ka04m04bk
sbmCNGwUi3+GOGeGXPRqG7Gx2YLHw8lRc5r9Z1MHygnMJNjNhc7HyMM6rKkxhsUV9VvAuOW2JRT0
Gwnnq/AbyaP8e3OeX/4p8nxTvGdQVt/fm6uX4vzf/P+YdHZJ4n6cdD6STG6ZQP0Ujp7/k79izpr6
g+A8kWU4kiyKwpqLe//KOWum/odhw7J2XGkalj1H1/8752z8oVtSmbbUDUPYc5j5H7yF/8w5iz+E
yVLgSiVZJcgn/19yzvzwH5gY/ASdb8dR1GBC7aq/Qsk/pOfxciWTJSIbDmVsXwdk40/0zJQbp/PD
C875CI4FQMdFmcXhlWBt/4RDYMw0g3+nnvkCFtksIVzm9wwsjfPUcw8dIwuoUVzyTbUHrW6Qg1rU
VnRNeDZVypk2H3XMR0TTrmWq2cVi0Jj5TU6HVoEMPx0GqYrHdFTPXljUxaIczP7e8BEGt1B2oXVX
mEuAcNXbH37NfxMRP2OazF8dtr6p86vV0Tr0c9pHqUYMCEZOREiNQ7obRairTR0WVr8YR8OmuMYA
5eYSIpslrskIsdMNenwYOcZ+BtGYOSo/XUZF9J22GcLq9FnY6ow8gje7TkpjGJaDlFrK6tHqKNl5
QmqnyGN4XXHGppY0FizfVRyIIl9+cjV+Jkr8eTUMhlCmslxD4qk64zAgstXws81+CTeun9Zu1zpE
bMc2FhsgiNFr5GBAYAMVOQSy0om9St113q5yU4j+A/Y2VlpJ2doGrKfHoVcTUYKM4Ze8KMM6rDnL
9f1nNWD6zwgPvrUy2WQ4wiR3P189ntsf6RHdFMVKbyLKj+GZkTbu4H4TdHeHRWzOLGr2Hy4OTeFZ
nXZMrdG1qGrDGOg3izbH2AJos6/XjZUQ1DL1xAHjF5Vh8/jJxf2br8ntprDgSL4j/p+fv6YDbCQU
JD2XPEkxPUiUrxG8gZZXtEL4S2GUjY6hrs2NXTRpRnBdMJePtoMPVB9D/FQOa+awxJlUVpLGCmuz
Nw6//o5/Fr79fAui9kpbOqSloDawLv10KbnNjbHK2QS4ufSrm6Q0C1yRHLoId4+4rFeyGPNN2rlW
uLYRpcqlIjJPs55j2LusJSbH8DtyLiagOa8M4MoNOlzcH4jPv8Kv0vIFNTDVbS4bdnaKoRf+61LT
rFWlYZZbj5XrW2u6amlXqHrpyS2JPuU9DEQmHmwP0irnThsFTbUpY9Nf/+H1mQfx0x8eicx2efQM
k69riLNfkD0lRoZfJSGtFBXREge+33J6I0656Nmz0czgYUpa9r3Fpm00xBd4MeZlhWOHNElODfiy
NOZD6a+/lm2eP5U2KyvKOTePlGRGzjufS7fpSTyM8cKq8sTe6znR8L4ZsWu4fV5mrxExRQ86epi1
hyRt9uza8gi7huktxsY5upmAiKp3A6yJIhko89I2dVThDhNtfz+a7pML1m3G7fZ0iKWtztA0LQjA
gR+95JCJzZdphGMb2U3IsbRegIPKLggQNVtTVLhQckfc5132Bj8e9JOdPCToeNdjVWFNF/MOl8FT
spSiRxueh+jCXubQMO8K2+w3HBm/dwwqOViRCRDVGK+ARcDB0ChzwcVviZ1RBfCWbMyGlUO1h6PR
PZOVDUFEbpfgDcsT3tqu5Ptyq9rOuhYDAUstLOWVOyY1RS2jvzTsFnraMNwyAZdb3xTWbqL+9A5v
4109FYD1uSN2VH5OV3if2dAymIg3qV8W22JQzotWAteMfNJdXhrqK4NOiK8spRe1WVkrnNQudEbh
72RmZBcDYMpF59u0Pw2NbuOEkH6Xgj805JdS+cMytrW7KSJOiVs3Q8Ad/a3eYOmH+gqIekxaEjR9
f1vkxgMO4fjGKHBm6QDS8eQT56hS5Jgwuxx9yLV4i7SvVWdhzEnRI7KFiJpJgG5VvbxwVdy+D21Z
vqVNCla+XjtmPYMehuQIwhnXoOOld0XQIDu7w0a02buJdFmv3XLwndUQ14yrRqGmE1C86FVUeoGe
OTWoK0XvRd/rprbf0EDk0bVaBanOc96JpaDxCUVKRTWBdg1wP9wW9RX7DsNK272yQXIEOWFXKTLi
O7W7L3QDGzYyU7G2LMNcTQIhFxsTLKBU+eGpb5p+jzLiERJOU2IzSNbXXRc5uJgVsQ5Uqa3qgHaS
U1UrDejh1uhU8Ihys/UzugpoTMFq5PbWhR8HGm7lNLG2bRdke1rHEmzmBQczWBX5Q8G5sIv9ivGL
zKoXR5fVq9HTRQKCziJ/FRoZZxIXBdRIpMK0nePqmvI8eHEzf2TSqAELbjgCOHXRfNHY/S95mSPY
cPLiveMYmsiXHZ7/I8UCokFtNB2kjqQAThozguBJijNoxqR9qz1g4XDbRhZUyjR88jVp3jlN5a01
EuKvLKzxrsdG8DXo8+RYdn0PZtRDsBlBFnDRS6wdIS49Ftj7MvKxR4y2IpvvWAH8ACOqALYTX5HY
REB3kTZQauCRdWPd2zMEjC/HuJyu/Ar8cStFTI4xvEokCFQ3sNxdJpU4mJ3NGGcQFpO79pVAavug
o5vHhMyM4aIPVbXpnDpagghJON33x7TvnhtG3ptBONXeHZ1ALukSkWvaZvpnqu/Ck4uUvqS9SCeD
ZgW3ft1Bm+76bDWqMduCiXEZrgTV/VBK4LypjT2PTc2R/xXOpbTRLrYpDlhknWbvfYoV7xNSK6+d
pqInBGBsplmd0uRkF/n12OlYDmH27ii1rMCxk2x6o8gE55hN0+1zE4/djhhMQgS2G3ceh39sJImH
t9fMquQhnoaTmUTpzcDh7NWdKCIq0SVQVd/dsqTHHYklOJiVSO7SqoyvmQR034ewFOx9zSi/hD7u
br1IgxfkTIoMsMmvz4wpJFh5WOhpM2vTh7SeGCuF7RMM/vw2Bf61oJnRuQCHNyyDab4IpNqCb2nU
YwzC/72MBccVjFJ6igcXuLgv58CRVRE2p7sGL7dFFhQfVMiQucNms67LJns0Yse8iWVA4tDGr2jm
tdrpTIgvDK940ankPGV0r13Iuhi2dYGbTkktxsahYM721biku6d+9KhrucTLYOxHJxofB69rjqR9
45uaKcei59/21x3H6ZhA96LqhnFte0my9Wv8+ezAkNLirLlGNO7kVvl5JTHj1GrajIDIbxxM64sQ
GR7wkPT9d0GBWUcMmnU/Tonn1hwkaPdy1xp7KP5OGHFK3l1DoVk7WbYOU1UdSdmQFu4g9kL+IasO
PqdgFDj7dDwmfYN6smgS2VgezzPlfVj6Ws/rc4KJEQ7UeJQ6B6vu5FdGfCW7ILjVe6Pao2FTvYkh
FPI1xr5wbw9SPMJOty69XFOXeclbLyCDEi740cY2CWfnvSSIjvSrfavs7j10qVn0QsO5YMePwqQ6
/sKk21Fw7ygoYBoT7f7k9mIKzNdxTUhioFLkvhh0bVpkrfWm1aZ76dAZGnDWarubkBT5SKY30or2
oU4zfStR4O+LXIKfHYp2jznQ+Gq76QafKmxU0P76uyxIztqjkR09Bi5bNqHD89AW03WBu57whj+P
fMN6rwoiQYuyYNqbJRBkzHAab+CQwdtqSmuVzco0K4B5gKfkP3RD8aVD0rjQTJ/BBUJTfll4lqAk
J4Ei4ITxISQHCTg+HFAq++zCykyE1qHTYpKV6NChYbwXyurvNPpHsIextjhdGi2dcnDupW4qfwk7
SzFNNPRNCtP4jic7OUxlBWS7qmDoOOzAF5YHVbmE2bwec6k9NnIU1yEGoOfBTO0dNFY9XJue5+KB
Gyz60WIOQqXeOffCAylQ+sJ8wlvPKm+bUf+O6cQ+oj3BCQDE6q+toaGxk6f5xeisO3g+NT2H8B1A
AN7NWs/XlgnzXWcY1nfcm/G7j23gFKI2blSjqZ1Te8QovTqgZpUBN2XYUzjslWqAcBXBG81HwT6O
yQCZnohgkSDp51VAu8H8OzMsn3BPl/GuisFHktOHWhBHPCLmKMq7PMxrThYYapYDPuptBDZsaXaD
XiARhP7JoJiVkTV+iTed2cXBQFPk5J5p8lshwunOMzu0+Kb3xsce+fsUFGzwV6Qxe32BNi+fGB2D
kxrT+K4zZfmlzEMAs3XqvAWGFDSymkBsWdGhuA805B5lXtQctRlYXozU691oYcyfvckCUqM8WAmh
IJ76TQsk+TLt4vy2RaDWUWzHtxawQLgY0rEyNhJ0ybNBwNYm05nzV7Z/zoOle9hvQozCHvYAfqQp
q6jZuBo50ougjyLnUeZZtiHb4/LGtKWcE/QA7fChFxXlcERWXLdkwzryD6ohL91TF1LNib0B5lKw
IwzK69wj6Kt2nkrGI3dHTJ4wHP1+1k6Uu+rF2EGADBULjm84+a7FbPJAyDN9I7RX7DoOe9/9ko4C
9hbp7Kmd/COBDLKhXduWiyqCYM6642IpDkDqY7TOsqvAhoq/DHT3LRO4LBiDdmx5fLt85s0bXBa2
jnweRkT6aVqxum0rLG9cibrhvUFpkNp6WgiZpTGL4DJyiYJC6W2tZdywv1nx5smfUyookSPtzHtQ
lVNTTetME5xfI8l7HCQ6HgybzLmx8SHOvzW96TwkJeLi0GNM5khdYoasopyEJK8tOFI0eMYLUov+
fTxY3ouYGPsiNGnptvIYrCOdlc5DH1JNuW3rxH5Gy4yBvGtm02x1FyzEKmRbTv9YGNgvLm0uKwbQ
7AjVVxVqXcGrvBHBUuTItFpLjQWb5HmknwGPBv7QV/ktscZ5T4LpIIVyHMCQ60vQgah5RnCZUHd6
3eUyoG6D13WC3zwkMhd7mfNAFneQ2wm2mn7QIIGDIGtjN/qaEXK+5FHOtAshtLbZsj1op200ytxY
M7BIKTKkhzDBNzA18AT6nsaRtvLEI44ArHw5oqDBMkrufUbB4fdNBX0pS11IraLorYBYYbJvwaQv
UvtR2sw3VtjTB/yORSt7gvsOm2NaFEiXeznFxstBJPbJopOCxkw6JZRLVGyVJCJycRmjVkmjzK60
dnCegwprxwrV1iQAlqnbfBoufBWoI+Qg46IwIu3FCHRwdZAMuGBREtXasi+UtsiDPth2fjzcASnh
1ZAq/Ad6ZblfCCOhdeeqTNc5BRiHFtjZC+447Zqy7O47rWjkKfi5+Y4qvIYlL4C1BDcs5czZVkYP
LV2Rl0d6pZ1mAbtilBu+OhjewaKSFA+illEZFsi0Xv/6fD2PYX869tsSpcswbaYektmlNY9Xfxif
Up7b1Z0HXd0uC1dbTgGnn9CvGpZOl0KiNKKiJ5nwc/GKjdRLF00mobx+Nq2qjmoSnD2N39zk3qRZ
a90hvrGgUk02614a5FqnsGmfW2NIFN4vcplixCbJ3dHRx5Vz+xNKxytiLDtRYqZNgENuWVrwOuFe
wTIksNw1i5LcmDfvF2K5DFOsfn9N/n9Cm/6IyvyPGZqtGPdYDB0Nx4DhoM5wuDCe7Vxwhsa8Ffnf
LDF3H3Zenb+Pve2f+CoQZs1CRzlp2fDzQo8XFBBQvdoQZb5K1Bjd0J5ucdeG1vAJdPY/hrR8Ocd1
dKbpju5K6/zLidLBZFyy66tTSBo+xWQOKtrkRtyBZdpd9vQKbBMLC9Ca+g0s83ZSYqrRUBjjT0ak
PzNF5/GioMTKcS2br8PY+GzW6Be0g0YdORR9JJUHLOeQupS6+rT1bSbiX5/cnPL83uTH0XzL1NBE
PzDF2a/FohiiD0PqOLzRemm0oXhsVD3RxKHcl18/Bn/7k1zXEAqoETfCGSw19XOszD5+Ei2ktjQc
XXGBvQZkCXyp/Z8/6l9A239N3c/IuWf/838D0v1Qifr/qC/Nq8rH+tIyr95f/vH2nvzjGqXp/SeZ
af4v/5KZ+P3+oVwFs1kJnA+u4Ob7S2XSDWsG4/IUMAu0GNHyT/5bZTL/YF5sg59EeNFdbsp/q0z2
Hwo0LzcrQ1LBGmf8X1Smefr57+moZugW0pcpjbORMIWfWGaJw926Ngbn0vf1beBM4pNn/KNPP1Mc
bOUJgValnbJIPqfInosRys0P1/pft9uPi9tHnz0/yz8s7LXezk9X6t+iR9+QhHdWNaPv3/zw+Xn6
4cPZvzVlanTeic6YrwWcIpzoQAx/75vPf6IfP7yrceF6fPO6x0CE5nbQCBx+sub//MT/+xd6toS5
crKwvib+LeZXb90C8n9JMkFmmgjNX0/6h6+Vj6782WLS8xOYyfIj9LEdDnkfb+xEeFe/d3G44X+8
OE6BegJ5xDvhOcc6bVmPQyNefv3ZH12bM247HSPsuTlWnewux6NTcbaltTZYOoH45L75Wez7n6t/
3tbQ5AO1tIrIpm8X01XSF8WukvTSDDJsMEnMQBy9fdWEHW9//Uf64Hdx3t6QOCTUmiR1TlHbXlOh
7eLFtcZP7qWPPvzs8ZX08WYMAu2T8BV45C5hJZRffv3F/7wkf7PynGuzVJoViD1td6pLfW2UuFOn
nLH83mgenekhr+bhA5Ofm7hEYsgUYI5d0n7zvL3dbPhr7n4jmP7JH9SYF42/+zJnz3uZ65Q8qro7
tRSt9FA5J/+gQcqNrhQGR2m+0hWIqo0QYew758lm+JfxyKIkXHjiMqW77V9/Kzs5/zspsTHqfsni
jIyrvs/45E8u20ff9GzxYK5KR0vAiIrDzN40X8dZpeOKmMMByqTejxTPMuymI2oqN1pbLA2rWdgI
QyJzSWmVn+yYeMv8/RU7W2egAEVaZYyEvtIZnuVCtEFVQTXSFVcIJqCBjw1b/wl4AEOwBdcHHd7G
JxCh5HgYFoYGmIFi4LGBCLfAa/PrK2R/8JT/KQT+sLyS/I0ByBThic0jdL/K3veQaZ2SU7AZ0a9J
ZR6nRgMYKfqQltD5VXewlGT0CA79shbl97BwL8MifXJpczFG7ap1w6eh9vE+wPUH0Awp7KLHgVQF
48HRtSu7JUQ8BPW+8cwHjqSvcSpWPQZUeKbD17JL10FSrtwgOLQaCTgPTd2JiNxP16oZ7tgXcMz0
tkQlDhod04EmLuYrFkJ8x6t6XXc0QFn6KaKALczKq6zQCVYY5c6FARCEySlULmE4DaZaAk04SR57
rd8kQ8yJIkLtQ6al/PRChsUFYNtt3ZUHVN1rU89u5wyvjyJBkN87Eij4zVXwbA3Xe4Q12cTl0eh4
wQUD+POZxbltEyO9EnVmkTQya4poPzvofLRQnS/sw8Srf8QESjCSkUzFiCZd//p2+uCjz+s4KCYP
Qe0ZxdHquSGYDsHoLJ5/77PPNl9WnlJOV5jlsWTQtAiUd+044e2vP/uDp+C8dKPTkEEI3pRHXTg1
UA/Cs6cIftYN0ys3/eRZ++jizIvUD48a4IXRtvyxPo69e2oRgSIRH3/9/T/66LMV2a5q3QX9W8Kh
QZOiZu22hYWw+vWHf3Rx5h/6w/fW5OBokenXAD2dfqnJGNtpHYtt3AjjN++bs/VxkI5blEqvjpBh
j5OmkSNXFIX9+vt/dHGMn79/i1cLVvtUHXvEsIWLmWPXV3Hwe3uK82MpUcWodqykPqIjP9sYl+Eb
vf/eFz97UFM3GEMRtNVRB+uEe3k6WgwePnkn/f1VsdyzUY/taEnT9Sw71NJbS5dvvsxS+7eeVeqd
f77kqENZPtuIj/HgfpsSPK15KD7ZC330xc/2WYlRjZFF79YxrZ1tVkH/qUkLfrIYf/Th//GMjnNX
HB9Oj9gGC/AEEK3+nT41Jvzu2VPqyaGCQeqwypSkMeEoylXkUQHy67tl/sX9566M8fzP1zztSOhQ
I9gc8ZW3C4oxNl0S39EsdyDo9L23wousASgice7f/PonfnSxzp7aGp8gZfbzxSri79xPSzNDIvy9
zz57aN3c9uOeNPTRqApWezyCi9yydr/+8A/2Y5Z79s4Fyer4YQEsrGvs7CVLpfY82VO9oE6RBvFy
ID7EbUZlQmlcO7aLpaiElrmMpX7LlqG8yTrpbSZ7bDFSK/M6EY6+oHbXXmlKl/Qbjv0lwbc36K6M
NDtdrX79vT+64GcLArFqe6B0tDmSp3r3ByBdbdd88tl/fxhDFP/59vHa1KtcoutHw461XSorG6Sw
/SigWNNDXF22wNTWSSHq/W/9Wc7tdVPT07CLVfwIwJO5uYgXeoP683sffrZG2AZ8vqrVeNWOyltq
ld0s0CHDTz7971+IlnO2SOgm1D0wss0RfGcIqEGmB6tv0lXd6vpvvdAt52ypQEGo+blxdQy0nBPD
oCyaAEjl/97lme+vH97oHlZGpGWnPtoNxe++rN/UiOfl1x+uzw/R3yxEztmyQEXQmIawZo4ubcZ7
0eQgB/vwm40zZWGWxbSO0EL2joNWOxKZIb1mluskIKDz6y/wwVPinC0duZ2wyqqqOk5pfZsXCDCZ
+/33Pvps3WAubFVV2jT/xdmZLbeNQ4v2i1hFcOYrRY2WbXl28sJyEocjOIPT15+lPnWrcnTjuMpP
3XGnaYoigI2Nvdc6Va7FSbD1iz65X/++tHO+vb89tovBDaHCVNFZepNVk9qLZnY4zyx99qsalRIx
vNOwhmYVotJ94ZyUA8qGDumcyeqgYdBCtgHMy1/gAoIvVg+uLLVrAEbRZgQ/xe5m1nCNRLRDyp7l
OMo5szKcYl3WYL1pzHxshkiGYqEmGcuOsR60pQkSapIo74mgFYhe7no6MkJQQia1X3R+WnrTwGOx
630C4y7o8UDcaGepL41zVCMZi/ea+xrse4o9NiaYyge6hfvXKB/ng6D3OqR/ZF7Pnv5TzRRG6aOb
hXNOyfsyCgCSrgNXy/Ff3UHSsQyFDvcTR5zpNPzAf9msGpl+cbVxLwZEN2rFPHOwfaILF4/wjCNc
6+UnM90HC7N7MR7orPSsIR/qEzYOnO+p756b4t+hm5JzQDYBKLaOkB9n7DyWKok/CUw/mKXciwl9
aBOri3WnPjGVJwCsS9h4vmz2kzF88hs+GGjuRZRHNwDmbU+vT1EbHTUpvKAyqMv8ZDz8fTi4F1N4
boxVNNBieyIVr2BxtIATfFcjc6DNezFr+Sffzkcf4mIyn5Zc1rorulNXN7ccS3/Xy+rx3x/ho2/g
YhKf0lx6M1KBEzQu85vXmvK+1Be8D06uh//+FR/d/cVcNy9NXrrpXJ/wWx3Hev6V5d7Lvy/90d1f
zHVtPRvZSH3SqS1S4wr4K42PysHWwOb4k+/4o19xMeUp08hdhFjOyUh1fCmdNtCT2daUCQGA+fen
+OABnbuV/lzqlKbcuZ0N5+TQmElD7vyU+ePxa9e+eP8X12nSoebaWoGbT2Xtdd19LbNvOZev/zxC
leT065QVq9beUgT1tXu+eN3d3NNmG2T2qRj6vfTHt9j0vxazOBevO906TtN2unNyU2oH3Ihz8Wyk
2PJrN37+gv+IWVpfW6KZzrNTkwgYfeA8V7NIDl+7+MUUbY7TQFuGdE62VmVhW/Q30UyDxr8vfv7K
/rKw/7fg/3nnU9MbCiAENSVDfTPinocICfBK+QIdgk+hX+OCQ/v3L/tgSP1/9QGm17odNWcnb2qA
U2TgBj2v1W7AfJSbf/+Kj4bUxajVfD+HuiTs01inq9FpnjXDf//Spe2L0Rqn9JLU7cyX3GgUKekd
qieb7v2vXf1ivHqU4Oc4A7nxORoC4ZUPA+iKr137crwmUCPherSnMqP29VwXltTW67+vfdFc+P8O
yujs+r/vPl1KXpLZsKmm7Fj27lb3cpC4G6N8jBJUGPX1lNqhLraTfDfMH4X5olvLlenADoRhxJ+a
Q7rk8Nc/mff+Oy/7yxttX4x0K5mo9M+ke/Ig4jp06Xkg8gVlZbNv7PXoyEGFpW7dJtvnw01ZtpBS
mB8ba4uLIGvOhxjNp8LkD95G+/zzP0YX5YvV4jhFdSI42EAvMeH9ZZ+p1j+6+MW8UFo97Y9ETqfI
s69xBR1Gg5q0T77V87f3t6do/N87T7ArARP15MmDOv0T2LQ6877fSM6nm3o5szQb7Blwb38k0fBo
iZribN27n+bFXNU2dc30zndBnoPFHhzOrapBpKFZG+PtIKz4rur4e13vubuqqr+lHZIZORnfOWy4
RhZffPIpPnpCF1HCxOG/raK2PIGO+01BEEx0Dw7Fvx/RR0/oYqZZJEV04O/kqZmKawwmVESwscN/
IN+ocv3ayL2seRs5QaLrYyxObjy9Uav3wxmf/337Hzyby2Y1KCmIdLRBnqLJX0s/o3e9/uy5Gx9M
9NbFhJP2ydLAoS5OdBf3+4QC5ofarLJrQ8M5UKPuQHjQ1XBrvKYN+1ibbgAIFfeoLdDgjXWxGcEO
hdiRnB9JWg1HyFn6Jk5JHfbsBKmFEI+2MRmbqB/fp9YE1T1WoxNKm12LTL92Ik/J7f8dA3GBkE+V
Aw+/h41tJFt2FOHXnv7FJAV2pzQLcD50w0CScctnuy8+mZA/+mLPP/9jznE9m51r0een3Cvf/dp/
Fc4nU+tHV76YcPRxEq5Oy+Ipbm0q6DunBZz3Waf3Rxe/mHBst6XabRnTk6TGei3iRoQ4xj4brOcq
q7/NZ//9/I+nYlIdXy8Qhk7S3Qyg5IlqSI7dlbS59WDWqSHJYFpXb+Z5aU/BtaBoseAWwrglNZeL
BXuMHQJOJX/wTGPWBtRHEPsJNL+ELskHxikVqY9nBLJXv1DYQIxMW7PxEA207ZCd5Df13uvITzEb
/u+vFbG7+trrdDEXjbpmQCIqitO06D8wZFGMrn02mD/4YsyLsIfTaJGZeZWf2qHirHzaVKmx/dJt
mxcxT+rnsaPlZX6KmvhYGd0tnS5fu/LFBATdL8NoKs/zJikfj4bxeCqevnbti2mhYIJJAEzKE6C/
yDo1X1zPzYs5oZJFKUbark/mgAbTp6xsD/bF3Xztri+mhTzCRM6Gk6tXDXpZ9Upe7uVrl76YF8qq
kblsLXnSF8qeY5XXWw3iVPi1q19MDIldec40GDlsWDA/XZXfAPDxv3jxiwiBxl2HDgmVneYifhFO
Aq7sTKr/2p1fjMpoGT1zBAR7os8138RgeUy3+trXaVyMytzSqX8jqj2JzO/WA20LQKxw03zpzi9r
SReyTrEjUgmC3sIKXf4oa7b6/762cM7D+y+xpXExOKO4znPllOlJN7QtE/GRYW87z8y1duPt9YIW
Mrnvpv15jqaHeZ30L6h71sZsrOZ4wV3GFltqdzE6IVOZdJrKYOx+mfkjVyhIDJuFfTS4inPuqHLU
jtxvgGp+b4ojeLMwN3lJq5eK3afD3G7mSPaoWW+XExN4Xdq7Su0HfXOeqjt3pG0x2/KThddCG/U9
60djJhgNv09V5a7a/pr/aOQ0TVD61HvzDy/6pdOQEonAsm7Z7B5ZDMzF+9VOe9dJQmZ/jS+LFgzM
6sl5WahoIRKJteW3N26PVqIJJj5IWt9ncp/zebTkPZppn/F/dgpvBr+HSwpywSDxgiG75q/Bwllz
HzaiQ0+SwpX/+xg7yNGtue3pj+PX19Dx5IATc5NF72qoNzwQVrNBrw9RYYUq1enSjYAYNode3/hR
zB/pHSKwdUUgh+K2EhhcpuYlovKcVc6w9/kYHxXbGiHPwDrnhXuIya/EhdwZ4rXtwLKW9jewm1dR
CY+7KfEaJ+slBkbVXxvO0eUAKcHW4ZBBpadoFWNGmhaDqje1Oz9CgVOeTZnSN6p1YIxu+v4bmqRA
H+crOIBhkVA+WId5De1KBIZ69XIH1bKPL1IPmy8mFf6rNfwjeEhGjnt9hFunLoshNET2d3CZnwyH
80v/t8FwMevH2NfgBrONgCTw6PbGyAkUqmETKSMttElPiT9N/P8eeh8s5cbFGuBVQKoHakJOeRIf
URY8WbHzCZnko0tfrAFNTn9pqbr85KjE2nvI4wNrcscv3vjFGlCryXcQ77CP1qpXOQJW7+UnOdj/
6DN/+wIuloCGQ2vbHs30VPLuJ1OyQkB9YIAlyl7z/p8jni6/Q8bTD8kuWcSN+Iw489FXf7E+FFNf
wrGIspNnFr8589JOkd/Vj9Lx8t9mavs3dFd9Vt/10ce8rGdu58hy6sVJT57lN1ejD7yy7CJ6pYCj
BUpp03XpZekqhsyJQA5ZGGNSQHyA1AASXKh96sbik+Xlgw9+WersOmZRtIUsT3pW1df0QxQ3OK2K
11S3fGbNOV6rrOi+9u6Ii9UGZC7qjTkrT/Y0vjWF9yrn+O3f4+mDheyy8LnozeWMC8hOAo4687Mb
A2UAnngm5+31vPV3ml/MIaSh6mtbMHExW0ALnSNvyosT5OdhRYELp43FFw8a/+s9+2Oa8wBsIS2Z
i1NOc2kJplXqxvd/P6kPpof/3so/Lm0mbad5loJ+gTVbOMN38p2fvEwfXfpibpjpNu4zy8hOvas/
R1320rT2Z2mwj659MTdUWdf2eiUKVDH6C+bmTdH0nwRwxnlm/Mu8818z3R+PRERepQr4TKfWNeRh
mnWAvbbEJQOLfJ1kRhoHWulxulxpjXEWR97RFwir1bdlFiYqFVtgJvSmZpqEpNIM63GqcI3GfhOS
VBC7FkNrYA2xs8n5EOFoiDJHfNpEn3yAj7bUl/W0bTcPo6j95KTw+eZ2voFnFECUXmGsoHP8jnhm
pqCCf+idRIHCeQKh1ui82LC3M/t0jqjwP0NvxyF5MnJ8qIdsOqu+YXEDPhYPvSPXuSvXRGu0oa7P
ocPgRatztJWa32V+r7ohNCEdL52164dfunod1CfrwgdfvX4e8398PY509drO+HQEvum8pe303yPB
gF/592/+sqC39at2JDuanQpRJw9zWqsNydPlyXJGbzfANl97uAjWuZBoeLBqbkvN0Kgm94EBCE8H
a4lRkAinLVc+mkxjRZmFfM6NhHyF1lkY7zshw7Qb25uxTUl6w9sOBjcDJaughnCwNtxMlZ1jMvAE
vRl2vysHowKa7PRigyYmvxr7EhZDLI2D3tZEIl1WDhtAAgbfkKU9eZV/rxd6aE/iNunxepsT/jfY
6XbQL3NBp23dBm5Sn8V7pVsFZTng8ktT86glvkkkD5wMaK75ZJ1ZPSAsUEUWWvpbU2P25oF/fx+q
oX5P6qy7XcAkYxPz87W/cBOUcOPwwzf9Qtd6vGaEuFAI3ZLkMn7hNJv0Y0QR/8app2JvZpoXViZi
HmH/yBJzXkfQoFfYIVrwpsl0oM7ObeiYz440E8XbvGneUq+FVTIO1rVnyXfLNOLnZEm++VVdvDQQ
Y64siILbEUXxxtZhcegyo/CjNMfhttSLfjv2k9rNjnLC4gzNWUTqHixgoSG1FUSqI1Y3WaXPRdrW
N/A+aBcvouaZPZGLFdurnTerEdYt3fN3LNerXkus3dxY8Zprl4HQ+3mTz0rwFziVxiw4rjKgg2t6
0OPbCCDObYpgnE04bEeVZt9HaH/rOWcamSWytUHOBgw3McCe6boHLXMZp7X1m8IhawtHrbzlslR6
tNqTKiiozuOJKsEhVjyqAUr7vKQRNOfM0X7glzBCE5YcguS035kQCoJ4MdUmla4RdnEy7OK8FPvM
glAAsLhCcNTP8V4vC3frmHL6piMlC/3GQmBfThhYfWqwitnE0VOliGawzMK+UuWPsw8ZZCwFQZtK
1dkhcrI4oL6bqMyd58cCrCYAMy0hvw9KH8Y0XJYuaJlbKR/D6KB6nwokmA609guYyQF8zhHQWZEt
R5819K7trfi9d6IKcHJh/rBiq6U3PI+qHzn6NWAUgDwE8L9tFRleOPtacwOrPAurbjaepN2ZEIy1
qH/LCtPdl2A2191czEDOdKTShhq637pl84ZWen4A0VC8oV8dVtbM7lKdod+z0PKtaoCZD06cAcEG
4k8GF2AujJczA3HqdwvY/n2Lr/gtsrE81qML74Ke/YkR0VuH0cXw0Q5seBVbKrMRQW+82mgRfCPZ
ty3uQDkhM2pSd6FVxvexbCTlofQX81unp+a1WJR3bpb204NiYBJ6Fkg+tLm/S7raX8esJlt99Lpm
nfWufBZDaR5tzUJdiVOMEzOU0ejgCvPdzj3prDJTV7Bd5u6qVaRrSJym4iZJ/DzaDaKE2l3rU361
mDawcXp5xB7XannrNXrurw3foHbUtuXzWNrZ9gz2e+q7s+LPNiFEQrXyJszUMk+CqkkFLqWKBqol
MdibYbpdHnCTOKsJB8Svzl7oWPGKenbC3p70+YzTpwnB86Sg+NXTWH4Mq8JT4tSxog586n9mGoQ+
LmSrZ+XnJLXydvxdo+tET6YEzJPBMNWdt3TOGjyMXNaFX0D6t5oR8miDanWKgN3Ak6B1MFL1DZqP
Ybv0lbm2a0V3leV2Mlxi8HNZaiycWfBpykQAtepM3PMj2tx2TsyjXLr+qumEtpZVSxITel+/XpCh
ho47xWu/HNWdToIwnDLITl1PVVs+jP4qLU1AiHF7RtO41XvW98tbR21cYM9LhFU0XYGZg0UB3Gkp
j/VoVFUwLhSVlbzwgF9yzd1lnTJCV0OqNjs+pOnUHq0gGhwDoDxnaT+8oVHbzoiNez1xZjhDEMBC
egvopat7Y2PaqEOQPqGWNcx2rWyFG8Yx7HUhkmUlILmdjA7VFjw7SGv0sbehlXW9cyO6Cgwb//q9
H3v1MqplPMaU4u4aV031Gndh/oDcIrpL+nQga9Ji8bXrwguV4SdQ/iO6sqBy6FMgM85saq1BG+UX
GGFSR7yZs93/mFHTrLAaNzc9EgBC9VgerAnXu5lMZBBEiaC9Yhx1dlPDeTedW1QTHYhSpyK8mTmX
LyMMwkk74KeAHbQ+IxieUCzDyrPs9KbGs/U7Sxza9KbpFk4QcQsI0Fs+lQnlexrfo2ie7waKnFfQ
gIYfMrO8zTIP2osF+H0/qtr8pqQoeLtwUqFYY27z8XXFmf5dpNlPOCO3SSatVdYJ866orAXy64Cm
XahxkxbRw2iwAMBxG0DblfjBfTsLATfUvHmTCpWy3xZrtgJDckMevAu89ZxheIm24MyG+0+ZXH/b
SbAXrhRq19LT/liYBoICGiaCOknsdWsS0TW5hjShoDATca29Uq6LCUZDTSD5OVSRuswgmMuVoCF9
NbJQ3BHF/NRLB02MfdYpSl+7pl++3UtqYsOitj1C1YkKF2PjN8V+Ttp0K9vz54j7eNMmQmy9eKi/
6bpXbj2rd29aLRo2fl7r96NTiDXHdfk6BxxFLa+em9t0xCfEfh7pUom29bGsfdPcVDDMiK6UhtbN
dI0kbNSg76NFLynfnNuNUs64MjLf2cym960d1M9KaTGSRCNaFwCotg4R+9qUqRaCd1O88pM8lDlg
+GCZafYwjKnfuLlCwBxVVr+uoAhvhjJ+H3wEM7ELPguzSDmk8DlwEdIvmbaPzuwhwiX+DyEGRSu9
xunb+dW8ZQoic2d1+rbFjrXKzh2ZKRyxgykGlLUQ3cpN3cb+fgACe6Ri7d5KwTNZqd0Ei6VFgUnb
MvUNzfs5nr2hPVcBKzNG9NduH8OCsdg/VEbch8CsMiRruVqldm1vNRO/XV2ClkBCUKylyuDTs34c
JNxZ0PGOdlVo/iscGAeSqaUdZT0+xeByVjo1vvuhEeY34DbYEq38dzsP7i7vq2e3hvtjEb6RMIUS
tW0XW3tC0KK9kfdEq47Z5dDabnGSMzYQu4UumcybxPbUt44bXHWWKG9SzRY7r2rgHimsewuLZnju
6vTL+YEpZAwhcAxPzaInP+GV5fvZnpa90cTNBnNZFzJOqwCHwMSQ6Px0axadvy3RPa1orQcYpk2m
cSzHodo0pYtmwhzoD/bbfuWb4gFhCuGhT0ds3bnw4qQbX9WZk5N1LM1DRkRSBigRPSiV7fTuSzzu
q7Gbk/MjAxUQaBb8fMG0AHW7GF3iGJ+dk+bB5Rvt4qbpjO7oNBMxbywGdVo8oGlV2yqAvThpfiaG
LjbO0MZX6IpuiRSNRzAnz0OXRauRYn80QLEegkKU91kOulNRJXJGzPq3bdSqd92C7h/76W/Hr/W1
CVfpaXEqlFQ0tFe7MTbELnGge7pO5l4XFSJAZPXk25GWzMeoYSMBQy6B8IfiKajUMAfMkFAg6akK
9bHRNbyhbvkNNuAyrBzMwKFupTkzICLDJPO9jUq7mxlu1RW63fS7BSxrS2uzEyxSFqGbJvNu8uRv
MvfsalSXXOXMtleKvpLN1KO/jaLyvbDdfkXxxRTywJKb2cQIHgnivNoYWmpNxbxpM3tZNQ5s0k7l
cJoEOjhhmkyGVmJxVjuqgpzX8jOJlhnnipdNqxmeSrrGI8TkmfhGu/Fb3epXiTWlC8fcANeS+lXq
kXfEEkhMSOhCQ27+s2oGVJdzhdM9R9sccDBD/dZgLfSTl1DzqhZE25gAG8o8Wa/jc0dv5c7TGoza
u4VT4M4023mtSMtuptJtYF13mnz0a0vS+ACGNea+f6laDvs0irUgMzIXnGDtbOFDyH1TuD5RrioR
I2FpN/ux/tY4qF/r1PaA/C76ikXTgZiZTjs66roQKp/ayjrqjiNagx3o9vJaTaLatf2AVDGaQeJS
Cb/KHOXfqMG0nsDN1Ue7b/EBUQAQ+D2vFAQaivcSpjcEVAVbgCRZVxWLTIZlmFmqim9yZZ5X98hb
cdbg7h2zLp+9M4qw8Bz9qHMLSBTgns7ou+kqbhM89kV7A/iyZ9/KiVlj4VW1pioJUUAkFCKq/CGb
uQPy5e6expkk5bvTfOyUqI+CaSi/ya63TEjHsffc9G6fgVJF9OrZen/dRuNyWxByrIratX4vZBMQ
qCXIKNm9Rt3jMGO89vTJ+RVHudiJDhlw5lKf4k0uLsQ4mTap7bxWavRWgw51wvK135YJ4xgMjImE
BEjiuRcMpRG90o9+zKqHa1dexRB3r+YKJF4N3/xqLDA+8/GWDbbE89FQ7xz0UlDMUpfGjwpPUFvS
6NWyT2BTk4nbcel8LbCtEuVW2v2msODNzkHgIg4tknWz+L/GKEnXUiR1UBis2F0nz9o8vGO66vQb
9r8ot+DGrPK2sSF0MkN5qptvB6xQ67mG7DZm8XzPBsq/n6GNrpIsmdZKG9Ow1PmC6HXAPogyjrOn
BdF65NJ3YXnVdXneidiG8tctpMC9pnuA2XGDHirPXQIfYf1D4bGRZxZiazdrQ7nyePvu665K1hFt
DdT5DC4jwTEfSrPBE8RGEzdfW9GnhhMLZKRTbnoIT5sB4usK6HbznE0T1RpM5MGQpL/jGG7q0MOz
S0ZPhPQmFRvMYuU2K9WwrQZHrMeMfuDSmGCIAre8GYwW2OPY1b+TKkpfizyNr1go3aeq6fO9Zhvn
TXpjBcgridtjGLeW1rJnXFS1Ry0z31R+Ea1MiKFb07fnm4irbid9WHbEBk0oPIofo7P4plaosGkw
Gu84meXhV4m26wZj+TU3JiRAnYM1WfvLKZ059BlK+VMWqXbnQMJf123lPHmLjHY1QfdVQ8438Ba2
EJPEPeZNC1GH6aUbK6MzihZZ+1HWeCGXworuhrZsw8Gm60ESnhDbF+CAVSXMe2H06JqpatrHzdLS
BGgPT3ORnZnWEVUx1tCunWZ8HS2HZjoUWJwduh7Hk26361mgAg0aw1XEQUKQzq5744ycq6qm9K47
eNTHfrJH2mz8WRFaxuB4BYUGpbQ63ouy3IqWRJUTD+mrIXlMpWu7J3IeFkQD9T1KkWyxDMhvtWN3
m7KV9+1g3RrD7G/BShYhnpnspqMJL3Cr0Tg5SXOqPKk7ga1N1kGvEtVhEtOhbyOASzZQ65+dCqD3
4qavHqoxA9h2qPfLO/uu1yKJvuVdIX/jbcXWo9wwdSc9VJMyQMUhQVoVzvQdjKi992j+XudIslam
gdq5Z5175Aw6DnvSN2f/RL6ukmmgFWhIj7Ot0XwEmn8TO32zZrC/zUaSB2QqbMaU/x6B8yJBViBR
6tm9KrNLD6S37nJq785KJ8i3udsyVntnCgDMZWuVALAoVGE/tkZrHCBhYjQsx908NepeLJO2KdIf
tc4u1KOQcptb84lNkbtjuw2n+wwlUkX1kiXxrSUH3uQW3SRW4+ml73T3V96R+WLM1d59znnzFURB
4z6xUroqTSWf2za2TlHf6oFrNlg2UX6tk7iltj0XzoF0iYAyy7a40pGvgb987dRyYybWVWRxeu8B
gw3zyYg3uNPnqyjJ03AEzvIkSTJc64SmvzKVkT3SwFUN/ewHfdJd51X2xDPDz2PVv4peNCSRfLUe
JaDFueqfAeU/EJCdIAiwWRbGW+rDmJRltqeE111JpGVDENnoSpaIpWYayT3M5g17lT5gsFxL5pdo
zMr1Mi7FHqtsJQJkMdm1SrXuqNHJQ5ahnE594c3f3ck8BxmtWPVZOq+iCeh7ZW/Szj/60L7xfGju
IRsixf8DuXFRM8ZqBw8xUlZS3L5KnoUPwzvzjn1hmOu+d14d236yLHt6Nnldd6mo2qMjE+eRBH+6
0cqk3zo9TshWRh5fpw3+UW2rzpO/VKxEGrQuiOPe1KtD4hTYZste31mV6azYDDRBPDtIJceSohMM
ARRij7V5p4FD1kvPW5tlCo8eLAps3w7OALv4sJJpvCFtVYd64ls72dbQSFppb7Df1SsXtNy6IA4K
HU1zMbFZ80o0k3xpEt85KINTXpXgI8/K7GYxujlwETPtKR456HUXVm2X4LgV4wap33zErKbd4VTO
nkBqi4Bv2r/yjLJZK78nCtCMW9cT7BRtm+HlSShgJTtIooGfdl+Rz66sbkWEf8u85YQNi+d1s1hX
KqqOrkgF4vSGkopyaAN24Not9OC3Yc6TFWqCfm27+rCqJllsNSsfiACWn84590SN34PbKn9V95kb
uF5rhpwmpUA22p+ibV615FyMqKc3w0SBH4ccC7lRcTcV8sowI6gEsfm8SBdYS+3jeXSPzUiLkNGp
Y9u2Gd4DwCgoUo9dhdA594dunQ/ip8nS1kw1TEYA55Y+aOwN1PeBHIpJDCqm6M6yfbbqi5x3umzT
F1TuGnUQZXJbs6FAR1aB/UVAuOpdz1k5APMR9yYHdzEOTsdJriG2jWlvBblOVzRPSWN4J6/sKqYW
3TsgqsAtZrDPmzR2fIY2sCx7epg7DgxZx9+nCZrLBN194OZnq7aNyZey0uynUH1g1foTbwRLoJam
q8ju3UAY+m5EijJBqiHW2zmozxY9fuvM6NAU1U2DjDuQ2oRu8q5bnNDVp22apA2HEiM1HrYWh54N
JhqnwA5ZpkSi6wdLU57jvleKglFQln6IDvOgz/J+WKKD52n5zk18DESEmXdFDvvZ9K96Fri+9zYz
FcH4BAbo7fCHE9neZjUGEK00Dq5UTxyZniDqXIlouus6vv3SiugRyG1rJYtl3A3DeIopgAqqLFXh
bKflKc/9ajNOy/DgxQ558HR5jUuj3qTaW1tnb4tJNt+CcXCWWZM9zLHzcY6Xbjy3xeotl0M1D8Mu
SSJo0JBem4QwrakCv6ifFTKBgpOutnefCqsMmw6FyaSV39y8eY+7gvppFouoLMS5F/OYstBrbiqu
tTK+52BltcjlzkBWtzcMJNS9wRHa0iA39mTyPGnqdzaYO9Oh5rX2JzZA7T3pgnybOSOo56VMgnga
juzpoMHrfVguYjdR/brK8yjB9ODn18mkazduwu0LENtWpl811C8z9ch8ZZeJ/7CA9aV6iGcmOHWY
ImgdC4z4VdPY4G3Vg63mcqXSCFiUL0O/JZM0JvUuzWNqYg3pkHksi6AsVP/SeN28tpIIpkGXHPNG
3yERfqWXSl+PgjCJGE+hWuv81YAhIJDzdF3XlOyK6Udr9TsCSQ3FrlwtRfbTaX0E1n2iyH61O28q
t2WdfsMYdGR/fmXPrP1Rn9SPkTCvGvcXTpeXSm8Pph6H7XRLaBDmKckQx8/TqywDE2uQkGdfM+oj
BvqyS1+g8v7sRqYLX+Sb1kxfx6h3r6zJGw44O8Z3I27Ma2kgA4C2FlCo/piTVw/acTl0PeBaT6P5
WROjhvVk/JYazC6N2V/nNYegdn+y5urQVfE3Mp5VkPqIKyoSYMhOKZaHOi3kUW/YUrepEPukNfrV
aF7nUYs4NqWlZVDGLeo59I+taM9zU7ZvFB0a/vIifR1dFCzfmXKWEprVSnGCtnKtuuE9M6zDssSb
OH4AZXIltJMY2ddO3nem++vIfB+7og4opibaUws0bBeZqFVM77Hlq22CWC2YLe13bmqoC5xmT2fK
ni1Puae+K+OARRU/Rjwz2mEQs2dvaYrJSF8vMUYVqsEKzrELOyeQN1XANv2p1nwSzJCXY6ZMd/Kp
YHPb750x/uo0DqQ42zTvEmN4is5D1cHjydGBK3aVqC2CFW2gngfm+k09IMXOaVvXGoXyhi26bIgg
2O7nj2T137VCq3cavaRgvo2wyOs7fWL7a9gFjHaaMxNdt9cQvL+REHdCoxa/u8K/dygaFCVIuDgp
+hVJzQbgeyW3TfQjHSZ2PKqCBt12pB/zl1mk3soq5HXpH6ka11f6MGAHYMxqQxdD8rfvNQ62hqJ+
V8R/ugHZzI1EQyRbUhk365z36NZGo1Bd61GzDbZzVSh9VcVsrpYxKWjMkVcDjwjG9crVU2Sm+pU7
8lfp6R12WaE/nJczo5mulN6Wt5Mz3dMgs07Mfuta6sX1oVyXEPB/wffc6g4LXsRGiJPwn7EUSHzH
+T3Lu0BHrf5T99Detx1tajMANK04eW18rzdsuWuzdDmKnK4yJ9oMHoqjOcp2qC0jID5lcm2nRrb1
jf557Nr/Ye7MciNHsnS9lYt+Z4E0M05Adz240+WDXK5ZEdILoVAojPM876lXcTd2P1dWoVKRWR1d
jX64hUQBikku0oZzzj+569kprkA2SUifAEfkgJ1JSEHNdOYbrsuruOduXcAqet14GKklz4y6mI05
ETknzNsZ49RBaxAVTrLRxnGimbMnvzem9MG0Jc+nPUkbWkRYvXSsz3Vbdw8EndibqOgXNKbLS235
37I4fRF++w1kcdmQkVWtrWIqAi4YzKCT8r5fxJEMaUs1LmNSO9mRj2Mc+zHNVmSJ2Guj8BXhV1G1
kW10sPDECwoPKCMxZH1HxLAdVF25y+OO1imKBwBn5uJhAlhkWHX2PZ4acnoy80s1GF1AWrUiniQn
B2iBklZLLihCnaq7PqJx0vRq9JJz84Uu8C7EO2pLaDzETndKOZVmtfNCo1nH7lCtTWWlO6cfsNA3
2hPpUiFRfhYEVPLpL+IJe/BM1elTNCQMhjH8vydcgqUe6fEKvM/ZGJPn3Lv94N5WZf9cR2qm/vDI
IaBAWG4mgjiuaG2ITzBi84GbQN65uqRIc6fbELAAn5+GdFbRU6I4kfvVXIZ66+ZtwbPmLA/NUd7V
VTESm0qpShaulgH6nv5YcQUerbiAQ9jO5YOcS7Wx7eSu9HDYN7ChXdGVFMFi9f4tYWfeJZbpnCT4
T61iFb8iYC22OUUyEcgjBgYW4BW8A7EFWZgBnG29W+r8YSY7jpNbDrdZY9dUh0W68ntc+qKS4bfO
cFkw2quB0uDSqdwYV3Dt7EojTIPU6kO0R9W0W8byYrFYvXOUGBunkforJ7YGhW1fxgXHzVXZAaT4
CHYD++w5bzq6vrTSSu2NSYhN3OfzGvsF8sBEuyaO1T9l2hdMAsMeqQmCuYfIUsVRiCXGlQQvSjed
b0Xvgv2nJjI7icf2VxwPuShDnPKyRF5DR5huo5pkwnQwf8iO90UeunxQssgC2yBMCvuZJZhy40s9
gQ2MXdbQTQDNj354Tx4eY7uBg7Nasz1kzRZM5oD5gvGIVwaDJRIGDyyghOqwtbNdL/p6Zw3MDJgu
OnYQex4xkREPcZjtZk+gEysZp24tAiItgBlaFT8UaTsTQWhUQTba483onkcOanTX5GoUFFJG/ESW
Wr1e5ta/FeP4wHSBCFfAc8V5HvY78nD807R4+ii6Lr8IpwwWwTg22yGul1tPjIJYbRt3rErG4dVE
IM6e0CT5WsdqCRYChY9xIqDkdwokq1LnS8GOom0X04qkIGtbsF7JO6tydRmrMGYMG5L/NDr597BV
GAINuUWBCHtEwAtfzPDbWIfp3vFtse/qdtmPoldHTKQXGzvAJH8b2VbX/GEiyKPaXJ6cocOzKevK
q9lpzTu37LIXlQp5IE+I7jQKqy/KG+U3QDIH5kuYXyTgd2tIXdwVTExVQIxLdMXkU68nrcWp8Bp/
ZRNDwATZYZgao3s9imKatqBg0aaKXURzadvumz5jnDcP3hbsWX5pctO6GXgpe+LiusuG6ob8hym9
8+uk+a4HMbvo5WMZmLlJMEdawcK3ILbEHYQZa6yNYCHN4Yb0wPqHMqJ8i6c+eVlTWI4D1vTpOZiA
jJ6gTNIMk5jaYJLf9SH9HMcMpOrkIukhI6ysvnQPy5Amp6lyl++ScDL2SIOH51D1r41Z01+Uhb9L
Z5OTkYj4LTm+6p1VT4q4JuUc1qJ3twxdu/YkCx6UKY9m5tG2/axFFF01jVdcpMNCi2+VmOyuwGUV
4qyym6Lt7EZ8hjFy2mBu4+Y4yim66QptHd1WGwGBb+UmUd1FQlJmTq3aeduanxNGjnRhvRFt89or
J2dszOA67vuzyQARIQYDaiFeHGeqKPeKcn4nRWkOUhDdtaEL/Ur41bg3Tek+uDX5DRjLqDEg0WUC
r+HgBYZmxsc0wDEHFoDPGLD06h8JK9dKivaUuLxMyHDKeyXwK78FFC1eSTIZf5T+wPw6CRmwCc++
6RqXg56wuB+To9K7uMvdwO0lsB+hSQc/YusRLg6SY8nkIleUuZrr/pipFt3NPF5mjmz2maMgTEyp
U39ZSi4fP/sWaVcTQBG12c4Q9bge6wZTVl+FpHulmxFu+yac5pKpkoFaoBw99O1edAIXe0orbk4/
VawSM7zP/KR6XJpZI85gqlFu8jZ33pQeGS0Z/Ot6nLKDLziHk5RAJWGl1rGwO3MtRuAgN4O8EzLt
fjUNX59sjINIjJqscx5Vswb7da97qXA3qZtno2vqZpXQpnAwksv1Tk72gLKNYUuSkHble7F7O1oU
anrUHTEzQCc3JYy8i74V0X3bVrADYgOeAKHwjOkKzvszZ/uinfLlgvAdE9hbl/sKqWoQkWWxMdKa
ft0t5WXhhdFrkoJEmlH2RZeFsSo4Dow1fmB2HNRWUb+42im/jDyYjWtPXBFIi/FUg/0zDzBqVrFR
pNs6al/HtCHBSDUvsedOW2TT7U1aj+2aOlzsBKaVp0w58slNu3an4jkHiiOmI5oqyv3WnmlyGuvC
LMNu4w4ZJA87G9f5UkFU0xGguEVFW5fzi7BnZzubY3gBlOPRP3vuxk0Ixy4SK4WID2i8EAp+4XsG
oPHod1ftkjqo7gGIdIj7sjVKgjFAb75XIdS6Mav9dQ/nZxVnyFkW34u2MpyYdpk6vdKuTWhDJ6Xe
CqlYmXFhB07rP9mxx3bgks6eI9k01+XkvTmd2RzFqDkZ2sLkehHZIwf/sIkcBp/dg4n/072aK+YF
TSn3IZmhKxW5pAIzKDsWAui8I35uzbTnR547OR5UXX4cx6SmxiUnxR/H7n6Emgm4bo9P9hQmoJwm
IAfu4GiRU6Y1sijbq0Wkc2CFgnbwnEbpZDjwCUyprm3VkDBvuvulmqeAti3fTXlrPqdeOBzmaART
dqEtEYduPiaNAYkzre6oySrCbQTRwmFkXI92OwXC9dwAcppFUehA1KpySPJOT71Obvy61y0/fgKb
s1HLS6/HBS6QI9kbTbFxyXDcdF5D01ZV/gm+f3LRuZTUBhA30XXZ98irvO3gM7mKIjPfSXOAGuH0
7aXDXVQCtxFgO5RjcqwmJe5iMav9VE7hVhrh1zDsxHaKUuM4Rb14DeuGL+tuPp7T/fYRCu2tIhBo
nzZls63KQd+lE8OB1TDaxikmDHGtBjm8dXkyl3S26t4n1xKr4YHgLzOKq60bLmD5zfBGuAn8YVr+
GyLp5wp42bOOtnaT9WwDS9XSUgcFz6cK8rZvXtMynHiFPc1E5vtvaW8Vl1mrnBssOuHkp8bXXs/Z
savBJoUS+aYOmToZ7tAdTHR7W0Z/84mQmz7QeVGsu6VbvkodARaMjThaaonw+E3Eth7z5mJspNrj
xikIk0qy53gsLiC7rYamHJifRGsVQ7UwzP6OaTqz8FaSFGk09XVIRvUmFo7QK1BtN+BVNesujzgT
LXENCvRdA9pt1BAPF1VUQwLO96DhwejNRMctbXGoFryPotEcHoZsrs+Jk/FDvMAXc7Xo3zwGVUze
luZQz5W9ceeQL3UMDEEhUa7sST3xV9uDzcW7w9T5LYJAyfPshq0TxtnrgiXe46hSQlMqGR6bfogu
C5ifeE1If+MsKB5m0tteLcgVL4Y6Z+CZeRsG+WA+9fxUW56uugsJCLwnXb2OVlXTx5u6XGqCE9tA
T0a9mYs8vLQGXMaI15nv0UjO2McpGbhzVtw2VgULKq2gw4vaS66179k7nNAowBurP8BeICrWrktS
SOcuGETtX7UgU1/ol2kzIyUpvbLWTAOA3uqiAtHd+b3ojok1kILnVo+uzOctPqo2zsG6r4/aGh8r
It/Wol7q9SC91yG2xWWDFTZUGKbLoI8peCSESISGd9jnvNhJ+eaFOmEeEDNkxaeB2YVTjT9MsYD/
pHk/c6gWXUDDWnDg02hg1Gd+E24ot3lpJ3tV+RWqNnBDIqS1lvU6JpizwQGeX86y0tjNtk53nnTc
kxEVL8Z4jjtbsKfbOX5cHvN4hhzlIXJ0qzYBXq4KQFj7VqZOfGOFJTCXGze3c7tMD7GLP10FZIfa
Dtg8ytNxmybGSzZ5hPT5jb2zK/CT9GwbucUwUV9mnh0FIKMykJrDAb/RoT5BXX4kwKvcNqrK9gWW
meuhWNBwL/azDX/lHCcov5LllEPhGSKy2cMnJ5u+xfj2BSlBoxtYEegAS5ZUE8rwrky9nWmfxgXW
hRNXL4ZDVmTtNcWd3ThclF4TwGAhaM9AMhgt2NNDeNcAGCsnM66XrCJGVclvFQfymtv9R+I5Fx0R
wvWtKdvuJLqyPTkIE5eebMvQhZjo6ci/MrP5W2tZRWBVAxPfNvG4u/qC25bhXZa79DlFLr03v8aE
bdW5UKqiRTmbWZrtBRmhWPIxrNh0NvzP1oeIh8jq69CSpEwLgN+OGbpGAN/XuXc4Aq9Fm0Y3NTSI
5yQulx9iLosHYcLGcLveuoPdkXIQ9QVDd8NdGXpIvthGi+ITyt9CjWzMAXx7CJqG2IW9UR0MnzZw
U9giu+2yCUIRg9sa7C9062++QBoLZ6faVDCxCAktCijaMT7ZpdIwg0lKhgLL9TGWajsjSwXnMqqb
iPncfvJFTFRyyHKOrPaIJfirBzt33ed62mfZKMgk7UOwd63H+x723RbGFzfWmIUbH0LiQ22WWUBp
P++qMNFri4H7MYrPAerghet5oMtxAFVWH/60ZN2FG6vpsr1lWlTKXci4zbVIbFulRHpdjxPl+KgT
f+tDufteg7TSlC/QncSQbtohLp5qR5UAIsxcoeimAP020Xe8/QQ5ui5Y/iu7pbVeZfQZV+lMBiky
2jGGeeOwTxY9bjun+UpMVvyjZaR/6lUSJ4F2Bu+HW3jQ1Xo4PF5UpYcm9u8njs6jiR6H0iou7sdc
CFzwfaaUXULCLPzUQ2kgKqxSxomDjSgnTIbkcYBIxYBqGC+7poIYEfqlcyEabLYsIoL4keABGyTp
XbXwVxnNJ9APdObeuWYOxcQYxCqZYPdRtJjbStRfGUZGW6ap/KMaIvkSDd9xFsm/+ebUnejJw8ec
OdfWr5fyQGjvxNUW06RUrNUmduYdHRLZlTJvDn5fxEFPo/S0xAshDu3QcSVZWGpGjj44ZO0ehobY
wbWbwO2YhD1svTTXJ7LE/ddhYMrXOASBu/nU7KKUwqYcyokICxCPwzIOYodwY6COdShtfFq2aIZT
OaV6SRgXe/VzY6tlM3Esrpwkno5ujFyR4siJdjaVBLEJoJ3SimEeRXb33gljiteqLcuvjK/zu6mF
BlLGRnhZY4K0cSXY72Lp+L4r+vE49ZArsRZFOZPTo8hu8MHEMufOtaL7yKzDLXHE4HO59Qyxpk/W
5B8+ebIJd/Bmy20xhta+I9r7QNCqJF5eO+peaq8+zjDo2AZNuq7ZUsx6bJ9dD8IVhQ6TfWMieBoj
4S/s9+QUKsioNM35U0eCLOkDI2lsTLbbaOP3crwWdahfNL+/Tjyi37FuD4OyCjHzmOP+YOVesmkx
Ct5Uvq4CHCj1OrOZcmj82fC14vhlfn9vQ3APcNEEV9Rx/a0lOIPWIBl3Gvr22jLm/pIsZTTs8Zju
C99rL+LFn364dsh+8LlMt9xE1brkVgdsHcnUMFqyoxEALXqDKIcjuo0zRjd6/tJ6COCZF78tZt9v
BgnT0pR6jta4txs75RB4LWpgTAhHG4g8ggI00yNKEVI4mJsi9HDr6ftoL9WKqMIKBvEQBckYR9ua
XXgykwXNUW92X4GQs02ZogtdaF735uw5h6zyEpgFYfGSptnzYJETT/hPDMkZaUdYzs+GUS4IZJQN
Q5xcxAp+7x154TlC+oztPNuuncImIbLG0T3bQdXeb4rT/+38tO17eXrN39t//5SX9tfPX5LL9rfv
G7x2r5++2BRMpeZbAkvmu/e2z7q//vtvwU/nP/nf/c3/8/7xrzzM1ft//BuE5qI7/2s6LovPIWj4
TPzz+LTj//3Pb69F+Ye/8VtsmnT+Asf/71Fp0v6LZUqbp+w5Dgi1QLf5t6g0qYhXE6ZgPM1fYI87
/4hKI0XNdpXjKUtJ03EQI/79p735TVT5W4Cdfi//9vXvA8cs+ywO/Yf40hXsX9dn+Cgdcvt82//J
RgPKI4hentJAOnHXbBIS5b9nvgQ1yl0vvTIN6BRu0qXPOVXp1sCuMwn6OTVeoAo4HuNWXX7vk9g6
4+9Z9hiTuvstZUqhggYyw00Yknq+LgojROgB+PGiU7Nb4U0xURekRnr0pZ8WWIPkC+RqgtCWVWsu
3AFTuvj0AFUSgvw4FjkCph+OP2id7ceCUQmk3yJ9CIshIkB9Mdz7kolguioHVR1zHJQe8rnD73jA
CDxICA0+9o3VOReorsMokNwLgWVMZgOGNHPnSYtrpvMbpnSO3etT1C4u5A+ndR77AcYAijGIR9ul
6quKSn063/ATLMIIchEhuHYPatDMY/qMb/13QsXTJKjncsM7FM2mxjWDdi83Pb1Wta8prPVovqhl
lleuM5VfZGSdMoJgo42hEqsAdErnC5o9d1PUPcR/EZWAIl5HVxhmAliBUD4bdw175kRrJ9M8VBly
pAsYWtGLnZl6ZD4HcwyS4xmPLtoaUFhGXibXlqZ5CfjV+rVQRl3CxvctZ436ZrwfEg+KWWub1xLa
JTUmvs+Y7sPiSteqq+YmiGaLcB+3He27uC3mF88Lc39rmYK85BAePFMOjsxNnpWIIbXu9Q2EBgcl
jOWeYf+0GvGkcGVESncZzuvCoRQE7Br9eY2fesms0M3rHdx48UbWbbolOTOsL2bA5R+58JzvcZQl
9WFpWuo2qEfOO/ED5SNyH9ltMj3UOpCA/wXs9D7/1sxtZVzkLYqGXYs39lWVaPLDG7I/kyAB1I7Q
+qfNbdwuaFs7Brz2OVo9/SHSGrjXth0YU2pwO6J0GRs/KKqt+8zNkgyASuTWCj5vfYC+732d5tFW
RMMDKv6m6f6XTtB/Gi/JIfdW8twZR3V/va7ei/uueX/vrl6rz0fn/6cnKULjf36S/iOI8r5vPp+n
/L1/xFByTJIcSfCPJAyU3/lHDCXsH+UppDCcbueAyr+frd5fHEtIcAjpSlhpZ8+CFkw++o9/k/Iv
gkkzo2dbosn0sSP+V87Wz6YIAPJ8NJ9Pp1zpc4ybP7lbEDfraNJy9A1pV/NNZE/ZerDzZmX3o3EK
+6WEx0GN2XidXMWaAmllVF22I2etOzptFpEYmClvhS/GeFVRSARMIQjFC3032hoC5/5fCLI/BPe/
uwvOH5icSaVc0zYd1/w5baypIsf1u0bfIMszbqHnAWKItOfQFHrt9PnXelKgaIWPjtRgRrutcS/7
hX3KZ0eM80NDDSV4YvzH6/swWf2d6ryDfNopFyM3I3HUdbi44jUfrHqPiAIOCGOMNlB1F3353dr6
03vw8zXIt+UFCZ/Uas7O8zPg93/3baN4amst2vImaovYue4Qlz7buSNOsyjjLb587nGpKv2AafhZ
jjaUllj51eJ5iIhCst/zqfBuBZdfhn5QFxvhNtYvgkf/uJyIYLA84ZoO4TSMsD9/xDyU7dxXRXbT
+XNxHBXyv8hvW1yeYAnXO7N2rT3Sa/vE5T39yvvu491/XhvC91zqBcVec5V/NnH43QNqzSaRrt8W
N1HcnBKzih5UClLVYwB6ZUApOuDyCuREOgsR8Mpq9lw6fuBncXJI58gKfvG+zu/j08eRpqtMrHVd
95w4rH6yAVkSl3FRV8Y3jF7YUkMlx7cFVdXJ9Kc2v4gMjciP1v6x9GsBWwC980rY1XzURlnoq7Tg
qgz6Ye4ezV+/qT9uJCataGuk+VFeUat9fli2kdgxHkbedV2ZJbBruZy8UbTPljXE2w+Y0uuBKOSi
usssSYxDaZXpLx4Rx9hPT4hvLzxp2b7nSFQYnz9DjnqAkV7YXoPhVM+zn+GHiCKi3IPNVc+qaO1f
7Fzr7AXy+Z3I88/LcUcmsOLU/fwdO9fK+8ywx2sOMzZJSirAISN3B7UeAYMlwZeBHceI90x3QBDh
1cGEUslAavELo5ufMsI5RPifYBN7tuUiB/N/crwJASOxxvem68jE56nzWv+i6hHXDaGO5KqxzfgK
qDHcjGmeHrtijKHZxLCahtKlokUMtizJ8NWLfxXF9IctLLlXHJuYY64ZXs/593+3icjT0BUnnHnt
OmO8taahOSghI4RTpfNslTBoiVO3Vrpc4t0vNsx5Q/z0cpRjk9DNd/Us8fOStKhqPbSYCkFu5T5W
w5DRrBdlsWpw3H9jamydFH3ujYRat9a4oa0WsuRGml+A0TQyq2AuxnE3RXO587TbTb+4fM6L4+fP
59KEWNJxTIEF9+dHU5stEGwt1LUpx+6x7ySNdd33LwyBmmN0jpx1l/Rc67Pg4UNlzrdfPKDz8fnT
Bzg/G+nSVzmSuuHzBzAdvG0hqHHnlL7xpZ1zJtCkDQaW0Dh+Nl28dWsrvtKNEUFvTWb9NOgwwT7K
8sdHDE3+tcyIjzX86fP85LwD9yMf0jFS1+ByX6HTHyw/+fGLn/lPFoVN5cRmNS3O9p8XhWcNSeNp
D955M8fm2lu6njzaqdwXqOWOvc70MUkx7i5MPKqBIOydXgYIjbRe+wjKW78m5bv7XiId3Vh+7/9i
0f7Zx2OpmhymHPPmh33i77YLyUP0gA6EHjZJ99iMTb2dUXXnq7yZcND5xcP4kxUI24NIc0iZXLM/
XymG3U2i8BDdoArirIyrdnhinhldevQQb7ntd1hooKZdSQMggrtj2OBkMBw54x89Zvr42mq7vtBo
zgNYFEQrWLpBxG3qdnsWd+7MORqKX2ybD4etn5Yt5a+yJG2a5/7hqlls3x5t0VrXdU/4+SoBVFs3
UKyOALR8pMJ3kH1VjewuXfihD65S3/2K4qWH3fOjG53xIMr+bCeZFiunNbKHwWq7x1882s8OTx9r
mQLYU9TADDr4tJ/31uItNIApH7KtzQFrCLDvU+HS9ysr67c6q/z97PvhA7HM1glS2wg9Kg7yEgs0
e4jfbVMNv3If+tMHp2xmKIxTPB7h+f783eLie6J5q8EY28W2L9vW6h5xd66CMC7de1zr40sy5Rj0
i2SBjZ+VL0M3cKsZsIY8M5H3RtfLY1J23aPNUPhNRdH/6LF9dDFSMTCRPzswYddBNC6sd8rR0ToB
RGY3dhJ+8ccK/mrbwoVKqmyHm0Z5afomrPaKk3xxvL1VLd21oaNfOEH9oTaXoGuSTwRPgvv15wpU
Q5jHAmy0rv1qxAWoiKvnIawov7IIPtjsioahMA/zF6vns0vUb6vHZd5lU/A5vvq5NveZB2Rn5cK1
Lnz9TfSIee2eAG+ukXZjiGW8TSAaXjZ+5d5KsSBS/CjS/wefwpO2w6SMTeL/nJ/ip+OkjQk1ago7
NkP17bVwVpxokziWPmMq38x6CV+RTuFRcP71ou9+ZQ3+J4UlfallcT3R2/qW/dOiJZy5d+UklmsB
LnBZlkuJb42n3tJYWSc3HEsICtlpGQlPRkVECdwqb/tfP4iPIuXzicNnUIJOgMsaT/ifyjx3tCo4
Vsq8nigpEGQ6ZvWMN6p10oAy2SqE5It1Upo6F8UMRUBFtXU/FXX5XvZxtASOsqtn0me6GqP7pntM
YYrujUGJWxcjrkv7XJjqeCj3jeW0gDcjPKJsBh9Cr5DFFwwVTUHpEvseVDHK2Y92C990zrT/+gfl
sf6xhmY8Ra/jWCw96fzcjGbFACW3H/92RmRgAiflVvEWzpR7iwLUIqfcsINS168J1Jo7KNPerWK8
cInRNCWvZioUm2I+NoW417GjNpOBP0jp40aV2faCalyN70gS5Qnk5GsjB/sympYRpQDxHejx2icu
xrOPADjDb53ONEl5XS/QH4LBR8YHh68GHIoUBjNimu8wA6gxGxLI+5PFATA9N0VTatOYGqW0L/05
TlEAD+ARi3E5dMzT+hbhnJ929iY1x+JrnWsXmCoqNghYS9xlm/TWVpNm4VusrRQCaGf5FsRlnr7B
q9o7iHEOWHvUD7Nf9T8WBpUbCARQVQahryLuna2fiQV6mIH/xWAY34CiTDJYzn2B5GtqUZQ7zaoq
7QEPhEJuE5jeV2HmTVuqMZYK9ZZ3O4xFufcYD9zWPs4IeYXPwZKGB6XdLybKYRT0TOFMzUjWqPr4
rXTQHS6Fn2+GpbNOiVV5BwyUkgMhPPHWpjGc8iS6SOGdHNCpTkjORb0V4TBdLqMA0qcuuU36YYQS
V8/vhRulp5hh8jYvwgkEPxsva1m3hIAo44tXjO/FkvonQnKIZjfmENupEEe2SOavedr7B6ot46Lv
UuxcEiu69nwY9DmEBwgRfTwjYrRvrCwZAmDdY5wauJCNvVXuYeV2j3kthzssfbiBGCo9uVZWQ0po
rYn4PkwjVh9/SJkZfkZRY983Vor5Qo+kyk3IclEjEu9m8rPf7iqc4QQs8o4zs0P/YsAOfI6S2t7n
iVPekFhibqUN+2FV2xDZIzvt85V/LgvjSJR41WABV/c1j+HjpcG7E+uQQdu3JE3VFX2Wuy2Yuq76
wS+Aa2dd7+YRJfLYXnaVLl9kOFxlg+VCQvPQjNgFo/dxdC5Ua+erMMGfJDNDvbXV3D1U2FdBF7bt
Y2y33qFJswnToKZcpaJuwfJVnl5+3EZoH2N4zPWCjZNRyIdMqerKmlN8q5VnMCAvsw0IgTrFIi7X
syKmcCzr8qbAUHevbWMI4gn8dygs7Phi4AZ30N0WyqKLQ4mPIl3mrX9VF/7dgAHNsfDradeAOAQx
MMJFyEpmKq+hk1Uqsp6hniKCM2fcJvocglLQoXFbK2VGsG1cuoY5NqLAAoZYi6pRX9o6BoIExjQI
tME41fcuI6dCqw6mv0ay8mS1ruAoDV9znaV33eS6r2MffQ1bbW28QuUA/Jl7kwHprqsGefTHqRix
zR65hi6YhvDB4qIP4JDmazbj68LhfKpNztK2HV5kE4HHTkU5vDVeC4tbyXKfdEgv0Q0MaEK7Qb7C
U28fKXu7R9WYbIwR857VVGcsQlMptCRzGb2mDaefkQDF83Myc0GVu7VqtCpLiBv1PDf6GKKp2TpD
uDzWWOBufLiIF9NZnM38vL1JRuxuZtXpayPv9B7oFccCu8gvDYgRAgqxgamAp8C2Vy4QygbsPgE/
8uovXmKGp7ByItoxl+MlTuxp43bzHW75ZAOZTvUMg4yDsJs0R0rFukYE7TBHkza3TNsk9XNUQwVY
ffRAH08vmx0Hn07kAcmSv4V1XEJJIgxoi0wSu9JzSipegtkbOIf9Fdev8TvskPJqMmLv2slL4x5t
wHxoR2FfNFMr9ybgyR7qHOy0sGs3S5xXF/gLYG5FZiL2XUmFl0NTr50k6x5dbz4jOQsl8xLRgX0c
ZfMkukdojMg68TkSu4ig7VuRoDiq+8k+cOWIJyfnVPdl+SBi82qZuGWXghSgVWV09krE6Cj7EvNL
w1oO+VyXW/T96bH1MKuJ9cx3m2erelIGwqIJQtPIz1liaNh3KLUn/2veqeq96kJGam4FRxMJpvlc
OvFdMQogwhExAnynS09LvXPSTF002eJdddKTe2UJe+fh0rYWA0S5s8FiGVfd/SyQi/qNZ28EMP9V
HuU3jjMml0Pf2bfeudr0e5c39zG7woPcqtZUhO4Wtcg45sO9MCWhqYu/oShd3vGZXK6GOSt/GyYk
5+IoiQ0FozFx1zGvapsNktZdamNcQ4dFv6hhkTtGZB5pbjMQe7/FghVECrW25m4zoq8YiB0dw05w
LdHjpTlCccvH0nzIGbduAefmt4K6L1BTpt0gWXCkWi1e1z4in2KC3Pt1HFSh9V2ZU/tFlZUBqT2B
CilDS6wxVKTpbpP5IHxFnmbj5ohHGjIdwzq9amIs8BbkdDg6pidr6iUixRRT+AnODqYhsCHz8b0k
6uvKgh10SB2JVK+2QRVdFd+L1HRQ3/Znn9EhvICOH95lxtRdCrcrr7NipnlXYX12wmLXQ440H51Y
Zdf4MeDED+Y3vGAf1GLCxBDko9zDXye+rWWavy+hZCp/DhEr2lSvWsNxgtJW4cpL6fGskY+zEgk8
PjXX7rXLGHlVKNC7zh/np2w2jMNSFe2ZvdWciFWJt7Q15d41C7WWZu3x/6WDRhaLFjSHsi33Phv8
S9hj8OeB31wNHzdknSzEJagas25ZNMwWBbrotk/Y5Uvvc5uVC86oshqRBp33sqBo03Up73rfdW//
H3Vnkh03sm3ZEeEt1DDrel2QdGdddLAoSkJdVwbMKUeRE8sNVzRClFL6r/nXipakoDvdDWbX7j1n
n1xieoWItS5itw9WScon1QlB8yvmCmjxmAl5P1qDe2T6q20pg4xHXYP5laDcYNk5gsZh5DHE6WNx
mwfFXBXPQ4AhcN03PVUav34SiltlGjwzMtXN15KygktEXXN2V/hEYozsDTsPFBX+ZBgqbpRzHYmF
u3xFl8xfYSuOeQJc0d3FDX86oRA7Bt7YvARNwAqUgqmldCf7wPQgPESx4X5ISGw3tUwADQuUM3tk
Kc0RhaaJqmVqqi+2XfFyjMRnFdqEyYhJ2UNQCu0kisjdVNaksMYbU75nXsvua2oeuNOeQTP2i94d
7bONzFpbjxU+65vYR/UURYm6G/LolPhWNS37fhaERo7X39M6br7qnda/tKYTXYE4BXHgVlQTQleT
t790eaCFmV/hsmsvOlUvIoHKam6trqy+FbU5IMMJwxSiasl9HMtwh0y6aSOwKmaEAtPcIJaf4LpU
6pWdB4Nx7zq0qqDAgEoQ5I/Upf6GNjmwcGKGw1FN5mMjSvsO8eR5jJ1HL3Xl42gpsWcf7RFPD7x5
Q9eounKesoIQXT/UFyaFxnp0Y23FWkc/SL0SaEs3IzKyLEzcMph8F5ZX3jm+nuzpyI7rqsEBnWqu
8xp65XBlJMLehFY/bCzPd48kCx/s2MkpIqLoRXjhO2MYKrcQ8M1pxDixNBH/IhdmJpe0Y7W1Q9Bj
KdEIHq4cq/5QopzJKIE7oY/MtfoLKtgKHWna+jc5dP981SrL/sra8+UeiE4XXxdhIuqlS+rzzsvw
7eVu6dzgfCi/57J0h402RiHAX2nHz+mozyeAUFCoDGXVL6IPG+0Klm8PHo5peHXlYad7w9rprUqj
kcFCqXGbNqlY+hi0FphkTpmwDuOQdQdTDOpmcIGImXFaXce+/q2KGq5DcRylt2kuOLw5B5J3dkRr
xH6sZLZ0Izaztds55tUIvFQuhlJ6701PLQ+tpgmbQ5Ln9lMagJ6HNNypU980sjtjEA0riXA0rZKt
7Zj6k4Gqmp8nVPvI7JgKyLGmaAs/Nl+nIFRugWb4S6wrNnOAlBvApFu5s3Rkb9z8qB9St2rEggQM
/1RGVnfKav6KBk6xrzT8gV0PKKlyuceao6KKznyN59vMeh4dMyt4dC7/LNaNaFzBXCr2ehBTSiED
YZ54qT3KeauNM24pl3/a+NRb6djxvPeDK1YSls3GroGRhq7VnolIQaGiZ8YNhyZzBZemVJZF1WsU
18MH+/mARp2rHMcwr+jPt+YgKykKoFg/65hYgaO7WBOXRLKVr6jViI6RKnK/gzQgTfhSS6b5fCHI
gy4+Wm7hHCFlJKsUhkeMODgqntr5whtkA33ZLHSGDz/CQsCub3BPx1UdAvuBa8fePPf+2sRm21Gl
284p46Vs0T22CX4soW5xmzYnzfbaR8vBu+XKgMcw9M0fb6MoG36gFpSXXdLmUxvCmWVTjhANA5mI
AzAITD3I5W9Qrxc+euWcvqihobG53Fjx9tokp1fVppGT2o1Z+L3rBXrPSo17joPzUAEn6Y0632eh
9HfsDt5jMBDPEkYdhxS/4oJyN9hpiZ8etF7GsCOorTSRBvdNkZnXPLPkfkjZq2Vst8Zd0XbtI187
nx/VJnBbFQbrNoGsBdEwu81sf5qW1mQh4wm1zdA5QHraBhJiTkR8G6Tvl06IMThcxhvE56ae+Cs5
cYsQBmotqYnpehSVAUwj0MMveYTbZNHgdRaLfv5wPDEvsbzpz/SCraPSLIinI0LSH18s7ppHQxm0
Dr3E3WWc6NxO0n5FD8q5S0py5eevdop1nRtMovuE0tvc7Yemzb54FN73SI+KdTRkz1oacl1FDw3D
JjYy5E+x+5DpibHn/gfRZ9JpfiSgewvUDTfAoRHwUyHca1HLYcs+yPoI/Ajzb8KtIRvCiOs2KzhO
aOoFkCNABMA3X1wOih8nqgXKaFkxU9tXc8ciBJCwp1M+YiItHkMt+uJZtnOKKygYnID2uBImV3LU
uN3V0ADvMZiO3HZjXX/g2BN3TVglFlsDHxhKLe1b49FhXabDhF0loD18O9hJeROMWMY0d8JcOcUg
KfHz6+A1mhbUrh4xZs0q9cUA1kdfS6dMHDs/3WDdALdBZNPODlN9LzQvXQ9CJaepjusA0F30dmnQ
BCkYugVxR6AUpsobnzic+T7RCGKY71Pr0bCcZzud6YMJKtE3rUkABbVWiP+KVLZjGoj8a6p8/3xZ
7lUALLigtggod3m6kxQJO90Q67ZV6UMy9691tyDpyDQqPGOIYNlFArol1aCxGxGa2zxWroZrQ7Og
1f7YjgwTo62H72bJ8wj+ZmijqVikU/vozn3jrR6b9ex/JTIGpzcdkByZlT1SwDvaUEPmTlPGFBPX
7mxlwYRaANpCuq78imJHh8S1aUNtXum+mb2BJuxB6Frh6bK72cxJd+jf7qM6Ejd9Q8m3uXQJL1ck
Oh1VhDs4RXpolc5jPZeTl+sd5xHNwnbgKcQwV95Cb8AtzynpX0ElF7cDM8bH6bIR1zq/dO6Hx7gt
gB6FCg1kx5zvYENVPYL+KW+UCRIKjzB/BOeygoH5xaldf21FlX7W9Tok7FZLXp1orPeRsteg3J0b
mmPaHRlBXF7mTl9pTcNHa+Rwl1hr2fXglPVrateolAHU4Ebt1N2lsy1hDB3dbOBSo7LNUDn2vgW/
csrncwcCCWDxuSGJ3KF4Ton/PbhNgIN/GLVlXfrBWivmFlHTF81dAqnqJmViftvLHqC56vqbjjnw
VkC6EYvSc94t00uP+nzwYTLpbkKJGXDSY7w8fazTFsEjotfK3jgW7rQF/mYfCzsVtMp0WOHQjnZZ
O4bMICz54U0jPRskIn3udZCndRK6xuLGsCYD821LdoDUfaoiQ2y0RvNuvdhh0TkVVXkvxhJGi+2E
N040oVhQzexuCIBKNNjjucW3abR22KTGFR0yoLqJTLuvBm5h+9CNoFY5ceLho3Mm55hcehWXcx4q
N2eUN82NAK/SWWuul/I9zAOgQkb+sozp/nAA3zp+MNwAqFZbOkgeDQzQwpf1hBDI2BTSpnEAc+MA
nqLe5vRh911eip2onHJfgUDfy2pYl7mvXxl6Hz70SfmOjj28oqihMHPi5Aoe3y6xe/NLU9rtYzpP
WUXp2YjZISAAIQuvDW4IgBjV+JCYUj1A2ExupKQ4cMEfbp0Y8H3W9+amsMUNet3+Shaa+ZU1Fb32
KGSOl1X/l774r2NZZlGeEI5gq0HZ9mlSDuFEFJDoGDl6bfpAA/2rmCJAPQOurt5w8kNd6GI7ZDAM
o7B/7vueUaipCWsZydz/9kOMU6HC2Kbu4J///O5+lVgwIBI60j7bxXn+eUzTKcgOaZlMJ/LPsDEw
O08ibCgspNDEn1Uk8bGDBgCst6x8+ZdQol9VUpZAP2hT1LgCrYU1iwz+NVT0UfG6g1cRexdE2KYw
FpSvl12ZThVRJlFSXeuh/jTkacxNoi2ts1UW4bdET4vr1MuizZ8/jF/nFwgQBb0nJN7GLPL++e1E
NUEnna+JU+lRky2yktmFPl8bdY/OYGKzgf/5BX/zAXhSIFqXiMmlbnqfZByU3H2MM1c7jaRKrlP6
islCRbr8apijfhrLwr7TitmQGgh5DaNx1jLz5hZD1dYHN3Ll05/f0GUx/jyt4g0xOZxHvMg+Pye+
mZFNXdBO2OPwZt56fig/6okerw4Nd9M2zfe07+U2sATGwUmRZTAEt2Mryu/SJlEZzZjeQegp4XVq
erxWTe0f9Tyk6o0i8WjzwO+6oYv+MmO7ZJH9/K7JKzR0z7AEYkhpf3rE9B5rWitM64R7J1lPTdnu
tCqkd5Tg8q4G/w3laXtGyw0MFehCv/aR2F95s1i+K5j7zrEWE4BB+CgBcKxzrbf1bggwfl/ODIEB
5PbPH7TxqyKPt4ziSpcM+qX8rP4q7CTHhxQ6Jy/xUjDsjbXpQzvZRqgTNzSVnWM7UGGLYHReFUSo
TRIMr8TvcDP+p68E/H4cw789kr8OrXlfnBqGh6iVd/fpkURvWuKdrO3TEDbxE4mV/ja2o+6x8aBx
gJIzbzOFHrwmJqPwXXnwGPUQoBK32jVuBPcg5mLIQg+28i23+eiQYa4IScn/Jj/5VT0ndG6fLu9x
NoV81iPM0rkhgL91Si5TnksfLBqT8jWi1F/wzrDpk1Sxt+r0PY/iZIXNim7rPNP78zf566Yh+KDm
Z4UlaHmfhVDUXRw6OkPPy1BXx4f+VWIvJtAgyG78eWr059f7VXfD6wnHkUiQUP2KT+IQcAWojQn8
PVmFH+s0Ez8YyeTbooztcz0I5ziAnt9DlewZxFAY/PnVL4Fxnx81RumsDlOX0nY/PWoRVt4pzXnU
lG+A3W5dutqjK246mdLIbvsDU4bkSmR2BN2xLfECVNWtE0p8pXmmfaiifBA4o29RJP3tk/nNN2Eg
T+FLsNDuufonGWldhIWjD417ilI0cRcVZaRixCqQ615BSzZ/0en85ptgz/EQdsznBRKPn4+LkeLX
zpgVn8gEincOaT2c51Fxj5+DUU5m4SGrCTJJhZAHx3a8vw3cf5UJ0To1UKTNu4jFUfrz62u1oUu3
FM4p0ZxujxUv2OUizT+qGcluxM7KGGeBIGPep34S+bU5iodGEtcYJ4O7Cwj/+Yvk+neLgzdEo9U1
MGQZ7qdvwMJ4UFql657o27mPdVwEyL6tONiUiIpoZrjed9tmphDWPCD+qO26Kmm3Rhjm0NhNbMcA
m6MvA46cDzXNkoc/L97ffGF8SnzUSCbZND4fbiXefi2wPHECczb3vWubMVaXcWOeB7WJkaiPS8F8
2a+UmhhP/PkN/EaQwuGK1tcxkNrSEv0kBmlVYcuIoNCT6OPxrgnmWBXsQsU4JsfCadtjFoCEMeDL
7yKl0m3i0rr9y7r5zRmPMt1gB7FNmwi4zzop9MyFO7Gpn6XTHRCM5szkVLsFk8pIVJumF6EG0FU1
rR8GkrbamNFt4ibd0SpCgjPSOgGCZDbvXYAJHud7BJfZ6E6uRkulIsQa55JHm/DPH91vziUqsllf
wuOCjubT0gKnwm0S6O65mfc4ulbebYdJ4WiX7nwzmUd/nfPXY/ryYz9tdwxGXFrOs5YfpePPz1gY
cwOeoPicFXfMret05aOBdXc/gDe+bXKDiyJKR5KbkpDlynmegNjpaXlTcBTnMQyxuGtx6jWLJEif
Rtu+x+irFqUTNtXiIg24CAtAENADHOiYMJYplzYbLyQi9VCpjia+VXg2LHtIpn5cHQcdvdqqMzLM
q0OQZ0/kMKWMvgya87pOU6GaxulIZ6JdMLft7sJJFq8/uiI/ZtBlPBqrKYnMXV1E40kG+fDx5y/r
Nw+apKRyZ68m9f3nnTjr3aS2FV+WHQ3ulZPryY5cjP4ltE0DYm7S34RFaGymscwg9jX5X4Swv3t5
agJEXciueNDng+Jf14pApjSghiE6N1qoHQCBJT96PXgX6l05FPCT4W9WG7T5H2VimX+5U9m/vr6c
lZu4pizkuJaYL13/ev2x9yX0myA9s/eyKi5dRYyY9PSkQw/DEHb5euk2EeJp3BBLkX83akG6RF6l
3MOLWUdTIkolPk44hNMQQoHYp2sMHPoEyC5Gc+RCb/shjRYs7dVeixRd4kqPtkEX8VcGSSvdEkhS
MWHMk/W9r6nxeaKVQpQZOX0G+GRJByxyFG9Ky3IGvgVxkQuk/bMbcmpxqF/a9F3t62qZY/99vHT0
NeTbH+QJIryqguwl1PvqsYU2d3Dpnxx/KAndWe5QmA06t2jWzv73a0uYfEbuLHv/5ZLWO42VD7WT
nDWMX0QHcPc+l4YV7BmSkcJBQMuXHGgB5++IQXQM7L8srl9vzNwRZ1+RcLFMcGn++csNcIgjlkmL
c6B888pOaG8twogwDRziczcz1SXQLRR/4kBxYP2l+vu1xqEdq1P+QetmhV38yf9aWm6bVlOKgYhS
z6XvmYYuU5lU6DceCWxLr7Xwwf358/6UN4uelKYRSlbBeSVN9sJPqzlMiFvORBffOlFaL7swsC3c
/QXJBQUjoEuZhcWsJGTUaLmVt/UyrZz2XOedtvbK7B8dhll7+iZpJB5RBQ449NBiXupTNk51HMgz
8INoeroYwbiI6Q9//i3E5y4M2mXPwyFHqc5W/stG7sEiLuFKdyfCJ8srWZvV0bErEOKNfT/SYF3Q
pEpIZ+pJLQHLlnx0SfVYG3TSEGQFRAdQye+Z88crUG40SApfhSumS+cBOsV1EecvmGN5gnojmd7o
ExZb2BT05y1RPYjQGr4l0hjPl8eHuTmDeTea7hSb+FfSQaoN0RTkEyXKUW/ZZJrPSef14O98RtoR
QTy6qHmHorJ25ljBSYbZsqmG3l1lA+QoCMfy5ENdhig8EFw4OmLNmLk0WJgy2xYDUiKBkvGdgZGN
/HhMW5v8tiTaXurjPNaHs/Cg5E5T+aThJbniOleve6fr7jObXWtyTqY9xUCMJrlAtam9Z6Bmbxv0
ZGs3o2Eo2tbotklNuh8QXOjJJsbgUGr542XOF7SlCapN9cWjCWnvGANDumpRXH6I0DReo8z39sjh
q4302enyyjGjv6ziz88NV1rbM5jkWy6C4F86BI4c8jE2av0E+BUJn+o4aZ1527OdbC37WP04Af8r
I/JDkfHfZ2/xTy7k/5lX+X8T8GFOdf7/25R3XR7U//f/vP/kUJ7/lx8OZdP8j+BOyo1GMlfiKeVr
/Meh7P4HwTF/jqId2YdwqQ//cSjb4j9AoWa/BD1E/mLuDv3jULad/6APZLzCUYFMCbHzf+VQlpfb
7b/KQa4N3C89l3bN/EoUhT9v/gUB3x1+XrTYQnvzFVK99J5MsHYHvsnZWWaaL8c20zcCAh/SAZR4
IaDdDHpZ7IXWxisMByd+IVZxkj36JvEf3gC3rvNiysSBjD0/Z2NV8TSsOyOwrkvLbHel474T3hOf
IemUB3cqmdISnbVwUujig/O197ZZ57/XjQn0pBTdMUDbdca7VR1EDw4GbGF4NCONmKCoIRIkEEoe
TMsLzioo1NJqHXM7xf4sG5qFBM7Z0eRbPEL6L2dp7aCuuB+gETZbbRuyrcDNNLQNOmTrWrmatWZM
WSN8yqdi5QuCgVIiHreh3iR3yg2oHjoZi4cgJPFMbxtoVZAdnhS53DvLiW1jRahNPyxqN7LMlRux
85eamQFLLLSHUlhRtlR1lS9t1KLPSUMEXxrBCARv71g70cH4DoQHe1lVHdjF0pPaQ8e/mD/OsiW7
xgmtdae3jr7O1eQDzbAH/4ia1FhVrm8Ae9fbaAFBMyB+gaEsEnPE26g48xkU1G8Jo9bWYTGWb8CQ
go1mjNBLo9jWmoXLAPjeDuA9IxWntloTiGseRh1swlrjFwVz6UfalWWjTGYSCbfZm5gi+y1fnR1B
WF94Nc7BZWdMacTmTpTJ2HnmM2Fq3Z4Qw2yf1+icdT//sEbrW5FO18wNXSIl7fF7mkoHyyiaw2UR
x9X1ME1Ho7yd89nASMK/c+JlUaX9MkwQTJMJAxTWC7txjkZojsoW3rsG7N1AQjyVhLcFUWNtpxne
LkYORECj+6Z3Pqqq3Gqa9qo88hA9/0uRoGuvpy3xy7vMIHRJevwCRA+vKwiZZ1JVjW9N6AK/KkAI
1g7fnhuE9kq1RKyK1FiZQVKu3aonOkikWy4x8mxn7UpUKGAITR79HeqH7iooLVByhkYf2am/sKfv
oFTp70pq9JXisA5gD5ky2kS9ns8qSXnjTpCL8ZWY49Nodvw4Aj21DcFe6RXhTPVaT6rbpkrLpRhK
Acq7yW7VCGg87x2BNmvQdi3arBuJlBBSCNk7gU3uaw4fnkjBxFuoYCu92twzKA/WMUJRnK+peqwr
Mmxjp8X+V6beuq50fw+MgGoUNf5LT7/xGmgmGZFxV/ZLvS0f47x+9UiwQc/RuDP9C11D17uE5egu
KS8JQXp2/FIiniKJszK2MrbEKrPh2GZO8QiNuLrRIcjuCdOpEN8F6bJoTeRuUOuvvKr/GNNOkahA
ZAficNhK3aizVSCEEMuCK8PC4LkmjIpI0VQH+lwY+spMC/faj5rgLmPgfOU0mr4DtZpf4Ul2X/H+
3WshqZRNEd9HhEBrJXmpgSHk0pI5mYFtH96RwcCw0yjzPdexU5HLLellmJrbESADwb3t9WSF0cpS
nnsU3TDnKkGllvdFnUkUWS7h8X6wANb03ZliE+HckK+S3tQ3jgiKk1/pV50+uNsZnbK3Js+7i2g2
oWkEMFuy97MGSTx3ksy7rtCCIPtjn0ViNhIUPwzlnIK6cwvzWhpIhES+TSNAhprb70VuXZMCu4+5
f9Mtsbh6k3g3A12zLph8ppj9CiPDlVPehprdEfBbr9FIJuuA1PKlIinxyq+dlTUa3yoxQ9IyeUCJ
imgcGc2qD9Pysc6RheqNe5eVWXQr88nZpEaSHkpfTBvlWsVXRwXeginccHayKN7pfV4+OHq9jnK1
igAy0i+zQARn9A9yMvWYKCeOc8gJWZ1y4xXIDLGOwju2qWYDy4vqhWk3qNYcg1hbx40eSBFO/TnR
tt1XTnZQgrCnPBZrQl1h/pOYCQ9ZIPZAff6o8pwfL5DQgpjhO0iIuiwI1uTzp4PYDGQ8JKm/s6HK
Lq3xa2PEw1bvymzLQ6d2kTUxwOzIJdcIZRrGqnt2iHDpGfw6i34gfB5jKGFcdfbuwLvZMBctgSiR
D9lOzrLuB3UI/bxaeDCzMccA9p1gSozGjoE1uSIjYBBE5cmyNPJTNol76MjHxCh4YwA7camcNb98
HSwVrcs2HNcu6bUvTlBwWY4yfkl2Hyjb5C156DtMRKsHQI89nSu0KOEIMWQq1gkf9o1LX2E7DtZ0
LWNDYV2u2l2aTnsxxMkWPXvK8tC7VWiW3cEia8ZIgXx2KO0adxHncNCRTJXG1h/hB4YVik5ycY9B
XOxCz8HjkZUvPVHwC60t77OmFod8hJEXGpybQa18uvdRsy26zGcPhz6exvlt3iD9N5z2EFhkFaAI
2vVlox/acbIfmLj0ZjyQ/8SNwEFXsg5J3VkzVraZnr/S+9VWI1hJb4EB885qNWfnj6ytutWeQ5hC
KxahsWO6L8+o2SK2h7bcc0bYu5QtBF+WKTc6WTgzAahwt+4w+NVSqxEnk8REVrSFRccShJQ73TWy
uvzU1R6ZXQTluu2aUE6xyIyKAUBIryn7WpveqmpSzo3Q/0j5LBadaF/ToOTfxmrAp+j5G3eK/JeK
6NG7QHDwMelw0IvCLJ1kqK5aHTq63s/AuKLuCSmfakiCFGJE17LdrBDuocxCtRoOJQrigtWkgm7D
tv48VC1pT8YWR8lxKuMrlbwEGQdm/CLb9MZ10lOFwNtWBWqBmIcttO5cGFON9ayK8T6PHVp9X2Rm
LyyZbgIp37JaW8G1ln608iyubN2L2XG49oy9kIvbnbXDmb4qEzGwEpRY6yOT7sRq7wZf6YcKykNg
qBoNTr134+DZ1mdvje7eVX3Y7sIBiouorTPNfY4qEIG9pa/bnlwwSMfWIDeFmx7s6GUkqLPTEVYM
Wf6eqPSkgxZOS/Nek8NLqRPAYHc3DTyDuqjOXNYwPUbk8dSyWDXW1KwbaK9rDJFwJXVnr1G2LnNj
jFY+vayFYxjBTRqSglESdtlgAtBFXy5xo7yJBIpYGIk3LRlMcIMsF9FyPPQFwpSKZ40gdKbnG06y
YtEnQCR8PK/7GPEUphsS0XP9FWZwvqQ9NhGYhwzLI2fbdnOyOaGgLWDo3HcpX2Wijx2cxqjCuMvP
cqsy+Ii0+i0kjWRNi4ITu04wRHYMwyQwEVow49INazDkdXidjdo3slavawcuuUv4sFXVX8dQXo8m
Zj6u8rLF2YbCZqwsG1lS3Syt+W15FbizQvAz9GXAWDsCT0veczi+pMwqFkncZy8XMiFxQM9pMtx0
wv3IO32+N3PP1NNvVGcl+EPHfLFq65ZIBN4V7VriHTBQ3NuZcSv6hqWE1+BkNMNdFRp3nZ9vazaD
phjnD9HadA5pVCQ1Wzsdv9772AfxvUwDtY/ib11BczgTG39scxI9qXpqbE0dSShvuh1m16JPEBNi
gTnRecU0M2XVHc/Uman218GI14VtaItCy/Q9Sl61dh3s24semDoQWsu9Ym5Ga50e0brSg2OBUZ9A
Xtu7b8G/6guHGTR2/tL7AnlKLMNiSIh9jsNVEHDAV6OX8E2JdoWVn828gO5oDMpCDUdmCPVUjpGS
ULiCkZE+4k7yk4ASIwj3fWGWV0WRmDfclLp1WySvne/fucKNXv06vPI46duyl+uwpAp36eYeM6Mp
N5zI9RLUDk5OoGrLYujsd6sozV02uBomIlPbkwDM1mtYBtthQCsY31V1DLg3aKbNuY+5law+mfbH
CPXL2vCKjBsUk5JiKOt7FUIsJhoKN47tZQ8a2MuV61VQSIOMj4P4b4kbNayOei2DTcQcZmGMmlxb
aRB1a5nINwGZetMGZrFs2NO302AXyz6LmyX7ZA8OtyAEUxYdFjyaiZVtvgNflV9Hng9Ct0FG52ml
r+MqjpfKa9GV6uFrKBJro7mBsUeElJO33k1QUXA/76mtjUc7JOG7swGzk79ef2DYrOjEjce8BLhA
lpohH+uOc7gnOWRp67g7rYmUe/JSxzXZLDQzs560cd7Vk2YTSrNEUuedFN3npcnIguCGxt517pDB
FTJ8bUf3lmzxdnweRmWAGy2ht7uQC06xLEfiOdVrOGUpuXVSgMDL0Q9cExngn+okMdd16o3bkZ1y
3ZbadJ10jVzRhQNl0UzWmxwKc9O57XAwYoqBpbDZidPK1JeyBouvJSS39i4t8ynvNx0kv0MjpXbA
X9gdzWZ69IxEf0bOChW/6YaniXL7SY3kAQxTR+MpdkgjEXm284K8WxZhlN7pyumnBT1A/ehXhMYa
gA3Xtec31+lIso/qsLhXkoY866j+3lswYyuZmNcgJLaRkROf9pzmoUaMa4Y5uSjejTDz1wT/apzk
PrkLWpovprz6kHljbyHeYMUhMnegHxnCstcV1AS4RLA0DPscRc4r2kfnsUB0sFQTOUItz9nzaIJg
JRExv/KDTG39sKTziPnqOgmrh7h2eiLkbGfP5DZjtWavLa4CshXUCjxlc3DJiyUEj1J+rHWykeYn
UiXyKTHK5LazdLXRq4QwaiaGVtB8z1VLaWdl+VVB3sQ1t3N1rnpDrtsuf6E97297Owivyj4hHdAc
JrYjDGA4DNVVPAA1XmfYq2mgTvGjXuCqTEdkDBgq9U2jlcOWE2QKpVqK3rRvBlKA5zzeatc7rbuO
et/ZSLQzC33wvB3wBaJmvNBAKC4XriPag4Zxgdu22x5623L2fp+4kNnkuMuNwt9KLUk0QDmT82JW
crwtjNi8o1Bzvliibm+U3pEJZ0/WcKqgzbIThfZXDbOWa5GmHsAvBLXtI0F3P8JqB7vyXLXGRzDI
VVbtzeoO7uRSuDurzb+MnOmHbALeLAs04dJraG560CwXWPe0K1k52m1qElsdJEn/ZNkctVoV5B+s
SEUjodZ2meiDK400M1uLp7t4dpzwwcdHZXnkwPv2nEBfOzCVZfqQOiMba2wyf9WnB2J5uC6kvnoK
M0O+5ANjEolu5FWBvd6PvhW/1XYnKKXw4ZKmUKt6qXlZsRs7Y4V1nki5jpAxQJYshBaxWMO2ZEyk
t9E/19daWEC194U1ha+ZFbsoqoL22IZWYK5doenGtq0bGwamsrU7RVHLva6vgxdMABpTJSftXgNV
ZZh1dFXcEYmIh5rfcZsWlI1LOMEJmGR78NZOXhknWOD6PrKyisgsQbosl/PQuDZVaT27UZzdqNRU
VA+GTRZDipoXZ93gAxhXOZkWFi9JzHzl3uiRkT7REbf3maFNd1nTcDM1vLTc17id5ErhdH0IByhU
aOsK74yIxfnmd6FapZTEHGLE0pEBnriE3Tuxd/Qg82/xhRErUVUhFhMhzC9OSk6Crnxtk5AtvWNf
KtdOpVkrZrNENZgFV6ZY1gu8M+0hDAjlXOgY0pKjSxSRtuQKL78EBHxnfmU+Fgl3iyyvmqNZ+7Rs
uFotOOakR5PMqRA9ezCqkeNwqzbSqcGHT6QPhoK+k8VS7xCjpBq+HZtGwCHsSLO10qK8DspY7cGB
HBSSKC/WjnloPdS1sbQrsqwbcmZariPEg/i3HROTnU3tRUguhPyuqbm5T2qhZF2vRjFta/u6xK6w
jPBIIz2/5bdgCNe+2K63iEZ7HXeA+zu32oPkX6IFYRm8MLRYxp6xzUig7XxSXyKxaIebgNL1bkRU
vXIcoutjxgyRkxB3VR2LyoqXjJ44YoYoN1c6YpF1jUNIV09J6t6W44RNaNhEqFtsPVtHld8vB7Ub
0m8J/splj4IdpeSdMzUkw6mo34YOyefEsHDWuXB4hUPKXmcxyTf6ajq6oesCNyeRJiJqSujBxxCE
3yxjHK+AKu6ckcxWy3AxxZtjv8D4+UT3gtAfGotkBNlzHNC4dVSUb4kC/3/UnUly3MgWZVeEb2jd
gWkgevadSGoCk0TK4WgdfbObWkttrE5kVpkpVb8yLYc10kASg4HG/fl79557xSiSs2LKhMQLfoTd
paYDi7NlOhhRwdtxcTl6+uwJDyQLeXFW2Z+gFexY1rokvq5kgrbMsZM1y1EiyrACQ7/DpWPJKH1P
EXVXXha8oEBEkkTElISV42+EoM6zg/CbZ7AoZ8SLA5wqoxZPx4q+tGXaVbtNPJsE5y4HbRU8BtW4
zWih4CKJ6QR9uLO8I/rvJuIYr6spx5HpXTk6uyMranhC2SP2PKTf6pZh4OWZrB2gsHZA2L1aOJ+E
DKbthSeDQGbtfXbDg+Uue3RYyM4x3fA6QfTABkMH/uliJQ3TjB0I/XWkICUfGz3EazNuChk9r+Qn
4DgiFSjBX+jCkaCaleZqRUKzDdLwJTHBY2Phb0f7Tdlh3Xmudxjq+ZuN21xlfOvenTkOiJ2/zF8v
2ANqh/1cSDb4EhPmdZumMwFNyXkq2keq1dvcp1FcFyLbVUn43mhm8OtyWdfV41gNzSbUkUfKk3ta
sPBv6pBssinoY0ZkWLysQ5V5yD1aPHcRx5hN3Tb+iZ3/C6HtRIkb7K9zRzqkeZwhmpDO7HD255y4
rW1MWRzyolgz5dgEkE14vsgtSMsdKvwz7Rp/42Pgu8TE3AMIzI+96s8iqgk+tpOAiqkmZBlvbDDG
S1gfoXJeC/J5Fu+e7iOlP6lLpmZHIU10sxDVs8EDSrOb3bLIOeOKzmz6TgocPBW4hsVsFkO47ThL
4uhdrF5hse/ynvctkHGPI4L0CxxlWXMiT03RcX/ElXUQJLwp8W2CfrRLWuSjS/Qh6+LgkcO1KfJP
A+YDEgVJsHbl2g9ttwAxQSJMWTnm8ZyF6ktUuv629gmUILoPZgsqKHI/lm+FO/DqpDzhtXUjSha9
AlxXOI7bloSOlTbbUJ3ThiS/yH9v2y8OCOkxiu6QucaNjvZIzQEGDPl+Lbatgx8BOY6+jnS4rUeM
AxMxnMKcQTZtp+bVOJ+hdr5RoE+bzmnandWF9zn0ZPgX81WNPxJ+xkB04ehvZWLflz3eTEJXNiz0
SBDmO04hJ+azr93cXtvLa+R2j1UTsV+ucBOnjrKg8/JXQiMOKUcVYbgpJsWdmbRnDQwJB5X1Yrk3
2jLMNSCX2MOVXWI7LwkkzIrYJX05KK+XvEL/ER4r7OdXLf9uFuOxhBFRjwervfbpUlEC+ecwqg5J
8ULXYZMnL82EloT1RK5PDrE/DV0RHR1GuqLQiihA8RjRYpkJ3kgADDBQAW99lTWvLEQX48iGDgQI
65YRxqOmHp0JoVvEErurdy+Cl3DoYsd9D5bveffCsIWjHodBdgO0GxR+MyAVcgDMvgvfOrLMeuPE
Dt0ObMEb0Ve3vUXHDQ92XrGicZp8na2O5JG6uCI4QG6MxtqBOc0jfqLOdy6zmrhww+eRQPp9NbuP
vhyWGwzEnELcpMa+9enP8lzmEMbd4a7ggLePdIsZyTBpoHrZWmnoXNXJ9GxMd9tk1qltiA+iB83N
QrrKkZGQwFSSD+An7XYl1IagEnlMbQ6hbsLCt4RAtch4EdYykZ7bc7pbhLpyneErSZqa9PR2kDde
2T/bE17IsA+Wa5pZfvHgFf0nGxC9D0kd46fDNREd9ibLL+t4v4R3SdbPh6mLTLzmtD1YeJlnvGGg
Jg2kXLuHyX6RVnWLenFT4FuOu9RDAbtG4gQKmwbu8OTn9IaJGpQNXi854yVaE/XW9/5yLadgT2XN
tG58M2ZBnyTknpAM8kPv15Z91j2Qab0cu2mO9sBTp50zy+cU0zTCnCs7s++M+TK1I/3t8jkngIYU
kK3bXxJHbOc8Zf5+KpmvVesfLVN3UWc9keiAUC/Z0wjPjtUKGHmTduIW0IM45b250XZAK9dsgZE+
Gtq4NFkuntYqeihJ6eYkE8z8Xwoxi3677RmCTEs6StGkgGNoQpEIIofSQp21RFlxo5KrzA2GI4R3
xSkkucQ51e2DE8m3TCt96rom2zpEtNxVMknOWuaYjThXBNLIm6gpT9h179J0D+mEWakTfifjnfAt
t7DhrRfNNnCnR9Jiql0LmOlxxu5+wKFx5Yf5Doa8vVVBtxtVxanOVNm2rv3T6BensRl2oG+wT/nd
FzrZz31Ptkc9pesXQgO6DQOFIp6jcd43IdXS1O9sKo1w6G8VVfQzIciSvRvJBse5xzmLvpWTf3Dc
8Rq/sz4Q5/W6FNYtvYUXYOxHK5jJcAkfVsxe294eaGFFI+3+4LzCWcB4fxw6hrcFpIwUP/iubC4I
pfK+dkOJ1bYnvs3XfVwSF3iDEMbdBf407txx/pleVCZrFrZHErC+p0tCyYhan1YfhdZg629Z+A3z
2IMMNBndPm+Yvdxo5b+EHB0t+vEH7VFGKd939hzuTw3aoVM5u1GccXnw4zVPyWQRRyXDtTh3fV4e
YFn9KEJmeynNA4dtUdlPa5ieqpW5fE0McWwvPIAZsNZw5oFP6i1BgdeW9Ih8qSaGCqVVpWcxZmd6
bskePeByGJtEgF/uSE/wvUONwzgVOGxGMuawbk8nXTcWIfGr/aIINN7Mk7gdbZtSR5iIqO38ekwT
sqkqchpGhq+wUC8zuOaBbVdvUuPqOBoacWigXpmBnsUgMqL0cg8RZKeyGNNfs8Pq0d7mhXens6k/
8aulm7YPyxPJP+VZAXaIUzMP2wSq3cbrPHkUTv+VHAGzp4NBkFxLVIMFzXm2nCfex/uWwFdM3pyA
CmwdO0y9DHtXWmNAFuY3UVBPttMycXRrUZUWdvYhLopoUtfa81orKv1xAKdUL3AiHA27ISdjSa+D
3rcinU7NHECiE2HGu1miYc7bS61HTKObZUNsrVG/9eaZkOJLeJut6cYOump2rbI/8lm/WiUFXptl
B2dEhOB6pLCI1tJbzERvihnS/UWxtQ3pTj2iWqp29JGgAjTFJctusG6AQTPAqEd7W2bzJUgre1qG
9nmRyTsZ5xZ2/zW6pk40G/QN/GLtOsTwuDmt2OKm5kSsw7a9spTVngDdZS/1OobX3WCCUzvQ4HaE
pOW82PfuZbi8muKuFm510Kh6P3rpD8fZbe1rF7vw92XqrNc6r+Y3bVfrwa+HhUaoYhxQNl8dMM6c
fdZbOEt3S+o+Esl06dLyC4TgCJ/mBtt/QGp3mUGGqeam3UZO9JGTqplGBJQDiWwgWJRUQhDd0SxQ
P5QU54BUMpYRH+nfRrqTeFTad7elNC8iorjJ3BC5gZ+Mu24O1yMkyOW5n8kBI4Kpe3Gt7qZ0bP2V
qUp7nAm72jjtfFMKrmHtZUQia3OSOgnirM1uhgppSyL1uPFMuacrtWMwB7agr8pT2iMlbr1Jn+o0
29dJSUJO1t7USdHeTdPwLQm6YocWghWtWwmsxqNONW/gBEeGCCn7elH2t552Qmo5WFrTbe9Vl2YV
b0/qr7O7GQbAQ8xknzq7Gw41yXZHF4jEn6rKf6XW+v8vEALx0f9baXX1bf2W6a7/n//jt0Ae/tef
YqtQ/gf4M9L2i6Tpoo1y/4/Yyhf/YdTtgq0UIUrJPxRV/1tsFQT/8X0X8DMmMXExMPDjuj/jIHz7
PwH9d2j3HjItpoP+vxFbXZRUvyitcJGEbgBHEqQIcn9mfn9VWlWpXw59P677WrWpYCVP8k/HBNSP
xrfcqz4og1vU5Vr/g7z4N53on597+eUlcG2kaL9pxzVU7WRKbOiLIqGsgS+3b/0VC/1UiPMvN+T+
zy/za5rQb5rEPz4q4ujhYmnAg+v85i0oKYrWobeX/WgmeS684UvUr/3eXVe43a71D6r033TLf34a
2uEIq61LaAd3+1dR+tRgQKWUhCAvR6yD0uFgh22dLnyv92aaJjRARGaXon76118Tlx7OLDyu6H+C
yxX/RbKsJ8cjY8ziTobyj1LP/jkwyt3pbHV2XdHV/yDQ/i+X9VIiu1h9PESEf5hFf/m8FgZdmuRA
qcq0KGci8axMblW7jg+CVMVoT3ozG+Hff8eL++TXp1XgO2PggwWQV8qhWPnrd8QvSUp2KyfkKoXY
hVStRyY0Iv77T/n92eRTpEvmFMx1gb3td+l56nfEKgkO8YSJVjBQCrbRzBjaiJhU7NO//zBiRbDV
4s/+v42gfQqRIBHA3O0EG7RI5xflkgPnaff97z/ov1w7iUUEwSftehysvz0fxsuqShMDuLcieQc0
vSWsOpr/4aH4rx/CcIoVBZs5C8pfbxDPGmrOrp/3ief/8Px8vkLdE/7DC/3f7g+eXq4W6xUE3N8+
xEuTQqiQb+KEYjyYdSX6OKqvGf2J/d9fMyStvz5v7uVV4l3Gf0DwDGao31ZH4S4T6dkF4IkdDKx/
eJh/++Eexl/WfPqDDk417v1vP3zCwro4ZZnvEel3BBtoO2kfqZGc/qEui04f59415A2sSYaoh4hm
8wV6RzI//v13/G0HuPwaGLguVs6L3cuxf3+nLJjR6+zk+96eckxpddIQH6NJnYn1nIec++hdf51H
Ynj+3aP/xyezILvkECH29X83dgbr4hXUi8UeKlOBUqRCEpZRULU8XM///kuybLD/Xvwkzh9Wol8W
K7BklQdQL983qSVfLNW1P7DuDVT//npY0cE+5k04/INP879d2csrLVghcSj5vzk6ksy1tRzbYl8z
oaxQH/f96xjl5lQJisTtrNzBbJqx9j7/5ZelWBYYw6BhcD/Z3v/6EiauXVe5fSkiI9U/WczNT0Na
Ve9dMTW0OAbwsm7hv/79h/725nuB63i2a2NJ9TwMsd7l73+9wpPryypyyn2zOGBr+nAqthSsaJb+
/nN+e/n//BzqHwDYvPkUQX/9HArbaOo6q9zbg0pugnz0740rA6gwS/0Pb//v9w9ps8D7jgeKa8kT
etkBf/1KKR0gQNsO5Xfcf9V3f/9FKAZ+20IJNsTqyGKMclZAL49+W5K9wXc03jb/MPZpIJEsrdV5
THMbTDq5OCXdqZHuIMQVYmplnbmgzaoQuiALrFNtJkcJrEmdRbEGTsp6YYaho82MMPrNZ54ILozA
QA1UVdI+bzBXt9syaBVLTd3Id/xVA/3oelGxF84zAc5ehxjIG/UXQ9qKjA1zrWM2obWIu7z1zsPa
dsENxGwLHyZsPXoqGtpLaYnpVSo6Dxtt3PSxyiPoJl1gvSfz4t86WR/8kEsgP2xExA+YqmjBS/BM
7zoPFJ1q22siRKRrQCMpkOy3U6dtIiLSvp7IGhu6o5zRbm/7ehZRbCu35z91VnSbknMkQXDn092a
MiDZyyGrTNwtagWXOev66Ck4WDvP6TXxXE6Sz0fyqzk5W3kkSXXAyrWbw2YWceAorj/l++wfK95Q
LF6RtXyHXuW+pYVHvNlSOSVSmjLXhAIqtzlnrO0IaZyeiYQYhtrsrUpdNO54Rd+UTrpyl6BLemik
MOAnG8e7UkED863IgjU5Jr1QjHTCiVTttukumcLQBoZjHjQEiFPo1C22J9k9JzkeuEoDvdlGCxT2
TdHawMCCXGTzMeEvYBNEfXQovBXt30TVdZJMY13OsL2V76ciNB807tY7cEW2u/cWFBMnKzfFjSGW
17vPWzXdgx5kYDgpwFvXg0bizdIP8W0z0dqsjn44OB+rFnW386qqeJ8X1/vqOnoiEDqFMkASMpQk
YMwVbXWFpclsicxFZ5/MRVHe5Kht1aaX49RgIvDGei/ofj2Oed7qPafP6ifGIBPC+wyrKk7RM7xz
DK5dhjmMUe/B0c5XjV9E1gEGFMWeG8zlO1WfQwOJUVm3B2hsdcdC+WQIL1PKyJtRIb/h7E1I3b0B
IFpp4bo+lF4PbVQNDbmT/ZoGZNcKWoto9Szm7TpwQeOVzfDDsxLHZk5CGDbT4tG9MsJN5d44A4mk
1TDYD/w6TORbDsvMmpIBBsHUNQ4qCbFGqCwaWEyxmgymcpTYPJ8VTvgYsevyNVKuwY2u5Iz8Man6
7jpHUYb8XzdZsLNmAqRB8zOhLZ2gq3cqM2W5R9bUJycJNpOUUodW1oNFVKV/mb+4Z67Eku1yytSr
ZEZpSMru4DQYz4LixUmigFS8qrOrc4KpwttcyLNBvNZYz5D5RRNripeiBULvuxI6P63FuLFAR2Fq
67uLkAIsKbMM2nU4uPwOThWYcqNok9u9+t624xQgyygCf4/L1WX+U3hTeihnBgzPEU0axnAm78Od
v44AHe0+dKZt2ralzZRdTm/4xeQaB146vDrN2gYvU2DkF63h5e9zL18+rKhHyrv6Nt3RDsd1h4Vj
rrvN6unuPDcyoHvSkVOVlHPSn5RdwCirpWhf8W8U+XYkKeqDFkuFOgAjj7Upcw94LDoMbaE6HPwV
YqdT3KEgr+m2F+v66lP/X1eN3S5II9w0JNgZei7jJFvRZ7dL1CeVaIpDuyz0/IKxXiCoCstX+8ik
w89ppDEYk4id3yZuAEib3sz6aZqKf8ZcJPhiHIbJjFkqngPTeVa/lbJPv41RWj+OUqOScoqEtjoZ
rtq9yhFuMMwppV5gFIsWNakhROdAo2sMTiqJrBGsry4vebMrC5VwEvqWq8ESeu4KEvjKcHaSHbwB
yL4AvOwizl1Rnfrpj+etKxsoXStkQZUPo7t1ma2TPD7XUNkLJFQucx8/uRd+V/wgvT296RfJP2vs
DPBLs+Zk4YCw7j32qj74HPBWyGsVBDz+xINGOHSaAM1QwdF+RAGJuDXWS4XCOWxH7zIAHQTJ4Xqc
g43DbiCODqqu4ADDFlF9elEL2g5P15YRkvMkisz9uowNob+0Xo3qxrPoL5kVGezzOBh6C6d1BGYB
ofv30vc+OClMsWZoeMdIFtKgnhDzIt1kmEx9Qb5084hiPjPbGo/GgHwkhIt1aX7EVZEwD5dZOHFF
sdPedBQKNA6XmYCDRY/mEJUdqcBzOZ4R+jjI9mXIqlDvhiD6VllkcwQ4Lqqy/ID7j267RpfBrf4I
hm59mlziXEO5Zwc7ejp8KpqhhjJkv2EnYR6Tv/Ul+fXGfURTj8ik6TpEOVl249Hi3wDVe/HDAhcp
HFcWtuaaRvJyteSedUTNYDNMzpxYBgTOtlN/9i+RFiKXB5BpzO/Gsr1uR9l+AXCYbv28vCdMQe2g
QCabvGvh8Y+IAsCWunErS7I/VdWds4X7g+Vwb5l1OTkQ4O7SUjIEWcxF05yy6sVd1lbt1g544auw
bj69xjEfoiuHecfYon5u7bE5l3IJN13J2Q4gcbEcOuHQZyYs6ke31u7Kd+cZ2zSqcZ8QpvePfulR
xWq6qhqFGuHkhkZUxhc5EH9hH5yoyu78Rq1f/M75GuWJvIbWM97NvDkqpu+h35RRkFEdgC13TZgo
i2pqKi/6hd7/aERJ44J4wMR+bhl3YDr2cxG9TONCR9U7JUvwKAaMyvkIg9EKuk2auk99aNdx3jH/
JEQwIKIvWZqTGD35KPXkQW3tkJoTt76zCZD3HG1v15ktieioGlaA42hn16Lp/55QyGYxgA8ih8P8
QlBex9bGXOORPFHxh7UFI+p+ZQRhX9eulTGojNzy2MjOVYywunvgYu5WLn1zC/XT+57Bopi+9CV+
ih1W38uofqiLLDY2KSF0hefzMq+fdSCHXT1Z/U3C+R9EeBm8jsrWH1Cbg89uRETc1DlVxZDWX2bY
Mw/4WJB68orwuGVIec4MjU0FuMQDGG6PwymafPtnqPTXOaq8B2bTFVbv5UhtVOwcy7F+WmiLr2tC
k+Mld97SsGlf/QCpFA3Ps4PcedrkcOtZntTa3iJXR7cehTHzueah6Se9AlPwK8qTqDxigPg5zqiu
mgXzYQLkeZf3ckVYn3VbM1grNgd4/8955JstKgK183xvOmjwgLEN8+4TJ3J4H5rVQoHfuHww4lGh
p2Nkr3ehdZl8QlKX5yaoW8DWiRCfXYpHM7YQgkCHIF3u25QUOP68tp5wr9n2RrQlZgeBShprKfQu
19tPSSBZ7bW7gwVS4LfDo7cNyQo8AT1AhYAB3ZyTteSVdQzDx8GjTTiIiDlyEkDr7mz3u+8j3MKG
8SUZRP5k6o5ICGWi5dww3Cb5xIZxPSXVu5cPznMP/+46RAOyQVwu7rOBsBEGrfoR6CkuBg7yjLl0
7yD9oLRlcN3huqh7HqoyREvus5chMkAKZ6CwHFqEgVuxDsNmXjyWlIBJ+2HJnOBoWclVjkdqhxoE
hT2b1n5eiWXURddRrPQ50x9ZxnCKMbgMJToRgua6OyrANg7KsouREQluXElEL5W11WHGLIL7DHT0
F990aNa9XDdNnIgiPSQGYjoMVzKVlnExuxIZ17RfV1fd0WVdo3j0llJuomwEYu4yQHtaKfDOE3dp
n0ZOasVUgIb3aJH7fqRpummrwqNKRnddxIHA+LCTSLE4UEwQ17KAavxILlDwo3TqUV+VJfLLkyfY
Rm9A7vc9ks1mnK69MhRgwaEPUK44lbejLdt0u7CpKT7CnK1O15bz7KcWHqKQqpbTV6pUDF96nQDX
22u5X3VDmgipHe5iWNgIGOY7DJnI+jvkFjWFaykq+zQBkrpQu9HJRWGbPgugwsNDY/uGyEzr0xim
+MvSODuvi+y4GwJr73lMZ2MAcS8oYYfPpo6G8tBAsH8ksLvb1bqz7yY/ex88B+8BqF99sbcKnTps
ztRksVQhCtFJC46abWjmA+tQNoBBZ0PeKEbYAi1bNL+v+QBu1kZscpinJd/PbLIF4mbsBmNoyFlq
OL1WGKLJr7kstIJ2R6oceaqQllZr9qos5SPQBGteedlOUPScC4wGN9Ju1PVoVcMT2RfYCP2VqWJZ
lOlRJXB1x7zFu6aFQTZbaN3dk8RlrvXg5zteHvceIESIRsSIhpAPW4EtjgR/76N+CGbHbC2mcaNF
Scec3l4Zlyp1z3HKbFTddhuaM83RmrktqJ+L7C4rrdfWdPXBk4vzo3HK5Uvg5SlHEpejUQAlelOW
hsQM1ie5pQtk9lyBL8wA7GbrKTAZiM2g4ezXKGciPaFQ9DaqIFJ1x7tQnSgJ5QELqo8uIaiBH2Xp
dZuFP9wVj0PvRjd+taDFm4sRzVNV6/EotfVaLZDStWONt2ES2vfErVS7rs49cMfzd4Hu9w65dXkH
AGz+4Mn6Qp8NwDuu5HqD4CK9HqdInIlvIjUwHR+ZWpzkpC0dL7Xi2g5qsk9OpZAWVvU7gKrLvmnj
wy9Cxqep46wPiaS5tHG9FcyECiPO2rh8Qf7XcVWV7ivFg37ui6HCqynopTN57BUexDYpJqQFs3oO
SxExncVjc1soDCnxpaz/ys6IW7aCwB6yllJJlRfTFBqcwlF3s10lqFxF8zaZBldtNvfVCyGI6PUm
t3dj8DnJk0r88boLRQLFF/uK2BlHz9epFww7MOfWi1MtmKQhhocaQ0jZbqfBfrsQxJ+w57ZzPBXj
t6VzXugv+XuV440ibiODxk8ImK6IsILeM5l9CE4SnXxDaU5+LzdGzs0lOob9R5T2M+lg06dmwntU
pXntLuHqcWglVsasC+f5JpeggStqjk8TtZesn5Th7U1bzmZ+sdu2+EgDgpboAlfvSrb+a68iAgS8
i2oEYlj4Xc5Lsqta0fJj1t52+o1pg2WvRhvkm6xK+y7xWJO3oa4/8bthfHcUWj5phSVyC2U9NMXl
zABxfHmH+lBShVNE3CZllIwHumqIf8tpCV50anUcJ6juvtohqpasXIpPt2vymyYJly9TMNpPnmMk
02armnZ10KNaI4elUDDNkcbZlkOEzZpV4V27ZBfWQe9dJak3JPs0XduI39WV1WYIYYKabLW2prKI
n4rWVFJ8cjmAf6MhJ/Bp7twIiD93Py41/glwxe68xyALzyAfR1K+8Zn3X4ZQUerDPxTnDo3lq5/m
eLpTVCEob8kebXfkOQXcT4UFdzuusrmRc9urPQ9IMaFNKcsbF2qAtQGugo6hJR/w2+BRUcbaoAdN
llAgUCpcDN0jctxsW64L0kqU+/YP3bGob8HrCvDIQJ4mKApD+ZxFdkERamx0lXNlo5gXULDVjtWD
oCzZhN3jNGdQf1zo9ZjhzAgUGCqG89MKbTxPa9ejuw062QiMekmqyLFBR4KOYcTQZCgHwK82fn2g
n4Dv3+sygW9eSvMzYX5LF20sceQrmk03EJlDnC6LAE+YSVb1kOis+8hbcZ7AM3TuLaIDZmBrA6nG
U9NylKCWm/vraFZze0RlR4eOTi+nQTfjcJImo/88FjlHFDjpSKuRjLPuLf6wvtGtQabWTV1PFoE3
VFs4O/O4lzn4Nv5doO4aNvD1UM82N7jE7kflDupgk2XTChRghW5Ob0mCbcA2nQxYtxYeE14tj1XF
X1R1IreDtE2oGslA9egE1zWAZ5RCvRweFFuVRRdm5oDns9TO2MZkkVODFtK6aopFZjvZ9khXWuyt
z0XRiXkjZos2lZyL6Pvo0LjFkqc5eND3G+lne4UOtlEtzB2avAsTwmSsSMKLEHQ2mlbFNoefklJi
jeVX7RGyRSNtLMcYiU/w0zMqeGsiH4xGZ6LMws4cjBJ7Yj0EMZaI5caPWnRefuc15ErLtYxzZ1Df
+YniZ41zB27J2Kn3wO3Dn503r7jjymree2h8SPcE6YKlK8pTDn5LBxyiYuYIsE67jdnVYqJjiya8
9+KOuFS9J7rKeyN2Ec+nEZYdHEVTIeLWIJIJvbJ9+g25PSzXQd84/aUDRlcjMasad7S1xju1LHMY
W2E0l+SaWFa4bdoakX0UlDOxH1RFvPYVAVIHgGpRc0LQrQLafYX/kOK1906C9KZ1o8YUBT/mE8LE
5gZumlNbubyXQebhlqGzVezA3TORihrNm0AfDtVm4Ynlq5Q6QIXjR086RJy7aVwPTdqssU2cq2Hk
awH1xYE4S5P7V81U5sTm5r3/ZjfYfTehHbrf7GANrW0hxUhYwWpbT84chjkuzUiRETSksr9rA6BT
scMq/9Q5DRLwzvUxK+AeUMS6CdeebtBTc8SnGT3AWqhWYBC0sFtBU36OgmuQXg6OAzuFBEfgR1FR
5DsetuK0NvpmCEr7lmCkzD+tpidn7ydlKgro2CYnrltjkczSae5VLogZvYo6qCNsmiBrp3pnj8Rp
oBEOmCL2R51zXUUMcr+21LGugwIo80jC4BJPOczW+5DdGNIkXXeO0ybnzO7akPC2BTMdsVuiNSf/
YQiRY1QexT1adw8Aomltj1SXuivLVxJn2n5TOxzQDypvRhkPEcgDtMMhwmFBV89sELiFIzyDZqDk
ZrVGS9YTGoQErdDy3EFudWKul7o0wlfQ0Fcl1tZmlzTYbN9G0zgQUPoctdsEqINW4SzpT7vWlKU7
mrgjmso2MW209f1RIOievPq197OJAgSitOb5zyqXaCW7Tt8xIacrwQhYN3aNcUz9jY1k8HDe1fXH
6Kgmo62iOagtk8XMhYZw0O69TnG+nw1lLVjQLgS91uaeeqV50Ca3OfAZqt16ieYdpBQk+AEHH2sz
Y+Lz6BNAMPjM/Y48LtmGVbAzc+lF74RHMkfNG6ejwAr8Kt3mfCO0kVU2vGYZ/ZGYaBk08z77Ig41
K+sJFlyW1TuPZXIB28jLcYsxxwUTFqok7GleBf6zFxgiUSBFzJ/9GNiPxm+R+Y56IcMzwZn26kJG
9K/ArcMsTJy5iq79jM4Nq1oqz1YAJ2Snx1GOwDRB0oElqNUjXV/yITbp3FnW3sZ/UbNZhirimYKS
uYMwBG1hxC47vSXgx9W1H4z+cO/TVMgPQiYWIYsYWJHtV2L55gWkk1/0w7agZ4ZAYOerTP7MJmY6
5UVfGZFTCQyHo+YwCn878pzYZ3iIDXmqQuYN+39OjT05gmG43WdwdmqvCkn3Up6ukPGruTyavvL7
fTKXpsKO0cw/qbu1zyaTDNEDaCVv/qorZZKdMo49b5F1VCAoSJvzmIzB9SS2ucTm8+FCCsLPHS5e
tKOJCX7ILi+RVkQlTcjGcRA9hSv10zZ08FFzkpjaliCRxqSfCH/g1UGi6Z7Aq0Gc9RfpPK0+Tr8N
thTraVXEHR3qSpDA0wdKYqtYS9nHjQThuXVq4pY2a9Bk+iSmPt8mFfmQV52zrv6msxH8l77xnwrh
o5wGRTJ8RAp10dXK4Exvlqyx7o03TmzAZSmefE7D3wI3rbObJV3VT8+uRgxfuTLWYwJz6xFXC4iq
pce3+754ICzvK2ZAT4A0GnE2ocChFfnSqOO4cIi8HqzUz/dFb9fRwfPkULOvFOuU4SPOICM3uS6e
oKuMzr7zFpuAMxcacnTpCXGaJt0xypLhgyYZR/C1TdfwMLd0SAgoHZzqNkkHxVmeJ22MwWpgGwBy
Ffhxx9N9t3ZJe0shBkmk7HC4HcAFhMiZ7UVMwIAytnikQsG79jBwcHTlLLtzSGyx4SDJiXeyyZIf
1C7DVUlmsCH8sFDLOWzbdNzPyk+fVBOxNUeVTQFp9SXt8cbywTWslKe7Cu7QS9NlOj2Qb91SpSB6
pe1bpQXtHIfmc47o7MOoGZe0Su3/Rd2Z7UYOZEf0izjgvrzWplq17y+EWmpxyySZzOT69T41M4Bh
AwbsR8OAYWDaPWpVkXnzRsSJtFhDFA+KZuOHqVWfeKeSredajCZis6s1POiOtwvMJH/tLLHzTWyS
QPC1BLy061x7kBvq7qVzqOZSiF0A8qVdh9TVEOnij8thT986P2rYZtESnD2y1POuNENEDgZGOpul
BizALioK1TzVvSPGbQc4DfWDQCpZ62TslrVy6+xd1jHNGIlEo14lfFWHE+Rw7tkRKwifItugEtzL
e6zahQ7Kz2RaWjyoqgbFIXuGF7syIt+aDqGE+Yw6YcFDlxaEDCk6YgimGsc+GejSNJn5S/g3WOyg
BaKk3HKT2l1vLpXpp2jlLR5JezuPJJQVFNONZ3vTH18u5ema+ENB05V9kpTr8ciPk/qgGCjiBj2w
uGYuHPMXx+bhvE1yZGtia9V8w0eCbJPypQ23DqvDaJNYetkXRoQo+WkTzOtcLYm17aWMsnPHP4Tx
2vN1uWIaBrKGntDmR5zXnrxZmrQu6Vx0QnMz0doGV2ZxWPuPdssVWnMmwm2gTO7T/WcGA9GDPTvr
HhYpCJwWjI5eLC8NmVL7mJR+PB79lBvoYYkjxsMMMk+3pXKoj7c6Jp51zHV2dWOW7Ef9sGHdRzqI
eiac5mLZ5iBZ0Jz8UeP9p1KL+OVY/7W1i80wx2cJr0vlJTGOtp0o8VWgcMYgY0TuyDeeIaEgLnM6
8IkNtP81+4AWIHapAVP2rkG51Typ5Azh4/lztYV+llhrXnL2e6rSK+S2IkhCWjYzf+Ykm6ptk4DC
XOP4ug5grGHIhbZO6FwKDsd2h7WUStmOs/fRDccaPs3I6LaxZnAsVPt4OfHThJc5p3/rjfdiaPlG
0uejnA/N6Pbc0Rrx6NmplezDJYirtYYnbHFiLUGzMRArzGPHhINglkrrL9nB2t/T4xIcRK3cV4aS
KtgIjvUrdyZIX/zGnSuCItb1RrpUvBxmp6DX1HipD4KhcsGi9dMAoUkA+pUH1vQN28IY+rTeV3zf
3iK093lVarZIWzwddJ8aW1AUJYWTV09gKOhwWoWk8en6C4Ol2y0jqJuv0YSpeQgAB5/TgqvIuadv
IFuT4gu40FluMZ3YIAWfdTU5ZmMqT6UH1fpoCGq0k2Hn+k0QPgVll9z1bjCMWwF56pEu05nusVa0
FBCJFlIBQmProVuH43Pl2PN4k9sGglVn+VAALcyBCST4kR+R8Wam6NyjKHFHE5FHy4izjO1dpWg2
2y0ZV/nbK0pv2iTVaDHmpTbp4CLtZbvtrQmkRwL8lMhXVgMxJUkX3UR9qtVnqypcGWtZs5KAN8ZG
5x1DgP6c8iHq1/wekevLqLmWiPUqulRp6X/DfS2fFz69Sayq2bX8cxDyzG4dHUW3s8jo8ErCuWGl
yyiNVyZIZX9TDKwCD03FFb/f9AEroK03j6BZUZajPyr24QKals5bGh8ljYREd5uvzALjvK8x/CTr
WbQ9FnxOUnV0hcVeHCZAS1IHjp79CbJQO2crD/pgZmWXeteie2h2r9HisiU+Y/aZJlRJAKuvUS6Z
RIj+Z5MRqzIetL8eI8kFjASxHE/EuGRCXEXIfkenMs3s7dS4RMMr7nnbqF/ycR9ypg0Sn43v/k1p
j6KAMPeqdhUMwikP2rCPWwNPL789MaKMAkkP8BBPYReeRoa1nyogVEtMXXAREaoLood+KZbgKdLj
SKI/vBa6ogtUfwcMEh56BBexI73o7l/TWd4PCidLmI5+V7XHo9JDxCAi0dP3vBBTLYJgPHZT5/aP
ozuAFZE4EbbU8qaU7A6DYodv5/6vBvpg3fJIiRc9DfYL8a7xMzJFcG+4fDHW0jT5By8TVK/Ri2gu
HINAPgyU8bAP8dWIQEB5W74hgDKDs0vRzlaF60y/YVdei9cbO9KHMgvcEcYkgvil5MLOH2wEdEek
Df+TMYyFQ0Mttzyz62RwwmxDGI+HWb7DDuH/tFAv8USD3EGMAvmbo0V0qrfJwLtlsXX4hYfnObLK
eEdbt9NdcEeSv8QqRu0xYTaWox7hdnqwkkQT2Zc9sLVYVYsCLdSXPdUngS+2LWv/dzV5rt5oR6Lt
xSNmpHVouV7NTB3xGgZan0V7O8sgVHIF46ArwLEkZ+zUITiXqhbOnqE5fWfToJkKKnqxtyF+wp8w
oOFD82ppuBsDDt96pE0oDMPV9aVBgM33OUUHamVZtd25ZKEDYu2CUPdy0nlTmS3Vi4wTVtg1qKTz
ACR4dl2YD/CGRve0iNRnZT+2zSljxy43tj/4j4llo9pKP6lPfPplsrbyjHO7olz3p6g09I7GYaYF
EFovMKsKwis4RxtcFnXBfnANfHTyiHYpyU/NNMcOa+FzOoEmZe6t3YJgGFXhqj7kNIsHN1aNmkne
tG/vQmNDwYuwH8b89RV4S2h4Q7nyx0pFRD5jBP3EjtV5BIVMBioW+TeMg4kYVtBXb5GemfI7oeHv
6RJZ8xq3cS/0r1rfpCLVC6YIGpNTvxK/8C1qvTMqZlM3TgEfmQ7m+ZbmjMS9w4HLIpofq7ihGhLk
EpYAXazcwArvJ8LmXJnrZvzs2Ue4a7K54tG0ABtXTQR3k82657aQoyFzrDwuPPekFcNbg3j5ytcY
V8xYjg0XwWyCqgnsgksWuyxUPH/M7DVWAZPwajfkXvng63svMUBaOxFfRxqBZ3ClQtKlKbf/htgh
7oirYKrv8qEn2Cq8ii8YiVG1K0J//qbzJ3iIvMr7UIFArymtlOEnYcl6Vy1T62+zrP5ipRkdqrGH
aT/kcfA1hn72N2IJCtewMf457e3e3rRCuOB7IpHf1a2y2B32PFwbUvjBN8UtlQffaiHV1GfwXAI5
N9Z9l3gG+qGDF2rvl2n4G8uSHknLk3pH9VF7jXwODWPY7BaXcCrY1GteDQkXSMtJj9BjKvUZaq9j
m56WEK+ytqKYomw00rmsUkhajqKO+EEtlg1Cic5n/ozmZ1ylQUpHjoQN7p5RTqIFqJwGBdfSVMKz
6g+qYo5vg0tcBb6NNYWe1hWmYoaMbjHFr8sjPKx4A9K3hD3GtDtcXTFJ5saFMjrrgvWMzHz2SZRh
2vuS6/ewbiWrrUsA05RIQV0ka7eM3HNeEqbdzUnu3jfExH4TpzIJL9S55JPKdHMJfJ8QcUb/128g
q+rFwsM8rCgj1j8cZz12CosEw8r447hsTbA4NX4DU3bP9If7WD51kHk/nS9KdV6uK+jfoijt4lvF
oB23UuYgvIzfTBWEuaT4gz4qJeI5SIdDkzEBQ4ccsF7lyTRfrjsas5H9WF4UrqcSlykEzBe3D3Om
A50Hy03U5pn7jb1g6LcFC7rljb8R8jIRfa45KbwbhAFpD2K9jDW+HNDKEsNKb+SuLpY42FhCmFmu
jdSzv+ffwTJwCNqY7vckmlj965Sdvgwyrhort+iUR7Nvwv+stJ+W1El2OQ8ECz4EOGSbvF8HNst7
fApp+NaGqQw+yJao+GzVAi0W1hKTJIWkycqFO7aspTNLSrEzTIzPMTriZcpN12zodxT5WmhehHvA
tjET1NC5kMUymH6xF+FJqNj0NLdBLUzH9wiKF4M7aMRV2aa5tYrdGiuWO8yFess7N8X8NM7sp1tW
vmzS6JnMmPc+lYiWZT8kmd29DjZ13XcMOOSjIAE48rtcwHccZefwc1liIt93mYGrooA6VXMFjCD0
xcsmyIYMfbOCSLiNubLHZ6maMtvj0mvqs5XFICfREeYmpSzMMs3F6Q2eQSalmChNG9oWncsJMBYq
Vpn7rlUHeZ1xRlbQucZih05X+uvBjHMRMERYdYPJAg+W/s59VZoj3aEauIWeRppzQWzW34wiQ7fr
pqD8UFNJyqBvF3SEie/HsxywimwMEhQbe2vqvuylzsS9w2cCuAGzjjyRqgUkIhpCjvxS/YkWvGbs
xveC9vP+Mtdu0+8x+1G5CYcoxWaK7dd2b2YitO9llnm/mi+xXCtKm6dN1rjiKkoCjMTkgSeSXDvH
Yce7ylLiseVJJPqKpXbcTAt9J2ebM/uNb+/U3aSILH9FKIv0RDIbQmQ263q+lIL73iEtQ6pV+TeG
MU8Ulpp1OfrQs2afS+YXCN7Yh2ZANGadY3/Obc4QG9Hfki3HRzHMQXbr0zNccqlNzRtGtg6Dalkh
h0M3LLJ9CneQrazFp8vRUcr+T9BL8JaOXNoQL0VOJTt7jno41qjeVxgHepPeL24bwAq44qiiB1wp
kq3E4nvfKWvfcmuXvm+z3qn5BbPJyIpt33KuEoN1ahVPa7biS7spbTxeOz8aove88LAolBIzwE5V
3eSzhw7b4UjxiQZWnuc9/MFWh+LUloV1JWXk4NlzW9nqj/RaV+y6eA7MwfC5u3cyqwYwN3SMLX8Q
N1X3eqWfmy03m7nbUzVvj3cM8CqmOqJYMpbdBrRyJYcYZOTMFhPcD5fvu942oUcVRmvbpFrDyBxl
SpLyTfMdwFUdDdlsvTvLrJE2FNxEsFAKN6NZp0HP/BWiHlc+8RroetNm8fvEul28OM6ZjpuwujRc
Jdm2KGlVD62bzgXXLo+FDdxES75pvbBUX7cq019WiaZ3X7Vpo18p/Mmcc+KWMxHApJ1oa3Yav4h/
yEej6KzKnO21w/Ak2Sm7oz+hzsGJqR/02Dj9W595ESnoUfuU3YM3j8zCtjNruw8YmUMlmTNorV+T
LQVZu1qYSIIzDNdCvgOPz43Y8P5I9cZ107Z/5ttqD3Q82yIxoA2TyZW3PkkDcTPMAvuOlfdzhsWH
XeGwSUB9doeSfu3sOIsI78Xcth0LBVT3+Kcp4qZ4i6DwWoc+5NL0sJhuxmyi0ip37pbR6Uf8HHrp
PxpTOe6ltYs43sCLjRRJ/6HC0M7AmaHYiqpczHxqIMJX1clvMl27dwM4yIV2HN8C/1EvCBo3rS8t
cctKrGvOCIxB8RZGmF6ARuZ6vht1g7+ulkmTXM8p9ywXGxCABktxKOiiBTPJRpM3cVKW9LzGbbTn
torMVzBy4dsARzGTQMDbt7K5wnwL0+LyoxIX6EzCovaU9D43VjPwH5x6m9uQFe2Z47IIv1GAkJ/e
mCnPfFiAI6Nl+wTLjT3RoSSJENR7VAtXdl+xXTQ8P5XAYzif4ODh4l+CoesfYBv0LoufQIrIvA4s
RuB1DrIq2/lbajAV3o4XUWibI7VOOc/COBl2WpOF3zrbeM4CF2tHSSFovjktZkLgg5xDbJttmybM
nLkKUO+1jjPFu85FvePozLrQwjOby1lvmmnJUQ1zM2RJsR1tT4ePKUQEyMoIkrGnD9i5gukesoHN
i33gZ0uevLBIx32HCgJYKVIZS0xRU8Iyjjq+MSTbX1VFOcCqsDP7YfQW+VuQYOnhjY3BXw6hwWd+
VPFbtNTpZ4Kltl+1mH+fAZklN5PtLN1eulb16XQqeKutIHnPdZ0PhFckhTi7jgYl9lcmmMSW1I9D
4gRsxHqp0aL/lQT9PwXW/3fdIf//Yu2k0f7nWPv5q9H/pTzE44//K89OF+M/Qo9AmxeirnpeQK7x
3+Uhtv0PWNeojzbKeGhfy0L/nWencSQgmByTw04crBEJ8bB/59kd7x8JSjqRsehfEfn4/5Jnd8J/
1gv+Z0jYIt1HoJ707n+La1U5BWtdb4mDWsiRhF6eMaAhVn6CslpuioWoyYoRwjoUo9VfPBZNABxq
+GeHhXX8tA4mDDpUvc3lb6D9wsXW1anLMCf4Pn2xyHwtGSIfJhSXjcUb/JBPqOSrIevMezsL5yUs
CkDCmE4bGA6VAvSXQYSv1x1kdKrZu+jNbrvxaFdluAFrPYBAUuGeEhGHOwMnOvmiNsGmlTZhrNZO
sjivbWNxJQoWDMSTP5XfKekgkm9zK/aZM7q/NspARf5iRPZa2DijzZmLsGT8uEwY79cqKccLuUh0
vrwe6wdLWq7mhoaSlFRVLU9yEJAAS9dwdQdRr88OtQ8HtHo8aQUO4U1cMiWEksUEa/n4bY5BFEFd
D60QIllq3ePU758E5SKvOFPUJ3fy8SQScIrDrCJu90v/NsX/pFJ7kqt3rHrOPyC6MPJzLtRruhvC
Lb8M+ND0QeUXXNLNH68K3XQ7hp258dmACmI5OtyxxvCJ7CCEDjGlGBEtSTfkL9sdXEaX6ge7DNW+
0rTDFyyrHmusTAwAWYt7q4BekvEPzLxH0l2G+W7i54+KU1uAOAwdNtGcFvaJrUPf7YZhaJ/YB9Mz
5RBC+QQ/Ji99JuhlAUn8ydRbXrE4JWerLtd5WVtrX4hPRgWQ3WnSkt7O6jNXQYobaYllxgeHxyCW
pO4au127CcDVPPYcsBUYbyesOH2na0Yqdpxdb1Ptrsc+rne9/xxHyQXyVrHB71dh452TewlvZpMl
ebBhgdCvwjHWQLNDZZ69ZsFLLsbkjLWVJoZ08l9BV2Y4xfX0VRLwuyTMF/fu2Odwzzz7aBgbz7Hu
KKWJ41NYV8tFsZx51RBjvhUnC2IrsGHKY5Q8s2izfiJsGlvL98cZm5dkK+t5+I0z20qOgLHzTamK
+I/IuYuv+q4u7tpcUpdnomnTcMGBSsmtiHxJj2UvyuQl7DnV5iVH+xaSj8tNrKTkYMYftqggP5hi
sn5L6op+Aj01hz7y4XMOwVUXGqfevKEtqgS6/pmMPZlIdrrLQ5kMV0oiEru4wfeCWz8J0GikKDfz
UoyfM/PkO2UK6ZmshX3HXst6YrPgocp6xX0mArX1+rZ6Sx1PPS9VxNCSF31s7+vM9TZTk9SPXe6b
hyWq4ydrbu2vmG8y5S62rantVAilrUiOKSrqWUqZAYsnDCcbO7wjYhj0p8nqzV4m03hckEXWC8LP
SzO24aaaW1ZC5NCuV18SZax4xdU1QvKPvkKnHjeFGSMaZvV4mW3XW9cGq9A1mv0wxwKfdDEm7Zcj
o6t/rPEbBiQQT1DVKszZLMRoDen9WyOuuOuhCV/7kgkm0f7ymFaOBUQ1yTbwxa/Gomapt3ECjB7L
ONbFzOnuVRoNQGna6eruDD5QJkZ+vzFw6xIt/whifNiNPuL4EEl9KjKb4ojAVzt0sWQbFip+1a32
ybgFKOcFnZZYuYbqtNCp8HeeKCt7QvOODp70lue4l/ELjsMXFUXbpDRUkZ7VsEAUtTt4Rfk4wYmq
+W8xExvfHmWLkj4YJ/h6ouneGJZ28xDjjQytH2w896mc8ycSTyA2tUu3/aixH25wRbN3Sl1cCVU0
Oo+R0bgba4+Jf/RP7ZC5t25v/E1kz2oHDF7flZhzHmqX6JFuo+gGl3jxF5bJcE+4rL2w1nT3k+PO
76XBNVaEg9s+Y6BJCLDJnNYEDwHN3qqpc3azu0C7i8mYrnPMN3RXjMpBZs2BPBlV5wdRdPWBBhkM
xG2t2r84AT6WKYqeqXc3PsbdejiUDvRHFrbYp1CX7eclmbrDEDlmpzOr2eapXex7UVnnzhbzvU8K
DA8Vaf8rNk+f8QNNz7ZIi1NdZv2XFm0L2E9AucuKbOsqzUM+Dtlyrh3HfvQUPlVCIEcx+N7GLZrb
Aj/cE8tsB6R32QEE7emsLyJs7VEzLr91CyiNQD9vXpN67VZdo7uub6mLCvBvsw61wHUxJy926Xzh
dU0Odbs0N247+B85l5MXiEv6mAm+aMhtdvycV5S35CrXB0Zag4evt4D7CXvXmcqG/VRlNw4mFSJE
7Nw9HIk6OzkIgjdDJcwe6tS8v8aFSBhN3S7p4uLN8XGVDqpTT6zrgm+/z+G/O0nhPkufhgtHWaye
r7eTs7cM/sVWcvk7+DpKaJJImlvWK2bTY6vd2GM6fDSTZ92QP3E/I2EWgr1j4a+MK/13/ghNQ+SV
MGz1VTDfNTZZ46qCTYNnROj93Pj+LgW9dzR+sG4WfOp2J/ptuWTVfpza/N4xlvhrGkz9SBYR+28i
gNHK8JJS65GJCBYb+eRHO26SE9IKP3HZL4dxXrp7J3fsYzzSq+RZnXga28m7hH7jH9EhQfDJWbUr
3yubmyqBNLXCFePc0GaxFDQ7qODRJsb5Rw/d/OiNFEriNgHtB7nAch5wUAQBqMg4f6WQxT0CoWGP
Q4Eh+0DiauvJp13FQaJqNzh9s+vuvfMoN1ape6Q1Vt2WRDhPfRmznpEpAswkPH4vOuzuo3IGXRYF
TXoX1CY/lrozfxqvWA7UT5GIC6X4W4MiJlRaWm+ZHn1sln56q/oKeGSQFI9QLKpfXOYlOQbARnAz
O6s/9u4BYR6j/A9U0012Wlh/QZ2mRMFHWk5SrB8Eb5zct14zWUbfuWLHtursRH51WNG3EW0EW502
CMQYLO7myLaOxgBAn0hCIvpLAkx+FrdnRYBnj2CN66THy+VsmzikC6xXyUEwvRFkMS3RLerPSFx4
26Hy4oPVufkf3c4WBmJb4t+OpX1q5Vx+5JxviMtSeq85HoEb7CHNFgxwdhEiSveRQLdmf09ZnJPo
g8lpu1j5WVSuE/bDFeFjwUY9DVueX+DPG/gebLZlXs7P1GCo45wk8dnrnOmxvfaMtRzG+IYJFgYw
4+88PU8PHG1wzTlxHtgs8m5NoUrNbMHJ5JZV7xx1sGC+qP1uvGm7OHpygrF8lYmodpVp+FKTy9HH
0Y2tYjuJiZO7DkqxSVvfKDrUsfyRC0YbqfRnLuiDMkuVHaeeeW3l1nQpcNmPDz6Zh+e57aPPHKLC
89IY86S5Ne+9sDbf/gQCBv1tAspZWjziwvtaAiV2cRCNKxWP24Wd7KpiSwwH3svJDk+dfPKNHvc2
/rhjDsiAjXrkTTuTwKeL2CYeMKCMl4ndlbqCV4c9Repkt4GjbAl0mGA95TD9xOwMD5WVph+zlMmm
cf34gmdDYaVZqvTccBreWZZxiBimNAyEHf7toiwG4hRNi7EocuP0qXIJ7jsLwcI1I6J3Q3E5y1e1
RAGRGgtQ9spVfXSDBYzLeA1Ld8eeycZzMTBaG9Wnh7zMx1s0n+a+HQYMFwEKzRQq55LgusNf5k/T
wP9OZ+4PoXs7RJm7U/SoUlQag4BzHQJoG+o8+NoQXIVoFwVnmFP4muraI7WZVdlWI5y+U0ST77x+
Du/JlaebyRXDfpn7YliHxC+3IVIpCrXnza9DABjVgv6bc+0XI+bcOdmEpcjIL5TNid56gY3M5W0P
O3Ret6zhX5fWVbu8AllNHIfzxDCjUhBYOc4DSPPgDh+/D/FQuvsSJe7B7vysWLcF7jZYxETdvSE/
CREHn6RwAJAvRblNkrC84O5Pdtrxi0Mv3XJXpnFzx3JCHJra5m8oFqgRQxTwpKt+3I4FVlresNb0
E1Rhim6J2stKcaEJp++Tcyy0fRMTbDmGYBB9it/CC8vYESpjMP0JujbFQuqa5za1900+DvcsLaJb
C6EGxxQS/DargnDXQRUAMW/J6miPOvzjsfnB1+E21j7g4Xo2phx/pvjqgcQz9+BBhFiL0k/+Rn2h
b0zfh68TrsOzV03txmCR+47tqXpMsVDdEWLh84Zpeg47LKt4UqjBiDjydzJ1shdhZebvkDXZA+cA
zr5x0ZdpqPUfkgn+kaci+BUT2JGY2f1BObH6FriRSH1Av9jY0bUSHnpS9JpoCz0/Q48lM42WchUa
gauW/IrFGNS3dN6TU8msxT9Z9JDfYXbgdjNaPH84p4DpLrS49Exn+I9G0APIO+H3EBT1R+BlHZnY
MNgOGmPJLGPrMjtmuC0zq3iNtEDmJrtH/YtPLK0P8WOvAa8mGxuYAHvw66jAXfVexQ1/ed1N7kkl
A7CKyLKwEgYxJGa4kS8WB2hFE1w17v2mzX/igC84VVpjscJjl7CravHBelZjdqIx8gW9dDz0SZq8
pA1FW9opKRxyGozI8AnmcK3x4nHtM0H/y7V1Miu4CP2dXxX1D3+2w5yIj2+FoyE9pZFDIMjJGkCX
S3C9MZKHxIWPud7RIQmSggkwnqR59SR3q6y3yu40TTnOvGCeTnmzsMCu2hJWeufpekXBxfiI2YQl
WWdTI5rUEauFbMLi7JncvcWNTbNDxd26sa3od/b78ILdYDriKo9PRlnVsaU5ZsNtaLyn6yH6UllM
lA0DaNbG3ckNS39Lpljx3gTAgjYnvM0V+39sWn+4M4VU+94N1Zcb9NGOJCUgEW5gJKDrZLssTfDJ
f7fX02Q6Q7cq3PQlaTJ1CRc/umCkY45jB7jT7DPukNaNwUaX+HdwPNBXOzgjS2M7L5StdTcTsjEE
l14/haVln7HdTpjBm5LWtGJKLqPb1Uc3wh3sY88XjP7QZ6Ax8W0R5SHgYrsKuonnCJvhJ/l5/MiL
XjJsmIP3nCZaH+xMVk8QTvyNChIyJ4Ez7BY0o1ePJPxvm0w8f1mU384jQAw4SzyiFFd9jpRnQHYi
3bOydCtPoSPLTcwafE16SpzRnkqIBNfvVrIkwcke5AIBJ4m+JnuJh3XfzqylifxUJ5cf5caf7B6S
duK9cvWHIVpk1n6yp2f0huUprpUPTabXu3qo1aWu8DqEwdgTQizRc6+3pcOQ0PmUZaRdGUOGNRTb
4haHdT/yH8/kS8ruIwoANWx9PD4fORtYtBLLfneFJnhVmwBEeQwSl41O/d7r9Knpr3OQcuYL1GZU
rUK7nN54qvc8bCTdrDrS1To0c44MSBHInyiqXugOpFjNm5x8Z8LeeoCmYl2aRrdvg+fov6VV+z95
df2h1aDJQjV2Sh3eOG9nomVrm1gBa23AjTNVFCtZJ8fJ0Tn2TDnjX/jnv5sQcXuS4VzvJ97pe1JO
1gWkEGlpyKzwDRacmTP1IJ+oMCm2ABJ7Y06phBw66rtRIHfZZDW3RoXiBrhuf9Gsx24HdtfTxqMB
qmHkaRYWE5TtsVIaUaBjW7X3GmkSO5GMNW/s0DkOgdfAEIef8WS8KvvIK4pIJmWGDU9E/SjoEf+J
CF2gNuIzPRNqQdjr2rz4ExXgSbCti5j/f+UyFqRDdIdyByBccsHkKKXet3XesquBL/Vr8Sd2xz3Z
HKoU2LnQnTvNA4jkLre9czvzPtjbNXN/CWFpXE/X19yOCTU+mD7CG+xOnvrpc2nAXGcj1VKuP/ac
ImNU7pdJg2ynk67ACtVZZHdTO6Hga8iwJFnTY6HwSGNH8PioU4vwCGhduOHXJss0bMg0+CWzIwY3
Bx2ODQknbZd17xG/F4d1Vo9MRfOLxwbQk+GKvi5IcF49hfIIMMH5BcQr3kbqFGne9Z14W2SVZVYd
ZKW/YYSkuuK6qi7jJOJ7r9cFlTpW0Z+StvLcd1aDmKBC6OeEDt2Rf0UVRivF+pYfcMq929JRmjin
KrAog1s8zEVXoKTxfmV+odnkngAVX4RucJ49LrQ7XQ/hS5aiOjpIQKfAqeSxZYDcUVrC4Npypty2
iihTUvjWQJ1mEQzQ02PhrvymGd9c1s3LCvv7fO2RjYqbWqUBh9bolc9iqlMccGzchm0f0lXGxdM9
u5kDg7kg7LGVeFUfaGml4jkc9U9NG9BmLuMFJzK2z19sgeF2qJ3wGZKGvSYe2t8NQcJBP6R5vIej
5pxDNlDo0Wbon0c0nht36PJbOSYC7ExY8KupEiqUZrk8tI4/PFDTM/BJNxRC44Sqd+WgoYKoYTIP
JltCsUJ5WvCFJRixQfxPNwhs9qaxgJscg3ihT8Owu9QW2SncMJimV0HMCUzuoiFomfLdyBwqEVCL
Dd4A+p9WorasX901lEiY3v61U/6gcG3zIyv2z6lnzQT3ep50fhw2M3Yb35IP9A6E9xtclRqsDf0q
y2c85S0VEWG6Aupn/Yzsd7fa7nPaNr2WSp5mFI8YMsOPpbCI6jRp/kFcPkfUq4qfEmDMhQoa8aFY
Xc4rXvDOCkoWzitnnONT1rZsD5Vw7iG3XZObvfSOi8j71zIy3g2fwbBJcwz7NtFP7FTwi3AChB1z
uKHbZwUW9noUtlSY50B6OCTmP1z6WMfkrZD3pMmqb+HVPi8D/BGfi0ePmJ2C5VotQ+Hv/B6SwzxW
00vos0DJCme8y4KI9ACNK8fKK36JG+2W0Dz359ha9/QtOXN44w3OMbO44Mjy0zVF8ZOkZEyg58WX
Mkwz9gI2d5GqV9JbUUaEHYIL7jV3WV5FdHK1gksXSb0eUyFflCp4VV0YsOMxbf2i3WE60iVNynSy
lASxJf2rMUCrA2Vu/CogXocfHZ4I3gGpsO84KksyveD9zoxpGPWQLcdVHWtvs2TleLjWHp17B9A8
Nzi3QgTHH8Jnq2pinvwN2EDIBweRR8zTsqH8rNhIC9gQs4nhjAumPMgYZtf6rngv86D47KJseaJp
LnvqZ/LaBL+d86xCi5wZ1La5t0HblW49rexkAtBTAZFnuoFa9B/snVdvK3e/nb9KcK4SIGNML8A5
B8g0doqiGqWbger03ufT5xnbSWzDeXPe3AUIsGFge0siRQ7/8ytrPauPpihjgmj0j4glDBBWWX4g
7oIBUd9ImW2ky7yXzabDXY9rsNC6Dku/zAzKMsjoYod+SYNKuCCvL8jbTq2vRMqqsxIj16KcK3dj
CLUOUQ+8lmDoSc4oynOJAJVAldSSCKjurK3W6thaCCF+rmK5eIpQB99N1cIdEZO85evItZi094L0
biIF36qKFfgDJuPbTMKz18lJi1PjV7tdIeEMlSJdRhOYPOjcFVzNUNuHvEr6My0BCsSwR9Euq3AS
xlyjEUpSLwIzdALikL8TPY1GZGGcZcsNkRODkuf7Qa/LeypinAhRGh5JRaCDbY0Snw924Cu5NmSf
kdRSAq5B0Q6EqwJdVOuydg4V/HnugmtldE2Y8e/UC1jSu1Hg4MukwXzMAL1rW1OvmJ8S+4B4NyFA
FwOaLrLm0OLaUTqrfZ4NYzyyX2RZIbRqxjJGQ0J2a4sRHX4zqmW2ISMmJf9F4sDdVZyvaxy7gkQ8
n0Ru4nrQDn4nRdgfmkSR3vHA9s8TowFXmQzlEPVF+YkgsfdlpO7oyvucYDCAbZiqNXWgvDAUEwPk
HCWG6XemkK022qajy23z0UExThkUoWfqXVTj6YPVNSF6cqkL+D3LAmZL3ArBuzbpIi9Nt4g0arVK
3F2CcJsqpuHsRZEcnkuFXhF+iMxXFKm6phc0bUkInValj6XaBOSLCZb12QXzIHLa6GAqmqEttS36
LXgWSsEBtuILcVFa2JhzZ9LXzVkwK+bLkGD39LK2JpOIPWoABT61wgN+mEAjtDfiUK4Wk+1/IgL3
adchADoWYSnhvOAZaQe65xTWFPOfpvAkLj/BI/06/04Jfkqu7DzKu67Js/FTRemP3VgMC5ZAWTJ9
i1PZZC5h7eiIsrRBo5OsShP2sg3POiol43MShRFf2MSo3e1iM1ecukQIngplkeHcHI2rIPQitBWq
Wq8zpLJGOmKoiNrNsJFImqAV5ZNOXjnSbHXLy8vqUmSRVlhtFe6mSAhQNem9fFzqOPocu7lV3WIc
5B2st2bf1HN+T8/EDF1Hi+VQppcvhWEmy4HtRnVtqiz5WvCrbHC1NhdzwSphh8uWGqGZSKigO7TV
APLiCF3EZybB7cxkmweXYZ76s1Kp2U0Vl6TbtqYy5i4sM/Y+eBsBA7dmXiFcZY+2+EKOmsjGpEcH
merkoinwzGyWmczUUL0kx1HR28EOkMgSOVckV/r6Gg1Wo++KBj6WrwYylitFVd4ZVJDsk02zp9Q8
hRBLAbktGFLR5aDYa3QG4fUkDHu1Sq2foofuTQhmTBzsyiMzTDnZwFkxXkLGE5wIqZn99GJO6GUk
GVADk57/m6mT4pFo2tYcK7V8Ekn48ZlbYgFAJ0JUlpJm3CgZVcgHJIrKlVWx8bDuvy4j4058pFkH
qKmcpxczj9XzpJsLH7ywuGf8luxHEmdJ4ZT7fZxF8lYzhYr9mzQ9zYxjUfHPzV5ODba2RiH6qs7U
YwpTqi7FTOlrQjkjKLuYXatdlMmmuDFMr9Zm6wGWU8oOt2YgU5ACb1VU94iNyWTGya3iMbyzhFTB
cV3A24pzs0PEVyc7vWtlR6i17snU8fqDGa27HTMiIleYFhDCFykrgVi2xj1ePZBqmZj1Ppuu0UNv
ODMlVfSnYNFmomnFLj+THBI8kWLCuIcnxCJBmJIB1XIG7ySWAtntMKCgWB3Vk1wBUiMeBNwu04Lu
EnWTMrvGBMoIZTz8pWCkXJTC1txLdRTyAct7stThnxXVXU/wh+bJEpBK1uXZIHi/Skf+KRXNY5nz
51/X7/ksK44sWEP//q9/+tvmuzy/59/tX7/oT9/T/vuv/xx+l+579/6nv3gF6tX5vv9mD/Hd9tlv
P//3r/yP/uN/+v71pzBC/v63f/ks+4Ij5vodxuWf4x1WsPk/UM+whini9z8JaNbv+E1AI5u/yCCv
mYAyUhfJfkBa85uARhZ/oTJAM6ybqqqasir/TwGNZiKtwTlnybqs4zZZUyR+F9Bo2i86ihe+Ht+S
tIpr/hkBjSr+heQsqqqCstziKSDJ4ZH+go9OJ2NeTzbDRQJb/OTAZV+LHHKVW4Y9RgIh/AZ3UMNs
CSfzNQCn2Hvm3E/sxqCf+JKVqc+MQzEvCZLQYCVM9DABw1otm2SpgCNwaJCqSlCRIXoSw5jWBgxJ
TjGKtfI1kHRAPXiK13TIqTeQ3YOlrL3cWDEuJNpieetnsfQl0lzkg8IHnZULtccjr1qXYohYps8J
eq6wwdnKvnGpkEdAdpIYDArjSP9lYuAhFZXygVDuOpb8FMcX6TATy1Ji2LLkpmQmNbiqr9F77Vw3
IFUUAEK2Qqv6jjewBiUysT8DpKw24lYeUwG6qjIjrR6XCyuk4ofWWNijS8tZotTT1ciW5j6gew8Z
TMrt5OdoN9+JSjP7l1nqsT0qvWiRcpbPZ4hgFNpjos7PMDa0yJv6KtpZrNdz8tFN6XUutIGwXKZa
ll/TO96aKMQ3lVpF9Y6pDPJEl5L5ZKco+DpXh18W2NEgNBKYx874akZOUGfpIpUo5irWTkavL6vl
JKM+g3DU/5DcGT+HKg9DpJGpp07R0vXSymC/5NAahROCGWOBC9mETzPQAbrAfETwH5N9ahd9BGsF
rACZcISJW42bdW343IlIcLDnlVa9aQbmJoyKQUawxSzBVMatgj1HXVbTRZFFa1wmFkbgukthsMMs
ut4Jh0T6Yuyu7BW0t8hEJTJXnWFI+zOjgEjeYGtGEM8ag3xHlQA+za8ARuyhZyG2Z9wFpinFoKw6
kgyzye1QNoYuRIuq2VLcSRQ5Zg0/22hWH788uH0pzNgQCZICqqnWtFOi3OKFH9jiu5wYPIcB+eNI
KLcBLFrQipvKRoNrxiynDwHeIewo/DWq26sq+bH0xJhyuz7gUmoQoSgOzWzBal4gUYoZWn2vCgZJ
hZCECqfMtPQLvJ/QMV4z9KecWWeE2zwRmSzimEy9YSzWeaNk3VBRxESHhtwmHLxrKx4StyH1Hmqy
2pvKXnhR5zrVtxCmwx/RTEfWdGOf6y7DgDi9m5DBkBRtyUXtFlOFHhRcCj1vICukRa1W/gAYGdJd
zDrNJmyqddfcKcsz0uAEmcMs16DYoAdVDvJhok2jXDZQFqfE2mIZk5SOEnHsjm3C3Z5J54i+XScQ
5W3qa+WFcUCDwgi7XuQgNibym/sz620J7VrjpzoKmwN2v0LdhWHZNzvFlPPER8OTf6AzJCvWZKdw
zpKO2NQZaR+tCG5WyUGczfsuwcImfRmehOk0mbVo2P5AirgA10x9I5gZA6bKsggFrEkunxgqRsGj
gVlrtsUFBa4bM0K4NxuUhHv2uxSuE9L38QELbSq9tZRBkhfFnUotnUksYOpmaW8NF4NK4QoLGC2T
ggNBnhMSpnSwEYkJbychxcuuWt6kO7gtWnAfjjL5IlEgMJaSu8aCbTDHCpF0A+rFc6pY8U+n46K1
o9QaEKtNWcj7y7Sw3Qz6Ij4rumiZnhEyzpbDJS78USd0CLZLF/cbMgjMdDslApSNBDPAXk+XRGbX
DJDXN2dRDB8YjbLFS4leFreqnpDdmTWp9lMKxoDVMB3KQy+RZuAVlda9FDmUDC7qRmVMPfRL5uGS
IXpP0xJM2tisWSATuq6H9zKO8LUYKrDv1MsH1l0cm1AqhJDWY+x7tzI1ChOliJXHBXsZ+cei1Jdu
JhoCaDXAjinho2Kw71A/KTYP277UatZ+KGPaBR7k7hYJRFAynQzYALFJ6gQ0mA0eNHTnU9AzpInA
kfn9ggmp6Vc3rbBuPap25b7HCS5TOxk4u3eBHlmQHEeJUyoOotLgAkppo0y1NlBCDQpHS1XlDLSj
yYoZ3kDp2DYkDN9ijn1pIyiy9NHAS2k4MhJddBtZGNp9tATdso1ilhi7oay6z5bVIsl2Xb08MrUN
HlvDZG6MX/RVMMrAVnM1WTYACfT9EjTjh4YH/tBDfgWx3PbMHjQoGTT9EHVVszuNbZv/9PVsmRsS
m+ctfUPHqclDfFaJVv1MwkSueCaJBreQEZklkWsL9y/6LpCMK3TnjUObnbfBRXnTOlUaHwVURdcF
Y+ELwk1iQIaYetxQ2et76RKML2ksoJcAzU8oNW+QtmG/RPJYFM/ZbmHEIqx+YNIYmlrXF6BbCXI2
1Bcyq21dxKrC+m6jNpnGGiGbQjcfGMN50MoBLNeFwHQR0pX1OlR5xMyFpc57CmoZ/VuViPQ6qVW2
PtY9CSMSOhYY2k2y/PD7DM0hgEdlASodTNyJhZgAIiuisSOuuZnuoiaaQ0+HmAVsZDHkN0TJAwd5
QVCso0WDNe2ikUjW/68hp8zeff3bv8BV+UdV8On98738T//5+t+8//KnSnj9rt+l5Gi/dbJRiEhR
JEU11oSN36Xk/IumKIaOllwkG0fhe/6XlByJt4iWT1Qk0svWIvn3ShiVuSRSO4uSgjgdDbj8z1TC
0hol8lchuWFRDPP//5D7EaaTyUC/Hg7GoHqBdU5L5QnB1BiuK/gLAdDyGLz0aB0PXXFMLeX1D6/S
5bcH+GNe2a+5N3/3uOvz+cPjYkBpO2Q5A9JpfyGbQ3oQx/JchE8SY3xgxc6d1jXvQVa5eqgzZJu2
RrknuaBXr3W3zfgC+JOOvnyv89w+KzxrBrii340ZnmHV3CJY25jpKyMkBoKHFX0/Tx//+LnL5hq+
9HdPnnflj0/esPohT8JoOKTxbhK/E+0ji9+YbKpU3Al7fCDH1Wch/RjTefiU0EWF7jJexIQw3Ols
zZfRahwjOwuv8Qd/W3d65YKD7SjJx1Mn7Ov8gRUi9z67yX0ZLtaq1KcuhYG8L9/qnxT1E6VItGMF
uS1OxRt+LxziPmBEv9kAo/Y0l/7d6z1cXi4opCM7Tjv0QJ+7sSM4iZt6xZ1gfxh2brdeQLz0MTnK
M34+rwxeNNQdhsz871Eez1O0JYs7kF716pxlT2zOc9EzlKeUem8UvTF7saYYmjqgtgL4AgySHr7W
HUJ1M2Rq6s7Z/o3FfrlHLqHFKKTt+or6GMeezv205I+vtVCxgnOHUgYgOrroWrlP5ztobWXgGPo2
ax55wKGwuwY3fKs7wEIT7IJ44HF3dc91sSdOWNG2UrXVo62kbqfhUvd3Zkj/vxGHnTJ86QQeyILd
s+mBPr8C6LmDz1fOQCAw5Iza+RaqRvURuf0TMDQtZXFyIgAGip+dq15mudoV+AEc3crDwNY9C+pp
HT51s6s2d9YqsPSlfRkhosSczq41fqUoseXRHt7VT/GzV2yg3AXgCWLq7TZh0AM5HXUhZrnrRCJ2
ANSUmukTAaD5oUbZa7FpeWFbfScwonyIb5Pc+bUlvYw62v7w3AabuX1Ec+WgsIHsXRMfEzkpb7tw
insIWwe84ZR/7/o6CnGaTaa5vE40WAYkL7jytmK4EVIy4wAaVHle+I/lMTjMGVvv4vmZkoyJ1ZnW
tLOeGRnXvuyzXtopXrbPnqytvNd8y9d80WP0C39W3aQfRfx/SJVaXTR/+wn7S18+oSKIOtPqD8JD
dgn29V7aRnfKWTsp++I8nYt9cZIu+W+RnQxeGIz8zWEkrSFVf/d5/kvIGsNv0t1SHq049s/1ublM
D+UbtKyN5iXn5py/zg9kMZ/Mc/l/+Yh/zegi9ASiWGT2B+lO3Ad7/XnZ1ZvoLj3pR/NO22dn8ahv
5RfzrDz+40MLgQuepb/7Lf8a0TUQQCFNktYflDtUtMT30Pox3ZRerHO8n3b6PnskapiyO3+e99Ku
3ure4qdbPgL7xqe13Es+S4Jduy+O1idk6mNz6e4qH0H1JQYFlkHw3bJTxNfPJpHUXfD0oVuD+Bx9
GdCAjAIMsYQTi5BvnJUFl3vsT1AOlVRBJwvh6Adj0PE+nlxWyfCSa+ruxEk8yYNhZCBwco7n0r8H
JjfhrZ53pBFpt+oob7B01tOxG9DGsc7yq26jka6BmvpsjYegPeLPY3mLfGr+mQvk+Hb7DNpo/ply
Z6FLQH7wo4N3jWx2evfiic0EGkTzvb7WZ+vw2G4w4bNOgkKDpiI9MbeGO4i0+dZANrkAk0dhJtix
BhxgH+54gDt0w4xSPcQ5pltpG8IWAIqyK8wz10CbHfomHXy+7+tvi9O3rH6sW9p+ZtVrpzzLxU8o
7hpjaybb6VM+jQfhFVeCBjYPJPEmB1kXbnuCd77FD2IydvFPS9hK5jaf4cfySgDEkLCetPOP6SLe
Y4nh0DpM6dvAUCEnVxfQKJhmhuGwJekxtiLRPgGkYo8Lov0x4B9/xmeoMdtwWz8jf7XU9T6i0KPb
1rY9zAfoV+OLfhWv4n22ix6VW++lduxHfCSzU7ntHVaaz537harF1X0YVHfWhVdfGjkefQvnSO0M
XCuyW3H2sqreKW7mp5tiq50ab7FVZ/Hl+1WM75geqVFeesbwKDrVEYadz8r8J7ocQhdtgxO7vFE2
hbqdOMYuu9UezKhnaupVUOyiEVO98cRNb2d4gY8Kcc+vWO1wdMGu4OJ3uXMDYn6Z76Rz+Namm866
D0F+z8+4b+zwsYiYLWSlLSLFKz7Eb+tQX6vX5pWLoOZP6qnJplncpt0Ci1E9Lk/Na3Jbcxg7+GTg
xU/ZQQcraQ47vMXdI3FkTnQHssYunwBx8q38AL1wkCZJV3F+MJGE3IsXc+RWetVMX7mKO+G+eU/O
2n19k+7nO3gOHie0pxxlD++6M7udnbiL/ag7UFCvws3wteP6YgpO5AT7t25n8dXsepzCLfzIT0/0
//Yr+FK/f9T9bhN587b2Xyfnc/KwJh3TrwSxz2v3Hl+yc/DQ35i9TfxKaLEv6R5Wy/rTYD3tlz33
LHeFv9rqO+LdLsZeiAXXRbjRYmD4ANJduCBzdEaLB4IA2f3ghlH4eDL4orzArHzlupu4B8MzUKnm
bMu2/MIfDnza1C9kg+VNXJHZB5OpJ5WiI0FjZjmk++1DddKhOswbYDi5K2zKI5/EZZPDE/KqCOD4
kXSpc3gfC8/lG3EIxwEuElT93B1/MP1X1m7mwpcJz9m0ii+SAKb4k+XjTtZaJ32DCLPFLuAnVEv6
TnqRXpSt6nU7VbPNTdbu8K2dl11/rs8wOp6Fw3IZ74dPWbOBPbTMfGuXT2Q7IxLzZeR5YEw+2aew
U9NtUEAga4poUxO4ke1ikZEv40OowkczPfRotHq3ne41Zdu0h6W70AkvyFywACAhNzJXXoByn9lj
LZtJ8sZpX70UD+khPDBwStEkPsvSa2V8WOmbLrwYt3BJX1vR2CLWC2Ig8nSd7WM4/4BmLxIvecru
0aY/tiirwBd5HWlSJg3pelKO2+Q0odr+sCKbTZQ3s6EDkp3Z0ZdwGx7BaL8MWZU7ZV2/lXJ7NFjP
VzI4DnlFJPPGs939zr/NV+MqX8TLfJfjSO2p99jufXbv4Wt3He7DW43qcuw2oj4gz6pB0UL2oyaU
vb6utxnggvgtzDYarhtWZ0QqdJEDikVtdlEK+M6NKaGaK7AIp3swv7svCDFUzXHjpMOxP3d36qv+
QJHTzzdV0HckT4HrkHcSjojVdDBBw32P47th2ITDzpKJVfPVa/kFqHcotjpDqwfzWRw+0vZrlnbC
LX/ubuo9JgxhwImHxoXiFgqG9QFASTFshqHjGsiVOxXDveF56f2g8OMKPg+vIdUn6BJjmI4VpXCo
hyer/UJlrqWg1dxqZGjk1MoueoJyy6ieDdgLXqwTWpNlZvXpCByymlMTm2tdc8kvAvYBl1ryK7AQ
wobOqDlQPSPw0494Su7qh8BH/R89kxbVM5XGXtc7xao4d4ccEwilHvIa9MDMptwQPPtwYF8HCX9U
vWl4WnKuMLQhr9zd+NWCo+pa98Fn+IWXkvDCiNjEy5y/ste2o97PZkeYd4PqA5sEQEmVOYYbkfWh
ZCscEIqdf6PIitqNJl0X617rDtgMOed4T5MfiLPpRT52uPpsudpGzbuiHLLgmKsflmoHNIAaDqg9
vZ3UPGETY6kNeXvcpp2TMXEE24EGr3Q1CXX9Yco+JIg9usztmeiVQnei9DlHNaJPJKM9cts0KGA6
X7ibnzkb742OAbanCQelP2v9Ob3HFnNN37W76qaUbxmQZrt8iR/KO4VlZcg05xlZXLlr3ekqvV04
k7zOqZ5it6y9CuyARtRKNPEx2xbYSrg7hQ4zINgD0AjNsXNKxnoYG2fpBWjCIZQkCJCDI+5m7nob
fHkXVBnZvJ0/wvJeftAAAcHqA2MGIPqxfyBQTCeG8EU6iY/1ReZmtjiIXek6JvIhZnu6Hz8Z5UJ+
4qKrY29gRBU7jdP7XJDpZ+lpxwS0zIvxaPrtJUOQvgGOE9AmdHb60L2ZARgDX5A3VnUw1MemOsSq
QzibkXu9m7bbZJu79YfKqvsJ+7V56B+K++xbgCB94gpHpVhSh5E39hH/JEfQeciEyHF6io7YS8+A
tARcapojhVtcr8tX/WJRk6FzrtbCRpYJewJ2TqaeLUAw88Urb7MJCVB0/ms8m9A9g3Q4xEEy2tCi
bbFXtrqZ3As3kjiecIxyB0i/V5p7DzH4nLQnzEZ2sG9ol9r2WZ5cjSrHH4UBNkfhreg0cbXuCLYq
vEr1e59lHluCE84ij3bakm7Qjlkn/Pxafv9T6+H/GGTh/A6q5qf8f2FBvA6N/vcL4lNJYmD2lw3x
+i3/Yy5m/YJcCewck87fp1+/zcVM4xdDVfBiMEyWmYDpjFl+n4tpDL9US8PmrK8LZIMw2d/HYqr0
i2aSlW0yUWOcpanGPzMWkyXpL8G4PLqok/Cra7rGswAfQDf1h0FVwIydNbSRnyI1AsJlqB0XJZZ7
4Mm1mOJNbtMcXbCrV3U+oqSSLa61hUVHyWlsykL1lAAiFr/1SDLNO5BFREn1+jx+yDXe5ffUCkpx
ixJc1d/Titm6XdbKAAoLssyyB7tU9RfAjmkBW0dt3JYFFR+QLgs2Yp2IYwRasQMXzS5Jki7o+rFm
I+7XW+yBQvyYtRo4fo0N12PbAui76J1c5EfBUrMrjCFdJGdzASgVFml7Dw9afQbFmAgY5LSkfFGX
RMnBf0/k0pKFpakkbwo5JR9iRoNdQjG2eXySwgaBk57+yiS3WFnX2aRjUW6mPmHX0qIhiewRzOCX
XgnmkR0STHDYuIxEEAIOHPXRSH7sIGU4F4uiK06sinp6lkFDA4ZETpzT7TIyPz3kWDsXj7Vj3t3y
MZWNM7mLcbSTG61sMXlVcvvFjBKNE+wpMBJCP2ZvIVkDsIBiYbyTcFSipisjI34iDAWNrqhpFbBR
EDQ6nOFNj/F+I+XdalRPZPVxFDuj9s08xPPK3h6MQ6iZGMS1CoJBNKWF7CTBKLCP1pC8fceY06iT
CrWY3IKMyA4oRgsVmCQsmRQ5PTY1k4uiqS1/zSQ7h+xHkfczM1aO+jAmoIumSIpFr2pxuzBWI7qE
4zme9SSAo9VAFysLGM2A2nim97miV8FehdgDF7+WBcKDE3qmsaTm4sqjec9CSAmyMaVq7ZHqK/QP
eW7iW+xNI6YmJ5mlbC6aWYXov7VcXS+WbqjYFMOdQ/ZrW2G+UGK1Zjt258zMpfSlVtiVg7YICAAx
VV02t2bENgndssoe6gtUbaruRnJVZo3OJ63WFRjZ576USEHv60KuGe5gzd3I+W52x0VCU/gqcSUo
LyNrxgh1d5P3zJqmVXloA0bVCq8YUll5Qq4vUuS2HctcKzAoZrWhCPIdRoYxusD1UggYJmlXIJtn
yDV8vkUoTW+qEmHHWypSfh+QM3JzngsTdbGlh0GIZEElCmoUcZtvrSBGJ1lMzHG9SZNjqm6xINYo
6Fu0hAOKJOTJCvJM6daYfYH6Ft0x/azEbz67U9ZWFm+5nKnJSTQalP34/0Nzzl1Zl2Bs67C7BQQL
VcIu0lU1dWoMuBZEARFWid0Op7mqTxwFbFNbzXqxBtHC3w1gLp6/jWgqtY/OUMeGM6LUIH7ZCQaE
EJxTPWidFydlpT1X5qKQJyiwJEtppnHyGacIYZxgOhlIjtKv0Fh1aBD6NRli3wuGniNqzKZce9CX
2Jw20zw2ylulzHQzitV2hBOKraI/BtBWaUWkjjCNLreG7GnADg/uvmCv7mV4TSG/Ll1wDUQiFGxV
Rum2JbIZF0+gqHl5sORUo0ecUcPsa0UwrEtYApF0xoTYZqDypofYUhVWqomQYwxiheu0kLFq5sCq
+pgLhcmnp4gTiupYRHYxG22s3HSznDkYNSiJm34GiXAbLWJmyEmCgIiNsJpvOqlv8aaeYrF+rMt5
pkTFOoRJti/VW44K2a0nadqpaWSxV1sDHNupJU0At8dyxGiAFSOp6X0KUAHaRi8HCfWNKomsbS0p
Hq4gP8tbHYbLWSmR2xABYx2QQgx3rVU2sG7Rit6pSBrp/xktEPkVs4/tJQrrqKoIS4Mc+xouQvea
trQA8P6AKJRZYyjbcQRFJsJ5px3me0ESmAR3IiDe66PEXKECkmlKVXAH4t2k6cyH8NmcUd6kbcbi
gZSjGvDjkt6P0og6FV/WLZBiDGkIhubKx4I2aTvCzolFDbiIlbu2liv4JBFxAfY8j6JJ39BoJzWJ
yo8U48stnXCWMOmqwxMs73R+kElIPOnI7Wyxq+dqNxcoZLGgqeJ8CtqewAkHWIaJOhAOBSPoKhD0
E3HhSGR1FvYPJTowPKljK/KjNOU6K3XkBzJeqB5qJ3MJkJKg2fC/wvEDZ34Rl+wxTXteklkwHtG/
SyZal1/Bw1GItD2B9wodqBHap1DGY478Ik66l7ke0+cQNRHzKuRPTmAR0uKEoVqd6kqaX/Nirnej
kdZ32Jc5F8JRw88hRVdI18KebKvwiAyX8wfoIYF4RRM8qOogHIhg5xOp40Q8hcRTjE6NkWo3BpLc
blohodnDV0A0y6wIr6jTmY71qoWRuNfJLO7M0zhG875JsbDgcsQrBzzvZnZGAPQPOdYBRdfCb9C2
TwPCM1tvZuFkLkLkyKMmH3S1e2hxsnGRySnUsNnEbkQCC9tlbmJe3Dci1zIayJHYsy9dqLZxgn6A
VO30vjHa5CEdE/y6VcJ0Q8G3DMeGCRBuNPOGPj57lTEPeHCwuHbAz+2DuQpfxaWly+iX8SxP2XwI
RshGOfyZHYIRiOxGGO9NCBA0rdK6diOFGftshtAB4xGzrXgwrjohh6pT6wicgSzodtv07IDIFOKd
BP30riamCqWBeAdbzBsB0XjVc4VmovWAKS25E6cqsetJMQ9jsuDALGYGo3jon2JhIBM8Dxg8Gol1
1seMy7KXpXdsIBwGiIkfCEhEAZcOqXWT8YnTsYTS2ZCTdFenVE9qt5A+XyrWGSKU+R7q83eaEf5Q
BZ2BIUhVN72E4LjKZVYShmjdA0vAgBzTZ8MtZYw1yIJyN2C0OWdAGMl4yy51jHiESpZ1GKkRbkAx
ZVfSUOz7wrC2AylWBw5jsjvDOdoMpSr684zkpSVa5ZBIxJAhYa3Ng1VG8XYyBuOxlULyssRWP8Kc
MO4FeDIvchoUe/hdWNoDxuA4ZS9qAbu/yrXF1yFuvIRLR7qDCLiF8ExWAKIsPZblcp4nKAIkPShs
3AjKOOkWJWnXo2GUKiIqavVV64bPiCSHTagrgW9kSbIlIEqFN4u8IyUiqhsgRJkNltGY2+o2yZOM
83aWvRYyBpDhep91sXisOjYJlpJfZgiru9ag06ri5GwoZDrVAhupxQyqTWuM5VHti9WZGa2zXDRg
8YVrQmFZGEMT2xhIJ5VLibLorCJ1+1YNK3lToGldjRzTYFt2WNv1aD4mwVTRlnO3mDjsTAgReRmR
U71IzTPaGtaDmmrx4osXnPohv/HUPpjyCvLmpHEJ2vFRYUfwEuio05yJU76MBsh/K39TFmXU8YEh
wofIriaXkNhZIrg6aEkVNeFRCXTtUC797HOzDllZkrECnwGrthBF8D2rqLEOShYtu4KEK1p8hG99
mVy6Fs5jOvRZtFWmYF0C1upMaEJPPnk3lCeAlgt2BK5YNOOIDeygHhTg2lOArpto67A0Cvzp0Y8g
6N1mQWwW8tdZe+iSFvaUNgjCe4+u4BBkbX9ulNJgmr1Uvc/9ldEsdPbPaGZxrppiDmy0qZ+4rBGU
TUCMUPEz2J0ly827KKAdalkDT4Z8bnXMN8vEQL2bwvJUatRuGuXQBkNj+E2AGDaR1Epwe8lsCxW6
lk1UUZbRD1EVkqOG1CjjX6Men2EUm4e2SuOXAaQ/FTY2n1JXitPEZw5XO3OxQm13IFUC34JNixNG
YSwjAiJw246Vbp3RWCBr1LW3cKgDnwzy/oD3W/SnYZBfcSoOO7EtuHfoRe6GhDL+EDZyhvc7YzKa
m1MO39iNDIggstrnvlm300Fa6jskQ9K10noSy7PU2OXWYt70qH0qIshe2DGsxY4yBtCLKQZuLRTH
ktJrFypF5iPzKTak8kDrEwL1gVygaGOxQn6Q1PrWp7lmI0sL3B4aGc6HngNnKhI+jw0pbNGk2PRa
zTUMk2yrkYGOGoCQxilL2nNdk2qMXjWY3YaEEmckmXonA9L05NBa0U3spjq0aLd+7N5qK8oOWhrr
oEtznQ958drhSaQqXMSNRShoZpuQEcbVDLQyZpfKTwiMOwINlA5RHF+7QVrRY2XAYPy/U3deu5Fj
6ZZ+l7nnAc3em+RtBMMqQt6k8oZQOnrv+fTzMRs4pxSZI6EGmItBN6q60JWiaLb7/7W+lfARm7H5
kLhO+ZhHGFAC/EZfmH6/5rYkNi2CNCgUexvNIDKvApugWsfaYvx84wOb9jq7w42aRHE/FaVN7DbP
urYomo7KT24NFwxh1+fZGVKR8NgMQIwfywdhS4rnlpiOErzuWq+X8y9OvF+pRSNwNsYQyBoFRn2i
/JT1DbmGGsu4PVK4Zj8MVZgJbBVUMr7K01Tbt7E176eZonozlYSUWCZGJqiw/vUw4EVbY2j3tw54
/aMBspXG01wSPEFGDkGgdg2YoA3eAHGVZ6cckkPeqGFjQQV84JSPtZBtxvJZDxlHI5pLYzjdWXEZ
3AWFoz1gDBG7GRvTVauDOICCnXfkbyEVwHz11Gih++Z2Q3kXAU6E5zhwRHbnDLLgJLXXForGNk4x
oDR6Gz6Utp/QrEm7B6jC3xvhBgTglUlPKaGCsVFEKvNkMMDVKUl2uQEyS7XTDcZ7glRAxTpWfCBz
LX/isNu/Tiglb30YtFeJKK0NFfbspglVfJwKNiHpEuHN7JDtmhw7jT3kBcXX8UVwLnhxiyj86pg4
3+g22xuGJq1blphNoJr0CBpa3BVF91gY7Z1RJ7ii+ni8cvWxesPkMx9ZZro9amjxGiEY3izhCjdB
X4zPJYPlpSRWiyNHza4OBjM5V7X2XJFMukGXmJ6zmGm35hz9pkI2BM4E8igFwdXbot8VYMCu4IFR
m9U5aOdOmBwt28ZyD+gyGzH5jW5LsHNmEi3ro/xorEJ94YQyggkxiJojv63etczDx1J3pnMb1iDI
6JnM0mTuDAAT4tMp1tjHrvAoiVNLLP0BpA/VDphSHhl1SEADy/fc3LiG2ocO0J6fSiuvNi20PWYp
yglR3d4wYQ8/51qR/mYEZb6LAmBJFp7xdSlInBVCGgdy1G5F2hk72xT9cwQ5HCXmsqgod4TxTfZ1
5HTVzseF/Fi46i62Wpy3UKkO5sQeGfufs7YcC5V9CRSsTHyoOQZpUMXAuV7T9e62tm3IwHEsae4P
k5utQ6NWeJuCqiY6MU2JH7Su7UIuQxYznTL0t0r3g33g4Cb2eRMrM+7VPq6jej/bRCOkqJD3+Ezz
A+t5d4WXc7qbXTu687EoXQEf4+xpWDUbjVAeufn8mDWlQ1ZVWbHxNB9l2VgbV8cAZST2qin07tFt
czwOQ6Q9wmLP7nUdcAMJGT6F90p8HZJpXudwtdE9+tqVJkwEtI6uon3lBMFNA3hpBzLiB4SEEDll
PhGJUto0wBrrJ5nFlucbRQLYhALhMc3qAesTmzbYjmGwoWjpkgbPsVbM5LQndie+mM5cvqVzRS/M
odLoUbdpEGiq6rauS7q4HIMgm9vJ0n2LRLC3gwQ/M4XPbzr5ZnQzNLkBpazY3oBPUNFA2kM11f1R
ZxO9boFWeyTBuWuOrvkx1ZvuJYvrBa0/qNsGctcuNQCF6Lb0n1mSfdqtKnmLLR+J14xBrUB/yF6+
iK90bNj7XseJr0UYuirHymlzdwgg2AFzYATvfwojvb8Sg9J3VLMMdBKzdhyM+Ewft9/kmM5RPWF+
J8wEMbQepPNPcl0wlZBtEu0Rl4MR6YJXainBtplx+6cGFTt0Bm52G42RQTcv7JDXNPWEa0O+1WFp
nJyBrNZqLDlDF7PlbAyXcRvFVf5liuFv6GWX7E0sBGtis9pbOebRecIgsm3GHOtpPuVbUYaYCH3Z
f4UmhdnUII+EKBBnuhlJM3ohUnrY5mZYPAoiR80VpMD6nKLnW/uk3d5UkzXtWECQTKHw+6EgQfur
FgqZB/4heSWIcbxvYueHb5vzKRvn4WCGlGVWJeAAhMGBs41IZ9+YBG2uluP9WdX0eaGN9Vstx/mm
As2pqecMOIqEnzub2NK0O2qm1MFMNdzJeIoeQsJjsL8Vcqe3Yr5uw1xFMGF14kkVPFBAFYCm67m9
0qAE3ofdPJ7cBN90CshrNUAtWZVuDwRGIzJx2+ashngLILZwbt+OZU+ujUJ6DSQcNMgClGxiu0ag
MycYWCqLlc+06KUoDHKcT7GOUJ3vdonTDk8GJkDIRpalYWp3YGfVXejfAUGZNlobzghZ3KXMmZAK
yJpkaUDUNea/pbZLbYKCjjpAwRChB9uphHCAwWFt6RbJrdKQG4yy3QNl+LHaN86ICIjhS/ISOuid
GXCsnc2sPQRxGHA4CusNyAM8opPdN99UBviUbWhnvGlNGz6qKSFgnpVmeFpCuChFFc5OTWN6VRnI
AXW5UHJFPbKLrhTFH9wzuAwzvOGIU6a3IUjN625gv2lOgh2l5owPTqenmwxT/M8CjucPPTIEv4Zt
fEUnqy2jpr8TWLdPPYPY4OCODddRoXwOCk7q8JOtG72yezrqY3BQCp36qhMUjA2dSEdi161d3IUQ
WUABkq7e3ME3xb7K18k5VY4rS5Fwonzza6aAk5URm44+0POXph8xHzVdsc4qAoqR2Z8S1MSgyCAv
tiVZV6RL79na/nSi7qTFTbmmavTdqaEG88IRmNu1cTvjyEUQaFQYW4d5G8aJjtxpTuCWAS4kO7fe
Kr5HkFY9YqmpUwtfn9KC8yxGJvSRxZU9S4lNtTiW0bJQpNqdWdKGZPP62Cu0J2hvg0B7xb/Nzmme
5WsWVz8CCJcUKxyDHUhMtowws5uJqNVFvzs+sI2oVoJiJr16q33QGsTxK7dw0vXgJ6ii8IhvIVRx
5FUJ5yqVlb/a1Ehf5jjam5JJU1mUxcOOok4PjnStFVHEsT+3arr+0nibKqYLDuZyx7T9MArqERZc
Eo9i2nluK/aBOqEZB3h4d1EPtTiBucCXrH+p82B8rkKr9WqdDGIK5uFa1VQ6am2ObnEEladASv+s
HEttKkPcU0N/quj1bktNe5KTlNe+U9HYJ3CY8RSRQzA6t4RwXWH1H68p2zh8aZxFyYg9k9SQfm8F
E2Jnl+PGjqkoQFjgGITt+VAGnEjJ+tJXYhz6TYsR6t6JE+erYZBYMZh4PHKgQwfoP81XqzfRRvum
yVGbRNYDuJwHKyFUbZ4S6E91NWwFh729PxcaJZTJ3NIycW8VbJYrZWc+OIXEvsmlu6Q39c29LjuU
b2U83BeCQTnMjrEKRdA++zHiD45CEG2SZZIVCUjGzBiorskMUzHRJeQWRBqDuDLNZq9PQPzJdRl2
cdmAO+qAqJAPJr46xuKLmZBADGB8V5WRa98aSgJ3ytZqj5w1mvwuZbRCL5vbAATcrgmm+EygzfAY
GC50UkzwKGWtiCrapKytNle/5/NwHwALvx2csNvgaK/3xFnIRxpRxa6kYHdsLTvat64i0r6R8pAZ
FIP9IjkNChbl6FCRFgWB5Yae+ac6HeZj17OZzLmtn7Njo8eDV0T2go1PxI5ggRiBuxlJOr4fi5B5
Le7UVosG/wnlN5XaGID4PIWoXYy5Hh5txKGIpIgCuGpSq+Us0TMS+slAWfUbT+0LeYZkPuksdAOS
IdJDJ5TThr5mh6xQvcWlYm+n1SuTZs2ZJhhFFxJQr9NEmsGmjJBQB0XzardWccdCQnr46BAT6bCq
bHDt5Ue9HylzN519q1sOkwM2hJzIeTcmjKM8Ex5FLU7vroWZPPggS29l4xtXFCR8wkcBxoF6LaJr
6rqEw1dd9NiWE+gbMn+YxDTimCyngqjVUV1fzFCPUd8+dH6a3RSR215zI+yPGgPzXZuOPQ46SXUT
lhjenHgqdn0ETttt0+Lcl8Bl0BtxgqdPdXb6LL/F1ijezFCj4knJY7yP8fKu+tbBgAngYK/BfDnR
dQHQ4XQWlVk3/KZN3VueVAm4Xkg1zxSm4oC4ERXetAplljThH5fY15agUUlPrgC5lcxEQHBucr1Z
B5NdmyRppBR/MR8N8R3UFCQbATuhvVOZd7DXhu9VRszk1Lsa1bP6i2tyGFnpsiIMvGu+zaE9HDje
TRQj2STZbnoHnuGWsMvibEp2+4C5UVwRQ9KtOaxO48YEA4HojAtRvKlrwj0gxgwzUux8iZNg8fPL
8o6mcnYfVwH7fzcR1iMHeyVOeVaolym2/TpaV0GfF+uGZdNAWzTKaG2ac9t+z9qOiopmDvRgHBnb
oOBst5Vf8qojIQBogqj24H1LDliiJnJVdpH5HeySS5O2NWFKid5gXxj65j3WLbP2uswegu1YGEO5
HWWP8taNZKuvaGUQsWOmcG6wBVr3TVulxbYhr+mpqFnhqVQWlTeOU35LJy7fFqMKjhptsOAQVXmE
YXRs1OQRMOh87QTICISFA/+cd7DQWXvIXuVFv3RtgLx01pwj1bHujimT+oLhoMjTMrNCsVOlD9rU
hN9t6d715Wx/m2gObcxwwJSdO7cwYKhDEpeUeg29jvsoU9bAIPCnk1HMwPVyo7EeNdMkUW8msvxQ
prXoTjL1i58FqXZ3ei8Z9XhSjeGg+ba8q5NAfInCwdIPXVzGdzEHWDRD5KYhcUwdMn1nt+ivxdCH
M2iGsHIfE+HUVHWA9co3S2gIoAaCSJuNcMFDkV9JW4H5l+NrOlo8RLDuVHZUK5LyuglbjYoUJIQH
4mkAccY2hrCn0G1q7ZC2Igi/tzgmOaRpfD0E900cUZril9kHIt4rwXOdLbO/6acg2pGDSPHG6Jv8
dWLx2qokQUyWtRKlXgH1GWFAFxE7FUU9lVOtf4yUJrc8MPOq1fQafRjIPpWaP8TAhL5MiRIT6JZz
X4W/tZLXkqPCYWyH7htbXsJKrXrpMjepR+JCC407RC4lkxpuItXiYh6g1VdiPhcRgV21iT1V763p
l8tC8JCZLrGQyArUE1xccQdsAj+GmsXjPAzOi07U78bVMB2vhoROLlnA4QmgI8Qz+tXfC1nC4CNs
ipmrs4bdVNGqpfUuSQkDx3lajKhUvSoqvxCfKAHZ+D1/9E2V7fuK5hQe0xfRd0ymVnWURQUYqsEc
+tiOZbmC5ER2e5jqXtMs2ytQ2q9FMb4FZVNcRcowkGkSIRUmDog2H1rvKgrY7TJDk+AZstk045aS
cD2oo+73zq7KGbJDz6434ytaO4Co7jDVm/tQU8UZDDifsEb6ImSyNvcUZmHUusl4jhiVh8w2XtIx
NL+CKzK+xQCUt/Bmwsexn9S1W6NfK116KVjwldcLwoPtOU4e7aSfD/RmHth2m4jhSSHfoUngFZNy
d4bPQxer66GJWZHlLI5s+wEKhf6kEKbeOUWnXkACscxG5Ih4nVYCE8L5Dv+OhLc1U5R+jWrGwgZV
9C9O2SSPAcF3Z90cew/ZQ3G2lPXEjGQ+LhD5Y0ewF3qyljOrSVomPUNrSf2OSZfszRYs0VKenpUs
8FZ1R32w7Qct7TBJ92QCVPqPcQoGELgRRQeDausx12fwDJZ0Fyu9sZGLa3imRLFm7OaoQijEVXTd
VrqhXzWURb3EsZ19o6vwkACQ4sRtVWo7M3mtRybd52Tw521rw1cKYJgsk2Owcnpl3hPoWqzJAS4e
J9uyt2BssSWwtVkGXZJeVwViAKXCEkanxfAKLDb7AfQb+i9heK6NytxQWPpWWwEeVOQxxjp16nEd
tD3N3QlvQJHJZs/wMve0qiVkTjbxKR8iEcuzcz85vruBTwfgXGG9srruOUxTTNjFaDiIUolhdfvR
XGg4xbexmq2HgSkAOZ9rPPZ52/9CpzD+qtzC3mcawDNafPfC6irQdf540kyGGemX94Fp3MZ2J58i
Fzcz3QW2f1Z6SHwXuSPaRsesUBzyO0AMhCN+Qyuq8jSJ/sTSrGS1UF3uYzAMtwC1v09J+NbbFkU3
aMpQ9VOgGESIYzlrqlvqlv2wLWs2F35jnAIHWtFGkIt45Y4AJlaVKKztUoVdaTYt1oj1c1+bOXDP
3m7oBo/0AsYRIrYuQIgmVhFeJUH8xQnD0FgjEWmfkyKl8iwS+cingRyxEglxDErtk4AZg/AAfiV8
t6cO/RhFP2lunXxGAJ+h6dTx2terPrOggVQujGkyANyzC6HktsriHQkWtTdZ+vDGV695Mzu0B0AL
yaZ1UZyE5KaSQE8mlSzYfpBpKN5GegZ7ZS2Eyp5ABnhFefkQaEn4QKtoeJTU6A9R4yO4b3t2CFWC
40WCjsWcFuXmS0Ergagw94ve+Opo+664qotegPQJwp9UP6jHhkTCGWsWoZzmSjHI8EchMqwRfpTN
+cmBRL9rk/pQ4Pi3gUoJMAtaMDcnVDhqC3BmSrZNBAKJ9KoYahA2Nb4y2lXNXD3wtfivbUv4zyps
Q+um7lRLOU+YNO41KwR0TPN4786mfTCWPINEE2qvqTlel1bcnpSKuug5A7961OcAf41Ty11CJOym
cU38Ym1bn2EVSn9X026Z4GDquXEk0TYUJK2WQ1ABdBdYLGmYxsLrTXCfx7lCubGlQ4IMXNnzibxk
lM6wsWvYabOyotdYp5qNW1Abo2HXEvvb/sqcDsufb6BuWsFeqeI7RahGi0+wko92gSrPI5ypAxDa
c6jRnwXII+fOsMmIO2ngyzip09zto42bEd4zU7YiL+xYBKPUHgeLDJFzl6A6uhKZBTEeXBR+hToJ
s/ZbO5lCu0FLlgZ3tHIHqGCVEO33Sbh9ggws0rTsy6xVPq4KwwF2jrKburwONZM8XDt8c0vdSH6F
4GwBf5Ng7DGe5r1kB3vsZDUDKCkpa4i+yjylNfN1bo7zWndQXkcUlx+ox5B2YyAtvCJgd7rWGfP7
0Gnq8DD5xKF5rYF6ZnTLYGNUmb31O1TvfaS7XqcL/6FF/JtDGMDTUY3gRk8xrfJf1JLqr7aarDep
ydSmeGaqxMvjafxJhWL6MZeDcWyxW7/1htXaxyEryvS2mDhsbXOtj8VxLCq+uamR5o8yCrV1WWBM
sFFG0bLxW8ScfqKBUZPD9EuFHJdGIUjiGScoFitCsQbC6qgosEk2K8SKHQQK8itgtf0sZtpPh6TF
ab9JWN9+Wbo5HzR2I3tXtPy7JHb55PHY1bKwu7DuYs+0TXfcOTZnvq2CJj6tSE6GRr7iLOuHe5nm
dX8jUq0Bit30kWECt4WEQOZWSkrPS1Q3kOxRJ8gy+YESNKTERhdUTf2Lpg1w6CjTouWsb9gvxuwS
JUDRhF6sa7YbQYxt8q1ts6bbc5aMZLx1nLa7F2ZJ1D1iQ12i4Ec1EtAACDtwbjymMCp2UzCmL3Zt
No7Xlt3YeLbtD9cUuIdG4+pZiXvHqluYgsFX2gr9a17Mdgxa0UdnYLnUlCbPIOuzCTfFJLLghaky
TV6ahqOYrosm3ZO3Wy/07cIv9kPvGlQZco1kmpWekiLACcSygnbTOwUPJyb2PXlEUWS1+AZKv9du
/9eiS/5/IM7+/y4BT6GQ/kCi/Zb+iPq39yl4yx/5j0TbhlwgbVTWOk0ci1rsf6MLbPO/IA8o9NYL
5pPi7P9ItO3/QrVqCZe/KEp3fNL/rdHW9P+CdCCJx1NS8Af5jP8Vxuu9bdcWsNoFVwEw5sIPcQW/
+D8l2tE0TpFqWt1j3+Gq+4Ld2RotGuTeFEOBXdfRleGe/vGA/uIVXrgI/2MV5pqOYaEHp/jtUAsw
F+LZP6/pk12Uo/2kR17liWeQOI9JkLH28VXsv15GSKkbNvtu9Rvb8A/1ueGXQGaHUPeWBCnTtkDN
7OGUj5j7gSxGr0XykqT7EqFkeqzmTeWuI4i8CR281RQcqidspxoInPS61IilXgOYb/FXGTRs1o6g
ebOeofhQWCIBniIyMlS2jsYGxYBzMq7xpdvFZuivFhFvvVK4eUJMpOv4LflhvQFYIP1A0zY6EFQE
6xjHv0/fqwHFtkdtVmAkVqYXzVe2e8oRggOIHwd2YcRGb+yeEorn/4c+8n/0b//xHfBOTJt2nANL
Q0hzMZP/42ENNWu70fMdVCadKT2ZN+EA1RPW9H1CiPhazsG4nmZ19/FL+ts7ErbholO0lRLWxWVT
MEFTEXBZoOnjljMD1QC3KT+xwlvvbdv/+eJs0+TG4H0sVoT3d9c3Jumhgp5daINC9SrbE/kubM6D
W2A9AzS6KgHTq/oty5+b9NqQN1mxBD5sHT7/CT37elzV4mCggAXHeVu7L8SArXP9xjaPhs0m+CaC
4ESy9GEcXifrSWUUzfrXoLsek299/sn4+evtOLqjBI/OXEbR+9upp9AeMxuSduCA6blB+wESI96G
wWmYdEx+OK3jxcedrvHMeSOht3K4jSX/yJeMZNHZdeVNpm/D6iqd32T0SwsPfSW81B7XdcMJ85TW
zaYcDkm1CTvPjq9d4UloZGhKaS3dqQ6pGqtYd/j4a7jwi/yeGBxl68yFfISGczExYNvwEWyr2SNQ
npNLNW8p748cDX3Yn13PaKnEJ9/9b0rh5WTk0kNzJZM0yOKLZ2lJAjtzU5JQKzDSR2D7Ev86lOKE
jJdKRW/gIUi6fUF4BbpqK9w5s+19fNvLR37xKwjAjEpJCewRzNn711lQb7TrXI1ex64EDPDJauoN
xM3v5L/ru39/Lcemdo8liOHuXtwu4LhOR/80e06E6Angku7YNvKrAtHUoPfbj6+2/LTLO3NpwrNQ
GSZH+WX4/2NWmUqSJk1YjKDKrBN5Gyix0YmtMlPCE0jrZzIT1zGZg07sfDLk/zKxsH7agC6VZJGV
F+vaOI4VVFUCBKlbYLoXbbybehV8ssb85Sos7K5iHBq6gXnq/f2hijNzwT16YUvVvMsrivvCmj75
Pozlx1w8RqlDAWUtw9Ol/17p/vEYk8gqcriPs4dzAIZmQsEckZvVGXi8KdCTUnKTawnayJHus9YO
n0zSf1kbJDYtIZg4BduV5f//x+VneGCtQF/kcWJdmspvVYtQRp96BObNNB0DGXl8wZ9c9S+TgTTY
HRhwmrjq5c6EihlitTQAJ5qPyS40DerZLjJ2sCw0xSnZ+uXq46/1r1dkVrV1k/a/rl+AUxKjAjkI
M92LC/okEM6YxEMfB++cGetSo/E2xwRffnzRvwz+3wAruXjl+M/yS/3j4ZZ+himnHycvM25kDfwi
UJCAerf4NZH19n9xLfS8y7hnMC4YrX9eyxdDqCUJ16LBsR2mSNsUIxwhBW8VP4DxyRD8251xJZ1o
Xd1ktrl4nH4bcfriA/GS7qmfzIGOdEGPZKJDOeNa/fjW/jYSlcTIZir+y0T6/tYsPRjp/XFmMiNk
ryauJqgq6Fk+vsqft2Tqlm2A+qLEj0rpYqbugnkIdMI5PPy0gnPiV6ii3yby3oQJ9u/ja/0xdwI7
W/i6wpFCCVan93dE6otfMip1L9ajp7qO/R2JyFAjEv15alzMOX3iNcZA8JPsP3lzCyT4/YTDtQEF
66ZNvAwT98XsGU5YJ2k5LBuM6PtcE98Q49kEZ0kLp0DmolfYJQANIM3c4u0MtzqJxX0ZR598sH+M
SH4PV5e2KYmUYmd68Vb9EZFxM9S6N8ztD5PRsSl1sZv8ZJeYCOwijd7Nx0/9r7fOdpSNAKnleGAv
XnFcOXM29qThWSTcrRalzlC5d3Gc4xrp5Bmy/NE0A7l2K6qWnSt+5b1LyQhO+ye/yHKhd5M+ywpP
nsMfwSvEXFysLTqpXoZtI2endNJtoqxd7HHaEVghsk1H3kx4sVcUQ5pdPeMhiftD15IE54bXmujD
T7acfywBHDc5ItIwtXTBbHyxBIBfo59oxDOCrDKggxIuc/G6AopeDXCEJzM8ZmX46+NHIP4Y1C5V
YtckuZajAWfdi8/QDBRxgZEzebpRYJz91XM8CIIvRfmTEQPHANIypAYc6eGG2G93fs7UtUiu9eZr
2j933cHUvoYAmpbQ0nJ1Fy1wqGEfEJhAdK6d79C5J/InknjoGQLSTfoAX5fMztI8FMFzPL32IYXJ
uyE5j83Nx7dm/J793r9e9rnLtg//NltnefGdzZoyYpw4LDb1XuhHjbOnLX9Mzm1Gr7duXqsc6a+6
8afHIr3yHc6sj1BO6ABnIQcYeV0PzwYq5QAYMDqGqP2iul1rf3HKfc6htthh4Z3cbVXt0GDg8O+9
Ml1jDSRKN9hUBHEPm7o9QMiUw9aPD6l1isy7vLvTgh9meu4hZpdvRX6GP/U6JnuLopbyOnVnGfAS
POvL+Jqa26596cOHNL1GFiO7E2QCJSEYyPDLGH3pZ8T6tOgeZnGwAN9ERPjinGPe2kz3i7h7XukD
cuIWRdFtS1ocaSnVU0GQCZ2h/HH4HuM3ie5zn0CnHUmGPmXAJ9C3uX4bztdsxvEV0SFqZpKmPVSj
HLKldYU43JE4H2EIUXMenmz/oerWjn2y+x2bF805LBtRxAaVfYWc0NH3/Ss2vxF3BgqpFqycB3Xw
JP216m50c5sl8CVWJW427YgnKsbrbNyGfrKN2sPcf8vCb2O+mWz42Gd93ot6a4NTLmBzGIqehvWm
q3N1SJBR4gTtN/54BYDRkPDmDuMio/7X0yXflO2A2mbTrXPgfb9kOKxNWU6KjRcWFn04A6ZHDVM9
0LKXPk4JIWNW/2RF/NsQVex+JVR5SwCRfn9JtM9FTWYu6y7/Y5319D6cFO/LJ8Pld03ocriwL9Oh
CLAuGfrFVLDoK6jEEiM79DdIsfBWKpOIy4WSMX8HkujoX8v6ceruR/HDEj8b3G89cCmsbqZ+CBsP
40VOIxr7HrxuZ4OZr4020t0B5LXNcG00nnK+xHin827T91/Cu6Vrdq9dZQ3omRUJ2XccWYS56tgE
AgwKjvY5Q0evtuFVe26lh6m14IdXa3eHWOK6ejChVAHFBuoSeRkQxzsKCoWLB3gXXPfpqez2mbV1
s9UBZFOer9LvffvoRA85YI/p17wNwJtDhOo83LgMesrvq6miRR2la12+lPN3XFrSv2pggvSeM11H
eHoaHD1f6vq6DPemgcraG/sH6gEO5GM6YOOum71+OBMKNsM/xjJZbYVzbJpXurjtnT+/FOlTJsaV
YJT1xlcHL3WbDcfWQAUEmVFpb2jQRXljgfptUSbW1W2fHYtub9P4nH58/Mb/2GlxYqSMTYWDKXL5
+/vvqi3a1K7wbnmDgs4ro/67rEFpaVJczT695H9/NcNgjQGV4XDiuPi6TJWLvkFDRJILNn5BDW+o
wOCQuml4Oa7hj6/253mOgi+VKMcFicGIdS92xnXSLLX5acKy59B0h92NJwclMbpS/Dp8eSqxR5xT
5OU1xgMKAvnJ8rM8vYvRxCaZnaw0CFFADvH+6cZ2WYQddHdvnF2W8zRCnWYCbv/4Pv/yDk1gFqZC
Nr881IslziSP3RLICr3MlluCDezFkYQLwgCwbzuz+clj/XOPslyLKg5WUUnF4WLDFAPez7oe8GFd
KBRW2tHVqW9xDIH/RWpEjm7adsLykzn38iZJURKUsqnHU45HUHE555b+XEmscZ6VD69lMWAfdc7m
/K1qIu2TG7w8EXApLmOyIbbYD2PWuXhrxHUFqLWpNxtud2blKxMEHqpyn5ZWr+kf+6j2bCuath+/
x8td+FKud7g1ivY04/gt3l+XXE7LRGPaeJaRN2zzQaS2VB0c0yZ2vR+u897p//WtLk0Ty2LCt6hG
X65k/TzZGbLL0iMBS/PoeZ0rnMyctpjUlnBhJ/Q4kcAAsLPjxzf75/sEjWMrh1ILW07OXu9vNiLq
uNBgh3su3hei5RHfF+xl6onjfzu79//+ai5eIbyPNGDU5X2allQoviHcEW/cbXSkoqDUEcACzdnQ
1J0/Wa3/eJP8QEaHbfESTZpIFzeHYbSd2VhCF3TGeunNMhBRoXoVHoR1XXa/kqyIPnmVvws1/5xs
HNNiK0IJgE050CF58fngLtOMovMzr3Bu52jrJsg4/JNTP9kV/DUoUnrJDg71UI0wyAWzhlYnO/EP
NCnn4WuSbGcNtBkwv69h/0SLHe36NkJTIMtTV5z561TEm8F9qiK+R5iA/LtuedsZT/wMLB38AIml
nr0uCfP8UY3kWMM/zcXTv3yX3KftUBZgA7YUki/uk6QvISeHyI+prB98sivWVSnwnY3A7aQqrU9m
1z9mAyoqfDRLU8N1qRNc1AfGoZwIesiICzE4lqHfYkF3kWSW5iZN01+zRdR7o0e3BEPcfnyjf72y
weXZbFpL8er9EJkNBHYtiTiEiyY/w9EYNvYg4ev1obYDxr4lJ4u8W3S27icX/mNsLrdMeY76NYu1
MC+Wrc6Mksaq4oieob6b9ADDWmRz+JkI3iyzz4q7f7QGmMCW52qIpRJCBfRitKQSILps5xFzbbMk
6HmEnal91hAPOqjpmhTdbe72+TVtq8BTaVN4WOM+GT2/C9XvRw/tK7qT1H75XWiNvH/YVmnLMatH
goVRLWRglHQNnd+T0bM7NKFyi2ijo1rc60bw2Gv0Mul3RgcBMDBPD3zwM3GEvp6gHt1MCbIoAFYm
Fj9sJ8jGGCD5Q0ifiLg1Xd261YGDNudCzLEdjY8S+XAbb/3qrSS5jTA3YlVRGi1XRzmtbXpoUXP6
PETbFpsWO5CVVXKxk8+PBq0F7uOTb/5vr0Qub595hJYhlf33T6OPDSfIsKhRFL6OSOBYEaPdXs1x
jHaPgJZgERFlhthYbnHVaxPyR9pkn/wSl/uM5aTD7omWvg7bDPLY+99B92WEW4itudGn2moGOTU6
ACr7Z3u0iQSpAYwG2vbjIffnl8/yKx1p/u7SMo++v2bqIIlqCQTx5nb2ug4YKF4d0ASCMoXQ/+0q
YVF3WsBsrs6Gg8bGxcVytIot0rlln6FWsdU569zgtAMjyqunfk2Si/zk/v54pmwsOERKxpm+PNqL
+yMN1G7tBl9QLOpg30z+mdrftsRstLKm9C1oiQaKp6r/5E7/mMl+XxYVgsMQd6gxvr/TAeWtPwjO
/V2A4ieO4G6FbmafHQzma4AQbB8DZ5c1aJDGZqw/2ToaywTybmwvlzelw9TCeeCPPm4wzlOqBoWP
MIvsXTLGEvsxbZaJ4gKB417emT8RCTpHFjUT3rbsw20baRRDotZfpxJU2sef2Z+vgfmVl77sfISO
HuT988CQYfaaCxC/16orwnFwoyBTG1hQuyZd3JfFyxB/chb549O2aL5SBnNNAxkXhc731+xJTeb0
hZaCM1N7TLVvKZAdZ+i062GqHv/t/S1FZPQny1dmuJdAwqgo+saO6sLTGDa7SucgD9rgqP9v5s4r
OW5l27ZduR3ADtgE8PmqCjRFK4oSRf0gKLPhvUdvbltex96AtjmsFEsVQryPE3HjfhzFzkomcqVZ
ueaYLmxou9vlgevu2cHzE7N7mb2H35m5pWosFrojyJJIB3c3WvRQeYHeTO8r9DmNxzu9ep76+oS2
Fy5UjAvor//Sn1dKg8+3pEt4Q+PNwpEuX7nVaMAukmKnjT0Q2ZYExUCGfiPmzr/MdcoYW5FiMFku
VrqdXkEwwZCr15ITe/bPIQZKcinv4ETtmrp85OzwWRdJZWBQnegAXtC0ZW4KXS3KcB+CuF4xoUYB
htWa3/16CH6eWIe/LI06kp7OBpnBL9s7e3R8r3cjF52XZXtBfGK4T/2VS19ev+KRurJZrbJdUymf
JwdXsbAzqJ8KNkZ7O7fXph5XWBGa4Ynf/XkFWUCd5MWW4hZWEel3swhNYdmF5A8gOG67qUHkpOTB
iR3vrZHkBMJpyKGKDaro4V8XzFYcYI+W79AgLiYEghrrAfBUgNWVFZ56pXxj6rom5QlMXMP+gQ49
/LmYqlN3LpBnxmP6NRIJ7mINQgPNvxnYGAq/8gq2/zC17UseLQISquLy11NHX3IFhxG7dMGyXK5m
rkVJ1GEXgpp3jjpA6lH0n8twycRRIcqDX5xfI9tE8F/30VUBuGsD1ubFnBTknOQQARL5m4SK3WsA
dFADDb3wtKz/PnMCO3MWx/dQobwTltuJreTnhZv+gqtgnnFIZNQO+9sZVmxolNPtwli5K3uwirDZ
zkSd7FIxnRmhim9lhAXMr4fpp3lh8jDFvZUiPpJ1lpAOCo7io+No4mS3qP3OIKF9VoZx65r2k5El
zpofQ9IO65Y7B7fJwz+x8B1kK02YoPmtF+t0rB+HRHvuSqBXvPj87l9GXRWQXI6ZoGt/KlGk3kEd
6pBUKfy3L3XV5Bel454jxNvlGlS33/8xm0oVDlzGkhOU/jJAfyjMkK3tfAsRlxDnlm/2GwT02WaM
xJ+//rGf9iKK/23yj5y22G5NOZkzKSPFMKjxdqD2uB7HkL4r13lZZFpaZveXWciT8q9/UuYAm470
m9JepAAYsvuIe5uDu+IGRfh5UULjTvJO/dQ1cMDxU8QmHYdVTYxb/NXxbtfdfcL5dJsjS59HNFej
Yl7ZvoMy3rBP5Hx+ih76xzMjN0pSzUKVC1zGCWkriRPk5KWjYO9hpHd6+6UqfHiVHb7PSXjvpEN5
YpF541dZXEiJ8LMs/eqyBr3aM7JImHpjJ7xrWTxRRNZ0Z6OWgkwO9w07Avd7qzinvsSy5/1nXXO4
xRqCtNpSkrxMa7kmQ03BirmVA0dP+Jg2pFctgJGLKu5tjzD/gKJGu5gU2D+dq31rku7TZM5XYQgL
RhnmckF2vEAL9U+MxLJ/yL1CL8rpgJQCE1xaRyCJ1oOvhDGZE3FjuNltW/mo9psgviyBRrnGcxgF
1xG0qxMfXjqBMx46GT4SfgvyGoGZnO0L88DsyFMTDVF7EaOPxepsuqirND0D76ufq9RRNhY1iL4W
RN40hl4ETq64zK26/hwM88cTkXK47/zoj3C54y37OdVW1jJSr+bEGCuDrUKm3QFXEDujwgfA2SmB
XXtuQ0YwKIrzuXU/8VqPKTdkvBPz43Bx+Pvnudji6qxyPJZrriK/g6kf8/N9w0soAshHBajfrKj3
iHrQX/bKeOIXD4Pgn1/k+mXx0IOj9fLvr/7gcoT0RdozphZcD7Zl7o53GDbMhQNwK5yMi6qHtoDm
968l97fkCr8UIhw4jh+lzv83Wo4T8sfVCv8nD7oofTn0WfxHq6AI/Y+lxIN8omtbZBuWw/pfPHlY
iH9Qw2VxyqQQhAvFsm/8DZTX8CnHphy57hJAJEWYtH8T5fknjdaAwOucpHheM3+HKC8dDOmRYH90
KGBDR8G5Q5dOZTM7VteIwNwVBmBUS42eAtdIvaksvhZu+8WJnHddNcEW1ZNy3/Qd0Qyg+sSMlV7v
ll5wEuYaR20iLz+UlB9OWZPiZNsZHNyaDVW96px+7+TY1cfx46g0VzBi8y2u6OmmyIvrZs6G81cf
7P6vZfG17aO0m/71++TACFGhIam3pVFwp7rUmo5y7cx0sApjbzO2sAOrO2il8BN9dW4zZJ8aUKGJ
YutyFzmVAiKxSYazIc0hGmYDkKUAtkEJ8SsOkTViaaXXRX2RpmVZ/HVw+/8Xa/+NUaQyv4+H0Vn9
kscv//Pt+/+cv8yH0bT8h39JfwzzD4uibsqmlms4EUNk/hVN/MtSta+RZCEb4Yolhfh3MBl4MCBX
dZY3KN5leUz4N5j4J55ReANUNWpFydAZvxNMPx4m/7Ppojji97kxcMKlh8xmaavJm1bYfhlgOWml
7VkPzTy/7Y0ATlC88w2bExlERbiKOD41OkL9gf+JEi3UvkWHqkALKwMWLsSrm6bXkyurcpXpDFI2
0hXLmDE6GMf4Dtox/r5ss7U3jD61DCX4jx0cREW549SeXPqpMmLGlSOsO88bNOZ+CSPiotW7oCXf
XGjQIuemOPvxtX5rSh5d1A+W/l9uEv+NE3eZS8cn7mWTvjT/c/9Sv3z9zoPEwT6w/Jf/+IqwEVCO
vEy1fybhXzNX07Q/KI6kGnW5ZS6WI//OXM3+g1JRrrWs9CzP3EP/nbmahdSNB9Uf9fiLIsv5nZkr
LYAKrr6sv8uOc7jwKj5q6MTHK9uq49s4wSzdz/bJAp8tzB0eBJe9oXxKmMajRb60Nqjo0oNdZJAh
8EW3GQyMZUd/q5TGxasxfGNJthipVwfYf3v003HNavVisKdmH5fqHvwG5g9FCQaBMqwrAElnXVE7
G7/Gy8CY2mtgMA5q94aj29x9q2KdOk6ktKM577WeLILNc6wGaHlnN7q1jTI7O9Py9BF4jH2WthNe
QXAjtqKIH3Q7KB40k3Qe7PZ92kXPpjHv57l4nLP4llXgI0ETbPSxpsQubYILWJ+WNztFi68iHcTT
97vl+JdBVuziObhXi+IxVNPHKoNImkGIDOHmbgYr/mQMICwrRftKFe5HrRsFz0rq+8lCfFv0/L+u
FXfz3Py1ZRxVo/3Qff1ncfrPgC4D/eo4qLWlUNpq7PduzNtKXzmg/vmbg9BB2j1o4Plwi1m045G2
iXxefsv4ucht6jWhoZqYhPdNc15Yg05ytbjIAvG9hjuU9Z87G2WZMt63saWw6eFW5uRDdjkEJdkL
fYq3bqz3Xj3xjDrMPZZN5phu52pKN6kpHm0NF7Xe7t9VlX3567mz7AJvzh1pGxdjq/aJAmV48jFy
S8OrOkf1Xhs3DPJF2+fqpjch6IaWbz/5BvN3sodnM0pjr59ZG622uqA2CgZp8B5177nl6l87p/XP
5wY0hh2kmHBRU8lkz9+FU3DfBdWpagI2nLe7vuSFXn2lpHD7KVbUal/DLAWTgA58HyFldLkoUaNz
jjD9waGcCeLgAmR67oX6UYDcAUq8S+oBsQjA3jRh+oInTynuBmKWudq1azRb1y4egnF4/+tRftMM
lzVD1gGFeRlaiR3Wex7NtloETw+eWAKaceo7IOVj8LW2mD5O8Zga8fu5bvotr5fqhdmLbV2U11i5
wI2sT2Ucjn10KdUjYgLdsuCjOPhIdBG4oI7IOnWp+lE28lb4SEfTPHRFHKg1Bs9TeV0B2WlajOoq
wVue1evY2ds51CcVJF9tauf5j6KBEOx5qmfvsdvJKDwJ7/ygveqaBgpYmpwbFpZwdho9q2nyXoM4
V8T2919/m2Wiv9VZDk6vZ5GN28w4FUW9H3PoRMF3Fy5YEuMVi/Mbud0TS4p0bP/PkiIlF+CxNlEW
ddggFzBHYREL3GPNKTjvdZxWtGJn1+VtZ+KLhwPfr/+yHwUJb/1p0k7lQzTOxzSv9oM7AxJxrgAL
wkDDm3rTDOLPBKYuL6mj8iHh/BVN8UUsrLMR26GdUrctEwOV/ogxDR5v6qe46kgZ1/0XtxhYy5yp
3nIBOVVi++Py9EZf5fc3YU0KRAWn3LdD/1xGk77R4UazT3XzxjFnHSOB9FwE7gddb85Cax5RP2dP
tY7Z5GLmBPsg8Ca1/ZR1iEuD4Jbs9y5zkU2YFkIBcTWM0dcq0h+GqYTDTfpzV2qK12TqzYnBPrIa
yd7Ms9NUA5TQaj9HTYwHBtD3nHI4QzyqYGutod1VIGYzMwH8CR2mxMCVQobOIlHuNjcTkAoSZu9I
dECR7x6GQqXo1/7KQnvhZ1hVGUF16oHdONZVac3PcUaYMt+t9nEDHE7pdOd6xlpsM4M3xm95Fl4w
cUIJRxTqPVK0TaAlD4Uo1TtLCwTlH85MxR2kYABoGzfTMWL3MebEyMnw2qRpLlLd/6AM8UfD1z6A
cPrsapQKDEl63jXRi9poIScR8ivRqPIwaE9XTsazJ6SBxwWe/uvv8UO2+taEknYHHxygU5hauddj
6J55dCWEv8+E+x1U7UWR4xRZf+JzXVmzcWbW7ZWai7Oce+mJgP+RNXzr95e199XulDtt3aHQKfeA
hkAczVO27TMOPUJrwvuSI4ULVZOCcER9ijp8SQzza6lU7Tbq7ILtClA5ciwqzKdgl04WYdt9GzNs
6cGrdJu2gXBoZlpHsqqmyDwc4bqUM7YVZWJejMHWxmDLKOurLAUBzVPcxszDYZeHjuW5DuZlvOlf
O8Duz10luOAF+GXWFXh1VI9tK2znOQBymgJz9GF20kuw6Rgi1A3Gr5X6QEJyOOvD+rPlx7g7W8Aj
JyRuRqHcgpL6kKT2U2gkzz2LOKbWxXUWGBclvO1xEPVZFZrPv/7A0iPZvyuqXJuNpdXgiF4HAzZy
oG2C6rHpzWpX9qhsyIlAZwv19szAHQMXuRajyiHXPcGiuGMn5h2Mo8i2TcwXNyw5npcmGjI/CD0f
a616GDGMGjkI/7qvPxaBtyaDtCP2Bcz13uj6vW+Gt3V/Y/e3Bv6rppFeLe+XG7Oz9tZg67vR1rya
c4GjoRd26x65CldjDHTHzMA/av4zzuu7ZHyGk3SDI9h5Vfbb0qkuSkgPQ4QNj21e1MCIUzPgb/X3
vltzxBFUyeOZVHz2HZeCf13bTnb9kAj7Cpzvueiz7eRrnqK/S8U1a+9GUa6z/tuoAzITAO3D1Pv1
OBz9ZtJm61NpAjCxr/cWBobnLUnCxyRPbIoH6+hSc6jN9kmf4V4EnKgQPF36LNTKzJuXZs0vkUJV
jold0CbC3sNrADKTnHbg5us44hpmaFKzM86nOrt06q2PJm3ZCk5MahBk7T7OwK5uCxceRyRiPLHy
0Oes7NwFaTXsiiUAVaOztwC5MEd3cb5ZAJP4nCHbCK0wuneiuHs/ZFTzzLNZ31CthwomL9ptPoNC
J2ZjTzQnzjPi2Oou7foT5i0R6Nli31hqu5tNtCJJm8A1ayLtrHcB/RshZvG1EWNjaxYDbsK5AxzR
SjDLqq7jOXqwK/+u7KYLC8+7bWlxZi7TOPTIkptboPPWJqJicWtkcUuRp51CQ9LVja7HACzsDAdZ
dAPbRoueOze4b4ss2OqBbl4gDkfDpVf6plJ6HeUU/1AtFV2ROk2bErrRpp7iB8vn0LecGv0mLfAM
aS76KX126vA+QiZTmml2QxRdVn5w6yi5B7IWCrjdUVIfGGq+RVHaXPpTkhBHy6lezcdzoLpPbdJy
qLaLABYRn0lP06VgFC+TE1P7yGz5Qct4td6j2hYdl9dy7yswWsqSywSUpJJ9L/PHbd8m1MkFaCns
ovs+mjoIVgXzX21sSs8FdeoVRmN5GGE8aY21T2bjXR8b18YcVtxODOtu1PtrM8/JUSF++3WXj91K
DOmaWwxlbtpxme6TxHkK+/YzMHms4tUh2BU6doyueOKB6CnTwzucEdvztKhZKYWSb+ac8vBKj+6b
DA53HD2s7JF0MjFYciGo5WQyKi2606aYp9cI8uN7koALBHP4aOnAyHSKXLxQMzFoiPPhIq2UfW0W
oX3OAmOhfyJndBP4c3ReL9ZSJ/p25KIgQ2L0foJq1arlPggXNo1BmbNlQJM2UoFXfaePl6DJYYGJ
uzbg2oyxiLoBtoFmMdN6jH5G8y7sCtyZh04nn6AWLNxxuznRu8Onu393Q8M6PG5oM2TbstP6fW4m
l/qsnQ9FsEO9e2M7xaUg1J1uPiOrD8Y7fHfiN5ej1BsLpCFdIzM9I0+cTsMetib0QAxtSf1vIqyf
Qh+3FFM9b1x3V2EXmow9hiL+h6bxz/VoqsigBGIH3//eCdurE905kgb7cdx9FYF8dGuo4Kbv7b7/
YMQpCO0WM9ciGe/9eORW15BHwYf3e6bYV4v9FLXp701u/WitZsszWgUGrhZ8LSITC586fhGOckLS
ri9D8tZQLavGq74xL7G+UMZu34WYWpPDCT77nJn/1CbN3YN5bS70oNI2kDlxxuyvErJhadN8Vq3i
uo7IBgDIQyTq9OUZGYNoz+lywMpORNRjpw9Wb3iziJ9tmwtdrk5o9toT5ZHHdmxD2gRJjCMCah2c
k6r+g9W6EPViDE2XooCyzp61pP08BGwQJq/iptm+2KzPmEhB07W68DYTyk0Twf80O9s4C2bmO4Og
b8Mq+h7knGpPfPrlteCt4ZX2PFEqM+hD/J10Uv8bV41vtIqEfqTm3wxMTDicBncI7XEln6trxyxA
PrPd2VipbIDaYbVoWI+zw4ZV+dDyOJx1w04p9fb8R/9+K+H/WGT8n2wKfpDtP/om8N+Y6V+IAMcz
/fcvSdS0//d/84Mc//Lf/A2ms/9w0KvAd1gqfZf3qX9ep4T6h0PFDnwpGxACZbl8639epyDT8Z8s
RB3edKH3EmV/P/XqBmA6yrKg1DjmQhj5rafeN6N1YUAdRiuEgRD+Uy68AiEarrvYEQ1zeuKkcKxx
ea6KtBsxehSepmQfqY36oIN+fDXG939N+NePs0eals8gLV5kSexmlmdaXKTH2FdgJ89iZevScQGR
dYTsrxCeI8a70sT5MOJKuK7ny6b7an2cJkc4YR8Ir+uVz9lobRGR/16V6t9bI3VHUiYgHOIm8Tte
HgrdfJ+OyUsDvHxdt6VdNzAVqOVjJjzOoCC9ccXZDRYL4LrWl8/8alCMvlEGU2em+GXLE6hdXGYT
Va/rGpeupEZp2VNf+JZn4763HTrrz8royu26xqXtznWHoUvYOrygMbn0ZApUsfyUGuXYLJei09br
jhcr3/TcrlDeQQt0Ls2sa6eVoy7FZxOE2CWOOFtZWffs9wNyfePDqmGBmXnwQYuBJEpW0jQM2Xh5
O7nOzOpyXdtSdKZ1mqezzh2iLAOOwDq3tLpuTxx+jwy5XPLix93o137B99TybzF3syir7tf1W4pO
Zolr4BNJ0xNWGqmzGxr/xIlwicKfTgXcQaXonM1SNLoa41HG2W7TGuF8B16+vmL5PZH1PTYuy//+
KkJDI1SwNYssj8rkS1tVroLh27phkcKTNIGLK0JoebCV9rXVv5TB36eRo8+bxzotBWffh7gHpQGZ
wEwdwLL4yVWn6ScOjMcal4JTTHGFybM/eojur8WcXWTVKaTqsaalwMTtwVKLJe5NUOqhjrEV6JZV
oy3zQzSsmFQSoFzAFYHBiK00f7qGHa8Le7mwF2V5r5Yxrev+9GR29S2pbm9dx6V9E5uLbvLVCPs2
Vf82w0rdWIr2vK5tKTLDBGO+sQsmb3BGHJB7YPW6YVbrllkZ7oWqXmBd04xeaol737XO5+iUzurI
RPlRbvsqKpUcebmx+JXijPlhsMxvkX+SnnGsbSkuUzMxqG3sRgwurCvs0m/7pD9RDnysaSkus1l0
ShphxUda1Nj4bXybDu63dd9SCsvJyNy+UAfTyyN8nJ2+P7eM7mVd21Jc6rhlVCIaR9YTs9ninfmn
ks3rxkSVdsymHoqy4Bbv1erwvVSaj4HxeVWvKQY6WLpBzGgztoq0rGW3GBneqgF843VtS1GpxYZZ
urwrezxCZVd5JLrHTi+CdedwVYpLUU8KlaV4yQ2G8zW1zPdZ6p7YMY9MQZlvVGP6PSVDN3m6mCAi
hNo+90Nn3aFQFpj0KPYNJNsjhlnDudboZMjH3boBl6Iy8dE+d245eQaPGAam5MIP183upbDy9Raf
+tZc1UHFhmbzHBpZ0TUG56f09cfGWwrLOKhxmC/RapdR8ikX6ZWWnYIXHmtaisrAccFeLrMk4bkX
ZCsXWQe9wKoZznX7cFR8BxCLz0z0nKAHRxWipQTSvSo0ocIfNm7keoZDHxOFctBLjIU+BTw0rJko
cI4Pm8ZSpTcVjQmOyyaFVnirbo30lNj07SGnzuew8Tix8koxWra0sv2kFmDoOlU9gUA81rZ0lk2r
OaxNmyWlqHnezW1jN2Njs1s3KsuPvtowq8JWtapkUxNT+dAGIW72p9Rlx/otRWas8ZoZMs6ewWH2
QcFD5ilO61XL1U+sk8owEtNps8kL/fzRGsXDHKarFiuqlA+HBBtwu7GDbNnnkfhNvfPdtFZ+Siky
MWMWbdOkeIEOxj5zTUwOjMdVH1JWzofQvtROT0avsXILR87sMUzmlW1LURkkFg4yESNSONHspdgN
pmmRna3ruBSXnATR5rgJZ5/a/jMe8TdIKT5c2bgUl0Pb20lgRMxBzPA2IshfQIa+W9dxKS5DHb/H
SmXEQ629MRI8xppo1fkbh87DKeh2qpGGOPR40ax8Hwf3q6nO6wJHluWHhdXYodlM8AZ6dYcZNoUc
yqlXvCMh/5PNgTaVrcXtwXPy6SFxyaBQZHfiIeVY21JY1inVRpHG1gAmvDobLUExXTYo64LekSLT
Vts6dnymeBuqrhcMXbqblDy6XzVVZP06GkvFKGM8PoZ5VJ9TrXVffH8YLte1LoVnLEYtcxpr9ObC
+qCK+MFu14WPrPRpDa3D9Noiq6y0Z9EQgbMxlHXZNjDDh5O8qdNK5VFm9vTSfJdPUCrr/MTdYWni
5/SPsKXQVPS4F5FaTZ7aRV7Zq57aDl8GzGa16CRd7MhPSCFKHTSPil0xe2MVnmlWcKY62rq5aEsb
p7B8twsUeo/TYE4BdfdhIKOybq5IZ1og5YFdzsXk2V2peGYyj5veUr6va1wK0UStJ5EUGBEXRvsx
rofPVbnq4oNo7HCu+HYa6r1usI4P6be0tb9zlz2F0DiysMg6pFB1kHOM8+ipWfFc6P69Gn5ZNR5C
CsxpjkfVhRbqdXF738T5UzifImMc67S0a6Yqfjk5oHCvCXgjHt3G2k1oLdb1W4pMYzbSKR6IzDma
3gf4EarYp69rWopMO6yc3i4VHqrL7MLMxfsGTMS6puWIzErhsKLoXtUqnLB8MXj66n5LMdm3igL1
i5isKh3HVvXRRaO+rt9SSIZzq7m1xdu9NfdPHJr3uP6uW0lkXTvlp87gqtR9zZn9Pg7Ey1zYK1cp
WQwlIvJsdiRGr+Zdf2MKu1583z+sGhNZ10S5gJkkKiRBqxyvRkd9NwMcXde0HJRRXUaqyQzMjPJR
qZrECzpsVdc1LoVlXASVWY5QlaYiuoGAcKEE7cO6pqWgFK0TFWpG01quf4rM8T1V8Kfqwo+sJrJI
JQqpSNYtQmfUwSIJ8o+20z2t67cUlj1mlcJEye8V0fQ1LednRwFsuq5tKSoRfkfNmJCndqfkrgiQ
fk5cfNa1LYVlCk4r1/1CZ6dMz3K/v8B76cRKtcyGN44nlrRPCghfcylmjidxanzBQnWb19oFkrqN
Tehb4ExWhpG0ber1hCdlQabTNtLnAWJg2vrfVg2PrNrAgjNR55npqHLxFqP5YYZfvq5pKUIp7x4n
22R4grB9SMZ8qxTuyqal+AxE1yMfJVsYqN1dINwdGpmVTUvxicf81DQRvS6jctgWFtoDo1iXFpOx
GDVoQsBD8exFcTnu4nQaL/NCmU6clpdIfGM6yuX06Gd6J7VrVkRlap+pl2tuMj9qTkz2Y61LMTpO
jqXZARfOXGhfgzZGkNCLl3UzRYpRE/vXsl1OymWWvetGCm8HrPHWtS0F6QgMdRQuz5nkOcNNmsB+
VK18s65xKTAbCg6RvPJ4Z/f2jU4lf2AY6/Y3uRLIQIEjAIbxdpf611iOlZsa7/VV3ZbLhodUzEPn
hhxo0/e5U71krbsu4/ET0jc2GxBIwcxrjx3cmlMePPuinU+MyXK6fGOGy3VAujnkqoG8wWujEEpu
EKbjXWrN7UMTumG4WzU4P8Sqr1Kp8aLD7i3+BMvBPX1ynrTSOV/XtDTPw9KoWcjD2Wsn7UWpFXxA
9HVpFbl6GHRJDqSQx1i/wqKiV4uv3RStWxLlKuFWFRkyCbLiutqeQ849041Tib1jX1RaVfIQ19W5
YOd3mri4tKxo2yMYt4Xir1sUZaw+wnmRIowkwVwk70Nd+TBPzrdVX1MurLXtZNTMMOfJKu+sS1zq
g60SBeO6uWJIS0un+mZQpmTG07D57kYWKqAZ04NVXZfLmPDfahTf5XqlhmWFL13+IaDidl3b0rbf
xA6k3WmZiZH7Drvoc38UKx+t5ComDO3zYhIsii5u6hstFF8HkZ0yTDuyw8kMTD3WU8BEdDwLJzx2
x/gsW2BV60ZlCYBXq0oLalkLJtLuSO4QBVIKVDUYo6xrfPmLXjUeKm7bhwlzJUd7u21wPNiAsFg3
EWVYetPAaO8F0T+o00WQZ15W9/fr+i3N8QEPsimz+Zy6Wm4rt9v3SfxxVdNyPZBIe50yfI5a82JJ
YInFrUYP1yXf5XKgNjGG0eDJ2qv95A5NyW1trVyvfjBLXn3KIA1xoc8Z7UrEXzQOKpDu3q0bEulk
SyWdE7kVvS5D/3zkY6aOsi51LZcCaUmOAN8eRk+bqIaeuisqHNYt4HIpkBD9aMe5xtw25zO/SW67
2F13pP3JL9dvos6Z8tmzFSPfkAm56u10ZbelrV6pC4oiYTGSV+632ei/b5CqrPuO0onWzxrY2xqn
CJ/C2Qvbn8NLpxu26xqXQrLAG6stXZdF0FLOy8m9qJRTfghH1le5Eqgqi9GtQ5bAwRzL236I9Mu0
GtctJXIxUDgbsWZS5Iq/nQJgMJtQs+fFuniXcd9cIJQqtB2O+ZV2o9b5lV+cYrgfGxQpKMeQ196q
NjgAGSiWqZ//08bFa9W3lGuBnNgQcVsxB8vBum2j5gquyYmm31YVgVCSthxDdUIBZGf0LJFgwed2
KQawuRa5e0y4mve9mao39jw67xR8z8WUDjca+rWn0NSHK9XN9ScsC7vprB8Nszsfe3zvBn1o7gCW
QW2vW9W/JDcevpsGVSlWFbaCZz3cJYu2bUZIaQy1bTyZun9llfnFupGWokb3e1FT6NZ7sZZ+1DG+
8JN2nbACCuJht6ewzMvUyHpvdr+UlXjXzuuugTCqD1seNJ53W6UovSnT4JEOO92JVw0IcMHDplOA
UV2ijaVn58l1WRkkgMWqnf0n6w6lj3LhjyR+B0VkO72KUEfbpzg/b4cjZu6H/cY9gvnWzKXn2w1m
ngsmGM3MOv3ND9XT63MawvkAETOjUqlZdjb76DudRD9xTltWjJ8vx5bsKaynvqphAl16IwXcD27R
PznttE1AAGRp7a56d4QFdTg+je1XBZWLpTcPLYYlA6YL2NbM9d9c1d+sbBeqdB907SEp55DnWDH4
1xgS7wNX834do0eumnIZIEUeZdWqrIaO0sQfa4UTy6apHA1iZc6o/fpHjs0faY3xJzfKG70q0XC0
Ey6JODaCA1pXbGgtIrzX86dw48ZMrLr0Gh++c2q350UaPa7quVx4NKG71vSEnqudcp5gWZrH1ed1
TUvrzNwPWjRWyORnF5pp1+yVqlyV9vjJ3DpTggjdvsvCm4Kf3Nj1IhEdqapd13Npd/ZrSynouEmd
oW3uBhLZOCTrp4gDRyaLbOdRRYFoM0FJtzENTzqi3LDW1r2GI6U8nCpzMsOrIrHqzWp9DQndwfbM
XPk9pSCdgtJycidBqJR0UOTCqNmmo7WycWmFMdWkmto6hw5gCZzyovmmtopV1xT8cg4HJbDNsYd4
ZXlDjdlrn1/akfN+3UyRQrMCRASDARF6oCgNpJpm2AzNtE5HiF77sON2ZqSIyGk90hMPrPo+Mk7h
gI9MQlsKziLyZzvuoDGg33wKhbh2xnU6WcDch73WGtseTR+5aeh2cFQC97sPSWHdSiuXHcWI2cDN
0G+1Cy4xfbrpjZVxKZcd1ThwJEaCatOodcWr4myLPaSzWzVRbCkwzbRqu6wvhdfMs3OhRvr7wZxO
4XmOfUwpMpNZH6nKiGm8LD92vfY05/26E50txWVf6XE5lNSQzUP0WAmMt911Tx2WbCYQRaJXjYh5
InJsCKfePDOtdF1uDNO3w0lozrhlZg3SLSTE89Zokg96Iep1H1OuObLmIAnEQpVXA/XWyVUcJtV1
81suOhrYHCyrguQ2ksW6bOvWpDA11NetsrIvDR9T7c2Ajo9+/5EU+VNZiw+rJriQ9sywtybdAgEP
LszGRxM376i21+3Hwjr8mI6TluNkpsKLivJKnbDlreyV4y3F5TA5cdzEA/p1W4MwVCfv2lTXTlyX
j8TlD9LT66xeMqZdXzAmyaxcRXaPGbiprrrWMrKHYxKqFpXoHR1XnTnZqaSup0JZJwP/yZnHjoLM
nPFMx7Ki2wqQyFZW3K+bJ1Jgtp0lsiDqIe8MxbU/K15ir6tfxodAGhIl8cVMCbNXEZ3ny4ISaNO6
0jeAO4eNt0GaNqHJkFhD/RGji3O9zt6tGhLZvVBA7JpMY7A81Dk5eKnt2IOfWte2FJZ2p+rJ0DMm
zkSdbharH3t8pD6ta1yKS39oHGy0+JY1lCQIPam6qctTBJsjwSN7qziakvdjguZeqZybbHIfh5Ug
Aku2YFDR3xVZ1gsv64rzOI7uI8c5WzckUlgqka0qFFkvpIASTKilCRe1aRHu1zUvH2WDsGvjZYpP
ZntmjWrqKYG2Tp8IZ/1wio+KZjfFRN9N5aPe5vDPlW7dE54lFxxp1M9HbUrCYPLNlzEhu9xn7roS
eiqsDjtuOa06uMtU6bAZeowiS5yralCu2+1l81T2tFG1FAANIKpuDTO9mde9n1imFJzaSDkGQSQ8
pe728zRc+G257twm1xw1lVo0RtwJz0z1m14PPMrSVo7HErCvdjWVR7bIWXI/YPaLC91oojOQmyfS
WUei3pSOssWot3ozh8JL9eDK7+LHZEpXDokUmlmQR5rdRpzvYfcaSTJt4iRotqsC8yfy0KJ79HOO
KHYEvs5tgsuprk9BqI8NihSYfYHLqF4y4rkAK58VY/RlihR33elKLjkKi5pl3IT5UpahvQWNl93z
9Oav+6By0VFZaGMYqIy6FmOP65OuvOuSwvqyatjlwiO/682hoyAAYoChbxsnKTfm1KzLG8h1Rz5+
XSPmegIAq/8VwGu3yYZ53XyRC3dKnWeqKODKhgMEVglqki8u6KdubcsG/EZSWC7dGU3F5hmFBTEz
jfBmjuIArW9mGP1mFH257iQnY/twp6/4GxCcJn54G/4/zs6tx07ba+OfCMnGHOxbYO+ZPeeZTCZJ
b1CTJgZsbMCY06d/n6nei4Y2/0ioUitVCcMYH5bXetbz62GMSdyhylu8l+8koHPgsHjfBYaY5u0g
pxzI9N8ZxP5iOe0VPGFokbvuMCV1hfBQlb3O/bJFxyKAvYKnM3j4SGEtqQZgDcbkdTHpl0Ozfa/f
Ua1M1yHGsLApiR4a0swPU/pb151fDMs7Ouif+3qDLiuhFaYkiMtfJrNddcYdy9fuBTxNoBG0GLiE
wVvb5roOES129mDSc6/gSZculZjnyQm9s0tejgqwlmQ7OOa7GHewehoXtISffOnjogsBjY/4Vh3b
Hf+2nfzHWRoMJkxh+ou0ZxPfIY65TuJjgqx33NNPn1PPdTD/bXEav2dVKPx4UdinBysefyMk/vHi
M8CmToAYdkqSCK7C8PlHq2F57NKy1x5FeiuVkQhEhYxkUYb0T20P1hH/rmz/48UBaay2ZMGdvFyn
WwprtnL9Xd/iLxbQXnxUBbH//6ki2jOw2T9AQ3w5tPL30iO9CBmUId5aJWV7Tqv6m+FwbT728F3C
tpesm2LNcLUdt4uoocSkkf3xv5/9i5Pobwvjfwx3HKxtC0UzLJSWqnrrNlPe4XSqz3aajtmTwCz2
54m+hLjuc4OxcRF650OVjjdiGIdjUeNeiMTFktTGEIy8Lx8UXN+WhB+LL/ZCpKoH/SzY8GhOUrS9
8a9NOx1SY6KE9/OY0BQquBrGakgekvsJiT6w2tSx0OVvzOI/PimJOpB3U1QlAreqm3nZ+BnmvMfs
T+K/OSz/eHoFIw5gaDAoOuBvi0EiREBTfmym77VIRsZtjM4dFFT0qi82hIgUdxl3bKrsxUiiKaM2
fN9aRM3+lGoe0MEY9gcfvlukc1RxW494eMXHoh7ZLVe/U5b9Yo3ufYm62ksJZ9boJBVjaWbAFf62
mAAeu2wc6cFNfS9LApikL0OHnzLLprkbTDDlgGQd84cBgvbnCW9tAzf/EJNyYeua+ymZCxnGv4l0
fzVAu6PUQvNN2gEb5BxM5mWtvoF7XWiXRL95/i8Ojr1GQacd0vLl+8tL/yHp+gvousfCl736KYrK
oJXTe26xg3W97cNLw4U7uJx299JB0nIdqYxPY2fuhd2uK8YP5USjvfwJaum2WxK8d20AK3H92GfI
Ax7KnQOX+fNk6S2UjqtBLreEXu3UGnJjgu2YKAx9Rj8/vKH9OM4WH7MLxpu+oy+JFsc6PeGT/POz
SRhNgY0CuMGJ+iGJ5HV6zGcu2iugNu02MpL3TZ1HLz5u77lJ1aFpAmb5z28dUsldFCFNvFRdmjW+
/wRk+rHgP9rrn5ZgGNCpjyGZ5vVDNVYXYbtjSctoL3uKo6Dr1wAv7pbtncP4IbDq4PzeJXIpBW0w
nrEbpiZ8l8Zu5wAugodO6GgvGGIRYDlTmkQnzuE5lZDg5Du3Hfuae8UQwK0LLw1mylBWz1PrH7uK
fvzfweJ/74PRO1H0nzdQ3JwjGw9YlxAjvKyEuFODXpvifz/8vzfxiO/WpVIt5AgQrCBJHH4qwypD
K9xVO2yHzueI75YmxNnVNAzwB02qcYXlghlfOjarQ6EiLJV+Hpmx76euHPFFR+AoignoZfTwhO2h
dAsywT8/PUiIUeR9aFrVvwB1f0nIsYIFgNe7Rxs394CuInxWXZk1VfwkJ8EPTsXw54cLiQC6nnF7
BjDmpjH6DdSVQ5XyaK8ZChZIlpXA5/QtaHb1Nnf5AoDn/56Kv5rnu3PTAMw50AGxXDcHRT/aW8Bh
jn3KvWQoCSxucylCFWY3kzEH+mkTr98PvfdeNKSB7AELGu8dCnUv+88mYh+OPXm/OBMybc37HY7X
Y5HaeIPMcT4miI/2miHCWZBS5ClOHQ3uW/O2RN3rsdfeLUvssSRJU4Yni+RrM6Tf5y39euzRuzU5
UR3NA/xIT+jyEhkDBOk0HXQoi/YeRRr4UCZt9B6Lpy+oQp1dPRxreYv2iiE/TUllXYiNEBBaaHtU
mEHce2xZ7jVDlZimJfEYFRmTPDLjo/HJsQ18rxgaw3qQ4UojEFnApVLj8OyW8VDZ9l+wdFJVA+MM
4w0yJ4hZHctWZn+H4PzFbrKXDEXcKzPW7yeP6ofnRjH9ytexPPr43dIMJkXHssO4NC3Ijyq8b8Wx
RDxg9j/v38MkfUuhfcB+sgLVHoBocMtnyAaPnQ973ZATQDbpiEQnQIYfIlcVouLH9tlktzzpEG2K
swElOR/YzG7Vt4qtb4eW/l42tMUC9VSGEQfA62EiCbnl1CYHp+LuzJx6SgRZ8OI+SR9AA/oA7/HT
sffexbTxO/Rv8BA2A5o2kQzoRH9p0qX5XffRryb67tiMk1XGSQnpV+qmNzCHK1Sg24NzZS8e2hJI
p9sKasSl5KeeyYdyPubaFu2lQ/B9DUzUozbc9VN4k/iS5DRqf0cLfj9r/l3ri/bqoTEAGnvuBugE
wyoCh7xj32VY2zoTY1Ud+7LxbqFWfoCfE5AgaKefwaBP52wKUnvstrK3LyLVuuGuCRUE0X10bwNY
EqNh5li3Z7SXEVm+wmbEY3iQPrtdFfsq+tYcfPNdcOto0tS1QwW0jweeE8UvQ2On4tBqincLlaD+
2QqN4HZ1STFVZZNHKvkdeOsXS2nvYRSDpsEr8t7hoGjdZY2r0U/l5Xxsd9wriVrnprYPexAffH0m
sv2wbcdakYCr/PnM6CYazDDTQSmx5CqTdWuzcj1mrxrthUSq1RJcS1QSA7GOOddg6TpeH/yi/xIS
LWSZ5hQcjCSVuRjEI0mOFcyjfymJeqSHlaJIlyVaZpiYf82/IxT+YqrslURtPyslZ8hD2kb02aYb
ddIyOFYAjfbuRatMerHwFDtLNFcZI/VtMPpjfhfRXkxktEpXSUlyAvfVPERG+tOQyOHY6o92CxQ0
e8/iheLp4ThkBAhu2w8vhxb/Xk60mQV4zxEKxaldwUXcRp7VSz0ciwGi3UHaxxVrWPseog/fwkZ8
1vwYeiTaa4n6xSSy799VyWv5p04qh9RZdcyLKtpLiXD3bPvNauTM5AahbFqvw12QLOLjoTHfa4lE
F7RqQH0I7Y0Qs5AxvoYpUJcde/juBO0S4N1M2b+XENgV/EpP/rcdoL9YoHspUdlxA5Dq+yXUx+X9
1o5fOSvVsVvRXkk0IrhQ1CMWZb4PTsT6H86O29WxQdmdn/3k5FgOCkkWL+pTk/QN1BvimLFLtBcR
KYAkB8HxdNO6QjXRms32YHt29C8N0VjZFf8g9bTRMWso+8Kq6ZBaJtoriKz1SgDrjA86klvVh39y
qY6N+F5BREEEEvF7HpGW5dP7o5N4Ph/6mHv5kJDCkLHHTj4uouBdcy+j7lj2cy8f0swkQTxzXM3L
acwXhEJCk/7YNr5XD1nX+n7r0WdjVPNUmv5+/t097heR+R5jJqUTydZsiMxrRk6g08VfvQuQzdmq
WbweG/X3TeEf5fLVliQIcMU6QfJwKR1TWY086LFn75ZnQOa2U22FL1qp8VkrwIkhhzLF/376e1L/
P+4tewWRafuYlQaXc10uzZ3phvI1HiYILNFoEehM6DC900B8/li6hB1MTu2VRWNbTk0/SVytXXu3
vedgSpic/WaPfw9B/+s32h2rQ8KAaKtxrKJ5mLy2Q9zCARciD5WFU5T6op+XOMjMsDmbl2Uawe+Q
Be7YRNiLj+zaClfzAEBhqARzMFbf+jFmv/lW77PpP36zvfyI1Ggpnlp8qy5MPtlhVDml5THn52jv
fcT8oCMhS3Za3KzAAI/CQgufHlveewESCutBva6YxHFDHqNuC6+TtY+ObUx76RHMmZdSjHj1fh0u
Uwe9Z0mPHbx73dGymMgEtHmv+CDBhOk6P0MvrH9j6PCLxbeXHiWg8Iqucfy0oLHBnGpO+UeiLEq+
01iDyIkjk/Tn1OgVdQ/f8uHY0bbXJRFnF6AikcIRPorBCokCcVdS48jBibpLQRHUI8HxwCpImqnL
TEfnLKDq2H64lyZtAhT5tNTpiXVt+DpFvnmsp6Fpjs3UvTiJ1USqoMZkSpMqd5JvmevowVLZXpsU
dmM4S4mB0fPcFGvFbjpZHcwm7I2SkiQQmq94OBVNfyZB++e4rcd0Q9FenYQ7VjBMwfvGVvHySps3
x6w5Fg7tNUkTZCVdteI4KIV7tqptH6ki9JAGD2nmn49m976511KDYkpAs58T/sd7H87/Pjx/EVrs
DVMWS1etiIC+r+r9V3CIGpIhMO9ZMXZ6/fC/f8gvdv29LMmprlIkwOioYHlDAD1m1NBjF9y9Lok4
tBGtE7Zlkgwqb2sIk42Oj8723UmckFbYxWHzTGImMwsDyfMQts1vBv+/x4XttUkLa+tkBMEKkcv8
NSzVHUzSD+1f7F9SmRIGjhz2CadpoTnMlx+sjA5d+tleKJNS1Jwtw5hsG0FyuJYhrIjcsRYltpfK
jJGzqdXIbemNzRnHzZyux2C9bI/0shshLWmglQlG9wo7w0ebBvVvYrZffcvdTGkBix96376nh1WA
XlB+qkv/u4TF34f1v+MmttfKbPU4NvUUQf3QDry99pLMaRaIKoiuWu30kyFlu2ZWYAfNeVWnHwMo
SKeCxnBCyPpWVb7wEMG9/30AlM5zV4a/8zCg9O+g9z/ebi+Dk4JvRE4oeaAHiZd30iVuzGrehEHm
Ry/TrB7a5KWWXlU5TWxsr41li+2uwmn005Z16wYzXAijmpXi/y3o6mgiWl1qn64/1tqkIoN6WhVS
Cn+Z7Biu5yoO1Fh0q4EaeQXh3sNl3cMtLp4DA48dX6dZmXTtm92ahJ/EXC9t0WxTqfLQm/JrPK2d
KWql5o8L6ZS8h/ww9VnJ+6rP13XyL/M6bemPULVlBQOsRg03xrbz4wqqHzpmKsWTO5hxbfJui5OR
36rAVBIU220wb6g+pvPtOjfWttlM47HcMj4M3QIOOgEPMF3GFq6R4D/x5Qyy9qagj7UUAkKmy/Ea
lFZVX9kZCbBPbg1XcbWuXIf54IZSfgTGsX9qLS5+jxuPtc4US0x9I0jUkAfTDJTlokM2+y6wVTs/
xUNvFpZVsMWJsYFRK5AU1YC1trlWmk13fhBL/ceMj91d5KoST9FElgz1c8AA2bmrws3DdYl6ktpn
H3nZoWxLIdPOQj9P9HnwxLgLInrJs3ax3AH4o9ftDLgsmNtFPJTanaJK2viP0QRzn2ZD40O9Fo6k
jnMYnis3A3jgWyW+zV1f0h8ALQz9K0uhfLrrdDybxyBKA3E7zIFoHz3fJnwAPqnSZ4A2TybO0a6/
bu8viTJem6foaqhep8bH9lE2MW+iPOpB3OqydqR2vANKIOFvKhxQePJObWV13RCMMnpEannm1Vba
Lkug8nqRPqbz49i2SEKkppqafG5n4/4Sdi4Hfxp7A2t/NvTuFkpnPjJE1zFPCNqdl+mDKRvUFWDS
pOmrLisWFp2VvBhcR5oi2FqKrx5HBJA+E9kqJ9vcbCjPtONDn4b9g5zqCI6IshVfyoh38ibh6YCb
nivlsOEXChqNu18f2Tzh7fvgdFcWo0ALRufBFaOK609ks9ZdMdEGN8hIDgHStFVLTuvQRU+0b+ll
5BPrc9PaJszo2vr0bJlUPBMRaNIZ7zUQmSKKS5tNk0ZuWoPu8KWtzbxmXHJJszZAvUo5MlxxMDLO
sJBLv6D1GzXbbthsbqqx1kVUzsOaUd52V0M3s8/zkKxx5uKuUxAq13wugDqW/qqLI/ZXtKbDx22u
voLUR14ArFENwNDNVhZxGkl7bfsOlZpp2GRGpli8sjV2hRHJvJwdLE+qh0WK4BwA7mAukBi6L31P
5U3tq+rPUFG8mVKwLMz1nMzsMoqyti9dAIpXXlH46hSbbnuR0a4Vw3O/cvWsrQQveZhL+rSUileF
awjhRaJ5A3hbay9WbN1z2QW4sK1xUE7FaNyLdn1yvaaAbBULS+fhHLRm7c7jQNf5hAg6VhnsNvz3
QRpG7kmlbJVBhdI3t7L1qKNZNInNF9Momw9loM0120rjTjh3V3cPZfDF8Hn4Tjdp7VUrm8IFk5TY
a3p2UZaOb6aK8MdRtejHvEGt6LlCRz7PkH9hT4kTWt8AwRRDDyAbF59ZtPAPqqfK30auQztQZbtZ
nb3f6uDO6sa7ayBnllujQUzOeAdnpnySLJyfQtbA55D1mz63w7osgD+TdfvYGb5cpaiT3NVR1ZiC
MjQZxxESG3diSzTJl2S16Ji0yt3pZE7Mj2HWJj3L2KdLJhQfwiywpl6ee1GhHiLZ1uLfEbqWUQVU
nJ7oHJeqWFszQRW0iHp7sXE1swJOwuiuI37YXlDCTQNQJkSnvngxwi0bULyJFbWp5vsSCl8Uufm4
6NO8hmzNeQ07qEz5RPmrWmvgbbOYTTpj6Pa+paxi56lthjexAmc4rwMfrnsFVe/NsK7r8DS3pitR
d4LQN3nu7Nr4e5xHZXzvRrF+XEVH63Owofn6quEBfBdy1TOQ0cCpSX7INHHoIReElWgJrJW40R4G
fRcDg16lskb2rCv8CCes+3GqRQ0yFCXNLWZUf1/xukZr+9xKVGBB6zmtfUXnZ/MOSntkcWNZ7lVH
/4hSuM8hpddKuMy/e6d85F3aV/qWSZ7GBawwSVnDeWOkRR1xchqt/NFAeP6GpP1WoCEFE70Sos+D
FH52uCJE6bNG3epT4uz0TWx66TPa+FTkpSjjS1ezDjb883IfOeJf6gY619wOsAXsVMNu3TRNJotm
294iayPzEa10Oe00uUTOiNvFbiMpZp4AZsjxh5ovnau6PyL08D4p21VLk0Vll9gispj3LxCJueh6
YBsx2ZI6Up0brUSTN7Oe4qIPffKFliJBdj0Yly3Hqo6CzIa+p29YVL4sFqGC/k7qrYKNXrPZs3Jl
HV1BatV0Gaaeu9WRgyk62WhzqRgYwnnAfdRnsN9Lr23VbGMOO4qhuuZKpPcAyfU+s3Wgl6u4auro
htUT7Xw+LMM6ztlAVsceO1WlUT4bMIsKobR81n2X9EXnSP0qw8HpjJQzG3PX6DEzHkSwbEgSNT8E
jUh9XjuhLtbotr1d0nTTV2OqAvcShnTzOSQ5KPkxiTBE8rVmZ867wF7XTZMi++OjNoPXz18tnYw5
D3HcuELEkt6oxTb1FQfCpj/ZmdSFTrjLWTQhpHIqtp8mAI6nbHQ4B7KV6i+aD+K2Rld4Bj/cp0b1
YNnWrAmx26ONRhXVQrk7h4g6sgWLsczYSnFQT4Q3D4uu2qwmaibAgU/Xo8I9Ip1pmjFLWYafZItB
lI+Lrz+vHcjBbInZ9VJPHJmYLkHdm404y3zUwOEzWKBNfx6Jb+Ob0lexzKelc/5+3IZyyhMnwVTq
+ipIzqzr0WIq0eYX+gyBjJwvlJi0z/XYNipbwm1R544nY//Apsr7fBxbJq/tpuArvNSiSm/GFDFJ
1vfd5H+soY5FFm0adL8JgfhcuHLmuuh7GZK8pogfYMG+kOETr8rAFT3lpS+sBKsTL7S4V+TKujrf
4D99h8AeffssLqe/Zs/hUWOjktT5rDCbbpO0Fw/Iym7lVRAjwLrS1sXrqxgGHWMuhzPJjRzX9qmv
Jva5i7sQa2QNLKIUUQZ9zmFD26I2Htq6cA42b1csgBPBmZUiohfgILUoGCdSvkj0P5GHVsRbmiEk
kNetoUGIEWjD8YGHuGgU1TyXIu+0oJ98GiwK+bc6UeY68ABtZqZG7JqLuG7Zg4ZKocpV7dB7My1O
PU7hiFJoFcHIIUs2yPWuY1EpfdtXnL4iPz+lOfZNc5WGlD82y0rGokm62r1sdJhf8N7kK+MljBEt
jA/qC9mAQ8lgVMunb9u08vAEoDdydUs7zmvRpLVL39BgnAzXCb6+SvMhpUJ+9e0IOOpWo1KbycWI
15jbpYGxc5WQUwAubp2vwUjMWRo47BZ+GP16C58pP+SRNGFfaA83OxDSOLmrpVkmRMBOm9sWXlef
4JbCSRYgFF8zOG6k2D7TbvlThGahFYQm82yu3YQN+trp0diTGxQ65PCukwBivokrCCRx9J486wP9
iH1cLR+sR5/R7bZWuK+Gy6ray7LAXbcYUmCbinKhGy/oGEZRvtGkj67rOeTYb6awgmv3OK7jNd0S
XAXnBmHVG745i28BE2+H753BEXoVJ9HW/6lCtBjlLKFyeVrjaqXPbAp8dYJVUMkL05D2nEQp/WxD
Oj5UDGd/EdLex7gxtCN6IBgaiwsd9eVWCGO9v+7c0rCCR40JLqKC4u4ZwSjzOVib9fCRt1vX3Ss4
viHimsyC9Ec1DmeCJz+YckOQ2bYV0x+bMG79XWPga/k50HFkP09hS5JHuowzv14pZ68Ti1mHeaa7
RzsNcX09APETFwitqcp7WP6b0+JhG56jAYKI74xBX2izmm4zpH+rD+6CNCnHm6hD6SPfdK87rJjO
blnfxAIq3hSyu/QGs15g/GHiEzzWpCyDJ6ChEA40ZYAVlPVdUyUaLVX4Tme2knVG+QQGaBlNRk/Q
sxANr9GoE0w69I4v9ktnfTN/EzCiLL+NqqTbX2LCzHU/whALlbzjGvWAa6rgSZl7HRKfrald2Mn1
75S4uhbzrVduaAq94PTK1CBxwZX1WP8ZtUnyueRUVGdYAY48BjE+xQpApWiWZ9/izFwLFuC/JTgA
ys/LbRnNvV2fKCCX1ZqLiampK7AXVAYf1XPYojS4ONkibBxuMGO1hrDmQx1SnGD161TBarW6HCiE
kGRQ48gOu8ICp5AJF+63SaHxHIlotCe2aYGwkcDvPUlLCIIzPuk1+kzDhqWINCwN8qjStXyc6Mzk
d2yzvSlmgbl0rnyf8guPpw7AhVgsg/giqiF0L75CluDF2LTTuYsTI3HTkB4sYc2w+aXYR8tTTKms
BUReI9vu8VmT+nYD+uRDaJK6uaITm/rHwDEaFhN2mObG2n7+AAYqoK2d8VX03NVqQnSKfAH57mMW
0VNK0F54DWHTtOUDQu7pg1sdmbJ4a1t9s7q5nK4qRxlKXVv4A+qemWSzlcufBI0EH7iXHi0hQecG
uJt6ZgptfdTdpvNcfzdmLV2XuRD+YgjhrcIspKAcqvOsSdrgt+TZJF330HbcXmMR+s8V0SXP2OT5
dZhs/EdDUlxZE6LTOF9RMHEnpupU34/4Kl2Tqd4jU52tY2t1tjUzw5fwW/wEADYa39YtWjKCz1vM
boymIoz78CkRY2huGUp2DLEPjrdMahMPEHFqH8J+2OHQA/xSsHPYw1f1JLqQqW8Llcaf4C3qIhAO
KyqwthBgQ7uKmZlVqexx8MY6fgwFCHdPMaBZNmdIRZt8w0VZF/U2uup2W+rYYX/TFcsgmEajeI07
6HhhMKG/X72XTQaw1MzvXLQOuEMFltUuA1g2+RRrx/9iS0DGL4Q6tzxWKbrxzkjswlg2tHGJX2Ex
MWBgUKhVeQIW/TMe0cd3Ew/4iH2IUo8hh5McPIXbvlHXJJlbMNM9twnL4V9B3yhB9ilbYDfxQdEU
mRlQXUrcNJfE8gvOG7QURhBMXZBdt8lV6xUTyOnAhiEnQT/UkAtgm4PZy7TgGpB0JCr60kLL5lvZ
l7cDNRtg5DQtwxxXPP4yV71IMyJmbvKOu/pzAmO0y2jLIcxl2PKPpedQTPedqF572SeflE9VnFOi
6j/RArZ94CBFIGmyErgQrt0Vbj+RyKaKiSck1wK0yXbTmOTBrMwFP2l9YisLTthd1bOSzRgiYlrm
Nvcld1exXEZyaZsVUmq0btEy71QMcEkzAYh03hALyDNctTuJw86DQjWX2DdvgmG21Qf5rgD+o1Md
Yp0QJZnoB/pzZfWhhc4etRqKowqJG477Q10i4/agxKjv3BqTU+MD+PnUGJP+NAyN4i9wxyVzngYh
tt4SR5fxBerocVkMHhF+j1kWUOTUAj1k8YJ0Ur4tVQv3aaRJsrheTkrYhzBO149zqPy11Jyst6O0
ZvjmFlLixGjHUd4Eq2vRDkl4zcSUNeiteVoIYzoXqm/7DF0yQfDE+rW6H1nFSS7HLr1sfAnKizML
jMCtKmX9sZWg6D0hk+f5XZOGXOS+lvKZpCFITDXb/KsnTPWADpZ2vV9ws76wfu5v1zKMfI4LFOyG
4hKn6Yh7mXoyUKF+pa3WdaFShCeZjWvxgYEyeoOaeAc/Kz8NCDWnenlDssYgjA7Q8Yr7TWPH22BI
E1Roh3n9VPmwuau21thMi7J56Cbb/tA0TXuDZATFllGuemtv2wm3vttp4KLJ/Eb9kq9qwWU/NjqA
S1SMb3bFGz25KoOfTl1+SGPZ8dugCeob3Sk950OkluAmLL3vMJrp+B0wQSWz2I9VmtEtWvurCG5T
XzxflilHMFc+1uEc3kWlePa+gooUznd8KbB3bveO1V14p1Ht/o6O+vSZw4ngy8pxw7gxFdXl9UA1
ia9IlKz+CriXYczGfq5fYvQpPkdjWfXZUKbrF/Qvpp9DM5sbNTJzImY6rxUSLrH5NjPidRY5N39G
ISHKIJNByIayPbZPSx4kLpmPDIlwMLQctAKnCTHUW0W35dLjAH1GM40LLm2yIFeqk3J+RqPwdjO5
NK6ztRT6RnZX37ptzsYVxLMlInORXo0CHhN58p4SrmgjP4RaVp8px+SqeW0gYopifwWGJPrzBugY
u3xsFT5FAxzRwyp1+JDIbf2zRLbvYxuX7nHtxEivhaFvgqzZOg8/Yjm9blpTZJhHKW+aeFMdcn9x
dRv3VXXBhwmyziUJVrye27UY3TC3GYY//lgG2zIVCSLoIfeBriEaQqLtB9sQ92I1MCSjQXQULwI3
58daeP4YsKZ1OHpW6TKKaYt16lb93JB5mc5bxyJ1quoVCdiJRP0X4FxIiOObMaTp2+CZimC8UEZG
MF7K2XyL4m39ztepI8hErnGPc6HlPwws0f6K4qnBX036SeUlNt8SyQ/k6JGSrMIPoUSmGr12s//S
h6YNs9kwuBroYRjLwoq0GbJQxuWCCHFd7vyy1E0eI1H/CjkMW2DJExiJm6mb/0CesDPnKen5dyys
8DpJtgcTsPZBNFTds22YVJZ0zD/2iZD32LPTr6oFlPw38otfVZ12PVUweB5dF9fQx6dTeEET65oz
Jo4Z4rC9S4AmyG+EykA6gikeTIi5dBh8OVITZnufAFl3dT8171VE2lw3E7YjGs7HmDds3//dT1Ft
HeDBp2V5nz8dCOL15oNDTQls3wBOmV2rEmfpCaablF/XCdn+j7MvW45bR7b9lY79zj6cCUac3Q8k
a2CRpdJsyS8MWZY5ExzB4evPos6+N2S4WLy3Ynd0hGQbIIZMJBIr1zrIDZ5ErwJAKnwFOGDriUnx
zLTpe/1eDHzZTF6umnS++nscE+RbognwK7WxplC/FXT5up3Il37jlQmVHwX2ShgGP8o+f5Vqsobw
W9jlfO13VxhZoERoWwuDbw2Z7MS4TopPIfLv2Iq4iTMtGfBsGwnFdy3Hg1bIvl832RyESIF/VUAR
AGazApIOWq8reA39uK5t7rVZaavIxNUQ1dm5/DHhpcWspOG6l2y+8htvSKiMqeY6TUP4AbG41pHC
TL0Kjabwld+43gy5oqFSEzQ4iZPgFv2Mt7TqOmgCrxihqCOyiM28CTsp8CXkK0plurZx/fetAvXd
rs9TClRm19zoY2LLZXMVj4zCK0aANBLZdx1VVGo7PCO/CCX16NtVO4XXiyAtHswECRVUQT0qt3Ea
qVY/hd11DoWv/8b7qG5OUYRyewHvOX0luEYSXUfFpBicbWq9KILAqwSDl4IELR4wgGHA5fq6eeGs
k4VDYEzg8QIGz3xmFR6mkKW7sm3OOvMBFP1IdwNnUsv7zOg2WSFdd/bwihFMn6rAIPhsJHS3fZF8
N1P6dtWM8OXfNXg0dW1m2DOUbrJ7JR33cdNM1wGSeMUIMgJhEAbgeUw6s4FweO1IUKdYOTHncOcM
AIWv/9aQzAF3L4pisr5D7BgqAQRVa3EA/kIp8TiM3FaSlvtcl4Z/tLT+6zepseY//42f32mJxAFE
mrgf//NIc/zvv+d/83//zu//4j+7D3rzln80/F/67d+g3X/6dd7at99+gPQu4LJ3eBEe7z8aqCF+
th9+0Plv/r/+4b8+Plt5HMuPv/96p13Rzq2FMS3++ueP3J9//yXPGLr/+tr+P384D+Dvv7Zxhtis
eGv++Dcfb03791+SrP9bF8EVBAA2Xgo/OQr6j88/kfR/mzJ4PYgpEdQXz2DDAiDvaO7z36ai6xoh
yFpr+Dt//auhuOb9/Zf6b13SRdOcWQ1UWZqjrf/zabf/u/T/uxqYin9+/lfR5bcUd5/m77/OwZSJ
pPAHQ98KQdlp+eSDCsxV++FdznLVxkmkIKHUb7QxI9tgEn98mZgzvZ3bjnNv3ElB+iQM48Ac/U5u
f6pK8TrEw4sqFo+Crr0lUrfiC86iwuZ+ZlDnl5oNcYyjMJCqwQcFB0iNASGX7obaCG+yJGnvdAgu
31GgUDxaqMYzLrAVctQsio5dn+S4gtJCvMeDV5NbmZbjkfHy4M8hSuePmoO4Lx8FQMPYgwRk9AtS
v5lEkx29y6cD3Oxaoc08jby1zz1gs3ztAZLspgGuceZLQrBHDblfo+7bacPxtVLomp7LUify750E
8oiXSZITaEMRGzIajpTvdZFsBLYC/lzqgDuA1DxpjBhJMl/IzPQnEv7DvpYTwUbmNr9rmSDal9fj
rNTqPF3caWSEgAwacdn7Jl78n1RK6dagAbVDJEdQh9+wbamqrV3VorQHoEF807Oo28JINTw9iELn
C6By/VYFLUFikfXJfT+YM0q4luPTiASUbDGipoeoYtXd5U/+BMKfWWH+lKNqruRK1DI/ycbozWx1
2dHKUHzsZqivRQS87lgD0fOXUS5JbtVZArneuFLWuOCW5ow/CwOpngJo9zE/S/ESRKLbSmneKTSv
27y3yqyyu0q77dVvBIAOwxCtISNOnJgbjXVur/WoakG2pFHvpjDfCEWyi42VqTl3FcJi8sfo1IGI
SZWwaypAJ+oWBY/tyj5Z2I/8GRrVYS1UGVoOy+fSzC1U8ttJcGPWaxa14Bh4EpWSRUYlDFhUNt6K
4VYkx6TcXd4wS7PC+RxZjHpdFuAR1PpZLY9Kv4K8X5oTztOorKlGRUe7EVFx6TzlUWJNDV4CymuY
H+b15NyMRHSTysiE+KF0J6J1Fqzcx5dmm3MvetfhYbQHTQ2IBxPQJ6THJtfctCrWqmKXOuDcSm7i
JTnq9NhXh7rZFOBosvDoWOMKM95eXtWFY5RnUtGyuCkBfTK8TgQwCPSjVhCbP6lQHCYtdBt9VR5x
YZl5XhWREmR564B4cWjuWjGxEhm4CYCV5WsI97HMPLdKR/MYj3Yy8Uq8imdDsatovhJsLOx9nlJF
rNQ4GpFs9/Kw67YJ3iYhO6ivHOZLjc+L/+UwF6gZItmKxgNRhheLSONko7iSIFnYQTyjSlZJcQ4i
T8MDTMYf2/Rer1E4O1b3l7fPUvOc8bI+QyIjDgwvjI175OMBc9TwurIm0LTUPGe5bAAAUqs13aP9
uE+kwGPCgOc0tXEuf/7S1HMGLAMFPghlqHsVUEhS+lRXawXWC8EwT6qSiJXcF6hX8KJCl2aI9jNR
+1dIEd5AIPAB2DRiRaS+zoh5mhUBz+0Fyg00bxRSUEKH2i4Oy/e2yu6Tosydhk3by/O14C14ypVm
YmalpOgIqHuvEuMt60BdEgaBW1dZBnRhvBYdLLgLnn6lgcxf1vXoKQmlxjIYugmIOjm0pYc2Nq5h
G4TP+IOKJS7SnlB006qyacnmAES2co1szNw4Z9imKbZRDb57L68E9SBSPOCMYtNfF0vwZCx1nzZx
Fc+fTt6K7E3tjmH5ysaVp4Ol+ecMO6Og/46LGH6D3hXtEcfctlcGq2uGFdNbMG2ekMU0lV4G/MLw
CqpG+4DRjzQROkxQqK+Ury4NgTPuAsLTgOya2KzyWOzCOd7CtYlaENsSd6A3X1mHBR/C87MAHKAw
FTqaXqsDYyGjEieh1dtle1uYJJ6hJWNVBGKGyvBYQMg+pPIGdw9zNwAdfF0Hs/v6cvbI+RTVtAkN
TxQgsUXzwKkEkEtmTX5Fthg2wPO0RKUpTKg21T1RBot0BsBFqgNvcfnrF6ae13wCfjEZZRroniTn
gtXXZYySiTVJloXtwzO1sEQpJb1HXqtuepBACK8UkAmol0t4NxXWSKuXFnge2Zf5HxUQwKrUwPTE
ylPfya8srN5kCZiRyzO01D5nxiNN+rADtM2LWx9FLU4CWLLYrdEoL00RdzwHQIfSHEyRXhO7NL4D
l/opVw1HEKLtdZ/PmzCqumiES6iXtxBRUWrzJU/D+iFj5ZoU3NIEcRE2AC2EqB0WQI0A8myUAm/T
KI5zonpYo8xbmCWexqWrR6jWxhgEC960RpiLWy3Aue0puKbGFUbGs7nUQxmOQDOVPsBN7TOqDZSd
qadrymqfWiFnMgU8o0uotK0ABoDMn6IsBENxm0fbgGXZd6ILwY3YDsY3lulFsRGmjKFkiAh5Ykng
fXyMUJ+2wt7wKYV07ivm6f1iKk0gEgmlBNQX+iYBq1lf/5CARneVIAQgqMsTJbayTAQ1ngqiAoj3
ZogZgIRtlB2wMuquTNvRi1QjvoM4jAacxWR4RE6qyJniMbgFFYh+EOtgtFSo9zhxFAy1JYWG4Jes
Wj20F8JCnmWmAPYUNEek9pWhDicAAI2whQzrRADhLCJ4SGPsZc0CxlZGJUmjoJzrsiV9EnScmz7O
06RAU5kVYEM+M5gDzOTLUOkHyoKDScwjM0MnjZKDoBxbfFZNjePQDFYTpWBk0HddDFjixHSLaNFa
Le+C4fGKV0jkxAT0FZkfMokdWrXSXCnRhJvEbKrNyphnL3duzJx/UvQxFVFTkPmSBvTejRn1KIRN
syxHmFHr+yINx8RR0VTk6CMTdywWQIWaaUjFgQlNPcZ5OfqSLLY/Vz7o/KBlHuyRGwCZykIxepql
bXGYO/Hm/pZYxGrcwELPuzV6ioW0NfKIv1vL2KVBlsboKQc7z0v2mh5Q3UdujU3zrvzSAbAMbSlx
wh8rAzu/r2W+FF6qYUc0RHfkaJzCm8FJKochlWkx6z25GR15G9rGYCubaD+s3GzPH/6fzxlf/UGC
t0TGKB29cFAfZnzV2KqPK8NZWidu40gxTQcZ4alXbXBjtvNNYw9WaoOj3VZsaSM6tb0mVX3+dJD5
ennUT+P5BpAvL+lRBlsatyoqpi2dlNDcFtceS5fGw51yJi5u3WSmWJ5KvE1QxlPH2kFT2dpD7/lB
KJ9F6198cxSkFWtpmfqlClgibryRgxqb3JoCOdt0tFvL53/yfJ2zaG4geVsCIqWYhY9Uavodzr44
iKgKOUCuULKnCYXUDh5oaqvR03A/wp9skf0IHVzza5+yMX8OtGo4FONY/kLJhwhktihAQk0NUpC3
iDljt6pEJBSs4P3XIyiuu20HSfQymUovRdJKdpeEqP2KzHa86paCZ7vfDbURapXVOhm8BLxZJf1e
tR2UriHtFtLN5d28sPg8UKtR4fVGSKN5be1mY2PlqAkT5IfLjc+f+eeCyDxOqwfZG3Q64tHrWNe+
tilKXQAQTJVTaJq6D3c3bFFvrrkJ3rutDHQRKx7n/KAUnkFriHWlQCie+pkJGpjUj+htbFQred2F
7cwzaKG0CAWCap76fQGV9Lgc6T5EQaNT4Jz0amEsr4CkIG7jybRCiZhTl9DUZ3Wr2tTINsC/rKUV
lx54eDKtFuhR0k8F9UuT7oOkt5UISerpl1YlVq2cTIKcL8qQhefLO2Fp0uaV+uIDuoYmFTFy6oNu
BQSrqOKSH4q0RX737roOuAjG7KB4POklOkgOkei3MYgTMquAtV5uf+HMBHD29xEUILBooaFW+KVM
ph/TCK28Gm9kThOJxR4lsRIYo8vim9Jro18mMWJIwooDjeT6SQ8VCWw+LNkXVZ2vnHBLM8qfQmqo
doWmFn5Sk3029qeSiu/poPldnK1doT9d9J8GrPACgaSsgELuaur39uBk22qXOMUWrK1byaE2cSDR
avUu27FdfSx2gvMPtOM3ZMdXsMAnP+a5fjlPjte/AM+xCOdbZ9xo2x+S1e0qO9xQ+4NZ33z/RrHf
nh56K9qIVm3J1sPPn519eaEXfAfP3VVXtFVMmlC/6pNdMzDVKof+TpLZ9nL75yMThafvCoYyUMQB
PIlhUZZvciwV2xZFRytOYyEHK86//2JnSQUEMsgeUz8Uj2n4qBmGXap36fSOeP7y9y/sO57EK6sV
UQpBFuJ3Ql/YhSagSAmUm6iUAOCfrvmnpVXg/AXqwQsTBBlwsizfsBjxoYlrK7nOhfN8XoMwjoWM
ENiXJ1SoCT9ZEVokFpxSWLmPLk0S5yzEBsXHzXxGRANwEUbsFEroUOMkmPeXV2FpF3HWr+HVuSBx
V/gQqLxrCupqhuxc1zSXVoFoB4PXwrMKWEJaX9BSyGwFwkpAs7SunGGjkK1KJFT7+WJUfkys+daG
uRvIYD+5/PHn25d5Qq8aXPtKIWaJP4TScYjljySQDsBJfVxu/jOr8adjknmiJWM0CnAgISBvnckB
ffo23mB/us0NO2XOtH8HZ8BWyp32rbZQCPJR7ECRY4MLeZPZysoQzy+9zKsSSk2YCfmA64cKiFGM
gppCrFe27ULTPO59hKhCkwwIBiujow8JJDIPnah2V20smce+p+OEylTQi3gCXqoH5HnL6bpMtcxj
3wdCKlwp9MEbUSQKNXK1PLTB/vKan7dlmce+g3YB70uyNHhkOubpz1S5UevXMlkxiPMOW+bh71Mv
UuB2MtOLtJ8jKDvqPrHyAOSdeYu88vPlISx1wpl0yFoG6pBx8CaWQYpGsAjxNShbjyqqnKIV21ia
J860s6aQQhTojp4BBivTfE+71pfV99gQV0ax0AEPi2eNqIFoDPtHgp8eJi23q7Lx67T8CT6g60AV
Mg+PH/uqUQGRQTF2+V6wzjejwZnadHt5IRbc0x8oSBbqqtxqg5cxZgsZcyLkPqKVyOUzFD3jnHjU
I4tYUYalOnjqLviFwsj+SI+NAwKpX80jMIgPdA32uHCv42GPaZdEpMQ8eZHbonRrM/nGVrcLp3Ag
OL4zjsFJO+Q/ybbaFrtrlA2JJPOoxkoeFTB8YvXVjGVbKPamtlhoT5fXZXHquAM7i0C/A35MeL7a
mraKk2x1V3SBcfFRiO1l9jUFXfMouHM7jwJQZffYADGq3Ev1xWzW3sQXUuAyL6jGRqqQoQGNQGMq
yU3alOatVOAehzLuwJ1AOJTaQ6ykW/BZqMes0jOHDIEEiq5RfChF1DCSujX9lFXxHuWs6jczLXuw
agSFTxOU8OW91NgS6GZvyqSPHST7zdYqY2OVh/8zzX1u+3IOBDDdsJgmzI1mFS65G16Cu/xGP5Ad
tSK7siOAIk7GDbMmW3TS17ax9K1waB5Le1U4avaHZ76ARz1OEOJskQcfvNRqHRinLVgvmQuqE+v0
uLl3Y+tHti1Og7XzX99GR7KxOUTr7XbO/s1XoQT3EZBMOWSzlqld8Bc8ClLPux40Y83gieo2AtGW
yZ5QpLcSSCzc7mQeyogyVYE0oHjyhH2zGRzB0vYApVqC/dFaBjxHuyG4W4FEyJoNQFw58dSlWZ79
+5c7ilh0oyCosLXenraot7cEX5uNDv+Nm9Hu7RH/JW7rQDDeMqxmozmdpWARULBqgYsAt8By3x66
d/N7cqO/B6aljZZmR5tgxZEugE9lHigZqWE9yBRfWGMXSH7oFVtqg7pm02NOYj/clRsd984WfYYO
8iaXndDSYs9R2Zd5aQehMuKhw3LAsmhYOsgy6tKKh1sI7XTOwbFOJWMwG1enboGjzNiPyx+9kHSV
efxkEnSyMKVomL2HzwZWbN5IitPdxPtg972yYivc4P3K7pzhl3KYV+rQ+4lVHpuV+OzzIfOc1XLR
DamNIg0IvgBMjk6wkzfpPkJWPty0+8APfMOunHpjHsUt8i+bZCM4wYZsQD247ez825qlKku7mvNe
PYrzDRzv2NV346bflafgwPzJkeBFMuwe5gGbfI8KYbfcF9ZbaRd2dGiP9FQempO8L2ztVluJs5dO
Ah62CYXhIWkETIhROQMcWHhv4Eib8yftvtynMKvvwneQd0Y3kj1aptN4wmO1X+v+U5XlzHrwYM6a
Fbg9FPOOcFT7pbN6K3YCm+yin8ltuNeYNd4oHk7Ap2BLTo3P3tRt7tAt0HBYHWnDNqAedNbWZSFv
B+6I361qSKaMxNEcq8SWcGofITc0fdNvjacQAZLfnIqP5od0e9kYlsIIHgoqmJMZNAD8eNPJeChu
Ub15RAJmM261g+xjlVdQ0Z+J7HNTPLuQL64CJ3ifoWoHm+1Q+sVtddPv6M64x4Q+GLsJ72iaDbqj
TbbT3HF3eWwLDoTHipoJYWZfY1X7SAKRILFRk7ribxccn8b5pnGqKOjJMWtlZ4LbbgduBXtG0lz+
8KW44g/5PaMuwKeLQ7TeglEDbct3mlvtw5t8r3jVU+XI75m2VU/N1ty0P9KjahU4yotj9KG8rnzC
HN6dWy/ORUE6V2PNfOSBysIu3NIlu3Df7TInPSCBsEvtxumdAZu/cwmcVLlbk+9b3P6cWxInc5JL
E9ShVWYJL+Vtf0yfZHc8pa5xSF+zQ/wA+qzLo1za/TzStAtYoNVUGTx9F+/Zo3hMHnTE0OSF7OkJ
pDPXKM0hiOaBpkRG0kgJMKZQA8Uc+M2UZk2i4PP948xK8dDSfkyEkURoO/KHrb7TXtK9sg8PxAfV
3bZyOxfEoSdzxVMvbHweYDpT8aAeEhMGmkWDvAqiG1TfVhZj4bbM40sH0hDwdE4IHe/ye6Q5g1/Z
q/okv1ZQWbTUGHxXVgx699YS3LWs59JwZtfxxSshVw597hxdViBIHmMvMHNHy1dytgv+5w8FwBik
XIKKHIagZ1ZS7KbVermllmej/fLZjYTHqTBCgqeGLKoQ/cjbYSVXvgB8+IyAv7RcDX0fzg8ZHmOa
1RUgmYnexeSpHN5V0G2Q+sr7OI8yHZsxKiNZnCNq9SBvMjzSgOH6vvTqDfVzN9nHW/BnuxXinmBz
eX8tTBoPPp2GAEOr4NGa6TEtngDTWTkMFvYtLw0oRVMjKCFWA8kdKxCZHaq9DfoTZxjpmqNaWBce
dyrqodDqswOpneklfgtv5EO8L7aSJ9wYG+FI3fA2uq9vikOwcudZOrB5MCowoT3Yw2Hpwfd6lmyw
pEftW35Hn4LXsHNwfdxU21HfBZ7sh+/dXllJ6C5F5zxOFXTsjOkhRppauaWBzHXbOv2mdhVnDpBT
G8BtJ7opf6Vu7pZv5qG4B6WlPUcOa856wSnwsoP5RIpCp1jPpu1farLtI1AyQxnh8jb8bOaMv1a4
2EGJQigXlBhgtak2miXiyt7s+mOD62LtfH+MEHpnW+0H3aVHEGh6DW7tuKZb9Ue2Sbxig//fmLfZ
cS05vzRazpcQxqZ6ZuICeHAAUaWGgkhSiHbJjJUM4pLdcZEEOOoVQNThY2sjBmWeH6Ufl2dy6dbA
axVmFKyNRoItiuq6jXBCXYpXbgfX3CanYa87Ja5Q0mHE7iiO4z4/6fsaLuVy3wuzxoNgm6YF/rLH
Ig6tBKmkt1iTrWpNNnqp8dkJfHHCKQSM9LqHp+pZuAnnOtVpL0CI4/KnLwVYPP4VPK9hQkGt6Ckn
7QX0os/iMXuovWDbPsc/jecxstYUWReyrp82/mUgoTqBqDdFT4YZO+KQgrS7tMrgG+nvlPiXAYTr
JLG103aOD8/YFY9FNXI56GURu+FFtr9LVuI8fj+mFi74xx/xYfuDWtvYuo8cZIoya7DNnY5kr2j9
ipAQS6xf3vNdZj9fnuGFHS/Pv/8ybNYPKRhIcbhlovJL06sN6HFXml7KgH3awpe2YzA5A9+LtumG
/gJ/4ABO19Aan8oH4978Xtw0brVNgOjT7oYD24AVxkuuu07JnKMYRRIVVYXF1EqK4gSwlfdrRB9L
h83naL+MKghAIyJNcLnB02iDofsYH5JT4AaoI0eekm2EnejLToHLYQZ8xf3lZVoyM+6iUaTGlIgF
4rNePKrqYx69jeZKhudThO/MZuTxXCWQt0I2YrLYVjgxX/Piu/yJ+MOhusX6HOKT4VQrfS3sNh7d
VYZhZWgq5q4bOhuS81ZrrCQH5oTDuUHMv/+yKrnZi4Mym++UPFHUqEmgR2576H6BTmtYk4b6lN87
18scVn3pJUtKVkO+BK70pJzGQ+lCoxQmymzxVG+C98trveCJeLFEOW8E1Ryw1iJInlh7I1dIvYlg
9m0jn4KVVxy1fR7nKxO3tCScA2hwNOhgNp1N5bFU3iplpd2lUXChQ87EEZw48w0paW1tvEnA4DH2
mpM3D1nUgIMW0E95ZVstrgtn70qP10sWDAgMMhlEiG5NKxuEmdBNRIY7RlZUopasPoH/3K+q2y7V
rMtLtWCWPIKrF6VEZxk8XBfcBvpNQp9DchUCTf6EFn7ZagURJKATsC51Nz2VQeb0hnGAEMYdRF9X
lmhh6Xkw1qiMWTnQ1nDNhE0OqI+be01S1jbW0mWfx2KlUA3IJyE3wGiptKGVq120Y1qngJ5D0l0B
FSRbIyuy3UCz8nYU1G4HHEBjJ41J9oPxUclBaysF+L2sUWMD2TBC0pUDeMFb8ECuOuhMCpUgw6UC
6M2rV3NijjndmSb0MOJrtAeRSOGxXHoaFCHLTeLWrFdO0SSDPTXRAQ9I6JrvXth/vC6jbpK0bTvJ
dFFNUr/10FDb5WCdPoEAXl05Spe64PyDpEOFtwT/h5shI2oFU3ikYv0T3L4r2dbP1/kzPpWXaAwI
sAYMj7muIoedJ6uRCR2mNnEmnY6W1MfkZyyhup1AxGdndknwKNO232eMKHslpFUMWvhyREYRSj8u
9ADAwayCB3YSFMluBTXCj1K6FYFd34Yj2PKhtNI857JIH6WIFg/yoEc4uZNsH0+TeSfL6eQ0qlFu
Mj2sXTkEPWDc1NPWaMzWjhOwcgOFLjzKk5H4QOQBSzJ0QDVachoPLlOg1GNNUMm2qBgemqEUD3P5
mZvHqfhNqunwE4Sj9IeR5rJud2IELgYZRTgudK4aVxUl5XnoWuUxB2/tJhc1DZJKuoinuTCRDWg6
IYNSFz2QoODTdg0ZpYp4c+rFLUi1KwB/k1RGxEFa5kCrWzo2RQ5+7AGCFLsJusR2FIadVYBW26GD
CQIXkJRPPgj32zvBHNvTlPfIbUPL4+Ua3yjx1RWZmUHSIKqJG4q6C03FubjvWCnSylXtvAlLpsgd
xRP046qUmK45KBOxQO08HVkKBQC8tqebQkehjEP7Ilq5RJ33lRKPXCnHuMnTtmq9Atp6qNYF83w8
qCsJjPM2Bqrp38eS95mhF5pceZrwKOQ30viYrTHonm9a5rVJ8y4I9K4BS0AjyFDGm1Qf5NOKNTTh
Vcv8Sa72NSRqxLEEMbBmuIMQQ3SPJoNVZXJoQ5hvTax4aQzcUhttaMRTFgqukif2AJvpYz+RypWU
2NJGmgOYLwcteEwjOVbAYd8l3SO2jWQLgb43FQPqVURwNJ0+XjaIhS3EoxsLooGZLTVNVy+y2xJ4
gywbVk7yhRhe4mGLTNAgBQJ5cLdQmtyVKoWBv76NWsgxtDgOAl3YpYbhEKWxzCIPrLrI6B6J+FBB
NSbCchB79KCeGps29hiIvFcA03Nc/Kdvl/iiu4LKCmsGwcCQpd2Y7VQdSgQQ65CNldNjaU7nLfNl
8ZqWgm8xM0w3bctbKgq2RMeVoHKp6fn3X5pmhqzFjTQQN9D0cjeEJRQggkxfaX1pZrjwWDZ6TQzB
++siPQ4hARA8WaB6fwnE5gQ5hFXMzcL8c3FxCvmKAJJqhps2+j2ksvYi7dcepBZGwFdPQUENWBOB
Bi7OHXLURYk8a6RiN7VcivfGJK7d7M5bv8TXUCm0jYGAIIZb6tO2lgIIBHX7ob0qzJb4Iqq2UQSW
G7ngVjh57THXq0emKwq4xtvklYnCWkZiaRTzLH7ZTWIgQ6tLxWxJo/St0MhjnMYHaCL9uuxblhaD
swMlmPIYKrXEFQcAQgZ/kkKHVFA8WwmYl9rnjKFO1SQBcDZwTRXUer2WqTbEeI5VWt9MebnSydIc
cTZhqEFEwfkYuHTUXZpJkNAjBejvqm5z3Sxx5pCkwZTKGlx9mj4k0NYopMOsewdRmMvtLxwlhEsf
l2IvpSDMF9xaHYlNWIW3hqI5tu0QHQIFlpdB/vFyV0sLwp2JGQuMuG8GySu15wFqMD1EFlDSYSX9
yuvawmLweGA6TWomD3XrSQHZ0AJRudxGp3Rg3y4PYCEjLvF42lg3+zaswBxc0UTYM1mlzxk1833L
iLk3FCN9SCFpsdWJAJFkNa9OsjSiWtuYYmR3+ja6DbDj78yo1BubBgXxlR4yPAVjjVWWUX9LdXPs
7NCcAwYx7DNzy8BN6rZlr62VrZHz7pVH6gpSYrYTKUcvDRLN7vLGAS/HvlZKZkl5dQfKm5ceoheX
J2yBCwLss5wLEcwCwuGN5DHaGajdD4pH3P/S3gHreOuQiIHRbexQpusEiQCUWJb0g9UqEFPse2XN
j32ykJ450nl20jarQ5WoxeQFRj+Cp0CFNoRFAtyoIYQbI7QYiZL+MGmGcLOvRPpdg9T0Hpwe0Cqq
SmUn1yEuKRkSAiKVVGsaivqxMCZm6Qp0J9O2Izf9oMdvDaS8v0NDOjvlVdm+sQkC4IZIQd8ASdAX
yMyIEK0vldquGonKuIUpCHamqva0cShuAaYpb1GzZ9ZWAvrUHbimIKPIivGZkXa6FU0IeukabTai
SBnkIUmnOPUodHdJX5uODEWFXSiG6rcRgF10Wwz7rm60HVJz1b4ewHefGb3siK2WO0WltE8jBLE6
S0vG0TfBDnVAsfG07aEy7JZhke5wqlW2rI4FCgMy9Q5Xl3YD5kUlspt81kAFb3Ak2/0gxtSBZhny
l0bKmsME3QgvqmdFYL2QNcmCFF/9fnk7LYQ3PFa6g2ghixlrPX2YRqcCbbEDdiBypffgPGGIN3NI
D7Paq/PwHWXeh0Q3CyvFNrjO//GsryZ0wssQV2+vkl5reFYpP9LgLSzWal4WXDkPVlYGtZlKXa8g
CoxLAMBZWx03aVuMjUNiKK8onHu8ah14EHIzhWoD7mTimimeFCLxe0eDFRe7NIb5919ijlxT2qiA
8rpXhMhqtBl1wrx0Y5WdxhaX2M68RtGDSBLPrRpTJYPKFdLi4SA/JQp9yqPKuTw9C8cQDxYe+qIH
Ng6ZXbgV5ISkTHILERxcWa2tPfouHKU8X+AQBa2WmZ3kZVp+J0OGHSo/IjjzyzvBIG///8MwTJW3
NsAk1ZQlFfMiJLFEvC1HkR2mV2yhuXHO2MwuIlmqtcyDDin0nG/Stb15bmbmhrkgQxHjEitJM6+I
kJKzaugn3TZ1IP6ikxTdxWGc7S5PzzlnhI54a4tZ1OIMy1uvFKGAHDrQxVy53S+1PB/dX2xgLOIG
BUdt6xFxX+CISKHVe/mbz1nX/M2cdUWQo1J7M2u9MH1QS9EVSmi99VaYJhsWhCudnNv+cyfzynz5
fI3piTYEOvNaCCsLYWalI27QkrjS/LkAZm5+nrUvzbfaZFAqKq0XARsqy0cpeRQS1SZ5Z0GU3gKt
wEpHS5PFhfY9KBpDaMi2XtcSZwrcKlQd1kGuDbCjRF0Jv5dGI3OjKUM5IOBJ9kQSSi4IhOI9UAnm
nPylhypT2m+IR4idR2a0cqFY6pGzvISBPSLI4xbVvIlfS+SxU1DAoEGkD1fv2oLS7CGHjvflDbe0
lTlrBAc+tN7BpewJeBLpZd1Kr6lrxzbgIe00gnZKIMD8tELsjqIEHeCghcxbEgS1zSIxRfa9F1Zu
3AtzxgPYJ1GOWWcgkwpJ2k8mNihJIklxIP/D2ZcsSaozzT4RZoCEgC2QWVlJzV1jb2Q9MoMAMenp
f8++mzr6isRu7o7VaZMSSREKRXi4uxNoTGvgD31H5u/WDEzr+YVbcWM6SL1wjQoCGZaMwaNd39nl
Uj0kold7NKYDCZPL4rLToCN0jRa1YWNOx5h5EWjR0LmndmqX3RdbrForJ0CH5lptN4mxT2SMsx0M
1kmS/vf5JVqxTx2Yu9SsmlBEGGNvAqIxca6zrD1kdpte5cJqodQ5bEy04tB0UC7eDrlh81rG1C32
jnzAGw7aq1fnv+JLuBAOsg7L7Uxol8rGGeKEJ8DNAGlwIBbElQt3Ede5MqCqK7HdhQdNvGH22UNb
pM3eIDYkzXsIZTR4Hby4pNnsjzg5Av21dPpBp5385GAhCenVkHPsYw790aDg2dXQzmDQw/7hXfoh
jBYJ/2pvec7ON1sfZq26jZtvbaU1l2vb9kIzAqOeEGuY5EHML159QTXk9FmapyVpOhtlg5PeNz+9
7AfJLiiEnMbV/Cl4m6ecEj7ExPYj1rxACji0pq3OszXz0Rxoz9OphQjzAFFPwI4MCFJs0jp8WezG
L9cRuzYTS49+5yFWjTOHNnS8Q2blTUxaKJwCnCBOcuz9Dmz4yw9ZGGgNZzatd8OY5NcLBUOQnVU+
5G4FWvZkZV9lRlL/PG8VK+5PB3FCYRZyjkuHHqlKBIVrHpyyQPHvgHrjZcfhX6/Sp1MOWWRT4VUM
oy6P3RShF/b8L/+H1/rCfP61g30aGFz7lp9LDHxCTYrr4imJx2cLndDlPt0jZRBN++baR5sqvfHi
7gpKwdHGzCcr+Wpm7axUdlcCT+IjMroh996VvHb2Yj/dgvzHuMtuRdzvK+CY0WsHmKsdI7238583
O8D/QTO/mF2HbBYeU2U6pmWcpK1JwplnQCk4w8vsgpM7BJOQ95wyr36w55b3wdj79RyQ2QF2dOyt
DyMxHA8IG3u4A0sSvalNPzN3aFnjUJzOoEwH+VRa3I2GXR2nUlRZwBjUB6aWekgx8BoyyciyhZBB
F8FcKfI4l9UI4ftURYY58MB1RnOX8MaEc6XWtYme3vukssfXBr0wf32LJ7eCyfbdR+tR5HjS2TNI
5kQuhaCz4yfjndEk5R4JWIJikOU+mxK5WCiOZ0E193VcSuRkZ2cu95VpzlC2nMChZQ7zSzOO5Drv
RrrLhmr85Qw2WIEXyvrbfBFs73bFciuayt55tEt+dU3WN8E4CXyamAqE/q2o74TVyG8VyQ0zKBxi
/OBQBr6x29EKEqdKogUqMOA8V0P62/WBuUpJa7yQJhnuCpa7gTE5STgI/tOpXOuNpDYUh3iqHlxw
2O1UDW1bBS23YLZGCAVz8EaF3LAqUGyiJq8aAcIXqrjYWaw0rjxz7J8Wc+E7UVCw97JpekscVadX
SzqSdwR5HAh9G2faKKq4a9MiAnBGBfO41G9d3fE9ZHHlnUdLFrtloUL4ZP+6PJX0Rh9UBUE/pOZu
gSw2CaoMyql26Z7Sc4wMEQh6KhaILsE/k2477sackxsPmIlvQhCrDGyR+kfSt2/JBPcBv5QsFfRy
c+8I5IexxdS/4pD1boTU7KiVusI/zvnLXHa7PL0Ee3Nyx9rjzMb97zpG6x+ZEiAsQaKvKdyfqt8q
3639cu1d1kszm2sLT+4lm+rbskInk+yzjeTZPxK6L8xf7yvIC+TPbAimxZwRoBgMnvxQmeQ7DsTD
kVfVvE94nYeLNaVRY9buHm/yJUxKtYQghTYe5lyAbxpNoqHZz1UsHWnfz0m1VRldu1BOi/LJK7fD
2DY9MGPxZE8csWh+VeeeF0lPtlF6EbMytlBnVqZGAnW+juPlDlSWl93x6uW8b18JjHRMOcTcGw/S
7OTY5jCCUhU/+wxHPuu3APdrYaiOJW9IVvOp78iRImUfe6RRB0jz1ZEyIJde10PcWHkaVVYtD7WT
R94EVljTqu5lOcxX0KGvrozkwjBQh5ovMim5tUACnarrrH4tQdSesAvK+6ct0g5ChSBw6dIqj2dx
T3wR+958DVmSKz5sUbT+S8J9YQo6hjw13DlrTqdggn09T0uW3QheWdeCC+Pg+a2Cao506S9f9uoF
t0eFh6OV70sH7JHzAkWAeen6xwZJoAg+Enxki+Pvq6ZoD5BPsUIwdIKQgzfjFbTKmiMHJV9A0wSM
lp6nDkuvhr3rUvuxNZcpQOg+7A1XmBGk5pM33zGWY9tBxb0Yy/rWO4nJlzYjBwi1p6Hr5Wg1Jamx
E44xRY3y/Di3Ri9yu9S6A7DM2vkjh/T5jP8ajdw+IAHWPaaVGHeqn2noL36x8QBeeXLrsOvOQ0Rp
DAijxqhAV46I3Nu8DGQdbT50VvzhP0/2ySVIL28btH1JMK/0d8XMjqLf0tX69yu/OAL/Qu5PY7fp
kDidj1PW2ahXBNNgOfV1xpL6m5fUWRe4vaD1Pkmo9V4R/yi7E8uMzN6qIT8Qw01+ZmYBIZPR6NUx
c7xuby2Ze1VaAnzCntwqSJzgQv/7K4nOjTYpexolyI0gW7aISEDGYZfNVb7rbEoPoDQe3qBC4l+Z
bvpiy7LfePGu+TLtIZY3Jjjgm9LHtcx/zE32TEfzZfGdjafDyrbqvQ5lJ0QjZ6TtsuTR9d54/nze
Ba+Nq0XXZWEjus2LPO77el8lYKFM8o3Lc+Vy0rsZ3GWxrWqGw2DMDMQwhWbb7Mx8vGKouZ3/9SuL
rgP006pnEvyMwAIudyMtAipJVA/m/vzoK2vz71L5dNx9FC2Toj6lSpchyMlBtr/PD7y2MlpCYOFp
BS0/2KglhyMRzi85DDvPTiJ4mg0Ex0oa6R8+/9NvH9pUzkOCmyA74cxuDQEaqere6Oawq7aK7muf
oeUIeFa0/lSSLJaKfWNL9gecXNcFH+4Arj6cX6m1LdCOp0ABOp16kseYZ9kVpSI7mo1bTW0rH6DD
7mfLzxqjq9tj5tNkV/WgtgZbMH1pPNd5Va61Jei9ckx1/H1u9LOPkjZu/krtvOQAJu2dnW2c0rWP
0AJsNtF6TCyEqBCGIAHxpmefLW9FhuL5DGd7fh/WvuA0+afjNHI0izcMJ9bu9mDkDJhIQu4/nh98
ZZN17Hzj5TKnlilj6Ur07IsOwhWyIhtHaO2nn2b99NPt1lOpAOdX7DMAyperSYFniW7kW9YWX7Nk
22DKqjyk0MWydwGKW6Ip3VWXVHMR1emQYfiJJMHzG1vLqgjP0rDdgiOuLYpmugniRZnaSMT3+ZuZ
/uGsD+S4seArrsfUbHYZeht8DAX8/mAOiPWsbDeAf/44Iwsa+bLJDsk0LtH//9k5Fby13ZWNmdXg
SpSx4Xnu7xzwqKeybLe6U746mafRte0VlcFAlyfnuHLMd+JWO4tv3Y5f7cBpaC1eaNBVRNASZ8VL
5d+TMXtI3OWBjcnGJqwNr21w5QNMWS9dF4veCoviO0XF1U8fzi/6V6f+9Nu1HZYA3RfIe5CY13d5
/yGQizPdX3n266Lh9SIYUKCqrxXuXZdKI1gWpBMt0C+z1kADhs9+nJ9lZW/16hdoQieyKIANJu7u
S8hyZ3Srk2ZlffQyF2GoZdQKh5KT1sZrfLR3LaTeQscvwGFOO7E//wlfWRr2Qadh6ghkSiflW1Ai
TK+SYmh3ExVl4PWnJFeBjJLVbnUvrH3S6Zx98qKdbRUWhSAwaBYr8qdIJ/QGCXT/+ENpXtExv0yM
0tLpl5oa4Ickk0BTUnnLuDgoz349v1orJqHTLzWkhZ6zC4uDDENzKCzlXAvAdW99Pvnh+SnWVkk3
6q7giaUWnCnP3CPDOAfJPP+CjuOz3QJXfn6StYOrmfbcpzhblW/GvFvMOzyv6SFpva18+8roeunU
B/nsOOTIjIiW8WNPi36XkeSSwg9OrF43neQkUMAehth3/GNLweKfbpEMrRiDXjhtyjYvpxawwxl5
Y+F2h6R2w2Kw9xMF6aK1wUGzssN61TSXaCMcu7KLPSv/Y5ZGdm008+PMfRJIBJMbW7xyVPXqKSCB
vAbbH85Rm+2thNVAmqg5cnK6RaLrffFIPm3Eafs/2TMpCVKx3LPiHmmooXho+Te7RE5fgDdEuOFU
Gxt9IWsLpl2hoDrNVF0SMybyvekHNAbeKefDSfyNCGztQzSTSwE/AzTdMdH4C0k5JzfaaJDWAeVe
CIp4oND0xyn01GX0vCiq/HfdUAJrSggidqfE4Q21WACi9Mfzdr226dqtOig6LS3QsbGcwQ843NE5
jcr546LB9aqoU0+9VRM4v2RC6QNxGGR/XLfd8HsrP10vH9TeNCPT6lixctVBNsU3tBulQe5dxm0C
ec//rvq4LBUchW3FVNqhvbTfoJkNQbZkI3u64vN01qImJfliNnifSd5+DI79NDZg9jq/8CtuSa8g
JDUex9BsbGPhZYHwPwDaPrjpt7pfQqN1NiZZW3/NmhllaQVGbwntY/e5LpgVWCL/JnFQNxzS2gpp
VuzQ3hyKtl9i1PuQYK6uhHAui8P0knWVe0tZJR3A9LJ6nXl+Y6flRhJk7VdrxmrmCzE6B9dxmaNy
ho5U1m1lnlbcms4iJMaUC7dfkI/LmslCH+RMrqkqp0OLXn6UPQt/48JZ2Vq9AO25Ngo8OJ5xBXHJ
cEh7GUBZggRiNLewh2tTnFzrp7uAOWr21MjbuAAvcWahqSjs3S2s3AojBNrH/zs6mlbafCboLqk6
NIEYdeT1JcCZzvDGZwJ5MvqXGCJ05bizpPrpwq06Mnk6b3yrk5+279On9Ubu9b1n4PYRQxrWHDQA
qBObcE4umI+DfKFmBMr1Epif3ML5YL4fzehm2POmHh98h/ev53/JylHUiz8cwpNZviALwRsZ1ITe
oK11A6qzNvTp75++cSTCHDwE6PHEyAiiDSB30f9hXzi6ZvlN3aBvYhAnmNi7M77ay5/zC7J26LR7
W9AFzaIC4zJX3HiWeUCpNMbv3p0ffiUs0PPlSQEwAl8Q9i3s3V7MoEX3SJ3ke9NuI8svwuGSvD8C
qX/c2p9WX+QMuIZ2NuPF9h6GitAANQqAv1EC2HDuK65Gz6Nbhe2X6Qk+5gjmhUZnin2XDHnklBOY
nfsuuczT6LUpzxrThE3IZeUe+T5DVcwk1Wtabpyjta/Q3ACYAXG5Qs4n7jk1Q+5w41vDCHih3Sy/
8q0k2VitlXOl16gaVjqg9YehkVx1JoLywYgUtFKOjirMjUht5U7Xyw4mM0G0pnB2SwvNA155lMML
6Rfgdn41/oUPMb364CrZnxgyJCLNZQlys/jwJdTbz5vH2hdoVu0XFS27oScxXYofpsiPzAdndwE4
Q+LuUaneCKzWNkMz8tFUBU25bwMF2v5lqunA977cQvt1q566wsWLQvF/nV9VOvOs+pLE6OkY/lBa
d5FfF8WOc4tftS3pr6sWatw+5IyfOfjV0JZYmj/AbOO+4mqoYt/3yf78mq74YZ0niBW0ySh8Dpp8
uheJjvsAmP7n82OvLKReqfDTjnEHoKu4MGwoIzvdBzTBE8QzzeH8BCs/Xi9R+KwpSZ9M+PFqAGmu
Gt8WU/49P/bKYdM5fpzCLStiCice7A8h2E4kTkTM68pRx7J6PT/H2gKd3M4nN4z2DLOuqtGOjeSp
cL3Qzqtg2CohnAbRK8rw8XqBwmzBZWABuhMnzLt3K4Afa/8H881nxfKNNVr7/dolbjTSMxuHk7jh
YCGgdpXdg9a4C4CUVRtea+0rNJtPmds41cJozOGqOvSlLmIMpZjDbIugd+0jNHP3fJoOlFs0pqK1
ItsW9u1Q8mTnGNl82SVlavaeJosDYTBO4zYBCgvdPe7khkxeOLr2BPeJR70yq6o4FWYbN2UOUEte
qvHZaVixpRP89SqZOj4hA07RhCopje36bu6Bufxg/kZHx9dWbOrEJoD+ggXUSvvYdYoaqDTPONrQ
KNhItXxtx6ZObZI5mdHSAd4cjvwmS8Y/jdm/yjx9F73zG4DI3XlT/vqcmjpVCQUpXWcRPAgnVh8o
Ys+gHKCmwAYSJi3dkqham+W0O58chlcYbmb7HZSzm/xbMudPyzLekV4+LmW+cZrWptBsGoH46PSs
Qgwqn0zEoGK+N9lrNv45v05r26HZs0dBJ5Q3rRXj4ul2i1u1kE/v4b0lqT4MlllvPRnyl/OTnZbl
f12g6WumnbkDs0wCo+gZuvgXUYlDP/Pntir7DbjI2tnVLDsxSQH9CqS/ysk5QE8SbC9y4+D6Kz9e
M+t6cnIoZRMVW+C6CwwHdSTe2rd1DZXbln13sIyBD5qRYPDAV35+wVZ2RydlqZU00S2I7nx8Svro
+Wy+gjaDlV4Pniu/1zyvjMhSRf33/HRfv3dMnZvFgf60LemiwLo5Zj8caCHsk7yCSONsGTxkSJ6F
Knc4Iu+5Z1svk5VDoVO2gFLIsLzERi8t3fEaMpHVtTNsGeja4Cer+mSghoIcnUEAH3IS0wJt7Iy2
yzR9FnLZyEyvTXD6++cJes/P/G7kx2Hsb2fT/Nl65X4wjG7jBKwcaF2sEbnjBDzTLrS7JvOxQf9A
hJaB4er8fq/9eM34XVR3oYE2+UfL+DHLO9W99v2G21obWjN1iExk3TIq40iruwnAfSB7goZtBCFr
g2tWDjqHkwzBwo+L/9AsIkz7p77b6lJZW3HNzge7SJFDyoxjbopvVcXADOcpNzy/4mjP+tqN6EQs
eOrXHEUTNJokEP8Jqmls/jI0Cz0VLDGLUHUesJxuXskDuEhIODT5Gxlz9atHqB5akjggFuyniA9M
XncIMI5g1HZ2ebY0P3q/QgeDpXI7dm1L9WEtOy/ivYGWq6rMVAjNbx+U0+nQ31V9W0Qobtk/TtcL
+kPzKS7RfRKiw2C4p4biyBTUzA8rNNZ9H2qBJlWf5j544QyjCkeP12MwZwM6U0Ao+d76s9MFtSvn
5753QVZY9FUfZj1QvtHsp8YfZhROH7VgNrvvuAEcQWM7fbbzGZXPtsVAkTF6hfMrz3NuwoOm7FXl
rgqnvp5DZzZd6KAu7RtNjOH7lDM3D8aiZhHJxgAqKum1e4ItpTm3j6McIFTATNCkyH54NkX3t6RJ
c5um8FuelabLY5kVNY+AyxM/U5DiBGVutoGsKoqpCm86QBpQPrIs6fY2F/UTX2aF/y1/9mzuQTMy
gWRt8OWxMFP4lXw0HzwPdomY3/lFHQaNWaP37jLGnD0Uq41dAuqjKHUK+1qC2iUUZBbhyOY2dBfb
3aue0PsloeNf00BB4rbs4FnrETTeQVU77b7ipgjoWA/fDd9Gp4hBpl1uUVQwBjKHDWVFNJtpFc1T
RkKPt9mtvQCv3PB5ioy56qddwVOaXXtiGOkB0heiCg0jsdBRYPfFd7NYxic0jWcfE83QnkN7xy33
lm34VTjUvLzBW1Rdq9FkbbRYDXtrM1+hpYbZ+UGNKQGxJozD8zICBmincMqAJhbEzmkzvdcTRPOi
xHGbHXAqYxmWPbGuWO+R24zl3lM3Z64FqpeyDwbUDQ/d6FddUI2sBN8gM3wBsk9DoN2ubNQ1GacS
YuqWk8bQWZ/3bp6HoG+hB5l1faDgBvBMMMeX0lBkitzUroEab/ijPyzg5R+cAZJ3vAMKhKEzBUyT
9Z4XzXgitfEaM+yE5EevKNlf5PqNDx+YqdcmL2A4ad0QuetJJ64Jp+SqyRz2MDanXnqvqpvbXLWW
u0u7XL17PbR6XdVNr6jp0iKyuox24dR1tdw1hKqdnAxnjzfHBAiQY1zXvVm+8mL2XiAXNQe2NdK9
5AztEW2zPCaN0R86wXJkAIYxHly33lXCzF6rBuVJDxxJ73zojcNQ18bOy6tnJC+s60X4fR+Am3D8
3iYzfo7p19EiqBlgt82jqaocYHhLlVdgHXTYhltbccg6+RPLMzLDFbSxD7QC9qKIPPRbhYkqd+f9
5toEp79/umaZR0XGMkAHE9f9SLwRTUDe4gS03aryfAlLR6ZYp2OyaQKWWrR8HtW92QXpw/S6/ADn
UXubvcyPxnf73XufnuWjvOV39On8R62E9jr3UtqyhqboTDharaoClBg48EmFMvKgY14LbleVROdn
Wlk+PZ9ZtFm/OAlBp0pmQfbPBaqnssvftbGViF8JVHU+VU6WIvcn2zgKHyzwTIKii0VJ+iQGsHUJ
tb/oM3Ri1dIsBIgzgNSuJEPDaM3753weZwhdGhfxKOEUaKGFPXjCrApUWqv+xq2dIG3pho18GVxj
ZC2uYJIaqQWFl2NZG0O4sIlcl7YTW6l/MNSSgHI4fQEm55KzZbp6qR6ghXmyOgZerzFquulxHOab
akZrT9VvBGFfbjlmOH3nJ5NcBFw6uq5VjAaOnY8Qj7gyrE+Ni2V61VwGVMI0p+k/TeOU8NxLj2dX
hwKbCw2zOdl40H0Z6GFk7W1Q4B0lKgvVnWaZUTqU6Fdd/I/zJ3VtbM1fWRMpF8Mf2tgD61iVuW+1
rH+fH/pLW8bPPk35aUHKfly8WgJE5xRUhdL27WPdcmfHpu7hshm0ZwGaRWvHN1zYQJ7mcYpupieF
8lRozKNzSaYYH6E9Dxz0pvYNn+rY7PIPifpQIdLo/K9fW3rNgsFYPLNpwYtJOE2Ytn9rngaXjaxZ
cG7ngFeT2j8aROxqB2wJ1YZvWNlTvT4vnWHuVF/4eC2JAdEr6YBCInXxOwFj08aSr82h2auZDa5j
2QyyVUMbOCbCxvkE6N1Y9S/vMtPVC/R5nlYd2oAQRFHU6NGCrt4b+9Wq5Mbar/16zVh7lhDHUaZ/
tJfbIWGhVfxtZL2x/CtHRq+r962LZq/OVnGeji1CMMuIUl+wS57CpquXXlUqK2us6zZOC9R0WdYj
kVPdgUJwI+f1ZWIK42sbm4IAugN5Lz8CO0gCo2rjktsAfU1QiDJ/j5XoAjq1x5QWGyfpXxvg/+Tx
MKPmky2Gq6XxyBiP74MKuw//zUFGrArYDVkgmCjuzOf5+zfxiH5+9e287f1rtv1qTu0ATH2r1EIS
IDMbx4p4AghoKCav/mlPiv9xUJXYOywd3vPcqCDF1Unn21IUxV4sCLdHUbbo7e8X0w6NrG3/tnO9
3Eu3zP6UDWEg37GgYFNM3XRVtE4KGv+u6N5Ilnv2vvRsOgRJBW3xQC1l9huPp6q+zGz0ilnZnE5G
guwuyAym22ZpsZwl6Gv8hjh3hYHKwfnlWzFPvXqWzZ6UHBnxf8RjY/bT6OJE+dGyle5ZsSBdHEOC
OnUqTvgr3+OBBa8y1BfB0kxXr5stHGT6SBtbcVqn4x4CLWzX57y98uk87s+vzkooY56+6tOVysoS
Wkx0oPHQsuzKGvjORq8VtCWG29bKrqbuEkIcD9+i3ayiGo1Rpd4UC6MvX9FtYoejBAsiGBkGdQle
DcZ58qCfPsaaOnO2x64AFC47jhO9AWTz7fw6reyyjiZA2bjsaD62sczKGwQhz01t/T4/9MoB/Vea
//Srm7SUtK5tK3bNv77/Myl+ZYMVkOLC4bV4w6u91LIHVPzcpLwHjP5hro3fUOCq8TrJ3i/7BC3w
4N4ERVcT8aSAp/CsKqipgnLsoweeqstm0AKQXvWOk6mZxvVMdy0SeuP03Usq+LitQOTfKfnCzeoY
gRTcLU6XuBRVDvS3WR2g46nXJd87y/J/O22S3gtK6c3STTKci87blSaQeYFJaRZPfcVwLBKIOfIp
pXtzmueNNPvKydOb2Fjb0bpSo4oN64agydt2tzzjSmCh14LFDIER/NgxbllMnSlojSIgFwkmwN61
DVtysyMZBaN06f0Y0OIeCqj+YnG8d6KKeXf+VHz9BQAXagYP+p5FoWUz7rJyBAUVeG0LaywDls4b
l+/Xqw8Zov/O0LPGEYPjTjFURywQKphBnaktwY61n68FE13ZgKkuM4wjWK2g7NdINIKxluVPRTos
W3n3tS/QogfP9zqzZDRHJ3MWOf3ygDTx0/nlX4mGmH/6sE+uKyvrkYEeOcdbBswgJGVVE46iMgPE
LNaVUU5mRKnnPCqXQbcD/UPqu9kSxQPgZZCjL+vk4PtJ8yPvhP9IRj9/AgIpOUif2Rd5JqCw/vsL
Ke9SQ56e6pOP0+1Vku6sdgKvfcvbAx34lnr8P5TS/3oP5p+W/9NSTE4LEefx9KybExURewBEVvTH
ZeGQ3DTe+9R44IhPXWf+NnvDFrnz11TqJvO1a3WEPhYQAJN3TCXboZ0tC/oxAToYtRtwiCeRKlvn
YHZDHlbKSQ/50HtB0g0bF+7X8TfTlZEygl+UK38BhfrwBk7P3xnYZQNZGneKW5EP7ojAmLs7ytB+
eP7IrZmM5lbqgttGPpjeMQMS2ZlZYNH3jlsbo6/tol51xg5iHVPHxVsuCcvUAeC633WmHdj8lSzt
rm+Wb3MuA7vaeFB8ffkzve6M3EjW4XnnHqnd7izjozHpPuc3Q7Fxe6yNr7kYaygEz81Jxaa4U2V9
LQY8TFKw3RfLRjJsZUc8zb9YVgmGfJLXsS9ui6WMrPEHaKzC89u99vM1B1MDVO6mfoU8MRj6wcIG
AT305dOfjVo2tvzrABjZ9P/abe5Y6MfPC0g+yypIu3sbBSOCBhzoCE7FhUukGSlKXGg8G2Embn3P
OPQv6W9vUxln7QM0D+d1NXUy113idEpC33VBB3o30CLkRKF97/X8PqxNogV4fUp6UyRod6MGOVRd
mUGVnjVB5aUBnmqofFnthktZ23HNwJ3UN+dpMmpk4N48qDBnfhqJBHLPAFSf/5aVA6uXoZFWrQvq
OsCnWdNf2rozkB3TYXLIVk/92gRazNAuczK57cKOZYESbjrOzQFOOn0gChQl57/h/+Hjv7hv9IJA
rUwGWsPUPVZLyo5k5HlktxKETnyRMkBlrktDg/Em9hafXE0oqqInI6nzCPXi5Ggo6gOFhPK5p5I8
JOZYHwT6xm/Qb5g0qEI76V3rmiImYLW7sZphhC7L0h0hWw6lC3fmN1UGD9n1A32ZeDXcO57fXJmj
kM/D4PKnxe5FhIYn74kkAhLgkF2M2sIWQd1TOwKEQUWdkf1kYweJP+Yl95ls2x3E/FDhlVN2b0sI
eAVzYy73c+2BAHcGHrX0umyfgTXwdXGBA6B+l1+XYwZKMvTPHRvHKI6Mu8W1S0Cp2OR8D2317Ij4
J7lbiqV6G0o/+QloQe4HWZt4fzNeLFcMNLtXrTLbm4arMgRHU3tql89DLnh/1/MGHI3LNOznkbTh
JHz1Vviq2efojNqxtkxvPVkWOyZBlBrwojXvLNYYSLgIzw4S2+4O5dTVbwPz/zK0/YciNxj0MzI/
VpacrsAaScIFjZbxWPh96Jmp95NNrNnXZlO9ubZK3iRJ0ij1EgkeLfM+hbcFg2ZNQMk89ddAsP1p
wRF+KNOpOjgA2sZ0TIBlSeyXMpmm/eRYVbSgyhKSzP0xVmb6XCnm3oJssbxp3b5+AjTNCdg0eHvf
Bk2mUOrP+TO6YgZ6F/8ia7fneBeBfbG/aqwyCYa+exzmYiP5t+Ip9Mrr6AIdL09elZKUBw2o94NC
5t/nzl6irJu33oUrn+Ge/v4psBslcjrjmHcgKzce04I/JGP3WmZ8w5LXhtfuHxCrk8oEPWzsODk0
gR7qPglGgB3P78FplK+8hHbz+MOQdxOEhY5d7j40VvEMR/HzsqG1e4eNXpo1jusc24oEjnFnmxcO
rN01jmjTKQcEAsg/55Vly91gbdHNrC22drlk1dCgF3Za8JqzAtle9cyKGN94aqwMrks/GClax6g7
LjEZ69CrC7yn0WboNxtbuTa8dqtIVViDalQTK1r3UZoCfgQuPAjZurmxcRZXLEoXggCjoGHUgD4d
wVfEg5Klb9SQkZXOTcQgF3TRudGFIMCKkM0OI2DHFR928zLIt8vGPa3bJzsVrZe1VQUHOJK0vzfR
K58FtqrSjVO5EgHpXCEnmIcBaMkCJi3YaTkDkPZUZt+ajgVkq1dwZQ6djCdhTQoVW0fEM7OnE86j
zKPa6eVenqJS11uWOwuorouA9CbT2XkMiHC5dHHosbax5R0DU0IXtGraiN3XvkZzEFYnbN5lBsXT
NOuOwKC3+9bCJYrHqQhJUfo7O+/zb+d3f806NKdh1iZw75Is8exDyy+Hdu6jL9SG6X3dBouV0v1G
KgbJ1f9xdm7NceJs1/5FVIEAAadseuv23omdEyqZJCCEAAHaoF//Ln9H8/UzjqtyNuOaobsBSbdu
rXUtXN31fXSSJrFHrybJSeOEpai7qN7ZDbxn4rEX0jVqvyHzq9AjPM3I5BmrP//EDzbb11ifNe7W
VfTtDP9J3T3Z1cRVPRrAk+Msz0aaHGebqV046O4wTlPwST3+wQpyjfnxfc9oKJy2s6Ip1te7hX3m
ofvP2Qayo6v3Y/bQP11cnZ5Mqk9e2j23nf22dfWpa8fP+iP/+VrgM65eixVKjTYICdoF3bEbX4f+
F6ITPnm/P7r21Uvhb00KEzTcOlq7I6FtZWm9m5Gx9efH/cHtuV5OrJRDm1BMOJ5pfkw+NPfT6odw
X3evi/4U8PteCPxPgRD416FdYQgcc5ygTQtpdVfWdkSm/fwSjOPXUA1n3ts72pnnMERYj4ducT4M
7X0HKVLOms9Mjv85T+ArvP/9XxN31tpFhnMEvPBM2L71OKBnPXbKa4wAwDZLgn2wpp9t/v7zdcaH
vd/tf32YSpjc5gESic5L9cXhTKF4/3HPf35mH139/VX519UFbcFEVjgdVsGbXp4G+evvrvv+ef+6
rnKN8Ja1xzl3RMmtpH6DvRL7DF7+wYt8vQ5o4H6lt80KfGqwh/MajgQg17364iKxfTI/f3Rnrga7
R0VYo6dmQRqdx+OqJ733HJ1//t39uRrmXj2PkgR4i6lCEku2aHXUtln/8upXA331NlDmB1KfIo2m
IxP6FuSuzzQ7H9z861k97aFbTrOEn4VN29INNT26xjelS+Ptb1QYcF9eVY49MzUK6qk+EeSnZAzh
2Wwrm+mTbdgHw/d6mxdHkiJrifKzdSRDaBuk2aJtk9xNw4/GQY8dfuoj/eheXQ1ew7cw21qLFSLd
u4xiRnKVyPTxzy/RR1d///u/Bpnto7APRM/RyJwKs+2nOYSsf/qk7P1gOr8Gs/k83XzkqKiz7b6l
voPm8YcislB/AwGFiPeazuYmGyBSMzNnZrks44z2L7WXDJ/Nmx99/avxG25Ak28jfCfoPRTduiCD
4o5Y0EY/G2Qf3f2rISwJy6g/qfokTPdGhuyYzMkzAOa//vxwP5h/rqMRJ9ybZvGy+hTOprlR0oeP
UGafsBk++O7XzDcAPjIy+3AGD9I/JdT7zlAlDmL5zKX/wc3/H+ob9UbuLBxFLPuK0B8slkfenifd
7P98cz4YwtfoN9pCWs4b5GRMfT/mxna3IJ7l2eoXRLLKG73nP3/OBw/hGv6mBgvPKOS0J7dRUdRj
TB78lbBPRthHT+H97/8avxLZQFAUGXVGCVH2Wpfd9IuK1z9/9Y8ewftP+tfF4eniJOmW6IyIrdxf
f1rs64f2lYMk9OcPeJ+M/6MQi94LtH99wPp+ZJd5mNvga2HYOyzZ40CZLvSAQDuYZpr1HsalZS3B
QP6spfDR87ga1HpMoolLOPhkvEFUNN37U/3w55/z0aWvhrNKCVCyQMgAUkhdsQDc/4673/3dxa8W
5LHl3TrVqOo9nl42Nb3itPWT1eyD730tHpeqhXQFQojziCDhG/SoM8TDj/Unm6kPXtFr4Xg/GePr
Bqe1DU5GkaVVrEObG/2ZY/KDcXwtGIcBRvK1XdMTmcZ/JvrLigtSDEoaCHCNkr8j9vjX4nGPwkbE
kX6JxIgAy3D3NExm7yT9ZDL9YKRdA986onzrZ+8DwXsiDSvVu/0OlAX9WR78Rx9wNZQbEQ+B9OP6
xOYfSIFKd1PknTvj3S4CMYd/fkM/etBXo7mRzdKaGA/a16Iyzj8s/tfJ/FVLGrbxq3ELr5dFLpSH
q8deHs1Virw9+lnMykcj4GrkimCBEQuh1CfgG3De2i8/dLj++vNt+c8Wxrvf/f+f5GqEV/aD0VAr
NA0yHzNapBJ8AlhljjpEfFRS39ThAPmY/EuT8rW83MAs5idILjzbRpXphvp9icMSiWOfEHr+WwIT
+NfhPomZuOuUtudu9Nx+dil2N4icfBk6F5TwYfICaffLbl1QdsQwn71guwuGWtaKfU+CrJxjA9xg
tC3BoQt7U6mezAWaFvVnxcMHz/Nank5S69VBQqIzHcafCYXFJ6+7IP355yf6wYt+HRDUy4XX9Thm
p9akRWC/Mf3quU/W3I+u/f73fy2JzNYhMiQSJGZ7AcntkP2gU3IecQ//7rtfTQS9Dlk4LShHEqAN
1+0Ln575+onu4oOp+DrtR2sr+Lih3iRO5SAx7KwCjDbNl22q5GfWs48e7dU8AICZ6VhTo6jN1Av3
/bM/fna49tH3v5oFQr4i795GMHwsHpQ9229CROLn2xyoG6iEkTwKuUH15+fwwYT8Pwg4pYOpN1N0
brr2nqzDYW7o2UvEXZfo4q8+4tqIEGAesE0H2RCUsC5fGA4M+0zEeQAKS83i8s+f8sHzuLYjwDkc
t2bGDwFnf9dbsQ/cZ6viR5d+f07/Ggtz4BIw7Gx6mtVEc1hmWDUEy48/f+8PBtq1bjpDdOECzC9W
dI0MFZacEkEfrfsMa/TB873WTnvAX88BBVuj3vp7r/WKesb2SI63/mef8MHb+j8Sap+E8xACVFqn
7NzVKiw7E5UOnOlchMNUWh195mUM0v/XK/yPUv06G2ZwOg4nNzmEyc8EQSR1/ByimX00tZz2ZOzn
39Dgza8YP+2L2pZ0L0LWwjNNJ7kb4Bf/OgRxXPXw1g956s/eNztwts+sbR/l0oVfNKyxgBuZ9cAQ
YXH/ro+4oRBZFMncIxw0HJqLjCJ6DM2UlshicrdcxBsiNGe2x/I6lL6vA9htsrHZjesmqhQJYb8k
z0RFyAZDP5/HEtk26g2i/3ErtMewZRWKPxOqgdfU2J6dt47WENiF6r72WvbP4LNk3eE/j8o2mg2y
qaByTgRhv00Wj1/k6oW7AVq2rxkaMvdAXtjTItf4yMPWPXhBAkT86lt3NJp5LGdj4x/9vjZ3vMOJ
puRL/TPzlmaX8bYpRSLsoUl0OubOW+Zn6E5XVUzcdHwHypqGjzzoz7anYelPGShunm8feu3VX91o
gx8eNvtw/q/sMYHbd8q7phWFC2PR5pLBALaxDEDAyech8ArUnCXoiR0CKlkDjoKZN3XCr3Z1EbvA
H8uOs6UCV8fkaz145yne/CcRj8iUp2kd3yQIvTnpJEOefRIjNT0au7BKphE+rYXJecdYmuwwvPph
hxDS5GGMyBZWbRIisywigCUE9ULSAiAAnsfc6Rfqj+7JIKuhRJhLgHehkbs5EmrXSSRMTaPrTp4c
9XGMGSJBGNOVIcNQRWJcy82uc5m2BIAGjTgSMjl58odxPpJUkUrYNX4ATXZ9xe5MrbgDghy2JIW3
B6yEA4oRmq9juAw53tbswSJx8TELowQvDfG+DljM9oOFKwhI3aFs5BDtNwuFpCd0mrPN2Z9x2s43
AriMLxAH9Bd/FrLEGiLv7Jpsr4imGwqkzK85LKJ614ZAwGkKdkWGjftllENa6RS+xWmV4hfsSeZe
phZRMzVXNzM+bhdZiC7A6RjKMIRuNxsjfQcWkNoRDlaoXPT4FFDAypNGbiKHKM5dmmVMvzY2GHfx
zNk9Yv7mu7ElARi6YQ3HrpVluHl9ASh9Vq1hsH7BCS/EN7WR1eCnfdUohpvuK10lLa5i6sgUDZ7E
xcHtcEORtL1TUZbi0W10F7W0r0J/mIGAj+tbicOnvI1gcZmRr3rIBJ++RTP0t1E/DTeMDRFG4iJu
4jlKH5yp2SWYaosgvzZ59ZGIWfiB5z8YIuayFz7wJpOmSLCdenKgYxIcfIs3E3J3dys0uhG2oe0P
ByTFPuujeu+lZK3mMFq/BOH2Bnh2eIxnF+yXbQErdt2inPjOXpDjCHBFGAAKARt7f0hqG72mq3LV
CH9qkL/nO+XNaqPbCdVz0W2SNXm2xbT0Of/tUyLO/TJnP0nW0bxpmr6IMsDpd4Jl+gtOZL/UDtzu
JGp2cbzyQ7wh5RMBdib+0jWm+el4MxZs6O126ildTkrFXhF5wQhOK3dPKbBZU5FlOOU0IuzvSdRN
j1zxnx4leue3yfgoR4VYWpeEXw2nPit6raC6gEyqkiILb5O4BxgjlIj5DebmLcQ/nVBuJJjqOp3k
24DgB98FXt4jYaRsxvHNCO4dIa1zX0bfE8/NqMcisX37BlyIRoJxs7bfM0tcdFg6zW8bAjLGsDWi
RwptPz5tQdcfkYIV5CIw/XNk0IOtDI3rfW9jcyZ0W76Hyq59wVZvvKWqB2o1SrJfMZTqOUJHgwpY
C/xeHz7yBQmphdE8Lmzi0R1TQ3AwzIRlSH2COM4Z/e9O1F7O1s7fWYeAg11cJ82eiR7ex2XlyVz0
ScuKKFrafV/T7q5OBJyEy4wbGdRBRSY6gbQSBKcN7pViNTih76asvWuiOH1yzpuejBLbSyDHdO+D
bHSTptaWUTok2PSv2z5ObS+LzKt1zsKFfXVd65cUOSR7t7gIToBFn9dtHF6cnlLIRvHtkeNJCopJ
ByHDWfwSNqF8FEj2rJj01x/N4KGvYHiPoK+5fVgHsLhmMqr9PHlYRluHVKTZmTWPA+VVYdotryAK
tPfBtEb7xvSmXJJIF9zzeNH4SlxwUrvuTDu3N5vQ+qecxuE29ZZpx8a0/9a7Brw/1UVdgYOX8OJF
gXfUXTge8FrgDUljcRQN6XcGDKpKSJ8W8WxU7nrM2xKPaS1iI9JdEKb+yyiEAaZ+gudBcZpuRZdN
3s8FTY2LzGp+Fxv4IugSuVtmRPOlJyR9ZX7fAR4x8UsL6d8+XdOwNLaWJxXgAlDxC8zfs7rv9Lyc
2oABSo9oaPacwEieK1pHD2JeZC6gkH3a/MZ1RaOVj4R22dZfIZ4MTtB9Assdcb4PBWS1vaE9JuYY
aKSNLve9SmiRmTAEVRg6T+R9TftFsullAG94l6UT/xJt3T/LEGtaaiiNbyJYVSqELetnVBIY8nXA
2HELjTlGAOVEuQxg6C6CRgGUFGNqdY8htllvvh3oXPU9o0VLpkeXTLc9y/IBQ1z3mBZ5iJTuLarT
Y1y3YXAXi6GWFQx9dtdlzfAlS/z5RASkW2IexCFMauRjJjMbgXG2iNG8LABJzIXyQq13C6bHgy+R
HVRkM1Zfp4axzlvuiydfBEHJbQSSUtcHTyMnUT7YEPsCgWZEKBFBroe49ypvq+mDGwOETyOesmwC
Y3776TJVYNRbebfpEQfihrocYCucUMfZ/DN1sXSwzHL7FqSBBf0raMMIK1uX+eWM4udVeuv0EmSx
yHIoYsVOKa0KjbdF5JD91F0RbFHzRmssAOEU/Ja97542PWTQMCCNVuUzR0OoMCYGeyiZ4ymX3Zju
vBqSJMh2zSWMPLXHVAjS0Jjqox4hOAUBK5ryUWeoo4LJa95iL+PngUR+JXxpNAB3yZjD5pR5yEkL
MSVuSXJsk0TtAYdxdyjFspcoAUUffWowbnukUQKL4P8ETYgjYUoiL0lLIIA0UtsrvlC+d5b5skhZ
7aDfZtgD5DoCpCtns2fv44bpnZWIgQF6GOdJaTtUnDq+2zgbT0pQDjBT2PA7mrbjmUGkgDhQ0Lhy
IF2929BrRosDqA7Tfbh65EWMIvmtvLj7DjMplt/ERcuJORTLncCBduDL/gBvGCmnFVHzNjH9vo6J
ep41nR9EhwWktzyEfjpySS4k5Q12h61LIRH03bMZEOZegmTU93kPiDA9iQbAPonx9rJI0ZXN3BFS
DfUm7lLq14jQpIKAcxtRTEW0N2FVO+F9JYOr52KAU/13k4DqEdpZ3kLSgYM0Rl1lkl6BIxZ0opC0
h7BegG0Bffq2FNNcx9/UKqK8t9ZUQ5SET4h3t7d8rUmbN5uLAJtqpvrn4idefAAwGGKOiJjMPED+
AlgAMgPWnUfloZtkdHbwEKJrGLFln9YNP3uwGVvk93J/51iWAUxFiL1fhI7LxmArS9MZbohFAYyW
6c0VnXGBLIZQoJixlg1PvmoQUiedvHPWJCpfHSBUuUCe5YMRq9vR4b2f5WWuewXaB0Ysb4Y6z3ML
9Gbc51WwLCiaxhn1/SzRJemNJYV4zwifscaKgkuFGY7ZdaBFBFH7Y19DsZ7PBt94RJ12HCIf20vG
m2OTyBqhEgo7HL3WRxkGns6z3vMrGxBxXGxnKxkPwwU5XOyE2xsUds2CnY7FBP1L0N3Odqz3aqEy
XwIGGzp4NvIGJlBe2GwVhzabwwuMovIbdNp6PqabN+88wcYHmWakWhpFb7oY6wUED9t9gsCJ+yGc
Fc1nGAnPk9+Zu9RXbi7s0m0HJhn1cZAN9JtHW/niO4T5JoHXVBLL7gtiBuklCieIp+U4yn2X8XgX
MmWwtqMEyQfINIqZxN2+Hlr/FPW63xsI4x/9xhu/ORTZhxGC/rOmuodfauV92Xd1HyO5gcux5KNr
i3jyzRuCiZNXOYGMxxS083kTmXZALAe2dWMY+Oes6ZN/uBn4AqAvX0C6AUELtV17k7K5qTyhzLs2
KZiygrkVf+BL8+JTJ26cJ5pfYLL5O8bhXe+dCPaR7UnJExWVscNDQt+zRdT76rrKAG69Y8QDcoyO
bB8tQXyTbaLHuOkJyOqqwa6zD06NH0tWgKA5vrQLlz+s10VvImXxd3x/2xV9OhGkoQAr6AWeB0gZ
EV9n3vg6J6NPdnKUqiT+kB0iHq+vdILE2JOTe4aDvMyAW0BG9rysKsG2LrD1cWnF8DiGqJPKRXRs
QAvJ11lBvHoqW9ptO9nC1oiaOHj/UlDpltjiwTMBloY4KMIUzs198urPMjtDi2HSXZM2482cmKVa
4fM3xbw2M85evY69jb1K+V7qEbsYZibsusK5bCc5V4yFce4DIIfte6bh9mE+ClcloEdf5PdUoCKt
yMbj5I5NQsxPhEGS9NbiGKutOmyYGUJspfsCnQA5ixFJ3YnLZJ7NmOeHuYkxlUQWbZMnOqZ1ZRWJ
qwlYFlaO2RAca+Rdkhz5dRjK8FBOP3BUMORkUOtrnHQR7FKwTaMSW6DuNIN87nS3NlCGbzLOExy4
vMCUErdlo+IQzZAxC07gCYLx1jpHD4sWmBEabEd3a1b/Q0B2vUetMueIdaSktB4sNYVkvY3Kpj4o
7A+GeyAczVS4KE3gLg6lNFU2MuSh1RNnhYeW1q/aTLBAqDFDYbuJYQ+zItLCETiRp+G6vCS1aPHb
SHYMPWd+NGmq9wgZ4YXGTXwk8Fs8y57W5bpGISahd9HygN5PrgTIzTmUzMtRr+sAdwlFPDYf+A4q
Le9VCW1PGWq0Uw/S4g0I21Gfw9Dh74xJu1KJlR1M6ol9ImN+GXWATgv66A4UvijaRyF4oVvmTg7V
do4GEE4Jm9Hd9tgblaFBAZj3ILoeIm8TeBuxL+JQaw3iIjJBK9r0896DZjOHkZHtasrsBepNc8AL
nBSB02OV1bG4TPDeYiuQZPslgqA4wU72TfYBbC/BxndEBNN9bZIVz9d1osKc/TQ22CqRjJunhG8w
BgEacYhqtRU1X9PdIMb0bs5qclSkBnYocFFdht1qK9iK1lOKIbyiWl6z71uMYQp/jEpvJq/ODsOs
1MWlUEDJVbNnZgf3HeVj/9p5WhdiwBJeKuRMoj7Rvb0Nem9wqMDRxmCK0jvBVXfjwVlyg7hpixV6
bdsdzFHkQQ2L+pUZIHaR1IV8TTYYT8FbEYAOOWb+WiASALOyxBZpSdKgwkQM+mF/qQONztfQ2dLr
BZpcUhLQM5moar8HfY9CxoCDHR6djfXDUjeZ3sVdStFkDNmLHBKFw77OYKNix+bVTwV7wGhqciST
sZuER005ujhCrbmpirxvy3KIy3qbQ7VQl9hsktOCZNMWh2LzqIuQk+YNNZRfQTOXnJbNylPW2fEy
e4M9yGGebuFpNA+JR5q9jAk5z0k73fCQix+gfGY7tfnpPghpJHLT2XqPPmJytHYgeej35i3Ywm2f
0NrwHPNWd6sy55+7IFgeabvELy3nQdk3ImwLxf3ohELQP06exvdPtNxrgTbr7G30Bn11cqL9Fhcp
dkBY8H11qAEXsjn4SEkxNDjaw0qBdE0xefQn/FxYOetBYGEj40ye/VUG6cGIOj2IyaYVKG46q+p1
AlVxbtIOPZCEj+n7rm7VwHMOWdUqa2/eM4H2aW+2SyaXHvZQ434vc9TuXdsGt0CQ4YklhOibGflw
jwOCfs7IBcDJO/dq1KS1ZywIBTYYigX44m/o/EW/ggGSWzTTwCGt4zC+8whOLD2zwFsJpy4UARr9
jG8hrGdPegrW+J5PkyZlDPk8LSZYqX4nUO4/oy+WXGyzRKZMCRvu+JrYHetddze4NgCnc4rvNfKe
sGDy6XejMv6YIna8BMUVR6AB9BhVqtO54lEvK98YXmx+5t+EZEoPdiRyN/aC7CY2YisUWHANaSaR
bL+wGWjxbryvMZFWKdQiB7VMzc++i5LTuOgU3mxr9zUN5TEc5PBMlExRT+DA5ZW06JcK7Nsr0GcR
2E75vJ80829U6luw5Fu65W2Go+YUy/FvLyJ1nPfbTKcS+m1yX9tUHHzFULFtA3bwYGO0AHQKAZpk
03nBqZ2hIwYJtd9HuKkXC6KDygG3Afd3nNLmdvbg9qwTtuxQEZI3OUxg+DVLFmIPJyEy6Cb36EIB
B0YUhzjLRQIc2Yd+x+o9nTX/J0UNdUp7kUSgMKbbzeTQFCsWQymMcBDNdla476OdOVIaVzrvtY7J
l9rYqXKKKFNOsMcXFKP+UVvgzGHn97/7Q7vBsbgAn+Qw1dQSQNGMEXIAspVfakN16YEB9JOv3m/f
n/UOFvLtZVrjfudl4AMPeiNvs4ynu3Cy2zcVdujMptlSLbqdXkYUGdUgGl767VhiESt9GWTmkG7G
21swdaODNsCJUUmB4h0aNQGPyn30Y1fwDPOAWnTkYxwHvCDvcskbr+lPKBLSajR9XxqA+HZrrLwi
oNjabZaNLMde2z2rds1g3Y39H7522ZGAxPMwqHm+QesCEWObTnfYimUHVaM+mxia6Rzr2H4UKq0C
JIWcWuzyTAHxTbSPWzHutQt+uKROHkevT7H64dfwBt06kLncjyxRzQVZ096ZY2p59mELKVQjKJY9
xN2PFqkzC04B4fBeUQmMU2kotkFuSHXRUrRcgy6Z3nBe2128ENN1aBtbhHJLzgThcZVcOfs+9AF6
CzjQuExcYJ7n0FPhCbJxyzecpywF+sVDpWuGQiXrw0dMDPXOAWWP2jUcLulWw3/XoA58Il4DhRoK
p/3IB3cExCIusBXDzsN2C0ps9MHDrSZ7ptb4qcHpf4mqA8uq2ljV1p5t8tVLsgKnH/IWBEfxzfEF
WC1gkIst6wXcnw4FUWN4FVqkxZHpvX0v7dcsSKC7znyOK8OtakfYmDYxBc9I2v2qZw95HXPTfDUr
+W19D5FGUou4BNFWlsjOiUucwP8Ot8H8XEmDhpw1gMT2maq44e1WRQlmnhwN98zPXeSj05slyy7t
s/TVjcI9T1srmqJTMcdGLoRFtqOZrdqQshyZFUklWkyXSYI2NPjG7qi5Z2EWlv5j1GwY/uvKH7lu
JbjRfnpUqFIqLGPDxV/T+o7N8/gGKrNDyHI47MFTkEWkWF/qCSuh1DDqCFQlQ+5QvO8AXaO7dkPr
DwUnv7UoA7OSJg0Ug3XiVdEcZruJE4J/3dSBRjYrUYmmVUIVVBgiSkU+b+FrzIytejdmN4BFioq6
Wj3M8OIi6WjkaLJ4zWGSa3YLScRSqRAlNkfoUIlyVe3rVWIB102y5nWdui+oCeNb2vHgN+yrcA+v
1ObGxRvQb002FL4vN9iazI+2wf4tB8clfgla/ymyaQ98xMDV78wDJZr4m9wB/DzdrgQd+45209do
g4cbOdpbFctUlHRZ3l8v7E4sm5qSCZ4Ws++bHNELQxENjH3rKf67jfTRjrd+yHIzr+qYbfW4D2sc
PnnoJ70xFvmHxgM1DEfS2Cg189Te1CZub1b0QfM2hVUlSdc3zEFoFNQjbqGY1ueeZ/FOo1lxaCIa
P8CeE+KHJDh3QZRAADbwhg7p3uIU4H3anizch51P/oEaL3j1ljq4A8I52I/vqJxa6eTUOhzUMJGE
Z1iL5xynR4iXIogvshuOObvWvPZ0ciUqHVxVj3w3eCA1L9xMR0KSpBDobe8RNmXKTDNQl7xRlLVI
1aEN8NbbAS2CfEMd/ph6E9/7qq3P1owG3HU3nEaOrWTcmexYRw6V9NrxZ8Sb/cARzFAZUOGrbIWH
nWHbWXiG+XvrNB6r7TiogaisbvGGBmWHQuS49ROgYppup1q1Fnh8+Ne3FftTUXcKb3Gk7+dm0HvU
F2mCsR3JEqxruPdQWSHWbJrbA6xw60lHOG0d7gZIy5O8kSnA6mj9F3IwW5CreEhOQRoue9toFuPI
convoSJmLWjyYwyBpll+Tmj038VhN+unFg3WJmcpIXd20xiYfjtNu4gHw/cg2qJzytfgjvRAoS0J
TWlhFMdJFetWAKS21OvxDVYs2GgCS/AcbKBxdjYpdDPbZhBFLAL4ekfUJxWf4uA1zTSivoWLViCa
Jd0NxpEy6Q0ahi1mRF3XE93BPboAHe31O+jouxJe/b6cUB5+NYuLoXKSWfedhcOoK8+fRFhZ7LH/
gZtldFXf+vqcdYSdaEjpt2nlw6lJBvvPiiOuJQdBil6SuQnusxZFJTqVwYUsY4T3GcxCbPQvjCXN
JdOjvOgF/3ee4uAsLgfMkXMZ4bT7DN50sx/WoBdV2AzLAbZ0VDs4o+qOs8e7ii28Pdppct+WdlO2
6IcZgfCARHzXfWK+2pbaWyObaOf1lOxxMkWBvZi6i+z1fCtCI86Ukegp6CPPLwdlVJUIbCIw3Ne9
HJbspu/E9mDdmlVxs237YGwprBJSoGG5tBw4/BX7c8xOaNFOBPV/j/yIzLRV0m8R9rN+2BStWvV3
5SEewBLCfTTGLMZFFg31t2iZwgrhJc0+CTsGWmC6Pogg1tWIfkmRqK05oYE+PIBPFBQK+S27BtlK
T0nT2OcE4cN7P0i7y/RPCvzZMwT4YOu0C5lhUZjCabxVi1Uq7/D6FRFY7l1u0It8jbcar45K+E1C
eIKvu9W7ICDbDe84dm++muNbn+rpB469ETdAQkLfUOisUY6wh1CXK0nWtugajlbH4s1AEnA0s278
tR0hNnIKB8iR0Q+t/D/Ozmu5bWSLol+EKjSARnglmEQq2pZl6QXliJwb8evv4jzZuCJZpbcpzQxB
gOh0zt5r19QMbGnamyEVabaJg56pX5lExZrdMO1dawy/BbXUtkFFkMG2H3LtdjQYNytRiOKN/Jbu
T5Hp8YyOTAYvnH3SNZIgcSOdOsLP0+SbCUkA56HZmmg6W2r0K9c9debB50uLAxHb0PEh8Pj2gP5j
QLJTMt+5rZx/xZGm+WXaa5te4NrzCz0ZH9LJmD8JfYzeXLeYd7M7jwY00jHzJ4ImUmaJuLuvcd8d
JzN6deci3Y2ezH53XZseKDF1z0ZnSl+ZRBH5qnSeTSWHb1Vc8H5MZftnYNw9V/T4zV2tp2pP1EQA
Zj91HjzyEO5yq0H3QgbiH33UU5xuWbXVYr4fOpRUW1GnP1nfhkyGqxZDq8k5fcoEp9R8vm/Iy2TS
YRVcdzFinV2m4aleOanDpizQdX0jZU6+gWnm1RevYzu96ojd0DexVxdyIyNdbaOWBoo3O2qjOPUd
ugn31yrF1//LARP2OVP4PFaqVfWnmajYliP4VLl+YXXa6pRUsVdCd/2yGrPHPJUchHNKAD8dcEbi
oKZOR0RXt5uJEwSNXq03ixWBHzB1QuZTJB+CJbJKchpeyHM8n0pW+DRbnHzj3pxuFa2I19R15Ren
trI7Nk14uZ0p29dTmq9VQZvCbWeH4k5j7JTLeXrg93ksCpFvWNcz35Vm+FRj/n10huHOrsrfUVuI
+1rKet2kPZ3wTKS7hpPKSp+sfDOWvKWrpE3TtTRj8WegyX9DjlnzMLMwrmWq8h3l4JL4yME7TvHM
Idu15UYbCSm2TdlS17HLP4y25FHk3rCFej08gn+NbyjpOI8GzQ8fyFe0ruuS2oHRKGrk3Rhs6BhN
+ynGpjBwKP1quXb2gJxyIFFSxo+0eSLS3xo6Wh2Pre7nYd1MyCBas2hvm9awnkwztP5wti7hwzSq
RZUy6DurI+MG33tgPA3CSLanHnSPriPFAGtwBqEj6lC3RVPjizHONrrGu5kABPHJgavu4MkAno2o
6awxBQZ73unkWNpNuK1NzOGrLM1YzoauYUtfOE1gbMJo1d5T9YiaguyDjnPxwaGhR3+JVbevqZlb
kTne0/7oVkOoklfAZOPg9zLLfxSERE1ZUO3Ix7I3ZcIbdFk2d07XttBIpk5aZ457yifLkc7khS63
iAxuE210OToGH1Op/ocq+0v5Z+WBmUcoN442ZcMc9xJnBIr2Wfrl8l2cEf8tsZdNC95y8GqiyUnI
iWAZuyXqKcP9A7PZu6LwPKNeXLJ+pxnpV9kTdNWnnIaemHEvf/cz8aX6Eu7LkSIV7khMX52oQ6JS
jqFJ5J8apHFWrZO4PoyJSQGo35kIxURk3zQI6rTqinDy3H2d3oy/fhsvbGcmN4n6OX9unM8VSu7L
N3buRzn9/a8PzkOXUxvmnKOV0TGpV532y0bkf/nDz7y3S+YvNbJUnbhwTKTY1UTjazJl3H4enCvi
53PffuF+qDQWhiGMw2M/pRwp93FfUb50P/j1jX+fTSdobiuax8eZTp8VGsGaUykEbHrjun6VvXzu
IS0G9+SJudLDKDwidGSvc6+b1T5oT9mx85Xp49zLszBDhF5jdfyowxEulh9av0jFWl/+gd/9ZDZx
J/vFX28PdVdyvHrlHfQk35VmutHH5vnyR79rU+OjT3//66NLQyGDCuXpNFTfoz783YaWXEFb4ihs
NJ4/uf0L7O5r4+DdX4HLLWTPomrp4wWzOtriVYaPhiBzK/lUNtoVXfi5J7UYwIpTiafZjXWkw6Hu
wrr0jgKQzI/LD+vcpy9GcdcMJULAGitNnxzSzn3IKGh97KNPl/zrdxiRosV0szxiucGOJ9VGK5xr
MXDvDl8e+mL4Thxxx9lELF+6iEyEOewJ6uo2epo/Xv7y5y6wGMGZ6inq0RM/Eq52T5BZ7+MK/R3r
1uvlz3/XZsQNLMZu4xVyDNoxR3A+ReshKM2HUD9tKWxXmDsnq7qnjj7CUzlX7t1cDsW1qIZzr+ti
SNuhaPvZxlHiTh02UUO7H9h4QNc/nYOtRlz58c9gSlFQ/fvrtyE7McvDLI3AdRchRjGy+gFBHXvK
8ceYV0dhyc9B2e1rMcfryw/1v0Cj/5O9k427GPqhKQpDMzNAn85o3mvCYyeJrm9eU/qnLOOG1SZC
+bLNtE6ueuFBGzacaNuqJFgNhqWRWTZa+6QhiDKTQbLtq7h7QMwod3S6rZ7z94ikIKKCtNIcs/pD
8T5ZySRrkn2k2jFCQDTNd4aqiAXMSrWvPNHcx7M73ol5TB/bODB3lhLtbeuq8TO0Y04VjcosCidF
t1ExL/GGr5t/ibvOKJF6uy6Vg6pgY1DSmL7VnWR6sprM86U3httgtO2dF7hOsqI9h/YI+mD8NTDr
Z+TX2i5Phfkzp7q2p9+Z7aqm6W46yzkpjV3jKHBoHPvAnte1OUwkCybG/eR12SbRWnOXh6G5SWcr
QR400173NElXdVDj3RSgt47a0y4yy+zHxLb6bVlLjkrEGDic3aa03KWjk2zJAzJvEZzq1xaNM4Ny
CZTsqdUZtGLcA6r8U3lQBN3N1WDoMzPhktWXmz0SAdzFB4dNOmbOMLrmYT4z1pd4PgmzbE4SC0Js
1TyCbOzWMtC+zH3Y+jo72VqVG2UlNwIx9+VxcO5WFjOvTJNYb022Zg5EhO2YYzjH7mFc2RSc+RWW
kbBuZCa0hDTvYNKgJlxxY8tPzMJXtk5nvvuS1dvrYe/WA0FcLsXmGy9HulX3lr2//GTOfffT3/9a
k5pugtApWZPcvgMuSk+PsrhHnfFjH7948JpWVY5OTPYR3e/jPI/ImXW1mgz76WOfv1j2ekiMNP35
+mIq/CII1ll5HyfO+mOfvljz9Ja6fNIxAgIa4WLfxg7NqWsQY/FfBNZ7k/NiyQvSWU8yowwOc1VL
n9Jt9zD009ajnw91GPAo4FYbzY9mrpVn/YzzKv8x5Pz3Ggnz22aYzGericz1GJ1qex4myw16v3Bb
xGGGVqGKn7OOtq2uZc0tTTRUnzDr7SfPRFRLcojzQDew3VmRErtAqGpt6tF0E+oR8sSkiVGhsQZ+
0cPA3XIQG58aXX2PRB53yJf64TEDdbd1yy579ex4OFAbDqi+l9bn0WN+K13P3NLY4jyPzP7BYaIK
/VaN2dFyYxfxnA72f+iKVWrCAA2sdN51muqOwSxQ3WvhtFGJ0A52jzCBsqlHOXi0vlPC67/LPCvA
342nIFo4sI6t7G9RLOznVlPDw6ir+d7Ow/nUAJAp9fJshpIqsmfRVOp+mIjozJy8wyQkRvCyjvmt
90R5r00d7Qn0ssnt5MXy0MWtRTkmFt+DImtfXcuai3XQ6MK3ZqPYwd+SnxxangfNsMb7PtCYJ6fs
B6BWFPmTa5B0OZTx3m778Wtta+6t7klBtyxFWmoI9C0MMsDvtYVSvJLJJk3gcLstWZRxpY+rGI3W
l5O/7ai6WiBhpyG4GrWRiL/YwH5hj5RZuqD4hV1A+2wmojq2Rmy9aVLVP0QUjFuYTf0tuFw0zvip
by24fX6A9ekG2wqlPoGMqYnEcxxoEuWCa0W3mdMxAUdlvTK7Ov2iVQDpFSGo18Cm75/8dc9ZjFYc
V3kjWsEGWI7ySH6CekalFn2ZQVihT4OKvddpZT/EM8dnq6jVGusR5ThsJndpYBH3GsbzRwBL7IwW
276gVxZstsE7tNptP3X3uqfdEm90ZeY4s6lc8qr7fmJH6ZH/ZXffsSX44MRhc97nw9XZ4zQHvTN5
LCMsMxvNOsUe9zDCUbY5W6zynGZWY/7BqtSvZmNsV8jSkpXZqs+64b2MXqL82LlGbnl/DZdLBtaU
IRFEKN0dhYsiyxy9/sELk3lDn9rkFbZ28BebjREydFUzfr08Ib+/FsolFYuGApBNwlWPQyXe2jz8
JZAGXP7o9xdCNEH/LoR8LBvaGYeO0ZU/cG6NsCjL/NHupnJ3+Qrnvvzi3OoEnVNlcWQcI69Aqqo5
D2QVf7n82e+aaXUpF8t4IWbR6BOs90HDGMAmdUDLuyLRBj2J3Tzwbz50DJRLJFYoajPMudhxFCJe
27aX8l7nqD1C4OGX7+Xcc1rMEsqZa1fY2nBUMn52aE41wfjBx7RY0L0pVgFAh/FoFb/msV7h+HC1
0u/auxAX4+Wvf+5FWqzqlSq6FMEG0VCmVHBcqtbv27yGMFF/COzFr72YuxwttiavOmWMabazdyv6
j2szyMq9KIsJHU9LJs2HbmZJyWr1GgGQmxOSOAbOV2wC4S6wIAThtQlfLl/izMFYLklZ0kDFkE2l
OMaDHt7ogmkqj6z+JQ1Bvdce6nRKYcZN2ljhzZiefMFam79evvj787RcUrQCtFW4Fdlv0eT6k8r+
SGYVelQRfYpLcaXgfWZsLglaiYjpozYxYXOOtHdNGUybtlHRukdAsOmdqHkRrhb9vnxD4v11QVqL
mYD+cAgGCcOIcgf5WdqqOsxiCj+hhm0PMplxBTb26+Q18RFfCMZOrGSE/6AicZ6yiGzZD745p9H9
18HCzdJQS2YytqXWE16vrWWEaehjnGK5JG+lUHWbWvTimJl/NPKJe/YPhqLmbn9HULO5/CzPLHHW
YrbIEqWnnRmMR1Ekj2CatBvYiL5hyJ00rA2JGjsr7l/HPCg+dJCkQf3vM0vsdqrDphNHl1lpkxRU
CfugzldJ2XUfvMRi6shxPVIAIZnMnfZJ8dQHj3P4+fLjOvOeLzFcc9FJZ6608dh39sZJB1It27Wh
yu+tXWDfocN6+TpnxuwSyCXkSBBCF+vHtjggpF1N7bjTp4Im6LfLFzgzgy+RXNh0J97dEONcpH3W
g2ida9lrm11Lnz+zDUYA8e/PHKZka7vzXB07JENrBx3Z3szxczYK4VGuZ5WvY0Y8mr1h3mpOR/eQ
3V5yL1NbtCuvrci+SCLrYy/EEt01TIM1R7agNAI+ZoWDakM1A3JPWX1szV0GQHeTkduarafHJKNm
PHab0mq3rWF/7fLiftDa9sprcWbbYC63DWaRhchEmHB6LB+dma1VMkbry6/EuXduMRUMfUddXQvm
Y1VxjC0geFUtOttpVRrVlWXi3PdfDH4vDcEml1jiWmQuHVzZk6ro8rc/NzIXg76mkOu4caofh67b
SAgBqn9m1d2MeAHj5MpFzoyaJbXLqnEklibEmGYidMXcojJcmdfe0nPL2hLZFZt12lp12xzFHDaH
DitSRFp2g2zB7glm0RDybj1TORstltmumNHWei6qn0E5yJYxb1x5Ec7d5ekR/7WscTCWECsj/VhW
Xz0z88HpaR/rIOtyCebSLY0Ec9gwxzY10MNkBKV9kdfCHc+8BMbpjv765mOKaR4rLd98SOeNrOzS
H7sc32Yh8V+PHspPexRXHtP748Vanq4HbNYWWeDT0T35qIY2BsvbdOVKRbqP9e5awuj7YwaZ0L/3
5MUxjkjQd4fZ63Xkq1a06jzryoA891OfLvrXA2uSBB3mIFkqRco+7VXZGCcQ4l4ek+c+fTFdta6G
AcBlc5GAebG9YkeD4wbcy5UfwDmN7f+vD2Ai+vfbqzCtJqlA5USO1H4PTReA+WjYi/qhyQ60tobp
TaKczLbtLE6pqblrrQ0rjI4t0QGEinYN4QFSRXI70FY4VAq/nNDAr/lOkDUPIE2n1ZhoRee7cMDW
2th3aNFl2yKujKO1AudxY6DvRsmU2lvsHeI2qrvpe2fMwbegHebPTlFpKzKo9GOfscsJtcHbR4nr
Uo0yxrXCDIj8wyqnl6LIrNXEA9vPteb5M7ya2E8JQfqCD6Le4N4xfpQkwn1uq6o6TFpZfeqUmv16
nKMbE3IH2h4T22+YSWfTF7N71zvJvDbwV+wF5mtnZeeZdygr5MudHtPr0rJuO4wyaRHGpbBCYq3Y
tfgjENIGUXWo0tH8PqedE4K9x0OJx7fvr/BG3x860lisA+5YhFU5qfk4dw2WCAd2RYw1jMphkvh9
3T5dfv/eHzpyCXBDMdYIWcnx2NqIles+mlZZ3r9d/vAz97BEt+VRV5eJ4sPTnmk5f5uiX06I3FHq
m8sXOPPtl9Q2DmhJWQt2yt1oPLvhWD1WEW2qj3346a7+GviRKR0xzJE8qrTXN1mN1KNCbHxlw3Xu
qy/m4aQULeaGkX1K0MjVrOvfaN3fXP7m/6EK3xn1S2wbBImQAM+mxlfvUJqJcdA9CpHPX8UpVXUl
q1nDF5O7T5npyA0uipGKawK9z/JmDJ6NIxEU4hge48QEzTGiJsd+8aC02fV7kbn7XpbGndsnw03l
eMY69qTVrmIoW1ee/ZlV6r8981/PfrIlCQOZ3UEoCnFzlPZLKNQtES74XZ3q0IaRc+UVOjMB/7fT
+OtKDkU0fSTz9ah73HDiqXuk9pNPzezKFHzuAouBHHX4WOtxIk05JJiS1jOG8SawXxOBnv1Dq4i1
rAJjoTBCjvi0kICkDeor5uUdusArr+r7d2At28vY++JkZPY8YM5cxSLa1/ot7rwPPp/FrhTwYjto
Q9QfteqLZULrGL9jor/yYM7MQEuFZFgaJUHNQ3CArOaPCKZDed9Tnjauppu//3DkUh/pGUFhzq5K
j50FRUkpNCufBv1axuy5T1/sM51ZH7J+Au9osTLK5lZDzTb8vDxLnPvsxfxWDqbA+U0VVBIwmUky
NG2rVL5hOVeayuce/unCfw2tVOC619CeHHUAE86cgs4OoBgkeznsPnYLp8n1ryuEeRO0cww8shve
RPWNwCpGwZVX59zjWezMhIrJ8AEVd8wcBNQpvCAnU6A9wAdc/vLnHo/x75dXUx1N4B0t1Ahut4uR
v2w5GxfbBhrMyiPu5grn+NyNLCagYRoTdjyDOPbFq6P/lDqetWvb1zPz9DIqvmZXRTWTXUoeR2/S
MY5AEm/qmhoihZmozDeXH9X7t2AtVZE2R2KoVvN8FEaL+h7q40vn2MUuzwu8vpevcdJC/f+aCfnv
359jHkRpVy0HI9aW/Th3R4pYxmruwMFpRrt3a+1N68Yrv8mZare1VEe2hkhiJG31UdeE8zaxDMMB
17ABbITX1g8RTA1fYEf2Q7LC8IKmG9mN11bX9988aynpMfR4FClb7INu6cEnGKXzoXYC81a1tb53
k+FaQOb7exxrmdiE96qq9Ykqo0YZeAXP50c6XYu/OvNK2Ke//zX0eaHtuNGj+WiVYkcUN+CNKD3t
d67lj515SN7p739doJ6wdpsaJ7NyvkvVLw0nmz7dp8E10da5z1/cgEn+W2AmljgCY3uz+zy/r3J8
N3Ic3Z/o+a+tgGee0zLcXujwXsBx18esIew2K6b20KMzIQ3auFYgP3eJxUxZtjU+Lth7x7L8FQO4
qZFrRnG8uTwuzz2nxTRZxKoISdRl91HHh6B3Xsoh3IaFGW/ySV3TJJy7heUcmYKlsBrXOTQOikfx
0LX9qnSubc/OjANvscWZMxlBacNrgPdzK6zoyZuKH5efzvvNCWspJz3JUyKEbAh+I6v2SY429mVe
eH7oeE8h3Iu3LIryG5En1TYt6/rKAePM41rqSTVtFKqECHPIhuTeSOpvsOIe9LZ+vnxTZ37ypZKu
C9uwYFWfCS5cu1n0pOXV65AkYHY/tOfEOfXv2C4aoL6lLYwjFfUJq13o7fBdNb5U84cyAHVrKW4s
sjr2MnzCh7bqb0gB+tPVrj8B7dGL4drqe+ZncBbbH0OHnjxDlDsWuRQYmlsd7wzAuzAPr43tMz/F
UquDXnjGJh4R6VETPjDlqIPBPlE5hAt6ZeF9fw9hOYsBXtYVmitUC4dCWBtt1te6fRvMn7O+pCn5
5fIbde5JLcY3URgolg2uAaZig93rpgizx2Jwryzn525hMcDdMCVIwcWIBSha/wScx95CxIs/QaVM
sfjO9V7LnfTl8r2c2ags0yVT3e0bbOc4l6rkk+GaqMBMcDjV/M3uO+/EgfijSvV0+WJn7mwZMjmP
SaaNnpYdvbgIjo4LIbPttGmjR2CAVmFvaM8ZYJCPHZatZaBkriDUwbBjPwmi0I+FcT/2xrNlmp8u
3867+y7Hc5cPr3I1U++rID5UUeod8I0bMLnGEOV2RWNci/knI8nteJ0kQfvLhhkEAnlO7CsT53vD
6XT5xSazinKSMaMmPLACe5TErQotw4kfkPmXb/C9F/10gdPv+NeuxR1wBHeeHaIFK3dD0yYQPJ1n
a+qvdT7eeyFOF1hMnR7eNjkYWnKgtSu39Si7r1hx4hsJEgfA4GSWx9HKkmv5ve8tnafLne7zr/sJ
Bi2Ge96HBwrLD9KgWw1r6PKjOncni9kzsEUvk8SJDxmovocwJ+wjcPTtSbUDmnj0wdsb28uXOver
LHZIYxaaBjTX+KAiiojtq5HJmxnU2uVPf7crdnpIixm0U95g4AGID7PrbtQ8P6uChKHMAaijJ390
+hZxwtRN7sdbmwDuRB4YrvKg+Xb5+v/1jpZHp9P1F7NrEEWBFRFhfGitbl1Vn02qKzjk9pr1SwOq
AtYC8sx3d4igv8G06PVil3GsmvFd6yDiDNN87KAd1MN0G8b61nTKuwQ6WjTnn0W37735G+FzVwyO
516oxVSdpVrRplLAqkibPxFEMFi3Py4/hzODe6mFFBGIc1dk7FJdcRCxd5vr7TpX9ktd2ZvLlzjz
zi6Vj26ZOLWo+aUdQB1p+rVyu5ta7vXgUXc+OOSWEshWy8o+VFZ8EHNwNCBDx1Vz5eu/q3ngTZGL
2aPqkVaKxuURNZD57GKN3nI35OB9xWtgpm+5+mJoCqRzBfWx22hWd7Sza+a4c7/PYi6Z9Mx11ZSk
hzRiRW4KiFW5PeTbKhzLQxAX9ZW7PPOKLcWRwAV0xmgbHspueCy97tBHcKkvvwCn7/rOUFuqazwt
UlbjmenBmcE6RLYNp5wLwvRT4fpjl1isUSHt9ajAvHVocwMikjn+CPvmp+leC6GDN3Pul1jMhxiX
yxT6hnkoJhFt9a6dHhQmtH2he0CfSVLpkHvLNP9ZuW3d7Jn3+xvSf/Svhtf0zQEiU+2cCBTmV+lo
xZ4ms/ZsGk0EmwLu+2i4xoPU4LmCUwm+hsVMZB/uHHnbhkZ60xR2gH1Rj75KmdEIAWHk3pruRLBQ
AwcBWkw9m74WZc6uoXqZHUGvVBvLq6LWl0RJ+pXVVd66LWKvxPRm6H6W6mJdpDZ6S902oLFV8Lnq
xjB9pUm6KjLIVsjUwn2g02k/ARS3iIzjchVk0VSD4ZPhlrBItS/IQ7nRRJfteRnApcqiXQ1BbzGd
To3pl+2UHYoKg6CB+W3XalO7LSZi2KfBtH6CIHeOFXCPF2PSof8pzBw/SYvQ9tPg1D89+uJEB6ND
BTjbbkJkBqNPgHiwIprBJdlBptqa4lPwIAIbqm1dlKcEgiSOfhWDEVCekqTUrHK8np/LWsPQ1sJL
60JyS6ZwHtjOxJAeDND0Gc8r9XXL7X4NFs6JLgSADfdTxF+0rIZEOk+/h7kheEU3WvmpG9oBKWRV
WavKNqOt08X4IDLwktLzph9tE1NYrwZgrkalq58BiKUXOJrTm5tE4nORi/STJctiG4jQ+TYOncrW
jp7AiJlmd1fBuvlpxxOuQVEoWBrlNNQPXg0uxA8zfcAaq8a1mBDrsrEdvIc5rT34QVDudKyGoz8D
bLuH1S1MSO+Frq26zHbwF4X6H/w19rM023LdQJW/EdM4fM9E5d56mTF9FXzSRkxe/xuEr7cpbWiD
FkpCaJhsac2gcQzflIO7CiJv+Koczz7yu2A2+Y/nEYweOR8tnixfG1voG3mUmAcBB/mGZy93GDq9
TzW2yz8jTeIBXFx0Egjaxc95NLVHWHTaj0zvvEcN8DW3Wmvhm2UZ+a4NrK5dgbAVEGPytjnhjuLv
VRvRhQwr1/qRCV0NW0+14g52PYJKmI2es9aDsXB9cJ6YPmPZO76WmhNIeyPubwZZuJ8UjDL+Zwl3
p1CwZcD83E9K8nrkoVXtLGuCKJID+YiAb6xCUMilr1zRJKs6C/jMwIGBI8f4Ns2N5jOxLs5tmGYN
RkrPhqNu2anYeBx4MwA4WvuSA0L4Ixv69ECMKnBdU+7eUtSS2GpqcO+FPs/bKLGmg+Mw6OJw6FE6
itekLWhk9jkkR1kM30KDCIkks8hogKRBkEqVP7YWi5JesEaMog5XhTsH29qT4yGtTPvO6D3zAHxG
+LI3bcLh2u6+0svxprJBwVZAbs0bbNJiI4ys+lGy4Vrh7uo/9U5BhVXLcdmkSX/HN3Vf2bOV23iy
2vsohMsGNbGErhetPdWvXZOJjlCigygVhBZIfmqXVnGKUdbslB+1Y++tzX7w7ggvCdZ8ZVCDuvhc
V9i+suAUuOSB29OaOl935pzcnQKaYKUOZnffqErbQLrtNn2pT4zDsQn2ImmGfqVi0JmbIulADwA4
v3HT1Nh3VVT+0fPceoG7Ne/dkvy6FZYmY5MYBTTeNnEgzBGd89y6dr63R82Ek0jowc5I6/mmm7r8
1vB60FuyTjZsV4m5JtsEHG00rG2prJcxGyhfDfBmCXjTrJWDQ349hJm7rZVWHFxn6G5NC6rzJBNt
DzzefiWStahXDruIFTNvuiOnodhZaBidbZW2wHd0YMVDpeWku1Tj1uw04+usVc5j70XWd6sB8bUV
k51S1/D69nVMhP1USJE8asQ17Ua3D15UFU0vgTY5fjMkAAVB/PkxAKrbGbrXsbeydA+kJ9yqUK82
gWidx8opo62lT/E3m2F/B8fewSnsVLezV+g0wEBAF7ZlPESg0Fk8YMYadRmuVW7rt02tOfdG1QNa
9bxUPCndCvfKUe69Gzt4waa5udEKXB3z4HxTdW9/R9xNEkvfcG5aAZFKn9xuMEYfj1SztnutsNfc
mrVO26G8SfBgk4jhWPyaZrdtHLgAqghi+K+y/xr2Vv6pDiEea+3okQ1r6pZfCaGvRpXye/R5YdzX
GLU/wehsfuY5GSKrmhiCPfSl+kdRR9pdPzThjZFzYrYJFEGgbxTNPqNAZa+YucNjjMf63ilL+WYZ
icTonqU/wKfGB60feJPMUWOekuLGHWW+0UM93xJXi6ezdEIkY0kg/BTFvM8rVEJRioNfUP8aa8/m
qntqA9cD8FrZ3+n55vsshdy+TtpY/DaaJv/SA8u6ty06K2h6zTc8gd2LhhbySxuUEgVkN9kWoNVO
bCQkSTCgpal/dWJs27ZFhaXWZu8lC3qyFGI9GoZ1XDsJKgTT21VZCkqW8MDtOISEpvWxcWImyRuy
TCIU4rV6GzPNAmJbjBvDYIsgwwxuWgmor64BfRU6xTqW7vpHxxK5btWkgOSpEHgyUqPdaKT4qoI6
IDiO9GgtEfUvYlm0rRrNeAeRblwph/HU12X06gg9AseaOs9RMSRgrWHcz5Me35PxlYDOtvTjlAwv
oT12P5RZ6+CQs/4XOVT1ifol00eARfq3oSEly+qYhwSEWfKVzJ5sE4LukhDGeNW+lQaE4TEyyCMl
YmW+HacQLqGXF37eaOWtmg3vAYW5zkBo6hLMYwHxsyOcomioxK3ybtafKMrGpxwKRRxlmvwxbRIW
8j7r7xsnru+zSTP9WQkR4BGto+EmrVKZrr3Rdaf7PG7nXS5j67s22s0jRK90q8eW3FDCdW7CySK7
CXnmPrWCid2X3UePSTWC6G81yjtxmBhrXZA6QISk5SVERXSZt2rJpAHnRS7TQQ+8blfGQfJEuEeq
r/syyUp/qB3vrkby9XmwcbOZJqkSTqO0PQcUzl7pnOfr1kJO5YfI6+a1kkP1rbdSolXS1gHeW/S1
91Aog7kPBnpHeEMUAfItY/2ty73uORCj8HuvKR8orlnlumqlRmBXHKXQpAOR7xLV5iUE+0Tn9G7M
HQE0TmrfSBfoZ2VFvtaRpZYFxnoWZuIPGjb0shrqnc4NZX6PyryAkJaV45YNkfyhNWP9Vs6x9YQ7
+5QFU6iUlNPEKB9jl/ZNr8MRDWvb+z7WXvZ7DKJiHbHuRb5LbX47s+n51rXeRLqZiqsXCIWAyquU
mNFVl+ZmvlJWJx8K1/B0XyKn+1Ykg/u502GRu0Kan0LAzOR22a2x6cMe/pk222BWHPeumUKiEKek
7R9YqASbp8HR7y0Uvmoz1AQluEHjbbFi9I9uNle/rU4Hu52KSvxWXW/fT0FfSj+jUAlyG3w6v4uZ
JggUh5BUPlPfVbOoDuas0he4WcURYU6yTiMXtWGeRge3rlS+8lAcnbbGNAnYNcs9MPAxXznBiTRb
hkI8kOEUFvh3adWVmht6G0vjIGsQDQhGMEJqxxpiaruyId9rGBSYnZRuwyZuXOtZ8ZrURXdAAaDv
WeE8gtt4PViIU2vbJXn3ltXkuujCMXdNnxUwI+vmJ0wjvdgoN43W/+PszJbjRNot+kREAAkJ3BY1
l0qSJdmyfUNYss08zzz9WdVX/jmiKkI33dFuBxSQ45d7r40dfXJxr05v4QQifMVWM2faLxTnxeli
aySSqc9+hIpCQMEIYvQMBjc5N+YYfU0yOW4CU9OfJl8kx5jDkHY9RR1ZQ63Q0KJFwfAHBX10L2DG
b4pq2AO13zmm2WM+mJIHJqcaO3k+RlCRZQwdDgFkDpruS6K3ePvRmdurdlRIa8HteNQ7qz45IzjB
FsPMzppYdoSloyLaq721MYw4yrp2fEzsWH0MDaM7JA4Qd2JmYICmlf1wGTrPpHFSWVRAbgzgF+/y
hCAYHFp+eoI0zOfKLCF3IwunmO7WWifVIC/BDFB6TsbQ/iVUQwf2lpHc4Bfje8VC+mjRHvYo5XTQ
7k6G7ano9yQpJqemtp2tRSKHqyvauI5IufgV+qr1pWZ3l67UWOnufAc6DEFH7WYYGjqkUueljmTV
JKcpGtWpW4kYd8ZALt2jZeTpH3zYbCqy2B8xZHbllgzMkjjVcPTXShbUb0YP0pRgrT5cGyQrrR3f
r4miTrQ7pbDV0vXjik5KptPwzRjTaRuT0/cOtfayTwQ39hSZanZv5qlX3oVTZ+91Zyq+DEh69rin
wZhOBmsiePlpufN6NUGUo4RIG/AUbQpowXuDePtxDWK0QRpITEqlCSaJ2IbRj+rim69AbiJ6Jvij
FOboyhYyZaaFLN+xn4OKH0x1/JMXvvHFSLMk2vWj1Fg7D6wp3DKu0jtvJDcFTHSa3vGQ0KBMadI1
kwROA8FazanqlGBlE8x6aOj+rmao9Z6UL9Ml8RKKSp9E43FkNDzASAf7g0HQvw89sMRAiiVpXR2Z
50BdycEhDbF8UcmYWpvleMGfa9Yva4wzVwqgjCE/+Emaof67cszxqUlUf5+3Ijh1VWBtAR1r905V
XyZdpdkmcRa2azz1lEIK/vjblBN6pJLS9AgrS/kBmcb/7edaRKabQvgEZBGPv5gTzFWNE2sBBmch
iLUL83IdipTANPTCylujqxWr3DHzGmo3mbrJayekwTpi0lxFpPmEhH2YfsaI5vVVFxXhRgOiCmZX
dGxuyJ5iQgkbSeRrKZutphftgWqmuipCjfWIk0tCk7z00LHRCleYh0agRhUrsalXJZ6IlCBaKxFv
YhAWA3ifZqd0FOibQjbwPtKwNcVw7STo6tvAqsfvAHuNXdZfYiFkG1jwCOxp7VPuJDtIE2npxlFd
PxRjXz/yv+NHkVukrQEuB1gQG7L4FU7CANAv6SqEoh5NPfY3sqnZ9ZtD0p2ScRwJFEnzTaC35jvl
AXEs8lok20hU1bpChXWX6g0k9SmxSHuiOuPBbqTaMMhuywrFtlyAlkRA4PwgSlLPtmIYL0kzrb6d
+jT+nvaaDw2UNZtK1Mo3CVwSUm/rv+VjDOq0wzXS9f14hLvARs4wjXBd25ryfeqJSvWoCq09f8hW
bUiow6pUjf6PQdjR1jDtziQgK3/tgSUeSeQ1hpWpR/6pbLt0Y1QjsvPUGl/tmiId6Utj+YO8rOa7
50EDAofcmudCkimrkj/KjE69BhSyeVRRXN4pfSKpKRnk/WVUxlvHyd+yVOlzCjMpqQKW3kTfpGjG
jd6nsK8D2RDIVw5rttM5dOuStaRf9xylSp9suQkR0X02xIzqPustGIwZbzEnt02z8udyHOIfJBeS
19JNLTFWyA/X1UXdBUbYPEEpo2abjOFrUYzeesjr6tWY7PHkD5zYsrUvHiWX+Unej/Y6mZbcN06s
32lKQKUHz5pwVgq02m3t2/C7OxWp6gS46fFS3jgpY3BpSUbMQsUCL+UOSWXuxnoMnk3Erc94S0jx
66vpkBERu/fZ/O3KJgWBnU/xWsALfiAxyCNxUw4PeK+ZcYpe3VZOmdzj1rGBB8Ob3fdTVP8UY588
XBZ5a016gqRibNq/axOgWF1PKnBgg90iCpyNLgYyohoWWpooQzZzic6LY+rX6oionihX10Asle8F
VogtoVFwRsDq5+RK58GzFTDFFAUHPpIndNnFZBuIVNp6VDJncgkKNU8TVZJtJz25geaP8q9vCUgk
yGIF15U4wEQ3A8L1UvWr10hWXAPwsFVFxOeuazWxGeFcHZSJr2K1rfKkst7JSRVqgnuaRq66ZZFm
zzgYQQA4vak86UNfPzixM7oWqZZfCftQdjHk/LtKJaS40MNil5Zss1aqY5hHuBy+usrjYPiZsQx2
SenIIs6QWApPneffj8zz38F4dL/zwXaeM9hlVHpsvlzVZodA0vNXkefxi2OjjtJ1wFwarwrFaL4Q
T1Hd04Ph24Cn3WoyLM+ot8TBiP1+m3WmR0BrrxwuW0JQLRqVoW6wTYYY4jBXbU36HCL1MXd1Kaed
UQT+Rq1rhUpa4jw2orqkvYRlv26kZrwjS+vJSYYq+9KHkdwg/GCdVzfZo9lE8pyoihPtncrytzr0
JorRrJjoetXZD7w8WaumRoKXHRWHLhHeF7OLQ8gNvJutsAueytYzdT8qk6Gv+5QRr+3M7HwJqN0U
XR/sCqC19BqzG9exelkx2EXxU5BisTEMp25XOaemJIR32gGUewkEPLa+R1IpzmWvsRvwhPdUJXX4
ovVELRWWru67qcPNMuVGyS61LKlKjDLZQd6wD9L0i4NTjOoWW5G5ShkE72qnAao/xNUbBWu4VLVF
PtGg5sdxABjvDmkGrltmgwEPh618sRsLrfoqqqLcNY4eHVtPdkQ+SC3/wThfPqRTZxzUumtPnJHm
Jz1MjHu1nNIH6kTea6w2xZlUI59kxVhfk4ocgUhLO6a+xnwMbDZWsZeZr7IP2I+TmEjgoGpMO9sQ
yl99tNRNrwj+O7W6+A+TGqxu1ioJp76kDKZTOXwhnKX5pvcmJO+e5j4mfX4eY5/cXKpz25K/TIiY
AXTIoFhtmrhBPKf65bAZeA6t2lozTlkrJ/LCrW37CuEhuXYnsBOtS6gyr0ogixeKOcZdURmmS7dK
jXUy5NGw7R1spFYcZ2JtMqafjcihQijVSd1RdkhsSJ2K/o6IrNVdomONB7ND4f+IHKNtXRUpw1Np
C+/FK/3uYSiH6sXriFA6JCRGyC1xW+b3qGHadoXTTuw2SaR/b+OmfiQSplJdASQqXg0UzUEx9fpL
S3WaMJvKi466oEKztYtAfHOcsBvYVatkN5OxExeS5EURPxNtSeJMQWLLzpgUSYk21OqdMujeplBZ
5qxBjvdHZdLLAEvYoAKrTwkWUjVIQEOJ+sruu/p5SJKBjKEyzn5FhCOhXpBSfIFJ3u8bQqLue/JB
jx6D4Z8hyOOfZlKQM+Jk9VdywWprw4BMugWHpHsn8juktXK6dWS1dCw6OwBvCr3rKnK/YC8Vz6lm
6RyyxD84hVEvWRes2ElBuH449pHe7nKAOTvqbrVabYZMUQ4g3OszHIWA5fmQPDpK2D7pXp98yZU4
O6RyjO8kQbH767ddPDGbHVuPnVlxYOanxwiCA6FqsXCFiIe1Oo7NOm47w0b/NVHKjauQvRNovZUG
MGvXkgS8RdKf7HQzLmBMkRqyGgGH7Hx2hS+kUpf3o5bVP3JY4u4QVspOr+O/re7orMsCcZdL2zqV
WXNoyqn2XGYbygpZTAwPiRBU4/w2Sn4nVkMdIg69gUjbcKI91Pmw8fyAynssyp6UjsrQzlSs8HyG
bKxDqhuh8leJU/9vzHLn0Y9qknBLiPVHi3jxeFd35cScQ9Go61VYeilHSERg5RvWJ/ZdFwrjnLT6
Hz0X3ZPZ9TZdLPG+dEUdryoip7+RCkPcA5HrX/VIS7/m+cDxksG+RnG6dCdaKhZlqERfmtDs7/Ra
6XdBXuEQBCHguwZeRnfIKIEacfeDrR+kNFs3YTjq3g2hzkKTnSNV2sA3GXACzvOMnNBqWwvWYc40
OagqQZCENq45acm215uPdmmeHxwbz+Eq4yXhhdkvOQpR6wbBKbL+XQ214TZeEOOcLH/3DdVdeFGm
cfKcknVIR/3luSW3+fnGb7g01Y9+w+VN/CPliabYY5jUCRQg5UExSCtR8+qQx9Wesy32cxZW6rbf
JBHo/1q+XL/rwln8nLpSkygGLn+IYPeJ6lWdOJyJc2HceK8L59hzykpvapyBGGpwTJwyOk1dY25t
1ekfDI6MOTGLvFsaSW3hTnMYxSQN3yuo/xybjClo5VcXBYNj62QX2kb3lMe0H4WJgOQtVqU9YLVz
HJjvfMqK0CifgL68V73XKI7axyDoDMpQ1mff8eXd//Nhgxr7L0Kt/KjX3ndqzukrmv/+kx9wJhWA
hAInNJRsUabA54SolE+qnrY3NGBLzWM2caBnzIkTzf1jpCQr/ZIK7/s3OvjSJ5tjXCrNwtPcNfnR
VkAT2kNnP6l0gjfREgsHxE8yRg0la9hQ2xN0Sthhx8mSw/5wHUb6yDo4aR5zXQl3cojsg6UExQ3o
3dLYM5tMWpaRemC1+bGg9O8GVfgaNsSGmbH3bA6GSgh9F+0+1f/mkJMGxoyP05QX7HirsGT1rr9f
v/KSEmam5uk63KBVTwGztomgYQ7rf022lr1MSXbLArLQOubMEptDrxGmnjwwAz1muMuIjLuhGF66
9KxZ61HiSIBX+XFoLonOWAZfr7+WhW8rZi26ZdsZ+AlMnHrq+nddBgZ+rMT4Ek0aFehAgBCKEaD8
uH63pY8wWw4B4bE8onr848R+Q+nuDf41OTcs8Eu6RjFrp00Z6iyXq+LYEy620luij+Ffkm84Zqrc
cewSigNVPn90dRbz0Z7lBQHiHMToB8FZEJlHIupvCK8u6qcPZq85N8MvirTOUPQfVYr6rkVtuhkw
2qbtrrPkIbeD7cCgf+NmCx9xDlGxJLELhCASo6WW+1bRnjz7ki2eTL9NGyksJ+I3BqmFaWXOU6nH
QtfSoPCPozce1dzfqRHh79qbHtxo50s3uDzhP3ODUmR9m1SefyQKEOkD0Zfea6EP9i4krv6kwVDp
N59qinNqypQHVslBv3/Us0e/utNBiJMm+on3xAw+9yikdmFXNlb3Yz981WS6yo1w5VzwEn+v//iP
Wtfl+rN+JGUUxF6bAQol8XZtOa0AOBBR8eL8aUVuTsJpnagOk253t2SeH3Xdyy1nnStB7ZFHlW0f
ffve0M9GU7uEcXzufc1l9jkwLuRlRP1oavVqV8XBD4KTXkZfU6O/MYkt/P65lN70tdbuE4DYsde5
vWGcIrP4VqfBJwMB5kr6UU9NnRNJ6+jUMSWDQpXjqxmE1QsBmaPqNkZ+C5n0UR/hS8wl9cQjFg6h
TAQVi2iVe9Q0UdOYRra2bi2iPhpPLne4vMN/emHE0gFNBeEGA5gGM+3Bi3WUgr4XFM34n58YtS53
ucx1/9wFNeUQp5lmH3UtfwMLfa6dtNw6av+9jVui/VCdXO8tS59+NnmyuC3aMfDFCT10saqUdFOa
ZeraivrrczeYTaLGGNuBUOLpNNrFS5zsiKd7scwba86lzz3r68bYowdS+dwigAZMIaS3f/nmXcdh
/+d+/axnt5rTYNupydlCkKL6RJ2OCOQQzLxev/7CA8x17pOCIsHA2H+a0tBwnbIrz+hfiK3P83qH
5t3bfO4+l8Hyn/ZkxR4qK4a8oy2+90rk1hyKGXW4E8qf6zdYaEdzpXtf1n1Qh7iNwE+0K2lX745P
GS66xRZZelGXP//nAbyyxbkC+vjIP6j0otDo/qZVsMmnGw/w34Jgviqhy82Bv+TxmZMajxEq+Vx9
mqRePpLsQ9psoIt9pYFBkv00kBosfQLbyjAGOGyGmxCe5VrPJmVXof7aVWVi7ji0k3cJC42zotWh
awvt4vYDTI4gwCd1MPO1vadPaErKKdxMlVKvQ6Mc7seBKN+09Z1XZii9c5s6EDcWDwvfZ45lHSPO
fwgrDU/MjhM09epHHIpqI0Zlc70BLHygeXWgEDlaUzROpzZIXr1ueEi8eDM1frhCZxff6I4Lg++8
SKAofhxPQTadpHMf6f3+os6I1XutfRhDa3f9QT7aTtAOjNnQm0Y2ItlW6qci9hROjxDADr7+7frF
/2NOfdDK5phVUkyISDFzki2kRdlB1PE6NoDvrWoEJft0jLsnbwyrrwnh9XdjCkh+qsvikfyc4s+I
HnVL3FfLKbQR4lbQTKj3vVZYyLEC8kK11t/3PtWfbWkU+XvQWMlwYxWy0H7mRgwDxCZBhz3WceH8
zS00RliLNoM0b7j5lq4/m4dQfvsOZ2HDyTdEyZnFKDYqSed7ATfgRuNZusVsJpKlnAYTUfWxs5Vt
0FSUfkL/uxJyeHn94y60znlBOx7DPs4kN0A+C6TNzLx7vzK+dglHM6XP4JDlqfW5aXUOrM5Qc3T+
xMTUT+fAeMuDjID3Wyb7hQeZF1QFvDSw3k10KiqOLvQxWDniERn9KfF+Bv6tzrzU0WZzUsebsrua
yZtPbrueHZ+ayLyV07TwseekYU/tI2oONfFDRC5p3Z+BQxuZvFz/0AtbjHk5ajLZdQDxiiBCN8ZP
NU+6n5nd45vh5KTcitRLshV5u+W7KkbSIq7fdGGA/Q9Q9s8MmPZI05HuW0d0iG4yCX/NMLIj++g+
xB59/R4Ln2SOOJxMnQFbDcdTpVsaeWqIHay4+twQMsfwMSxVtafLixyj093ALtCIeOEm0rxbRaaF
jz4n8F1Ex4J9qzw2Trdux+Ig43FNIvbn5tA5g89UVRvHo4HIsRFIPJF5Thksmc9d3ZgtNZOiGama
0h3scVr1we8E8Wd/68Rg4c3MvW6xYB3bNYTZCWs4+p71HVX3QQ2CGyPfQtucA6RVkQ+pBQryqFvP
bfZK0WzTwUBMp1vwzYWGOa/Zk5mWxlmnjSfRtwizJCDczv9ks5kXVnvbgSiSsX0HLXIYTPsbElkk
YVpyA/q29HYuH+WfnotHfqKSyttRom6lBl+s1lvF5t8kv9Frl65/eWn/XJ/iVlVWuQ/SKbzzkLqK
5Bn5b6ZkN77uwnQgZnNzWMs0U0z4G1bWQUcYrDultgO3UpP7rjCevTS9YSheaqWzGbpCuKTnSm4f
KXAhdI6tndCQL5pTfWMIWmpGs/0iYcglEjhlPLUpuu/4kfCWG6Pz0k+f9V7cCFVUC7a5vm7qbu1M
h0JjhAj1T6XJqs68jqkHfhiVPrlcAQPFSzqgHS8KOe6HpCm210f/hWeYVzDNCOFeNF5ev1nf23rz
q4iSXzAQblx+oRnplz//p5nCapmqIODlN43t7Kde5OtWSfRVgP/qWOhtvFPN6u36oyx0iXkFMwmd
VPgNSCsne9DQXqHesUEWVsmtktbSu7r8+T8P08R1nTrdZcQz8lUaXPx3NtXeW2ujpcvPujT+gFJG
GpxIvbHcmhC5xlRd+yZrbuHyc9ir13Sd5V2ERzW1OaQ9ZsYOo7fcwCLW/PoXWOhq2uxrh2Xr+JOh
ZaeKHW9ibC/i1c9d+fLN/3n1o6NXE2DRAq9B6a3sBoPGpNwaq5d+9uy7JqSjWVArslNjQLgsvyrt
+/VfvbBmnHNkY6S0QlNC1iZq82zF4z35To9WABzLT0ayZlLd1YJsf/1mS993NmJ7VuqHRZyUJx88
HcUkB7hznSprtTZuVN7+W3Z+sJGdw17xF3aamcvx1A9NtJUpWrgwrD2U1Hr+XDmNuVdGGZ0y3xZf
fNQvx5zYpG2LWBafCg6Pxsu6bW+ryK6R2l0Ed0G4TqBuk10XoPRMsyD7zsigb9oM3TsrI39dd4nz
cv0NLXznOWu09SKc70ZXnqJc0bdlIYJNYqTN5+YZddb4lUSGtEuzPNkdMO+i/BkpxvfrP3zh06qz
1t87dheo6FmOZoo7Um+25dT/NuxbUVFLl5+1f20cC8OoLfMo8q5hQEO+nUdiPeHWvP77F0bm/2Q1
//ReM6nGQemQOgfdayUHzC3FqmuQILbBjTssPMJ/vKJ/7tBYMm9qPYlOoyrelULzjljpFWTvRrO5
/gwfoo+oEf0/Fq6flAREGkxl1D3dKIu6rck5zbas28StSwcjNXLzjdOn4dHXCCVS0tD63Gpynlvv
cWLZlbgsT6T3JV7g1jiJ88IdvRvn0AsfSJ2NHVWBCWgsmvLUYbhZa1WVI9IsstVQlPbWKuLt9Xe4
dJvZWk+qJR4RmA7HeNyY4AG92F+r8V2YFzcmoIVmoM7Wes3Uha3hNOxlvXpVZfesuKPw1vS/NHzM
lnumozSEisTeEd2bOw61C+Jqff3FfDxR2HNAKxlTQ543cc731eXK8gm/bDVZRCsMaNN+rPvadRxv
eOqaeLqhDvj4aew5r7VUPDW0KweoIvrwR1V6oFPj3rnxQJdB7//PFPaczypaD7t4HXlHZ6hWBT5F
z3wmrt0t7GI1YBK4/tqWnuHSzv7p9V5QluokTAP5hCJdxSTjBzvkjb350sVno6Ko6jRqUBkyknwx
FOfPpNi/r//spZdzueM/P9tBtl0kVZifUlMo99Qo9+xr0SirNn4Wr/6SyuTGmmDpGWb92gnTkPl6
Kqidd+dItIdesW/05aVLz/oy7A+B+7fITyK0bbeu9AtEJ15ff0Mf92N7HmPflqUSlFlgHWPdkDU0
A3M8yzyrCXZSkr/X7/HxYESM6P9+hdpha0War3fU2FaJuFzXpLZ5+LP8+OVTd5jDRWWcZfnFgHsK
pOJOETibUD/aQFSs6O36HT6SU9uqPQeJBhRbJoi3hM5UCNf92kgZlHrVzUbi/8xE25Wd+g6z8c1r
qhsPtfDd7fkyZ2wkDEsvPSkQ2JyL5LneVrinPocwRA30v58lt7vOx9NPOlHOCYnH6tKqGTTyTrux
VPj4u6v2rOGOSQMFwTRKVFETWKJvwJRc4T9Mzrfr3+TjtqvaszkomPJ2EBn0kS6EYMZGMXo3rOnG
j//47avzRKB0sDRowVkFH43cr0ZRqm1EdX59/ad/PA2p8yAgs7KnOOn77jh4RD7r30MNpIRN0JW1
NbwtW7sbG4mFp5jnLTh229bpkHZH6F54YY0Ohgxr8u31p1i6+qyFBrKqRBs55bFNu/qh9VPjGHXh
rcXyQvOZw7+hXya+DtX1aKvKTlOqEehGeeZQt3Rz374VTLzQiOb42xrPeZBMY3GMfLHPzSlxJ0xy
hDsP79df0scjhzpn30rrYj5hF3fMdb/YjKSq4jYWVrLJahG+RUUgXXz8b1VvBZj5gq66MWUvNbFZ
9xaZxCiR+tkRsYO9ipL23WkKyy3Rn61MSXHaKTOGM8X+3LZMnUvPemCCaY096IBL0Vv5ud1sil7P
b1Qvl9rarLMbJKQTqjJGx06kHQyZMj/gWbQ/NX2rc41Z15H4SZZ5esytED+popUPpmOkNxRgCzsa
HHz/O9QaMBMsv4ss1J7Dbw2fP/Zx8zER6ZNGQvyqj8qD1/Rn0qF+s5e9pQT9ePWjzoVnVAQSxRnC
7IiBM/EH6EfxthIP+gQnAYXK9ea90H/+n/pMBk2aNGZ0lDjTH4YoHDjPDJX8PrDrW9ndS/e4jBD/
LOP8otQwgw/1KQi/DiCumnzlEDPyuQe43PSfi+ddYY+eUIrToPvTrtCjZu2HRnauJKF212+x0Hbn
erM4yzFb1k5x0kqsu748EDV/Y3Oh/7dz+f8bAFXO+zke9QmuhHMkF6/CWlql4gFoWzxh5sb8b+V+
5RbRJKEcyXznG0kvKAfgocKM2KwNiFT9qkorBFFho/8A4CDa8zgVFA5atarKva7K9KlnOau6I8Th
30Gt5dVK5nl5L0D+EEKvEkHspRVZh4h7vBWuqBZvslDPtQkmayqJPoQ06buD5zjPEmUt5qtANx5q
zGfbDKPzo+q10alL1fCcmKV1hFhToL8Qu6SszC9p7IVu2urDq1BNZwtCkPk4FNpLU3H0r4IN2noG
pmjX6PvgJQpC41wPlXHPcaiyFloqn/s4n1zNyX45oe+9mTUhrDVxAyuM7Opukor22wB99Dp0hfgl
CzPahkps9FvFVIKNKrFDaHpl5veZGQ+BGxZD+xgXBUhYJc+3GfQDzW0ahbU54CHoBY1nJ3cmFA4o
dDmeyg3KDvk19BXN9Sxgj+jOff1cMiWsGZnrXTygPAS5ksTixBlucalpiE1e5fm9GUTV02Q5xtEs
qurBG/Xu7AnM+t4YoCUlMe+M39j5EqjY2mqLAauJRXT2Wt98KVXV2nhxHGN7NwTEEVP72TkaTnSR
CBv+DXW/yCyTQ5jkNemXXvae4mDbtM6Y7C0bUrKGGm/XDWoJCkUP9gK93pttAFT0A9PfJESr95th
NIqN0qE0FmYYvJpek39nV4UKSq06kE8DkMBT3fTkdCmNla10TgD5qyCy7Cl8tCXyr5UyCeFGkhg+
Ar8yGe4ae3T2WZ7R+Mg32RpJrexUIXrwLnW+yqXn4f2bWFOaHTTDxtM28QXJi4e+PRXSD+67DKt0
bkgH/TNZf2ouKmgOQdl/szPQX86oD19wJtnb3pMQOQZdWNsqNMsLxT/T1yLJg1OcGrGbdyhqQz/r
N4ZU5aZj5wjmwfRd+HA9i4Ru2vQ2mOnNWLQegDgmWKWNQe5gz9nkSuWf4fYMP3A0h27kB9Xd4Gho
DISnHaKQqDLyOFVKyJOQ3YrdRbMFvjhsTSrYP+o09dZFKepTUVvVofRy548Tx8U9NaM+oGSLI45Z
tq81fL81MJehIABrleVxVq/LCfAAvkgj2QKTN1ejL6fXSej6xsvBYna1b9xHBbzlVo7piZDyqT86
aGoUJglIV1kYqIcaPplbtOi6C8A9Ox203rMck/ASZqPix+7iba900bOm2cnOwTK3SgL/yacTrszJ
ttYA67QTPj1lNXj+Xymlxca7UyyStdNxncCjuzdbzzp1MSQRayjbFVT1bD1UGtq8tB8eazna/gG6
i/0HFyX5xkUxYAnuMlvsAlVtgM/BpBmmxjbcFvCl51pAMFcR3+ZdQ+a1tuMIDKYVZpswbswTuqp2
e+laDswTB5W6FAVucuIL38YIWe7QDeGhFEYFc1QCv6ry4I9nNf2PSHWml2CK8n1qFP2fQdYq3vFE
f0trpT3kag6wJTHkHjPy9JCgG3JHAT6UDHXnHBKRuvMdu95O3lSyIw1McDqBPjRntJzaqjdrfe+Z
tpM8xIlnbbWyUJOVGEy4KUZelG+6nUE3VPhXSvjkwOG8H3WRWIW9Hp8bB9rQWoFUBP1dsxrjJKCS
tTdWRQvz7tyMCetIywl0Lk+ybzBZZ3CnCGxLV0aaBLvrU+PSLWZbiAq6XxSABzjFub9FpXEqrPGE
p+RzO5S5btISxItAXCmgwHgCaai5M7ouWV//7QsblLleEpqbySDuFSdbfQlpV6N38dqEa8jdn1s4
zNWSwFrryiKc42Qp+c/Gcc6Oad8oui28+DmK3XdSVY2i0TuatTQ3OCDAX6iSz5DVm0+9njlsnYq9
hwM9I9KuGnZG6b11pehwZLfv5LG2n9umy1ltSZaOiMB31vC/i0fbsCnIDDfe0MLyea4eN7SUZayR
lvCe3PEMBjwEaDnsre7G+1lYFc4R6U0aKUDnCdsZivRd1/8asXy+/uYXvu1cLm7ArQd8YZSnzAwB
rkVugOFLU25t9Bba/ZyNDu9St5lZaJWJ+BJD5DLDdOvV4y9R+DeWtUvv5vJk/yzKq6BX2t4gDEpp
vpvhi3UrhWjpupc//+e6OezH2jaC8lSU05fBGb5pjf90/aUvvZXZOhyGSokq0atOlZAb3b6Dc3xw
kvuiH2+0l6Wvqv/vb2/yWOpY00liC8+R/ZJau8F8vP7bl17LbHNdtUVgapfsLUf/m5XPune4ft2l
dzLrnTlzVO0rUXXqrWcKAltVY83beDsTefD1Oyz88rmYlgleUeKeeLqWTTv5q6m+aqP4RiuU/1X7
PthczYWuVVv2fgu2/tB4nbLV/cT/NiS5vW9FH5Ez7cebGpPgxjSDXHMnMwq+RDk8EwSese+ang5t
tXSy4WSXXvOo4HXZwrnTHjrpWz9Anye/hExrDPAQxycyV1aBT2G56IbgnFLqvQ+HFtRaMU6ABuB9
dnolzsBhJn8l0IdBJsmyIliNbaf9GXMFpk+k/E3DfnwrMAKum7gM4QINdp+ve9UAvBlJu35RZRtS
EMKJdFln2a3FfjfJDlOY9bAzhJ64UCeH+yDQI9sdnKrgs8FlcVMxTJtssqqdM0A/tyfDeOr0pkRc
33AQH0k4h5khOgUSKhmdysARqo+Ro4ZcBNKVHWYrleFeRpP1NolkuAMLFW0tWY5IiKcOJp4/oLtV
ZABVXfbxmUOP6UdlsbPjvB9CTEH23D7o6r7dcbQpfiYt6PIVdf9hm4QlWxAnjEhVJ1D43vJ87z4Y
Q2cXjVoEP3KEoUX4qbJyrCg41/RVf1WXqTxbnJn/7Ct41naTWPsoMCtw9qX2NtlB927qk7bVAgsI
5jQkLyMrzrU2+c4aXxfYt2gS75pQopPj9OIr6sB8XVY+pEkWssY2CcqEfWwD026jWVO4HRTPd8ka
HN1gzP+E7IF/jX3Hzt1RjSfAysXeDBzDVRU9/AFNPHT1SrG+/R9n57UkJ69F4SeiSgiQ4JaOA5OT
ww3l8dgEIZLIT39W+2p+naapal+Oq6BR1t57fSuZrOHFHlXabsE087aOTHGuBnvshuGvflEImLLL
zjkIHvMXJyo7HHTS6ugWIyBUg2m43lbWdvKrI8Q77b/u9xroT9dPKpbmEEMXkENHGaxOhIdcbgPS
u5HK6h7I7+jYAQd2A4oa7hRjdLIHyKPGCvEzMzNksYP7Yi8MWW6qkoPGzWMxkR3wj0WIjbMJmOOM
T+MI9uRsCpAgs6YGjp+2YG2Vng17GRO0CF+0jfeNY0r1kE5n4t0bC/bAvQbbrenkP7OZeH9bQCp+
g8/LHxAGzKRPOa3eWF2Mr6YkkBwTD7i9vWO57GHoYa04xV1T+agFVfeIjqigc04jYHaKkFaW99iV
jGxdUOk3fVZlgCdyAJWbtGl8DlqsT8vB2Ktiqo6kj+otUNYAkkgbJYclkOG4v8LXonFR2mKbTbov
GnCPHNzStjiKOIhNwAmC87a97TGvd8wEO4EpZzw40ZztpFene9Kw0yVDNLtiAi7GAgT6tqDg/1ic
DIdmbPJjUwt7OzlNC9aqaL/T3E5KXPeAW+mnsoZ/A7DqT9kUZ5uUz+3T6VrxiJVqRsYfJNC6zU7O
OeNcYeR6ApLDHByxSUTZMywTnN5HA0wH10xJuUlit74BogZg6GhWYGWq/AY3Qvc1wd1/LzFnP2Mb
Sw5uMp2vBmbguSO8C3q4178lLnd+5gXY3YAP93eSMPhScYlqQKONUb0x1hG6XI5W/STdKQZiEWAX
5cM7pTkaJoOnHfirO2S6JsiNbBdgPSAXRZ3PG1QXGE81sKF8g4u0exAtn39R2AwfB4mWj6zc/t7I
QX7EUOfscix4B+GR+UUkUfROZp7d9GYCC6HEcyoEG+z8NoXxxxMdvOk+tWf5mJRpD9aZx45jL8CD
IujeOmPxgyRJf0SZi7mTdDKOBCVrO2uM2YdrjK0/93P7K4czix+BsA5QaF2zTRy16ZGXVbabFCnf
kLEbwIW1GtCoSwjhJVbrPWBf5E7QAqOcDLi92sYkd9VYRPsss5I3OUUg59XOCO3PaOX+ROoBR0MG
3JlwcbVExLYmADz2eRUf7QoBPNl6r67ZQeRtxKcFnaRHYqvoBuh079Et2aCArkLkCsYAeb1vHJQF
mXY2PjaQ/vi4XE/3Xs7EXeaRUW7tkYP9bVsNIi0sgXaKoFuG2L4l5ZC/RhHJX7sctXQmKZwt82j6
ZpM2PzgsFnBbM4o7E3DZJzmk6V4WjacOipbym6HMtt84mHwBhGqIS9h5A6qrHH8bLO0Qt7PVxqob
ekTJT7SfS0wBKgsBQXzEjoVC0RpJjf6A3q391EhRmG5aFNBMnGVzYJSob7kDsP1g6mHmAvh1IAP8
aGc68Pesx3qSZqdwfmF7kw8H0/oWOqj+21CxESeoyN3VJaoZppHFmxIC2m+VDZ8NoMRAYI4NdhiY
ir/LCIAsk3fJoY1gjlClEijocbaOw8jaLang7BnzNt3EBVUBQcg9NGyKUgxO3WnHbFCSQf+cN0LE
HARa0pj7WoJG1adDHgzJCGT7xKPD4FEIHkqsLYY3f5iKxT+h1Bp3oKo4O/wnkCSoZQlQ/ATCaNe4
W4d33q3AWeoBzoqI1SpiNJ9JXpwIZ43zjv2HhlFRWbNv9lhF9shwvJrGWO/iiFR0W4zZCJ9oQBIf
RTuM+xIK+1tE2SHljnoKExijbn9hftjfM2oaQT5JTGu7r57rQdGbKAXW1yMUVYhmM229yJqekT4B
4D7JDzgt9Rg5tX2LuWs/SpCXf7eI821LXDh3XJTVEQHH/gFowfoI7qIFDFxSHcZJuTd9C5xMIx3j
PoGn8SYSrXGPg6l57G0yb5ka1UPtVtFjmmXGSy1o/damZv7WjW0BVUr1mOSwexClarfYGtIDsQt1
2ta722zK5v2IIXm0lU0QFY76rQlu7KaBM8AtoEjujybDBrBlMCm9zc3Cu2t71uHilHX7cTLaz14h
jIa9PX0UJnUeZqNBaA2x8/e6LOUvgaAfaLoIqE216e0lGJFPDDC3J56J8pENNPszuW25527uhq1i
z46AvwQgxOmhdJvyFtRb88UyK+MTnM/8pR+lcyBisMZ9g5XmHsRd/tDm5uh7ttn96iaX/uWdSwN8
8LgjTVTdJFlkPyNY4B28eZrebAXNLAPz6ROYx+kHas7Nnds20R6pKBjImBW9i+aW/QbWV9w5sE95
ixGMBX8zKfqXrI/htNIX7V9s83UGwvic/8pSVT31KYN0Cb1Ln5kgqEodZN9bvhIxQofePAqQm0V1
gkamUgywXYwKBI7KKjliw1aIe5l2cZ/grn7fNsK7ByG2u52ETXeQbhpv9WgaDwMKXgBcRckrQoED
k1tp8S4oZ7eDK02ecBQeMXfYwmR6fIMEs8RYL6sbUcOfLVFO/4ikReLDB6nNDqlBEPTM6btJJCIP
I/CTrlW6By8p5WZSuflU9GN+V7DWOqjcwhDPSusWiot6WxcuoM0UzDobdQwHeFs4j+BGird4zOFy
BJx/v4ttWF57jdFvsTlbvwBs59hBODDrIwLFx2YsvccBAOStoIaNcP1YAqrOuPcZJRl/Qdx6PKVj
2p3DqHkLHxM38cHXgMa398h3N22hUIL7HOrRKL1xFTMB9mwTis6bQNEt4vhBpAQs3byBB+AYRSYc
FMdia5iO/ewMYBzsKMLpDykMyMGJJmTvZMOwS1vV7crIjh/KxEnvDbh/7Oes459GCsIsQtkj87E4
2A+kMba2YeYwUgL7luPAed/jWv5HkQkuBFFSUd8Gg/vGmRArZk4NHWMEBPtdjKPeUz6iYq+oYfSh
DI/a2wSnKqzxbbWz+ulgcSDQaVS4Bzil1E8IV9ivNAO2G56a8y6zq+4wNUgqgehIodZ3DBzbzaT6
01Wj/ZjmCYixXceeJyvN880UW2Dc2KWXrZSALtyzdf0hvEAQ4I9oFSa53AAojdwgTD2ujHdqN2Jr
MIlKiIU6sQhAiDIoms8+W0kzL9y2dRmaQgAYLHs8u8U4xNK/sbjvxtsOsLWrLtu6EK0sgVS0e68O
QW0M3CR54OOaunfhHq9L0OAvQuyoMRAH9u6x7eMGshILW3rwqbG+RHzmWdneaKD4jBEDaDbnrZLp
x+XmWAgQWlqQKq1rpBZGG2AXA/z8ln0TUX6LXEHue5P1WkfZyicsDMj/o3vZWQ/tVtKECNJsUUmw
sdg9nGUuf8TSoNHCVojPergbAhiU4qQ5UFQ5GT9gEbyZSby7/Ialn6/FraayB2UnOcElCtwfLWgB
WtE8DKRfU4edxW8Br21p4avOYMJoeuQp2siXO1ygxCbZyjf2g29aXNa2bFoLCGHQnAkH6ZyviCiP
g5ENj3oVZC0MQ3FBcgwsR/l1Wk+iC9FSIx9cl8dN6DpYpkEGw6XFNylsW9bKSRdGra5Da5U7FC68
OcOID93JGCIo0uYIRHi3JQOHo0+KYM5VPa9r0qQUFhwUUPeQ9ah86h/gZb4R8ud1D9cmtuxaAvsK
hOfr6KWwkSV2FGiT19W34yj732WDKNeYTIOdQujt1ki/MRtwGmONkrmwKNHT378sSmXSAONYmjjQ
u/AOxSFdoUb/crP8U5mdGaO6yrwgEc7oiDfeZI1CCAXB7nmbjKIf/AQ+wj/dJmfvwLmDGwssobyf
2yLFjTGfbhrLYukuggUIfOCowpl2MD5HiSR+gvo1wH9QbZGoYQ0YsbDw6IJ1ambwkIGRS9DOQIyI
TYrFYUJ9BaPXZS91vXpNaYVEv2sGEWhPsOiDWwCg7uNP0HTXTE4XvkHXrMuY2lJ08EA4UezL4abg
8CXiFq4gK2eRpRecivu+DJSIOFRVo0UDDo8SV3wCGx+fjDiNlTZaGIi6jhCWJm7cpaMdNByhjMzK
j2ktV7bHhXX/H270y2/nKZRx89TRIEueVdlt4Fk5wV/g8jBf+uHa/OyVsrgxsBmLV/8EAfWTjUjX
dY/WJqeUoNDGHSJp8eB+g7Q8yIXcXvdobbO1Ogu2JFVLA9ybd50BQ5O0MX9dfvZSc2vbrKrB++CE
4k7YwWlPNb5SGDXXod+ILizrrTbGLR8DBRF8D74mFUIVaf9SRGsduvTztYNxAtMsNXYmDRAq8CXD
GDd/KLbSNgt7nq4os7wYFTWwlQ1wrM+QpAAwapb9K8hwQekUfxthTNcNHl35GCM6MdmuOQde9As1
HpsInqaX+3dhKdBVjzNPES/0HBqgurbdI2Ukjx6uRw9mj1uoTCOZrewgCz2hayDneRIeXE7MAKxS
bwMtVr+xzOQ7N7z95S9ZesHp718WhhQ2WbKiNQ2QL92M7iub78dybf9baiZt9nZxxbuKNTRQ1aZh
qE0rvmc18+uSXbck6wq+OM65i5DdhFLhAubKs9jBIGWPs+1bgxzIlX2gTWZ4LkrEqTCZY1duWm8G
5uvTm69BuuO8rIv3EMudszrHrkKK96lGQOtYZHsHzsPIIK18wFI3aNO5zY3RhXMNDWRvIUcK27Um
2Tfdb1xQV+bDuTnNPfz77yiyEa6oXQ86n6jF+Sl+hVfDQ5L/zaDHqeEdenmo/qvl0U9Tp7doG7Cy
ig7WnQo5MEPgbGz3VgDvijpILF6/iULSp0RmoPFPXKR71AINOyNLkG8rCkRzEIdHaZgQvHucMzLc
QgBjgiMPmqKB6uhNc0pl+ZgMNkrf+hwmSSDDIizZ1luCyqVNV3XVbQ4UQg5fLLivgDlS3mc97Bzh
a+s8I4zNdnzop01O2+QdB5wO8UwojAe/Fkl7Y49CbCmFWNw3B9oFqJHt0UJlEYC97HZHpB8Rj+2k
fXTKpH1nNIpWrklLXXP6+5cJbsJrpkbalSKRI1A4KfYwWoYYcfheoiix6ZuVeMe5deTUN6ex9/U1
FvhQ1mRWYdMca0RnMygbUEa6MoLPnTBOT9dWKcT6aD/VUPQ5FX60VezHkl1xDDg9WlujrHkcXYSw
IY+Pn10HIOo1DMJSi2jnizZNYV0ASUGYiJ8gQ2xtZErhWXx5Liw9XFuTagkrnI6jli6ygfyA72bF
X5mzxtBcerp2h+/n2UNOPZ+Dtg+N0dsa3XsCfOPln/6PA3FuGmvLEfCMU5q6s3uTWqLINxnEy3tG
JNKxHBBKR7RV6EkPgWPh4mSzgW1nvZNmDzKCUu09HK29PRyWoVx0jHRl/Vr4YF2zWFuoua+zgQRz
PP/MRQZNSE0OBnLEKwN46QXa0kVR4W2VNpZgg7KdSl+g/IGZyZ/LLbowO3RxoumQKC5PxzXJi2Nt
Wb8cVf297tHatAbHo+FAtdMAwFY4Tz+a3VqLLP3oU0t9WTDcuGhto0eLRGScfHAWH8xi9Fb689yO
h0ntapO6613Vi+p0bOIlTCjNN0vZh8wFlCqDqPxy0yx1qTa/u4awwkY5UNBRGwa4d1BB+KNYk8It
LNu6XjPKGapxYb0cTPUH3LB3Ff0dwYx4wjZjpCudu9RK2jTPUBmeuKgkClz+0rg/hfJAaG02Ttqt
lJwtfYQ20+ELDT8dSUE+qEX9y4El4TEtYCy8zbIKsZZMdCZyPXz8uKpHdCFnO1fKbduMBJbNQiKc
nSjHIxM/Lj99YcDq8k3TQMW+K3NciuzeL5yfpr3y4IWBxLUd2kYxOThRyoS5msP3yLiEjhofk8ZY
AxQtvUCfxAYFWkGWJEjd/jinHWy3Y/chNc395ZZZ6GZdtulkc0khYgNury/vepymfJi+vZQKlzkr
++CMXneU0dWbRcuElySYEy04FLukyu94xg/z1Fh+4hkBAwjl8gctNZg2tacu6wvhGHMwt1O8k8SJ
9p7h8Z2TS/tw3Su0DTzJSirmqI3DMoeHGre/5X30E87h1+03ujWA9AZTOkk8BKKvAgTeYD7dvKEQ
eWXts04/88werms0kUUuSVZHWPxsCGdiZfT7FPWKcHVuofAYUBwIh8x8zH5xNZohbsXVm4nTMTAu
TXyA/i6VsPVk3bYC36raJH2JOAOK649jWXgeOMFAwG1SqNvuDBlPqL80EmQrpNE+CMsm32APnrzP
szP/idOu3J+8cZ6gHKaBY6JOKYNf2XaALUGB+qBp+LzcYQuDXK+gb4YcdaWRVQcu7Oj9RLZ3InMf
Ha/dZ0P/l1vJyntOJ4IzLasX0bfU4gmKTOpgLI0fkURpT9/cJDCLk9LbsGr8Pthr/hQLK5peVI9i
SBTeVFEDkRvdQhAV+2a+BhlferZ24DGHscai4DSBN3fHrHOJ35ozu2506zX1k7QlaAyADUDet7Mi
9XPMhz1Jwae73Nfn5v8JMKEtmAlE6BT1m0UoUBVW1AGHr23CHy8//FzLnB5+eumXg49h9mmsWN6E
PRW3Gc12UEv9vu7Rp1d+eXTngZ4DID3cJ6wEVZnvU3GV4NvV8RRwYY5lVoMHazLmu+N9Hb9d/sXn
jiCnxjitL19+8Tj0RIC9yALas3fZxLnvdJCJFSjMI0Ozhj1danLtoANJBJy0oXELjSjfsBSCreFU
HnL5E5Yerh1ykNEuuNEiI6ziKPYTw/zbZcXu8rNP8RN9MUDz6CeaEjW0eWeAdwoIF1wUnXsb7rtQ
/N0WnXUPBNe2o2pfxeyKTen0Om3S9pWwM6NG1UtV3bmw9I2tvwKVrpe/ZWFS6cccL0JlIjFBEqth
55gbfMNR42IMV1KRdEIF/OWbgZSuDB0LTVKgLAZipH7lty8MU/2EY0OUPgER4QQmKhgl6lzMv46C
XmVtgC49X5u4GSEFlaQpYR1yX/LaH6EDhfFbd92Sw/XzzGRDZpCrMoTAIYVZJf90oP663K1LP12b
wdJx4DJrZyAiZRWyVg4qmlBTlvkuhA37FMYQl1/zL7lxbipoc1im6ZgVBPlrpPxBbJPY8yG7TOOD
nbrFYWgLMPq9aQiNklIIO0zx4JgyQxzPINn28m9YmOn6oafryhKGxDDEaQ35nJ2qI8v29apH61CK
PIGcRDBw6E0Ct3gjHTYG6stXRu+5IwWmtc6esLt+9NIBZSVTGqM+GUpqe35Mxx9senFSkFbh17Hy
poU5rgMo8hT2Zo5rgx5mNyNi5dAmkxpi5ApQ7pVXLIw33fcon1GTSCZqBx6M01Fz54+ouGPq1Sqe
L3fF0jec/v5lS0LpTaKKElsSVMS4KH2bUYlqwnvx8tOX+kKb6awgs1nbLShoGS338WSqfYJM9THP
7Rosxc6wtihCTm9y3Is/L79y6YO02T90CcmLFh9U2bsBEo/5VMY+DtvLT1/6IPrf5nIaEU1jhOSd
kRd3E7FDAV3WNArUJGe73kAZa6c6c+VlS5+iLQJpHRt5RADWt/PRw/SP7zOe3ppZfE0g8DRVtM0c
pMsu9zi+JoryA05pt0Q1QARcuYLoJ+6xHcyxoiiAs0qyyz13j1Lz4+V+WGgaXcGK9PtgDi7KoWog
+20+bbrpxXOuy4G5+onbRQU3DvEzZt2c7yjMErKi385ihYy1MKd1EStv57aSOaCDtTzk9Lnz/iBF
orK1H7/0eG1GT25Uc8fDj6fZDVJ5Twy4iAn2i0S+Xtf29n/nwGi2DbNRrxU2pDswxt4nxJL9kqiV
ONrpOWf2PkebwWUygZRYEhObG8ADAwcowU3WzphLA0ebwFAbRNFEKh7yJH+QswXXahhjy5M+/HLr
nA34Y1LpbjGT4Srl5UkRshH8Gw5vqXuki+ZNOWOTULbl+cplXgg61whYBo3fZNK4D3nejbecS/nA
WpXtGhNGDiuL8MKA0AtcJ9xiRhSM22E5lY7PrOT3WJHHrOf3RCA6dvmzl15y+vuXfaSRORKPpnLC
WkY+lEzj9JzC2ZwW3y8/f6nftKUqZgnQ19gAQ2KcQvOfg1BbDoe+y09f+PW6lpefwo+40NjgajNf
gqfjooACJd++AUfzy69YGNU60cJFZJjFsWeHrTNvUnM7VGvbxNKPP8VwvjS9M7NENDV+PGNbaf+o
BYhuH+Vaxn7p6VrHglnbSwGMTViwD7t5KymkXfWzcFZqGpaaRVutCgW1Qx1FLAQKC9li2Vc+qqBW
doml366tVE6BFFpCTy0zSL+Lbg0Qrzv3V+30K0vVwqi0taUKkxkaFCvDMYDJjbCtjVnex3JtyJwL
wmEl0SXgaGrXs+qJhmYJ9ZFdfQB3BtWxB5kPYFzZJuralS1p4VijCw8I1C5GA71e6EHoA3oGRN6v
DnRhPTg8dvpLkbU82FKDadO4btKaDFiQQgdS9noA0wh2VFu7m+XuqmmmKxFckWdjneBLSJHA5O0l
SVcWoIXO0BUI1ZTHCYL7LOzdRN14ZQ150CSn3ZzXqLoHvRGiTEesfMVCf+j1/UJFiJY7JWqxkZze
R0yABFSg/nWqkJjMeUZTv49dcUzmxFu5NZ//Pq4nhYnJB3PKpRmq/Gh2xaGw42PVfEjZvYhqZT6e
n+xcR9nGzpyabYUC8KZNCUQ60V0zF2tZ0IWhpWsVOtoxgvskDyuj9VXJjhFw7bazdlZeICm6uluO
K6xGDMhdhBwTo81LvyGHClVLQwxwJzX82H7wsgYC7rVq0KWTxL90xJeFPbOYHdkw+wtpCiUc/0jn
jwpeqGN9R7J3S/0m7mORfiP1w4jzl3KeW1x2L8+if5WyZ85guq4hL0ZIzgp4ulS03SSNfGem6QsI
WOC0HB+R6fSZ0d6MTXJAgc2f0Z2HbdKzV5LEN6np7Lum2Zk1vw6U6OriB7vtDOjGajOMUphKT3bx
JNLyhqMm6fLnnh+Xri596MkI3IUonDAxSRi11hGVzm/XPfo0w7/0ofRI6yQRR4a2ajbZmPm8WhOf
LOxuusZhAJMsqWVrhjksTTI33RjNrdMLH3zflTPLP6esM8NAt9tpITmuHCx1YWZb413SKHEAjBo0
zDYCHACi/s1UNcaxQf6g9OvGLI8GbFQfQJKzj+bAxm3cgHkFlWWTbPIMOl0U87ooEZ6Gv94MT8CZ
eyn8ORLyUrgmeZ+RaPpgpgGqwlC28fem9uaQjmnyw4L90lMKxfnotzUdboFvY3tUSRv3sckNABSi
9K6SLHuNMgbE91i4IP5d14PaHu/JdC5hs9qGhlcDxZaGXmz/ufzoBfmQqysmWpsjXNDJKszLuv+M
CtvYx4BfHEfC1W8o+537ccqdYjOlZfII3t7Y+4g3RY8obh8Og+ogV7v8SxYWT110Yva2ylA9gtGv
SpQDWeJdtuzFNa21gPXSC7SjWE461y4a1wkhP9nE1bgpinnTGs+Xf/75zcvVFR2tozwU3k7AnBaG
dadEZQPGA+TSY9k7/VtuNzny2h2QoNe9TjvFGHLKMxPljWGUt90e8dEbVQBWOLLxEcWX9/ZQr5yO
FzIiusoDvtTe4IHzE4rOAmcvBhXo3skF3TZFpUC0Vw4KNm2I+nnZgyhCnD5Z2wLOry5cx/NHTcbK
2YlIaMPLaNNU9EhLuOeZU/l7VGt1lEsv0Royz8raGERjhiL61qHKNcufbOTSFf19uaMWRp3uhzUL
DvoGwCYh9u331KAT9i9vJhWQZA6/buroQhaAOYpcZaIKp2R6T2OQ1ec+yTZWEpsrb1jYnnQ5C+r1
rFqMNg0Ny7nPneoTno9rrO7zPeCap5b7sj9FjlcTkcohrFX5W4I76ZfwYwSUgn4fSPV0uRuWPkCb
/CJpkGvjSQ/IV/yQTuV+hpT08qOXZoi2OpvdbAyRBbsquEntuxT6e8Zvk2ncdCmiKEO6Qebct9ha
cy0NKPrf5prLPioTKwMutyhvrWJ6bAv7I47ytZPOUndoIV9U+ZCijSsrjOLJQ00JgTxtlKW3c0/7
bD43dru93HDnrxhcL6Ms8iIBOHlmYSFhTt7T6K4Fvtbz+l3qxCBejclPNlQfl192/rO4nmrlrp1S
0sB9jbMbS70C5bsj8H/Ox+uAmFxPtw6jqlCYjpt+hZJpquSh6N+8/kbyeuWmf/4LcBj5b8dLxnLl
SJAH5/m+KO/sqXxOOnY0I2ulPxbmiC4UImBwAb+KAmoWfWP8sRzW4sHnOxpxhP/+8omUQIzZJQ2n
ctjnk/EBqAEIQoN72wKIac3VT2aIlX5e+ojT/vxlNUG6ylasS+ywS+c7G+4uvjmq4+Ux9E8mfOYw
qquDwFEBIh2M7TCeaf1S09F9tCzhPmatO77BhNLZet3c/I2rytmmzCv89kT2bUVupEieMCBDiGGb
W97yeDfAZXtfWrLaU0E9+BhKxPx4VxyNwYIetbLdJ+oMUwBk1bAd29o9AO0LMFesujtZciDJerbG
aD9/eOG6mKBApT8RuTOEbopwMKafqB/h69v9cFkx3I9VhOxSW8jD5WY8v4LBVee/XWQadiNNAKnD
youP+dBuKapncG277umngfFlAEwSOBYrBQHIGOSTU8NHK/buhGx+XPd4bbWvRO3mzGyR9kFAr6rk
Nu6/y3bNgHKpabTFHb6fcoCH4RTGtRI+cHYP1mj/hluTXNmszi0i6Gc9BmzwSHA2GFaQ1h+sE37B
OXAm+Tama4XU5z7h9AZtAs59jwwldgk47c6QiNlVA3+0lOyLnK/Fys8N19MrTh/3pYt7RXqC8k0r
KFoRpvzeZTcUJduw8/CbaGWuL71DG6RRzDB+iGMF4GaXEPAIMWx5kYvniYH4V/aQLfW9sVZpu9Ro
2qBt56Z0Wtcsw6Yqg67rdl7P7oxhbeFa6nVt0OYU+B8B3gJqKWm9iXIvvp3huLNDX02HqSzzlZm9
9B5t+AqGejg4mNOgqxE0hD3b6+Qajyox0luCqoHLM3CpZ7QDCpMIgQL6bgVD7EzAsyc3sA35JC0/
dEP9jWfN/vJ7lvpE229Z3k19N0PzFlfdH0roRors19CrX1c9Xg8TT0ZlQ4qG+24F2LmbTIis3qXm
5+WHn9sFMUP0UHGR1AJ6ibEIydgHokyORhxtLz96oVn0XF49eKJ0CJqfJO0PIybThov5R6SGtWTS
0gu02Q0T0jpSQpHQ6hHhqZ5b1foZX4mzLT389PcvSwfzrJJljjWGZnxPgVkFHm+frwYtF4amHgCG
L0WSTXNZhsDZdkdEA8gzKJTlrSmUvbVSL9+7ZWqvFUIuzDY9HJyhzkSM1HGD2Rs+FaW3NBMpKsKs
HzyaK/9ydy+9RJvSFu1SVfOxQeCz2FcT8fyE5SHcLX47CAtffsfSaNVmNEQkdat6lMsBmnBviv61
SM0VjvlSf2uTOHeV45TABQZpwnzwWX0hiT87L5d/+NmIPOaZHrYFuA63JbMnoQF3nppREdh2d4hd
8gms7abJzYDP3S7ypo8pX6sfWOgRnWHjpSKLYR0wh5nzMVC6BYXUb7L8SJ23la86bQv6Mff0Vafh
/WWSUOT4cnvCMm7MINh7Rh8f4SJTvwI4391D1NW8FLNhBkDPWofaY+R1LGYKGTsl78Qo8sduJGuF
0OeuDqefoi0G4JU2akbwIWyTcePAnSJlgz80gw848Z0Z/em8lWVtqVW1hYHnaUaLcjADq58LaIjZ
jlntWzQN3yJerXm7Lr3kNAG+NCzqlZ1ktKE8art0cnAZYN5DNjTOAaoNuW2R0KhXPmdh3FNtxwd8
mbopiixCM6IDpAD9drLiH9Rprzhln/pFWxaU4orWIGUE0KWA94nU+WdRACUaF438fXkYLqwK/xdR
hZvO1HWFFTRl/dm4aVgR7/nyo72FAa6tCkYDVXpSSdg3V2Pu28MpfUY2yMA88DZ6MksXviz9H6sX
j5fft7Av6EFUJq2pVNE0n5ypOZxGaTduXPdBWRXY2N+ue4d2yXaK3IAGXnjBwKdt1DnwkEp9yv6m
g+eDm7m//JaFcaWHGgfulKSA83uQ2fONERe5j9PdN/Cn3c3lF/wbQWcWHz3UOMLbfJSDA0OtcSTm
NqkQQcsULd6SKJlhRl0Ytt9aXVdtC8QkcbkukocuMa3HEaaJwudlAw6pUztBCW5c6EWF8+Ix5jTQ
4IviJ+edeIi9KM82bALqt0D6J4RROIQQl3//wqjVWTEDLQzp9C2B4XF2lyft1hLNypxeerQ2aiHf
Mh1GemiDJ9Y9pMLM9irJ0pWC74Wn69EfN2vNAYZ5sIIDhv2m7fhwD5JBtDIDFlY+Pchry6pqFBnb
sARi1p3kAFRUfBcn5qsF05+VsbPwCf+y2F+W16j35KBaiPQh4mjvp8RmKFTO1naIpaGvLaliGk3l
jiBMdtS7id3oFQmXIJ67t8sD598UOjfwtSW1gX2gQUEdRy13SY51LpNtCi7J3iz4X7OJ070hKnMv
mg4uYFlu3SRFZR/tMTJgSVB/CjuNtrEnMoBx+ubJ8SrrtQSNeGXFPL8PO3ouhohSQI7XjEFZ9Sgc
jFOw8OtXOdpP0K1sM8Dtt8WA0+fltlhoaj1g6J2MlxSfyrBU1m2bsc9BVseSVyuXgIXBqNOE6int
IV+hJMCl+DYGBsZ7R3kWzP7W0iVLv//04i8D0YzLGqjg2QpcoE1+gaZeBAqMzMAaTonyy2209BGn
d395Byzoc0gyBhVK45Zl5RMxb0FUOQAAtDKbFjYtcpplX14QqzRPac6gMp6mY8deEMDfpMRFWklu
ed8frvsMbVZ1ai4E9NI0SKHiwnXPDPBVQDHnfcCbaWVvXOoPbWo5KSQzQwQPzVn1j8pSB+IV+0KK
/eVvWFh3dKQQdbsBgdNuCvrewTFchKpsdpcfvdQJ2ppfuHOSeKaCcwPsl5VwfjP1P86ua0lOXYt+
EVUIEV+BDjNM9KQz94Wyj20kkUEiff1d7ac5ctNU9evUFGqlra2tFeBXDdnlX+XsFpGy/bfLDa2c
u44uKTRDDLkEU7JOrP/Jf6a9e7ufbtQBgBekjz/cV/vFfcyezLs0sY4vxT172xKSPT83zl8iQ4sy
hrlCu0b52gZtlPvwrtsyTz0/M05wGtYva5hb3pR7da+STInPfHQ+ibGl2bb2aW2Pq8DLqoyixNJB
SmNx+TffvUqFDPVxvUIOaJEpCAOYoBeq3DFCfhdLA/10T20sq/PBA26+/x0X0ZnMF0Y53jrgqTyI
lC7fzDyf42pe6Ec2u/NGDFlrR9vdwzB7tcG7FuaveRIUUPqG2TS0wvcVMzaKB2vrR9vbZklLy5wF
5qHrI7ss3zvavAphbVGsVs5lJ9C2YDAFsPpSFbIKe/gntQXUA347cEDi6fLQwpDesGAn66rbEcY6
kQv65uQ7kWcMoTQbcC5hMMvzCJpWVwUbeCP+d+oyINAnmHc1SZaPt51LD+kybayKlaHUwZGk6CWt
A2Q4sGh6rJzyycyMncXpVRVPR3/vzewMb3NqUUklKxF5hL7N5VKD2r+1FM4HS0enkedVAPeJtMRu
nwEAu0NR9RjQFBZGDH4jWXw5UK4N0unvX0IK4GSwuK0BmJor9RMEyaSly+Msiy3q60pc0aV0BpjR
Ess2kIeLdk+LLnTEVQBSxBWdVl6jar60S6cSQGv+RVxMysB4yyjtIqnyXSvnZ5rJ164i+7rcdClb
GzBtg0JOfrCbErwJf6l3kHK9m/vy6NpbydzaeGnFQyEyeMXiQpc0MLiUgaciI1DXiDifBkzb+8NE
6TLOUiWz+KgA3XG9f61hYyOfL0I4Otc8y3PYEbg4+PJmxAvcXDT8B456M3KDhfzb25I9mqM7vtF2
gCIYs6aNds9C/tApHQoxEAjIsKVrkjbvYaDwyOUDTCVQPYYehUn21F4eeFPc1igayPqRpNfV8hwd
ITEbRMKjpYGv4dSLkKVh00ZLMexgGBI2C5xdx43i1Eoc0Knp3PNpwZaqTvrJM98yuIDHg2PQf6uy
h1qxyIyIVO2WNMvK8tap6kuKOhhVXpMsY2JXPHIzGfr9sjFZa1/XDurWQlVtPn1dTh/CrqMM1bZg
M8V3EbP+vnI6Ok9d4f0aXho42nA8O98NSOie7Czd33A4ErG1lGxjQtZ6oYWAAjbq1lQi7oxWAMXQ
CqITHOI+6cZ9biUE6OI7fGjghdLyKlmM/saU0z6n1sb7wdqntQBAM8io1gUtkwBlpqGqPwePX4Gs
xDbUKeg5J5PLCsRFBWjIflz82LTcEFcVcpctcP8aPOMwLYGzg27ENeSXU5t6kTDF4/wIkYCEFAaF
fbz63XMBhc2BbkFJVpaUzkhPy1lWFlAvSS2Bj2jrfeHdy8m/TV0aXnUA64R0KhjeO2cyghjwrQ2y
MA2OrrOl47RS53BPK/jL6e4sULTIaV8mRvW/qYfoqaMi2zYi0b15lnPwrY0dsbKuXG1fqwKKeV0R
oB2HRHNX3Pgu3Sjk/Xl8OrOrXS3phpfNZEr49yWBrWSsiCmigFEKn0YCdngNrbAwFf1077UePUJQ
Kd1PRWZ/wF5LQrNvdEN4n8MyrM/KsCKl9bsQaQ8RVrDYR27PLynP6GdgEfo8V4W8g62Xgt5cWe2g
pAQ3CJ7DuwFeavtxmMTJf694QxG2f7o8+Wvzo0WSvnY8gWKUStK8mAEaYvvW6aPUHj+9HpSunMCx
frpGVfy0W7TUYlgoL6d5gTYIKEJdCqVpeSxFHV/uysoppVPf/RbxvEyZSsyTbGKXgFQQwlAlzor7
prY2LmAr60wnwM+wB1FGhUZk/ynZvuFbMJ+VX6/T3z3ZKQGVMQWT4oiav5xAAYpRhBbqdFsn69pv
PzX9ZS+CqQp145GPiQjgBdL65rvsl91Vg68z4PlSkmYiMzJhBcvLcRIiJDCQgsXjMoRw5rvPK/56
uSly2nf6fgT40dRiylibIxubzEnUKPID7yqAHwNYX36AQjHfNUiHX5eq5HEmuRFTr0rj2aAsmgbL
2DdNwaKxUfn75R/zxwDi7x/j6XekUk0KesrNlCjDH56GueRHZmQ0Rd2FZQcRBOyt8bxh/kaJy7t9
l9nSiVFOtzpUneogtrhX7LPCF2bEhMzobsnocGNAi+anDPp5CRv40n4GNgskCFpwV9mYsHOLwTc9
PacLrEnRFKSexKkUrNPcxBLmxhl/moczQ6JncGkQ9Nj7o5uM1QzwNocsOwQnr3M69/Uy6jBAr3rs
gDyHvWsQimWsIsWyjZ++RtDTBdk5l3KgbEBwB8wE5JYllGyJ/Ln4nqd5c1Or/sfSF6+VymHZnHa7
3l2OqoZT8LSUSPeD9uXyujoXDk5rXIvLbcF93IcZTcqm/tfhEjZcZWzJ0Y3auv3ROu41oJdTQ1pM
DgCkJ30nu8TwnSksK554FXs1ZrDkIfPyfLk35xcbVOL/G3ksKGUB3QSvrxSGnJGVGo9EFP+75tsQ
y/3vt7NJ5FlBc5LIkua4BY1PElYwG7nR+R8Ot73/ftyy+CBPF5Ik9Yd95ybQgT1c/tnnJ9j7q5Ja
ALdU+JLC/gyOu32dTc9G0bY3UGmlcdeUw0Pj5u5GlFrZkbpkn5+NeNjISygVQILCPskCDQ/TuNGT
00Cf2e56gaUezH4gJ4S4y9NQqW8efLSr3A59qMk13RwCvR2aVbAxI2td0ZIxk9cBw6a3E4R5SOxR
wLvJLbE2tt25bBtRUZfzKwQcHwKjOA1UDZOi5gjhtFCBeFgpbyPwrky8r204WQ3GKIwUfBNwIn0l
j4Hybw0DBqpwhCJqC6K61oy25eDR5HVQS2uTCRL/zTxGM61ulEro3AFm/f3yIl4ZLr3kUnmp8keD
QWRAAi4M5jQuKntnwUWlNjbmm/wJ7GfWl66aa9kB8TwDxz0c0stoWir/WdaiPOYt/KCjQqXpUy4g
wRPayqy/V41PXrIgc++F2WP+BqeOJmuxIjniX8OgNYLDYo8DixZplUdbEgJtBGUVMeAR4MnPY3AL
kd7xDo7cbIf6t3dsUkfdNV7lxZVr9UeeLz6UuxzhvxITYrFGrbxQlBJ2V0L+g9TEuh+lgrrQbHuH
ii9u3NggT1dBiru6DyyAYtJ9hk1sHQGvWj3W0+g9SAExixFOB5grkPZDt7PJURhBBtWD1D50rjwx
gsdggVdpA32kZplfYf6THTwLF0HqjOMNMi96k4K9BEghqp4PkMP2I5cGQaQWbsED26T2vykEnJJu
hle9u0zze0XJsy35j3SQCcx4/YM5FX1Mu0w95S48UDO1zww8hA8D57ezKTi8glvs6cBPgxs6OQ2c
xjPRxwoaWhD/Wijct1EJsj2axsvUiG8zHvJuTexVAXiJgS4z05M/mAFKPckq/7W0gHWJyyEjR7Mt
3B2m1LIx7D5cU5kn4kHaZmjDdPxJZiBj7oy+HnI4gCKd3FhgKwFFr9nkNUylTeErJHDOfLQGI02c
Ke32ruWIq44/T3doI6ScWzOtAJoUY5TXUH0g1eYGWfv91n+PKKMXcJRvvDqZKFh+I4zSgevjfQRV
z2terk+5ohay6FBBZq9Jgaa384MzdSqSpvEdBtAp5EKHOxi5bu32tc5oUavx/BaaQFQltmqnGwbn
oOd+ZhTiSf7ycVXM0stEuMN7Y1CjBN1axgwQsVsC78H7z6UU871levlGbFwRfPT02pAcVF80PYh/
rkebO1G03aHuGvYzKKfa3lEfygsEVmbjDjQI+xmG1vlv0dviQ5DAszYOm5X8Ra8eiaoKHIj14nFr
hH183c77Eqd0dN1Ink6FL/dJ3zWCGVU3VGpFB8pW+bNXSPQtm8bexLa4KSsrQgdews+GQ5va9W8n
/+dgQYW5fId25sbeXxueU6NfeuACW+4aCx7onInfKlccfSY2Rn7laNQLUtU0eX2/FE1SKfXsinQK
3WGcw/bk9wkzyCunQMuGvAkui2qG4v7UVJHI+3+svt7XXvpAa2d/eZZXJsDV4gsfiSTUAY7NtRSU
HAoewlrXvK/6YtooN//BQZ854fW6UGeB/ByUi5VMpuggUZTDgaiYSIELFfOaGzlm1ROe1PPdpNLh
OHSjd0Tz2Qtc5MaI1bR58InvHoI8WF4ca4YDRNCRx6y3+jgYlH+AnV/26sNLrQ1pb8BeAeSK0Fjm
6iaTvkhDH5IXVQjSOlRLPSq3Lg8rKdhfJR0zg1U46IYJs34OvhsOIwsheBZy43uvtq7DK+tMFza0
cP5mUPkfE+JIsZuqCcZVARE/TXNyfpPKCa4osOIM0KtrMBnqMC2qTxwxvM3t8JxVy/HyCvtTSD0z
/3pRrVLBYJTm0uMhq30gVDJyktFj8Ha3DLgw5ct87MycDjErufyAdb36X4MU+q6gRnkAzJzcNb3q
3qjVOzeTZOU9DNqMnV+DWOGUbWtG8Lztjo3PSJR30v7uLC3b+01G/m2VlAkczLpDKqoWipyuVDvw
fCA3lAbk2A/Gsgc/0T/wepqPdpsLEBJY8+SbTLybhbQ+jNbm+5RJ/7gEWbOrcnd4N5elvsnY5IWq
JE7sdWw8TnNe3diyHe/zbFqOmd/aUU8LfitOyrlQmqJNNBmjnx19nw07x+tQMwbSZi4i+B03D2Xh
20uc16USN4HLqp/MDyBBKEHxQKXNfCcTbr+X5+NcTRhTrWPRu6aa4eTF/Ntupgnr4eTmxnY3xiQL
Dk2bhX21saZWQstfiHQ+TamdNx5sKpbuFoBLEvuuWuLat7ZQuGtNaAmFNS+n6sw4JwLEi+amWu65
ueHmsXJ46CVPmaZ2t8AfN8kyAT1LR5G3wZvLjTRlZRKcU4f+czSNM21yz0w6IH3m0Xy28gLmoeO3
0eMHWfi/Z3PemIa1EHLq4Jem2rIVTCLeIkkoYcoL/h8Kt4X/UbD5cHlFrbWgHVMdW/xpEhDaMkb1
AAodjMTKYZeNTh06wKdtrNuVuXa0kwoOWwX3MmuAc7cAJeAz57uMZdedtLoGqFk3AKiVTXq7dK8N
/JvhdQ3hrHsj+H15iNZWk7ZQpWFYY8W64Ja1oozrYYlIz5rd5Y//iaRnIqyuhjnRWlhlx09V6gWl
+dqEfPJgZQ5qG9yLLcfOnqZR8qhq8uBuZPUSqqZmDbzNqLNrCM/3gCdD7j59d1DNR44HL3HLr0Ir
b2mU5m4QtcyAG8rcVniM9jnbWZAGihw/5bfF0Dk7y/CaZzaI8d52/GY3pbshnYaHgo3OvqldXuEG
PZUQ7J+H2IVY3Quxajzezi0cGOeRp29BPXifvUHJk0U6dZePxXQTwC7lYxJpdieMGk6Ftch/A8pp
xJZf9+E0qZ4jIPftfTM6E2QPbbYg+TKmm4qasxPLpsl3bj5bByl843Gp08bcGPCzmBDEUJ0XDsaX
xSrLNW5RF9iXTR7j+XaX8vlQ8INpOG9e+mG4/M5Wrz1KCLghbOyBlZxDZ4sjVwaWvO7S29Fsf3tL
GwsQO1y7+iZgXGB7W5qMKxtaZ4zPfS7cycJWgx32ritonBMozLhvXl3Fl5fsWgta/OurBY7sBeQG
bFOFi7+Epv+9D3jEvI3wvTZSWtQzMoKLZmcat35qQjwIVg6kOnL/llSvBt/iVq/1Qgt8gJ1JOtbo
RRu8jCghpmyGyv+dlOZGWFoJG7qgqGJO6QTZjOKrX0O5UjpPKQu20FrnhgjvtfoZtPDCLcBJVAno
tmB+VOGA5+C8DIDExCt+N17Rh1Mz2kyMldsEZd5UKLp2n4ZX7h1TbrznnBue06e18U9VkVdGWwFv
1iFx7NO9IPX+8gI9d9qcPq2dNuBNFZ0T4CXYqRY4A1uZeXApGauwVnW6AT1Ya0MrvAyua3qpcZJI
tp2IoXLpV91TVm7JUa6NjnbmNJY3M05TmfQzPSyBFSt3i32z8mn9wIHTVBsEZQYFlA5u7UwO1Zsf
tGLjxnhuW2Hs9ejaOC0e//p8TJwui+y63qlgDnmBQ2nYsmha68BpT3xJinrYdDlOyQAoGaudJ1E1
H/JNzdy1j5/69eXjGeqvymB5mcj5hQZ1GNTXVDROI6OFTcXLQLaMA8/hqV9QH8SbHvy4pi3zipUF
aZ869OWHz6NH+t70ZUKhIXk/4lLzCm2BNBnwWLVxG1xrQtuyvZLeQNVJiU9mHyaKvSO2WqhkvkUm
Wht8beMGTpqLmQDgCiDqHUvlq18PPy/HhLVPa/sVLwFjasD+LBldWGrmZdRtRZu1L2tbNc/kZIgW
X85KKzSyKazd62KMrpvRTYYH80YY5eZ4x4GSW2J2wZsHIMLlIVmZTl05g3cAYMDxBCtGAspipm/F
iWI/51sU8JUzSpfPIHbVu/UgkIkM5a5wf+WTeVjqDBY0Iiy8diOtWuuFtmHdGgIBkG4COmdQD9Kw
j7Kmn3m3pWq+9vnT379sK9MsS2tu7SEREOuW3Drm8hb6j9ftKF1FQ/EpX1gBaFHa1ENcENhNqpzc
GXgP2zjB136/tmfroe8r2i0ZxDr5dyagQGeKH3NTv1xeQyvhXldN7uScerJGB/qUPxodfM4hbn5P
bf/WE9cYGCFw6vLIWZ6WMHJtZMLonW1UB2ty95d//doK1bYuV6TnloUvg+/6AnfXfesP3/psOaQ4
zIdqWjYm4dw7PHqga2d41G7SEe58yWDR32zmN+3UydCi/LHrPRhMlUBjBe4Udv6moujKvOvSGVPj
9DRIwUJucPBEI0d7qZQkHFm3hbD9U+jXr66nbmkHcQ6bzXxcuh63l7F+FmAc3mYSd8U4kF36jfIe
h4N6nkyOS5YPMGMVNsYpS2ol/JVM3NpJlOKZdgpT14FnDfTYkOq3irvQJyiqx9np2h+Zaao5EnTB
Q5YvycnJm8FI2C+dK+O3zsCtoWMH3+DppJc5vpIyeCzm7Nvl9bUyCTr7FroUgd/645Aww3qyU/+m
ld4zlDHiy58/V4jC+OsafYsngr5YTPAYTfnOKPg5afpQdp7Cq/MJq2iLn9YAWs3l1lY6o+uT9LMb
uDNqqAmhwxz6NXmDTLgIzWkLqLhykOqyyItJZivo0AC3n70Komqf1/3wU3tfQjgkkLhRwoYiWaw7
Ln4qcdfPPy9/eiX86U9gxDM7v5Jdl8AloIbQbZ8bTdib0EWAEIVT3aelNDcme210tNwooyZ1Zm8e
wPjyw3Z6WIwttv/al7XUyAdLJmsJvtxU/3O6f+nW0bn2XS26uq3BzLHB6l+sZscGfk8H97pbhq4y
YgQnTLTPh6RYJgZYfP4OjeaDwyFCwVu5EbVXFryuZ8ycwWsGAUetDspfFjEfgyzbW9kWU2RleHR9
EVKB6W/zTCAjVfzojXN914IyuPHjz6JfERx0cRFOg8odOoXtWirvaMC8Al47ph11XY5MYy77kC+p
MkLDN9i+m3ICw8+hjAo390JYHuaQ9F7GzxH0z7j1oa/ipxTEP8MEcNSDUnVsK1o/BnZRbqRCa8Nx
moUvu5TxprWDpRsSs6/rd5EH4h6G690/V23UP6DSL1+vGO/ylmfyNoCkMyTRs+zGGBcZMw8eB07e
9Lvr2qH/7QWZBS87hsNknIG1sz3Qx3nwPucNjQ1QWa9sRY8FLbR8kZMOCSq30vtVohzM2xvL3rh3
rE2FFhDGylCyNbB0+uYXFz+CcuvZde3DWkSwiTkGGSy1E0jTIwmI4P27sdxX9qou6TIt+MVLsyAg
+OWbMEkfCTf7JlLn/fK8rvxyHdi+AMj+57qU2OYjGbLQrbbuvGu//NTil5XJ4DUu2l6C49PvWtyM
BOBTXXkNaueUImjrEWnfpBqzHmGk4++6iYfUtGKUla4bFW0d+sTLADjAb88L+B4b99OwRQ1eOVj/
wj7XxDDmZYRUAiwsTGOOlrHdKfFtKrfO07Vx19airAlS5L4fE7en4cDuyElRad5IOc4vF1tHPrfQ
ikw7CP2B8KJCNj+a8uPyiJ+/sdg66rmjc9u4BW4SrTHc9qyOSGeFQ/ViFSxeAPq63Mraz9cS+6BD
6YG6KDx4wnvpRR9ZXfl8+dN/bm1/XxpsXYDZp3JsxAxQI+zhhQ1DQGLClJvb8dT1bjwrAgZrJb14
dCvUCvwKIoOmbblxnrUixnM7OQYZ6NwWXKBiYwjSXYO7VGJ0Tf8CJmwXKrDNIqisOxHMe/0Hx5nr
PIRhPAkH3pT7tGA+IiUZHzzRBAeLtnznlZkdF2WATIKTH5f7eX4B24G2NUwB/jlzcZw5jldGFWN7
Kf1XBy9PEcX1/sqJ0iK1V9ttcQqqt3X6AqIpRnNLc+cslccLbF0LwsupESzQJb0du5D9zDP41Ub5
r/6TW2HxkH/SOkrLcEsZZWXB6UoPqKTXMHlCYx0MKUryki4bT0kr06DrPAiArnpVF1ht4hZvn2Hn
lGFqFGE5DfHliT5/t7d1qQe/FoZQFi0Sr89+9gNkY1T2DTo/IuK9ucuy/KZvjfu6SDc20NpQnXr6
5bzoitEeao69ac+fdntzcqm53JHzAdHWmQj1TDs1OohZjd8EOyB2hrCh/XRTwqN2o4m12Tj16ctv
b8eia23m50lZLLeDUy6JbKf+twMRs3tU9JuNKVkbIu3QSwe2wH93qsE7Ae5qCG6E3X+7PEgrPdDl
aqrgZNItepk4fkXDIuhf+qZ/lQsEpqfm5nIbKz9fV6zpCh+obD8F5soRT06ffodW2sZ2+PM+eC76
akMz9zhWB7cdkskP5gigYXsHSq4ROd442CFk5AoAh0VaR0AWqp1cam8/c+GD4Jbm065kIzuIvldv
rt1Xd57gBAaSrR/WjJswABmy5xKihm+mYzlQiwfjAKPS7tU8+zEeKyHDUFvZnge8e8sK1d9SgPYB
9+t8wSI2keq3rSrrZWm7YQ+FMm8IB7xlP1bpXO8GNVm7AIdH5OCSZ5Ufpmek5WEoXC+GtIr5MCjS
3TTwHdrbFc2fSZ+Zv8sskx9jLodHC9849A20glVg+UfkLSAcCOo8sr7F8wX8DDaxheerMrZOVGnA
NBMWkOsJd1x5ANZMvsEkcY5tGzdTSEwUYTdKtw6toIeX/eUls7IsdeaKMjLXSgNctaduzE+ueHgX
7u6sZfqeqS37zZVl+ZdASD/k3VAjJZuJ+MEJ+xd0yK3TZiWt0dkqOJ1nt26WImnnSUWlUb9WS56w
ynsdlbyn/XDlgakLgpgsMEqvBxnWnrJ4RE2o9s3rcj5d80M2DFJ+HMCLYmxjST7N9MflyV05YXQ+
6Emrd4HnoUxKd/Z/FbTn+4E7UKZeCu+pUZRHnZgNmNK5LFbwbttfbnblPNC5ooPNLTcvcKUyGmsH
msg+86wwG/uNJbuWYOjkoQHSWy438fyUyqHOogbiaLu+dP37yQ7EUaZVHTcm4fvMV9UDvKO9x8ol
KUy8efk8syZ7gDh7+na5r2fJpch2dDEEUXSQvnI8vLdT1e6GkuT3EARoIhts2eNc2W5sIBrvGuiT
7JqCFruRG+TojMAuUaK6/2U1ADzlmOYb58xKEHG020nRSbKAFyiTLld9aEtUKVzXOlKYA0eE9Xmk
/PZjqPufG/3/o6R+5mDQuTZla2UEwpqnl6iOJSDBOXeLT1UR+m27/GOCSHjTAr7yYTYDf5ssz/3u
Fx7oR3SGPnY8ggsAz+0Sspi0oN6OctkkZqraGzC50kcV5GZsmtTbF2PRfreYN9z7DfN2fLGdMXRN
mz2mBEJjhhWUP4qhdJtotGfnJneA/snkIh6FnI07u2Vkbxje9GSq2nuaK/h0TtAsOkBqde7ximP4
sQMt5U9Ab7sn2XBn17f1+J66nL8xb+Q/yVSy+6ob/CjrW/PA5yVrw4IU4g4yosuL3VTAnam2eXMl
3okzrIpffm2BZcg6kn/DM8cUjeUyQcQHziWk8OijXDgNBWplIXGJeHBU5kZMZXCsbRRKaVUFIjyq
zzxSdfPQDu70zquR7EbT9T4Hu8K7h13LfQ1F7FjJwT0MJWtjryXyn4U7TlgUPomc1nSiefDqW2GC
pYtboIx6DkFwAsJCaEDH+35knvHLSx3rwFw3jY3alXej6aRhOWLsy6p1joz5ZgR1Ku9gyMz4YfYO
i4CeyWJL2IVEfs+sd1/1xn4sRfPmQTY0nB2TRZkL4A8WvnXMTJJFModQCAQv2JvKl2LnjuX8hIqg
DWwQqZ5yCnN3EQz1gda0jrvRTHddk6EqDmU5FlIjdaJiHpakosHvrhnGQ5rmbey6TXdX1cF48AYP
SqtdXfyzZCr7WZRWG5ZihLIHU/mWdMvKWaYDhEdKadc2Acp0zOR3ltPSeye9xgcPsUTHZhGwMqxO
4eoXWPUjbrVB2FR8T6ur0LSnBk69+pJGw2Kvb4dyAhuygpX9I6t/+fNGgriSSOioLLNyaS3nSiZi
qWOITALnflL5q+JxSxpvbeit//74dnZtSDsjssFWE8ggLoIb7ChnI26uHFo6FnjgWFsNsq9EOWbs
2w6MgkFVmZwryoy+6epTC3Ufu1r6rk7cjt4Xbf6vMv2jmaX1xqF47uefvq/NbE4WuBCXNdj4mXcH
Q3Uot0Iq1qvM35fj/LnBP31fS/9zt0ZgN06mS779xBz7w1+8jaLx2k/X5rUmXTEUjl8mHYFKPsXB
AR2NwX267odrhY5hwKXXBhIjKYz5hnn0AMj3FW9JpzHRjtrSKW3f6PgC4dQ36f4GvBWPm5+u2gJm
rYy5jrdrCExFWmV7t8yz+vsaEOqbSk3scHlgzmXO+PU63m5GGcyVlVcmViOaqCkpVn7wMIr6vmdm
nLXNFpx1ZX51+DKqVykkFDG/hIMOg/L3ULBQcbqxs84FnlM/Tn//EtOmwOqqoigWWB+w2ADTIVUk
anvc12ix0cRaD05//9IEnpd6N1d4m4FH13gze2p+LhZVREXgtd8vz8a5tO3UC23/pnVPgNVlM2RF
233FGxGLyv0+jSD9VkvxDRiPvRqmjVi9trC0zVxmuQlhZ1IlRl6Fqbox3Y1erM2FtpXnOnWKwAZ7
FJJY/7JpyeCqgfxGtNZd3k9bdjtrP1/b0n1aTdU4BPatORavnT+/tXD4vDwNf+BHejZ7mgdtT4NZ
5MxpCaPVPiD0paxtCKehvkvCKTCah4XZo4SVfAtvChemZzwKRld+65omO2TtbB5G2/TIzhhMgx8U
rtU/+3wiS9QFBS/CESK8UZv7fK+gpXNn1T2/NYgxPrfSJO9kMOo9VJyC3yzNQJP0LBRMweORAl48
vH4wJWQNkXpNPzhsMsJTLeT1cqdXlreOFoTzXOvXRQ4uwdLcWlk1xX6XvrT1lmz22vdPa/7L9gkk
FPs7wSE1aTVRPzrfzbk54OV04+ReWXQ6WpDJ2WIN+KaJnRY3uN4ds6beM7PfNwvf2DAru/OP8fqX
HvhZZkmVQk/YDWZ2tBf6AkWXA0sFCw3pv1i4dnKJR4fL87HWIS3cMFMFdWvkED1tCzi3g79V/Grd
91ptLPK1+dBizZjac8VTaSWUDD3e6GnxkdHCuR1aZ8urb+Vw0W23CjgIZ0054UxplggaE1E5fFTT
G3OH6EpXaldHEFZDsfCMVySZXP+hOg2/2TjHpWvvMjhwb4T+P3oOZwLC3xjCOadzUXZJVUTTnj9Y
t+B4RkVsAgAR2WE3R31s3A87c5+Gty9ZDBzVh7vban4l1FEtHNmwSLaKAkad09CW7/XI6F61GdmC
wK6stL/ghcHY+KbK2ySvfzZOFi70cUqL2M6fL6/klZ+vYwkJyQhU0SBIxlo/Cnzvzpvd43WfPq28
L1tynLglqBQWHkq7F8BKnl1cTy9/em1UTn//8mnRclIsBT5tueqmBGkN7DcHIJi0NkNwQ9uNpbWy
R3TUWtPODmn8aU76TOK9UubTJy/tDOQ3040ai+PlzCH5lt7HWqe0TZ9bqeryEiJoLqy7vPaxb/9H
oezQ5Bsv+mvf13IKOxNVB0/sDojF/bLgvMz/saFyaMmNoHVWsRMns85gbqyOVKlB7cSM7Mh/H+8d
GZZvMnxabrtdHnVH6xNqqvaLuS9j48b4VB/1R/kD5oIi9GLvBtnaxrythE+d4ewPdb5kGbSxrC44
2JO/xEFfvaROe52Mn/sHmPVl/S29KpxpdmnSkmB56LNGRNB4mzcmamVP6gi4Yv4/Z1fSJCevBH8R
EQiBEFfoZbp7Fs9ie+yLwsszIPZViF//sn2aT26aiD7ZMQeJllSlUlVWpovOlCHGOhJ6GJv8R+Xf
RgnHTNwbKk81KePMPbWo1O+aGPCCIQ8A7b5ulwsLb+LecIRBCeF64M+brD23RxmC4qMBOpnduDSG
4SN2oJbyz6xnU3wAlOE+E8GKT1n69vPfP+xp4VlAiM8D+C1Jte/Lh5mLiED74PrKLO2pYdy2FVsq
EKCvrfLhd2uzw2SJ3fWhlz7csOuGKs8bnco7gWE7zLuvBQf7m17L5S+NbjwY0qJ3J7foHPDM1Q89
87eDjY7KLO3mlXVfWhnjrcDaJElBx0nBpJQcmqZGwFYEa8u+4MFNtXnZEcezUW48Tb6nN/mUnKpK
PDpZkYAgD4oX/uSv8GAv/AwTpaYkyOdH0XonrwEoJO1VBwpcdyW6XdgEE8ceTKojA8jlTpnz5ukm
HJs2bPSN73MTyl6Bcy12bXc4IWX7i9vzO0vcdymCR0HycsUzLFw+Jp49Dvw2IJWCdVE+PzO/Trao
gWQbwmYWtZnbbK8bw+V3gGd6IKhOVPCaioD9pfnlu2VxnDV0eZArbMsNlNXsz3bPAH9IW2g9Xp/y
8k/7B1wRU7CPkEyCuMMdt6VE6p57Wm5YkNxbclUm92JNDberCVPM28IWScJ84KEmBD1unu26mChU
QRJ/N7mQow+Lph6PeqrrnZc3audT2d1ZtT/c1XbmfOMp3rnXf/LSYT///YOvZGhtKkCqR09dqcFd
TiDZ+E1IkMqvnJal8264tKpNStGcryl/mh4o/eFK79DP9sroC07BZHlFaVWj+IPmtdLL9oH+krB4
i/B3J/kfX/66vkKXDwUzQY6jsErgKM4hSOOHXn0QHpTZSBYSvvYGXdoD4+GRo5aCVMS5e7CMgyiW
YN9gdbmSOL1YNAXXs4lynJLG13EPn2DTrI8G4ScvSY8GnxZy8Y99OkNzA4iR+X4O7PKQ0rLd2W5e
72dI0r0pR9E27NHcFcX53NxQgz9/kZGj8LMsqeBA3FM85g+jsl74PN849PmgfDjO2vWQl89a55Q3
kHMsmzFBgi9ZU0i4vFGeiYq0hKyBGMRjJU9GSNABOrIbROWtPOAum8o/Ilupm/vuUOMwq/7HbD01
dRlO6fv1Q7w0tmHmTqqFm3toxbCndlfqJCRnMs346/XRL5uIFxhGnpcl8kI5TKTtmzCx76UqAAfN
Qyu/BSF9PjJG7DL5DC1rueWecslRiUKhfZLuNwJ48IonWbhtTD3JIqkkIEvBmQeiGUO76L5Zbr7x
Eomr1OrCjCYepkxX7ral7TAsHu9pxykFZpMBKHzAI7NtEz8JAyteqfMs7Mg/UE3CKunXWC+lMrlB
RRxiCHUXknx6DqZMrSzaws8wcZto75FVHzP35J6DvUryZ7cc76nWK79iaXzDmmtn7FRH8SsQC4Ce
APg2CXkuvYalXDBnk3p+aiYLjE19eSq78mun+7eyp2v1pAUCGyQt/uuJwJarBq+Gk5u8casbgkSA
FF9YAkI2zt0I6NBdmk3QtuDND6Xlo51O3/8KW1w3yaWlMwweNIM+hVYbTBJJlXd7TLKj5bp8S0p3
TXFh6YwZVg/1nsaaWrxWpgBinPn5SgRhcOqNLEJ57sv137G0R4bhl0NeVcBoe6dMiXvixPeDl65k
OZa+33iuEHBdFXM7k1MZu2GpHifoidr0jxjXeFkWfIqJxSt97clSgXh5dvrXcob4CAVyZCieqkw9
j664H+p45TW9sN0mNM+eS0eLIatPGYH7QjIe5TlUFXc0q296Ff0j0jUNHF23cmQnhhi88D/TZGXg
hW0wEXltLEpVeZl9Unnuh21Qlm8QMx6imbdyx7Oiubt+kpaW6Dz/h9CA+D0NckB7gPwjIc0eYvwz
05Uoa2GrTRie7tDUw3PFTjOabSH1J4I81PMYeqIJSfVqA2h0/Vf8fe/+myP3TEBeIrscgjcoJQ8g
hNuLjkLKiGbVm1K2fQeZMS/Z2oWA8qc+SwWlTZfnG541yVoae+EDXJOunjE3zbjXolI+hl0Q2Xpf
gTksDXURWQxtExAbW7leLtu+a6oDdiiap5KBIFBy/WmM9SdQHa7Yy+Wh/xEaYx1KY16A/pa2c35M
U/6jrdaIPpfOs+GxCld5hX1W74Bm6l63j3b84jcvrlzjilj6dMNtWWM+jUJhfN/OoqKsw8ZaCZ6X
LMSIStAfwe00y50zC0URzaj076bKcyJQr9W768d3wU5M8mhklYcp1qI/oe0HYPNPwqnebPKp7eje
ao/81sjE5I4mTUXK0UcDY8lVlBNQDY6/fRVvr/+KvzWVC0bIjMBkauoJ4S5upXpDX50ji4pj99n/
GZzqQ7f1PunI3Wbb/DV95t/s1+ABGtL38i5/zr+X35mztVZ8wcJJMIXHijIeirT1wL5sl2+F3z8M
+hboHeJtE2nLaCn8trVR8XG6Z9oMX3izRpq1wFbsmczOQzHYZY9u5RPIusfIy0CzLpK4fx1BKxQB
JQAcmC9B5H9GVD+V/iC2slP0PXFY+6QZgvG0AhwShOru0apypDFTXny3ZiQ2oe2VTmEGmaZQs57+
AG2W2nWtbT8VRdxHY9/ke6uJ/chTMd8QEF7d9AD6p5uAlEHt2E2nT7r4DYGr3Rzkm876CTWHFVd4
2am4ZutADv72Cso9+jRVD70Mtq03HXL9MFjv10/05fE9U6JNTXYzjkKQ09xuHCvEU3TryG9okY6u
j790VA2nWPdTPzOFMjhJ3CdSsh3IRl9vG9rwhwqokBEJMZRtZ2Cay0bzvTOXa3qXSwtj+EQwNiuV
lKwFt579pRX+XQLKt7CX03NdeCsKPBffChDgMb2i4EUukN3ujk6rdhYZ9mXH7zxRHsbCjYaufGvU
sAnQzAe13DskBUE9mh6ur97ZY5me7Dz12VF/iIoqy7cHp23742Q9p456rM/sz2dEFGWPc69WPNXS
LIa/HJt4GDoULI+pBTpNWXQDpDucYyPK71nG5HYYphtnOu/jh9/j1U4y2tBEPkIw+LujnTcq82QP
7YsxLDr9xx2nZHd95S7dlueVO//9w0x+DXbQqbObYwsahCjJbBKNVPvhOK4BO5ZmOBvThxmI3aSF
PWDVcBOrpw48YJ9iEMiHoOgtV8oRl+zy/COMN5x2QPfd66A5Iqv/0yusnQ9evRt81nlsw+bPjGuj
tPD5Omv3gfXmzPbWav4AHH/bDpj48F411FdO3h/VHNtZmHtxtq2I9EJdtc6KY1w4uSaWmNiW77tO
XBwLlWfvaS1IVHdudnCCHDBXvO9DH9qZK65sYcNNYPFYE12Os50fgTpT4EjJINfQu+zQZEW24oiX
pjA2PEvGuJ5J5h8Ccu91bOs7d2LsbtwQY8ervAtslOybo+vUxb6QCT1QFyKMQ92XK0nSi88PnCoT
O64C2cxgGsuODZGzDicAdH4kaZdGKH1lEXEJi8aSVmgeJnkTTZ3vjeFM6mBl/gWDcY31a5Uj4qAR
+RG89Q+6tl5jzHLdoSwNbaxekLKql2NbHL0y50+D7f0Z4kyvnOOlwY1bEswYiUBP7HgkEiqyohPf
0SK0xuuxYCQmkLMb0YYSgwL6iDgi/5HHGkJmjXKzB0Kb5n6cK5dFVhfcAmI/HwHjTnbBfiN8uNpD
q9RPMAy9Maa/10278jZcMBETCq7G1AmsWRXHyStGgKen8mD7LdpPA8Snt221cetaXucPCjqMh9Im
/TYWTO2R6ZQ3ZFSwPiYIfKqaIRmoBA6n5FGZPwUVhAkzHrL55frnny/TC0GDCQPPJfOntqD1Eaqa
6jtYwgGhHeZg2gGGmIA6XvB0f32mpWN73qMPV6B2BzJClgnmlpF+33VBcF8Mab65bfTzrB9GV+Xk
OiiLVMd26IYtFcqLhNNWK9tw3swLq2RCfZu5dPkwoI7bZ1qGpW25eylS0Fzwot0EeDJEyND+6mn5
5aZfYzKFtoUoY8d3muM8ly9Vmr11RbYSJiwYuAn7JbporMr2myPTTRIxgaxDMXoPbl/cnVlBokK2
K4TTC0fLRP8WkxurhtftMbPALzWW+yBF83tm3YEj8+v1dVqwb2qcKbxoewCDxvaIftxXobvP3Nff
O22tIVWWxjdO1ZjUqe0N53QGooMW7PSF5BDHWVN7WTAJE+4LZgDfbQN8vqbqsQIjKaQmimTFIpaW
37iDwAldSD9o22OfQrjRLzILkAB2P9LmyXL5yh4v/QLjLhoKMcjexR5PiT/d91ai9nlX3Bg1mzBe
tI1W3Yw2/mPithCvVsmvaiJ+pPMbQygTyMvQP0ws2rXgXCHjmantV+BDLXnq1tZn4QCZSF6tW5QN
pMABVV8b9rXXT7lYMeS/8MALTukCG2ieW141HhlqnO6GyIltGmw2vLZtTd98yNl+r84JnxqqilvB
B4kmQ1eD+Y5MOyJBa9zE6PvteycJ3dgSb25u/xwYUsCxyulKZeYiZgE32N+/f3DMwMDMSZdW4lCA
s4qHkHvunttAen4UN4AI01omdyCc7ZB1HgMP6NS5hMRdhuLEbG+GjAdfpVLxF0vka4IUC87c5NUU
5VzGBAmSo6zECXmd+ybhn9BO9wKsb9Q33rM123N43UEteFsTrCz5WGcV9Z2jQkO7E+zAiwkdc3tr
1+8suAXGhSU2NRVHaHnw1tXigH3+3fVSh/M8P5ai/A1y35V9XDrIRrA8kUkWc635AQ1p0CjYd44V
Japc8VVLoxu+apCubdeNZx1S7atd7oDp0Jnr5LsAH8qNUxieqhlQGSYTsw4eznbXMIjKsHjf2OgW
vr7VC/7WhB9TYNzi2XfEoSVVs7H64kGVcLxTnt+pwF07UAsO14QhBz0vp6QuxUEEX/3hj9OuRDgL
O2BikK1SEsmptA49uZ9YFanxFXo0KzHyXw7MC67KBACy0rNsPcziYIu2gYwApfdgIyCQz0tiuJuE
NBvq5PVvMMewLY+nICI6y04WqBD2ah4b+CcXpDcCTWI6iYOtBiDytifCP7SdwpKUEPzwCjRmUNfZ
dPMnr1wTh1la1vPfP3i/HkSeVXoevaseswS1C3lw7F/XD9xFVc2zazVssukgWOEMAz59lEXYpfMY
QV4zlHD0RVfvEsW6sON4206lHSrorm6hR71SJV1wbH/znx9+mGuNaFbviDg49fAk4iScvCHM0mKn
5bGr11ApS7MYRtvVmZ26TZMci5YCgmQHn5zE8Xex5z7NYqzDQNsriduljTIeojIIbFkGVXxEOJPe
CTQQ7nxd/09SUOle364FyzWxyCxJvFbzKTm6wddayZPt53fXR174dhOI3EKMbiY5FwdaOT9Y3+a7
GBE2E91a9XZpgvP2fNhsoOO5VU22OCiQhESplXpPNZSnXgTI/W5cnbNX/TCFj7z/HFTwEHV7B0rC
yC7XqtxL637+UR9GHlTTT0GfWQcoxg2bFgK3m7pQw8p3Bxjlgmf7q9T9YXRBSasGhe+GBp0I6168
gzb6x6CSn3PlfAJ1NAm15UFrm++vb/bCNWMSjE6DW1bCsvjBl1N3GAl5ZzJ/7YIW0lBJ/XJ9kqUN
N+7jufR6L4Zw9SHJ1QaKWZnbR5W6BUwDv2XCcGWael5Zu+LQt/Ixoe2vLO+f+Ni9QbQ8Iin9krMb
szO2YdbMAudkrvFDHMoeJk9smChWLo7L54qbYFwNRAOtnQ53WpU/l2XylsX5yqFaGtrIKaFHuSuq
tEmPFETDPQXGbIYKzMplfPnE8sAwZgsN2VVC2vToZEHxivyx9CIkLNFEUtUQRgvwhgNqclLt+zT7
waELIIG5ueVYcRN0m6ppcqxWJ0cnsEOPpY+uOmntvl0f/bJlcJMqMC+031g9flg/9xAA3nl2HvkM
XKA38sAAcvdfV5KKbtTYm/ToZn0GSsu7RoMDdEpvQdj7AaD6/x1f1k0RxHZqHdoUVEyo305x8Byk
t8BZzsMbVg0P61Tt2aprEIvVaM5v7e88f7b6GzfAuK19OyB4asKuswzgzjaxRSjhznNev6UJJzca
h2HSbTW6WlH4c6KsO1t6u6F2v9x0gkyobZz6TRB3ZXwkdbOZ+zsw2z7iYRi2lb27bQbDslnQ8SZt
EWZkxR8ve7KI98kSj4NHVp5plwMmbpKjUtA4uzNBWOblJbA/8f9EGsCam+GOlM3XqqdrqJLLj2hu
Am7ziowezQQc61CEOeJL8NoEtN3oHJatXkqZrriry1cRN8G30PMj2p84P7jTk8jbqOx60MWsPdqW
Rjcs2ovhpNBpgNuUjF+kj4ZilZE3r1vb7/M4/4YH3MS9Kb9qAqFbcSgzesczZ1NZ3ev1o7T06YY1
N6M3EnRViQMBq/MIxeMOwm9+s/bQXBreMOYkR9+203DroD2oRA9IjTRFHkekgOe7/gMW/LWJqR1m
yphl4wLFldymoJ0Lvkx9Hs3SX5lgYfFNJC2yCK4TuHiR87p5K3okKUd/e9O3m7SWGSkSXIuIiPXY
bqh8CzI3mjIJMr6X6xMsLL8JpXUbBeAUijEIAZJx18IpHVzV+ttaWWLl2bCw/ibN5UiyCXAH+CLO
X8mAi5/tS/ZKxY1RjAmkzUg6p5nro8nD6e8De4psoVayFQtuzkTOTj50cnUJN8cK5r57idVFWid/
6nigoV1BW6poymRlmZZOkXkpy4yoUY+oIapKbQuryLbuBKLA6/u8tAnOf6/8SbIqd/shP5Z2DKZa
2hX2zq7B9FRPlXzI+6BYWbKliQx7TlkA1i2g1I8BfyD9M08/gejYs9+v/4y/FdULjs43buVZtpx5
vI2P7+9PB2v79JC+uHt3f1KhiIpQR3YE8Gl4EtFvL4ToVAg2kD3KTxHdIIAKAT/edBty9I7zl+rg
75t7XYV1WEevIGkMh/D3ylde9Mb0n241yATQ1p/7U5mpJ+5W9x0pV5b38imhZlQ9+WUw2Wg7OjUB
u0s7b8d6stI6szT0eUc/PDGTCpR9lt30J+a8ieolC35dX43LLoaa8bILtiSVNkV/UlKDbZ4GIY3J
J5as1CcuRwjUDJYdr6qQCGqqY+UmyUtfWD5ifX/cqDnjkSMoi+yxqo6MztVKTuoiltcPqBk/Jwzb
G7dlfOryDsXrotbzW16MfDcj8bKZ3aoYoN1AmhPpXIoSiEgecQF5AAGC3HObuHl68hPh7mnj0jKa
O6W+WSSNIfhAZ/fO4XpOI6+KUxL2vGZxKCFGfwCTbWyHDKoNDx4NBtzwlRWBk3X8bAWuXb2wKVnr
oFnaMcPIAhm4pefhzPpxx5+b1iFbnghrZ3u8WjlsF4l7sIYmSsoe0HNZoa3zVIE0tI4g/DqCi9z6
qqoqqw4s9uogcpPcOikLgvLp4DUbnrfq2DuxrKKE2D1kaBNSbJiVBF9IU7ghD+rhPcYC6Wj0u+Zn
AN6vOcqcLP9U9cT6RnU89lv0c6hHnk7TyvG+7PCo+drJep91LXGCgz3P9t5lVfrmoylXhg2YYE9T
oW4MZKjZcCjtmIDGnwSHipfi94iaHIKxkddWGAwNJOZj8CivGNWCLzBfKKM1VqDD5PIYJD04XnEz
4anr1/yGtgFsvtkF2I+yTcaii4925/70Obglzm36uUz5ynW39P1G8iH2SVOWPEW8LchjK5wnr6/f
rruzhf02XyRCjZBmGLiPnBjo9Vv/NMj5UQLAFKqS/Lg+x9Lnnw3zgyu2eQYTdywfn9+/tg3foLti
ZWeXPv885YehgWhlteTQSuHxfLTTV6eRW9oEkQYI8vrHX0780H/eItkgCr9Q/sHxgodujHeepEdZ
f0pZHjY1QIql87tK2fb6bEu/xwhsKlheW1q2D0rp6cUh9VftlvvcpSlEHNY6fZfmMGIa1/Ia1+K+
e5CNmO8YaR8b3QPC4tN5k3Tdys4seF3znTI2NnDVDVK8I8teec/uPTK9INxZObcLw5uvFNLiuwUw
RAfO0uAdtbfupckFCBwqO1W/r2/G0hznO/rD4ZoYtQbAA/ghhgresQ20HEKoSlihIx24qdsmMWwb
2H3wN3Q5P5DGeiLz+DWxqkPaqBXbW/oN50Pw4TfEdkKmGVCWQzF5z11qfxYNAsVy3N729edpPwyf
tX07eV1ADzG3w6kYt6nAf/nmttEN6x7Z2PWq5/TQ8r2NN3oMAjw2rsnTXX4OUZNLvmmnEWpaHj1I
ayfU/BCIb4wPe8hwRg7fXf8FC7bmG/YMmGlntbCsg8jF77q0ihAC6CRkfi4jrxxXQrjzevz7jKC+
YdGcx2VSJy49eJ36TDzwJlhcvVz/BUurZERP3VwlQeo59ECqYDN29Xe3n/OolGjyYiBZrdNmJTOz
MJHZA9KnkBWmYE86tK1Tv8+57g+Qmx42edDGv6oZ6MeiyuVKGWJpMsO0Ld2rVNUFP/TWHE3yjrnB
fdbeFfO8S+nn6yu3UGmmZpOcTJkGEI6wgzP54ISXk2K/5oqhOatv43jLMioiu1Zk10IXcEMHMr0C
SAQkUupb7lqP/8L95Z1X4IOFxp0zAeXSJ6e6Hu6kCna6YBtFkpPN5r0sAtwuJ0HrlZO4NJvhbtDq
L8rA08nJmdnBtnhIZhG6vLqH2T7Yott1kP6SvHu7vsQL05kNgA7vqrHpJlCQeYzfWcqFb6sD+xC7
QR/Ss1YeECXgysg9hx36tB5WouQFED41e1+a3pK8sSx6AGOBFXpEt+qUdJAx3pChjJ+CovNCPxNc
hrUt9AYsM94XJxVrAIkFfBg1WwhTyjvp8cw96Hqa35wEMJqTGDR1kUp2Mv/oFpm6i/VAAb6FgICA
PkaGtim7IU5IpMy3qasH9J8y/a67MrjtNjCbaUAxzLqcJN6BBvpZTNUc9RIE5ZacVhL1C47O7KhR
I+QJYmm5B8XLtgh7a3B3Dgjj1ojt/9IqXvCkzPCkpQeimIT0/oH/xbSk2zpRLzUwLhNKVhRPt4Jz
4MSqM15zo0QSImze0hKMNZ8lyGdt+82b5tD1niQKIAUt7jiEJa6f9YWrhBmOuLGn0mtigP4z9N61
Vho17K7M9VPJv16fYGFxvbORffAUOmnLUSvPx9Mv/lzhLYu24ZV9u8j4dX4fG/6WDbadOm3MD2hZ
KRFruj76VSawgSvVpRvt+MVRz24ASvXJg3Y6UJY11Kn3qQK6t5zbfuNyRn9f/53kHJyYmwwtYdN4
Zl+rti+76RQDv3WsygkR8Dzqn9yJ2wiqbL/trHU3ThyoE3VBqCXKDvQrDOI+kZMN+j4eBHC1skm2
LK7du+tfdWn1zx9F/7v6RckaOlM+nQRXkLWbj0W3RvG59HvNIKQRk13ZLj9681cWj0fVv6vyNj4/
CA3997sH5mN4sPqfdFmjrCXSXZ/UnwVz6A0h1HlhjHMPmky0m0EP7qRbtpmm/7G52yj/V6PW2vQW
lsc890CqD1VCJT1ZDvsEmTlkDK0ydKxsxXDPZ/zCcTPPfpd7quVtqk8JYpznyqHxHBLXKUNCz+ec
5sVr7sfpjzRXgPpeP02X4hssmnnr69iPXdKN6cmO689VMGebthjQPtK/+1UsQkbrlZtwaSLjwocq
EAlS5OpOVvAwKeBdAGqzwPkxzCzsxRoqf2kJz1v3wTUpFOhQQgvkKc5BiBsiayy+dsGZuF7nHbkf
a0/dC5vSb4PS7vP1JVw6FmdD/TBn7Nu2bIXQp4LKY55Nu6R7jae1yGVpdMPc5ZzTMQu6Geyvwd04
9Qcqho1D6EqHwdLwhslbMqu9seP+sYzzTVbvA9lvyBrOacFVmR2IY5YHEFZiPp7Ew3OZTY+sSQ/X
F/1izHw+uIa1o1OhlWjuLrHq01OcJY92rh5pau2J9ra8D177qn20SAMR3Ab9RO3Qr6zYpesVE5tN
b2Uat07nZ/MJ2oH0ERnD/jAPvrtpU+rcdRKK6SumebHZ/TyTcRe6gz8TCa3JIygA6F7MVndoR6sE
aqz4IrKseOwEoKBKa+eOW0UZVpSDpxA0EpHOFPqrb1tps0nO4X1VVhC0OE22vq+aGB1ZNexL7DKw
c76jY9GNSnwccEFZuhOOBPDMm7ro+uwLBm020KEhuiZ0hFOvRxrJ6Qu1A6hoquPY/RzkUw/9iuvz
LNiBe/77RyOGYO84lNBrKTpVhlL2kMeYBAnRWH6bmzC1VCgoFt25m/jRnb6P9m/0rYQ+hMBv+3zD
Swwtk3WX1PyYjZ99FkQO8cAMv4aAXbBj13ASNpFZl8cDP45Cf6J9cPDKNSmBpf01ooK+UxaIS3x1
mjMHVKp9n+hjNtQkCjJd/oTih/3dKaENzpy50St7vXAVmU24bhEgRxQ7/DhDCbizv0v9Jej+WO0v
P/3fTdthNjT6o1MyOx794xCP6WNptZG0/CwCWchasLOwJWYLI/fSBOwY83yyW/qFUR71elzBajvn
Q3MhDjF7GG24HadocFJtq5424zBN0UybNnLc8X+Z78ehBSnoiIMJZePaLN8PU0ueOeDFRw8y7g9T
23ydejZBKNoD4X0g7FB3Chp79jxsi9odv7YqDbb9kNl3EMzRYYA4fi1nvWDHZlckhFcDAPVxVAtv
fsXD4eTK4C4h8VqWf2l8w09Qn8V9raD31w4x5G6SbmvbASqE2Soga+F+oUY40UGT0/ezQqNCWFvf
iz75rcH+82JR4odN0Ax/Kq2LPcv4g+NyvZmKRt5PoOJEUcYOvpXAFIGQyrehaJJnnwRgit8FeLDC
jorxQTHR/qgYdw8Bh8RqSsYEbXmUhk6Z/3JFJbdzDkWRPoO0IdGafHEGNAP6vdZ/BsQde/SLjc9e
m9ToIUvnAxu9bNegLSqqg769A7NeCf5+9jNuSLb3SlHdiUDyLJw0+MP06CRtWLcY2nEoHr8Brz4x
tzqiM/rZU5X9qWj1jEJ5Ln9UY60z8FeiROZRDSIJZwimFetf2kHDVQa5oyrOmuqk7G+TTcKhgtrM
9Oe64S+ZpeEpx0w3AnK/7YnWqE3i12pAjIa5fbtteMNbqqAE3jBW7KiwmQy13MCybvxyI57yedZm
YxI7J4s3/U7MzNmwNl1L912seyOW+acVVMw2sW1encBHvvHB+Zc0ZNPXr5myN53PQ6mag3LnY0Dg
LrJ8vJPDS6f1VpZzVLXjXmt7l9b8LvGarQ7cx9jK9tmsniZcdM2UhF6ykphc2EGzpTT1asKZVv7R
KkE4q9l8sJr8thDAbCmFIFgMpheqT6rsoEGWhf3w2Wum22IAs/GyF66UdZL4R4RK6cPgxlBR85zs
KNpiXAMVLhiP2XCZiGFkpQClYZbdqfk5J8eC/rx+thdu5b8n50MElgaDJ9HK6x8bcB4J9dMeZTTm
HXKm38ugvc34/155HyYB0Ww/OpPNQO5RPvp9/qUdyV7laxo9S4fHMH/f8T3VuCWeglUFjawWWjlz
//X6+iyNbdj+2JZuhTgPMr3DmTr6R52vnPilhTcsP3fRNUhqaIhXrr3JUxAVQM3dDl7sTm4aehvv
qmt2VoLUfh7QsalPWcBDTr6O8g/wlteXhvwFYF8IWcz+Sjhd7REOjVrHGnRU26y9UxZRJJqgVmNt
PDn2wcb1Z9C0gbff2VBwJN/lY1Z/R+9ocqLpYZ5mZ99ApO3QQr/pU+A5OYsGek4ngSAPDX7CipFF
iGXtofIDmraQ5V2GHrnSBZMe6iVyrxwgRYTdvqskK/+gHUNvY7sCS3ybQY2HW2qH65M/MdYQZFZc
cMuHUBmt3wNPFBG4k/Juo0XiTPflKDuo6k1zvR0s6r1mMQS7nTSfQj3Y+X3nyfQE2mJ5R73S3zaN
q/5ksS9/jElS7H2vlduRaYl7O3P22dROrz6xPBVRIQClBcNY+qxJ7EDMryrSORy8uDiNVsYOlZ14
exqL+FV1ujtIRcQxZ6O/s0QybURWlId8yMsdhKjTOxv4qGgYe2DfJUcRJc0geFRJCMPlbjfs+2Jw
91VvQWsauXiGfg7hoMlGKdHd91URpJHyKndTUas6xdTp3nTbJ9HQj1wdbSHZneVp/6sVBHwrVK9f
ssHR26Ac+aNfsv61KpNi58Y+3zZ0dO0QSqFQlv0/Z9fRJCevRX8RVSAhwpbQ3UNP8gSP7Q3lSBRI
RKFf/0575cc3NFWzcZVnAY3C1dW9J0xK2I/lYDkvVVdCdWMqIFSM332qvIm+pkTPInSX3gHbEQLf
P2quNBTLdTtACba8y+HrHXdzz6G7VzaHHqzph6ljbsKn1A4EopOHtj5pzqnuVIzZNm4VFA5pDOfF
8t5N3eoOZJX291j3bXFqO10NgQUgs4xd12lPtXL9hKiaPEpPlhaAGr2YAjvvs9hyF5rFfOEdPJXS
PjRwnX+Tcwc3N8s2xwDkarO9A8OdOnHdQi4qgLrIFOZQDYNGvZEfZMP+XgFEpMZZnam3zEewLKbY
cph4hlUb+8nEAnPuNJ2LcHK8loccqfJrly9w+5WzRz8Jv8d9FBUGYwxqredn7S99PLdL4GTQYRmx
SiPhPhs2zlrqG/bPSY7yqR7gaW/WrfgMyZaXCi5+RyKXht04+dQkrZerMNNgDPUZ709VO79pAvuT
yMNnP6SGOUMLVzvmEMru4tFut4t96Afbgp1WBdHOjx2Nf7tj/4R9GzU0dFill5RAasDY3TvWlLwy
k+0xaTfOxTVXuLf1mGb9YMG2dsZ9CFeDrOvilMCt+XqI27gVrAnBi6zJaBcGS0TWQ9ndhqpJ0dQs
KF13Pnlpnu7U1TZOmb/ltn9GisPhS2Ya/FlVj9mPihAgEWC2QnYmYuvxq7OmMC1PqsJqz9KuSKz8
srmp4MUXfWiQ1hxgg3kLpKRdlnDrCEBimCEFIta9msydn78xzWsqcL5QAEQrZidV80hQ6JP+Xbl3
7d569uV4/mfktZD1TLwqTajpjo9LJdLf8MsyYeCTs50cf6PYstYJIJlS8OXo9LlfLCsqlfelFxli
mgWNEMt46ObsWDv9x9KKNfPfLy0g7+3JSwr2xclgeARpJ7tATid7OID3O0f/1oK6jOY/o8ZzynK9
SNTtGl8n7ZhW8dCq4fv1BbUxYGsHJwqZKIDscNsnTM/n0cr9oMzRu28sf45tbA4IyA+gBfm82wEI
b+zzteMRdVvXZdxBNRXKKVDUUIFv9T9nr7/p649gB3EXW5OqR7caUqNHhQH0Y/GZkXl57kUL6Q5w
VWMQYowd7My74IfLi+j/Tw7OWZSqAQA/QyQ/PVIuhrhzXRp2hVVgJOu5ePUhonRuIRoD0E6axVPX
7eGRNlbG2vGosWaVzt6YJqTFRRzc2CD10W+6vjDew5NcvmyVjBPYnPFO1TjPU6+FzoYeotnsfpl+
Gk4eXolss5zJXVmkv6+/cCs6rAJnmzdw+qWQsKfADZ8sZz4ZPvJRoPb2XMTefwNdE67JMPvm7JV+
MhM7SlG7xG01Rsa4A/N8f2H/lxzSycWfBUZMmf2XwXAObtHcjn32TL1xhyTy/qT8hyTilCAPeMxN
k2lQ4xGcvaOE+q8jOFw27CayDLc75ICYpHSver01ZpeP/Sf65J2oSzrTNMlccgeFqCNcvOKyM3dC
6PtL+D8UEtQ4isLp0I/v3CHutfHV6fyvH1lP/6GP2FBZm/rR8sFOe1s6HTreFIv6+LGHr/a9Mg0J
4wUTRdiiPsyL85XK7OBNxZ7G97soEc/8D/nAI/Clrwu8QNGChGiUlQ+9kHZkp9YUj2VrPqTMa2JU
NMfEmEQXNT03kBKYQO75TEfaUeZOzrG1BFaRoCVW6ZoCc+TLPGoawaC3s9w3nC8ffMFq5/P+Uo8X
1IURNk5QMS5pCO+ul97cq81tbJs16WEei7J0+sK7MImqYLQcyHTN5B6mkQcwPD8tLbwdl2Z5bhr/
1/X1sXEw/IcIMRImrV7jlYpa6aEY+li09JBL52eJHhnMRsrPI6wP2qJ4Ua3h74ykjV353yIBXbO3
U8ssC27lKP6MsNvKnVndTEW3x8d8v4xC1wSJ3LXhc8f79jyg71Ya+WfHJl+s0jxyH5AwFAP2gJob
kXRN2e4hhUXrqUaYY+mf1Ey/+Qt/KEdy9gy610bZ+pjLEP4T2Kphdr0Wwptn6lQQDSnd5SeBrU1o
2Iv1rUib6a6CbPjbznL4i6R+b2ZWAaOUpmvxcc4AjTTqH7Cf6IqTcBzKwhmt/fGmrNMynG0qIJw7
2fYrdXj/ZgiDgc6hiltWWPyJtOpCBoKd1LMNWCXFkE/FqRTF/ANNiPKNysITQZGx7A1iKM2tlXM7
toEQINEwmtUneDvi4l0TcmczAWnvUYzjHLuTW9Wwjf5c1D8ZAaXR1DAerCz9RaQl5pW53TdPokxJ
CyV+WtpALRt1hhTlm6XsPmdt5Z9Kk7G4X/LpdpR93+I0MvufxeINsDgCUrCDk+LBlSaQCuqiPUt7
72AumfVGYKYYSR/OnQ4p8vNc5dZRGWpWyKWl8ZYzp41SsojIdYELyQ32lHKUedB/qE8eyr/zDai7
jQWPtmk46K7+1QBNEsyZYdwVObNCnXmQ7yAFiRp/GONSqa/9nNKwgbRVBAUqF3/yyAE1X/GiuQPQ
/jIJ+oQh1b+BiLO/0tztPs3LafL6C/GEZUsVUuHav7q2/J07BNcvDTGMiAkODp92GIr1WVcVZWA6
7HMz9e2BAbSX2EszH/TUoRtjunn3ai6wZAoIh41g6KUAPwVtD5O8tJrcoLAHFdYzgy6CXzM7ZgbN
HxpdIQurzN697cQ0BdMCqQE3LxcOWVFwvUNT9cVBeHND8P2Z+u7N2ulgK+alJ6AYODQeJ3Ky59Qs
EXzS/jT6JX+1NXff2DjJk6ydFLc9AlxiXVn2iS4eSgeo8vEssAUGwaCTn0W17pefmaqbRHh+foRe
bv6VVnX2agAJeKihqzWG+bIgSSRzpvJQpsYcsJEZYyyqBQpslslfbDcXZgAcW3vXuRXszriXxVVV
1KHZ11M0+JL9QAekjJWXTTroXPsClsxQ40KxpYaOUKEfPZ8vx64lPSRgWPvQgofyVNLSOHWDU8g4
n0zHhnVFlk8Rr0ESvGdQ1wHVjZrk+fqe3oq1q0q4D83jBY32/ozK1nmRT4ywD+Fv6NrgQ6ay1Hne
DWcwxd5MwX8TtDO9XJ843zNeeVf7E/nFmpOUcjUsre3W56zEoMmeyx8NhFGCkRCo64xj81iXeRtB
1nRIQ5eJyT9kczf/ACsXjpFG55sAARuS/MntLHupp6YUwVj2pI1q10Ef1+NttncV2RjpNcFJ+91C
5sbrgUaclhAs0gnYiT3wz/sXYNwt/v8cyL3Zx/5R/ZmYAwkamZ7ngj/kenypmX+ESNwMK4c+ur5m
Ng62tShDMy+jKEbdnzUDxgDi6548Ffn9kLXh9Rds5GprSQaT0xYrvBsTz5xOMs0kcvU+LjPf2rkW
bn3B5cX/HJul14DKMcgeEFTXSwzHFTKUTekAk9O0fxCmq49l2P9RaDDczHCLXJwVAVHasb3vqVve
t376walYHcit5ZbE5yDFT35/UODxLM6vLusRM3Y+YGvVruLDQBzT5iCo4wMqFqR6+NKPexrcW9O8
SsndTrtNPtrynC/Ds52miZ/ZYMNPn66voq1JXiXk3eL7xgIxpqSvljGscDyFbGmQdIi7ifR7ndaN
t6xZToXX89oExPDcgiDjmuRTVmSPfOp/V2TZiaQbc7B2tFEwsgZhRJjnzJ2728XLigetMrmzhDau
FWtSk8odDkNlT56BEJpcJ5jcL6Nfx/ZoB20zHWDAd7h4kXxoTtb8nkobwBW0nj7DezmcrQfUgD0x
QdJ/p5T1t8H9Toa65vFwPfBBCXM428f0WJzUc5sMD/OddSojI3TDKdQhOSy3zqE+dYl8ME/NcTw5
8V7JbmuqLn//J7BQIHr8VGNJT5BTKIw/tr8D9tpaZquNPiFZGfp0lGezGF8yOAZElkqf5GTGjuvv
nSJbv3612ZXOIQ8sa/M8grLQDeknabs31yd+44BaswrAtgEBxbN94BDMMGVNhDJZkGcqGOyvqsqg
Jv8x6ABd0wvM0eOG8FDP1r6fjPCwDJymf0l19v36l2zMxJpdIGdDVLPnAlech2Jx0ON5WHoRdNPH
mmD/odZUtBcmdxlMfNss9FO0GeUkX1s33Sldb8zymkpgAPQ155zqsyvGO1jMxBTp+PWx2biOrv2L
7JIPGS3m5qwASZO3onDOqSlDX79o1u+cSO9SupD0raU5FuXAN86q4BLqiJcJ4r9YPDm7s4ib/rZ8
KFB2XVp/grQ5VANGX6LOZJhxX6IDv5RO9SDtsjtrHzYubQN4ZNsqbwETrMmOenSgsTwbFYsGo3kz
qLmHRtxAwdM1qNgjtS7TDJy+urGakE3FhPQTXQs/6AyoLQc+neDhd7F76kxvebZzCqCiGAuigl7k
3U5etTE9677bpdznNI1WkN174/KWQ+vGsx6FhlVavvOKjd2x7rzZhlOMywAHR1d+GXBLM4s+nmjC
3T2/zY2kYe0oZZggBxp8thLLRsFAq9ggy6ExP1j+Zqs4u5S0SOVFZajVGXCTzh/i0cjvs1diyJ0A
svUFqyhblaBEtb2vz/LS43dEfdNoGvOs23PU3Yi1azoHqhPFYqphOOuePBsSVGRDe18w+yyajOxp
qSELYZp7fLGtt63SLI/VtpVKkEfgN/+9z+ZEm/7ZnaGkMVCO6k36R1gf0RHE1l9zOoBSHQVr++Fc
181nxxvupJp+XQ9dG7OyJnFUFlxU0qIczw1kLgFVbH6RizOagpzx9RdsbL41PcP0bJS83I4kVfom
+WPuWDe+BPVpqg4aNtHXX7IR29c0DMLSbihsuGbLori3NEmWUu4M0NbvvwzcP6lNBcSQpAI91tJ3
Mliv+/7JBPXsDSXp9qCUOwIUZOY/r3/HVpBfu5INLktzNvYEYoX808DN+TYnFb1tAbGOiSuhi0Y9
Up46augkz9h0KGT3255tGXu2CbW0rBvBrhjL8SQak8jAGSkPoatPTyUD9p2hXPfN70l3BwbGx7Af
dE2/mIRnAcmAfScnEQ1pE4yQLG6zz0Q9XR+VrTW6ujAZ5SJQvXSQeij7BGbEF+EOP3wHglLXn7+x
ldeEC6bS2nBlbyYFGjRRzaDoq7KqjktL8FOdp0OYpR4smmcloutv3PiiNQHDGpo843w2k8xhd4Nb
HwcYsHjZ3j3/L3DonevAmn7ReGY39NNoJQ2fnsCPeiGDijW3qsSDoXUC9kMeeiUrb2TuDKeMiPqt
deYyxLPHwKBzF/eNsUcU2/rYy876ZwcZ1dCisphZCQqYv0hdPIxTmoVKlzuDubFD15yKHhYrBupY
ABZzeA13L440AupP4VjfpkjmPzZjqzDQliVf1JibkIhrgm5+BAMgIN3xYw+/hLV/RqjKPK0XjREC
RpTE9gKdg8YjKPz70Fi5/oqNBGVtNjXUnaJdhbmvOBTc6l8TudEN2LQf41JSSv7/EyiAodOU96B7
D9bFKI33QT0M/s4AbU3xKgJ4w8DYrH0noR46zb4fpCkJ0DEJvNKN5vKDc7w60mto1FmQlqZJWhrG
Z491TagGld6MOaOn69OwsRfWPIOMsBIMCaYSz7iF2VdI6bEje+3+v9ild7b9mhyQkrluRmkBOaOL
oggLRZunEhJZSeXkGojRxpM/2tlXS2DatV2FmTc5JGi7tCrw79x+biuX/E5704m0mXd/3KZCLitq
CMNf//ytzqp5meB/VrpwxrE2e2onaLmHMJbIAzA7xgDn6KGDXAO6DcuJy1pFshlvAZXbuYZvDPsa
KDWXPazWyjxNuPC9yCTCT7CgeJCVqtpZPJuftooQU1rlEmBBOyl9Mj0r1qk7u3W9o7MwEUB+QYWV
M6bR0HUuAPINSvAmdb5fH9dLoHhv4lfDii6W5E3L7SRrXBiASTwcUjyH6w/fGLw1caMpagimghyS
+FPzBLu0Breb5o661ufrz98ITWvSBmS9RsMEneLciIemJEeAv0M5drEHwNXH3rCKr01ng0JeOMXZ
h/WvBtgrLFr/oKwe1D+ApXfG6S9O8b1ZWF2i9DCmqSAE1mJQm55qI2okOyI1RV/y1FD+AJkQMn5D
6Sa0uyVeTBoN1bfFyeFxJgNJv+GSt1OQ2JqyVTQuoWkO0T2qkrayqq9AEtAYrvBdWHl2voNm2nrF
KiRrYgJEsFigRIk6cY0W1Yj24Hs7H7AR8Nd2WpKXCxmoTZNWDIHh/E4rGhTeQ+84QIDsEW03PmHN
+aiR2Yt69mtI4A6qAa0QzQQbxmwymlsQ86+vvfdfQtY6u2RRnWErWwP+0NGw9dI2noRIIxAx9uyz
NxYeVM3/P6oyB1Cpi/DKuQFJA1o+OV9+tKVjv7ZZa38CQRYR3/AXG65n1PJ/2egew2UbUOQ2KocW
ZUhPZ+gMGCn6NqFBRycsx8ttwqyncyVdubNBNjb6mgWjWFtQmy0qUc3yifpmyPMJCPE8ws/9yGCD
cvr/A0GgEjI3kz0nKVRfk1Lr/uhpw4plW7Gddb9xWVjjhhdtEogWZzPGevljtayK5lyqxESKwoN2
YnOkSN1h0fZ6iT/2VZel9c+hOWTZbAnS9mc7dY0Ywj5fC/gO4Vq3Zx6/NTGr9SOrpfJyB1/hFL39
qBl3H2Aq7Ubw/b7A7mTxsRLsX7zcPx+SFuAv1RnCUpq7p5kZsembH5yWVcRr6nqEQqSAUAz55LFn
Q8igW3BageLiPWbDnk7kxkG75h9MFnVlJ5viDJfIcy/YCxA6O6nh1qNX2ad2yhnWSEQlyzzcAguY
5EW7k5ts9LrWiOphqJGZeC5NeqaIDtNCTLHR9XUMyez86IuexsYA+klhkeaPNRntzobfeu/qQKx4
YcGsQ5Ak08vrPMBsuIGhmg9z+aDm89lQw1ez9AGfQcKys1c2Do41rBquCZjzpTfPUKXUEVyrgPEB
8iYoyYyX+iPyTO7uAT03pmwNs6YqB4oXI5sMdf4wZzyGwvReprz1IavlMKrGrnOCD4GGiJvH9RiP
r1mcR3YESe7sl1cE4r59VPd1nD3ox+uB5v04QNYYa61Srs1UdWdzoRczTuvOplTFfj6LKCOdcbz+
mveHjayF+Ekh7L5DQfOMPMW8UXnbvBoXDcnrT9/6iNUZUDSpORsmtRK4m38tF5TCisy8mUS5HCaY
yXzwWL+8/Z9QJpWh6xHg17PlHtvsQeaP0ni5/gFbw7PaNRToqV57En1vv3qrafHs5EZ0/dFbycgq
Srqw9gXyy7WSxcnAs9P+ySZDjVtXvdOzf3/VkrUY+sRFOrAFuh8GK4Nx+T4VIvDSb4DNBdTZq2Vs
DdBqa1Smm6aGlWGAdPWp7BvAZJFAXx+hjWev0cZ01i60ktGlIN0SdPy3CfL+9SdvjP1aXb0iKs/k
1JjnoeDqFlCMNsRd3b3xM7LnFfF+vCVrBHFpDX4PXSk/6YaaRmIa4e2MwpIdVY2sY6hClU0oy+9Z
Vx60pPXb9Q/bmPM1shg6oV1emeDaT8RhIVmql9I3STAImJ5O/KVtKPtQcCdraHHu+GM5WQzqJt6r
cv5MjY4k1hmT34tefWyLeJeF8c/G1sxLC+0C+12X43TQ6gJoyFDq72BCu7cS/tYd/ntTRC/t/18C
qnzlKsZRTTSy6uA3A2qy8A3+7fpQ8bvVAJbfk66zp4CjTlwdncKsTr21NEXo5o4q4OcuNQ8o2rk4
G3qZAAOrQs9iNp7ldnELhudXsyZ1UEAqIgIpWtshBa13CcqWwXIJJghJgZkKW98cokmn9LfNTf+m
tpCfB6ZVePeUgXhreTyLzGHMDmRwyG2Rz/Sw1F5+GJZxDFqu3De/L70Xy1qmPnDmgj3julAelO8L
BxRZudwZM89uiTvQPPCcZowEfLePQJ5lSTbk7Q9UnaZDXSMIQR2Rhzlkew5wCKgPBBfz53qYOISs
Rw1BGUPGmYeHByRf3JOwLPfV99wM5fPR/JRXdL6Dv9mYwD18gdZyzUOwj+vAHCDOUMshPRmZ28CE
y5rBSvJgztAx/Qe5iXNkQEsEsPGoAm0M7GW6iNsYpmMekUhMUVmSKVLLxUOXu/hwe25ujaHNYgW+
4vNYWU7QjZb3RAyAMYOx127SZ4wclDT5jQN9sBiy0yxuHTlHrWVXB+zP5lAxqBarWnZvUtv0CEnl
8rVzwKLoJK6FdgXAc6gHsNCc1qM/IJo2R6jKi2fJlj5Z8hZqCAM792wi8eRP1Y1q5yxuJ+0cl8Hs
IiFBjqqhVHoPApv1idm9+4NmA0rvg3RxS2nnG6fhNS6h2Xh2y0Xd+crKDotwNR4Ff0DXs392Zj+g
G0IdCArA1g0aSbgLVG5oFxakYf380eAGuVHAax/AMPyVDR27Qc3UfLbs/qWqq+HkmCX5CUBC34R+
K6evhCxTOEONrg5wrYQZepUxGqZgwP/pllaEzaKWm0p2feSJuogAuHQfSyCcn/ngqftu4H7sQSf4
a8Os9lXKtr+H2Ex2OxXLn8VWHSDWqnxwezfFAKj8rnf7V0eKIhk1mTAhLT8r1Yr73HLkAYgsEVDV
foYgQX7vS4ywVQl+k+KJEOy2x2Nbc8ZDMfVVJDxHvaWwok8WWphH3KJpRHQGY6PWKQ7O4sPWSPQ6
qJ22Owqi6Q8CtvwtfM1MbJ+F/zR6Wt/4i5qQIubdkSLbjwvLTEEDA2BVYv84YWtocdvBui/0KMVH
cpmGWNEign2sC5kUNARm3ueHcgQB10fnNtB2BqlZYc0Hy+b5ieWNFzYIKYFfALnoaRIqX4mwmlUT
0c7JeZCi/vnFEU79qZZSfYLeSB6Jaswiphx5cpRljrFk/hyi7qJjVuNCcMDr3HNvQKm3UyY4BZlX
60+dR81HqBjA38lrRaK6YTlyKJyiA1v+TmljJx4r0yijaO/D7ac4OZZPvCD3+xTnKhy8bhi0au/9
pil5mCrL/8LNggXwd0Zd2uIpGA7t5HsnJarmmwX+RRGUmJ9HpTlton4ksxU0IDo8eKr17mvbz745
lvFZcd65iB0d7ho5QkjcqMo/cLn0t1oC6Qc1DBYYfJF3qMGMB6dAy8hpUIJoJBQ3A0Cg9aPOsQrz
2tGQmc688wxRq9j38y7yBdMBHRr33hqm4V6hhHOocFu6y62angfLlZ+xqsvPKTXpK9bO/ISC74x4
avSQ0fbnpfMDs9YsWLS/HKuOGE9oPYovQEaboHZAMYGno7iFBgM1IpBD01AMFI4dFtRDulB41EXB
WjgIpEten2CA6aNwPmJvcvhiv3R1oUO48vixUWv1rZ87SCSBAREbhZ9mgawKP48LNuBUg2CxHw68
IKda+E3ggGgbDkM3n3xK6YPu5BCp2uX3BVAap2ViOiwsH2U3j9j8pBZAJE1amg9zU9NHDp+HqNN6
PGAHY5m22AsCBOpDac7DcUYuDupF2ls1dBF9yIOaUNWtnayPqFnpu1oUEPQsSutQ+o13T8zZf1Jc
TcBwy/HgQ4MtAN3AeoB7OnDEHcl+9gsdDu0o8/sMEScUtqZR6bA2rEAEg4ugmSYzNTXE5yFYfigu
4KPK95EDIf2qZZhCxfbRB0rkqam6+tkcgHpqIacRy7Kt7mRB+AuUQNOA60y8VGUFZZAZq+dGtqZ5
qGZiHgTtHr3eL6LCNvUNXWzzG2rhzikt3S6CKJoPBRD0CD30PAOGytudly8+D5xiruJC2+YRVRX5
qUHPPFG1bt+YP/G4ppV7BErUO04wq8J/8z7IrcW+aZeif2lphaNLtOnTVC/LjxywwiNAU+4nOnTL
sVayxD4xfch2M/s0GtK5yT1SoN7c9rcjypxnG8H7K7WM+aUexC9ofFg3JXX6X/00yzpUKI/fjb1S
97Zv9N8nWxRB02VjkEIf8AAFmuV2WnSVY4gVharcLHGYVxCVQwDHKoorDjOqYJxsCO5ZjvEFfcby
eZRt/h0qxFWkERYeSDaUX4feGUA/ypuQmJpgJM3+lQkCkoLhABvuWgIHS1p2twOZ6fdRa1gMQOYN
Dcs2h4P3cknGhrEbnweTAT3LWRlRVNyPKgOkS2RE38NpQfw2x9IPKua5YFKhy1ypqQdUKi8uLlTF
bc7K8QlxW98i9NLITDV74vXS3EIHvzjVhuH/oQuwE1ErB5K4E5KupvTsyOqHLCobE+y5qSq/TI3B
DmbT1jctt6bTOCpytiyRRwpuYRaaWHChKYy8S8ocwvQB1LBBqci6jCOct94NW+o0MFg3/iwgNo2v
LJtHMJA/JvpL1gyRHtIGS+/36PwVoITMJW0jIqEtQr1Z7NSrNu7Za2IHvB6kwzpoxmAfJqC7QhUL
51LXtrFnMGPnMv9+tZWsCR5QzHBsOQGaYY6dF0wDuRXcuM3K8cB4fmPYA0Nhgu7k5VtftKocoHbu
IYjihgan3Nuham7crOqDopI3qcF3AM0b98s1xyPrWt8tRmEmg7EI0AHZKRd7TNmtZ19unv9cXRpa
NG6xlGYiW/kmOxchRECC8fotb+vhl7//83CvNQn3RuknuZM30SLYkoCCyI8ferpH/v/ptsWhwF3W
49nujG/VQn5OxNspSWzdu1eNKmcG7lfUDvgQBshPnc1vhKjuzbL/4Iyu7nIGUI2uMzcYdUaGcFFq
DiCV8vX6uGz8+LXvjpyWtqo50j+kws3BLq3mtJCFvU2du2e6s3F9X5vu8A5EVlRrsMUMCE+xEYDg
2b5FDvEVhnZPWujf1z9la3etqjYut6C/SSDcgMsU5JSgu8SglTwOQTPv4SQ3XrEmpVBhurZTT1bi
zjJU1s+eK2h7xwK8juvfsLEJ1pQUJzPxo3sKizaBFKkfb/vK/dgyXfNR+DwVuuXSgnT1m4HTqO8+
9XqvwbMxx2v+iSwgAcJ5RhOXFWWcahxTpdFVUSqqI7Tc+kAMqNhcH6Otd12W8j+BYuF1lbMBRahs
TpuzZN5xtOEH2TUABkKDBURDbw/YvXE6rA0wfLh3eqm/AOam4Lnh8IKFNXFEgJszC2adNTGZZ6A0
U3dPTmFrha02O7KnxvYdVuKoR8vbUXQKtJJvC4BmgUuqnTr8Rh1vbQ9TpWYBCniWJjp7Gltwgnsz
4voLz3gARYm4G79a005Lbmu2VtGRjsjmhFUDOSv+UPV5GB4Zj2fMVWF8ub4eNkLYmpjCYNvuzr3B
z9qUN40NA1A4BLQjbAevP39jT66JKYubZqUJecVEMygQmpK8jTPk0a8/fGN41p4XrGll4RMU6krk
mAFx26NLwfe3iniwFSxesx0plY1BWpNTGgPqk7gNWIkc9e+WGM/FoE6igvPQ9e/YGqTLev5nUxKl
JHdmQFOcjrY3HDXb+2FCIeL60zd2xZqa0lWNBY4nWpYLgXHzzCOr/ELnIm4NO7r+hq3xuXzXP79f
NL7B/AaKKovvHX3u/UpLnsPKxtnpkG6Nz2pf+1SWjHmgM+LaCQ0HecxHcXP9p28toVVq01sVsUZt
IT/IoLog/xTZn9rMIp2jr7OTJWzEwTXzAZcplBGIhl5JDaGEwreGR4+m1Rk+SA/QLj9QWLXERpq5
O7OxNd+ro7xX0qMjLqpJw1Q0zH8uNsBm8X34oJAdWRMehNPAA61FY3UZUTdAiUKI36z9fn1CNn79
mvJAiWFDVAL6+uYoT6ziryi31KExyQdUVOz4+ks2FtSa9gDjJcg5TDZsmaByYCj9WkMpZCfibWyG
NdsBVajB61nmJUKanzPDfJoNIxzdHSTFxnpdW034zOvBI7ywIUs7rJuuCpDXerirmjdtZ0vYroEt
dn2QtmZitau90raWsU/12ZcnXxixzX8U9RSg/LezULdGarWtsyozZQHm21miceG734i6L912Z4q3
fv1qYzeVXaA0BQQLKAKf2wZkYQvFaA4UdODnMFG7PkZbn7A6oGH9rkiaqeVcCmAiCSk+tQsjKCHu
2Yf+j7MrW45T16JfRBWIQfAK9ER7duI4eaFOEh8QYhAz6Ovv6jw5OlZT13UfbpVPChpJe0vaew26
laoEcwU2S18FwoJoe3Oazf43LAE3QAyaEVJpDijNjTXYfMhLrnMDeZzXlTU3lWk9o6327/Xh0axW
lenQsEmazUK6swMl9t5DZ1MI97ni9LnPIK+y1MUWWlAzTqrtBOrMhRXQajiPq0DnoHNfCak37pAa
5DZROQxdQUqoJjV4eOGsUblISFw3zrBb8+BIm+nUzeYBIMsXiEn+IFZ9T3P7+xzwh0E6jx6rH4fC
eg4s8/n6oP65F3zQn7Qvi/Hddmt2JqRn0LeCX4sPnjhNXdToi/ngegZc2us2u19LkR1SpxFnw3Hq
sCQ2OZmZPf5DsyF4sqcFvChpV88OVF/C2ij7ryApoUs/1jBYqKFe8uy0QLYM4wpctDmLewf+hzew
uvxtO+YMwHpDxjBwg+oewlXezVxDf6YTsPwysrp8lNa6hM0Iud++k+RQQvt4jxGcQ2Mc09sUt5kz
6iDWbWm786nALQdqPcLaW3K0WWQGSwuUIxo+0h+qBGW/8nspaB/XRFrHfLGgT+1YEs542A1Eafnn
wqjgPImi/06m+A9A0fpR0CMzykBkd3wJ8m/pbNHj5C3Nfs5MFtcO0nIxD9PdGFBvI5vpVuDl7+9m
RYglEHaAgrZHqnvbFifH2dLV1WQZW02UZZCCGAQ4S9AfDOemoI/OltflH8zuR4tJyZNzC/HW0nHb
85g4B3EDhi8kVt0beqyibFcfyT0/pfcwN+3ucFW7re7Hjeyj+yYlc0L5PADSAXrYwi8tsavmaqrC
sbOcHeH+vMW7102Kkj7zCtxAM83hLCLXn9CHfi1FviVzpjnXqWwRNKa8gLuUJB3MtW7ywjHCdHZW
SMhC3xXFazMChx0WjvAY/nI98jVjpjJI7MEZg9wHtMZauPwxt10ONedADmGwTFsXQk3KVm0mVrP1
at+3CRAWhH6FFI285wzGmRbJ8ihtOu+QZnn59LkPumxN72Imp6kNmQ9Tnhf7jQvoW7koI/ufkwQi
KnWh63zam0VtJzDVrCDZ1zuHkvmo85vr6wy2WHz9IzT7qOo9AfUy9BYvdD5vtk/BpUrqmk1YjHwH
D4fPgRnhcfP3SOGa69RNPaDAOyzJwNhDUE0bR0rd71cyAG0K+GmuBoSdWf2cGesxsGaYeIovee5X
4fUx0q1cJdpd6TGKcBfnwbTitZfAFcz5T5LaL597vhrnTtkVWekFST02w7Fiy3pDhV/HRj3OD9df
oUklKh8BajdG7kEGMikyl0PTcv7VOv7nCgwq9n5KaWq5cFtKvAC4X8islV+bFq3jGQ4QGz9fMwMq
+L7NSpiwXWi0w9LkyTS2Nkq8fJ8O6xbwT5M5VOw9PC4MHlSmmQR29j2dgBEAOfc3rBZ2dSO/scX5
3Jn7j+Huu6TRI8z62u76cxs4Dx18x8PSFgnASFsIMI0wBlEV/03OG0Kz1Us8DojRAngTZGE8I/LX
YFeD5NJB06pLp0TO5S0xt/D3Go4abDj/jnHpceauLScJJuW+tWfr67IwIwHMoPqa2S6FE7UZvFG+
zN96dExaWOttDKlubSspAH1Ci3FitwCSjHFOvy/LVuDrnqwEPgFwIjXQez6PKHOEjBVf/GVLwESz
Af8Zx3cLwXQXh/hs6M6d7G6WtdjN/OyJMenNcmeuz3bz9Xrkaxa2qlCyutzIWpcBKN9XDACf6Ut+
sT7JaPevKKr7Csyd6y/SZGJVp0Q2qVx6j0Gctc4iyKGM5RCKoADfbuvMoskCKsPT8f1gXEcLKhwc
mERAFsvTOKeoD4GM87lWicrmxINBpZKplxRGMdxZlVWEfFmduBbs1/Vh0n3E5e/v5j3PVgYoyAgQ
Uw8MZd/u0PeJrHrLZkL3+MtSfvd4aNincLNvxVkUIvJ4AUssCgSiefzcr1einEIaq1pK10tMf9xB
PRIOd9n6YhewnLj+Ak1YqCSLdpqlMzNQqkpcFERanyxqLBHUS3dlPjchQFY3CzE3Zlu3ZJX4houR
X9N6wY1u7h1wd2FWX5JWRtBnBSD0c4aVxFS2d2m4pKp8D2Y/Af86ifSGB9kGl/Hj2bZUVoUwQPrz
UXY/e3nHosZZoFZZ47TI3a2C4Mcp0FIJFVWGQruYIZCxGuPJtedDn1r761Ot+/GXjPVuqaYyb3tn
Rd7uLhA2WFWBUOPI39cf/nHas4LLlL97+AR/+sYUZntOJ2uM6zJ9hQDUk83tBuA/YNe5X20U4XUj
pAS0WS4Nw0YOykBZnZx02nM6PF//CN0IKcEMuDAQqxxXZ2j0RkDwDgziaObh+sN1I6SEctM3GSC3
uPLPDQut7Id/aU34zz5UNYfO2jie616i7M2UgrQ8D66d+LnzMMJUce4hKj1SD2htbHRZCajp9c/5
OJaBGfx7wjvQTyxZtmlS0AkOVXChq1zfjKTwYL5SLBvVNN1blFgeZWt2lkTAOesRNbtwhvkUXMTC
qih2n/oOlSXi4BZZu2S0E8OdKMweSRe7PTxE8qLoD8GaF5/K5JbKGRmDeuyhQxEkQ+D/cCvI4UEc
mzJrI7VqokLli1Cz64RA8+acQ/tJCDg+uxvXDd2TlciuO5t6YjBgNAoNinPmTFbcGlm38XSNvo2l
EkGMqe+mhS5QHxXiQbiU7R2/9GE4Vi2nsgVIGhqLa/vAbaAdwGJOI9/NAgj5VyggDnVfhIXdr4dC
bNXQNStOJY0AvBTYvgNx/YqvaNJ3o9/dzn41JBYb7XMF0/HPBZBKHOFWTsBmA+IBUBS0WVd3+tVQ
a9jh8p7feoVTb+Sdj3d4S8VjWU0l4VBc44NsQA+sISxAkCcjhyf4OajLuwZ3lOuhpFspSkpwJDbM
qUCHfZx/GJwc53ILrKObFCUNBEMJuluLJ6+mCS1sdGVA/JzSZ8a2MHGa1K9CIHEEKlGtzluscl50
YWdmDcBGlg3Hs2zZSAGamVB7u35dZ5MzwQJRuL/7ugxxyQ5bQEkHGw735k3nu/H1ifhzCfxvndZy
lfFyCmiy2FAxPNepZAcjY+Uhm5f1DXScXcaEfYZ9oRfWnhCPtu3kDylMWQ4V8ZdjCiHCI5dk3Pgp
mjWhoj7laLE5L9PuLGhxBrTmjNdvZG7NcKoi3hY8Fo1xuRw5TPc1W8j30aRLuDTtK/pUsT1WZVit
5udOfirYE90HD/7SpZ1wZ03gJN9ExpDeZoZ4vD5luo+5rMt356clh2s2KAxWMqDpEPZFC/tIMfzq
3Xw4lJP/UINlwL5cf5cmmlRJbwf+FUCLlyTp4VnkVDuW/qbFEradt3Gp0AWTctRhI+MmFO/MRADY
HkzdSz7NZ6sZ3U8+Xznl+ChjU39s1oQ29aGrwTWbXow5/eRUK2nMWty+m3kKiRlBToZ1oYtNDTwg
snLaX58AXVAo4cmytCg61snE8+WdU/BjDeuT64/WzK2Km2wHaxxd7sMtmbtnPnMoiIiTyF9Te2N0
dC+4LOB3CzX3B5QZ3aE/L053bFLuhSTrTtmcfx8r6Ald/wrNMVZFUOYBgZ1tBn3+lAIHaH2zjCkk
BggH+U/p1xtDpZkFFUnpcuAoyxartCjMl5WMz7i6b5xqPkb9wfn070Gi9lDluEObkAYX31hjPMH5
2I2wp9whCqJcWOduAHPOlOVW7+qPPecHKV8FUKaQ+wtMOyOJsbanlUM3hcHaYGxjz3lmAMU03ESn
l+zNdkINgcUy+319rnTDqAT7XEGf1SxtDONAHuBR+GSndnz90X8aFh99lBLoMDrlwgc1FnIpgh18
Mg1J05dLsRvapbop27moQlkF8LwA76XsotIuumdrkevJWgCrDqlsAlxMHMva264js2j1G7S426X9
NbfTUOFamoMlW7hW9wAFoQHayXzKioMYJY/qoVw/1b+0VO1wNswuhCKpmVhNDaLYwMK1HMOxLLaQ
k5qMqyIzaxOQumXG9mE29XIeJByTQLhobnLDyB+uT4Ym8FVwJoF0QdVTzHOOsfG7O3IBZjuPstiI
mT+9kQ8mWwVoTguyyTLTJZkbiCoZgtl7Br/nB1Tv2bGrrSY263R8Aa0HwmiSiyICUarbu2AhHZfC
DeKRrtWT1TlWbJoDOv92KXFhDGbciYr66AnXev3cUFzS1rscCGUoGB5zeJVMLLjDknqC+M05W4NE
ki29FU1UuZdZePcKE8iGyvMKQGGz/li7NI9qpN3PZT4V5OkbqMH5i3CSFmaCqGndGTY7Xh8a3e++
/P3d7w6Cpa5Ij/5glS/tDzJ54o7S1ttC7ugWoZJsCoauBl+X6lwCUs3L5mBb1hmiaEcZTBsnMc3e
4yo5hyxF5VuknyFJcVvRvU2qQz3A8yuAgfa8sb9pwlUFRfbSkhwtzuG8ZA7Mm1Onf4AIG9lVk7vl
3aaZCBUa2TttC1+KfDgTko5H0CdIOPVtsFGE032AEgF2bno+NbzpHAyHBkpj9pjtbPDGri8i3dOV
xb/kZS5t4vLz5K8ZCOZr2sds5OSOQZVko7KkmWYVG9lx2ylBhB9wLqV8Dw+s9cUFZmkMWz8ArwKk
9zxs6TiJjW/SvE/FFzQiKxuTA3PWDLA0ouRHUwRtxGXwI7X6By+bfl0fO/tyiPwgjaoIAzkQO189
gyT17D+BLdWGRSHKyLXTOfTcdIkB08xiu2jvMlS+Qo+6B26tB2xQbViObkyMxTysLJd77KB9xEDC
FmCUjB2M7oQzgdlM6nFfdtw4BmgPQ3omG2OgGGD2NRJUld12iXpe2N8MEG137rhpeaQZQdWBwKWN
b8xrkSaOW0QATlox+Ai35krf0OMhUVX7X68Poe4spUp3Nyi+BLbsp3O3yAUYVphVGo18YU37lI0e
2XmO/C7m4LGqbOhhkdsUR44Qnnn/XH+/bvkrGQjE/rL2ch/aL6KIBwhclE6/m5etxqEuMyj3m5rU
S0eYPZzTrHyyWfeDDZsSibpnKzcb1wscm1jIOp3vHOxV3FpgJW8kTU3uVyGos9eZ1KhLSOfj1lf3
z2OAhucKErM3xNcHXnNsVxGoPVkC012Rlntw5neykC+Vad93udjnUPdhQXbOmuqhMuqNoq3ui5Qs
6uatz6AHP5xXH0iXyZL0iw9tBRjZGt8tSHbsrn+WZj2piNQJSr3SMoz+PJbxTIqogG40abYs7DRT
rgJMm24y2Ohl0Iz3XxlY3nKrc6t78OXv744SLZkhQE0ZdrDW/i7y9aUV4nB9RDSpRMVIirVOobjf
XbavYg/DwLtRBPdWPpMQ0jlFnI7zxnFIN8NKKEMkkdGVCKyo7rJB1rGX/Wbuk2zLT75ACWajN3wx
inw8k1WibIQrUPqQQWp87J6vD9WffeOD/eTPPvNuGghcJRf74pFrHKf9GqUHc5dH1c6GTkE838oz
BKajm/lG3A135bF+JN/4fbYvN3ZNDczFUnGTU5YPjR1c3g6RojKEsg+fd8aya/aeH7oipL+vf6Ym
RlS0pLH6nut7eI8T3LUjpgnYnfj6ozXrWAVJDhn1pNMbl8NeGTeOsSsG/slHKwclw6V2OxX41dIw
X9JiChvabeQmXWNGBRFCvmqsiFemp9WCD+lcgNwelnBsb8IAoOVzBd7QbcMW7wS1lS4CB1XuCZLB
65xO6bQDXmH6xsxRfgVMhWx8riZsiRJNcy0s38jElDQTX8OBBDF8Zu9am7/0DTrwReWmGwlCdxn9
4+rxbtXzdkwBUOvSU+H0wApB7ePJXgSBBJ4LUY8UfqyPmd06r7Vb/otSz76XXjSu8sHG/eFopRAr
xQBM36aF1F+g322GSARmHgF9noapZ6Vfr68tzY6liphaLZug3sOGxB/kfDfURf7QzbkTwUo4v6no
lJ1sh/ewxGuX4iF1nC00lWYmVDTVPEKDpl/NMRkqHzJPjb8L2hVCJCVaCTYs6vzxcw1tVT0aoykp
TfGiEupwXEL32rmjjIReC0/gLfKx7msuo/tustcypzZ0f7pkpg0ADA3MnVe4rjlLvVts14TDW75R
CNK9yf/7TW0aVLlcmj6ZLMfcMb/6nlf90xAMTx2Q7DGT7rCROXW1MxXDaU1B3sDLITunqQu71ky2
fb6b3WL9t2kJOE2rV3S/pQO+887OBH+oRsf6Z11yeg8GSovdyptz8DLNYgJMZIYaDcjS673Iqukk
p2LKQpnBL933W+fX6FH5y4cRWx0XHDsqOCP2BqlZkzxVOJ0Qpjc6wuoSn/Hmri9Xd98VxpYGsG57
UUF0I3ypYSZH22RYCwalH1+OIIEMwEwYfgrRrt6xjYeCT9DKEjKg+94eGByP2rr793oAaw4IKg62
N9x6Bfd9TGSZms9NxeyY086480ETOlYjNBWuv0ezv6k4WFYIK59wnU2IaxhfvEm0EW5mTojenLGR
izRTpQJh7TzzRkhqdwnwj/k/bsXhSsEABLr+Abqn239HzgIjdiwFUHqhuuXtB1IHd3bWOhtpRjcN
ys5SdWsZ8DRtIYki8kOL6sMz9K6g1UEWHlb2Mn3/1FeokMqqA5YPR7Y2sTOjA30J8mx9RjYqtJoh
UsGU1AVkr5yG7OzDh7xKeUyNt+s/2/pzyf7gFGhe1tW7FJmJnMyFi2effxjhqxu6YRX+prEfzZEb
3t7GP1i4b8Pb1/M5vt3jf/en0/60v43j29sv90+gB4Wnp/DX4fB2eHo7vU3h27C7eTicTuHh9OUU
nt5u/DDaHcpwd5cku93u6/GI//uePEfH5HCXRHhOHJ+PEf7NLkqi4/k23u9f48fLP4ui+DWOj/Hr
MQ+3GBTaxHAZ43ffS6Gvay8z8g4av8MP5gbOYypmINt80M7GtfbuLSb8nUFLiNcVVRt1pt1+uT7a
unlUlrq9ZmnOWpOCKkgPXtZHfGUbS0R3qlPxnuss3bwvPHpaswBynEY4lMbRnH5yDywL2R4d42lm
00OLayJeTij7arrezvK2HJ40eeg/Otu1dKZ5hamGuZrOaTFW61VYBlQV85T/+tzwKTUIE/ctuKpT
ejJ7eOGQF5dvJdE/Qjr/jQKE59+rwjBZ1pLO6RIYIArIuPEfPEC1ElKu9gqnyMKy3sbFybOj4fAm
5pMwv4zOWn5pUub9u1A6HWjdwD6TFUAZonGaFhEEDK14ceWOQcQFp8X5OC+O/Siagt+0ptH9000S
nj6rbCS7qIzlJHQofBEiZyT4xKBg4Rz080HCEyxqKGQNS9ZD9CNfZnbvDWCfuhJSQ3LKwUvAgkoP
TWUEb0Ej06gsnBlbfG1xB5prAzRWYXfPoS+Jjpsf1MFhhYHhChO4Ma0jSRwPTlAzfEYj6sxo6AMr
uQO0Gv+i8Mh4T9IebZvVljuvyrw7dDunL2iv2TEc/VLcqKoushu3fO2mub73em+KnMXPd30v+zmc
DDP7WqUFKhT2YMfLAoeNoh+6G8+gW5DFj+MKdoV/zx7smkqrt8wOqq5oxoWBWTo7OGdxf2OP1Txf
xe4ytuQkF8VFJ65jD2mR8YjV7VZ/7OMtygwuR8p3GcmDdFo+YwKBCn5a/CcpZeQbiVNsWedpqp6m
CuF1YZlV+JNwT0vQ3o2zcaBZeeqbABiIAP5SdWQ0XVw19kPWQWWXcHCzqnSjjKEbOnV7ARACck8o
sqEyE6bdfZ+9XE8GHx+4TdVPZTWt2amI6BIujP5Q2MF6hJ1Ke0/pQO6m1iyTIXWD3fWX6aZISdyV
jdYoTFiqRMA35Lw2xXDbZGN/NjMPzfh26j6HVjPVAnXe2bbb5xO8tIX5JqomdmBuH4LZsLGSNR+i
3v3pAoXNAsVcMPu8XVPZduyVcOPs6J03tFs+uJqXBMqZC/KhdMHFgZ4EEKXTT9nTsB/vmp/X50LD
yzJVgPLC+NQMXssTNxhNJ0wB65mPVptXTigL7EBRNwwQNF08e7BCCKy7dliwDEabZBidQ834JlxJ
twaVDSkb5smue69Mislv9mC9s5/LONlWZHtLt8vkBEEla5gP1z/84x3WVAHNrvTFEFDkCbP2E28Q
N2ZuPxrU3biQafQNTBXIPK3clLUY6EVdesWGQMQMXEW+dN9wZlpu3IyRk+2R4cmqlg62fgvUNLPK
WU/Qrx44qCXpHFf1YsROY9gviwNqUVZX2cbP0yyq/+CgLzttXjsiCdKWHmWaWkmeT/JWQLqUhLIP
0g24gmZSVan8bCmz0vbcMlkgNNsAjIpLpLFwCIV7lMdWjmOimCEFfX1SNflRRUkv5lS5rPS6pF45
QJpW0x9G2tCN7PvRkqEBpH//3lpWU+IbZqfEYTfLw6ovvqbL/Gsty7f//9dfnq/kRbZapQOF+BLp
hBzgdfDgOelGmfKjgbk8Wkkilp+VxpgvWVItPr/FGUYegrTbkv7RDYxSXe98+AU4bpMlZp7tHfkF
p5n9haP2uWFR8kI3UD4Vcw3xYP7DhBJzavafe7JKP3YMyOJ7C57ccRgPMPgqbBYSPgowDLjKPhaF
l9V90GYJRQM2oEMEV/g9XcVDvSWZpxl0tXCVTQ2TxVJliQ9BEZd8nUYZGpxvDM1HcXv5/ZfveneM
IhbtRTZOBSRPUaaK2tnkc5i5BbmZ2cCfhlViuPzcnDYqfpoFqhZe6hS8KCud8mSly3QrswlAW25t
7aG6sVIiV/Si8YbCzyB9YqEZ4rEH+ElXEW2CjdSg+/lK6BJe+yVrbZbUGbtx2vqA8sUGklQ3E0ro
LhYDymBoWTID9OLWzh7lBRDS3Lin1o6MG3la9wFKCFOKOyyKuQzCG5I8t2vpDqHDpHm6HsO6cFBi
2GeeUbpEMuAArH89aR3KlHchg0koFlX3GTAPFq1aBZW8X0hOVwa7Z8hmd998+u/1n3+5uKoX2suD
/b+jIbOKpoL6NUuqGYw3bn73e3iCFs3Z7Uq4Vsi3Cuczxh+vv00z42r1q7Oo2UKbHsm6sF8gY9DD
jSMDRnG+7XxUv2Ugt5RLNdOilsIMG5zDacKA0eVb3vOE2l/InEJ1euuudxmgjwbuEpDv0khmkmm0
C8IgHzv+pmK8AaIudCfXDe28JmG5DEcjoFttUE2Yq65vBS24VXiwv6iL8dYd6hkkHu92boHavz4z
uhcoYZ5bqKVas5nj2LRn6wo8z9M6bbUidA9XAn2UwcXEuDNOS/197UbQox8CtjU0mvj+T0Fp4IKT
Eb+cM/Nu5OOpHPuNorBujpXYFissTea5NU5WAVCAHdh54nDYrTsUiJA1H9xbmjfsEdoPW3Tvj5ct
VetLtcu9qfGZcQK3hcXtAP1NnwLiQoplibsexrqfmW4E/t+rFxzydfCKIEOlIl9DayHsrl48uW8q
Xm+84uN5oWq5Agg06IN5QQ63kxlmDuWQRegbfyrrUrVUMTmcU4M2DOWP9sta1lOc9f5xuKgqDXa9
ka10X6CEONjSdCiKNYfuYx32kxu5m5CAj1cWVasSsg7SJXc8lsDcMpY10m81R7Ci2ftiveW++RV2
PJ+4OWAWAiWyuyBIndTGBm7nbsTH+reXrxubh26AlLguutlq0tFhSc6Nhy4QsYfmz/UFqgsEZdcG
0Hyc4LfLEugAnrz8bam9feavobduCcN8vBfRQAnu0YZ1uSA4fdg2HFP4vWURUHOfGfkJ7YD4+ldo
Bki9isOUt6qFibFvXShmi3+Kzy4g9RLuL2nPijRFQiLeTdnJOiTj8t3s6T+Ozx6kZ5y5Wz1d/4qP
0zf9z5XaB1484MiwTrpbpYvO0j1MljeW55+L2n83UqreoxvfKSYpFzuZy9UsIzN1/LBxzf5c55bx
u2i8EU44bLlJV4hTDGbloipuzxes6fqj98UM2rnFz6UPh7S59827oZJWPDLrG6rr4z5voFjEu77Z
E7M17uDHynfXR0WzQtUbOYPPsutSLz1hls3zIkX9GHh59jaPUC0v28neSHUfn9Bg1vV3ql4D4OhH
p8RVziq/s8ovo4nYj+baPZik+IdX8qFB4faSYD9RQUHCUHnJc4kTbXOxlnM91E8o1u2PwrhjZb4R
FLrlpGQNh/HcN12anqhd/KhK+3ffLud56p+vz4vu8UrmKPtpXYFzSWHGuBw9Ns6RzOuE+vXL9edr
Urdqx8Jni3kWoA8nWtQHd4WtWG4OP6nlJKwR8IMS00GmW2OlSSAqK7kSTQY1ytk4McNEczMwnuHb
tVV+0IyUSs11OFTtBmtNT5K8LEsWlhaYUeZG0tD98kvafXc+DgrJgxao05OsOxNVwGEq7u3VYvvr
s6D77ZeofPf4jlglZKdknhAvtqtlbwkrKjxv486oiW16eeu7pw9O1qPrhJ1ftKcJiPe+aiCkj0sq
wvD67/+wOo0oUzm41uh0XmbhA0peNHtnaclTVuTtXbuipGLzDAqnFeC6pUkZ4GSCPUMTZkXfTWw5
5OhGUDkXeFJkwdo3xqmvCcTjLlBCIOiCksZWa63H65+pe4kS603pmP1EIG0auJgfXu6qsojqft0Y
Rd0iU2Kdjrwc2oakJwG/Qq+EkCIxPnnnplQ5ILCJwGVtNIB/XE9wpoDf0pZWtuZnqxxdOdhCWJet
Y/DgUJQGKQpOjbdlyfynTvbBjvofZxOD4jonuJ20ztg/pDW3j3Xfmftuso17eCEVd83iGNEAU6w4
8FHnbXPvDU0SN4+RbfxoIRAOMKuGnHxa0DOHb1+JlZF7GxuMZlGo1DbDr+dKkjo91dmTW34h1o21
Fbi6R1/+/i5wS2eSlWOK9ETgblZEngHWVuaWYA4XlAX/XF/UmulzL39/95I2mOuKZigKz84MvHUg
81++zK2v15+uyT2uEpdDD+vTGpL2p7WCW2VrVPeinIC3Sce3AI5z11+i+QSVXw1yWF5mBCvQI+yG
Z/NOMLERk5opUFnVg3CGFrktBQP3rnbFzmxXLLUtZphmdFRitW8II6Uzdt9l8SNaSjQ+A8g5y101
vlwfGt3vV2Z3ME0cfvrL72+afdqwIkYL/IvBuyy8/gLNAcJTJrgwUSCCFhRLSip4H5ueVTwafldA
ZtNoX7N1BI4DNjvji2T2Vh9DM2wqp3HwfZipeI4BmWnjLDr2WM/dAXqzP4lpvV3/LM24qeImpCDE
MwE1PlWtAX8M87dBzMd1gITO9edrlqwqaeKLKltoTkVi9J0fi9o6mXm9JWmpOWSrfMxgrMYmr906
qVIKyicKSj+8agx2PbwOY0YcQFpa2FeUtQldjryot5azbi0o+2PF0qXkDm7Q1XgzVXuPAAzFUf/+
BR31qC+3NhzN3Kj086ZFYWTJUKSm7RzK3I7dFjLq1lYJ7kNQGQ4zKvt8gd69GBf7ckfpYBqzjCcf
+gcNLiW0jOFHlsUrgb5uCoOfJ7vLLJza3DEOrC6InZm3N03l+ff+gLP09bWiW+6XaX6XoTkHemiE
yEHijVN/cOzA/zo4sqBh7a7ojiwcxj/X36SpIqic9RxucWNlorRJ4VLL+RsDR9uzGSrBN4Xfxtdf
opk+1VEI0ATD52ODY05TxJ1fh2jxh039ev3pmsBSicItPNDIkKdVYgONcTukuRt3bl/urz9dF1nK
PYA1gBUxg9SJk4u6CSm3mifDA73GlsZFtb/7Ncu6jUlKxDfSr9lGW1gzL6qvytAB8lGUvZdQB0qB
sBweDmDKdE/wnfYOnphRWALK7XPLTaUSWxOcyVrP8hKcmZIWagR8bEOz5Te5t3GO1s3R5e/vFnQh
UgPutsV67gxZ344zm0M2yHyjEacJFxVNBAlOwimM5M+8Oph0PczpG+hqkZtuiT3rfr6S5iDbwRsP
3sPnqhP7MaX7OfWer68v3aOVK0CP2ntXl1AG62fzEVT3hwJEpY0tRzcuyg0AxevFdwILP3v+ypDz
TXqYR5Sxt5RTNHGtElotOBovTUnr8wLWB4CRKTWiyfj9qYFRuay+zWGz2hk06Zj9CMvae88fN2Ja
M+aqfQoGeOakIiRZjKoIgzZooTJEN4LpQ+Q1NhOVrSoEDyCtAf76Uo7zLS+ZiLKc/MgEzktAHfr9
GRjc8WbMDR6WsE4+QLFzS6dFM+Mql5U3qwnrYchlL6u3hK4dfA+KfOfJZe+bw5bkru4ll2F9F8yA
8KbDOMBizXarn3BQ/tbDoTiAmpI9DN8+N/n236/wLNIxeTGJhM7EGGYWP7jF/LmIs5VgDng3T7Mn
2jPSa3dYZD7Hfkk/Y/N0mX0lnj1/WFx0h81k5PTOzH2gjI3EnOjh+sDoQk4JaRBZO7cKBnauMicC
cw4IZ35TFNPn8rTKVp1dGP+YpbUkQWN8b1rsayL/9/ov12ykKkGVux6ckHJ3Ru889yLqZf9KMLzC
cm2f/MxdwOaB1G41G7GRGxstPM3pVCWuprVcfGRtWEhYXuSBOzj0D9lJjjSS8uCXW/T0PzefDwoW
5BIo7wJivXi9rmAT4tpAO2+XNvAOn9KARyKV8z2q6uCZNGiq95M9QE4uaP9H3Zc1R25zWf6VDr/T
DQIgAE701w8kc1GmdqlUqnphqDbuAPft18+h7J4u0ZXK6Yp5GYftCClTXIGLi3vPgq0L9i/RWBb7
2R7VZT504+Oc686TPSuOvZglXqzK932ox5dyJjNw3pZ90XS9gB4xGbONDQ+9g5tkSeGxoo6eIunE
PjDqZD8uZooYdXAh5cLatMwWARzB5QXXcbtPwsTZlRKmkY7+CkuncevkKrplbU6+2n1+D55lafk2
n90ts4byuYu7ZA8ge+mTyp2MN9eWMwV2nYLsZ+tmLzhnWzPk865UBLqMnT1dMvhkB1FJmyAtrHpb
xkV3F43tfKu7mguwhmxrw9qhvbJIya5CtEw274+xE7ODrMIGjWtVSpkMh6r5XufPktyAXnAmrp86
9ipshGGnIsEHfYQ3CcBcTZIg4YOCF3yc+yo5M2JPTZLl5D+NJFPIeKoU5h/p2BakisQL3fEjHYnj
6SR8yR1oaRTztBH9fM7/4UQ0X2MnE1R+GHzduqOxwt4b6JD4yobCs8m1A838c65Or0KTv5okq3cD
//ncpUkbHwsQMo+VzV0HLN+ZXoohirbOPIggbeE40HVcZaCuZtEGbnB0OzHa+60qxw+guQosCFD+
rtx5uB16S3y0AcI1/lCp+DMLVXc7NyN8fRMe0hdk5MnDBCwtCSLHKoMpyRh2HaoNyji2gzrX+lab
1t5kBp5/2GShC5VUbfSxiuF24bas2TawP/CgrywuiHDtIJsrg910Z22TrORPmRDZt54ZvVFiQFjh
wDpYAehwxXXetuo21nMTsDAdNrmdDvveVPM2zXgZ5BBPBAnddrfFnNMgl1Z/lfYxRxk9r7Z6HD81
wIT4PKfulZRqPKhOxTt4+/ALCIfroEABD0q4ZrzpoHnpSdAq/CmfUxijsf4BqkYJlPmGPMCL/TpE
odl2bvJ7QBu5hqsYk8+ZUHo8QE0ySKNLt+l8Nz3XcD4xGNfS962uR9dWaXWkssiuq5gpGCtk29Eu
k6OKdX9mw/DrBFCsYSoJy8a85JE52u5XN95ip/tbGbdY41Jyk/Y0LeD8M3bQ5TCYT6Py2Ajt0+H3
wEhijUtpqlC15QArMRKPXt60h7guvGE4JyFzIsyt8ci5wvgF/QwRyHWe3WS66x32sY/qc8phJ97w
WpegAiQpg0tifBS6DkDSgG3YiEUFas6DvXl/FTgVRFc5kjIdi/JIdscSqV0CyaUrl/EfPFNP1aSv
TF1TL7XjKrDzhJ455a8HlFzjlZvFLimkeXKkTnM9q+xuyk3w/t2cOvSS3Py0JIxjFuooa4ejEANc
CO86ZBO/d+RVaWNywgx1qyI5Du5wJ0YXnWAx/B6CW65hyrGV2mPZQIXOmY5ID0C1OiebfGKErgHJ
LYkpFBRpfAQN6i5Lkr1TR5dWY+7efyqnDr+8h5+eNyE8i6sKAxTE9s8Dy4Ougsy1NPw36+dr46PW
iik8hd3+CLkWuFMWcFJTnTdZ7mUCNuGYwC9jbN1z7+HU7azSFjK1tGlS6D9Qp/w4RxGWebqvYvp7
G4a1fge1SEOivo6P1mB326KrAaIqq+b3+tivW+yf3oVloy0eFQ7eRfGJJ5bPJpDZZzeIs6ffetlr
XHJSAlBWw9/oaOqvdsw3FrlyxuFMUGC/FGHBZnCNTo4z0zrwLAkPhFsFMgCwd/aZ08FdcoxFfT0q
Vv3IIQJOLoYZ9V4PgvrOIRyruoZcILHu2DCNz44hhbxoI14+QBE9eZ46NXweDCdHBVn5D5qn4jmt
oiLQLUiyPsSmNCCRAOXtBKvpZTS3460GDul2rNzyEBMmnkosgNsmY8j7gZXeNqiZ+n3fiC+R3ahP
KoJAfacTN/exUZD3IyHQryq6ED5/EDVMPF4Ycz3GbRpQO033SQ0CnxvH1pY7NDsmdpJ+AqYcrOso
rjeCwQncS6emvwSxON+HxoQo1IXTfrCxWGLLV8WX6Ti49xAMA6vBleVuaga6cRtu/ch6iMB4A2Q0
vqYTrW5ilVuRV4PJvxul0+wmUeiLeibNJh8q+WWc3fAmL5WzLZ1OJV4MJ4xjD+laKFMMcIAwA+jH
MimgkAJ1yeJOKqvahlkYfYBbeQEeBTDvN3OYsI0glfOjcA36DIPmd+Po4vaFjl1PYssaiDprt7aT
mcPUG8hHQsfmK6BezYPddyHQXXDK+MwnyjZVM4jpMu9spS9JWNW3qkyuHR7W6BxAwkyNwlzSnAsP
9YIaLW6eBkVbsa0UVnGF3+kA3rrcFzCB2qjWtvw0inK/qmjrKzR8LoEUA3N7LqX2haylP9bNvMk6
u3ligjgf2rRz9nMdT4HuYWyS1B1UEllIElQC4UsIkOvg146NNxlHygPQUlxMFnPgvgG0eQwLQMgw
p/OlqcrwkQ9TuC/Laj4oTMZ93YwT2HAi2YEKzQKVlmDZ9qX9xXFGeKdGivu1a7kPczW5W4hVjzcm
ZvQLcCjqqzsnw5M0GB4WLGq/WjIi/oQq4uRjI6D8cqbTN7DX/dBqWt+ljp43VcLdyx6OxM7YXtB4
hqzm4D4Uk/aGWX2WZZT4kD7WmzoDVKMWztHJq3sacb0tDTObRpQ95KThvc26pNnIIrVfWmzfNnGR
9x8GWamrnkR4qLAZ34+dkoe0gvtuVfRyI5MKyAzHDPtYdjXcYbqiAeKhz3Z5NudXcFhg2xAsgG0U
RuVj6uKakzzVQG6xhvi1BYTAhB7TdWKBxeRWPLvRdoltsijZDVMQm8LmePAK4Vr9FpReEvDCkt86
VOQhDN9AALOIoR9e8Wk40HKan6Ier4kAmnLrwOpjb/dJeEzRTPYtHsrr2Zbyns9g2DXMkH0tshD1
zQQ46WRo3CC03W7vJG63nWa4tuoaT7AkZR7MZZ8HQjYNhgER26wsgHtyBeAIftkA7q6UqTdzAeXF
A8CDnO1KFtHAzWgGwxn8adxAfMhSGNRJpkMfBNR8SxJGd3JsoRsH5CsMSVn/ksjUZIFmc/65idLi
KDJt7mG+2ewqYuKPYnLLL5jWxnfrqPJd3kDlZYpkhUICONBiCyVluBpNcIX2icXNTV7lCZhc9hhG
nhlQ7U5LPBu/6RIy+8LWsvCLKtN3PXBv+UY4GXzUXCrsAHir8Sl3+uKqh/K449WMTPeqacQuTbX1
AL0ACjwcJcQBNMuGJY3j8OZTHtfhZ2vMx0NYQpPIz1g13wx1rMCLsif3FlMD/j4cqoiINDxPL9BP
VHtn7tDzGMuphrA5XF+wyQbZ4noYEJ9AF5vlPpdF0t2UZO48HTaZvWksnbzEC+68mhVDrj9bvQ3y
TF+aAOaihca2yKal31Vyupt0D4CdHmW+mAkk+sfvrY+rFJF16O02lRkh98RuwihBnqKTT6PIyzM5
6HKgX1QF1jyXQpVh0rh5dZy7+tKtIRXidp+tsHiwkXlh3p5jzZ3IotfyL5A56ZqWo7Ay9skdb+U2
yupzbZYTZcY1uQW1B1KlCmXGVCRqW6Xssreg3FELEaN801xYs3PDw+G38CliTR2wW9RqzAjDvip7
AIB6Q62b3DnX6Pr17ky4Sxb5U8IFtDFbdPLMkUAT7YdCendoOa1gnd6Ch9lZ5yRcf52VQlT17Xmi
tIOwQZFjAx4BswkVsS773BX94++MWrGmDAhlF1EUzRpuR86mGppha9e19GYKPbD3z3ACMSDW3P9W
9n3ZZnB9SsY+PMS0LlBgjsunwZ2JlyD+XA6NPk4tajKQXLnUOYv25dy3myIbopsMiijXukvO7RFP
vbZV0wGvCXSDaCiOcWXdVBKrnT3DWEq1HyzHun3/lumruvo/56pYMw6suqkgSWDDgRQL4MPUDfJq
aKuw9tsBxbq56IceXWMU1OK8qycfIDD3UzWG9IFl0nU84vTdSyuM0F4mJn1da+zhItUU9zzGriuw
s4m9FK5SBSY+CudeXdYcBlaTNL4q0xlA+QaGjiHFhpVx9SEXUxf63NXORUR487GEOWAbAEdfciCN
izL0xqElSCYct9mgJtNB8omF+raz7PHOsd3Ej8ELtTya21GQNuP4DB9MRTZWXaiP0E6aNmUvwg1h
o+XZ6ES+QLhLfbZnQF93VpXXT4opM/m2bKeH0jhtMEHrD2VFCEnrPpX7pkz4Vd/n+pjpqLzpckAr
rLGoHJ/SLh2DtGsh3IH2U+Xpmrq4dEMWQ9qutj7GZLZSr9RWu2sck/sJj6DHY0QeZxC60eEdsZwQ
j1y0H+xish+tSg0eoSW2ECq9bWXJ95R0rp8bRb8x6OVE20onw1aCZfswcgIdvJTUeyhhI3NK5sMA
DYerIlexZ6O1d0CB1L2AMiRqGeC9eQobMY+0Zb9NKjWi9j1LGsxdWtzWkLIOjAIyJbQSa1fAysBT
mWNdtU5dBTUZzKesn+PtPCX1zcSKeNtJW2+zxnrJqthsY8FCx4t7eFbBZ7iC6o+kje8CMQiVTjdK
PZDA2a01Yy53CSufM7tWAODaiby14QwIilk9qpuupjAjKWMrup7igUrf2CUeHJI4OMi01TVFVg8k
4qgvm7jS0DniCNB+35g8hi4MnIdnq6AXThghvmWTK6NvJmmcQ0OBMAerqUI1PJUd9ytXh8/TkFoe
/NS4zxWvfAukD3g9uDZ2KW5ErsnIXZx/mPZQGG8faeMO+yymckMhxHmoXWMf6TzxbVtkzTFOTP5A
IGS4hVpecoFRxX3LNc0+ZlXuxyFPb+QwRr4Yewh56anzINJVQqK8lFecU7orjdX6U2Lxm1GoUG8n
fPvY0mj2KVxEr4aSIY/RI9+LgdR+72bpM/Dgto/kqdy0o449CN+zO433CwItvakGDFOvnRowNHNS
CtjlJc1lPIbZphY1/1qUPb8qSEeg+oFaWtbU4hNznHQ/1SZdJCvsyVP12F7TJrau3QlKSVsZFsmX
NAb4IEPu+WTJ4Qc3Q7Yr4Wjti7qXPuWDvdXhWF4lbTc+TcrNb4yNLYgfDbN5sOBMgYYX7Aeh44iy
/d4JVQ9CB8B5XsmMcjaNUuXeKLvd5hNrAzJViMR5Hn7o0rCHaE5OBzTfLBuBxLXLb7YL9U+/dHm2
hyRkxYIOO7VHow3aLCmUbyqPu6l5ROY51/An78FYGOy2v8zJPD1HLsHPLue2bys3ubYKBz/n0NOC
oSpNkSb24TBB1KpxNUJjlKN9AV8v+8v7YfhEqF8zKpSTQQwzRYvLWi4THRsWwhJ8gD+OOZNgnDrD
quCYzBiPIQyLDtXcOthkVsSnRX/o3fGDisZzfYRfJ2RiTS1DF6du6gqJX14M9047w8agvX//Eb22
rn6xUK3JZXHeu07bobwv7urLZN94wt823gV0sT+B21QF7G4+yIO105uH+LBfdFk/jmdwW6dua5Uw
6wpwHtMLfRQtXNPBg+TnMtgTKdOaZzaldQO+CBovU0se4ja862N2lRfix/sP7ddJrFjTwTCv6VKU
KY8wMd+JLvdD275Py3ZT58wr6uGTS85pE556Rsvvf0oysQS5SGHxjEClb4KpnqPAyrnavn8jv95R
iDX9awopkW5ISvDv8oNts4C47K6l0242X6riXM//1ONalVVziNPZMD0bAM3jFyUvtIc628eawso+
He4zpm+jvDnniXbq1a/SuwybPSztc3xUWDQ/wdSXfoxqkwdVg6X1/ad26n5WPRM9iNgF0l0fEbvu
lUuuWsv9qGm7K+oMDNPqQUTntOtPxZfVFIHqV1EmUT4dXOzAJokErYw2Y/c1qc+JsZ06w/L7nwaY
3Tgz4UM4HoC0PoxRsY/HfN9Y6b2d6+D953VilK0ZVjbJXdYPTnosM2iD0jygwyFGR3tmJeQ0n94/
yWtL4xeBbE2ySu3CYlWRkGP9zJ6r6/kxOwwp+tVe9zy+NDcH9xMSZPL5/bP9um0m5KpBX7uQg6jh
2nBs5kVV0a2Ntjy45artlEX6YGdRtRlSIEW9PO0t6NdbSX0G9nAiIsjVbCrTlGKtrSQyCH1IBNs7
Wfr1/bs6MXdelTB/HgsRgx2tO4hDEj8zd5mmH5F/eb938NWsQUGaDVU3iwPV02My6e9TZ2deVP2e
OJRYE63qvg9r2mfy0HDZ7mzFxH6omDnTBT8xhtc8q4HBztWKgSXLpCh3YHBkt7FjoShl5vLYgXL/
vUjkuULPidG1ZuxoJEYdOoLiIIoQjupfJ9NgmzTBbSP2WdJ4o1X5PTzl3n8xJwbUmsQTiTFWZkDj
KAGU3kOlOv5EodT38v7RT8SXNYnHuEWbxikfDzH/NtkzlLXbpfLoueYcq/zU9S+//2nUZoka3FKP
2PWo7EfB2Qsfz9mDnXoRq2kOTSrUKkmF9mmV+nymR9TD7zp3RvMmewSiJZB96A3qnHTaqWe1mtqt
VBV2XmQ8dEAsyRyq3WiXuHDCABF5+/7rOPWwVsvjMEFXG8n7dBBEIMNPkgDNpnPuMCd6eGLNDZlU
wTongnN4z3m3CefJ8Zu+boIqHvk1zO2aoKngOhWOqf4MIVqSBQq7FOY5jRVfa0iQ7gvdOzn2T1H9
sR1DfhGGRh+btEmfO2fQ36xc/R7HSKx98YQ1KCIbOz/OLkkAOBo3Vu62Zx7ziXCxpg0S1Dnjnlr6
uBDTI3QyoMPr1XHsj8a+MOU5wsWJTGTNH+zjMEwhKd/BgM/eCkfvUFr1xy66VnF64KR/Ig60SH9r
5KxpZY7OWoKqTnpsnOeKHScQPN4/8IlVZ00mK3sozE5yKdL26YU21YeRuvtexd/eP/yJEb/mks3E
FmM6JugVJxwQOPVISfPj/UOfgK+LNZVMObJRxSTUgS59qwh4UB9CEflGW0mzR20n2YPM0Xljgfom
11O4KbPR2b9/8hPBYm3RSVih+nrEgQtIOXk6hk8G8N+3qT0Rr0jnM4nOqRG2/P6n4Frbpq8TpyiP
BrUHPRrIE/UXUBHb5MDHalUckvEMfuHUMFiluuhshHYyYyM69w4c6+4rPm/z+OH9h3Xq4MtD/Ok2
VMfmgqUK8zHLOj+soKwGUv79NP9Ni/v3r+P/ir6b278SzeY//wM/fzXoQCXwJFr9+J+PpsC//7H8
zf/5ztu/+M/dd3P9Unxv1l968zc47t/nDV7alzc/bHSbtNNd972e7r83Xd6+Hh9XuHzz//bDf/v+
epTHqfz+rz++mk63y9GixOg//v7o4tu//qBLhv3vPx//7w+XG/jXHw+Jjl7Krv7Hn3x/adp//WET
/idxqVQK3ReKzRCe/PD9r0/Yn44Lu3p0ThQhUmEpgq1pG+OP/uRS4cuAdSrMSLV0iRrT/fWRLQRA
I+7yf0EpOAP/dWlvXs5/v6x/Aynv1iS6bf71BwxC8eL/e7eAy5IMNSipXCWFcPirPvZPA6PIEqeC
WpneqeJ2yuRTX6OY2sTTruytDcwic59ZqQXkQJpv+IScuGiiD5QUi35+/C2qxV6Y/IfGqu2NqFZD
tRtY1FFsoeJW+r3IL43kwK3nIF0PxIuM9rXCggjrOdhoFn7joGoUER0YNCPRnJcXlpXDuKXhwZgs
VXfL2ceFvoWUzvVkqQTCBPCly0jvQ/LHR1I6+wAy4BiM36W53FLZBctZBerNMPvYwGLmqufab5Tj
V06xccHCtGwB4cim3IrcPGgX4IBwMXUE4Dfsytt4lFsLasiyyT8LNMwz4GlQJMBmIOyvxPSlrWAH
lppbC55/EbtvLXBm0/J2wcwTUfgmdvYjvwcaGSbecfhIsL3fVZCz8aye54DkigvXBauxtAAoTroF
0gJvAocYvk1j46IQ/cWQLxluxbLzS5L1QczguIuOUSF8nA+umle2tGBdwFGMMqgckOtqrneCl97y
7bbNd7kBZyECu81GTWN6mHPjKQmAjhs2z4NBwzlO5ocM3FCnaq9irGNWCqZvgQc6k3CjUuq1lkJn
3/pI8DJwRc5gPzkAGCTkPu/u0YEneKGxGp4q+y4kEIzFiV1QBUTtLNCx+7w1gZy/VXH/OY8LhrIj
9Vjt7DOFcwIuAMTa8+JkP0z1A+iSPrgEG3SjN8uoAP3iGlWr3BOthQaYsy+ALME2ub+qOv05S1G8
N7Q4pFBsMBhr06Lr0AMzAvXhrIrALsA7kONTpbJN16Rf5OQ+xi15eh03OcfR8B2ASbzJgLmdOHca
BiudXRKMt7zbg3i4c9CfW+421eSprd3H3IyoRptNRRlACWJXNdZmov2VlsNRmY80KRcV3kM/bnrM
gF7JiyKJ0fUJj02FBl+tq106wXcUrRlVz5vBNV6o9EOfRp5TRJuhLq9ikW9Ul3zjOnK9xTVtsNNv
JQWwortnUxfMJj7qtKF+XauLlAOGNCX8mAiJPs8kBn9CKzHosgrDKZWfi5hP99zJswvhFpcFev6o
61fyUuMz4CQEPGaNPBaQjg5mkjhBbrp42/Q63tZoqfhgbugAQiYsaLoq3FYi/gTAjBOUdi681w9r
njlBAg3cGPjHHXyp420lywZ2iGSM8Som7Rdl9xyN7ve2ZwCUSH6rMXG8xh6bTQpFvvsWJcrNckFI
yMMLI5ZRUAjtD73+ITRKZDCjFEfLxdxlqtCBtAftp46jfUjJ5UCztXrHCze5aAtt9iI08RaAIWuX
aAuM1FYWnjWGgdK92bM0cW4jbsuHBAXqDTxOAjW627LiQabmHSlLP6+TLcnMZ+E2x4Jl/ozeTZlH
G6hOH/LRBQIo9yM4KFp0PpP0/ToAU+XYcNFwHUT0tyuztbitRIB37UILc17d9y71YvEFamroP4x4
DNl9DtQNseYn66y7LMzrfhH/mcNdGJVSTpxlEfo5MWCF6AF3yMzOdvmuAOavDIfe70q1jWOMUxPC
JmOXNGyzRNexkdt4tmFQPreNbwEr5U0j7H0IA5as7agfkewHEow0gATdY99tHKt6lGKRZZ7ldYJe
6HKUFHYrpHi0QkhkRwuYOHlePHchxaXRDsk385RvlmWIaMickVI/SGK2OpoOS1huc3XRJr0HQfKA
c3HhYF2yevFS5M2l7GEXgsm7TJy5lRfajo5lD0+wftoQNw6SROybqvdVF38d5AfVL5ZNnsrNRRYB
tjPeY4x5qMeDpdN9iRjfARjpGayuIhV+LjANoWwnC+olaIFx4ey6ZnwqB/PgYuPtpPyaMuc6GgW8
muSlu/BCapBy3LknQZUI2OFZyhvIZnbZvm3RJqTjB4Stix4mzJk3g5b+oxTqYkS4tpJiE6FpCxqD
N+RfgId+WG7IwcIq+QFtzNFriuKybfQnadDjcjdmdtBHqw8lu/spm/k7Zfg5RXibXv+VIAA8RoSw
MTMwUt4OkCYvFrWcyezSrh69HlHbjVXtG+FuiTnXqHpNN9bpCHgicFfjynbkerMCE5u+i2ZldsLI
a2DvEPUy24+H+A7QYczBsttVldha8JPT6HVWfDuG5+749Zb+eRFKMcmpS/m6e+I2AAJC69gA9lh4
aIXv2VQDrBAiq9jhA4Qh8/pCl+WsGp/6HJ44KdvkFioVrRi+lIMApBSLhUUDCLhgIQWYUqK0hN+x
UOyGsoGrcujZE+KVsC5ii1yHar6N4dmwJAhVizaTHMwLZc/9GALWtoAvVUB7dFoT9hhSNPQc3x6v
eGv2afyN8y9uQm6JM+wkOEKpdc5gYOWv/dcocB0qka8Cno+h8HYUaJtCYhhiMTsAIjxjkwsGEOYo
OqxsM0pxwPqxaBvlxyb+2Ng1uEmFT+dbyaZgGLFaJscR6Ihl+owp38uquGzsmGBo652JEOiGb601
3LPb2Y6PfCTXQL/cT20fvD+UX7mV6xfrOkvqDMgGA+7j7V0sPfeMd4i13ai9tDKXI3CGlBefrFhs
mrzfa9Z/sQd1zJ3HwZmuiYBdVI0ctqUvwEkjCqRjvjMAxJeNfKB1ez32yDnt/oJW8mrJPfXQBQ1s
CN+/8Fed+X9cuGBAsSJS29Je7Q1ZaSV6cEazA13ly2QB425JH7UOj9oDgIz9kHsTImc78T1aM4E9
tDdVVW5QGpm9Qdt+lM+vwa1sOk8hyTiziL3y6/95fcLBSiIkIeuGIMsrJuqoMTDZMkge28DmCOZu
Wn6ORw1geHbJbI0YLK815xepZe8iLCA2Uu8uQTyf2bU7sA+iIdsSO3iuPbu577Jiw2mHNKy6s+bF
KCd+sgu+y0i+wWJ2ARd5bwIpO5Y9AKJdYAy743bj2WkYAO7xtWfx3jlXRPllgAJTm4OlixVbrSlJ
uZjDjAGMtnNSdrdkY5T0expe9jnZFkB3TKnY9wmo/FhRponu5+icN/HKi+TvuSix92BMIW9Yd6yd
ssQ+1sYllKPwS6IuEE39evyyZNl2Eh/tJt9gK/INdosBEBseHc2zkzpb6CzBlguo1ijfnBmf/9xF
coJdpBTSdhhx1kS/GbD3Hta3eCrkcpbVfZjyW7Cbt7w0t1Au/oa+B4q47bWE03jGz7TPf/FOcHa8
DebauAggbVfTuqKhNdUORh8STwkuevPBgSlYIa0NSfkd9qmK1vsZ1yKqCOQTcaZi86oC8Hb4v72A
VXSsaASolo0FY/FsnYsGaB/wprF3wVvh1HrNZrSgi/DdNkubi6xvNjX9BETWVTxP+84ZA3jszZjP
mDK7uv66RP2IFd4yrlUG1GMJwHMb+1Mjr8O62BjkSyrFVneAQq2b/K3t8v+6iHOVfK1NY360/z9U
cRZC/+kqzuNLkr/ob8nLmzLO8jf/VcZx/hQMYFDCCMX0XyLgX2UcV/7JOPJ2gAdsgvC3TMe/yziU
/IlBab/WVyRDcMTA/LuMg6NhrMJ2TBKKNAeT+X9SxvnHDACmFKOf0+X6mKRr3VzI8pfuPFrtPkuT
6daBXP+V5WQK1uXdSFhQAtoV7Vp0JjpAycnoAHLeO8WOJwymUFE7KRYMdavqMwvu27YRajJYZIlk
qGHZmJZCrpYtJyvjXi+F0gyEoPBIE2weAgExkzGgUxFflq0ur0CGBMeihrH1raZkqM7EprcVTwg4
OwQgDu4AAkYJGA7LBuinApc0fSd7gKB3kVUwgZJNBOstR+Tw1IYWA27/p2Hzi3R5VQpfzucwCm8J
JMs2oajevT1f5roT1VUsdxyy1d2ml+w5o6MdByAekM9DUgw3eejCYVcPPWgLToZNC4Bsdb4/cyFL
0Pk5KOFCuEQajYGpBMVDeHshZWYrB4QEZ5dHkCQMUjnSW4A5o29hG9rXbq44Cmiw7asAQZ7Hz8TC
TitnEPvddC21C2AL+whOhmklkzPDYnnkb65MUPgHKMjtOS6BDcZqzwkjW4calfU7rtwh3HIUePi+
Tmu44b3/DNbjTwrqUBQ1gRhG9RXqEm8fge1qhrpY1e3sHCfcRBXh9rYtFf04V4Pzg8LfwOtSoL8C
Y3G0msMWDjZnxt96/ySXOi1WJYi+uii1vkoc/DT+aOUmIcCT/c7MalJeatEU5YRxosFQ1Sy6JEPy
P3OMxxBcgg5kbwCEdl0C25+3t41Wdk0hd9xh356Xn9IhL5KgkGOGfqfhzhH/Qd9axawezzRJ/nmv
iGQCbxS1a4TI9XyfkmIu56mrd6wtCBhUJUHAySxRYqTl6GR6URLO52xiliDydjTh5WJn7RBOEYnX
MgDaSEBQGKl3gDXH+8at7cJL+2z4poEZ+kaFqfwqy/pz+n/LPF6dVsKLAQZe+Md11zCUCBoPdtem
7S6aeAs7WdBZf0CHYIx3Uwruyw7OS9L1J5hu6y2co6jYvT+2KUL7m0tQKBiJZelAwoPxDXL/KtQA
DB4i4pl+B54NjHnD9tkG+f7AekOuYNjxWA7VVs6mDFiCksMI3udBxWGaBNHkjMcajCnPFux/U3ce
OZYr63YeER/oTZfkdrnT+zodorJMkEEGXdAEORuNRRPTl+8+QXpqSFBHgDoHuIVz6+TeSUb8Zq1v
tbkrDaXzOOiLmJzkPCSmea3L2nkYN7c/6bX+pSIJxK71qnO5t+vBDScWAEVVpMHYTLlVl90DKRvF
iNVKBTdWV/QyjycSdkuaFWYqNmp5jGmV9XNPsJ4tWOnEsA9/XYDGyGX3a2u86KIdhjxRsuhU1KI6
K9zsVx3T+HZTqz7L3pTfqNu/w945t5GHaaGseaOIrYhfaptAj5Ao7ofG8MFtUT4KL3iYeR8vVSyS
m0ovBNfZ1tD+49TJ52SUD30jdG/rHuUtkrZvLp9Gthh6y7Ub5umcFHMbM+6xBP2pHcOjrt1mS71E
vixGRkQnVvaSI05cP81ejQebYzRvgrk6mogb4GjtS1u9tFOPMS3Gl1Zle7QEPfEgjFmSETfkNETl
Efm3rLcsaTsOIKJuneRKcA9EnS0eZtLom7hu1iR1sLNxVUveLKSpsq16Sd6qqXf/MI/aTx5ja9y2
Pl1lXE4xP8fExiOMhp0fJ3DHIDXF0P+o+RvJSPRXt0Z7T5aWdQdQpBiG1E5EC11fGQ5ADApL/YGv
lmOZpHBV5p2/mUetFidERV7yzzXqJd6ogGn9CYKvMG+Nk8Tfwim/q49VaLjo3TleJKp8j9XpmIb2
PlXf/9GN73uIW+nl/7qRjTMr4PKI2v2/ExlN1ROVtL88Fxb2CWKSTP9DbF7ooD6P/NlOHRXggwsa
m0OsEZpzRhbSdvJmTvipBfrHMtduyz9HW+IKKNFvM6zkGarzQsX8eEm72vxgKPQH06RasIq439tF
9Fm8bD4K37CScVaEJmpvjDMs/g/y2IM6LVxPb3m1dB36ca6NW38bwV71UI7ie7+b+atXC2DFcRjt
cbxqoYy+ae2FZ9lWY4yzd9T9j2GuY3iuvjesmcf7xhdFuUCActnetq09H8NWijWLzMaejP3NuF3w
3DbPJExic0sS4OW3ygrn4rgGzeQ+OKzdrReRFE31VPmzPx23sVbtr8py/hDvtolsSnb/N8ZPk9yZ
Ougf+jCgr179iCeOfnZKcBE3EYGkWvFNLV4v8sHX5d8JzCC/v36rRB50fs96bx734LmROzN3lPYx
W6M6XqIU62bxqdzOmdJQtlesOAjZQ9NYh2HbMYj3Q/B9FpWhrX/OouptFNxjhO3Btg0D4pKZtwmT
pTiOdoAzdZhihw1EJ6NHkHhBDg5MiAfTLQCsGhiF1TmSM+eYDoDFZ9FiWdksmnkAT/VtC+zx1zE/
HupwNSdZJDwoU9KVaxYGVYtjoQ9wABRq8XG0tyS81t6MUcJN7O2fvcMKdmaTYom8rleur96bubJY
IbhZ7682JsOg3DjNg8lOVoT7VXJqCbQpjnNNzsNVRLsX4EYtCkGGke8eRnYHw6mLIx3kjsEU2e47
NxS867t2itrzYldTe6toFY6OFRfPdWJbxyToWkJarJCtUrPKbAoc9bdtdImtJKkfXO2vt8h2MDnw
1pa/lxiw8lvXFyQ38aXhpxWVhZNgAYWTVdOkz13YCzyZDThc/KRJkQEJSg7hSsxmujVVN6ZWVCRh
1mlMz0PpB1/b2n6/RwN5A8mutoMzFxhHGKFdMT37KQmdl6h3x3tbemSrkzhawaMX1rn3DU6r2hTR
Qfml9zZ7Ll5yUuOeuEMRhfgrQ9RlGo7LNhTNxa7L4KL6WKStvctzErbWTcM2O4O82x2XZl0vuh62
LyzJ3tFvk+qKikHcdc7+YTs1K6VkHues8hBPoaLaUW6rfn1ZVO2mxUbPlJVtYU+neJnmdKr2lbWq
pOrTFEWGY3lw4EVZS3vh3KvbQw3rz3BG2f6fmWYltXQY/aw998PGtn7v9/twKcmczYNdJBczzPFh
t/p6yPXoT3i+rILjSYNf0QCXykO8JcI/NsIjh7XyrfiltYbgsRY7x7lf94d4KXw8I1UUzldPQBMu
m7p53BDTikxJmXzCStDlzd41gg02TguW5/icbiGwetOdiXXya9PB/Ken5DpgLEcZqdDQHXpLO8di
aOtLMMkw5jfe4+NPmu2iOkeHbPSXtUqrOMBy2ln90zrL4cz9gPPc62+KhKyVFNmfvMevOEFFa0BE
dUw21kUGj3yHMhcKqO2sGy5pWbUvIHPUYbfn8GYLe/vLC753nEnJp08pFyySMxvn0Wun7s/au9th
Wwasaa43+s2hrlrlwpVf5aWWtXqpyrU5rlVf3mGFxLvvyxoLXJ1QQ0wN1plO3xLPg/OOYyr+E9a+
d9GDdjiu9dSko2n0Qz3OzEOTGf5Bz8AHwU5HkFI1l/1b3XjWWUwJ74YM60ecdHt1KLRfvturHZ6D
lojiYJDiFGhqBH/38rLUv9e9h97L2/lgT9I8LLH7FIQdDp6iXU9GmeDA4evmtir2nEpnbw+hrNt7
kmBBJfstRvlV2b8oBPWtoeDJZ5sTLyvmiEXTtngPGAZvykgjm/42nRbusKdTPPdpLKIYltvErzsb
+qV+97eAxMI2Kbv7yK3rh7VbIQV2o1gmqgqsqy2Qvvqw+c3AfIiqPykLhyA6z0r3TS2cfBUdaTsv
x4kdttWoMl2WGr9x7Xz4TuAcrMG84ol8a5r1dYoxX6qlQ/ogdxmkuiyw+G3ufmObwbsJ7OKd1v2v
XJLD6IjfgOohHpfu3TxH9RmzRnWo4u0OwODPQOwdPY9UjB3EW7VaQbqQyAEsbX8DNf4Qy0Ll9mDz
Qo79vWx9906bEPHHaM5LkDR3bji/+n1VHgWioAx7MVtvNBSOEcvRxYX2d66nLaUqO2BDKg/KKnVW
RLJMo9FtDz6L1a0Mp0tS9jZ/3oaZL8f9vtLhepQJlqVy2eW7r+K/ExyQy9g0P6wgsG6mloF+qCi0
opEHcCk/Grv9CZOBDSAQALJ2sKSwYl/fIdt+cQTfcao/Km+wcxnPNcbS2cqq5DvSbmmD4+41f8pt
+aiaBd5Xu27YWfTdThDKAS5CxNYXibOirjiWgX9smSUymhGnccT6wDlUnffK/OqLqctCRgzpzPmX
J7iGD3Ek8a8ONCFbMeUejst8wpR5CimA0NRocW9oT86d7WwsZosXNfdsI6vkDFTkfrHYEbQ95alv
gZgsZo0rb5D1n6SyhpSSMmZ9D22ztf39s9a43uJFR3ese82ZCcST2Yr+yuGJeqYJdIqz137lTHyT
GwlapRTJMa63BmPNAqmPY5Od5zBBR9HNBLEj/N5uEZOiwsLKN0exVJqin0MyBvkuCT6oexu1tGvS
sYt+ubX7GABbIIiIpUcMNc1dBydLZPHOcsqBl0saqemC8BEj5Nnr7aPdR5B0eo7WqtXeabdAMiNq
FqkRvXXxQo+gWrjVTtjXF4sVfaqn8A0453khqDx1h6E8b+UOnAGTUJJ3M1IMmN7JZS/6+2i1Eafr
jWp2t8lZtyrX0OT025K2bbmdvT16EEq/LJtX3Lv7st/0A0bQmUL0Vu6LxMbi9UfgI+/gIrbfi7eO
F2u0veeIW+CZ7C7rppbIWpmk1AgDjHjFj9q+tHLfDxgFWQ32cvxVsZSLUssO/TQQy/4RkG9z0gr9
g/Lbr83U48DVEYifqg3fFTfLg7ERVzsuciIbBeVVNUbcSR3Gmb277hHFdZ2LuRsU3OphSodRfG5B
BEIwMn7WjysjjM3qQHSo6Hsva59rB6WYcMdPd228+1Y5/bNGv5MH5XDy20HnqlPyI1psWDwaIgjY
SF/dM/5pIZvMx2mwvPt6aEXmzkQ35HZphxeDd2TLmjnuMjlS89tOZfNooTaau9xvkvkhieWYT8gN
RhpY8HCHtawpAbwoaoA/uwkLVNceNJBGh/5feOGB1lxT9HuixGhZl0XqbYQ7M/OpsHrOenZfy0rf
+asajgQNbzcTVKNsGrE5x04yXqdShPfGTnwQHFK/iFVzHbGn1CK1wk0RC9iJL79CVDLNCYth5maG
NLe21ejAx+giBSPQrAv2zUnjrQuzSe8c0OuCHoeKkhg17NMi82uJs9l0qDGahf5rIfnpn2ZQu84a
7pMiTwYH/vCIVntmZgvy5iZgJgkJcrDdO7uZihviO1YexMqr4PGtEWWvD7uuLufudbEVQV7F5i1D
WpQxZZwpI9rfWK/Bye1N8GgBaslJR6rPVI9jmZVdt/opi6j2oZhN/1jbBknOVgYJvQNP9YEmyjf5
WlhDPiMQHI/bEuKnrakxZS/0jT2Gw+e2+APC7EUMx4RajdU4Q4ogK7w+stPpO32ncXS8ntghuT2b
vn7lvxZvxzEYliaNkjq63Upb/IydZfyZzGa+MSpODjAfGTK5w5Zyfu3oPML4ttBWfaGs4yuo2SBW
lOl/p036BDIkOsWGV11oAunXts1Z87AJdusyVqMjwSsJKfkk9nrsrSX+E/h1deOaSn1Drn6z8dU/
+Vjor8LYICIRKskc9I/fjyoPeaztM7S2IONBtB8mxwkelTVFtxUD+8+4kQM3O1fPA8VLeaEt9+/W
OnD5SS3rFDFDfxoDPmcKJoJzsm53AOZqa6Y+BRTFhTkqC6e35Uxebpqiea+ENMfONfIHmj2DZsY1
x0HscIsZ9riP0o33O/apnJMoYPD9e1hbZvKgP78D9G5VARdmAXPwbBmW7/VGXiMd5IPPTOtp0C2b
8HBy84XNPt+w06PjG/zXuuvkCzIimE6zF7zVVbS92iZuDyvZVOk6QVVi0Gqynhr7oG1XvWBysYld
pdmeW7Wn0obVhZ4rwK09MDmqD4ELTyzduxEkMBlUl3pIgpultOO8HO1wzHHzj1lYlDQo9PuBl0Z7
20NBNaLM+zWJuFlVABIy+LUu8XPl9gTl1A5iImvr6VuSx77ZVLp7HVNPP0GeMYYVs8+FFCpRRS9m
NQVHnD189cVIkztUMoTzuaxPgYWqXXGGpKuQP6tp3EEnL/E37nZM9Vhs6oTelWY96cuZRfsePpQ7
VULULmUqwqn108p17dchAPagdlRHyRxBaEg8XfyOSq0fih4pD0lcXxNR0VHuYkM6ekp5h0Ta27EW
GlOGDJW5JuFWHh3wbHwR23JgIfze6/48zcGSEWN3cpKgObeTi8aynJIPEiIPQoK85cC9N8Y72T55
K+gFOtM8jhQ/q5h9BEjTP1u3z5lnWvfK1HYFT+CHeKsCfluyb3TWrbFAIIhuP4tlML+VsXOWg118
6XjjOF6l8wqH9iBVZTIH+t6adTEindNQmWqlDNkifT8KG9iEbzPwOjvtgsa3CfU00YpqWA5+U1t2
tgK/gTKw8yTk3c60/LHSlNyp201JcrOJQRXgN+0Jkafw0Bt2NjC4CyJj3TyUnU1wlAYaoq572c/1
pULm/ldM5bLedDNr1D0OGHOieE8TAoj2caQPbKMrO1edrlX9AbCtysEwnVUCzdj4+krs3FdNWt2U
mmpAaZzPnrotmVdtBk6/sfK+MscqiN4tWV/qff3U+xJe/d33iZwN9G0OPENjdBEqnRZgbZWjHoiY
+GTZAXii2qJbORVg4OypzEH+nONYojAstz/blNx5bnHl0X/HkHxa1vJ27GDoWVZbHAvddVkZKApo
81wA7iMSyj4W7vjiKU0STewSkClJ2EXerDp+ab7xX/SeXBwyfA5en1gUQQ1TnqkIs70IAzrA5Uqd
3tyXKvzq+vgkjQTNlfjyBKToGS/W6xTMnFj13RqrWxfQMFOxZAd6vF2iWhSZdkjz0e1vdBgIxIpy
vu3i5EiDxIpNOi6lOogp/DktNHVutEF1V82Bc7BHltvDPAp6BAp5WyBdkNv2acXfYLkh7Mm/ZTZ3
bNtQrzdJv/6qnKFPJbNe+1BhDeRSjovbqBnDGxkw+/PR0xGzzRdq84W6E4jYiDq6dz60TF5EL9yT
Wwj3XWhQHAyF7xaU4c9zZ8nrAtYwqxRnC1Lg+mf/bTgmNyi2QtJ8yI3MGqIR2OFjp99xYlXyg8F2
t/3FvjUkb1shi1+dV00ip1jV5f2q6TXSenb85ToyoQXD0SV84xuX4XZ0IiV+SwuMCkK+rpsf/baK
pp+NN8s2h1zXWNet95lWpCggzXSyRskXIAKnJMMO7kyYDspGi2xTcffoCMzbqNfntrQenXh+Z4Sf
daN0zj48EVRAZZlzy/GzB/FrCaAGeSWJT/Ys+0+Kn/go7PWdErE+6pEp49JFz5FlMbPz7fGusWB5
LCJ4DNet8U441hcbpOxgpYXimksnMasnUrXk0RjfSQ6zu9ofjG9549xk9TOnKEN5FqoYb2WA8n3w
IqgilSfks4ja78/3nXPBV0m6T52wCg2baHoOAK0UnFB+cuPa2vKo6cVM+JVsSg4cqk3dMJPApFlB
4Vbhx+Ru4Xad66J0oXAr/82uij8MnJf7IjIR1DUUS1mz2O5wdISY2wO0GnrDLRLMce31M7b7OjUc
hs+RN89H4U39pTdjwO+oEUfGM/J+b6LlOWrH+VmuQ3DUgct77o6/NiVnchit8kfBec9G0bJIRZrr
cUp1bzOWtusgPtkqEUAmpxsgQBuj3YGRvpx0jaC06dR9JSovxRoe8CIs6jzPuv7BWnk/RbMz5eW+
tjlyni6HcfOD89HcWPRIZ8WNlVqbEJK3fRK3brG4IcQWlgszG7KHVogkG1Gp3iSlw0ihGVFQq2Wr
bvZk7o+L8oJLEfBbTkuxFpnaovANf63/jsReHvu4GA5jSeHrNIqiI9ZtNjgMMRHHcwHCes+k21X5
Url7nUMwjHlAy/XG44bLXa/1j5APmVv0EQshS4FOTwXRYu1BVobsXq9f6ZWW8DYoFvXDVPv8Mgzm
52C6CcBjAbTYSzYqoE28Ak4AujPL56Y1za0HnOZZNsAY06SHNjKisDhpo7zfqzENkd+Ry1PFows6
i1F1xWR3Ncly09hVe5wrIf7qEC4CyUz9T4u7Ly27xQADnn8tDECfCmXdgdC8oi2lAkummmKwS+by
2eeQPuLhr/NmYk0fw0HO6nCyET93LjEtDjWykxtHvgtn2FeGpohB5RRsp4a7FKDQHr1P+HPSZaj7
PNrKmalYjFQ/ZgrPp64+TcvsY6PsYXSROAenqf+oUjmHKgjLi6/X12039rkPx/CpspLt5E578nst
uuHDTXrragVtceqaIEELFHpMJBia9n2E6tSiLLxGoxd+WaEwT1G92pmAvvTGViE4lgC6sOR0gCzL
Blpg5YZYrOfxOSmAnHMB+n9Hd4hRIRNrKHXg5yjs1wvlUZwrSpX3YF/6+zlAJR33jcnKpPNP5bJU
+dSTZL36U/02hEudOu24fJaLt58Aw3Rk2PprFpP0cBdhEbmF01Q/b83w4i5heZqnUGZBJENgsHJL
LQq8f1pPyQd+2+tzHA7e66olCCjLjZe3hSWOn9mda0X3YxxUh2GsGICxhUr7bqFBV6CCGq71nc7D
c7tfYT3TLo99g6hqCaopD6tmpP+jUc59WdJsdJ6bpGrzR6hb3qJ/2SyN7Mwai/B+7QfDnKa3+i/j
WQ3MC5g+XFEtc/lS/doG1x1ZZybuc7/AgM4BizmgdqVBwjUHvbzMCyNTVnniEJDODUx2gJBgL2Bo
mQ8fCpdaKXC0dUnqkBTJCHvyj8XtE+9qDWK10pXdicrXxq+PjRnCJ9yUGy9UNDCFjNy7is+tLusg
wmsorBk1WhfBT2vj+dRujnjjmrLyam0b2GbsXbdgGN7ZaGzPjvbb3LYS7ioFB05CXMLMNFt3gefL
owznwE2Hao6Pnvut9Cewntt0+9rcjQ45miTverLf9sArUyjE3ikgpP3oxRrgWb+tqbv6e0qDBhcV
oO+lbqij4j2g3SjYlrb97LxovvSshmT6wCzZP0RyAc+0JtXZRxia+kHJ0trGz8UbHOXzqD5MLKtf
WDeiKts6BmTl2vucklGdr8G+X1TRiEe3SyBPLLCFB0JvWNAxYGwLjxJRzGemNWFuKIgyumqmoktS
HSvs1Zl05PLZj+18F1a+fdPsypwYKFiZS/uUJ1Zdn6uEHm5va3o4ETHgWor4CRXUnvnRUuGVK8s7
hPRR3uA8+NCljTIxDvX3CDXuPqMlTPjuZ2IPkbZrdOafMtDkSTTx9BD3u3NPexn8leU2wUUNgzwm
0O2M5oKHMJzjn7MDSE5t87tco+jQxiUpLytPwqkpvImXLn5tYsKBI0CJnoqc47YZdaq28DeLLADB
tHmpScL+2+YDDGpTSMKs8tUPyJcEQB2fRpj4n7MW9JMsha/gsNhcT1w4bPfka+mZhG0q6Rpn4szV
X0fiRegamlhdBc1FS5uiAyx2R2sCvA3thwdArHNJc+7G+WL2Xb41jEn2fAC8SJsZDmdnKrbHbUbV
km7ltAx8CKkPfs+A+uCUAcuPvR+bIlvqtr3Mher/MZNWjHFQwlSHaLLvlmrcJeWrWmFaM2rD9LSj
iDDrypvmlJ/Kn/Vl0jqiSpxF8VCpgT50nLengMHPxca79A7emw/p7uu0H2jIqillARCmahCunYeC
Jv+vlCIW52SOA3Fa497hku2Kxf+eaPnZtED4gYRRXifQV78bmF4Mnobau8Q8R+SOhLuCxzdv3Eom
/mvbYnvDLYilcQ4w6hXO9656Qh5dWfxS0sGS9ueEIK44TEDlf3Y1udxRJ9yH1o/sp9JTxWGckrq7
bmEt8kn0+3MSrtAlUIWZNXX6En4VjaabKoKuOWA1W3ivwm6Wenouz4ZH9DMci/JX7a/9wWUznrL4
/1lG5a8tcphFb6KUjxGRlqn2Qq5uV8wWZyKS4kpa5mYd44kmDQPpyd1WF1tmnXwTxosOEa4X/IBb
HD+Wk4Lr35e9f7N0u38tGouOqFTRl6dahrRK4Je05EY7v8zT3coJQ9JZ6c9XdxjdMwll4QlyOUsK
byjhL+5d+BENkJIpJlaB9UAXL84QTa+eV1uPNlkdp9ElAgH2rJrwjk3RfkGQP+U7312Z1lY74yf5
HgUZLb2z04FRtuJ4om+K+Pc7DsGLaFAEMMZrkusYO2U2Nqszgr9wpo9KFnHPMiVSD60Wmkn8VtZZ
WG+jOBunayve7GS9On27Y/2IcyxMTD2ZXJ7iisnJiQAk5aY9W13vsNeW56eDq+t3KMdUVeJ720df
E53Hht/jELoL1hMBftBGwMwkaAtd6qGFdEyEOyRHZDaLzpM/ywe7rLZD08ZLXogYp26xf8+4y/4l
jhMqXGKoQY/oQcVPeyK++QhdbF115IwLA9fAe5lXUZ1cpUbK+8qeMzJi1asuJGPSyPfLI2NIk3ea
jo2zRvRRyo2cgDKGCJ811RRuKVq+nSlFNAzHvrJxeljbZN6WKvIWGhs8gawphuomcr1mO3ksEdmM
t6CCpoItY6rU5mZaN8nLsrBZKweXIfXocETl4KPVpeewIT5Ydx579oGliHC7S9f64XgkYTh2npfZ
nb+sdqyeJMmeW05niC2Y3XoElnn1qoeuoh7SdbcfLLYGKJeshUX5WLQu9smBfEnqgb48yB0xF4Qh
72SM3p8tpc0Z1raZ0oAQ6TJbNlDdVWu7p0Hi3XJpnNZj4xG3ITtvyNEJ8ZY1kgRLxgbgmDHXVfd6
QSpgD1Vx0vXE58LCgIl3+qjXNfihEgP7d4tW2jCrFGdKlf1aJgqDjd+UO0lHs6kwECXtxJvA1ER4
u/u5O5s87K53F1sM1njs26xeg+oeKGlPJ8pdwtBjiYYDq5SZCRvlfaZD7zlUSufQOsV7VITNsWY1
cEQ2gN6kc7YnZX/zN1fvt6rCidnvVLJX6nTeGw2Nk6fTK+MXGTvF2WwL8xsPJVa/T8dhGn9FBpwJ
6puXINyqt55i90l6rORsx5ufXT9mV1/WYUQ1SGhyddpFs243NLysKqxuDs2NEmyRDvQBTPjSpQF/
wppo8dFgjKQZ+efEBIiTQGojW2niBY53NUTF+rw6FX8SxEPkX+a2s9Y3s45b/fGvP1HlxrjL0bXd
voFjHJZH0pt8nFqGcpP54dCgHXLtmr/aWjQSVAvwOKrF2iTfBPMl/OP4Rc+ZURRw0VlCMDYH4oYe
yqkGCdI/4H1MTZ2ghLI3TuV01v5g/uHd9oYvqzSogsLI6n/Ebm2Nh9JSpXmzeFn0vcV6yGSwf/vg
2i+akw4iWFhc/6UnaRIZ+Wc9UxHkkRlQYyx2A24jcwLZktrEQivksgD/szw7sh6oPFvifjLv34VI
tgmX9qREXyJc+5bmHVonRkGGKYL8HCcx23yxWCwPD4o7yX3AfVqyS5ul2/+YrZBLa5j4GpAmwXJl
l2x4bLF5MBkXLSpzHdopAQXidp2C4FdHQc7MwzHJWXgWp6hIpoj/Hd17a69Yk/TTfBh3vIQpikX3
vphH+/k7PyZBHVauF5qE1kn7aBC/nGZaX+kmYcpx3F3MXBOJNY6hi0QOEsXJ06392Vdu8qzXqbqv
JHdfQdny2lVdffEDKtyFgPp7R5sqs0rKazIUmj+98clhGyrInOnaUY4rgYmtWvrtiBrA/7nOQf3V
Udm+zaqiRddu9N16tqxH2Ivt/teKa/WxwJ764Ee+oOTb5LWW7nofLmpjXT+ZDwG/tC9iZ8bBzeuR
svxsz8NsPZdd/bhbIev+yJHDhX5nZ3Irpv7ddZzPSTEcrnwz3C4TE2Esad7DVFicj5vDZEiOn/gO
ilO0qPh19RY/t6Klft3WNXxn2e0eaDp9FClRf66oKv+ZXfix2JRCtv0ORkVOTn3rTjEaJjesbqrK
6u6UoXGvuuS5LiP8qECT89hM4w8mtD+beVbgwpv6tuHN/lGq8immsrt1bP9TF2IXB58aL9M7HDu/
tpFAGaRxYdVF+b5TpMF7ZXqd9NewkZD2kWcfg6Vxb6Wrxqy0E23nVmeZf2HJ/p85Vv4TquT/JzjJ
dzTm/87WQlBdpaf/+l/+M9Lk+//1L2NLFPwbli3U4pBGiGdAMP/fjS0hxhbPcyPIxI6Hpe+bu/4f
xhbf+TebOVKMYssJEUF/e17+w9jihf+GCcxBfw6+BIscvJP/Cz7Jvwd9/g+VNZloPj9BQpuJkYa9
UPi/WLuAQDubQP+Mxs7H6RjV23Tx2QneDi1T+mnoqJ9J4ugOEvgvCz9kIPGwRgd/LYi0LEP3jdPQ
HESk5SExqr9oW4kQ40nNWKJhkP+5za784N9ZHyJL7Oc9HOwfEqLLl1hlmDrephBZOFMGMn08eOSp
/B/8Aa7z7zrt//QhI4wyjo/3H5G3jfEZnff/ZBFA8GNHuzTOyV2RzjiV7t/4cskkM1FBwFNhoygq
cBFteViE03Js+oKiv20PBqv8L7iV4FNm23ua4309gTaI3pNyFy84A7B7qnb1mPMFZXz0iQx6AjLi
nlfXW57iOoGzMAfB6OQ0HkQKkoG6MEg24VdRoPJC+NXjkTfFLYpKRotFyxfisjJX5fgV+v+NuvNY
jhtLt+4TnQ4ceEwTifTJpCelCYISKXjvDvD0d6H7xt/Viq6quMN/oKGSaYCDz6y9t+oPitjdHXWt
+6EI1oaX6ycpd2MjsGLHcawnS7SYVq9nUmdwC5S+LYvyS5lu8quvIECOfVTIdj9PWJQyN2OijKIZ
oTRuJZd6CqOrFICcZY8ofwPSV98Mqrt+kw9189NjR/RE1LZhbgfZxD851b132K0yIHQHg/ROeqzT
+8iqYaPMAdvQMBvltjYt50VMY/du5pOe7rJ8qRHsibSDzA413V+UA3M2pcy3ZhbDPhD86sNAfRY4
c+Fe3UqVR4faOBhxdMDcDG2P4dJ61+2M90SVpfezi6FCyLAGSaiW/nLrSQTlEId3bpiyUDUjIp2t
gYmN3htii0BGXaUX1s+5k4jdtGC2noVZdj9VebLNMObYNdVogPJM6ltvJbmG68JYfCqqvvcljOSZ
DcvqHg8NNadG82oOhdwZFnvfPkzXddUSMe3RXGfDkFLbJaa1rpjbuvmkYbRuTLnXUXM0sriN6oTB
XxVtczEwQ0u19iQQnN3VA+LeOQ/V1h30fpfUSffRu962Hto7T2sDaZqLXxZThYRadUcb08CHvtYN
EI9GbaF3ifyuo09OIvBOp8pgZmS0i0utP5eiYGKMQu2Ylrl8dV2sZywAx32VAGemuVZ8zwjheOgo
Y36tVEMOJDEnTzUGxwvzk5liLTEJ6pTzeGHb5w4nzLnnb07WL0RbAtERH+9l8OM4RweGERa7Ao/9
I7DocTH1n70xhpc2YiHOnfCj4cbd2MVM1iBwgm+OsdpIgabOFu6X4SLYTDHqll4VWCMTEouZlNVF
zS0as6Be+MrCZkjvJxc2Czt669wo5rnRKlOOwxN4+2PdmTXrpuUTyP3IghLavh4uTNGLHbYnPvor
FpU61fvcjG+TLuEx9Z9tnupbQ4u+hHxqanG3QHkWeV1uGBo/qDx5rfr5ubVbPN6MZxHFT0T9Pupx
c0gZxHtGsXXTaW8PydWwwdhDVp8UJzG0KDdTVjqca+1zWbYfIp1eW4rNjcPNvll3hFkkGSy9zB4U
djb+iA3zOc707zPTqast7OomWkiPxOqNe+ben3McsT3rlbqre3HJZgBmtiKyYyU1UTy3XwUTxU1u
CowqJCXKCGq+dKz48+5Z88qAE8knd4GLcACYMGv30ic5NXnaPpszQnwPFkVTAeAd5qzWQWtIfkD7
wpcaJ34b9wawjfEzt5khixp57WDE8ZFFS4ZXW/lsZqGFe4bF8jxOm59GLEpSh6M1M9QC955vsq/e
RRq7X8IDFMXO6JROE1YAiRloVl89SWsM9DKP3kC96CZHzzdYuzd5fBrpwsz0bar6fm/LIahsnAgz
Dsw80xhffbfGkn2BEflRln6VevOYFkYNmc/x3mN4NK0WCgkbY/a7zrqtc+/iJH5ODZOSPSs/w4zX
V43ebGo9vPbOsDH7Nd9rmB4dAAgoxf3atq+lIArP5JSPYKaxBs+u3ZTSrk7dbmZ3pFzPxXW0pxFP
hvqBH3erWvfAaL7eacqJWY91j/3C5FujWu2wXdXtOCA3gF15uByFmVyb1goscpusxG18x1Mo6Jrl
jjjL7ZRWDzrcCu0cJBaa7C3jufcosd/1ur6aHr9V0hpvae8GNLNkUxaguvJBDlDrmpueWmzQUeh4
l1QAuhchsQ5NzSYoUvDHaXJLDXHjpn4SXY2dBq8W2XYHX3mUKGQI60WS4+I2QGVaBP1owekS3pTU
9W0ax0sthm/1VOKzgYdMGH30RoL9lFJ+GHvkZ2vJeXE7gSak26OZvMrZwc2otR+jYTjn0H4AOTRH
4tUyyotkFJ/GzLTjYnyAWuaphsG25sxBF/eryZlxnCLyTdjS4F+jb6WTb/Kwx7FEHXrrRe9pkeh7
2YaqwQustlEbOMnw0Mv2ogrrivNtujfrL+6veKvYEOIUrZxzCJHmW1GaBTEH/IWocHlp8LnCEaGb
cdjUtX9mFBMO7triVNrmI3BTtPEKE8YKqctmSfHj8Ir8n9IGLhpReFzWGk8/h2s06t1DurC37Cqo
TEVBcUq0ct6PKpabbpgJB//A2STdziamr5YnbB+tq+Mz1iDHDyWRE82C64UpYpek5W5kTvMkmLWv
igy1fIzO8BhWxavskbobhfGKFwFx5nPovrgVWU5uvhsnuAHbOWFRwXqUqAYv3RX2uo5J1dU1Ln3z
6tbwECMOx5tOJPeFtt7K+mao5jsTRyC8Ll4d4byYc+MvY+YCl6bf9CKeOPTibIePI1ygKotbn2MB
Nhndd8du7xcFg1TOtT+DE0TwYOkiD47sX90m9Lj+0g9kLxxWugs3XX82Ekmb4+BqxC6lwdUFmM6p
zc+xdF6qOTc3tVWP267Of6y2UV6/OsQBZvhdr44QqBHXER0fleTTEOnHWtiHsknuu6x+itP4Je+S
cyhMHzCVeXB5rxwrvyvbpwGwIVfpVhUedQoJX3H5PDcDbAtbDi4Qbw+NecqgLnl8NafUNSDDQ+uF
d/zNG/jOwopplbbLJnwEsCR6V7HaZgkDjKz/lYb11eubE8KdPRZ531SaPNZC8LHcQOK6tQ+j/tGo
8hrkszH9uE6+E67Y0egy/baFc4qc+SxB1jsSGjd1zwU/i4KlpKaRHwr90C7Sr7V4uzBGjFYwvSos
H33VpUN4sUWCtvg1FyqZHcdEAUQ3aXNJ3WHajBxcdgO5ZVPhMxRv74lU/9EylPBn2Il9VLfDFv86
e1PPyiCm5Ak5l+7rU0gSHVZzcPTnFTJKBhv6w2JFnA7JI+ulcYtvcn3QSOHjitf9sQNt1acRQQ7y
B7bHJGyD0WyGRaP4N+1oX8n0RVkNuGne7oZBYlM4BLLT8r1bhQCfOuYjACzGRuukfkgAYX2dGjso
5vi9l/U+zvOTyMsHM6YSmzhINviUYcjGgKRV8daejXwT1ZgeEtfDFMNO0DMZlNtVEv3Iwtra2DkH
JDFugdcArTuu9ooz5kO4LFdpWhMWio2Hx5/Nd9+EX6q2tqKYHyom/pu6dQR2RCkCAZ0vWHEUpluL
Iymey/eCePrTZFB3c22dpTV3rwUV2yGK3GOYJJo/ti0kNbQoi25/WOJf0kvX4Uj7monhvnb0V9N0
D1FY+mHUcnLomd+vF6WdMUmIJ+S4nnNTrNaqKs6IjCRVUrc0HApsNopsc3RFSavpmudrzO3WMPlo
k+Z2gWmwOTAVRxxUhe0D+sHXtI8PGuczJp6+ZTeIm1h4Rs4bStiGo2009rGuWNSTZdip7MXB3843
ahVkqL0oqfpXO5+vJgkvjb2Qoje+2ThIFoV1rw/eIWnUy5rBbaZiX/UWVNM5irp0N3azuRmnBWdW
dU4M7avpGLRH7CQpyc562H8zOqobZFLnxYC37SxYgaZheN9Z3Uc9hIHT8h7GBkhjaOfvaM4Ym6TL
B+/1w52id7PDxDHBEElWePTrhmDAWY4/3CJ/MGYYsA6DEMGRSQqhtfIqFtmTsmU8Fzl6chIMCEM3
OvamvCSahldiAwGuLmWnlb7ZRM8lAOG+toh1z6ZsE7eEwUzmfE0J4NwQRhREjHGpoQffxg50EyGM
NR5BXk+tY2+lDao0pAOgH9mQagPOy0GfPhtZjzVPBoBiGb+khqKpGElmjQMmdc/g6HPAUmZvVMlr
a7SPeYYELuHIHda5eNeMG1P0uylT435Iq/iZxDM8QDtIKxbytlcdcDQH1INZpk8s3HfPKTo4toEQ
TbefdtWor5FTo/3QUG0HrXJaMkgqqY7aHJbgQk6x06Gp9zDWxhesiP7mVjGbaDk5y6GsooMTA5T2
tBCbVLHZkkoLb2lnYoYgqoZVi+o0gWO7F/60ctt4J46MfSDVBbvzmhTCexopGeEH3NC8dmBSfl7O
DmpI1zKemQjSxbGZQpympPGV0WBwZiR4gFIstL8mm0UXRz2Lbdpy7LBNQVhCXUu1s5pW3FQ75p8V
eMeZVYg4COmaQTam05HN5HBA4SLunMHGJEmVGWss+IZHhiekikLoJ5uqKe33BDbCtzIb5L6QE7Q+
RO2u9LDvm/FY/7Q46y+VlpbWRnh6+GK3zfhTX8L55PZZ/W7rtg1lsIAja/mskCVpY+bHDtlqziTL
g56U4VPaV+4u8YRxGFBbf+pqQZqDUCYTG0NMhXtItAJ3vYiYNB/uT/3qs1jc2MvrG90J4SjnKUBb
VOxns5lbjrvW/gwHU91TThBG1laxeUfGVkK/ojrrpLKE0wp497nPbORQ0u4Pve6Zr1Mj5Edl8OVD
an8tpbeaXS59wFoNEqtR0V1vGEey0F7dRCPQp0+0veq6WiBCrvTAqOLqKjyEoi1yPhor5PRph/3s
IAUCGYtNN9WFLZ76KEXPHzbZ5Et6SriLElQ5rAc93oeO0b6sUMAX2Wjj99RWxrG1inHXkrfmW2Yj
rssAXqSFA4/CcOqJ/5DVLkJ9RsQrfxGVVPyRc6KD5ZN9itZhzJ0DVqLZfdY56VFWVndmc60I7UIv
2U4WNJGs1YFI0HDDfVO9Eeo8fcDWvnWK655VdEQLtS9bw5o3Q2QnPzQj5VytOy/OaJIGpLSmFuJQ
kLVs79SI26Vik/jTjKv0bFbmNJGXRdGoOdLcpjry4NRIw3tbG5aV6KxPYzc218YkBMClz+dtq+fU
Lu19KxF3OhEegZ1t3TUGLVzVgQsXurpDUWVzW4uJxDtEa+fKnqrd0nXLD2GKfCtNdvXVKBVMc5o/
NBiQfCNF2sDri8Kef/pjF8oCJ9hxpk1OnfiF7K340M4Jgo/eblKSgW3Ca02Mkmi5HOtOZRPzeXKv
ih1eDuU2tto1eouI3MpJdEIrrPQbnYP7OUTsAuZwCi9VbTabJornt2zWo+dwclh9ZpZzM/vJDRBG
JkFt9AAKI7r9RW9zIt6QiVPXRBl5rUVy05yMU1tZ3a5tVfpmen15n2GafHMiK2LWn2o3s3Kmh6yb
xkvsLMv3TPKks+PBeoilC+CVyflsjqvOpZqX7zwfTCpjt7S3WUWwABKDvuQZmifXGrZTR8VdlZ9D
V1NCUrNecFso7y2vNn2WRPrLqjHYxHpfn1c1+TOu/2sSzAqhYzsQCX9cRO3jyKjvoK8hSLVuPNOk
JEfPqe0bfQbi6Fws28IyY99dNP25Bk8+xGGVwohYmBkqLz0Ms4shVdoMld9rEsRunDOQKqEF3cq3
Rw4v3Vd9CI6JEMZ1tOJtdsPljFTWCKQlwrOj97d6Kp5sLGf2+GcqahyKCj1heNMOhfm0ON3o66hl
YNwsi4Z4FSuZoKnv8bIMG3yAkzNJNP1LrTQTpAJ9boqt7dMyuAgSdJsC0gXYc1i+MTewZ/kcCg1n
Co+UDoq12XLuhSaah7aswA3bKHvPerCEHYnoznXgvtxVcQM5WvSDuKvAreKDjlQOoVIfc3evnq1s
6qNzkbVY2U2qFf11riCINn0zs7IjqQY9lNaW/TNSrOwlCfOOvGKPCLvGmkvF7n1tAQ1uSN0pmVsP
NH407iaNqNu69nNRL2gnHdPZEikynh0kEbec6sTC9a5y/NaQJDJ7Hg2z21ZkKrL1THxbzU3ghFV+
QipT/5RLLY9GjA0Hk83qhrcKDwXR+gSsZ3dlBhYNDyrfcNgd7stsdTAlIEu/kiGFhZydfkvyApfG
zFzCJ+Iayz1G7d27TvjQT5Fo9r5qk/kokfD/UGSE/Zz0Wv9BurL+VLuJONnslUEQvQXSzhWE3m1s
xrL1jlhm9ep47N4AGDiRGXW0XOGTdK+DOdBTJs3EEnxmFf/dzaPqo4PV+xFKpphBGubtYfQivPnn
pA/p9VZwLM5yrJsLsex65XTJPYilx0TJwfNj2zoQNcE4D3RuOVvTo+kVHFFa1NUU9Uk0BPTAxpOr
q2k/idm6j9HTPLN8oAho4IQvxLHqu8mhcGSn7eWorWSbHtox8l7tJnOCPjfkjkxoF9XB0CgOjLoe
T/hfFhS1ZozfRgfEoQcjc5rztLjtQQ0AlBj9TnvYA/N72Gf6N1OMw55vuzyZCHDxH0C2woDRnovP
iIRDhL0yvE11ar4KCpSbhX+K3CS8vl9UiXvsqpRDXta18dI1jI13HrKj5zpnUT3FSVP5xbL62qao
i1jV+Q3M4F6WRJSh6OK4n2urfWryfAzYHCEkRdM439qlFtektNXPyIh1xlVELiaqrnAcUZF+N+Bq
dR/NhY4RptNlflRgOlTnOdoV5YnS2xgYjzw3whNHTcuHF33uxXFWnEgblynqO552n9E4ox4fKo+h
MYwD0mv7IoTug+Uh3CnvwyiqMZ/QlsCrFtoJuXrjDYdImYrFdiUyJu+hdpfZtbN6iQJ64sfTXvBg
18+oWzV+UQmmyTVR+VqjzK2WMvjhBPuMhppJdCWNq2Gp9rmrm/qlQsBiYUM/LaelZwoH2pSIQGYM
sdwBvA7vLhMOxgkdZmtEnuxKEpFAkBDY413NkKW1KGyXjO09M+EXmrrwPNojWcCN2e507GGeJk/I
k0KyLRlsGNYDU7PqZNTGDPBm4tPjoXDJe+w3tnjpgFR2BVeFwUgyrhvnKarCiJpfJMMzfsz2W1sJ
ez/wmV6tySoP/aT8Ip8Hg0iJKP4Il1iIK2lHTnG1oLAWbGjSd9D0Moi9pt3GOZsnZNqJtxYYUMCk
12RW0CaDvjcYdKvXYWjsGy2GLK+zbunGlpSbJQuWOlS7YuLUuZlJW93AUABtjazM8FMQVfutq6z0
J+OqnFa+jAlbWpk7PRXuw5BDvuVdXf5c0rr8VaAz2VGKDC9TUXNP5J75bewGPJ8dLNSfOnjHg4Js
PDaRZAAL+iCuONDkt47V9V1oVuLYWSmyjcSMb5XVGJcGcmXTahitZeSU3pgycWX1nv6RuKle7vN+
psjTTasPsmgcXxiLdRk0dNQFUZkZPmpNM6A/LHZAtfEx4VQ6Z9Q8L1wfn11pUxgwXdqHqdc/it7r
n5duZPii0FM/FBw18VYuBpcCcvvywcXlBFv/fNrKkoJ5rFoklF1RfrI8aPZTOWNLYeVyDsQguHe6
ZvC0jdlOxSVHkoeEcHhoB6Zf0pry5x5Be4Aphn5iG4huu3eNPMBIoHqJs8HZcdi1e9Nzm21izoif
rD6K8PIn9TjQEx4PcmyCwWZqVK38Dr+rQUtW91/OxG6/74V2b3tques1R9/JWNdh1+3hinkOzZPp
dHC/Wm5RqzUVxdTU3ochCF6qLc84Uj63aageC6cuAqR0vYKa1lBtK26qXYQK9gXsxrZpKqZp2BCw
0lJbw662CPpccSTjPjvgYoHwq3Lrx5aHH8IWp93mblR+LxK3+84hM11Me16uWhoa55i+5pKU5vIS
6Ua96Ukp+57Frf6OKyCSN1Z/P/K0ks9l2H0iyWA4W8XhrmakctFNVmfgWUY++vwSiz+MxXiG+ilu
I85YH3h4HRbDVSe95b3mWTUgzB+75sggWt3bpWv2PnDlWm01CULIuE2LS0iHteCAc59aGieQSYJM
oTlo5GBY+4DHWP1TlPb4winEsIMWdU9rRXWlL+dZutVWMwg7j0vjM8vnHAl+occsRTIDe/NWzasl
ddLvbPx9sg3FSvUqWlN+2RB2UM8s6FSYzzva2+naLoh009WbCxITP6NWP+dO2nKZ2G+G2ToHYYzG
bs5keJ9MTU3lm5jhvjEEYcGOpRV3AyYwYJ7iLk8a+2dkax8YS8avxHLt3RYczSrwV7HQ+WxpuVit
Zx61Ej7QVTZgVuFijwZVCUy3sfmxGXmjx0wXii63NjQILvcVTwAcRbJl9ZBPcfMZjoZWteBs5XXK
JcCpEI9j1xrnMWMeR/s7beJw7d8HeUMIOb+VKWsUReEF9MzHdtiVblGU81UP7d5pJ/tJ6dGxxhB6
wyJ+oRNdyOlIt7pTvERh+9Lky5qqMGtHiozTbABvjVir4wzfi4codW95Wt9NiOiY2V6MSvseluXZ
bUg80fOjkt5jqsqHdEJ4ki4FX4WBSMQLH6KhdV6lQcROjDsu4dFCoTywjymVp73RJqW9UXYiyxVw
2GX/ONlooUZLaLtWqGeaDdp6XH7tiYo6d+ziJ2qg5rSkM4SsbrcjyCGl4A842FViGXkOieFJte9M
qyAjg8K33jELm09KGC3Yf1e/TRx9+yW2an9JXOPNS7Lej+IFaMcr11FTPT2i3CcHBB0jy0+Uywyz
u8wAYZ3T546s5YlRfJhelI1Tvqem4thXFttf1y2+s9ump867dtcYFrufwWbxTuyZRm8JuDjXB4++
bcDTVv+V1ooPoVWhs6kWlAqTITgluzh/gMsw72hJGfa23oy41Q6Xu5GzcK+cAkHuMr6lA9od1Njh
dsl6Rvl05kddxeGr1tikgE0eC0M4apoGXOHwrtHxNNgQFT/tZFfykALzqx+iClz7oOlsqtqG2FIF
g8j0GVA3ddMlUIaHvt5e17K+jKae8bLWty94xi+A3kt2no1uvtAtmkE9MxUtaZWJeImn4d1jbfiZ
VTHzsbmJ+u/abFWPsPmKVZFEb4uZ0plRcKltLavC+2jB4YrbIi6vmhCYFfRISHlUTy8o8NpLB3fz
YYuhY8ZHleH5luy7z6bu1UmldvxGmFF3VhBc7HnnxDp67Jj3eHWMBiplm25zTCDw61yLIAZhYQof
9Q7P2yXJ88HXqDoYsMyTfGL2Nr4MhNGvJsSFbQSd6ZWXWUlRBVGv9PCEiwK5i2IhYmHH+p5s9JQd
7BMoZoqcwzGvjjtl7PozcRQzuknTUfKRlWHDOKFc9tSkSFttHf57MqPiFGpJnfuzIVEDZyTDJyDA
SZBlpvtqxQ6RF+wiK+6YMq5e88XOdmPFQTw2TfkglZQWgnNcUPTFk1cKRvPI4FoQUR5ViBO9SqNA
i7W59XZFPtkB09sKKMiEHcg9vd3aaAdOWu0857nLgMqKo/SupS89Q7MnO6zn2EPR3SZzb/KARWdm
h5nzS2+z5H7JrYnVblsbN2PgBvRHQwxcj3Z+dgibZ1/UN7cUKegbS7dx1ZSIrZ0lus8Tm8/HPpGt
Px8vmczxYYQ/1lHhNQI8epqfS2uoXmzMww4zMMWG2KZ+t9hWeKfJEM+y+CHWq+9GmbxZjc1Uwo1d
NJna+FTIpTpo1K7v5lLp97me9Vtqr/F7Fwsd4V4qLnXZYYKJPR2m4bWX3wMPJk8zfOkDwOQPPWFq
FzDuqxk+ZZZm4rmB7hOlXsq2S9iE/khKzceyzOz7xsycrYOIwsGl2vF+Tqv0I52rkbU3DqvlzBkm
Gk38QoQAvG6l8WtBF7rjODCOUWtqfhYVBrpEY4nZikr76nVVDHmAWq8eClqXupU/ahFiZDNa1kVj
Z3BC1FnezUXjHlkVEjbglD/isH7KQ61CV0G/yHSVv9Gs1xIaGT4/JgUcX7ggm61bBK30fnXZsjyn
eqzjf5Z8GXXTnYWTEzyEOdYVw6T0xtTYfWZjDp/qDsPDzFbnmuQZ489w6dltsBnbxFrmPRnCaczN
4KTeBw0+7VND94tssLAflF4yc8K5oMW6KqWxdNy5PMRT5iL7cq0vLv9V0tKbr11URgea/JhRk/B2
9KMHL02Ww2AVmNFgF+7sRgGSTRgty7W8lrgVxKyDrL6FzHfxUL4rvT7EO3CwH7Rx3WHS2KEeJYzV
TzIjnTY5LgWRLwed4V8uI+vIEEveF6Vb3Q9pPNyh7q2u6RQbEwJSdvtkhckjPT4bhiljWJU33a9C
S+K3QVgk1fMN4qvkTcINqrx4WZh8vTGNY3TWVOYloqXE4K5ugmqCCsojxiosOx1cMPL+lk6ILWqE
y77bo38KG7PetuDLm0XPysu4VOEx93I2knrLKes5CLTRFt4ZRNhvGxJTfK0o5bjJsEKDAilYVOgU
ctPS4KjSeA9GbOLO6OXGY1Vn8xU/Y8efard5daagAUnww7q/t0NEagOQAtoxza9BmoJqcEwsyOzR
Y6QGCr+WJ0DYC1OWYdYUfgGGk5xzc8zP9tjPcP1JCsGwtsz4M2FiYqpTi2nGG7NFyBhEuQRMZWds
utqbdOpkT2ebvSyL0d9mCzM/NWvFN0mXt4+qpXkPUYW92YmwP82iXesJZFmAaWjVFMr2Mpb5S1tX
L1NXbBV9xM2du+akFSP5KNpCDmHUmFfd7NVuSIbmPHeV2LOSR/WDZviemT+fVRqYbG4ZG2lH5soh
chONSKtMq7HCALzad5XZfQCV6wv7ey/8jKPYOUij6THUwWgS140sfcLHkpUl/OF0ZYsxHbxeFgOX
djtd9EgnjAUBQY7RkpcYnxrA3ZYR/9UbC5N5ixk5kA/Mamp93ZsLZAenYaS47LtVjzRZNcarrLme
pQQWIDsiGBFc/sgKtR6oWqI+K1ide+TROIPgBYH1DnLKZg242IA/fmGKKnys9J9HbYZokeOJv2Oc
M+ZrQRgjEsfTs2q+dzAr5CxFmOlgph4/Zl1PvCzeQJJ18VVhPOZu8dyzPq0kZo9vUc/dMVNL70Zg
rwCj7SYwmvbY5A5xBhFFDxty01RoLCOTbb1w5eRzm4jub3ysfzMVB4N1mLJrhu2Z2M+7ur4aL/+B
EMVNWSUcR8lhCOPIn0RbVsckRXxCMaJ7O4CUNjDhCwgGcPSLS8BRtBlaKLy/CSL5T+du3odrmdjc
Y+qusdNztN88xZNERgr7DdwvY4WuL477IDG69F/Wxv8nmPtPswX+g9S+1V/lU99+ffXXj/r/hxQC
A/fqv8K1k+njP0nt9T/8bwSBrv+DeAvNcuS/0Gow4X9FEFDs/MPjxuTqQH9rsAv4f6S2bv8D9tTj
qgHt5udbAev/JbV17R8WVLetYd5EGvjKd/8fSG25Qsr/hpiJdzUdc424/C0faoyQlWhKQwd0kTd1
ce+Lg86yY2Of+xex+8O3cf+vV/tjFhWf47/+DT7EHy9/M2rJlQNWu9gPw138usHF89tfv/Jvd9i/
3/76J/9wZ2G5lAix8NLGxXkkxuWtulQ77Uf0y/ybkBDukj9597/dvBPDtn7RO+3SxmN23zvE4LJB
b4N0aHH/dOAKt4XXqlM+icOsd91xmJPwMHWa2uX4uEOsNESzDQrdOp47fpavTbrVOdsmzBKabsOF
fCisw9y0NpVsIxmTkrCMu7MbTKaO6Y2e1sEwoWGM8Bbae4R0bh3bdAIbuQrnRId1VxzHe8mJ8eZK
5vzoRZDiaH31a0KK7ju1ZQIpDcVWJBz0HNwrFM9UfiacByuWvCaAkoliCdBLu/RI83xAVlMHq/IA
hBe1aelm7iYbRXO0NeLKIlXk91qu/cSmmhQ5CpH0SU+w13AxTwPhIXwtmiTC5ipqvrRq4BhnhrLH
FTWiWdUrQG/XOHdYI+6xCSoDwi6yu7Cj1K6cgh44wwxHTWLf9y5GFX0nr2NsA0y1s4nJRDKdMQqu
LxkL9o0II8OP5s7jTzCn6ovC/elk+MxZZq75BV7lWHqJ6JhpTrlPDKs5k+s5+Xo4zaC1GPkUKWP3
yuDplofSOEJgfytkMl5TnSKpRO22/+trdb3a/9udtiZd/OFShcd2hmHmUjWvycHeIr0x9vo20/7m
YfPPYIj/9vq/pSU4mKLg1szrY6jLkMa+pkOg7pGHbcRw8sZt+hiT4rxhH7R6J2yirURXkJxKzEXH
x7/+iL8Fmvz7dvwtSScVwxi2qsHfXV4En9M5t8th3ZeozkX4dLbthyk5ut4xAmn767/5Z1+r/p9f
qxeWVlyJ3LgUxjQxDhl1v5+z1G8HPrmtNzr7BDUGIpbd30k//uxE+E3wgXamgZ/EMsFtksCLumdW
ScHSedu4Sa8M34Oy8O7KymAllWbbzHG+WSaWanG7VKd2MX2mTIkFQybf4rUjACmE7YLqc6pvk6jP
nCh/8938Z5DGv3+O3573Tt/buVl2y4UuAAOZB5ZjG3Pr4BubdGfrc9APf/0b6H/yFJG/PUVssDk7
xinlko4Ynj4z2yJ4Umen++5Mm87eGdC2tE/EoDqnKfcT3Bigg18ccd8Ph7Z4qrP7v34nf3I1/DOJ
7Q83WddTPy+zmC8mnt3bYSJa7GLXP8A1Am86/vXfMP/s0/720JFyDY8ggeZibGhTzzck6BccVrbW
XXYdj3gMbRK/OBJp5tOSB9H/cPYd3a0qXZu/iLXIYUoGoSzLYcKyfWxyzvz670Hv12/rcIXovhMP
PFBRULVr195PkHEZ13tlB4SbIR0L/QxjKGvQzqUi7mzU8uVms3bSUlMweRAEbuZjd/MXodXVhBUe
jYJ2EYmLsYzbeQLgMaRus1/owI483BJsNGygayYXX8/fyFIWcXucu2F7WM5CkSscHS8A91yGcGcF
29UM3sFctcteQHQYN7wY/v85h/13Xd9cUe+GqxoiqSdmrSManukrlAxonCIhmjK2p6+9y6WASs2C
GcSzYh/0+9HhDddorqmFcp6CfqjpniGUYLa2qOcKRHK3rgbMsbLyKv82Y/m/c5vHMw4JPMnXowOV
bLCuPlHUgB5RKeoQ1q6hT4YbqMBdIEDNBKg9g7MNigju4Cy9srqlpSU0i25QKs5SgPdHJxWg0dHE
V6jT71B810XYWkJWXAkFq4W0QvZReRDVLWKockImnROMwgfwLATFLsB34TqLDEGALRl4fHBQk482
UfouoZYtSgPYChCcgV4/7DiR+kK8H860Zaszba0VlSWC3Bw6VXYC6YMWWjA0NsXIKE1mE/m1Ik9N
OHmrHQPuNRwaMEmuqFbIpHik8YQw5IAqOQk1Hu9EDXumw8UOIKch+BaGWKlcyx3fGtGII3oDE75D
mHk2RJg3PgFDBqHGBdGoR1EVUd5iYELC1lZfdTBLFnQqsLxqW6c8pDdaue9OSHe6fgs4oJK7pMVl
E8WBHYBrPUNt47WWmo++xTEHMUSNqTlwqf1vn2q2RT6qz9fKUtglZymFJAZx3YwIu6IRbDhaJrfx
hjKjTRMo6YEya238FL9Jp3/hX6HNcaadaiXgL8WZyeH+PpkJmqFt4MWNDU8caFR7Ohk6jHJpwcWS
v2a0p1Qe2Pf29KaGYksyHz19fD5pbiHE3/L0u80P4QVUVZNydPq42QI4D9dzVpMmMfTG74xSbA9A
W1gSyq9se02BP5AI1MRFFHBFaG1cvKp4q6TT2G/Ssvrw4SOGip3WCxeU8+UmdHWSKnTQ0mGGPQDm
YRSkFicA3pVYkACC9mxr5EUEIDBYGeDhiB48YLpwi5hrh0Ukl8BiUSgUC9Fu9BzKtb2ylN3ovewd
kocqLrBnZ2jky0lmAjmpATPmNDQSVqiKgOH+/BUtfZ3bbenuFZFoVYltjRjSVBmwlgAogiIKSluX
QgsGBvTJew2Nd0QNibdFFHAEDgScyeM++Q+vG5d47yd7cONbiCHkLB9wuyQoIfU3OsAQKgnsETs4
iBIr07uVTR4ccuS0Mu6mF+H8BQ6yoJ2gLMiPPvRHswTKHqwh6D+EpdSih+hysOYBeqoMoVYl+Axl
xzAOwmwB2w1YoBFYyKUADRcFOuXywDO6TQsZYhj75B7axGDpJUrVQvxhlHgg9mqqOtFoImMJQdri
O4K2Z7cynYWAT86yiRFmMGLt4V0hYRla6NMBVzxCfqH/XlkNSwPMLrC9GDcpW2LDDHa3k3Qg7zVC
IZQS8YHSfok/ge7b6drx9Xep6b/HFzk7vkBLo1hoaw+O7xkN5X6ILK+RyRF3LxfVLmhdSkDA1SqK
tWy5ycI9+LTPp7k0y9mxBeMJKo8HZD5FaqQotqOpkxH7sl/LpZlpBo9W3SyZhtT3ZOQBG6BEKz5I
TXz/rqxOtSiZv+qJLWxCHeByuddEM5UPqGsqtPpNKbWBMvRX9IVT+8/zid5KM/98EE6abS6+zWuJ
dIUByntbtvseMp3KTHCYgo/kWh3bQOcNQKcARxLl0iBs4JiDS7glSKNEHQLyDSB0/ibvrWdWaF3Z
zUqNkX785Tlptitbr/SIlg0HB9B69CA/IvFag/81tsYIU3nYj3i9IoG1uSs6g8vtsVEDH8pTgwyS
FuFaVa9ylY2G0iBsA5S/ubVkcfo+j17XbH8VHpDTTYjvNuqIB8Rno7daotKvPLK2lS+yNPXZDqMl
fpykZrDonUqrne5UbQEGQitlE6qpKW35t+IQmlAvVRqZNiC8qDKyp1Mrd57J3vThDGdpAAqIZAqg
PzZ4/Cr5Rg2/hQxWCpBOBWeEp40xJXAmqQyEbaFp5effsQnPBdBE0fNmLREI9OLIBu+SwKklL1df
YgFhLKdZyRWYpbcz/f8uXHNQ7Ux6mFk6rksCTbSt9zVXw4pkA2Zh274AHgMEMVPCjwDGJq3tGTxc
XAYgjgwy2EH8AMLasFDo0ytcqzjGrniVABkXHXgrbrfgFnRJBCLRoUp3PpyNYGC2EssWdjwnMX8/
eCqk4EdMD17qIM5r0LWUIYYlo3cqjypimApQjALFLbWWE8WzgIyzeNWAhrUCOpyNu4EMZJGxssaW
PvIssLZUxQ2QC0faE/ibku8NQXxPwOkVjgFpDh2pNMyuzCQ5hTRXDmDrAMxkFUCsFmrqUAeQ+1r3
wo+xwemCbiYHJgzar2iT40bRqiNz7CAxTqJtsxKOb97mj7bdLB5HhDCByqZth9wDaoU6hWsyBMm/
ih0avPDyY1SUFNMdKbwAz1BIcNeyn7+qma35/zmDYFL693dL8rgAzYGgnCxRGxOdZQhm23SiAn4k
oWUG4TED8E7FvVav0Y41Q8iaygC2JKjX7OGTOJjJqIdv1Martf48aPw5OSa/7o4nDnn4ylSUJq6s
sIVEjRNnoTxhANJ0RTypaDDqqILYpKNhpjA2nnkfqanta5z6/K3Q06p98EHmvuMsKrNh2mCsYAcR
FptT40vuQCQfqQChJBcgGgxWBhX0EFneJVeIjaQKK2NP03k09CwEQ0MghoIZhuZtzkElQO210By3
wkq2uVB+4MRZ/AUoF7K1IBI5EgC9l/4M7s0r8cOj+LGNCFRZnr/Bxa81i7MB+jECcBbUVOUAvTER
4OBxBWl02wMEoNEWaBL1BrkoD6Ca9nxMZumrzYIn39IgFyUe7XBwKkSr9W2A30WiD0bzS+cKQ2m4
imo9JxdnUMak90/cNsR9+YJND1ce6LBdgRXa5SDmI7EN5N5hBaUSoWJwef58M6Wf/+41cRYjk7Hx
BY7CO+kbw9cHqHkkWlvpoQBJK6REQFUWhMyfR/ElMvBeuP4V1Zpc6X48qJOZnZUB31sdM35PgECz
S9eqGLdS0KMlNwuXYM31VUDjufzWgPcP2x9pRL0zB5Juw6EeuQ9g5rWBfFYF15bo6/nbuJUZH406
C3qwySYhHOdSTmcPUJjIaL2CAqDnvXWNhkY0Drrvpj0EXGpl/Ab+OKAjHBoLut9domcridjUany4
22bhzwdqm+h5TD2D9iE4ZIUNTXZK0tE6ytUcSgO47WoD8UsfSJ2LFAJUak9tZHjes5RWbsNWl9pf
kj4ADcazQEocIRFbJHaeg+2LayIcNWTQeD0QKmHN8b7y5hayNGEWCWvChZzPFJ3ARXvJ1eaTMod3
qBynu3BlKy0EobndLt2R4JADq++IR0q99DK7B013NZQvVAs5YRbjBIA+vXKKcaHFQp3QyTax0eut
BcfGbQCEqF7LKNohvlrDgdLAFklWFh0zhZ8Hi25uUe2WAHxLEUYegGrYBVc4QJ5yFdalxmACoWON
evIZH6gNJBCuxJY/ZEbw0ivtVbJd2d9h9aud7m1RvrOy8+rJNsWnRw81i5V1Kg0S1CERks8E1IxR
WtnxCoq0ONjeSDWzcMzs1zLMhS4wJ8yCJJy0MzKb4j8UQwigAxXplF8hm0Np4TZQn6/QpUgnzCKd
SLEE7FwwSKtGWmJLOq1lRqzneqqKxqjyKi/7p8GqN6xaOFDf3NYGueEOg/ERa/nL84dYnOksrNFe
ybclGDAOo8PiSfsRDPAPDMJayxKW0jZhFsE6mmziaornUAWVp3lVBq+Kl0DJZVKFjCayX0L/46/s
yaWAKcxilRdDdVSavpzvfuUiuKRblHACpVLpWkGuz8Aj2K6Js28AzwMssL8lRkNa+aK3psiDNcrP
Yo5PRGmXT3mid80+u9Nodb+9I5j8mfzOLoBV6eO1Occ/zz/dQtWK42f3Y88FALtkMRqtiAZvX05Q
3ELj4sTiz6hS+h5CNHuYVcu0mqiVdoUwpiKuvOeFI4GfBadQgp+UVGLsSGa1REEk0NayIuZx4QVO
5ogAd9e7eqhCkZ+WZK1D7I01Rl1E6YOUC620Ei05xWqleDpYpgpnQm1OBnICW+bAy+UnrWa6i6Qb
mjkbtMhwbVXJlY/LLIR7nvv7sVgmGOvwP9uV1FK9d5prK7c2JaPxYMH4VA411mjA6deqK5hbcv+b
Oe4erl1Or9WGiQqEBcaMAXYlTonO9C1PF6yVpTDt1kcLbxavxjgqI3baZKUOSLTTaI0xmrkWGST6
hfCI25a74MC+lUq89Q3eEJVAfz4yt/SxZkEsjwMfzntIJ0lpN1lchoorqkUILSW5J+QUTMdkm2dg
xek0Tv+9VG6J7NDBtgZlmivdwadaA2wAqPv0CicS+thTCio4AIwKhd4RhFrBPTzR2fAdpCIPXNkQ
sm0HkF5Fyewrs5+EO2Tw3cjwp3EhKh8B1wJNJjVpDl4NUMjeO2WFJjIQnJGfz/jWgn70rmcRE4q+
UJrg8K4bhdNB1DUoHQ0irXnxtFdU6YzeYHVSp+xqs7bTl+oG/CyGTlADISIxJPiDVib7xpXCd4ZJ
gUorPg5BXwdcQP6h0A2GNrMmyrlRaLX60mu5AUsBy5fPK5OfYsujyc/Caw5DtGyYbizUfnQ6jTfg
AbkvFMiGybRVqcAiWsKxOOTbcLsy4sIC42YxNSJ6CAdNI+Ye5PuEfUjYo3xgXMOvAMFRveqTwsoD
jUGJNJEFSmdlvy8l/Ld20V0YIpkcjPPpOwN1pCW7yM4UiztqMJvTzmsbd6mUxc3iqN8EI0/lGIQ2
CDSQtiO0Dr/jBu6S2ogvDBfC7kDsWqsPISejlrC2M9tTq7CJAsc1+krBPOOdgZ5HpJIHmE1XcMhC
Or0Tu0ODvLxeW/MLn/22++/ehdB6kCvpRcoZv4m38YLGFqpA5R9cxz5BlWP3eQLBSHmwmHNnsV/F
68q3Xxp2FnIpiczrcvr2pZqcht9RzRHU/CnUA2utNjjWQhRAYay+ttimH36wvLlZHA2TGhU/YG+d
Eaf2j8ucm+IYoQ8Yy0euUbG30G6QazjD+Kp0WZnk0pizCEpDGCaM4RbiDEdpj0t5Uun+nxbcArkB
abSWmY8SETGCYwO/DYKVIvbSoLMg1oECNsmoADvWf1DcVQpAfIe7zsqUprj06DXO4lUNIzyhbPEa
OUpOeJneeqdcj7bsmXyD/Sx1fT7M0uqYxaK+B7uYj3ls0CEWcCEnIOjtQwy8hoKdJEKfK3dxkvTh
ynBL+RY7i0SuALo+bMIhsncVwFHdgVx8LbbhHiJBQAZdSrNyRht20XLwW5m0mdu0jpaVWr/4yNuf
T3kpw2Snd3G3EcE0GMGPw2LpfjnV3eJiyLyFhxA0SAPCEPkvY+encucf+dO/HHAWoKCxH/NQskFK
u5O+JffSdDIG4mFSJsncD/1Kn4MG4hMK/8dzc5V6fz7sUm2RnU6Du3n6qQD7WxEraN+es1M9vePq
Jd53amKNv5LtnVMD9nX0JtOiUeZxMy324Oabz0df2Bzs9P+7wWsX4ituDPUsAcLmXXvyi2tTcSub
Y+lez85iTNFJRd1nWEa8Qdu1FWhgdctT4X9E0d///PwkzVEbtSlHzFfOMnahGMLOYgyo4t7QwpbP
wbuEdaXDAkQJLyzc7aFXdkg+wFxCkVbp9uSr+yrYtaik+TWwuFPXmVC/B+JmRDM7wEMG2/6XuULq
L7fFL0gQdK9godMb/5isLPGllz+LTFk4eqAv4lEBQNGiS7Bylkyb9EFIukHv7r4p0TQgcFb4WZ57
c3M9FuAZdPLeSVeFbQo1GM9XzlIr9fYB7oYBCS2BlvQU+b6DE72DsIpOc3JogSXmaukFMgD8hduK
e1b2Xng1lnGkoIyzA3wWl4RtphPor4YrbYulq/ftJnP3MKNE+GxRYaUNGgDCWF++QiqxDvVGmVd/
GKXa+1qgFyu7ZgE8xN26J3fDEUNQiZAqxbaRAy3AxWPUfR3kTp1XD/AYUkA7lyHCbkPSRUu33sra
XkqhblXLu2HjoWIJYcCXbezpokHLNGkGgRLtfAhybqRTu2kMakO/0xcolRwIlT2W39XG/4AYgwX3
cZ/XOU6HtZKdbMt9r7kb1lvZ6lOMfLDmbhfcuydjqxa+v0GNxVC/xZB+qQH7oQG3C0kSnTF/ZZTb
nfvRMLNw1YCl54UkRTkxD4icH7XwuCW2kEPVIuHbhciREIpbsrc4INdrSMuFwGuLNWoj2XvZnmsa
Iq2AWEJjAF54JhlgsQJAXEdfQgK/KNhtg/auUPUO3nh1+JKj+wW5hSMBMBMDQdXR/4IMUgJicYrr
n9unjVrAShByFGYo6pNUR6R1KYQjSfozRhMW8jEcY4beVRJkHiBeQA/74aMMLyWUrXn43HaUAVsY
eWzaXIaQBXQIjDB+jYp9BKYThAB0d7KBZluUmaH1/3zb3hCYj17hLCbn0MOjmg5G2NQ3C4p7rhJf
0F4uz7VNN0YCyz9lhDrdSiha3JezaJw0McwzoNLolMRXDw0LotcAc4FCKpyCKq1PD3xvVtuYh9M2
SBxWQ8QyujAxcBYhrT+f8XSOPprwLMqSdSlwmYtHaCYpnghngi7Q4OQV6coAS9dkZpYDwvENRiMD
Xmmpt+qgRSak9be12X4RGmt9h6fpVhob9AaewmvAp6V+GjPLCFnYvZUpBPgB1ob28q7fUJvw7NmQ
ErB5vTbAFRk26VqoX0hy50Sn2I9hOCCAmtDRw4UbXIvxehhzBno3wBYwnAoQ4a7wWYMSoa8wMFrv
BmBe/hlEWIfXjJl3jRLg4laXHyzAoQGPcjnoK8+/70LPhp23P3i6hsB+iqgYihY8nzn6l07hU6Wx
kZbBBwuKCTEkaECnkaGMIResTY8mGVkwUs4ghQZhWpTTEjUqnQAVdi6aXN/tDG56zCi7oQDDW7UA
IKopBjgYOcB6hPU7y3wmeO1oUxX52/NpTK4jj9bprXZ+F0KTlC3YBpoADpQtqy3zLpjMud2H6AGq
TPLBZ46A5iA0ux08tctpzRnIYgqSDsr44gI1D0AiFCpW9u0UDB7sGVrA/++epUjrMGpcrC5x+CzF
SwNl3uezXMhNbheOux8OxCwLe3hKObBVdSm7ROeSSq8tZ1XSCxdkWlJqzweabgmPZjA7KZIQdcK6
xwyqAFQd6MtCZ0MLhQ0Ej4zY31b97/NxluLpDdJ1NyNosvCw/cPeQLNmn30WdvfiHWFD9Cm+jdf2
I1r5IvQUrh5NaBZJASSHhx2HN8ca8JZ3YstXYlVUR0VCtsEDToObUStDXGWTv8QmiiSva2nHUqy5
PdLdFFt0RKF7h6HLAwPNB2ClURT2PoRTakIZ6Jv5hOOay67D+Je+3SyeUmXQh9w01U4h9rjpaqPa
m74eo/IGZR8jUN8hvqD02lp7amm8WSyFRPjQuQPGgw+6JckXKN05a9Sypa7T7dC4e3msSDQcpLdQ
4gdIZdhBiUAOzR7MlbVWzLQnHyyMOW3Hh2go6FpYgHH8wXR/uGNhdaTqtyvlk6Vc93a0300gYLO6
g384end6ZvdmuU9saKyroY5i3abd1Fqmdnvo52u+DW3NbhMWK9ne7Sx7NLPpRL8bmYMueR0yiIj4
Km+QyCdl4PRH14ig+ciZI6TwKCiKyrEJjU8O9apYq6C78+7BHqHRhg10XAqIJ6CTO0wWBYqgBnvm
sLLtF7KK2165ezahC4vc7fDWC2DWdV5B2vcHgr3ECey1jXSk1XbbGokKe5mVAZc+8yxvgzJzKRYU
iXvtdXSiD0atAzTGhe1ouGdgVCQLLT5+VxvBe7KW1yxcpW8h726OA+4bETUNWWjuMTKnrw1JcRu8
jX8Z1G5cyLsRiggqTS6NEWILhcfuWFuJzbwCEqRGDgjCZm4OaqlwdvyZokZAGsJlrRy9uC9nQUYI
IL9WTGkhx0BN8ZIZk0oQRFM2fWj7G3/lYrpwkN5Gv5sgGQ0uIRW4JEc9rQyQI4o78/mCWCp0zHkC
4UjQdRgg7YEBR/gOLffoxFBKuXeZ92QwICEeZmrTQu9Y4eDnW5499iRRR9xUhJe2u9AmdD7iXbMH
y7KB7eeRqo2R1WAU/wNxd9iSBK4OrJENk9PK5Cbx8/Pz51568XMGAuu53jBM0RZWBygGeUao0xbw
voZ4+pcjTFvo7qUnIZPnMEefilrfbqKyTC5P3gxpprYQCqwagEmuq9TkpSsOOYtScdHFcHnu8B3A
Y9XaN2GPq9yptlI9ssajf3XP9Q5g0vwzW9mXC8cVOUtt4LoJcyEynGodhU2lMkxpAJr5Wa2DLmT7
c34SpFfhsIpTBZIDWFKvPtrM+ZZUEdTkPytfaCGYzXlIoRuwKUsgsk+uZNjqkChuEznmDbjlwkPD
CiSHPkOCk+5snM46e4A5AtqkZrmyLZfGn98JobRGFpCMdVCx6n7jc2u7sdKutVYWzgZyFloojxyg
T0qQzrjv9+5na02W4Af+pTt5dgclfgNqreDwhqPCfz1/oQtp9VycxIVIOCnC68NpG6i6wPIG3frM
gmwQlI7+VbGSnTMn4Hwb+0SOV4Zr+1e88dmVU/7xy4Ik59+bVRw4mNqW+F0Xund1W8ktsfOhSx2t
HZxLA8yiQU5KuZT3IjQo4Ce1Sy/i0UP1xpGOreI6lE0YqZbsiYu7hnR9HPJZaXqOu+hTwdkmGCKJ
dCBNr1b9sWAKFTJssLqCrSoN5T608ylwPnfZxecuaXN8vgQeL2n2Rkm9G5aixzbgpvcIdNMLNsy2
WL3/L2CEWcil/DUlQuTopHfxCr3dcA0P2ZVBexIiveNntF+7xi/EUXbOGIhLCXY7sMFzfIvVwG/f
CG+9Fdk0zL8LlI/hneZvij3OT9GDNc7K6nscS1lpFgggRjI2sKNHdm6h75K9wPHNbL4glP7vPsos
EgwuVFTJDvmNIKHERnIK+DrsVyOs/PwtE/tnhszO0foV9Bx7PhqmhupQypBYbDvoW8rAn0OD7eRC
W1xvKLWpV2LAAlAAvuZ/LwSI1xZwgcDRIxBb6ovbdiDgh7Jn+Uc3QUceVVAH0MSV0R4XRNg56H6o
U6GFHj861Lj+AVK2kjgtbBRxFg9Esq9KinARnflKrocrAWMs7spxsPRawdTfCn8PPsscU58lbSl1
kYDjxc6BV+HAcQvs+pIehA0wNDZ3TNV8D3lNPpNzhQTbhdcD1QfADMj+q7ipNIiLWWv4tVtt5dHT
zPIFdJnETgqnrgFwZKlO2rQRoTDpXvJN46Alo6CwpcOXY8ebndmYhIr8T2WBnOLen++ChQgszsJH
4HJiTXW4QZYDTDQUMKy7FirP2BPPf39hE89x9DB0qoKCgB87RNYdYgeRFJk4uKfnP76gy8KK9N9r
vsnaGgcIfn2MPwLHrzc9HKk/2uLq0ir8NmJAdeAyv9ZWWyi2/MMRdyB42EoSPa5E4PmMmngMw1wu
KWv0FfQgA6SXkaiS4FAp8dVf69QuBRJxVgIhap6MqqlrWnRfn0ypd7Te8nphhfC/AN/XbMpX9wPX
++fvdIHvyM7x5DUhuEwGjVQndEZgH3tJzk6CDhkitdx0ei/nFzRFUdniD/2v995/BvsKqjTXau32
/jhfAszl72/aezC69SAL5fQ6eW2uzc6zmR1alSqnZU5oo+L6zQNQlp5INf53WSE7h5rzlSTxwlRH
mQBt3CazBT065psALcpaId7JTX2sDVdbecNTWfDBphdmm56GIZqYtwielH5tdeTy2/pSGOEp2HJf
veNameObmQW4IXo/hqeEu/8HZtbjugHE0f5+u1LVMSMb4CQHQ8ukoHvcWCN8g2N5zBR/0BLIJxXD
v8rk2TmynIKIrETFyLZ8Bi5IWnt24/deutKvz9/jwmEhzDZ/XjSuUFVYKG4Hkxv4lUDV4wTO3bDW
OF2KznPQODSmoJBWcvhQKvsyWvQLGcmJ4R6Y1yk7RQUJCPUB6HFw7bAv7HD6WMZHiqtDs7IbFxLW
OY4cXnRFC0srFmrwYStDLHWbVe3KUbhQpYBM3t9rIXG5kOU4TA8uZBB7t9ILSeu4E7EWI6m1pLfi
i1sc+OLapeoINl2uFSdxgJz8awbHS9jHpAmsMaxesBsXxpYd9KJbyKzaLeoduE1xTstBk8DqjQ7e
kIRJo4coJJu8hMEy/KXalVW2cMLM8ecZnwa4/yDPGve198LUp0kONtBhTE2EK19hKcme48z5nOgY
CjKTDnn1L4xZowjW41osx1vkBSvtl6Ukew44zyq+EaqmRpLdCMeGYb8p/4VGu54zEwnqrL+sFEF9
Hr63BfVewUgZKrTwrIK/MWjNXLbPpbVj9Qb7fBCg5hjzJhU5qJMiNSajDTeASkVC5fpSNKdi2PPQ
cCV8eCC9snsaDK8ghNSaUQ6jnu343GAAYPAhgzVWahpPQjU1diYgpKQZ7hP2Jw9jHVJ9IXyQ4UgL
KUEJjtEZKfsArRGvjQRLAiOgAHWsVQnTihUPBn/0DwkOKwWjHTbehgLqZl0gM6ydBtsSNt6Np4Lt
oNEguYq1Q7Ifz8PLwjnEzyJlXI0Sl+foHJNKeebtn9ZObZiwGc9/fWFj87OW0cDCM4hyS8Rh7pus
311vZVMv5HP8LChCSdArEg+fbkz2KMTDhQxWXbK3KlG1cH7MMeAjD+OzlMV1swstzlWTl9ZmbEpD
xg5N9LUUYOGA5KfB7+7LTQ/3H6FFkbDVoXkiR3JuUWZihbqro1onHeKVLbdwi5mDunmYllElFPmd
kQFJJX4XSl+Gz8PzL7zQFYR7/d+zkDKvIrGKsIBw/dtTEGyGSh3SqMQsLaCSNiifa1jxpZlegVu2
62tpRJdV1NVCWJxDummxrH0281H6hMOLgiyOvcIdwgnA458aE5ISGKPma4AVS+/C+/MpL+BC2TlA
O4ugyi5yWNWx1equURkw37wEm0QTVc4QdUjxiN+DI/zLdcLNEqlhIFFVSbFFO7vfi3a0BaSIPRAn
2NEqcLE4DKfn81rYrHM8tl9mbZiIWPRsDOlpQKZC7vL8l5eCPjeLA31d1YzoIehTTbONmAqVVB/4
F3cvMFAT43qNqQQlc196kteKES1kl1E5AsySpMIVtXZyloHj3+/K0yxsPG4WPVxorkJdGvepWu20
6tRsk+0PTH3AexLNduuvpNtLS3NWeYn8Is8qGp+tpCKHpGFv02daW8BzDx658Hq20qpf2YRLN0Ru
Fko6FsLVaM9PSgSsDZKKDdyP7MBIFxQtbmWQBXgIO4dkw9qGkoQJYZdatFYZ0yCeFm1hlaYCcWiA
LVRuQKM3vHNshC9w87N8SR5wpZBWnmChcQNf479jDRBAADpM0wRmA7w0OBADcAA2qrIWkyX80IOU
gJ3dygYxbMkS7rJOBCOVBEe3CfuvSqdA86ntxl85FZeKWHPAdTlCMVfo8SYJs5Ld2ycDp8YGnQ3a
I4Ma7ddwU0vzmYWOkRhjiaERnOtKA24jh5pAYAWH8rgG01m4nczx1ZzrwnJEwAC8XcnIjo/9dg0Y
vvTTs5hRt/DBCTP8NCO8MOy1dXUmAqN8n/sr9eqFDcrOwkDBCI1A9BhgoIzm5EJTRQIiqwCDTeHd
lbN3AZnHzqHQ/ZiGBO5XePmJBmG9Jvv0Y0VEjdSGnn807ChcMCrIDXmwtIXuRPFLSyrUkAPoyq91
65ZqHbeb0V2iAQ9XZuwoPAOslyArBNseIXYAexSgdxfJHXkV1Yy4wqtcDcGnq96SweShKJBsRb1F
ux13n3xLOBCf+rMSgKc3/GCbzbHSgxvAm6LDA43nViU22Y7WgqNBGRwng0+hrYyysPjnEOnS5+GJ
2eHKVA+vXGaVw4aEpU0NPcGR/yjEQWYbM/Az3O/UEP1Ln7Yz0RyIjdBfyM+0k4NoDSu5QENg57Bp
IhUEj5ZQI+A6+tB4pR68B3ATlATebDk9YODqwGwDBo4n8Jm32vAKdb+EssgaV4ltQoKBuXFTf2VN
LmysOVK6yTNfcgs8DDGkSlOD7kRD5lwArxNSnP4KaGchQ2dmkQe3VZhk+AhxuWCOI9pd3KnwUetZ
OQqmn3m0gqYc5m5JN2MEue8cc0gbsJEoOIdDHdfn1jpoCxnCTc/l7udhHQQvwemgAfHZyJ1RbjfM
rlXActYAc0H54/kSXVqhswhEQNG/TkQM0+rNJ5Sl5YmeQDprDa2l3HwOCwZ2tGXh0IkuAAS5Dt55
UOJ9ZPOq8JZ8tq/0mwC5Gcg7eVtKiWHmCBMf1YPCylpzaGkNzLKSgMrjtGmn6QEWEvUWZNklP1Hz
cKU9sxDA/wEKhjkdvFSn6YGRX+yQDigiWs8r22QpaZ3DYavRg3cigTRfjBAc5O6a6uIZ0u+a2MmN
Otqw6LsMKGFyx9h8vh4WBBXYOeq1Gf0xy6b7Mt2pIgKDSZkZIcdgn4Zyjx4NbZahysM1zYgOcI4t
d8PKyAsYO/ZWHLxb8fBCJYOMxsj9N/h2canC+4VHt1jzDHYf64QSXqGKgZlK2+gSQeYKqZe2lqYs
MHnYW8p5N7oUeNIQQbkC7SrvA6579qiziosAefZMVx3eI2PYNluAS1WQd9ITcRxLGSrY23DD65nZ
wOZI9n9WvsGUnz8ILXM4redLrE8ziFydkqqp3m7GY6XDxc2o7DXRl8XvPMWdu/mWFAsbRw7YvWQn
vaVwVQqU1sFWvLpqoUAu2XF1TmN1kIw5oJ9WtstCzJyDaOl0rMgQLkaOGNC/RA3QnjhAahjWr8/f
3MJ2vy2tu0kNqPj7GY8XJ+19kDErZw3quJTA3I7Vu1+OOujAhiwubKlDf6IIjp3xWn8zOupludMe
im3wgiWqBQZUbx26NONAiW3unXaGlVe3dMGaY2iFAirBN0BwCY2DT6gFw7YC7AN4F38GndL/iLCR
WyvIL9UX5njaoRoLv+TQOWkBooXPpJIDdf+HPMCoGUbIqHN9Qym7eu3szuZX67ILt/9bFLx7x71A
kO4wLcn6LbkWoHEgHf3mVVgMW7VGbiJ9lVY7hf8HG+w27buR2pyhxqIH4qE5ERBJkQWjx8mabguE
uZW799JkZtlHIw4tNQY1erFi0pgiDc/AKirKlWN76R56u9fdzUAsYNYUUliP3ic0ogitVaDh5ikv
1BpqYykc37qkdyPA7WXwm6YgHXhMn9B+DS/dL3sFlAc2BUEA6jW4hNRhsOHSqsLUeVDT7apnzkJ2
PofERmz4v3ioEZcAu9RHYZ8YkpZCiCDShVAr1WJlWy1EjFsj4m6WFdWH8cg2ACqhGD6SFSzmd2JD
wXZyTUxhIcOao1+FUCi9gZ5a564O0e6SUAcf+rYJoDxEqpSQhQxXbpNLi2KOhh1gJjTWAsKf0J37
QHXLT1jbKQIE8BvvnXgj+rdgTdt0IfH5B4DVlbiY9QBgTQOVAdM0t+rkTyPpvaD3Vaz+q3A+V7Zm
E0rkSBcO3i7lU598mCdK3IfQAio7v5HzRGrl5wMtxbs5frX1adej8mb8H87OazdytcmyT0SA3tzS
JtNLKX9DSCWJ3ns+/az856b7TJ8uYK4KKMgl+ZmIHRF7HRMnm+nHzTMIJ29F5I70EpYu1t+ugpFn
3dp1FaqbO03vVZe4yt92279dx//sZzVMsy+MbNqOU7Sf6wPgQbvC16XyRAYFMf2F37zhJb9Pl7CM
wvUPx/4Y/5TFsSnFvyyf/wgC/8Op+M+e12gwSgtffuxquyfmBG2pydx5excNL1GO2eJtEQ5s5nYe
m3M+fKxtRNCgOlL9VoJMbWtnKtrneakcVWRyE/5ysxqPWbFTcGa2ltjrxtYrldYpox1KB+atBSlZ
oGM2LJUHuWm8MvucqURVMhaBIojyp974Xkf///MV/yPgSUUlbZecJywcor38Wz3RXbE3nNUvzt1O
eqifqty+Zc9/+W3/suv/aWOeWnMlVRPsj9GJdyJmqLNH3deP7+ZZuNcln2i9WHzjam3/ZbP8i2uQ
+s+O21qKTAkAFTbJTH/LT32PklRVFznGprB47nVmNOKrqmGstT1VmRbA4rX1KveKtDrqxnZp2yds
SQAVsAUwJNZ1L1boVkhAPi8OBpvj6jZqbU9SBRFhsY3EU8fzChr5f39k/ykG/U/L7x+5mmnkw2Yo
MwygaMBugnLKpvqbtsszAyXiyWT0pe/Zl0g0o7wGcvKdC+em7r4xB7fj4s+Wf461FKzxj1m8VhKC
Vjirgt2puyF7FbLLiDs4ntHWLcqDHFU/xclCy+ZDyS7X8fbu6ZyKCreVXnUKOaJWXdQ6aBrBFkTY
oj+4nDjgbF05Eeyyelu64jQJQWF5PaCMlR+HI46lVCfDMh2j83RGeOf6LyXSf2lNAj7936N1ITXa
fNAwQxbRAiRXeJR2lYtg+9KGCQ1rwl+Kmv/zqa78sw85A0w+tpq6Hk060VWMqO0YDEZcM5q9PlnT
+//+pv9lWFWx7rLQf7l0UxZUMWv4Yk/ufIKbYvn5bxfQvKnt5IC7t7epD26S6YxBdjTeJsmDaKUZ
tuzUc2PLxxzx0n8U7uijfjclztgjZuKjMZ0HHEPMvyzIf7kUQNX99z9zlCQVNgQbigM5r76wYj+o
l80T71ZE+ZvhDAOD8AyZOFLm/i3R+Jd5L+WfLcxapA9ivGQiknBDo3z/oG4UF5j10y/pa2O6cXPZ
pKe5+TP2vvjQRs5q2ov5pkqL3Q/1q8xsIqNff8ZocxWqVmLqA2xdVycp3BLRTztlif6XjP1fUhLl
ny3Rmcw8tKAQIko9dPDNtzKeCe6E2CxIXh+/W0zt0yndvYvt3ySRf1uh/zjFoSY3Sy7yK/Hjeyz8
ONR3/fVv6em/ZHnKPzuhs7Xq8+re3z8xmRCQfctnreEJh9OX+oRMjgk+DpKH9aA9WQ/V7/TYFc52
lbAeD+rD36pc/yLYK9ZdFvgv22PVFasu+vtmf9D32TusoSA7SaHk5vvpUFzKE8qHgPdb+a3yp/zv
e1KT/1PC+n/PXzz///uv7U2Vtg5YucekzJ5U0XoQ17dGyL+qaXwAkjsYdIUkki3ldBVteBRI45si
PaZavO/S3u366lS3sStzClYPa3Q1U7/uHqb6lmlw9KrcaSk7gE4E0W658bJcI7ydgb5/J9G4H+L1
3GnlzqypzmcN9J8M42UZA+68JwDqSDatyClbMJRpd9iiARVm9uIi9mYcPovEUyJmZMXhUZCs1e4s
HfuR2rdkyW0X1YUfYJtyWJXHYmxPs3VrmZJUxJCeNm+ozISZt4sUecNiOoL8yZXnDtHsj2b9Oaah
qE2OxMfVzPcsU2nJgTkh2tH4VdZb7hTF+2o1TmX8xr21M5feyTe5dblu8sFvllex9IUBTb02u8wp
YmwR8im15fWaqEVpK1JzjksouuY60+eUzo2/Dbk3jMueYMnsQnBZe6r/H1FcHOB2vk5Z4Vp59Qx/
N2hU9T2xCmfpy69kmS/DkoSSFYwNvqdDJe6GwbKZFJD77NikHUZKKrtwlbMKByU1rWDW16DSFfDH
1QbPAYsr+T3Pg1LeZ/F33Y+uigOQaKp2kpmcvpVtTMy4qhOjHGMjDg/trH/0pnK2OisLOmPUS88o
9ezPVMrt11i3JbYsLYSIylp4grhpAXUSlsqNoSuGQgzRo2x7w+YprvbUGXzlJOveqk62pnB4MSHv
VRYW10L3luhd/KbV1WtWfgzFMB21XAukRXPrKTd3hbp+SP1a7GpF69+SBE9qS61+t7oNtrnHX9LL
hluUXObxudMvCUh6ANO4Ua84UbTTDpYAEb1RJdekc/LI8pQ4yCUni/ZrVYKIKEEsmtZIhSbsEoCt
D3m7MqP1Ham2nF4V5nCTQxaHZbYbmv3SXXpC4SSPHGVs3Ai7p8XGMy+ZbXFw8aZl6Sacw7pbCsGC
T/WQHtURwr0zqg8YixfqjkQUAzhTeJyWY9LT0gJuuXMQsA0Pkq/iRPmLuJ1gbJQzXZKd6HaSHQnr
oRDbU4RpSEkdBSu0q7kljxbAxpVJjro5z/mtYd0ab6sIYqyF4nnTzPFYdz9l+7Ow59QOqIj82Sws
EmV67IckMHP1lXIdo1UGKYmwuKma0e4nJth8jg5ZupOwx6XmqVKvW/RUz3IdGpV4wWzkUnTSqZM7
r4XyFa5D/DpKph/r6InbYy6dSybClvljy+sDH2OdqU0KGPf0L1G7OZM1HFYxxmvC2s9KZIVDJd+U
VX2Eaas8mdHc70pQuELiCspSHLQMUYLN25QVwKYKIyuWhkoBq8PrKbObWnTU4lVpE3dZsydMSueV
d56Apm0Nv27P07a1jgkd3VC8ciq9BUT92Pnlsr1OLZPdoN4mSyAWtZf4PL4Xq85DLS/TDENXwE8q
mZDKU6w0QMMIMYWswRNYKlqR+qRnTFsC0pmfFinzO2Nza01xaqPnJYltKLVuJXvifUgK15f6WAlV
jH/pSTDcCVVFxDLagxrl3n+OChVyOVYalADZCrJUs/xW7OudkuDeYenNe9uo10Zeo2MZ3+b5MrY/
Q9bZkIeHNcjbJ5O3rqeoRYNLwz67o9RrxxhFp1cOurBLzSpyq/G8YeFqpu1RSIqwROyPxbx0utR6
ioALuxO3oSLoN3no4QUI+Z4HPAdtcUJ5smIPG8ruaHCyXUSka+M6DXiYMvKTFA8i4Pfig/Fi07pB
XBGnL1jzmi3QrvFRWIG47iCPMKab6c5QONIX39luYTY4DUAS04atLtHKSEFAsScc+fX0PMMvqo/i
ZsflYy1dUzyvKm8ggYlb35QOQ/QgbL9JyWxb9Ucq8b2AGWJgVpuP8fPUJTshK0I9KZ6HrMWQNq/l
oC/3CYWOti8Dc0oMX2F8TbMgAC960HNfjYqM2X3u9GO3ODkOvFiUalxpGqfg3crxECtPnOTpCk5p
xbLoQ6OUEGsHi/xKrWa8G4zG0bRdIm6DU9UNvyEehlNbGemXdOtSf9G8qGBITnfke3mWfssyUAwj
YIoKA+3FcCQ9tVk8XtyrjlDTgZIywBNfZ012N2OAQQ9K0Tj1AIrMmEN0C8vfYsMUhXmJxwaWRQ49
IRz03BlqGHVZNb+r/XhZBtAQECmQPlavKo6g5HIZuzJIdpM3SvtG8YTEaxVqxrjaDPxe03KSOR2w
k+Gpfab5uceONictmhlePFVbqOTkkuqPIjKir7prfc7E53IT7BolYNgbuif1lFi6Z6yjAq0/xqob
JwzUteODVp+byeux7FIRAgCjlmCxhtv2MNHgkw2PzDBWUQc5r/KAspiGN6bQBdTndeU8qhZfZ2a7
l0dnWBeA1e4ofpjZtwHZYyCN8dOf0eSQYAS15pyi4YWmWWgYUlhbiiPLviR5VvfUxc9avVfuR4Wt
T6e6OlCNisuzvnodZtso1KpdG07TcM69C8ut3J5qkhZ1dKcolBkGG4Nq2FmQP9H43rb4QP1RZXNs
ySf0Ld+UraOltyeiPLi9M0q+IQ3e2JacQ9n62KxaGPNGm1i8qGShRZMOxwzcUdV1lKMozzlqu3nW
tuwzXDu8WOy5Ytb8opvoRlLiZbr+aX4knZdWG4s2cxRd3sV9ccCKaj/dHz6Krjnn/gghtN1AadT+
xEHf8C5QboZl2WN44Ujt6FbruaBKP7XGtRsca9gXyeDKSxus41Q5bdceNXQAHZK2qrSXdjjKwi1S
ikMvfwKQrtaIsfZhuiqpcGXkxGkxCMVl8mk00JSEvS6AP22xmFxmyVYXJzOz07y0CsdTpcPorLvD
KBu1Y20rkZW0k+O30UAyGlWDoErsCfYIyhLZ8NdyKb+2iQs/MxQ3K32alzFDtupAjXV/VUdcmHp3
3BR7RP1HtBRPRsP+zUMuAUNl+rre9upq+nJFWinrQdLOl2V+o15st2rviHgHduXsyjAY11p1Eu1o
FRp92dV6sLYWPDFeHFxsqX5r5t5nIhF+JDRZtABLKMEni8lbFRmBEH2KSAaobfZm7S3jAcppYMUy
4NP7YmYQKKpU23zoukAro31jmb+rEivulAnXsgqjRvyUMvhVKa9am9pAbmaeGMr880DZaQvMG43k
mmbalnGg4bslCtm6j3VdAqvDH2l6Ka0PWXwZthd1JazzmuJhg7ciDf4KuAN/9yhM8KwkFHBkPXuc
ZeVnYjDKEQGh4Ps20pVWXtq0OdWTJdtKJYR6w4oVup0x+XIdiGX2RzVaL7EGLHTvZcV6Ax4PnLWr
dG8u9Mxm7HyBMxUf2qqcj7PeAxOshiRM1mU/YbhtMwX7ONXSSR/WZKeI03vNHb5jaNEK6u5T2jKv
yqyfZYGxWmfOpL9kOuE7Lfvo7OkVtDtQTqn8yjMSk6kEGjhjlTK1bl/QvrWOe6LZsI2EQyVlu6SJ
AjCjL9j3HVRVCNaZEGeq0l/FwlI5htGnAbU3zA9xNQjSWHY6FHZOS7ok6urM5XxQ6C7uu+OWfaTW
u6hxVJyN3ErsnA1fTUA9QRTkXoPI1Gu9J7QcJdOCPw3l7kO/LeCdGcWyU2tMjstg7rpIuTRGd9Qo
usVNedgWC7sukoEu8os4c2up4vE14k4dagrl23pc4tJPt9TR1ldR1T+ahTRNqg6lxIZCcc20n6x/
T4iQhrIBp84kgNdqmreN/UVOB0dU/ET+6qn1mkp1E6THBteRbn6GiXos1eK6DDGTBiY/CVDSeeQ3
yP2K23uxErQpr31Xv6+Ktav7/KVK5hcZfWaRr+14XKrkB+4FzFCIcbDFpjXiXqR+Uwr40thR8xRD
FJVYgbcBlgh7Iffy5swJW9ee3B9yitCSv1pBWdws0gFijfveVZv9YMk7qYL5xu3fzqwSCOJPxtiG
bcqx22ruKtAZKn3O4pO+umPG5JAq/cjF+KbN3yxCl3yM88OJytLrksyN8sWN2j+6AW5c+aknbzPa
40og18/pUVJEWxh+dFOwJajU1bNiPpSpWxo4kiN11/g3LGipSvWuaNnViiSYTkIeroyTtPrKGUcJ
da5dWX/bkmK/mvVzm9I90Jc7WXRKEUNrhmgKzTWsvUGcqPzJYpezdcg/VIOH5KSMYWQ8uXHXpJ6a
PkWMpVZvieKaOF+IwtEUd+UXBcZOc2Isw6v3WXnTzJAoYVuCvEfJkPbpDDypT/aG5WstNzVpykFb
xus2m6cYpwnmjcS+cgXKvcNASIth6qQ7EzZQQ45nKjHR8L1sMLGgmylv0RpkwBo65qzTMvbk7Ky2
nzrjS+aUAZQktZt8UT/lKLeYYMJpG3K/NfZ6feb07Lhhpuyo4EsnPsgYSy7sn2ZwTRHSE4xH1XQt
8yPGi6aDjC2HGjXI6HN9TmhMaO/+w6XsG9vLwkhfXzgDohOUESls2FDtOVJ8LTqZFoAih0ynIeIb
BHc0zoNSchYdigG32806m0TBat56EkZKCMJjl7tSPkIu4sgmyu7LOIzJuBQr92KyBTlnW4vU1B7X
CtF3cJs1PuEQF/QDGcUy7IUh8S0Jz8z0LiSkQKJaLx5+ImisabH67VRzxtV22gVTHHRagRPkc6di
ThOUkmcUER+iO2RF7NaZQmycurq4XObaCLWYeruqfIsxLk5lt+Nqvwqz6guFH+GwuLxFzG90VRGu
oqfo+7r8NTh6loq0w5OQS6MslOmstE3mnankhGP7YajhRHN9vX72zVVl6qOyqS8NkH44AQqb6Duf
vGK1qx9ID3Zb6y9lH8rJeRDeoHsHwgzvzWS6Hhc2nr45uPBvTeskFURG0cHiqp1qhtSypkYnq7X0
+24NSbZsGONDUs/zu9aKy7satT1SpTmqe0GofWVegqwaPPSJ1kmS3NehQ0cDma/MrHRW/5rstbjq
MGSf1X3RLfs5TgPZAh2hb9dNkpmYyv1hncJK6r43XU9PhMBPlhhXO1pNHKyOngaleWzL+TeOSdxU
fAiiKDGCIakeG5P5qci0HsXV0u1FT8he1gj6r/BQy6vTg6Pmc7niOn6ZxZQEcST9Cqbk1WP0vc6P
eXveeqf5UNo/1AhHRj/IeUZXKZzij44zVzZ13jreAzhjONSvggwHBxs3vN3M4F5sMcnI1FOTMuDn
GQK0LFea7bXypMUf6s865a+3VelJ7e2icRL1Pp4QsmPV2kuLvSn5Wh87UecDlUNiWMs3/CkJBCta
ft1BPEgodk0LDD6EN2BZ17LGGvJX/5Iu6ovyLqw+cG8pkEZX0t2m94v0NmanUesdKsfadeCy1mIX
sYJJ1l7DSDDI63PH/xZ8vAW1ze6L05iFFdabk1NlQYvjpXVRskAHnk1TcWV4LRw3suB4LxDo1M86
bkzR49TK3ljaU/4n1f2IrnMpVE8KnYj1hk3hl5HldhFR8nxpmVrrd5lyKMsmzPQACDyjrvPwlYyu
nIZR9iMkn9H2FA9/pnwLG8nvsHFqXFK/Cpkw7jAJtiH59q1nNZfa2DhOaWeL0cDyPYHc1tR+Zn5a
U3YuNDyFdb6M7aEBOmjgDKuVs2QsjTzMb0oTk4E+tpnHXbJmrlzhHZUlJ7qJg7ZPjqp51C9ac8Qx
08SBhraZxrX+CFNLlu3FxkuJMlFd+imUNojwOaV6/LZanTz80GV7wgSBeXcRzgFDldZzaYWN9pZI
DCAW86Ou/jEw6M0QmIDUzxxm1ZvawcQUdE9tj2XlJuJ3L2P3W31Z9M+Vv8101aj+K8yW1x4OmZKG
wHGSy3d0piG5RE3YarcqP3XascYplBbwEqdQmptEwePSW7tQkkMCgq3+riKvgFtelK6BaDd42KHa
MlpVtgz3MUQc4ZNJd5NfrqQIROOiPle9yjHrjwJCC+zm8UQ40jBl9ocYz22bnYSX2WtZ2+YXl0r/
Uv9orR+3T4UeqviPwrkHqzMw2YGl8aBY0yUq6wfIr7bS8DAB1YuPVhQA/kzMZz6LUT9UNzV5iZcL
XsPC9twpRDZJ6mRpdW4G8niSaj0paWUaA13kw22n6LUSNkamISZpoYrJWt6g3BwKqwiMKmPH461n
uVJyFfYqHtIVzuHHsq1fdG7JgiBMTkhmixetvsarXZcP0cCSP+mkM5XKG6AlUFSxf4ZXujqxeV3z
m7VthH0nKutTd6FdzTaM41pfK+W5jc4aAW1NFazwlcid5F1ZHFLmrEcF8TD30a2yKuwfa85BzJl7
mSVLXnNrKt/QP8ZtXwpovEH70ee7mcFf41MBkSNyaTI2uHzwuYwkmEWYjtKfSt0hbtpFvddSH/cS
ECSW4Y8/7DLB8gZ1RwV0JgLZrqnx3FQ/Y/Gpt/0DejtdCEp/bAZHzXl3b/ytVfa+KJ3ddpQMjUea
RS1eX2+JuwQtoqkflvJ9Tc8b1hrxW1/Fdqk8ZFFQkY/HtmE9q4uL7Gadsw4dTAmUKqQ7yzE4qSYS
MUSgAv6J8Sq1B522ozw5TISynCO60/Ws92PGvT/qpPMSZ8omuEhDhBRdFRIBkSyn7EfgQ6yFaGGi
2saZHdXLYpDN8iPuuvhTrf/MxVvfOSozRbi3WJeqrhwsenW0EunQ1+go+oUmhqkCahQY2ZXcqZK5
NvXCNpQXk7AicurNEemI7R9aTBhLLo/fXLsq9bUsHD0OYuVbswpX05/y2CmyMOmCUd1R5OAangxn
BufQPOMbnBX4fQmntbr1MMib85hdk/5VqxBwD70wexMzA1nxsVihIv4S0bVC7OhEKTJxTHLIN0bY
cldY6MFx2hYqhl2x5oleROIRO+nMcI7U21DH1E/4fDicgLPV7P57rnfslCZxsy4ws13XEbw89ZA3
+/gn0g96tN9ogk1cowim7zYjVMP6iDF9zUteFvjFiyv3F+aGiQV7Ejz5yUJxPyrgo01SFMQlkb2c
cgUGOiqJkIVtXLhF95LrUORLCh6HbCRoNEKh/9xMw9HTfYlRYF87orGraHGGtCFznQbGOV88VX7Z
fpT0VQZFL5D8vkaMyXMu65Ujlrx9+FFuXLkGJ1Z5opVE0L575NanVTXRtu0S0/iOc7QAKDz4AgOT
UJyoCCzfi+oNB9zIV4kWIOTFJ24gI8L6Td7J+p98eeuuNRdLsksxPCFMi3704nWmExgpq+CoVR1l
iFx6dCad8BzZEf3DnvtwpVtSM95j5dSrWM3k/pzwkJZneT6wEooWjdBRGMdrXas/iwOtnYi9rqy+
pogPxnVaXGyTFPJI6UWg3q2iJAut7k4LkhjNGIZttD91dJ6xlbZC9V1Hz0kIm3ereanhao22buI7
8DILtUvfo72t33c98J22X0M8isvDQksRqX9TB2vvNZkvzk4tuFHv9UOIbbWYfphTmGeVu8xUwsTx
QZkiezPMII7xme8fqoUdRvqpQTagS++SNY/x5HXNrp333XMLBBSH+V9yz4hWSPU1plvR9KLbSEP5
u/E75m4iObWIQ/1OtmymfMx5N+0H6gejJ3NH/yjZXvopVZz7ceGLI9Ub4w9zeFukB/VJwYZAnh76
N2UNav4ixdvWDanysYqlHTEIxDKHLD5KPzZFdBRatjBP0Coj5EpGlyFb4DkE+V2y4+i9xNqnlHJS
ekN5QKy35J8kdov+Ky0ClFbI4ubyLAmHvnPzZReJAQmf/qvmhtO9Z+p3M34i8oLatrMPmZD6llcm
i6y59zQodVCivBfnaGnDTj9Rx7aL9ahy6wojKqzfKOiDC4jZzxEHAPNB/K3rR1KJQt+pcW23y0Gr
uaYX8tbQyP+00reiPd71fxyUONnk8vofYem+5FQ7O6bJDusYy9HqHfUBurhEhKFk+9KzUIRgLT4X
vPKZb94YkM5v6M02tVYjuok36iY9TGt9CdrlWStuGWsqaXDhxuN1flTDoTk3SmCsbrT4qCU0hAED
wL26pLuRXIbdhTFQ0IlhK/msN2P5GLkW4uOgeUbkjHEQNZULEraeb1uC5cHBam9IxfOfMW6d+k1V
b7x2sXcLLL71YOp8pOqZkYevTT9kEVgD0My4/LUENULLW1tfNMoz6Usv/GydI7NwjJW6x+EOIlDv
fWyOFZeO0niWVLtj+Y3bgxF72XXrXhUVfUXiJsR6/w2TNSHfEUU3qzfRLyVw/QedSgsAzOvuC3yt
pR0KLcjyXSE5FrEriBwTW64hME3OaL8g9eUUAjcvlLt8DNiaeumjcAvw+ZCTCl+0XpLPdSBTL6lN
yc6U7DTjLNHmJ5+GdmfJf2b+cwsnI2xyuxJeo+a5+azkaB9lz1RO7kmPNdKk3+GP1b/1JxVJv1sU
RykeOv0gTVzmEmPLz1b0uiQ0hdQOL4FYTSLQ3jQ3oyTGSdwTOetUyCdbnO5m76mb1/R286+1EVE1
T+pSHhadpE31Z9ZWzhiqLTzpDDuUP6oivdcSs7cFWt5CIYPpqk5WuDkOa+UOenMy/u/1DrGhhgC1
zrOTQGmq608V/gGTK/qD0cpvAgKELWjjvYZdl07fUbXnGjJRnrUyRyWCVhP3T53S7vs1CeWqdvSx
2XVN9CtmzYc1mV+CnAYtpWU711NH7Xd6nvvlrHqG6cn6xMViV7Gvks1eaWSigdQ2JbdOvuXkS6Yb
QT5EZkAKDmywU0KpOdxluMQV9V9K9uW3JSi7VMGtmpm9+tLexjb2xvV3nBSXDpSeiwvNeafyk0XF
kzZlDJahTRx8z/xJ8zrJ30y/otSijenvou9lSieLOb5Xqkcy3vaOas6nvMW8eJgO68AmLtHEZMZr
EKnl9Fw/Wv17rIl+NuOH1uZ+bOQPSAB+Pt7xXfLjNN0Te4TaBURu093jZBFffK6gpVu8uOV4bbYT
mlq0Te+SeUuV7KGOwoyv1jThURVumHJ2OdcEDvHXJDlxb86rv1nEWEftN55/ZjqtYxQAmwAfCwrD
ldTDTOuiAhkghh7gcNTeg14qw8NdfVgRvofrHO+qab+ixFKsopSgxA9WRf2COk+oSYdNR3KXvSbn
FNz29YpMFG4b1bgTt3A6Oqbuq8utwqi6syPdqxnQjKCYBJPYh/V6rr8Neq5yY7oiLqNSTNNVGPfC
4zYcwVkwQzkZ75oZ83TdQg5KY2c1Mb0NPzpWKfVFvi1KWOaY3oVA7uwcbCOn3jT6JNxq96Raj3S7
4MNMO4Eg32SWPnEy72hW3SU+ZEQZIgECfi0mHmQUjGKMpGDwTXwh4nX/VRjv47wz5HDFqQhc1/I9
0RNYUsC7TJzl6ki0Vno5ZeJowahbSXb9dCmzF0s/rfM5p8qK0Kvt1YF+O8Td9g4BXFq/GFPU/jes
caie3AjyCFEkjA2fp/XSSrfh1/ouUt0eU0+P/jQLAlaa3hZ9fJe4GVa+eUxe6+azoBPMmg/Tf8Dq
c+pTFFUGV2C8a5gc89hOEqHEe070SBhZ+Oh3ymJbOwtSVXQp8qCobtZ07CZPKC4iteUxP0CuNxXz
dX1rUT1/RHJtdM+g+a6jH810coukn17lXHR47qJ23hZX43kvDpazurOqBK5O9ZLO0JKk0kvS96Y9
iV8mXzPm3lJ+R/XLiBWqml9JASlCUj1S1dNWZ+6gcn8yMdhL+7juD2pHDRBHIkqMpRhuE5kEyjFS
n89eHoidTnrxkm+U02lnGWkOKHpf5fEWr1jfLOp6aInjZN21huMmXYrWWWbckgOMNnz1EBl3xKnq
re37IlLnd1TlZ723U9BRY3lkHwptKy3Bxj2/yWUCC7pICqdG8SNkoNPHYtA3e++fJFKTxhmU3bJ5
yqN1nbqX9jWzHNYDIihihRRT3BJ+i+oDV7Km9K33ikBTeuuQWeJsJ1aWu1Z2TIds6SqG3SSiK1/T
inK4e4/d3tfVj6Idk0Ci+dXCW72gnjNiTaXoYnEd1BIPfQ7UYd+MZDQW0Az50I5fjOQeDcyy1c0X
KGNuX9FEt0T1NL8LdyeY4SjQpdE1UGwHP+XQEMOFVKnecMg7xQpdsfd7hqqC3HjReNric76+t+lb
nHiW+CFSokvVVz23Au24iN6iU3s8FCjwFuUfiBdiqj9bkvg1lsIhbrlpIhwSX0y0faF50zOOWTeB
6I57+PSJ13ySu+QaFV2G5nHVsLjSeTk06qs/S7QvMyEQqV8nUfh/ODuPJdmVY8t+EcygEZgmkLpS
l57ASiKgtfz6t/L1pHn6Xh6zHpFGXrKqMoEId99rb1cHPqD41vXVys2SdeWg4SDczacSli5EAAXE
7h/KgHMi9G1e7bL4iuUxYjIdhl4NRBLWG1Fn3sR2NhoGWX9ayqORDcBBA0w+dk/ekNCheAd9zOUq
nnNqCObaNrdUZS+dZFhOFjxOGjJ4MJJTmw6LUnMOHYo+wciKZ+iXLryxYhKtO3QBpBbU271T094n
V1mSCNCnVg0DxcRELzeJzXIbQReepStJr4jyzMSkfRHlh9DWPJc044wUleFQFx+pyzMRMXChOhWy
OGpC93JxURr//lH3F7M9ZfzAMP3g/82JwRjFJTW/g5KY6ZdYBc/XaMD1R4U1u9JajXNLzBHNLnVy
ABXOUZFttF+dob0rV0xGqmkGhwx008/tF6XkQ9mXHIXzR+F+NmF4/5/sef5jqBg7pE04mA51d+Tp
5nUYJeRX9saVLTTGiY696EG0Myd5b2xGqOlIps0LcxBsOgBkCAOvavOQy98GHX6i2+1/Z7Px/xdU
Oc3WsUNaD+nRKs5EVYjXgpIoql/7NNkZAiZLxjudXzwUzp61mPts1G4dmQTDLjcfg+RswjKGwbPa
DI0/u9qpa/tgWev3arN4k2m8zvbK+OZqzK8B3byOP6V7jtyrrverMd01MzpVcMlDJkrGpQ13hY5y
eNWUjSWWsxv4dv9TF0uJumI7W5a7Uu1a+TZSniK9p9L+sotPkxFT1G4tE7llEddsnMyZvCdEqWbX
dmiPcaZfU4KXF6wvk9nOIkYx+zJrcIl2UlGdM5TO+WNouEileyP/mXdurD/tMXpSXLT2crZWudaj
P0E+GnWxrTre8LazONecr65lUsINrA2K2HSJ+AjktGNP32PY7Ub9yQErLrAQRNWLpYSXhqF2TYMR
OUp/iFD3GacJ1csjhN2EomVlGapclbp1dewwuhkmgFAVUtPnc7E13fBWOGy9MQFHiy89TJa6ZWyV
Cpoxm19m9T4C4sgJVRfu/5hKlFxAKDO4k4H0jaZbv2Quq/QU0e/MoccLQK7awsz1TefKwKtiJ/E6
terXsjU/w9oJVyihUAuTPIgAgMQ0enaHalT3+SlQVm26MTUXf5uP72AwhmeF+z2wzlP/SPtZx3tX
4J2oIj+HSMo/Ldv0HTYIzAurpp1KSKEXOGG8OvyNlKvBdh+aUKwyrjFc2G2ECKcBNiQaHrOxNVgT
WBXXVCj7SlMGTyjG0iKXQ+dFdX3R3jor8rV8MxkflkD/0tdpy9Ogf9QjLX4GTVHmaCVoluIu0BHf
WxieQ5DRXFbHWpYvtq2xcrtHidKXwOzmLtasU0/wJmOCiSpWMMJi6TFl8Cay0QqMN1OSUSllv62b
7KEfOhNVK0DtIplXinVVqXyZGOY8R2SBFyiNuagrU1vKkM/bcZFJOj2efASeQ5PX50x3PcEpoozl
0Wje3VjsMoJGqr4rWH1k+aMLh2oZ5belPDhFto3CDm9cFzHfz9ZqcLL6Vcz6EBdblsEe+Ek5GYIk
WJIC8mNsUDh7VJGOtmF7g8FtMYYHfEoRVeeUPU32TqlXursrrHU43nqxN9lmij2At60t2wuPdbhq
2XSBnGXOzOpjhXmkAQOmgWZpy3g0mPtrzhPRqVzzOSFN0fzejPWO+QrdaNF6Wf1Ysm4ipLs5IW8r
zt6UV9taNkRNNL4bMWdC6I24WTo6i3Te0AG4GKSwtAqx7HA0GEvwh1XBsq5ucnwj5M8tt2Eltt0k
Vx0EQqfTWFbPclhWXbepUmNbma2J9kbJFMMcAj1z/j5X14Jxaie+HM5tit+2/0hbl8Aa462svxmc
BXV+bMPoqBWbVB8eZvfHFAy7MzqUWt9NVrOabD6HUtkK+WmYbDtRfOxnpEXtUq0pPTdXP1R3zcpH
vy7BX9w6+Kjzis0zcQBEAo03aqavFPZH5GgzlQ+LAZvupdXUjR7L2xQkXlAJtt2ZnhVEkBCFAofb
N9O6qR3iPseic7/7ulSXnToJX9HCaKlZwY9WwKPyUhtdw0LJsgUbjlUWFWSWUfBfIB/Ikpt8zlSQ
zoZVWk7o7kGwDR8FkLej6bJVEsebrnL3chxR8tgaA8U0IMgXY8hsrLRGTzbFilFbUZggZz3jG9Hn
8T4eK+ZS8lxhaqsYj3RJflAQ44xe28yQiGNXvA2au4pEcgLPPSZRfAnuBkWDuVNHeT/jW8mgbmzb
Vpdql3cru7wTYsfR2qtmLK4zaGcx2O4qv0O7cO7eIMmXD+TW7hezyDYuqL9FQWXSncR4kwooBePW
8spXyEtBVlOyterS7j/6+d2sNjp9pwFOVkPaSMoTPHqKH9rXRj+OjkutU/pstg50a6G3/Iq/TUn0
X2A/JBAINYVy7lCl2x+JUtHBKLY/Zi95mTxpYrJPEzI3s4SU1vxOb2uJ4af9ySnPtnxWaqbUOzUv
7i9cHpE7mdmfpc2DZrzCtKy6BDuaCkEsjeq3BOVPvF68RmG4NiLEioopXKKarje1Ysu+HVYW/TY6
HNZIjePeQDjq/tTn30nwKXvGnbzCYvoBMhiosLMYP37LlGJStWVtr+Zu1eCOUM+9uXaCS6AdjaCV
5wTnpgGFeLPG+Tsq+2EXN88iXbep/WNlEftJ+rUFLsYuvxWkfGGc7IHA/T5FWPHb0kvax8jWPZt8
WGfwUmjcxGg37Z28IygaNmR0YX7FMmpTRgznojpMEuAJelXoGSp/5tuy3tgSEntJvJ0zsQKBp2sx
EC51L2pz9AkVZU/ZuKmCefKVyxfsBISrhgJR6brL94hkv0zjeDWXdT4c52EbBXtdnBor9kKOmKR/
7usrohPS8pAhpK7cnMkb0KmLLddTNGvVq1xrKDSyT957RZ4SqnGz3o/Keze4Kw7tS2RWK2V4Mg2T
6NUBb4Lh54liXSxqvSwFZ+gbTtr0EtrC2rT1TAYI5f+yCDp0U+3C/3+vSw+IiQKZl7ZI2oeITizL
5kOosZWQOYXBEKjtY2TV6SRS+04xaetM3aTFxzyR+DGaXj3rnqa9tUGxc8eUvwMXbPLhOLBT/A+b
+zgQHVL7zToAWL1ZOMzkW7wahZFGPsPwebKxnDLpSOedy/5qffazUiKQsLQwE+EAV0DbGys/mbAh
SKEbAe2jeC3DVUk+TMEAO4k2fTkJ+rttJfrzqE64W/omKglVRdDOU4Rrs6X9rAhEsZuJmYOx6vtf
WTniChlQLXqZd+dOMtHn2B/RtUKpTb6q4vNwGVTFD2oXV15fms8OGAoGj8K2zmVurCN8LrsaVzLG
FSXfiIw9iAqFdzcJXtgZiHLUA+nfE51ey5Lc32l+SeZeAd7YaK2acwEyHamjdq2Hh5EVSKVjikWl
x6dcWaYAIl1BwJxh0C46CsqCKnA9pvVG7xWQ1pEZIIXYpVPCW9in/jQa4qEdp49RYW5oWGrtCx16
uHDca6Wxc8wdr0xck/qlvnfKjR7+Fi7x7JF2NihEzXJIvMJ1znqDqpye9OARSj1dJvF7xaaO8aWr
uTTL6haIi0GANTxhpxLBL57H5Cug+aqrFzm8aRxuUjy29stoMdXVnlSGhvGdCHqJTcRig5/j89gc
3QHvQCCr6sGZEJkCK9U2TiT1jwC3aoZwGs5ockUQ+C7FldqvjHtz1yGcB3PlMkl1tkOdmB/tXC0H
vcLQHDyOUb8xAsfPklF7VMV30Cke14JVRdEziBQLDWyAjNooHYjgQfms1RAHSvzRNNlPOEumZC/l
3GyrOHhWGC+o3WM0MpKVNsBNY6XJRjqjzusD1Vuofsbjt+AcEpajYQQIH0x7k6pfk2Q7nzDgio2v
LBIHhhfdLFTkZGoTbDmgb5zjVsGB6azz/NfIbQTGlkiiUev26ig1woK/iuHF7vAJMZMnYpH7Llk3
U7axmeKF3UdBSnonH3FigbtDIfZ83BwPw1M3gIaaak63EvsWExV9Rh1yzGjTUkYzQWc2Ndz/mrhe
5dUFWTalk3fFW+Oo1zB337Myo4BmfmlPmQJbcA93AHpcZ1n93NqUdwzcYrs/EEgcKyu48bAd1w6G
KAhmE0FE+HVNt1PHd0yd3RILqSBvIGhnBtSLZYN/l7EVvDL45QCrfmy9/Oz5ZuE4NAk6SthecibI
mDGJclW6o2Cfi9fQX/hT9UKuIzSLEXrZwJSTtOQOW5fWcU7SzGWFdcn4Vy2Zl23fbjsVCGQWe9aD
LrAVjxpQSy28tI3WUTCxx5jxjPIyhXxjlXYonQdGkIe6Z/At7LMWFhvw6Swc6teRPbJ5V+AfglYj
4dlp+fc56gfN8jSvWRqwbWpeLItow/J3CBjkFaP72iU10rOk61ZwOGe2yVzGLFeYE0YyTo9g7dW2
SV2xmd2K8as0H/KYaR+1kOqHhVsdjA7STGg1sLG6C3SK4bjx49iiqwt5Chu1py7FidJYsOnSRS00
g4s92AyQHOuoOOLmJJWnBcdiqh9sKnpDyFUjGBYLj2Nsn7jUKwhgYfNSJcApw7gpTOPENj2kuyd0
yAmPxXoYfvTK2WexuzQF3zD6Fz/vkelunQ2bsK+2Eb+W1sDw90+FNqys+J2DfzMV2T5ynU3QrGmO
ZXewngKYnbJktzfUSlNoXsBsd3Z6Dwx7J4O3oOZ05EEBrpHR/FCG1qpF3TbHkVGseCqJiCsG1rnY
ZxvUG7s10rPqVfOPCanVBt22yt9dlhgR/3CvnAbYuPzb7V4U89Y533BgMvoIVYQUOLbOj5SPgZxu
03b5U5lo1KzJTSZ/KHtMZDH0OJobI/7EPBvxWzCcKU+LlhlWyVsMdKE4K7VVbnpRb1xprGri473p
rsUYY7ilS18bAgJ+Kja98jJUydomydaN9vr4XGJG0nsWopmqJ6LmLnPYWlp7aa8wjLy/9AMHe0xg
S/flWoPcmHqwTSznXbIYtq/S9eiYrBXH8JZjvMkA8vTEhjIDTLC1fUQdZGLeDJrw0PS3YYjW5YT1
zy53BhYCTIFLAhXvPvjO5JNSesROsCvHXNAj99jnC6ZltEmhNe4SaA+LKV0mb7X9qUQ31fbxF4Gv
vU36p15+OejyWkWqa/dW5DMe0Hj4msYCb32Zv2lFfC4jQmwboz1ro/MkZ5X8gmz2SnfaK+m+dImY
a1gLJ7YaU7GYrvL+OYSSX9PBgljzPWFoUUP5DZTEfbxndsy7xelZOMk6LMDPE6TMQ1eeZXCjmZEF
ovA+C++2yVXVxcvWir8sBqfDbVKeqPejKjj3FtLVSACAGg7A1kFLv8FInv5/1yZw4NYwXFSQ1BnS
1p36TUtzIkSULnSRH/Vq8mcr203S0q8smoKJNVo8k1E7LkUHgatpIWd3qq1La/rShfOZ6x9Oep5F
56W1AuCiNyBZmRsehTV+QLAXibvsAzA+DeNOFztbw3DSfVfcq6QiyJ60mqk+rbAfxm3H85HfFfF7
ygMVzlhO9LzEbxg5ktZEb1yGzkYVK61mS2EEZZofWTizavXac3irycg3hbFPMkTmVgS7MTFuZixX
iWX4oTtiyFiX8VpTIExB3DvT1+t1Hh8VEVwxRbTR1zA4l3B6tcJvLL9I+nSjtqX4urxq1iVWjHPD
vL12yqMyqp5tilVhq/bVGROIKOkYK5o5gpyyYYUl8T0acF8NJLVlIjY/nCAhdbav2KaZDv+nbFdS
4FItoU0RlYKAVmEJ7jq+L2tczRL2COPkmL8I8QEBOBtfJaKBAfrQ+6NCLcPBUj4Le36kd9ra3D65
hkbihuqxxwyltJ/jnBz5rKcKxSMs/ChPsVg4wEPTJhmntRThUYE5qMb4YMXlTg8tvDKjtepKXffx
AS1Tq2L6pO6qgOlBVMrnOlGXJmQbTlvWx0MOF82qzYZj2AReiMxSzBN8/hz7hnD8tBhg6ZpK+yhn
15aMWIh6VV4ap/Y6l5N1wyYHBthbHchtYCuAjWvNT0OGtSdjeOMA7rQXMW3NgC/Nw25J0X+dJTEu
0OtXCu0yvPF8mO4Frls0W5fWORCPZW6jytxmezUWDy0VhVYxPDDb9SCCG+9ZrhKrp/wUwPLGmHi1
2fG2pCWAoluCTMWl4muGaL0obPiAtTzbpc1AJh3D3jj2azr4MPIrdJtqGHZOaV/ZXlX6jVVcmuY2
ybVh+GZk7EsmxZrx1FYFpXRIQ7As0sBYVBXWtGKlor4aYvTSewoTXYuRn+Kxw0D+grVt66r5OtQS
fT1r89doXwdqtHI+u8p3Nr4gi9Oq352hLMchoNcSsxcU8QrZNp0s+E2xqyAgRLNRpfbZNyWwcbYb
Gcjo+U7036Exg6FHX46eMhNXuANd8sGe2yI6jISBs9FNfMqZpi0w5r2Jkj9TU3TjCd8L05RpOXGh
TyeFF7xXLSwJ2iLqxlesQ637HRm/mr2Zm+acWScUTeTiCd+xUh1lnfsGzvzYqg/pfK7NdM3S1GWN
hmRklzp/c+LnqeY+xHMu9ukA016DjRvHmoyqpBYMK++6xapwsFBFfnqnEdFpLYpXaLRmdg618msQ
nZviH7Zr7DB3WKmLSjz6YomTSJJP17Qb9g15WSSXSL0TKwd1nLcrIGjdFl7Y934xH0075x9GmQsQ
RiLuWKVixAiQijUxTzdT+ZDpDzp1jrpu5x3ZsQz4FzN5SM6IsXV+vgtg4bIotzh1I6aT1pbBkWmu
2/5UdV7GuCu8meGyyim2obTNn+q+XIoBiUieFCgPeAmIJfkAVL5IjE9BH42qAGel9AiwNU5d5dhJ
kBT2xyZAeS7NuW7wHaESRCeUTcXimoWwqILMi5p8NUzDQ9kgchyibt9Mb5Ppx7bl6cm+jS/NeLAB
R/XoVKoKj6ZM3srM3DpC8Ol9ueW5VvKd7aD21i50JhZJ5ZPyY0t7ztgPwzbzpGWTSn9uxa5wXfbq
YeCi1S1a9O3RelbNXyvL4bvsXRTOT3H14Wpdhn8Fy0M1aD4uVX/SWzCIZK3EgLJiH97/ou6Tdp1v
Hm6KKTUWwM4MlnlbPql99xAhy3QOAdL1XulD7GLKUtbhYxjfn4roYrnRruKT1gNthfriGXW3bY2D
UCeLZFRK2ThsWJeXbNS2OWI6psh7FGHximEDEABhYMUes2Wsb4OEwOTeAi6Z5tyf+k/LMhgbdYwJ
wnJNPhZz1ZoJwNCRWO54ujttNXWa/GowiebMH4o4JaFFUo3lfcuUxe7DcRWIlmVlFe1vNXbruWAQ
kdS4PJlAdWPzFNUFb3sTqqyIs8haMVtdP4eKZj/d8/tU36bP98Pe6rauxgAhdJkpmC78phjBRbFC
YU1RppdqPoF4JtprUhfe3JBYABdfoUG/OVzxY3irEIMsDBRuvQri+sNsz7WNaWLCFzaM2U/eYHqe
moBatYPw16pnh529ddZRhg3tlzT0h7rSduKeCVFm55IMI7sQ0aboLzUDZLS1WUsWIcMwgYDsaFyL
WGdGy1pV9jdLjsg7isdtMPyEWJVdSSMng4vbUy7lYipPeQ2shs++pwNlgauFx2/QTsG9iyyRRAz1
LdWsVyKQlKLbZmn8ZoT4cvNsujrsFLgxPd1QgrYms6/+PKQAUBruhmXDu1Z3V0FsD/h+JL+mdqtH
ylLVl8Lptqgs65LApzLNbpLcLOqnGWSNjEFKdTY0QPlN5nuYnLLMD8G0oUOjCcphOkekmy+ot8kR
AAGWinPO5tkzhsCLm6Vsmi+9Lde8S37fyH1HB2UkimehQjopEnYVrHUmRHK8mRMFmn0TTF/9Jphm
z8lSSm1SspSs/83uD1y0Yn3Z2rAfAHeq4DaYbDUU1bq8lxdM36ryHetvN6xEhKuNPVU2s3L+ViwI
lb4CJhIFajW5RoVzUmH5YvoMLSHU2caHHNTjSCmB9Q0fo4xSf85z7vG5OTqDcvdGXpjyFPFjVa0w
4OLJP0eIohNd3BPcKDkCKn/1GOr4xxg2rMLsUXTLYLpqZLMoW15LrK2lu6qV96EFsIlXneWN9Tv8
d8iCXPXaBDs5PE7atg82Saj4Y3QO4ocUBtX1R/2WVqtp+M6zpZt/RKjz9ntkIVI9t6ip0ZvkrBie
1XTpsIxqOOgMOpWcmJqcvnZu6POz85gxORfaHfaMHkKHwuaUcGi4/cW2/Hw86v1zbt5Eb5+U0Hov
uTtTcaQW9tX+iETZqN1TJXed+2JQNJfMw9M+KJaNawcn0Q2e3vClRXg9Oh0zGE1LxYqSoXNObkXo
YQNtX6SOuTfu5tqqEkR/Io97NVnnmdZQiTZH1wLxmWOOqDlj1pgZp7aGyjKKadMpAkWqaHaBU3As
dJO+7gGxvAr7lZa9VOpXGk/rCk/JVLLmtp5ngnD6iH/I2k9GsNXieluX1SZVcE2lylrDDCBIhske
5H0vzLiU87cUngjik1q0LqNme1dqKh2IBkXNdHPrIv43jPfK4U0mbILPdQoYG41DW5OvdesLqniw
4H1tURBN2PKq7J38uQep0kwXeINjeemdnON3WguycsZs3donQz/pxlYwGkKJVJ2HlJa9mQ7C0hZW
VdU705GBH0vrFY2C4BHk7loSJYXAKPnGe838CnWxifF6JTPKdgKJj9ohe4NX3FjYOt4sgrLU+DMT
0K8SiWbSzTVj3NKkqBXzrjaSQ2Y0t8gE/VXSJyWM9gGMhqWER6uJjIUoMaO18cYVcqPPGCNIWhuL
ySdyo0cIzC9kAC2M+rmM8TUMy0J5CDqio6fM8sq7DSlBLb50PKo9h6txdyzbCQddVdlQ3rZh8He2
V6bcSPTFIqBrlPqIaSBqskVXqa9KFbwpMfIwCpVtk3ogrW+by7pOlxqAvttsx2hlR5QrcvoN43if
u5DsGBaooKyCYd10Jzzzded2SwecTWr5MrAvMowOLYyOpTKtuNfnKU7c3HZ3Wk2406PuECfnwAQl
DHhR2NrKj/HGswTcwmXYKM+hXvsuCkGbSsCNS8hvBN4dW5U/z2i8+fRdueAgCtIM4S/9hDFKZA8O
08Ma0LSLQIugAxcGumCW5svGrK5BkZ/sVJ7Zn7wdM3Euu0M8EK7UdT8ANbGyEcopTCyf6I1XLZD7
ILNVL5GYFKjykSPdBbOsQxLAOsUjYPF/j6XS7rle/xBK9eey3STM58xxB2w3C9X7nF8wPi/u0YmX
YYF38C/Rif8cS238uWS3TOLeUnULks9cSeWxbK9t8PyXP+Cfs7zpvf4zVasypTqlhq7tVXUo76Co
Xh8mXcYgiRYqkTaV1VuXDFhkrdqiopdorz9dKJCXzFlCIfzl9/jnoFuurf/8PZJWz+vehdKZx+M9
RjfF144UuJp9OC/8SvqySj0WjqN9BsohZu6g/uVHO//2EfwRhVy3hj3bDjfDaBKwS4aXHQYqxrxx
yUwPavqWsKYTDQebbdal+97YDtrW7j7GlsCDhgdMqdati2cRV0jUvlapvowV95tbrJEb3l8GdDmf
pr2omD2YzUW3Jk+fqNRc/qjqKqeXnGO4+TAqbRPBgaguZvM4tD/k8MQdigkKa6YncJoF5cgKim4T
W8ouNRswexLg546KFgM9D7aBJz9b2OEjm0mcmqSzijf7Q+2xV+abqqs3WtLucqnAJJksa6Uq/E7p
D/Rqp/OfjSkOPAM1979/pf+yNdP4c5nqILOmD2Vl7OXQKBDhaRsYJFvmyltUqDjLIyYP34MONWL2
Dm2mravMXC3ieMw2xWjomONXnaT3IX5abm3SH8nqyZt83w7guVWi15fRoWLRi6B5HFw7RokfNGZ5
LoAWlqQIYTCd8Zl2ogn+8sIb9/fin1548z+f075M0iLL1Zktk/Lh5Ge74Fyso8Wn/9xsknahruFm
1MWL4uEbBARe7IbFrfPFgsm7F65/Q+8Lg9VBBfRe/u1j/rdX54/MQSkUvVGc0HgI9X5DAJcKwKJU
r+Tnv9aOvihdg9lruGQueVf4QHZBYqN4wH5l0GyQTYk0k7aUnLsOLa6nnt5UpPl/xs1LRMOREddq
nSt5drV044CxdyGR8hMS2kA6q2rpRxje8/Cllk+ptR9/ren+AxzSyOZNll9j41khArJcguqEJ1US
yXVnH476IHBvvfTAh7m9w8xrdktYzgt7qJfOjZH7LJ8ma6WS/ZGQhXpQqNI636GuRV7nPdmFb60G
7g7rhPNyOZsYylf5wDx/Tfri9e4VZQj9OziAPPgqPdbWqAfji3y98jx0HwaXDRcyT3yW7FPUrLk8
ISiPJSEGyg7atBbjYiChrV8EBF3lDHUYlQ3PzgvatGU8GNzNFMFdv0GXwc3XDFubUKQuOd4jyDLj
cSQpGEZO/25K3mwa+wBWgqVqMzDI8GmZwNayW0XZfMR/ybUppb5QVZu3NzyndYjhyXxOdfMcxYew
APhxTxlsJWkLMXOvZtlO20Y3gVRvQj92wQ+betrxZIzV0qo+53yPXwoZ/rnGYGaztaTk1CElCsuP
xnhOvyWcE1p1q82oI1Zc3PSyP9dd/qknju/SyGnUMVlO40oIH8EX0z6xXI/2KKqXIzEIdNCUpQsR
f+oBe9LHciURkNmAXYabLPho1GNOd8AsojQFwbzkeulEtcBsbZKUo9Q4cjHPSA8GXHHOb5UMa9BZ
mMM5JqSlpPI12ABnvEw4HbCjxc1TPe26fK+DT9SA3ACCVYynPYq5FKzuV5BIF6h4Oc3Bs/Rfe2bE
wRZADBrOeO7MQ5ZdiLjRwq1rk/8TLal/B/a8N5jsEmx/4VujR69Cyuck3+Sq55ZPSXspc93X+vCq
UMxmfY+fmz1nufBkh22mMeR6LJIFZHcJ39llxe2/v8/GP4f/G39uhe40PY5VctYOdmeTPeRQVxar
gggpoHCPVccMGRlFqeW7AsljieIwRSQWTKfQiO4zJzSqJvrJu+xWptPaBL/KEPolm7UE+5FCGJq6
7jZDzUgK181QlwwgCKpyInY+239ZxfvP6dLGn0HvrVLnoRNFnHO/5lI52pg1ygNg+F+2C9zP2n84
g/+fcHcIuFBjZM1frkNmfKbN36qhfynn1D+qocBtCjttivRg6YviSNNB70caQUcp/zs9mjQblh+8
hH/ZAPVvH9MfNY9SkDAYTfwdCW3Nc/2oXFGJ7tmpxf/nD/ijshlFPeQm2RsHKKQZZu9ov+mPsPHz
h/WXrOR/K4DVP+7DpFI0YcT8iPBj/Mq/kl/zt7koVzqaVluLr/ag/e0n6f/yrf9xzWVa7OgGxPlh
+GVLG/cckiIc81U3iQj36p386f4SHPxv9fb9N/i/Am470l1TNkPpD0HCkDtSuEQ5tyGECkID//tb
Lv7lGRZ/hOjm6r1ISZXxAZkI1xKBgDVBcSCyxNZaYbwQkKtZmK6gXg45LEeZPCjRV0BKuhLMYGWj
n/XHGWJZ+Ukq5uBRsg0bxKdaWYl8JxNOWY3pdAkL3zB1zHrfylzfAOKN7q6DKl8HSJH0geT9JY24
yvRL024y7n3mdh53aq0dGmLLjIZhbRK9dfmxACUn18NNuTK095p9nd24cpXnUn5piXqpZyTIOPN7
CSuokQrtxkgGSsdOvefKvPRs/m6zI+DHWLKQYXwvIyLU2c3QId9M7k5xYY6ouB+G/Gucn/Qa2Uhm
x3rETEMnimIbI5pFael4//0r+N8D9R+OEfFHoDB3cS/cqcQYQKYXZkfyf5X+I2qYksC899ghbLgR
Sbs/p9pFMU88guuK/GFoqkHWC1DJ0cC/njAxT4PDUDm/iolLJmvvlr6PkmdHZSjJFKhnaYe8YF8h
ZmcvscXg0Es6MHi79nADVA69MHVIstWaBtH/MCi7Nj0oYtdnO9fWgPQeU7iNFMQybS7ltJni5twj
J6Qugm/ZtesU2W9hSXmxIverCCyvEN9NsA+ARlVMYll7Q1Fclu14Scbh0wj6jTlOnkEKy5gSOq+H
R3N+H/Ot0f4PdWe2HDeOretX6ah71iZBEiR37O6LHJSaUoNllWzfMGRZ5gTO4Pg251nOi52PrurT
clal8nTfnYiKirBlcQCBBWBh/d+/9+b5xGLZOrKz8pbA92YgmZqUiytbDpH0LjZAGaK+/mQ40aMT
IVm6DHPIwmAP+hM7jiPx1Fug3G9ux5JjmCiiMa90VMkHr8naW04iEY7kZRnA2y8KYDHK21BmlwHK
8z337v2udAzF7h3MG6Yxm4Smyb4y2oZT3DkszrJJPhgdC8OC6sDCGyMkk7euqcmBvua1ue2Nlrre
gbRJR5a7JHkamIl/KrwcW0QchOXRCUJTZEEJaWrgLIwCnrX5HD6Dt045a4C54ttIDf1z1yY7taEG
s6Iw/NV9qO6T/nl4NNgLcGj4dbjh60EH2s1XBrVRjHgK2VlR4HECleerbGB8nHvpM0lRaLZiFTzp
75m6ppqd131VOMGTvWFGe2rwDGEp8MLa0aC8Y1rJV+qXjHabXbYQC5BSY363o2RdFxDZVvUXFNSN
ucrvgGL6zjZr76GizHFEQeIVOfvihHGBPNZlDiYVMVl1OUORuoYOf2afZ5ecg1xTwrmKsa02Vh99
PMectbzEvHUdnwVUX64MTM+qM4n/k2Rfl23CFSvLcxJ5y29t8jVqyw1clrVDKujZ3qKm26k1ssZb
9BM3asdi9xrMMlW5O04fL9SuO++u4q1/hobrxLg7uoQ8mMCkH4WNLHkr7JvXaP13Ymfeo4EFNI3N
+LCB17SVFzTzalw5GyCp69fPj9EmO2MdcoW8vD4xkVpHdss/Ui5vRmQyd9lI+BY4xXHMuUG2sl6a
SK4o011DFFglZ/HjiTG4vNxfhHPvIJw3ZACybLlXuDceigv8EO6mF8je62L7HybifvSiN68TaCpP
GjF512FAdXqd3fiCMsBizMSJL3dkKy8PIpg2+9ofs8G7toxFc9lhsVOnJWB24yxQ9UmvmSPRQR6E
q8IOGjjvM0kMjlerods40yPTD3UO3tkgsUtor3yW1cGp1c6RUSYPFrpdOfR1qKi27zvY9SAxjfoy
J9MLzQ5qy7CpBFYnxYmOcGT1Jpe/f/ORbI5yHaU4oiM3tJvNZxuBuTzVdEeWbfIgrkaOrKbMsXHp
ibz7vkYLCJXx/Q58LLUkD2KR5+V+KeOOFGhTgkrKGo7wsziQeo1wA772KGd3a3rodCvKeW6tkaPl
xIVuhWtAvM3dmMUjRrLQtW1gBV2tyVyUQbQaZ7OjMFlAI5mowsQkBya7aSRXshXmhfJj86oDVbEZ
NbqZHgk5lKvC/+wI4JBY/IZUtyVz4F37uQVYNAxhbykz+NZBt12rakQzoJwSYAIMvPdb4ti6wT5c
HMshdDvHyvfTfUpVJIYAr3l1JjhFWMr715RecXL9/r2O9JYfIfRNb/HCuOoKg1uVaWxd+EVzRg2v
vRmXktb373BsTB8EYw6Pm5kyTewyWkhCIMqJiGtgDCvhnpjFjm3C5EF7JY0r0Sdxi9jOkl1DoSFQ
89jd9h51e67lmdth9Nq96KvwNomb7lLlCPTg06Yow6p5kxKmT2z9j7SnPIjC8ZRzWu/JkV5Ys0xN
Ln3qwKakPvG5jjSme7CiNKQtU3OMpmuj3mMGIcYzPwB8c8pl5K+nEPcg/LZ96JSjja9BohoS7aBs
230vzO1/1BHcg6hr6iRXNSW919IHgOOYwZcWuqtoh6+qT08NnSOh3V0a7k1/Rikbz2I2ucnEur9L
KXjPy/4yzR0SRPGVH8y3sz15K4DtG+FQQ/P+ux2Ji+5B0K0B49R1KEaEe49d/rlMT2Qwlpb/i0nd
PYi3vseBcVNz3ci6zIqFAEhBuYVANN7KefOfPftB3JWJ7uqiXJ7d4DjdP0uy4sTQP9YqB0O/AaPh
NTlXXhBvOnsYzBNGWMeGwcGA77A+zUPD4sJqAx15sjYURQP8e79Bjoxh92AMN+0QRYbg6q4Xr3Dq
CAVM+9371z7yQZ2DAUwd0Rily5MHyFNNRE6LoL744Dtr6jzfv8WRxvlhIPRmCMR5GM29ovrGEWjU
bU66JZSIFzba71//yGrGORjHSTHMEbTeci+pao/MOVxZnicunB4SIDZ+Ph2V2BsoCgBKAbL0/bsu
V/+LkeAcDOxYURs2O0W575Lua5nZLnl6O99lChJEmXXIM8D/vn+rI0adtnMwmmXXlYiE5nSPZCi7
MR/nHBX12rgfH+3VqSTusa+0jJk3X6lKEr/CMDXda7tky1HUCbjb2v+aepSrVgj9T5kFH+txB8Nb
jUlg2WELMZb6eyRBKvnNG6+MCf1c+6mPqxPJhyNj3TkY63VuKMehJHXfm37yWPPhr8KgDM/f/yRH
hqRzMODjKI2CqGrSvROd9cnHtL81qxMj8tilD0Y7h93aCB2V7g1work3gvbd1s2JGfXIWLEPhvvg
sT61elol/w2ge4H4CyibBf1wPcOUPRVnj91l+fRv+pJrpz0VpEvbc+jW75pvnMikGEuEqxEeyOv7
n+DYqPixbn9zl8m3dD8p7pKC42o2aY97A6CHFaK9zrgMUTnUJyLYsfc5GOtZojMclLkTtccU75NH
Rejrt1vw9A1uEide6MiHt5e/f/M+AQa5YVaCoJyCp159VqqF1PHyfmMdu/bB6Na5G4RjkudQFu56
hLkgvGOdnGieIyPaPhjRaMVaW1D5vnf28OQ7tHAkwO/MeuuUJyLgkcH8w8P0TdM4uuv7vuAOnf4N
ZBpSwhOPfqRdxMF4mIrKr+LBQFUxj0CAX1rEpfpEBDrSa8TBKCiMZkgpycn2qdgAyzDBV8CdW7QM
mxoY3ykv4CNtIw6mP0dVU+F7c7YvgbsZ4tZWF+/3mSMzwo86kjeNTu2Z08ikyxAk5nQXEo+ew6EA
FaZuIX57/x7HtkrioNPbFhkcP02y/RClMMdl0U+3llF0FAcTjqyY7OQcLbznoEy3lOoN22Au7HNW
LF8z7RvnVtQPJ2LjsYZc/v7N+wZuGHeFrNS+HW8N5xozpBOd7Nj+WRwMkDaelF+rXO0reBMB5wZI
B1DZr7qX8FOL2BYHs1PlJ8deQvz8EtVsdbGf12qfUpVee7/p9kQEOdYbDma8zirmOZZBtvdnY+fA
kmnIlSe4AXin5tQjKypxMPF1ymmMquAOnYG1gAbSchca33UDltVON+/3tyNv8cND8803nqKEkiSX
k/AUnXbnPGQhBQzUXpTzKf/2Ix/gh2P3mztkspykNcYcF4n8N9VqSoyNz+8//JEG+pHVfXPpOLWN
oJkztZ9f+o/W1+p7+And7PvXPvbYS4O9uba2da8Qg6u9nqQLLE48NY5xIgdx7LkPxriGJfN7+UFH
+QHekb/Js/j+/cc+dunldd489mhSp1inESML7wuOLamIFA5ImzmVeMOBSQ5V8B+20MEg9qpcdpGm
hZDn4OzVQZZ4/x2OTJ/WwZAtakzbwOXRYzTlPVfFmXkXFFfV86l56Nj1D0Zu0LVu4Uf0ecw/rY+c
0S9u3A3S5BXHne+/gnWs+xyM3b4qk9hcKkw6d5XftM/VnfGBCcP+Yq+jz/75OtxSQ/z+vY7cyjxo
rtQwpemHZrY3CorUvG1gGyeufOwtzIOWiodQTGqZSmMDEk4Z4djWuuzqIMxRBdmaaLgTPCqKnMTv
gHZuY2iv2vqy7W50Wzq7UunykkAZbt9/1SNfzjxoVUe2pbYrK9vX+MlSn/YpenSX4rEVOoP373Bk
EQ3/4+cB1JoDCnZMDffFC5pvqg2Vv1JP4sW7Dz+xJXj/Ln/9ycShT3hQl56JtYLaezFpVrLYZdOc
eIFjl14Cw5sAEFfmQM07z2+SZM89rE3T8MRT//XaUBz6eZu5PTXofxg3M92sMFD42301Qowc6s37
DXPsFgeRsTQ9MBFzn+17qF7o5UF7SDL6p/Zhxy6/NNqbxsm7YsJXl3VHnnM8djUluyE+kXT568Ar
goNomJu2xlqSSw/3oLsx1mk243P+8H6zHFkwieBgjI914hr+QKkN3o3jx/6OmpfFFfpWf2lv+y/t
1xO3WcbRn3M4IjgY76pOwGBkvAQ+b3jITIuHxAqcmbVLOAzDvNk+0Uv/eiCL4GAgj0kYhAl1q3tq
D2BxuRro4G4IV8lLdWoCPzaSD6UPi4m1A/WO1UGMzS3GKyh+CPVbrzmj3BrWv3/q+PDImDvUP9Rd
3mK/TLPVmBKGxnlH0H//ixzpsIfqh9S0xjmsSfj3Bkg37JWNzyXArPcvfuyxD5Y49mB0c4AC+lpX
GEwwA4bWhx9X/q+X8b+j1/Lu9y7T/uN/+PNLCV4tiWJ98Md/fCxz/vuf5Xf+77/5+Tf+sU9emrIt
v+vDf/XTL3HhP268edbPP/0B9Wyip/vutZk+vLad0j9uwCMu//L/9Yd/e/1xlY9T9fr3X17KrkCe
9uE1Ssrilz9+dPHt77+gR37Tusv1//jhzXPO733E6AyFadLq//2//vx7r8+t/vsvUv4q/UAKX5qW
6TliWXQPr8tPXPGr45qe5QVCIpj5YV1flI2O//6LI371gkBKz3Z9O/Cd5THaslt+ZLu/WgwhP7Bd
15FUBf3yz9f/6Qv964v9jerauzIpdMvD/DT0ubrt+bYT2JYDn4zE4zJi34TIPozsQrmAL0TVtGeD
A6oytgJrYdC7u6GOuxMnBD93vt/v57smbyYtABeHFQVCtkERgDvd5llNEgmnsXnjG1F4qmLhIAz8
cSPf8gPThkLpmQdTi0hrvzR84XM2PEJrSuuuVbvaSXC2i0AukjQzKOuW4A9LOEUytC5VFtgV6gMO
3U6MuJ+HM8/iWJLzbJrX8V2a+mCR4TiJLxwXz018jLNzv7aijzL1MZycZiL7m/73xwd++0F/DrE/
7uXzIT2UtR7qqMOisxHeRQ31LNh242gQz2vzTruQcXUf5E+WbuKrIp6TO0P0p3bGBzmM329NjzV5
Qxt812GaPjXjzLVkHwBPs4Zr5KPxPZNks5dDyWQCPJcTId+ScN/Dvr2NaeedQsP5sR1d6jTNSoYA
48v88f0G+bF/+Nfs9sdj+SaKKdu2TPFjtfumi1tVkfaG4wZbt6yrMz+LvfPCnpCPTgIGSQgeZbRx
N7IbaBkGmG9gCUZxhWuW3ExOiKnS+8/zpxHnWD4oBId28gP6wsHKocAUdnD1IuCfJ9axaVZLimDT
hoLeIR+GizKKZnXinn8adcs9Ges4cDHgTf9gMOg8n6SYsaoqRxyHlaKiQBYgrd5/sz91PenbpreE
OtMTHn3w51gCVbj1jQRLbi+uGvums3odwzXLugIdrJG/jEaeBRe9KLzqvMxyHDXfv7/8sVp/+6kJ
KgHIBrpf4NiebR28Z2ogHG/wEz2rRlPaGO1lQLxXtidMgXFD2z33wje/jDOlDjW2Ho9OZlrNdTAF
NU4SbVU+UzOpXlW0SGxUnLu4HJlJN59hzWUBckpa2EOhtFlm54kRi9tCSHU7pEAwQHw600cV5Wb9
OPla3gv499h5OpH47hTBqG+NNu9MVLHUczymiNcrHPXGmiyxX3STCyxiatjjeFqhUzLirG2gcQgf
TXPdkyNzGktUa7jcwXVCPlJvjS4DSCfdGXKX0LhIpFmS0MQTeP5auvgmFcK0h10p2hjsmlHW4Mfb
2pXytiZn+ptdegm8v3GR6o5tXgdfc2CKQHExu8HFc91Uhkd9alzgjFeaGQqXtoWUuKksAVASAZ/l
fGcX6kwPfQN34nw2W9XexbU1f8+nSpTAPfL4pTaj0TizY9cxMQtTnK36Q0KBNZZ22loxKjnjGSYt
vgyOx/KzCOP5SyJ0ayBN6jDmIpBQXt4Mlf6cOUGgiRo5e6hxNNPPw2yMzqZ0zAXrKzyb2i1rUSwL
EJA+7mfsV1dDVUcaby+C4Sqv7SS4MhO70fikBClVf0YAySWdBZyf2TBbZ9PCW813Muwd47xyhQE+
XHTTXnuDgw1gi8d7xZYLcnDouSjFw0qdK8+WLANBUVGC3WpQ77Zd4yCJIwBM/alsyROGpey/N2UQ
ww0gLMpLM3fL0aM0RkEq8rLG/ixsfI54aznEd7FrlriTqibHsMgKU4rU4j42v85BE7BLHZqyeJiq
JLSuXK+1gn3piSDxdnyeMYUFiD72qaP1xl3kaoWA0xxaH3BqSWzAUD6pSa/MAzYEFsw3ghAHOZy5
Vluydb1DlMz1sK7HkF6nHc2OwE89pEalO3Cg1GVOiKuikWSXmRrB5ADRXKADzPaYYhgBgpSx7any
8HxR8eLzFEA/DNAQbcu20vFudpWk6rNVWJ+2o43nL4xtICmNkyYfLW8RR01TOWy6wHGzTe3aEQzS
JJBwdH2Z7sJ6xJIGDrdG64dWocFyaMzUxtKqvoHUxUleUsTdBaHU4F2coIaGUitHw3ma1XNit3La
YS/dpGfzCG8NXUFM/ZmwUrylJXDIlTT19Jryv+cstBHcskSwxCe6q9TXU1wU1pXGBbGkYD7AvWIe
vFlhb6ra/ktiF4IO3ntD9HUsIqzV3XQMsdK2YIXtevzjPweelaktq6DR2AXjHKfkhSqJuaJTQQuI
ohK7h9kezJHaY3AjSxzD8gHBdYh3mG3PGzMfOHUbvWgU54hRIfi5CrfIzCvwN047XUkw+Atnuqg9
3IpaFBRU/HZIpbcqpGXXRQatCVQH5HPZ+9gd1GrAIwu+Bp5ZKjH9T3OUJDdKdMgrqirBIUcBLuo3
cGhDFAMQGr+p0BEXQ8LhDtOXY12Xc9x8idPMtndq9nF/cW1tfDfKPkL920wYtdRRGuhVazQRBK7I
Qkg5pHZ/rTLWB+hLvNo8n2vcZTdJHrky5Vw8ctF4TwlAsjUfDSylcOvsoZCR8dzm0r+F+IorijFb
8I2zshQwxpMg1ZumdJLffGvGOTwU/hLIwqwqHxR8KKqJ4zCEMjb7GkyhZaUTJh5KI2oAb/1xxjnC
vRazvXhLaKMPN4BckPJUSYVI0A6rSp21FC+OO7/og+66d1x/3BlY/HarIAOWsG0LpZ6KXolpk09N
z9YjGrydmmzjlbAcwEsPI4OKx1jY34KM5fGapTKZDyvRWJZGpt3jXRrUEOIKxy62hGFLXyUFuM7z
ZpxB41Nw0doXs5fH5SWqgcblwEsQblbeHDvZbjDcxkOcWuCZIjphCGyeqmLG6aO042u7wpQbzE1R
fZhtNMsLMMG7b2SA/qWAs9Vdy7aW+8offCAKTkhtecP/HmBKdBgDwajXoDqL9LvhVuhzwRrikeJV
rn/F9r7x92bieLMBoKpuLKgJvdLV1YjlNZ5xydiDm6lA+uW6opKx7SeIrOZMEX+nOrBYCdGPum8V
gsxMffCS/VAlNmYxCCFXqSx4xSxMg4tiNsGkaMqjrkvWG1AU2jIxsciN2+nW86rKvJrC2k2etKGa
8rp2KIO4KecsBlKoAqPZDNTBzMADcKovxC2Cp2HxRydOon5JrDzDJN4eAiy9Gp32+KnYMYA5nTsN
jIlwRB1Oa0ap5yNm1Z31iZlC91giBJ68IqlXUZmiTKXHy2ZI4u6T7QoXjX3W25qUyij8XZZZ+QUE
0gaXlqHW08vktV5xa8kIEYKuDGQOjleXA7LIrjChoVlV0t1WqTLDzUC3fWoq5r11PdgF+H8vUZjn
jOnw0DRzND3q2C3GfZ/VoXFXiKS988A4IU+tLcSYZW64e6MJFc7BpKqxTY7zJHoIDCOCCj3n9XVT
Sqy6xdigGJr7SqWXqIKi9iUUQ43Rshrj9lNToSAB2ugUw52snfYu9PC9/9xZSfiUOIZKzxXI2HYT
cojpItySKGftmCH/VMLDgFSTmVFy5sOLY2mYyA/aGmnnsYOEfGZmVgQmDBPA26kJsF9p5yoifFVB
xOFGrcExW82kPsVViImMa7XElDAMwS+6+GPABGdNhGpZ+iEW0rNJgW7ZB6DMJq8KXpwk7R/HrC/k
tjUC/46RL74CW4lxMjLaGGtmOX1DdzzfB1WKZ5UR2s1DWscUbszJXN+kofSqq2hMR/Xq9GX0QQdy
jrAAUejPh25xUTB7JiQO52PjK8wK1nxd5ilWIby59XkotKTyO8l189C6sblPpY/mSRsOhx5WIxoN
oUuDyouFwmpU2VnIgsKM8/vE7KEp9G5Kvr+P29/6esLnSysfKzvPzlw8x53ARR/jm0194U7M7dt+
8sBWpHlg4jidEAuocW+oyKYOAhMQLzKx1MWoxvA3PaFuwN+UMIPlOA7CmN6EiTrPUuDFm4hMBKZ3
ggIKYr0d/6aygq9LFdPw0ehsfNMQqmXfLT+ycDSacggKvT9/SjsJlthlyoM7oGOqzvhCPFBkpuaj
TLzmuSwnGxiAFtYnuM94BXvxHH9lq1bpfTSzOuuxcxq85j5wS4BUfRFmOL3Vo9RP9IfW/5Y51GJ+
Ns1adBesHWF1bJuwj1iopmCd0k3eOql7IccwGHAU8AJ3Ok+UG5fPLI3KmyLltA/Nog28MneUHTwA
lJPxlY3NhQV8YApM1NZ5EYa72acOl4CmhNtQ3M46O2COLCLz1RWVr0BHeSFNrZUpcC2l4D3u+uGL
MWcJevqh6x6NpB7ym4DlKuRW0YDLz2189+JphC/cGFP2iGnqaMOJsDFDsSdH+WuX9Wu5laQw4q1n
KYlmbtL4ppgWgC0ZQnE/cwEM1/zzvEJAaTgjgOeqCV9Nl/NA3Dbb4HqiAQOgf6PZrRrXgzFkFmF+
PrlZmu2g2gC26/Lcxucncb3N3Dj2l6hpjc9MNo6GrxkqQFEx25B1ViX9F89Je3Rb7sKS9tskmBZZ
PiiuPBqZTWyniCEHKK/RZ56c2nhTlKnXYbyAqVtUG1RXRuXCTA4ARNwXmhKv3aTS1gEjO/VY/4SK
WTnDk9OCCBDoaFOZtfdi0k9ADFeMcpixmkM1EaiRCSqaPbkSzGbf3KQMrp3QC8J10bg27mLl3LGu
rBIB3alqvXtg91l1PgXaBxnnWfopKKrEP9PBhN1baCeNXNs5vakckn7eRl1pveqy4HC/LEysV0rs
zNNzAbt/onhTz+alNgznM9k+2zkPGcc3sY69765IeQMovBNwwDSw7jq3WnBtWUL/mJ1KXnd+lS3A
1CiNLyZKPb5b7WKP1+L8y22jOkh2tjOKJx1444ChjdENEC36Vm0SC1XsOd48Oej0wO7YwA/WIPeJ
jsGv59ofafvMaQWUGLNFBuoTGfpt79QV2yU999ioDPHi2mYixBgDAY9ypjrUIa54Bt4c3HdneZaR
nAlwocY2YU9sriJ8kp/IgsT+1hhd9q+qjOhMdZP0ziYkN/1sp9ZC9Z4hNex00fWf+zTD67cY+vlr
MaZ9sKGXwludphTERN2K2V/Qa7G9m7RJ8s9uiq49F4Wo1bfclVHxYip/VBfSbUz3PAYIZJzHqRSY
E0csrM8KFz73LaFJ9muXvwChqrP+D/nFv5XJvq1eiwfdvL7q/XN1mKr+Kb39/1VCe6kP/q9/Zoz/
lNB+nL++Zn+Rzl5+6/d0tmf/Sg7Nkx4ZS3NJQJMG+iOd7f4a4ObkmmSZTDswpfjlb/9MZ7u/uvwF
SSES1qZlefzon+ls71fLt9zAl/DDbJME0r+Tz/75PE4Gvsdiy+RWS2abpN5Bdk23OATENq5XeZiw
OzF0vRuNethF3pRti1aIj2x8u7s3TfQXOdclf/uvtNNyU8lLk8dnxW85MNN/TnxROxJ4qeMBpuly
ZAA14CjQYloSLkorw1JXwarZZ7aIWFaouMWtLVaj9W+l335/CmFLMnyWIzBZOnyKYRzqUpnpOeu6
iwSaWijQtEWzWAyA8y+5mD8G+OW+/+qWDP7c5IAOPEHi1zct1zrMtCfNZEyG25Y7A1eZx85tryc8
UKYPPSJ5kDuhPd5L3bHvCmXjfkvKijxLDdQdzjauTassHaeXRo+D8wU/I/HE6hobvCSdbfk4xkVK
6ToQqGpjSbdozmM3FerBzWQnrlk5YkdTwzu1q7y46YOmS3ZM5WxkjU7ekRm+qdsMQ9rQMkexKYVb
Dldhkum1MXX2UwG0ZO1iWMIBgCLLxber04siD2y1TsfBxzElImov09gyE5g6AtyjRPaIf1/xmnFw
CofBcHDLlhcz3i44EwzRayDNEIanjR/qAP8N+VqwE3N2VwXdXTDET9mkcUBT2rjHJSRcDKT1A9nA
+mIiwXfL+QAgQFmY35WRwyHoiwegGfIhcpRxHlYLfda0FkskbpJ6qaAcsch2Xj392JreynoGUxbj
j23VzVc21J8MZVOrkUuxCyrbZMkXsUCdFodDdujs/LXC1c8A8deLHIqMBNbg2kp+1ZN/GeWwLGvw
XGs5W8Vr5Uv3xe+rCtDr2Jsf+sh5yr202eL7ezW6VZeeDYYM5DapRwJ+wYr4vFPsU/ZdV5S3jodZ
9ZT39c6qjel1rivdXiCSdUbAQ72FRWtQRequG402wzRWi1vIgO73UrmAMKWqM6zkpDPcDrZ2MSyI
J81HmaTzaYwnyFGxD7H9MvC6wbuNycUFa51l+CVXZcFU3YwWelKcCfL6g0jmoXlw+VDjucr66GsX
GG2/r2uvZXovAnEpSWsimA5A4W41A83HumSi5G8eB3hMVH96e2PE+mHtcpzaXUUYj32kuL77EGdp
DjrfIPsAF6PDkq+ESb+NhRk0ONAkecxzpqLYeXECyAjshfdBZLG0zz04lsXF2ONscZaBq30JRq97
VHOBO2GUG4jTwQH7FurY3jWxpO4Ui/wyxU0GJo8lb53Bn7ANtZ2EPZGfx7O7cZwMDnBH4SXYCLvL
IbZnNXnAou7cs1BkugFhQVJvO8Vl9SHTTuVuhEyLLx7xdfEaqpSBrVmVWjsnifGYkVTmX6iysKqP
vQbTB2loYhbOVYbjEmeXOIzWPYTLtddwGLHuWwNWRerHsjgbdVpGW6ujogcnySz+OARGEbB5Mlhc
5jmRZaMcGaFaSZMFckfqA6MaVAbTmc1ZAj4bsi7XsVYLyDRXfncJDxLfWhPhS8XwjYxbDw8YWKVs
lYBn5bYfbn0zFXpLyh9LlMaXzvQ57WLZXg99GTyOMrPVA849AYurVPgf6yIcYItL+yFwzZH9XtGN
Cm55ndHQceKKzVA0SfaZUQ0OPMqECy3MrnFbTyYjTldtE/vBeZ7ZxR7+DMT0KKWaikiftvIBvG6f
fIPsx6+a+TR6l0yRdrN1yLPlV4HptJyLeCxrI6/AqbabZqEomg6sHoNjMb2QM6/iK/xcSP9S3VrM
Kw49BcYTk24GyoSD+SxVw3Blt0X8wR3zwQXm4ePv45Dijs8QrRUvM9m2aVOY7GtpyQSyLyfi3eOU
ug3HsanoHgJdRx1TFr6sF00gMnQwqBiKK0auHeI8SyptS0pz/uCMelDrOo9YvCZN7OEM1GABsAZC
3Vvb2cXgZt0HRvcakOjGExvjSdytXLffGY5y581EGHoxe6fLdmU8BF+sIp2ePYDyQPGFK2/M0evZ
dVZhtqvYSN7D6muwrZL24G2H0Ak+sTIZrF1I3slaL0WQi2kzfBHpkUA6zwZQYRtLcbK2xoQzf/Fs
FdyXlte2ZHex9V1XHItC8ffGZ0ycKr2a4IJvDXQOWFBxtrXyPN/46FqzuDMKc8Qzz4kxafHzPAaP
T2YBLOEEEh0zI4kr3gDAvm+DClWEILfvqmlsdk0EJv8eo4mx3FtVNsz7JgxL+OpVFCccxCRYjgnZ
JrfeNBRqZ9Re2QDvJrG+bqWdZtS4pY5zkzXgVFYujNK7zFXVraFL9EhlVVHmzqEK+HJsHTLcdUc6
0gayISpRoxTgY9FlcfKg3bHGVNfGTztOzQYv6rKJ7vSUgMvGvQ91Lg/yhWAaQf41HMCQ9QwlMjdj
nCp1+8kpZ1wXcmrBy4hJDcy5Lj7hmzIiY6O7XMm+gTPn9kn5MY3sasIlwUgvgqFzb5K4MG6TXvTN
uVZWTb/w2rnZAUn3P+gObvjiinanbPNaCKu5gRhd9U9BKrCJEpw+xWcgtLvHDCbyHWnwDhhrpOVd
N4QZXt5x7JuYjOdxsallazp4+E7oDIQxTYo9cccBXuJO3Q2TLKshLH1Fd23GOjXP6nriZGCIsIbe
OdnYtJBxw3kRFqpvrmL6wIZlzoudS8SBreFQOnrRUNnRXJl+0caXI3Yi/BAD8MHPxCYzleHf1NY0
fiDVlDRXvt9k8dnQU1J85mQOsOzS0eWunODQr1McuJt9Cad6htLX+OFVwNKwvWixJ2Ox4Djlt240
+2s/NabxvAMi0W9mq3b3TONDsK3bznuuMh1XuFfPLf4Pypox0dBJ+AqOzcyvuqTEIxEnCxwqZYOP
K26OQTQQLqzhNcXiAEa1CQT4vMeCr9uIjlXtaoqpCWc2itRy0IiCL5PDa9HXJJ3arn/RnnsbV5Zx
VXZ+swV65X8hLwsz1HrSjr0NXENfmhUFRYnosKUKSACQd4Z5b+EbyXnduaVbC9x3zTmDJItortmg
Mk+aRgH5RcVVej2r1n/2GcKrgc3tdxEH4WU2xMUFdc3OORklOKGalFVZD9XKMDQehUWmX6WXAy8G
5vBoBCr7HFF9gM0a2c6rCvWvt/bMPrumOtL6puO8vjRsig+qoGb6TvAOFUGafCGBbT6mbvVhaHzB
gW3GeWUesnAYrP7DHIATt7rirK7UdWjbX8olcavyZcT9H+bObDluZMuyP9S4htmB14hgRBAcRFLU
+AKTUhIAx+yYHPj6WqFb1S3iSqIVntos8yVTcjodPp6zz15GQ4Y27zssf0P7LGdcEaXbkWzM+uRE
CiBqu9E8D0kiDrNv8gYY+/mcUnV9I3pLXhm+Ue5FaMirDI/3+yIo33A3qg/9hQfmmsGT6nOuBR3b
HBDgfWCHdy1RAUioeeRZ1SlPk+Y4A0w5BEV1HkpC5q534w5QfgZ3+hg4LrSpbOqBsmPSSAVRtnPL
Tl45WoV3JJGGI5mT8cz28GMI6/xEeOhzB62oT2R8NkX43mzLcOfP8kpbY/0mj3ELQNcf8WfiaAZ5
gZd1/rFOWpP0XGWf8plqbo+kVNodu7B85NaMTaRhPsbY9JD78M5J2eFO4sNQwtdZRmQGEcP2ZOaT
hpi+N+NGQCf24Gz9KK6xmM1KsEUWNb9pXxt3fEHoxL4ln9LFoSS6tb2Ugp8pvuvBLh3cTN3rNIWp
mlfV3q8x75Ie3NFFVo8hSTpwmknaAJyFMlaCiDgvVWP/sJdWfiEFHtwVXv9FtlX4iODYutEsDuAQ
VR7ZXvGYS6M+jORQP2gpSCdMxEuMEYaoUyfvSPm+TfzZfHJJm2pyvKfBDQ+JddmIrfou7bHS4rz2
vOngaMyLag8v7zD5PknA1so+ta0zQuxqlubUy+neZvZ0Upj3Zj99jcuW6WHdB3FPFNkRX+pgeqNc
RBQNRIKcmktEXfldaH4LyJN0FurZ0kjPjTU8N8rnnAtFGHWouffCLe99H3fTLrA+cJGZjV1B3ddV
VWr/Y6/EezmB5dIAqDxsfU/AzPTVgPc7p1CCzTCzfO5vqIzFL9UGXOIUpfPklmV9Ywfu47yIJ3L8
oOkW27/3pyr46k3kTSa4egCb2hum6PDsq/wWUcxtU8XVbYoJ+DzJu8px8cjPG1KYCI53pAgwEu1z
/9rDqffKwe6ygCYyUOkIqnA6mqF1QdjmGJfhQjNFbqhOrus+GfZ8yrOxOndAcrBnJ3A4z2X6MZhG
YBsONp1OExYf50rY95ADi+YKay73Pk2HGFqQAupQ+tZjcUG3GzGc0QGkDKKcDJ9jq6tOxjI734gT
Zu/LjKsVGYzgdqjIEBqhmR9jfFiLscTPLGyaCEVGVJuSCerEw2MDdCOa0uXZDEGDm6gwPmmLSLuv
CAs0okZYPYr+SGo2crEQ3i1OwZ8ntnfTNq06ei6wCz2EP+o5Lb8sjfl2htjxPDicdVNAOCFm68dy
3n9WwkqeRomotswLbsC2KA6x2UMRcrL6MOfxe2mrm5YiheNcSvCZdTUBEPNJDRKb6/1Pie3Hdwu7
942Ds0oOzbiAXxNmd+WgsiOx/tPEh9mbUw3VLnXMK+EPh9oCipKnhuJEJo2+OJX1Bs0T+3zdS5yQ
jfiUhTl5tMHNSKBZ2IxYAEoiaya3zrrA4E6ESf8okwZ+LNCtHYdlvHMxYr1xZ9keAU7f8ATNDt6s
jeeY1Zzzlqm8r0LoxzDrwy8oF5aU5yYm4PJ+SpugvbBkMLwf2uHa8s2otlLN7RzjZh2a5p4cifdB
8JHvcHkGsib6inqHZsApSwSQWp2kPFqzMZygfYOm8ZL+uZIFNoBYPKI0uNjK5i6yB64CyxLnT2rw
4c6UwAXqNiA9RyBjNxJLeOM4o38uTVCus8f7oATZcZOmpCZbDa134O5gk16DZRDDH0j76dapyYjk
bdbBtfP/GYh5AmDCVLt3MYF1TksjjxpKNe7Zowqv4nBpIkzR7aiomKwdNv/IA6q21IQXHALR04jc
6m3qjbprMDwmDP/gOmbgdMBD4pRsuDZRQzxl/ZiEQERRI7i4F/vsDRdrWuXDGlGdTQof30V8NbkZ
eh0o8JhUU4JUbaYgeLfEGXfnq6mw04u0B3f2r0EYDyO0AKPw3OSgdQ/V1zUWvwmOpkNIkZO8g9nh
HGWfENz/x5qsJHxwu/ZdP1XwbzM784gUy4U/FdxNpjkg4iQIrgYSc+ijd0URUlHIoymrR/GRhJxd
qi/5ICuvOutGdH5/8YRUAbejTFUZ9Avfcx19WhbPQkcx+k4ZQPQZyDosBLs7SoMicn+dI+HRLKOJ
vxBPRu0Yx/RnXluS/fSPtVXUn5OuwSutdW0kTSQGdkGhgiPpKwDMWATtOzfp9k2sTmFp/8OJ2+9D
xBlvVUs9OCQ/x7pyMwOCrKsnQvAlGOaw/lE3Y3PEiQULedG+I59xtQRkyia/fqOo45Yt/kYSk00Q
HSRlxkViKF6D4mnZA3aoF51PKGLUVauZmi35YKQc7XBWKOFxYLdG62KSN1FZCvm29LoyYimqY5KS
+s+c0rijjocH5EDetp4omcR0N9j1tYnGafKM9hD2/g1+QRkCr9ZkPaFYhUHGOdL7/WM2dA6/Tqeb
D8Eia+hevUocKNTAbOKm5eGkLUO+Cas5/2QZsQTx5+fH1hV1e6VazHMwfEOtcDBti/maIFYpDgYx
TKzrEpfwxNymPIYXEhR6RwiSi4QVNihPUg5ZL7OT8dDMwvmQZmikDghG0sjm0x5IxeHLAiuV1/RU
vDNJQ+2yVOnbtpt8LNjne925+XU/qO8tZGAJjnnvqfHolsiEyD5cpXpur52qA+aM+AoRU708ussU
n+tOJW+qWPXvjNTcG6pwj1WxpPe5xZNjx131h4UAL991k93dqn60bg0D89kMYYxhhd6hYxs6Qhq/
m4LSOCrLOSjLrKIiLYpTOHKvpTIIQ8hsuPBi8eMVT7xzPTJ4FDQk+Fu9bR3tfyFhz3vXh23fjT7O
PVNinSrfGKIusz80TthcW2AveZjP73wg0sDqfWxNFwiCpmwfnanjkB8W59Zcxh+kbEBo9kl93Qso
9iSZumvXnc+ysvRjPcEnzVjqb9Ks9a+zPLR5jzcz6sO65qEtHMe4GzqwroeJqMZDPIke3SGz4gPx
mvgKOW57Nsqq3KeuKQ4GugnShCJ+5qIorwHOM+lto35oR/vJd4GoFlZePtahLa6tNNYRYDML9WCd
gV7wy+ZgJH55zJws2QvQYejSLtodA65WQswzFXc+bPuMi/YSRzZO36fCBYVx5V4gRBcW7G2Sdwa2
0hJfSSBGw97sJL/fqBQop3rqEX2Mn0xPNO+XnL/iyRB/H/FTSuRN1JcbGHSWA5dhFY7tWxShajfN
GOOFWYpVYWpZasd+gL0nyfWTm1KxIyfLOpZwXRq/Paqw778OpjvvJsK3ZznUvAyMcjl4Op5Ipbrt
N8n7AiBKgle56aWnHlfee9eCejL0cXE0woXNP5+HDzzXL/Ko9N9iqfmncsqCRWCe0ZegqMo0dvIo
CpurWDQdvPGLypX+PxPY0Fcez/vPvU+Ycu8l+r1X5biy5QNEO6MtcFvTmrMwTdsro4fwZhGbHidL
RTHakngfosB6P5vVwugKgEIF0DksWt0T7HlIqjH21D1VBO/6jpcv9l/WN3tRP5IuKM/EjysP1ng5
vkVx8zSbidpjyTofZmxS7+J6gWTRGxe9D1eJagICmszJMXOd4kpK9yMpCEAcS+vv1Oy6R4uYALc4
TuAgA4nZ1qN9W3b9co416GO76tHtLFV9rSgAOJbINd/oxPF3TgARlKhd+J5i6OxeKO/7oOPqwckA
/Qnf4hqSauqS0PUcC8dQ92OhwXGaHQyBCt4FSqHkbJMdepzi/qOWCh6WgVqRO50XJJF7gfyZCAAO
caWumVvVk0f15DU1QkjwLEx+EUNPqE5588S8ehqWdxX07VMPpxNXG1Fd6QxAbZeX6KGW/lNpKw0w
MkhvCZgGh6JJnWsS+M2DOcSg3NoQkigA9fxolMjQZgE63KOQczfloiFNPyjnq297xqlUVpLu6trB
JJ6ah+4bcajlnzz3/EiJ0YJ6UMzcexAZd2kHCcv3jTfUSIzXRmHguUPsCkbE1KfPxACqo03uYb+k
DVQFNdyWVlneEHREMFq6Z/SHAcGf6U6h1t4HYHNFaszXfdvpBxln6bma4+RD8FP9qOqgSPdU7UO1
1NQWPKLeqriQFmyn9QwSSrfddck+2mr7LcjTag8B7h3uXuKYVozOZOv7eTCHcz60J1VVZCVc7xHR
JDM69Ra4EUNhdncpoIKvrU3lA4o4CxkMSs0uP/oilEf+uvmZ8AECzvmnmJNLSHMm6i+uWzM21N4I
y2Y/c1cHSkN4OPJrWSXX3k9ZKODmw4LSBnVNk3zjYjF/GbyQM8u85J1Czy6Bi/lXUCk/jLLkGY5F
lig6kO+2D2pANre14xVXgeciQ+k8LsKzUxOP/ClNhUxhJEcRpshgLcEDx26tPegSyrtt86udZNUR
40/xfXbKjrO41gcimtU9mmv7OUY/G4kh5u0knUwiATO8x7iDwJlXgMdbwmw7PY41VzjuAlTLjeo6
D1iYXpNeFMxyfsv7uGHaLNZj7en+qhMGB3BWA01BNlPQSbeXT66hg+KQZFOIN4nsz9h4osAJJ5Jc
2iJEWphu/aCNov5gcb7t7IbViBIb+6ZsSJ2rC5LlqreoOkKBmD4TfBmOWGp3+8lw4pts5gHWIXb8
ACRb3JFiCqO5sO2nuTK9p0u46JHgjhfZsmuj+aewGHjHALzeCSktCd3HkVPtGR4LaY8Sj9Ez19UG
FBTmI4A79ROVl587v8o/Ub6DWnn6qVy2gsuwlGq2Pi8/Zc1phloEQrnDY6X35s/9qJYPVh741LQ0
8OLKRZX/zH5GNm4MAuYHj9MA+Tqht84588IO2l1SZ240OIlxazVFG0nLHW9zCUU11sWA/WJlHtB8
X8CcOKE+94OoT6GEiYMuiPVDPGaflBOKzJzKbGLD/5Ztl74zJ1+Qv+B9EuwNY0aOVf2Ud6NlIsCE
WThKN1a94zY9wc56WE7ZT3m4+VMqXhIKjPeKh/KPQfc8bvbcpgm8BWbQ32gzcMdj6TT5vGsX27Bu
sHiDcQjnC5rHTyE6GTYfCEaSldXVYKnmLUH45VyEA3pVJP/HRDlCHv1aFPfzBBLcaaiX2HH+sjNp
p7XftDmi9on95+AHtXMMtbLvidRy/UdaQ3z9pzIe1nD6fjLUrFwSMTYqYmmpQ2GKMQLsderj2jCv
+kb334PqorBHNEtMF9PJZ5XbXGPlJbBuI6mbXPMU1u3b0cz6XeFTkTCn9/JCIxrDp2YgkYnE9JAu
1XOmxOdQfVkoCLvrp/YcUEIB6IkZfui1e8PeuEfmmUc9BtaeHsknLIR/yfyeAoKhhPVkNJGK2CVF
fDtL8tF+4vHmHW74hXceQrKDT3GUstv5KM25PvrL1O+HGmAaRMOdqN1dKKsHz6hIYOCJPvfpfdLU
x0GDf9GDds7jYD9p6CIoccChUdgJZU4Ba+nkp5Kw1SH3OSoyDzQMEkWLSMU5IOCflCkU0mY4ooLl
//Nv2BDjJrl8bSMOcw0Kf1Pq4SajvVS4xNOVQ7XUW8Er8Eqm+o1pYCgRQFYByghQLkf5OjX3mTnc
j7EAJDN0P0JMzRdeEgAGU/mISmqvxuHa9uRdMXrB4eK8OQXpvm10flazKR4gf99YxTAeYrtBUVV8
hTf2xpttwpP+PXi0FgCA+OFIpAzDhXqfoxB/LGfzrin1P0Wipn3DTlpPjHbjiFPZAPtpAxS8AXUA
GItaFxYPgLW44sWLiD+7yS5FJ7zc0RIVqUApN6R3SZgCeGsdAL3V1BycuC2O5aAPyYIqumR72/eJ
g2UfcffcuMsr+Vg6RF+U4gYbk6HeZVzo90lilnu7BmZXlt0Hxuc8jynaTueDE6ZNunfdVtwotpAT
N76YM4XUk9Q6uwsmNX1gIWC6blXUGHUjM3RxNcmN3p804Czv4pljaZZiESQs5dl5w/uVEmHpzkQa
idFS+dL8rIIRuWXeu1xsCPhaUNHLWqKvqChWsIb4i9GU9tUlPrEj6f15cAfnx2X/2g9mmf8Tk35R
Ud5Qx8Gvzj3sIZUooe9ismKasCKBqWvlTjzsptb23TeimIELUiicvqWUKpy53A1+SRVTyOYVdVWd
JbckiLJyn3ij+WNgP939n740dRbgLHBOqRMqPtl2NR5jr+2bj3/XptgvS+1QxAShR0TRI+5JLa35
U7nyS+UfpXWhqs00OTt9mD4WbtE/TVbL48nkOaEPOqhMASZ+ZMTVTLD3iqfLAmioD+NP1VCjD3cq
14CpXBRgIlxCuE/oFhuKVSbiGDsKSUF4Kgxa5dWI1BIKZFhlA9oE3d46YM4/VbNLXGlwRvQieKBb
Vw1f/78LCv9XWrU/KtBe6NT+qmj7/7H42sOR4M9atffZ9776Ur4o1778jX/r1Cwz/JfrhxaxHY/s
FsLY/9GpWab9L+qdfQRsSMUolUXR9N86Ndv5F1WZpsU/VOS+0KkF/3L5b2Ho2gKxMK8u+3+jU3tZ
kWlcFHQX6dzajxgJ3FwvRa2jGPj7LL4Ys3P+ZQx+I0b7Q8trK2Kd+ZYqmmKKCCX+g774H6NNXjF0
/lPTl8LPX9ZRI7XBIVvpqJds81lrPeVOOe639fsiL/ulcRYuet5CQqj30vKg6/JNQeHVcVvjlx3i
18YbIw8mO50iTwy3ZFp5MRWURW1rfFVtGvhdUauBnuOTHh/BJGMIfDl8t7V++Ri/dF1zIUbb3o1R
jScPRTFhsTNnMpTbWl/pJJMslX3AR4zYDscrH+H4TZjP08a+o/b8te9zPGd+vPgDV8kmCoLiKsXJ
/+8dv8y5/6e5/L8L6LLef216IsujY4RNUWFDbTyPeDN0p8Vmr//SgxCAXzLHF4+neDRu3MrFcvfv
P/cPa2DtpxoMo6KaIh0ihzqoU9jX6NiG9DWngD+1vvqtbGQ8dq/iPtKK82G0HfLiw7zta7grYahf
xFYxx24f+WOWPZRl2d4pz32l+PoPPfdWjWsCv4jj9BBV2fSd8qODRWxh25CvbBNsu2yKrnSGSxFU
GD96S1VcZ/aSTK+Yef+h62sz2CYfAqLI1RCVIryLlVlHeZ7oVwyC/tT4as8MvMIc/IFsh1Hq8EkW
6fBsGOW2vX5tKR0yVYTsGwa9N+46i4omPT5vG/TVdmwNyB3QhABxFWImnUwE68Fd+nHbmK9tozvD
M8VAPXYEtVM+EWx3z7NFNnJb51c7ckKdb2oaNZ1vuUt3VIseinh53Nb45Uv/siE3zZJQ8EXXVeiE
7WGOreYrOZ38y9+bvxxJv9nY3NWOnAq0sI3JFmAnBsZLRkEAFO+18qldQjJysZeZ13//SX+amqtP
rM3FEZ3XsR/IVN5Y3IKP5YzibFvrqyM3C/rFTxDpRhU1O9mplVn2RmcClfa29lffeJqDmAzGzzSi
srHaFeOub4dXZO1/GprVN8YQQJCTLfuocfzwk2FY80eCk/YrZ9efWl994j4cZUYmntbTgXrlkMdr
Bqv27+Ny+Xq/mT/O6sy1i3ZupkR0kVTe9KMtPPumahbxYMytLfflEAMuDSvH2zZS9urHmalN3Ej1
KmqN8M7BOmA3qOLd33+VP4yTvToN3SQhNi1mFRUoAPxYU8GvD9uaXh1XvexsNze0ipaq++CIkBxH
94rN5x96vfZWRZNZT05Gr6l3vCv74iSVu22/X5uqeilBuNhDTkcE7duUz0Bjp229XrNtJr9pu8Dl
KDHH5DrV6Q+9yE2WoRjQrAZbkaKt+omLRxEgTQ6DZ9du3m77jqu7wTRMElZk0EfhmN5Kc7yey+S0
renVyY13FaGiJuHyiooM7ZPxyVPzazZ1f5gk9mrvTUVYjw3mgVE/YOG5WDlOD5PdfNjW9dXeO1hx
oRFsdRGyKJIsCHDy/baWV7su+Vqdo7NWkUGVQd6R3srExiV5GapfztXKEo6NVFhFVSHeEPt9VwfW
xk+52nA1wQFDNgu97o16V5r+M6GZjS+Ctd3RIvrcGIpMRRbETazyiPFvHJJL6OLXIclCKiMtlDhR
IuovodU/tQRzt53Pa4+kRiGkqmE3RDrF1nOq8/Y0UDh/tWmeWKuP2ZDXIpLKoDheu3ctShmkvXET
XH3METM3VVa5irymEqS6jG+hWH5s6/bqNPNIylGcwfS2EPmmcw0cVW079H96fP4yvYlM134eJCpi
bOAsfg/B0W7r9Gp7bZzA64LLWKcG8nznH4IF277iGpgddIL69obDXVTJt3RIvR2qka+ber2mZc+T
VnJwahXZWhckjIfvseVu26XWvOzAxWe7paY8ErN96oV1hRRy21Zirpak3zUWEcVCRSQ3Hohpf4xL
Qr1/H5JLG7+5uq0rKJvAsBCucbxrTHcQe7RFDq6Y3Md37Ke88uDKQG16lsIBermzBHk5CJl4ikq5
pM9RO4XhkSyW3mR1fPG5e9n+XGGNT5WoisZZ33md/VnY3tPfR+nSxO9GabX+wySfG91d8goNFspk
rmCfwojZtpjWttpJR4Gn7pG5GNTh+QGo3rHbFj5d22pPS+jKsOSAW2aSsUGJNgsvuOaVyfOnYVnt
AjX1WKWODRLgOGAkmKM5cbFpGyBp8/JjlqFnJQtuQlEj8JTH80UhSrPfb/mcYm2KzUVo6HCUV8QH
A9Srb7lkHba1vLpjdTht5KGiZdU4ZBqROotXkCa/H2s8Nl8OSGKORqCtmLH2faSwvnhGrPiaP+/l
KvWf85scw8vGzdExE59isii22rwHkOK04VPlA6V6T/ZZvNs0OGsE7lSrCasl9BJBucAGz9jffeom
NzUeXsbtl7MuVDgi+5KRx4LlnEMKbYN440ddrX47LbjhixDpxNgeRl2dRy6h23q92hPzjk23t4M2
MrtvHQY+Um6c4qt3rLlQmUYhShu5XYkXVX7OLvrEbZ1eLXt3kKNX1YKhrlKB1huZQC633T+x9Hz5
HSsXP7SOuohIoDc+t3hUHeZa2puOUrH2zx7CLKSGk/EOKgEs1kHnlm/7lMFq6eNqq6e0ZsR1II9D
axwyHW+KmolgtfYZ3B6PWdZ+X3mnvnBuLd5Zm77l2p41pxxu0khEo0D7B9m9xd5i43i4Lz+kNSWD
SFuGGkXyoQmCYyWNTecOLtIvm75IDRwzYzyccsYhB58h8dp96NK73+yEwWpBmogl2f28NhqK/KBt
9kKsF7YN9WpJtm5V5D1+r0RS0AbaxS0KjY0TZLUiM7AIlUTTHhmLtJ9cZ5h3Co3+ttbFaklaJOcE
tVbsJY6UO0uJ5y58LQZ0WR2/Ge+1Z7TQXbokA1FPMeI0dXQH8iGzthwqmrUIv414hGL5ZlI/uG3z
EqtlqpY4xRWYikxUyMiyuq8x/p0b216v0xiLynqekLGoRV4t6JV2i8LDYNP8EatDuh0sw1dB1kaT
nqMyaK8LtfHwFKu1OsufflI0XQ/60azst8BW/lfu6/+TNBVitVZLBXNyyC3Ge2kjv8CclvKDbQOy
nvXKNT0Dt4aIgkcXKXzeHUQJDXRT62vCvUJCGuPw0FJVF4u9Fh7iarkt0CfWXvTusGgtLnXBdRdE
WAk1O19TlLOt56spzmM/t8eFI5RaJKToi6mUdQqLmuq5bT9gNc+HcrZdiYl2xNOFwh8Hp5PXcB1/
2H/XyHoj7oS/SGaiGEG6z/lD347btjF/NcnjocHTI5Qtw9LeSK2wiX6NZ/2nXq8meWfa4SR7ZmJn
mAfKFI5JVT5uG2v75VmnYXHYaPtUNCHmp165aOpdU9jVP9uaXx1KEjEG7nczUokys5506ulzRxHY
922tr1ZoYMdhmUqKM6iU+y5V+tEIgm0xULEWHc1L79uDhaA57+IvPtUSXTZsbXsVh8/Sggooj1lY
qPC7leNGbA+boJGB+A/2+Tj4tevzQdEOx/ZVqMNmPuDsEIzbZoy3Wp1tH0yVHbJx4RZpoxMvT2Mn
t00Xb3UGZYZTzBbeP5HfTfdLGV+7rb9JzSHWfPPaoQAotRJuGQYEPC+IhvG1q/nlovKbS4a3Wp6p
gyQ9bhSv8gLXyEer7Vt5DByD+VIO1thjR7t47yWKfUk9REMBQep03bjxF1utYNQGThEUdRtlU/sD
t+xl74h2m5hKrDVJhpTU+nWX5EgPU6RqrOsUZNa2I3AtsAlCYwptRXFW2c7vKyd4z/Xs46adYc0l
kY6ty7EhdBTWi/ljzPA+WVRtvBbQ+MOGvFapjEuHdWc7cI0XlH6a3B7LftwmMxAXf8JfQw0xlbht
XjEsOI0+jHHzKTUB1W0bl9XiNVHrpFXDZEHAeR7i6t3S29siSGtGio+sD0l3ymaMwbdOk5s+6J62
9Xp1tPbGkjX5UjHcjsTOJsEzfRw2xkjW6pQKjTTFcJfbI37GDZeYslMbR3u1NDtc32QueO1lpvfR
HsUxL4Ztq36NKQ8HqnMNa+K2nuAi403lfq7S19iBf5req3O1INKNCEtwfbSTB1XGd10ebIvSr5Vp
hdt19ZixcpZypOB8oOYxs8yvm+bJGvnEPcatMF9h1Yf15yJsy2FvIZqa99uaXy1MV8/YslaEHHod
P2aUZcSTte3y6KzWZdZSx2pd7qUupCUYEvhRCXebWEGs8eOuFfvu6HBid5i17Tzf+46X58aIhrNa
m62R9Jhlm22ElcITjph3VZNvnCurc3VYegu8LE1rlUU4pj30XbJtR1lLiopAjT4R3CYK+/i9reWT
PTobm15deXHrcqaeoo8I28bbeOjeV/AOd9tm4Gph6g5XR2dg1Xuj+sYecNuW1ba79JqX3tnUV4eK
Nd/r7ORjUlIGzXFTr9e49DrrAqF7goD+kuO1D2F3qt9ua3q1JPXS9VJaeROZsv+mlbjH13TjWfmz
BueXkD/G014WLnTbDcdoSYx7VOXbvuOajW70+JwFASuSArZH0aRPYWhs0hIIe7Uegwbz+cVhg3UG
8x3mBLeLv3E92qv1WIej6Sxj2USiNd9h3gHr0qbecduXtF/eenptTzK/HGhUrxxnReP9hPPTtsZX
a9KDj1ZKzEejvA6Mq2Gxwo+GmLptl8013tyKPUpiFOeC58YnPYVvcA3aFj9fK+9Kp0WgnLRNpI3k
0xiYbyuj2KRXFmvl3Uh1pxMuHDm21+FMUOFEkow4am4a8bWEyG3AGYypzf2EAvT9UA2U63X+tjm+
FhFxf4D6Qa1t5A/V26APn3Fz+LSt36sXaMrWlGYdz/5p9DssXmEsYWi1bRquJURisGWQTEzDZsE2
h9rNYecDPNvW89XqFEYx1tUlfmvo9KrDg6kMrI0fc7U2JXVMs6EIyHndNO/Iz1GtjRfPflvHV4sT
s4mpxxytjeK86Cg6Dh9aDAY3DvnqxKw6XLvjhO1wGBxqQ3K5yzJzmygH8+CXexZ18c1iDnxP3elj
4sp3Kum2HWxrLdGY55CYMm4RlFPj2iT8t1YyblJtUGL/sttAv3wfmxwSzlOI6fCEv5trYhC76XOu
5UTgd9J4rDscvFg3k5n+g5/ta+fm5Tr8m0jLWk40mbHElAhd2KCn7D072PCkrTqJYm63mCwmcfNa
TOcPT6C12ifUNmiIxm2iOG5PYh6fpSW3pSzM1UKdyhTT+kt428DOftenQ3IwNH4e24Z/tVYxjRBL
zLkRpa1365nOtfC3Nr1aqEggHOqFqXvTtYPpaZN+y8Yy3bZ9mauFGmsXezOhuVyoAozR+DAn4abt
i4Lpl/O9ciX+Yi5in1HZOEdAscIm39sU9qAy+2Xjixh7I6gZFLOQt8Gi7otUbnoU/htP8MsFlMi2
4VVteAnWyBk+SXdT2xvLJDGvf9lvfD0HZObsukM/SHz12ocF4/hNk9BfC36UCQtxNiVlDsIhulc/
2abxZcv89tdCHNzIDKf12dBxFNY7Adps35E/3tjx1doswmoZcyzBMNR1jyrv343Ce7et46uFydvb
cWzfaKI2A8nU4MEzte+3Nb1emDZGA+hZMbLCq6kCV5WPwaZlSVX5y2kiA/KUi0vqqcDbHTcH0zpW
U7otQAZL/GXrodGEk1lMTQTG64QK/3tviA+bxmQtxdGq9MHCsZ/IHsBrle0NqbeNyVqKU1zAHEWf
EKDtRY15Ba5DSd9umyZrMY5l1rnubeb3aBafnHK4dRN307kPt+PlaGNKEsQzuNwodEr8Ucqni53c
ttFevTrtVrZgt3m9kXbG6ATA8JVdQ1Ld1vpqVVpxN4WUs/KmDRZc50R7P+M2se10WEtyqEW33XLk
xp/Yj6Gdntyu2NjyalkKdwgtMFG8Olu4LxB0Qa7W0Ba2DcpqZYaJNV8s9Pma/nCqxuVGW+1pU9Nr
RQ5wtFYqrCyjxZNHzzYfwzzc9Fb214IcqB8+Wmf0GqGsf2idH6twW0wPSPzL6V3WXuA5IxuskE1z
7JduOeWqHDe9OX2xPi8h4tVhRXpDaQ+nKyNqiuR523Cv1mUWpkgFW9Qang8BD3IB7JeNvV6ty9gc
pYAHSq+hHhQh4be02HZUrpU3nMGVvWgmSeL7Z8LsN7G5bQtcK/kpDEiqxuBDzhkugaHVYPjkJhu7
vVqU+DsBXaxY7gs+p7VT3LrmazrKy0T7z9eJv8ZUES4sKPYiD4x3oe9+LpGYfi5qMKdnIFGmfwyD
znyYTRdKyd8nzuWO+ZsfuM7OdtNSCWIVORwGM07B4ybJrU5UCAPbbtG3jEX9RLEFboypXxfbNuN1
1tZuS9vCvY57DEbYH11QYNVuyVu5bcaudVFkEGIgnXx8TO4e2sS+q616W8/Xqqg09JEZxmETVXVQ
7pEyfi68ptu2Hfur3SfGgsleMGOMhA/QryruHTFvyoP4/mrr4fgbABLSb0x2D2aH9yCenNv0Ijz8
X+6aAlwOdGjGG1fnH9XovOtbqPN/n5+XNn4zP9eSqCRNwU+nLkRnEwpt5aun0ZH+h3ieth1U/upi
QFVLaYOTariu460JjOSLHOVroaM/LGd/dWEnSJLNs0X8vxQ2UxxjyO9NVtvVPokBv+6TvDUe4rre
uOv5q40pi5WS9YhUypHdB+xK78TQbwr1+mtrpn6oYLWB7IwWQGQ7o1QFDLNxW32Rv1ZK1ZnK4o5Z
GVWT7/xIsTVH1wQ2+JVJdDmqfjOJvMvm98sr2ILEqwTBe2wwh/mdGWv5yVFlum3ZruVSTtH68AUq
hgZb8msbU+9dXcrp4e8L4L84O5NduXGtS7/Kj5oLECVSzeCfSIoI6fRujrsJkU7bovqWjfT0tc6t
Glzz5oUBDhJIJJB0mCK5NzfXXt9/++3WzjXebPpT4QUTpNMRr2op4FHBpt3qA7Za6uzQkrbDp/BO
KIPmLvYCH0+3I8dWS6UoZmjwGFGT1QS+vjuFr3AWifMPEf5fD13/9FGtjQvUad2OTTrdabmTDiN3
x9MO4UUDW32ltiyJ5fQRheblPdyn/dex3Y2H1GiIfySA+96L/c1+E5yc9H6ltfeagBQPA2PkDe+a
vZu+drCvXwGx8s2P3WMA0yPQb/yBIB2/V96CsdSs+JvO3LhpnCNmnRbjss0wJQQA4gyX+3WZH9sp
dSsx2WKmxmhFda/SCnnhTwFg3jR5fzstUFvI1KfTuKYdhqbBIwTr6+kWam0NE7yrdtWsGLc2oCUJ
rKC++UPS81/2lO2zozhpog0XwgqA8+TdW7T6gOvV8M1tQqxwOE7ySOsIowNtUJgDqObmh9vIb3+f
fz/H6m7tVT1jqv0hM/w+Gdz63iNbwcRbPacRn9Jq3C6e3+cxaMZuv9la1GC++YHZMDIL58uxJQ8a
sjS3oa1wp8MRMIcJQxM4VYfbWaCw7BbubFcwMTcUfTZYfCOTNaxL8YycnIO+OP1wW8HEjq2pg2BJ
q64+SeGr8UWNiVuJPbIVTC2X5xjFGJwCPBOzawRbfLefbeWntejDzaCBrIrHsGDwbdbtR7eRrSDH
zhUkKTLiS3ZtDs8LeGR/dRvZ2oztG6tWbVNUAU/c5+cO12gywiTabXRrQ4LG4/UxgEEQGftbkUi4
g58CfG630a0IB7E4r710jaqWMYDRGBOX8VyaPwTQt9/4D/HT1i8ZgEOiPp6jKt3D7hFes/zjshjX
JW7tTeASA7qZiFWJBiiPkStM1R13j1W1atdew+pZsYr4qgimb816ul0cbQFTA89cvZE9qna4FE/8
xwL2kNOntPVLlEs/hP8MRt7Tuagped8SMH/cBrf2Jey+AJnllFWtVs/8NI+bdntDjmwB0xGeAAbW
jFX+An/1feFDpqfIMe23NUz1GDWUnZpVAws/AKb2sm7svducWDuTJGgR8TsMjdykAt3hbqVuea0t
YdKqneGBPzIc3kdTkk3KkoNR47hQgt9D/Ap2BIHShVU4V8Q19vy9ANRUOEl+I9s7bDvacFMDto5K
0SYZszugdBynxdqVWkO0yEbJAKVMCw7wS0PdDipbwFTTpSVnczBAwJPhkrTAgqWEugmVI1vDNMde
yjuJ0RPN5ks/NWHuI8ty+5y2hslD8XQLNJYh+pYeJtl+nk7qFh1sBdNOwd3dBuz6TSbtX7hexRqM
htbb3E4VW2NwgF+ChvETfJXJLwWQpns/uCVutp3Iyb2OrtyYChTZE5ig9CN6C93OcNtPZDxXktRE
mgrQdXGZuxqYPA5ghNOxYvtDdeAdwE2U4HvOs7iFuCmW604cF7p1Zp0iiRpfeKxqYGrV8nHP6Qgk
hNsvt5KJpFfQXgQYHFRSmgEpBqIHBYrObXTr2EoXcF8ISVilazDNM7pwD7qUN0a54x9g5RPoRo3x
LrjSajjnQp1rHgSp222QWCcXyuvJ4k+9X22c54TwKtSB40JPfz/NDyjPNRpPfLCO0IZqWvBBU7cs
yFZ3zTDH68et9qvFWz6A2PVxGTwndVFki7uGUfTdLNRZBUPwCfYf8J4D0tdpodjSrihU8x6fyVHB
rhsgzib9rMGqdBub/T7b3bCqcxnEWXE0jAYoADXqI1BRbiYDoBL/PvzYtSYI2xinloweo3G4bKnv
dkuxlUvoh0xhU9aaSoK5IPf+MgrudIwzW7kUpZpsCJy6GmcUxfDy2L0Rwr64zDizlUtThOciv0l1
hYZoqIDY4wSwj9vQVlIL4Mkuzs2TFYraRbyJqoup0yEOSdLvH1LOvdwaJVTVbEdGaZB5zKlYy2zR
0gTTORMTLqs2Mpc24VfFf7pNh7X4ADKZxQQgCVaI1u8jFrMyAc3QaVeim//3GemncABKCQhLRZa4
EHAruITazUmApVZsQId/GDQtQDe9ZsXAyGPt2PPEUisqRC0FLGWqVTWH8mmTUwElmtMhyGzVkgqX
mjJw86pl2MD67Tqw3pJfTh/T1iwt2ixguEWyEiyu9OoVAMo6nYHM1iwlqUrgLI0VaN7Yxf14jFfh
755Tzsls2RIzLdlXn0gIz0J18dKUAZe3k8JtWqx9OSwtLIJ9I6tm9N6frb42XfTdbWgrNMRwPTDM
b2VFvK7iwfguOftPbkNbO/Og6Htq2C4rWE298CD9BLqiU4xntosQrDyVxBVCVnPX33p9gN3mZnrC
bMnS1orDaA+/ug9AswX5+77u47/dZsTalaRvOTrBZpCtoi+1ry+gNjlOiJWqjXu/syRKMTJa4s8B
GGr2J5uft0X2n+UwQHF+PwKDsadgcmhZxdN8pJd4WOPmovgafAVtd4qyeKOtW52J2QomswPcPKUS
h3nY3Aewzdxnz+0ktxVMraSpgOsBKM/dnHP0FPjr/0cqAYZU/5xe/t9c/M8oh5epGfftf//P24L+
pxmytic/w/kIQCCvDoDUXzd/bh74ACif06KxvYOiaIkRhLy9CgfhA9rWx/chqN1uId+2D4qFamXL
Gpy445uBQlp0deN24toiptCniQ7h4w08a3QL0+0Bzo1XtzmxIueEd0q4sXtbBfJ8Fq+8nLvY6dLD
bKfDs8MjWKjFXkXfEnUJJ8dhrQ0aR6ZN577ZKwAtcxa3lZH81WkybFVPGrc4/VDeqKQXw62lLeHx
8yeVyX9Z2rasJ6RG+aLHbDTxzu81dlHpRe3mFjVtXc9golkDU7RVa8tewyMZsjHdpNu+sZU9gFot
PpTye1V70GfJtXmdAaVzur+irds6FDcdprDe2qokHa5tHJetYU6lSGYLe4SI20bVw16dpP8AsF7B
euNWLGC2psczIVAPYDgBjhv8Ii35NkniVi+EnPL3KYn2ZH1Da29VMP1kpiu6tHFLf2z1DuvlEvAd
kw3Ycw45wxXeJm5x01bv6APo4vVtQdfDpstIduuFJfv2h8P17Ur2D4HBVu+k3khkDFcGhM42vNNQ
LP+1zAMI32fXLPSye1tNsnCB/bHbmrdFi3ozup3hYlsNnrcW67T6RdS72XszWywE4qiGDn3eKlH7
ZzYncsnBiHLSYTBbKzTsC/US1W/V6J3zdY7auYjHYXS7s9i+Sp23myFasTYB3/IfehIjBVgdnYOZ
rRUS6DYXwbauFTCcUSGG4Qvbezd/MmarhRiQ04kJlrWa0vgJBNGmjj44xQ3bWqk2y07R7LNWYacy
nYY/OjG5lT9swc4uGrOOLYZeJ/Q/4STOIi3/1Kj4X2KSLZLVPZmac6ZrRQiMcHr/Yd8mt4Bkq4HC
JEy0ktNaJUdS+DHPxsHtRZzZaiCd+vBMogPo7hO/nvPPwOduZ5itB/JNAj9sH6aSJAgLOAfkye54
z7L1QNHZBMKDF1O1dmMmU5Ml8+iWENmWRscwdWhPOpdqmOr6S6JN83ICQf7daW3Tt7Xzb4KgdBIJ
BxhrqWqYsbCeZ4NxTIlsRVCyH2KUHYYGkXgvukO2eTzPxnEFWlF0kpMHQ1iMvpD2BvR2CRm10wMQ
WKS/zwk8/Oo6rfsBsS7YC9CSxlJISG7dZtxKcOe3frPwBOKeQA2EVO5dMrs96DFbFdTogTXcNy2k
KgTKWj72+tOwnUAnO/10WxiE44TzTWB8tWtSLGf3TXq9YwUxfMsN/m0lUpGE8ML3WKm29G4/wiyG
c6Db77bunaIBglnRJi4nTxY6AOY57WFu5Da4leEeMCOR3kyjkm5hdkJ5FBG3vWm7Gvl7Q5elaVS5
NIpeE1Gft/0AGdztd4e/zzfEkWtcs1qVnRc9eEJcUjW7FbFtYdCUbITtKGKXwEnqzF/Tx4A3bg+F
zCZq9VpvAaSdqmzW4+MKHEkGnrZj3m8jtVJvQFVie5sUWQMhFycV3L0df7ktDgqBvQLcO5VlWsOZ
NQl0lOP3uxURbH3QwIXyehNjcM4/wMPmM9duOaHN1FqHedyOMVSl1885aUURq9htY9riICKWwxM6
kLgVikIFCfRBfzmtblsYJFcyKBodqvRZ+7X3hqvuVsf5sEImguSxikmrki3mflbNNT3dbACZrQya
8YwXCLGoUrUDv6a1RzJFp8DtwmwzBcEXIS2eOFS5mrhY/PaVn8ur23RbIVMNHeoqi1TlvpPHoK7h
4hsQt+d1tHr+flIhPVb9KBUWIFue0jSeUG1e3Y4qWxoUj34zLaJTpd7OHH/QLYyV2zqxdUHb6nes
6fAxz8H3sjiYLh47HUup/yELUi2fF79X5bThmePozugCR/kfTl/TFgYB86CYRD9yOZnldg5Rhkly
izq2/MVP9gl1cgwdsy7vtyafazeECbONjfhKjiXuMLQx5zVVbyYbqeOntGLlKhcfDuPYOSC67tk0
tq+Jv7ZuCQSxMtkFbVFsNaMqx9bPWSgvY+SYU9lwtJb5tSL4p0w1/4XHq1ws0U+3NWJtyoam7Tnu
2DjhSa+TP6ksQbXdbUpsT6NxOLa1bYUqh6n9EHTfJy92kuUzW/SyjFMabBMmO/QNYgK71cvulh3b
ohcfvrBTqzHZzQbDm17c0NfjdtmxNS8ThRsYwVMyeOxjFgGtEcFfw+k72m5GK8FO6YZWlXVzFl1c
7fPkFtxttUsfqClQnidLI4AtlyIDsdjtWcNWFvrLeiz+iNOvfkPXNgm6nU9HhgmztYVp3UYdqfG7
03T93p/sg+qP1nG2rTgZ974HnTzGFuGDJEnun6fjyNZ+7Ik4Ix8XhVLOR3bwn3Py2WWBUFv+s9ci
YrvBAoGepoCSO9P94hQMwCT6PbD7cyTWbUxkuRgWwQwEgry92zzH0a0LpUi6qJZv6fZGiCwgTvlM
VW+cppvaCqC3C3asV/z0LTxuszluenKzoqO2BIjEQWBiANBKvPAu2fRmHZPWbpuS2s5FWxNzFDdC
Wa60S3M5nMs7k+rtD9nUv2LtfxbyqS0DSvcT16XJ30ofRVO/9A+xek9iTiXPGVE9/9C3pE3wCrlq
cYNnwwrwDdNqva2pmdpb7w8NzfwjNd2TOM2iG5Axe+pWWqS29wzrEa+U7rdyJhyec4T8ApfM6bJO
E/r7Wladx/gACmF5zsNXyuoWlWI3zBS1VRxqCqmIg24rk60pmz5pMrK4ycKoLeM4z2HpEujAS6Pm
IFsWdWRwtUzctklinXeTXzfmJM3bjHddBnLOW4Ps6eb+QRPrzJNqmbZ9wZxL7MWsJnzK94T9cjr3
bDmHbLmCUzV+Omfii7/rKly9m9vQ1rmnguYUinL87qAuqAnLNHbr+KK2emMf9kFHG5ZKQCaaA+5D
8hO0Q6ffbevwuGIREhCzlaQP71lrCjjDOSUL1NbhJcpP1jbdMHSqg0wzr+pg1eAYCax10gw1U42n
t7Lz5cW0+APg2OxmM0dtKV5Uh1IMfN3KehyHgqljuOh0DZ3yVWqr8TiP/QGaubdLZLzg6jFQXaOn
fOdONxtq6/HadhAd8Uf8enzZqmkX8ZDuOnK721DbSEymugZ0F5toUa/wQXvsZOtUzKC2FZKv5541
WCIl36evk6lf8A3+cJQzHNn/EMRsIZHSUVAnSY+qVErHe7gLjXcyDQ8ffaVb/M1pK9lyIoJGOH/3
GY70MU4yPW5/czW7laTpfwiKGoBf+znAemftLdi+mjFx20m2KxKiu4cGUozsp0edt6Gf+0CcuAUL
W1FU7zOZxxODi3h55EuPp5fF6dWc2q5IkemmiaFruozo7BVD1D17NXcrPFBbVzRENFh9HW5l/6Yh
QN/3t6HpHLNYW1i0h/pcm5lu5dE2j3Qd8nXv3baQrSriC7xl4pBgDdZNg0Kp4Dms3NwghNSWFYk1
nM6JYFaSeS9HERa40zs90FFbVBRNXjt4EBWVadPfeDTmyRA56ZWAHP89jfMn00QHbNtACPPQR6Ey
0bi9LVBbU8TMlvQw58AyMSSDYiOJnGrd1BYUBdG6dKuHgRUQUI9enTbZ1kZu9kbUFhW1qUz8MJBb
GfNB18U+L2OdzWJG353TUWhLiwK4eybwJXz7mnM+M/kahm49vPQ/dEVsXo5mQcLSmyEoAmFKLVPh
dlzZMp9ljWcwmJGyDD296T3NROq7LXBb5OORHi1OPYYO+/gOJZRCzG6ybWorfDjMRU4VKixwLxWP
HR8w5z2eRp2+pa3weZNtw97TH0sa1uROeFJch2RP3DanLfE5B5quZFkweiMaP5v6bRpyM9SLmz8F
tZU+zDvGlvXzWPJx6LMF94n5qN0ivi31GfZgXXi3bKVczwzarfuuEa9us27dskS7pdtChqUEBVNe
tWBn7vkgB7iNbmXPB+qD+9qnpmxSFMDZ9BK1u1tYtmVEZ+ixtZtPUyrjNQWcqdaLmXzHtN9WEkHr
u4loPUw59cmnGmXfbGTGLXbaWiLeAWxAguUoQfTbYAKlgtuWdm4OLNSWE60BXfHiyk05xMc+ZNB0
hEOeLof+6fRJbU2RGCfYMhp8Ug8/Wer2Ei1/0oi8Vdf+IXm2BUVTR2RjFD4pHl7VrxSfl17qUa9/
Twvt4awFQ/H2k3fGw+Z2c7RlRqfx5yNOfVNG+3tv82D05PoVgt9zgXMcagoppylZJ7Nd9tnO3PgE
1JYYeQeFO3mCWRJ6e25jciOOgBxqGw/Fx+kNe0NMiSsGDA+ns8+a1bEoYiuMasrh/r6tpuS06V5R
O/JkdqxB+KcKA/H/dbP9hwVki4zaYUFjf5fO5Yg+X/oRjGJxpyLlsQexoy//PazNyPxxq7sGUN7j
7LbpLxPp8ID1KJ97NWQNXr3GJUMlcTrvgK2BpY45a7F+IEPElnuy9rK5W9Vy7E/bUTfppfPR7lvt
sPJai7EPmKyOPdLJIwXQgVxGHtZDoVgNl4eMs7T+Qj0WJHl/4ggoer5Ma7GxCJzNMPV6Xe4NilEv
NJAeu3a7T+tbZKCbetFzQvOTHcZc8FJ5p4aAfkISJb9Tf9of2af53XgR71FuEludXDeonf+W+NOO
nIEaEpXwwIO7UZj4yS8P75GwxMGxUaO/v4nra3hMdPpA2kD9Og3s1GC1Oiwh+CjAR1STCdnwg4wn
Xr2Y1w9TKdq4PT+1s+jNdU8i77jGaDtdK7Qw9cm9t6VqeWQDG8NvsEU/ZBkCtdDkSbS3r1t9sDrn
DJLEXJJp7quh1vX6NMBh8/gYAT3aFN2EBr+8q9MxykEmYPy6k5Nvd29YclH4Y3fQZ7wwNzpLeeCl
3w9M+lqxYJNgY/Zp2H5uWsP9ytPoHyxMJPbhmkRDUOdpiPeBSxQb71mzU9ALrAiOJKdU8uj5aJrx
vQ7adrrUQo703QR3BfyafRzf7MimxM+XeuuTzOzt2F19ON6Ez50I1j5f4CuP96lTwdFUjAPab+JO
Q/Cvqay9PB3jaS9OAxV67uudwGl94REsmwidpluSQmCXLTQ9P+kNcq2sDZPZy7Xf1TQ7Dxl3VxhO
++ll2GTd5olZ5WfZ9wQemMLX8hayyIt/nnCwCsuQz6S+hQQM9EzOIcA/HuybZM4XT9/FPo9h3g3J
TJ2fyxz8hT9mg8Fu3Ks7XPTnKINX4rx9kW2ydRnKunFaNmzzFYyIAlTSDcUuyvYxjOSLTOnBRbYF
tTqzdpjCo2CGe+NVdsnR5FsNH2FQcM6T59M4oW9ah3GyXdY5gGyW9j5v8iARXX3t+UZNQSCm/0u3
tVGZ508TuBxjK3mR+F2qPi6Sxp9ROOCimDVL12zgmuvbhv/clzIJ9zNr+oUmz3g6iLYMtsh6uvEh
wb8vwsRMZF609ADYdzD4McUqpTi+kCMV0PHB+76dfsZNuqaF3wwyfOhhG/kzOBvj37zEM3+vQKh8
O+ou+EiSsYtQs2i89T2vu9OHwUykz3smNDyK85auM7nsPIjoix4O5l9lPfRjdUgeTDeh427JNibV
86JkP16xt0KZT2ydf+iGovLHYaEtS4CEvPbmHar+nEZo4Z6lTxfYPa5D/KrZ5N11Cv8la+DqEn/e
52To5wt8Jfupu+hN0f5dE/F+/IXXPBJdYCsTJBJaYh5Gd2YP4aqcjapmYsw7PAvNYRb5YXPk+Mse
69MMwwF1WzwaJA+znt/WgBfXOJbqucbnwr2Qf0AbW0M+dNJrRtBLN06WbF5qVNGidphfR+L7zY9k
CYf6xwYKxVL4K0eK3TR9NNw3sO821RiRs38+1zb61JvOC/POV5pd10nI7QmnqWdy2sgpuuLlNA4y
2C92wyvaR8L0tZ4Iv0tmvOujJZpv9d0cmehXL4MB6l0aj/pxHEekC8Ggts+weJXArwnZ/tp7tb9M
wvA4G2bsKC/fzqAbPrTy9HhBTuQYGRzadFg0yJeWmz9jTfheJJInk/Lav3WeXOpLi1TNy5ckrsNL
jC6zutiSxpsyEW/Mu7Sep/+KxmRcqqk7i/DE2ZFpvHe+Te/7IFWINQkSSMFpJvgBK971+ay3y9xs
7zpvTc8LjoQYv7DuOE7nMeHUv+4990nloew6kSJEh8un5WCol5FoS/9aSRjfJ+GkH6PVa6e7NG6G
8MbAuAiuFJtgf0QAvBuOOV9gBSlN85jqqEFXSUvPxyQalweUtRDdQ+hGgvyIR95epy7WIjsoKsYZ
Nmj6DY6dx1MqaB/nsEH+GrRL+oOlS/09mP15fDfHzYmV0BBB8shvksIspENAhFkmrNcODs/CADis
rm++U5VcFe3k3Tj6ywUFdFHAx2a8TDu/NcaU1G+nggk8HW1xeFtD4mcpOZ75YNYs5OeQpTCHywQs
nrAu23dII2TWoxM3l8bT2QlPgi6Nz4LHkcz4FE8PbRA8GtIVLF6/cO2pa+C3TSEBRCqAK3844/VA
Ka9LvGIH3q3gg0pzMXkqzQh89G6mhv8VTuc+fkyT/qM8Vonz3HyPOd+v8CunRaQ6/TFW9VQsLeyt
4SywLnkKCKDEsk1qHD/MmDs42gUZIEwfO4obhIcTHqFtfD0SD+dhvaQZxcfNoaEgGSXHIzn4jbTm
MVWrf4HtvQFIdRD5HndNfmz+Ux/Jr5jG6LLAubFEIeu7oPy8hKEuIGvlxXC0v8AjaS6exItyAuIZ
EgDTX4URt2PgS16n/p77s0RYkeTFH5JnecR34QytYMMg8UGz8JjFtbwNdEkfZto/1sLoIoqOd/24
zt21Md5XCnRV1tXd/a7OR1LzKeNke510l9xtUbJeah396hr1xDs8F+cj5pD1046dMJl88ZMHXDnP
twgAC3OjJhxBo7eTJgv4imwrZOF2FWHUZYkRKg964eV0Xt7XMY/LYOfwD5/8dxRNJHBX6vNQBHPW
yTVrZx//TzyiC0FB93vpGe0qFCuiOiMaPSYdis7ZOvbsBeD6GJGmLvAX4mNxAu4psjk+t5eAk+iX
juq9LlLVBB+bKZRHsagej44kaLv2gTDCUDtQkhxPoA3FhfZHLm486UWX4+9Hgpx5Q02uMSpT5s6f
QvIY+Z6YMsrRi5qZdUr+ng42FnMbekmV9HX0eR4GZrLw2M0XACMj/5quS/1Z973ekPOhL/QuDWhi
sDJXeBjzuTlfU4qX0EsCY9B8OMbgM/Aw05qtbbN+jueF/1o5Xn7uh0FidmSHPYXttMQgTzftiQCC
QtlT5Jn+eL+OKR/vYu4nwXUNuA/F9eDt9DKTdaBF0o8caqdR108bqzd560PafRvOvXtTrAs6Qogs
sKyCeTs03peOVBZ87/FbKdpl+ndh2pC/txiUuVcx+b3MghnFVtRI9fLF74dFIqlKmr5s6nn8NO0H
nb9Oe6x/7RFUS9kahVDyr8iI8XalR0ILGGgHyYsSwzRdAtnDp64bj74rYxCaPviE1t1lngQW5CIT
tHPyZgdLVch4fd615idSk3XvwKEycnyZl5m3+SDHkOBgaf09Q4WVbdd0G0+SrR0/lhxNz+R5gS1+
92GB3cT2vG6+v1xnX27i2pIauWEaous41yZANzD+FuN+VXPYFnTy/RJJc5AeBa6CD7B526B/JuQO
th5bfA838wD5GDvP9dLjnPnsB+FpfrCjhtxzUou339YZHtYF+oJb/q4DpjSsljChNaaijcJMKSJE
7sfBgHMl4ibT+J59yeBJDa9i06H5jvG2nd95oxnbZ0KisSkYUl6S7RMckF5wbwEunG4nTS7IrV/g
tdigq8lPEEpPdRxnIWMR3beGMnGXEL5DXxPFUkAGuCV1ptpz+WBksv5FF5ji3Xro6L08asFPz2kn
9K/JS0SQCfQGv46HBxvOcYl6XsLvHllJZNBEUagduXvmTcl6v7eTd+kQyP+iMmQft8Xr7qI4xYWi
Hc0djkIinli4U5V1nTL0LhW8pbgCKNhn0/P81Sm2fcKtLomzfl7rMF8DvwxqLi5ep4e9UF6y0FtI
PWPySVFi3u2k3Y88nHpV4KxLvpyyq+GqDTzxiD02j188P07MZeiRCzwsOHnP5w7paiZBX7zW0Tj5
3/19C88cl512vO3e0U2XMyX8PfQdaXM5PU+Ru9hQmt7zWR4fgaAUv6DzUDzflmlsbgvSrRbvSXoh
xUn7h10NOnjuu7fEaJQ1iDvwSpx+pEFLo5eY0/MyH+MW53j9Kw0sPU22Ab45ZbVHH9l6prghAhwz
AmVSHxsKbTSkhYwo93PRdB3yMYC13y3N7L3vViUQifYufpfoWMjnk23z+qLJMXwf9WgC9BVPwssO
ESA8bVu4wnF3PoMnNgr10mzdDBC8br6I9jDLl5pEk8rDGm1mYZp4XoENAKcA3m9vJ/yxrClO+2Rf
c3Pqtbnp7gzuVLI3LYzaTmrybcJd2Id3U/8FSV0fZSMNWlDV8UM+nGna/mRC6Hcol4evTcz0dBHn
LqoNJFwkSXt09NiQkeffNVD+FK0h6lLHuygFXuoyYc6gvfqjNPV9pzbDn5rV56+LYs+AZtNsCtC8
G4hdXGLA6MNcN5DwXaLQNN39NocaJmF9uMNSjh/ocuFzKi67obx9km14ejdfdf5DkKz6c61D73H0
YroXYdRPKCGgJSkuzxX3igtZwnB9rLdAfDftKLrMRyarLysjMrmPyBCXR9r1UFMFaoHmgkRivsxs
8T4dHaEZighxPiasv8lwWN5kNn/Pyn+icgbzwkuiEzlFH3vFGJOQ33i9bG2m+Jm+S3V//jWxid8R
zdVTJ3ATzFIzkPYxQQw/vgNDe6jLeSAG3vZRzaUhZ/1tHuUxXRYdj4g2wszqOtbEn59Rk8OlXAVI
D4Eh5T9wh+4/dNsOpW1zRuWSKPVhxWFZBUdYR/e+2ZvuBWX84SdPhnTJZ3HsRbCY4S5kNfKbbl2f
9pTD1xFmwDjG5pSGXxbotmgWwCDwvCzm/5L3pb2R41i2f6VR35VDUQslYLo/aIlQrN4ibae/CHba
1kZSlKiN+vVzIqu6ttfzenqAB7zBAIVEZYYjrJBI3nvPOffctT0Pqh7ytPBmdmNjvOqQFfmAslQY
4n3Hzr6CNYQZ677vFj6ioA3VUfJFZR4d3WcNPaZAfhVOcyrstseqQlCso0ZX4c6HjaobmZq1VryE
3UQPeePlYdIxeQ0JvHqwq/bcTK6TNM26r1fTRbWnyD3GMa5HRTC880SdYLmsiBVdyvMZLeY9jBDS
zm6Zv1PjstC9zEd2KTXGluGml6KJMVnHfsFdc5195TRyJZD2d1RqnDraLEkxd9Ot7zKco5Vt6buy
DAqMHi5FeGj5/AHRp7++avS3f0g6wc0XIF4TNaUx8WLBCHY758aQyBB0H0o2HMi6pJ7L7SoVolxO
Ba2zpRC3Rmh3BjhB2Q7BH5IzmOER6cUW+qHeTR7Y2WRW/VDZdGxidBxh4IbNbd3tXBHAVz7Q7npv
rXK0o5G79BXa+ebbREfHzYhATIonx1u6TW3QCNVwzEfIDZ1Pepx6pF9Na21HD3hHPPfzWu4JvKXH
g9EgZWO3p1QdrYYEuPlzSS5NQSZ9Dj03ZBsKFWj3AJl0q2MxGzFehqqtPkEyDG2CEDwBhmkLhU9Z
0b0Dt8PRq4/WgvtPncW/9VrR8k3brRj864698TIPClIa5SFcy6O5st2bOqCtF0842E+kzefXsuKC
bVmjIEDDKVTDZRvehHZSF1WrNvAt0t/ccgHLi6F3OG0G+Gw0cevaiHyY74a9rMaS+plicmp2lcEe
36EXRT2wJrS9g+orjkXttlUySVfWkUBAKyOk8ircG2ekbQSeZ0SCS8RYPgXXsbQJYgZGoHgG48c2
biNcnfS9CPmGOVJX57Zoc1Q9dPJVOg7l9DbAjovE9kTBM05lMAax3VXBA8zQ6jzuLN+rjsQBonFB
ERCanTM6xr7QAgOM31kJlf55Dpph3HsQ49BtNxW8vw2EUM7HWsim3MLgL/+chtGuDjaq9RU7t+m9
G7sCQJCUfVVZtwVdYRES2SWICOx0HfQIojbae5PRCJTTS4nxCo8YZsTgBDNQ7+wA3aQisnDquLfU
k2RPZM2mZGadcKKR4GYcajTHONuahl2zcQXu4OMsGk3TpViMm0wMszniZh6EfB4Hg9MNFFe33KgF
IGU0eo7kUR40pIjhnj7kCRxPpwfhVBht1+bSh2RnRj0dIYqUT/5Y634z5hagg3EYFbJdX9vq3GDu
G03ymbHqYZHEUjH6K8kcq35dhls21l0q5Ii6ETWIaDZ5UNnhJ2Akb04l414H2gqZdqQBSKl7yFsn
BctIvGHHA+LTJirasZw2OQOQ+dzZRenaEfALdHdglznWTddaOGmFLgOY6FgyrEzEXKGnY4Msq1wi
f6I0fy2cMCyjkLhNHw0YHPVaNvh/pEi1N0dCrPge8NXvX4F6+xhaDzJ0iIu6xxMSkq19NuMX8KRd
CLr2aiTT/itpMQgm48rT3n04izlP/QKLPKKGtbeEk6H5HvQWXJ8Ur4s6qQ0pGSQFFD0fOhGuXNwX
7a1W+N2ZWgXkYerGOoX010L9JJrBjVmrSRgtyMXNf08G9+fm4MEpm7rKW5VpDNTMZNgHNwDL3P8m
HeP8qUG4t5XdEtGrLBjIknDZtNEqy19GY/zbH3yv9N/+HX//DouvvirK4U9//dulFfjv36/v+fVn
/viOv20/2vOr+NB//qE/vAef+8vvTV6H1z/8JZVDNZi78aM39x965MOPz4cz1/Un/6sv/uXjx6dc
jPr460/f21EO10/DkSh/+uWl3ftff7LRjAfi799+/xt+efn6Ff76007z17/sBuwR9Q/e9/GqB3yI
G3wJQspsz0WvPbGvkoT54+dX/C+w0oJ2yPMoc4AI/PQX2fZDCUsx7wv8Qxh4CeK4Nguvoivd4jjE
S+4XFyAtCx0nhFupj+6hv1/f7c8E088P5R97lfk/NMq/EVH4GA/1H34XISCpXPrntl1lhOxbi/tf
keu9y4ljBhABKtPXZXNq15Cm1K8/y07muyZg59UW6yYvxXEAchBV9nTC6eC+z25XyKhaQx5jsurd
nNPuTmNs3lmYYNmxpR/u85rKretw74bUwrvBnBZgS6s4agwDjhhfdLKOpkiLMDSHcc2/c+LcMaCp
iZDdsyjtZkPZ4CaMFO/GrgrkEnkQhYF6EKbY6Tr4Zk/OnVJuleH0U+ksJxELOOlGnnDuCl6/jS1/
yQXqUBNUNZiO4NK3TEe2bckI2vkuyvkK5IQAc4Sn0wtCxSPtiq+0FC9tAc8LpgIY/lqvpQ1uZOSf
GBiHbIu452otNtRyYKDSDgADqX4yvcJ5A8D9GTzFW2UHF23cDOHLigisPuNF++fctfZkZFaKOXNO
hJz7AIj5GjxpkOQdHHvQSeAhwVrllgyT2owlrq624Se3LOQxL3CZGDt4GX2UI7aF/nPp4GZ1kn/C
GpYkQ0gesefN1kwadb2xB8B1+GN263eGZtYIvToyQkuNuslp4ccgX4Kk9+StBuUcmYFw4Cxt+V44
hERLJcfMnXT+Misvfy5qVm5G+C7e8omXtxMHZlm0qKpsJaJ24XMSjshxdF+gDB5WGOJ0LliXrlGp
jUHWcV3h97OVqDffa+3nUWEFgOdbkRVxtenWXidAa98t7t6FzEJpgC/NYHMQW235Ka3ys3KKz0rN
FEmcPLZmCZJG4RYVgKDBBo/5jizGyqrJWlIskyoewoJkxazuWYMOM61sLzMgpKIRomysWhdjhjEG
JcFeKCP0UJwwScmAKZNugh6vLiqoeZyCEukJIINosqd+h8q82QeSYLiqrpwnboAjI0695EWutyuZ
HzH4xMRMT2Xi2exOuzmcQHPP2RbEP1t68s5QPXbfpYXqQEEbDmTGvQOtp1LC7Lumrd/nenmsO1x3
Axr1pACefBVjV0cYkGFFBfDeGDYbFx9RNB25VWXMx6dgeN6t7J07+EotOlpAY0auM+gkRG9QJIv8
knf1G9Q5D3LE029r3ING6TD+cc+l0lOEA+zOsuUUdcFQRxBMH+ZG3ZJ5Ok0+P9qV3SbrKuGbVGMn
sZZ5cSOx2PWA1ekt3talbRnVLZaud22mB+1QHEMR7EJJsLhbeds5rLpba/9M8TSj3qhna6E8siYf
CGPrZe0AoAx4TIbS6qXT62PBDL9WC4/5gHViZjlivF4wJNUgj7yX7qYqxmqrKoll56IqBzWEHVEF
+qJJw9IAxOJFDThf6mtyhraZlFs9dKz47j0ZT0XAj6vC9TLY7GuqbtsJ64nAZalb8Z0InOmisoSO
TM9kzeximBNGhwncWP1pqfHUYWh84tBCwL+cTnFNcrCQvQXY0+/ylx/nX6vRZOwCZk5ByMMVgWAV
8Xx9tHxDYzLkbQrgSMd+V4I7sfGMO6hXYpdgq/igJjR174gFAJYGfnsDNyw3Dla2gBEE2VAFjpUS
i2gYiMHAAJyYF7e9vWBFTcDkoiDHLWltvF60A9+tA+BzEeLwYF3/LO3++eoJEbERR74JOzAkRj6w
XnWRs7j6HgiGFwvP33hkoalViSDBmfrYIJ+LpA4uSPediOBigGv3z2OJSKHyV9cvP4U3w6uKo9Bn
ahrSH58tHdokUIbsJhQ8ebMWaT8SOMStzZuZOEmgd9OJLtBsiyY8tSlnWUbD7GxlaR6BC39SXbF4
Bee0R7V86myrjecCW5ZLr4rbkh870xw7gfcj7J1DPZ+cPF/StUdYCtz6Rbr9cz8Kuh+C0o6ItT4q
7aNHe8JCpF4ArG0euzKWvh/2GJps1agPmSVNrOu1P4Vjg7VGULrOaHEBMRCcHeXcTTP2HSnUQyjk
S2fVX+sOtVpRYi00HVg4jJhEuZdDrwCIo4q9FdRMw/2zDRuBjKPJ+MFpFEvpUCuwmHiWFOFgGfUz
OLJmj9GA7wr9KMCLBxrPo2Vi6PedPUfLR1ZQd0kxk8e+oKsOReHsePGwunez04Rg2iwMogrCFK0P
GoMvFJ5t7l/g44/RaFzhHl8NL/RQfkIX8LC67S2sz18WXFZsCvww3EDfCqB5sDqQx7ozj9bgn6e2
61DTTCyrMDAhclw80KHon8XKMdCkxp0YAusDZUeT8ILtZMhfsA6e5YJFzVx2CUX4PbfKdxKwJaV0
xeldzQTMwprf54u85Y15hLb/OdeojtVS9ydHdgBzNPxsQt/6QKTRUYOK2oLB1aYTmEjKhXixrXxv
lM/juSzereJ661sfJxAswaNKUiuaF/28zKqOqgLXaOM2TyYPdxYzj0s75/sGE2vSdhH1ndUUCKVw
FPMxaeICZrdJe7fHJXjNOwwYP81SANIr3psRpwyg/DGzFG8zo3IPVA+uLpgR6+aqBJcNSmQLJRRN
O8BH2J94sAhYJVbL7CYCMEPCLdBhFXZbb+HZ2TNiICbv4QrH6m1yrL2Aj3kcCusyejjKxzEMImAD
uBqIVaIR3S0RRh8D/hBzVMw4DaQJgohAMR3N/fUOlijHp6Hwsb4hXOhj18vNqZ9s99EucTeKAYeu
NwP2Ah1QvXkOIu9g8VslAcwSYse9g68e1gDsHWsBej12ANbw+5WkOI6a/FK65G6ADCMK117BOBYb
Y4VR7bbnKwo3mDVGPS/LGx4CI7+elPGol8cK9PFrP/n4Mlw/X/M7XQkdV80st/UKhpYgt4oDiaRG
URw5tOrCDatakrQa52xOchlZSARTyvlRC/u1NY2X1FP7Itpq3CBv3g7zQNNJFu9Vo7H8cFw1DU5/
AskAqElkjg6kwpln/B4wCnM2wIBpWqIC3FrQpUT1hD+owtJk7sKjGgRzak39dJ47NYC+I3ekZhun
oPaxYtg1gAAjX+YGakN1O824PkN4CZ1S2wC2mhAMNM7IqsTthqThrRc4drhA4F0GD2yKwTuDAccZ
gGodcVY+TBYdN6bHQm3gvYphHvjevlO8t6p5KebQxNM1xS658E+DA2E5jqwmKVFkx/ki5qTMgwuU
gkinQQNAH2bvil71sTdt1zdYNk9Q8RjrrUDfX+IqILbawkbnOQQQPw7DCnZVaZHTvSi9T8Cuc1q3
romR9DxOKh8yIFl6G+ZOk1YgmZPQ4+FmGrCCKTjiQyER364HC3zswTIvBQypDLusGvnyspbAhyvf
TSq6gJnuEYkwgw63sfGdPSnL4ecmxH+pKj1V3/tWt5/Dn2vOP5Sp/+lP/X9YmfrwgWFXeeI/qU0f
wJu0w+sfqtpf3/v3+tT/ElJiBzZlUGq6V/eF3+pTL4DVJGEMVewf6lPnS4Dh4AQqYBs6F8xp/q0+
db4wQgnCDtpLHLyb/Sv1Kf3RofvH+tTFiAkCAtmDVoz8GRvxac7bQoJRtjr7yTV035fyru7t71xw
gSjlHDDPaIOAf8B5xFLN2w/XmIc8aB/B051sgVQMM6aOk3VCX+p9vk4btGLFs5wRIqvHpl39uEOo
2fh5nXlTvaRTO4agfIrdGJoH0zdgKeRjF2BEYmdegtY74Pi6mAozewXEhTj5nARt7jgC2/ZjgngC
Cxq9bt4QXpzafhBWl1a+lU1FoKO266/spv9pzxA2DM5xAbyNDpFLy6wLCULoSUaIa6qsG6/iMQte
RuKbEPUbjD1kvDhtHpUwG4tF0370SKAjhSkJyJHcEfklIptXsS4i2LjQfA3x1JoX0Hh4z9J8sxwA
iz10UAnGsr0V9vKA9loEHtubYsTXZJ4mBASnfQxmArXBGNzA8Q3STxslEf2hPc4Af29mwR61vRRx
iaIutUqIedw8CxU+SvfagQZlfoB49doDQPehyT/p3N5DDogTGw3yURji3i7XLlJBYRwbtGQThNAd
kx4BrWmAuHeDNW1hEHWHct8DlfSDoHvEewXkBaChfIaPbZ0NDxAnvQH/HLjsXLaTSPMKaXNQd10M
CuCjhmlEFFodj0HHI991kfMtBUhw3uNJrLp7rIv1aXby1BDrxufkAF9+iOjX7t6ayXevxZkeLADh
bGp7yHb7e3v0LyQcz5Z3cWfzgZTqtiqqb9JurhSk/AAmjTQl2NShZ4Deio9V9EVCAreNfFYNEef1
VS+ieKx0HWZLbZ7C2jmaennBFFXYzbMzWLIw8hzrcyz1FurmBwzZaCNttEq4tqoUqHrmWjKPVMeD
xMut1Ku7e6TCmT2Rp4l3jw2Gb3msfQTQeZev48lQeW+3AXKSVjzmq3mgIS9Ql60PkL2Bmm0dCEwG
HsMFJL/KvkJYK08T7Mq85ykAqULzPCMNfk/pHkNarlGupYKkqP9obDzhnh6ssrmbwjwNDLBRp8xy
PHn4yX5MQZM1gY2JdOJkV9dHkAd3izvJKJj6lOk8hdWvF9X9sJ1Yt/U7GxroeYrHMb9x0C0dY499
s+phi8uLFs98UltvJ2plpOYZATRb6fpbrsjLPCL1mOlxnPmdbTANeZ6RMVtjeOlm93uo7O8DhBhq
ED8uDbLbC9Dwz6Z094yznbJwc9zZPmIywBs4u4vt2AcziSJZZ3fPSZOFjrrXzfJAOivzapGZAKvC
csu30lL3hC4v7Rx8ThKq3Q4xjNJDbdaXGjNVG8+8zFJ8LIoeZg858O8O9F/AvN8PGrCvEv3/42wE
eAjcDtGA/dkmy3FRAhYY9vlVgioAaqSeaxtJfSBB2qvi+7wgc2f+Zs3lsRj0cy2mpJ3/mfm+7fyD
qwASiWk+mIhoo9TA67+ztgRxOndd32OEeCBU6hQogFXjoSfaSgvKjyFvH2olXgSSamXyfQt8ghYV
8grxc4/E//JYz2gYOgQ3/T+P9ZdKtP1fbvoKsPYr/z0U/eubfwn2lH0BoIyHFGD0TeBfn9UvwZ66
X4gLdBqmKdckgHq/gtFW8MWhdshCj1JGPIhK0IH1CxpthV/Qkek5xHZ8mwRQT7j/SrhnP7pyf1vS
foAw7zr4RGo70Fx7f+7HdKk7islR6jAiSjwF0gVzU/ly+eQcUGcErFqjMnFRlAOVC0EIASldLKU2
tUJkqRTyZ1UHTZozOEOvbV8+EQzmYNE66nAjIchAHZiXAKwHfQkbCmoQshg3Yn5Zp+jP5hJENp/W
eBBleTvUfb6vIH+5Bih69d6W60mO4L2AoejytmVszVzJ/O9+nYvzaI00Fq7bpNivfEPHPp4h8Y24
6/Z3ngN3HrIgVZ3HEVXXiPJShk776s24irwtkZ9jyDiKgM5pBcWXLvAvZsrzPhWYM3szm9V/BwEY
fPy4Fp2zJo96x0OqTmbsel6S9c6gvy9elqm6a1lnXTCMkWCWKW/wqQG47zQvoEeOegFVqIcofWKQ
mENryiBtJ5DcvJPxamXVwtsqFq1XPDvKB2Tjt0GiG2jfIRDV3XqNkacaGm8IH+vGbOqli9HzRDEn
h1f0fm16/1joQVwGQdW3CvKOb/ZiLyjpgF8sMeQB0oOUUUHn66L4DmuIEle3cEEvY0JqCktikqgC
DxFi/RCGYO2yr6tR9BFMHLonm7Z5bGmaX4aFQTgFNSnJTF8gA7Gnsd7kpGvuvWlunAhSa/cxn0R5
OzeUiwiYL7hqlHQaksbAe4Ekk2UaLTS35TLpC2YbWk9T3hQZtJYYPj4VMs3DwNmRUOR7phcaU6QA
avDXF8+f3ffK1B4YwsrRN9ATbwjo/2/EIct5mct1Y0Z3vmESFbkHKXcFRFXcugSYetBgnKpNZvrN
JXZzu0B3+W0eGweqMwOUp2BcJ6CSUEnl4xYn7rRZS688L1UdnKDYa5+XYiDPXVmar1Uh/FsyQZba
B/gRt3Gbx2lF5jLmxAL2eQ2nyK3SdrYtZGuCQsoaBFuXm37X1esUG8tv0nDpp6+LlDdVrXRipkmm
FfpqXstrGczLHPKiCUKyTGvsBxn6gFW6BjpdG/213wCWAQDjljl5aO+4FfCWfVkDa97+gCDogL0J
5WCTgghoTqNTNCeH99UdR9PM3lTAD+11qLZuCaxs8Jwm6fzROxRAd7da6ODEMfkvIrUkycwBaUwQ
/Tz44Eo3ho7k9iqdvC0pFO6iAoJ4RfhCgyoYVJQ5OdSIzyv0cPbh1n3KUee853AF2PoNampd1ySr
mqo5cdOg6ds47iM3FbjgFYO/NzMf0M8CNQFo77Loxy4R8EjMSmiezz+gRzuflhIU/ggxECsWlLzV
wG4RjjGzoMKDeA87iiVMFZZOCyJeLjZJPL+FpFSYk78OJM1ntJz3yIy03E3FPRjXtNZyIxhSLgAi
QN0AJCaYK7sNFxivc55MCh8LsPUQ+O/MvmmKrVdCuDzBjNj3ocU41OurhbTZjhwfhXZ9XztbcLa6
BjGTfwVM6juQkwAl1ZlcWFSvVRzm8WSBNXiVy9fOkekiMLrjpl7eDC8zaMDq6jCpFbbvdjLNd9Ag
hdUZGtUFx5ICT3+UdZWiFQVtapu+aFAP9Ru0zqBR7GZUG6B0hQH+ocbp3Ko2KQEZ5DGwxV0jNiDu
JT0wpu+LN8Uye8yG9h5KcdnOcROiNSVyyW0jPWif0fuwycPvAc1qHM4j2pxKoFkqh6eLABsChPs1
76pNzwwKEwah8CEon2CZ4vAX21m2OaA3Ne3goRStOS8iHw0LaD/ZYmDg+1Lry5BDf+zRjZiWqJ69
/dQ5B4C06JiwAXPdV97nAvfHCq3qFHZPcXcfNHsX8wZfeha6O9+1Bhq5DYVWf55JpuAI/+T4uUph
5BcDqk3gib53AvtoTQK9KgDipAubQ6exLiWUYlPhuNGCyqwD0CaBD0OjmELlCIvz/gLNR6o7/86j
aGK1B/2dAks0q3vGyOeneRhOvPcfIVkl+OnlOfSm48jXRCPk0XrukqByT4wryC0c00cVdT7Ri/BM
JP3uXG3rvXvpB98aL2xjy7koNEo5VfDYVa9ouYl0d8IJEk++2yVyHG9MroFyna53kc0Diq8+xqi+
jM7doVshKBo0qjyBtha6RqCQ9g2/mSwomCEnDHIBzwk7RudU4lk4gxG1ypmhPtvZEost492HggPV
JN/QeLRZYCBYWN5ezUDuwzWCpwQi+t6zMbkjW8dtM4lzZb+pqkr4kANSbo5K9hVK6/fSM6nhfrrO
b+CAQF2eGJXZIh7A0q7y4LpvaCxIfe/eVFsAb7EKvhmv2trzgo4/LINyRQ9XvvTmiMnrcj9j9AGF
va3p01VUHnYR/Mm8rs9YICrc89qBJsHtzl0o7nq09OSBOQ8oTytan+o1fKPw7+jGb4JUXTyC1Zpt
aABrxijahtkDH9c4yN9qsYfeu2mTSsvYBG8Ou6BNnAq1DZxjO2+m+nvfq2MlbibnIqGNLKHceRaQ
gOVFio7FSIviphv3QX7EKoTf1k68QWkf98E2UNBNfpbMjlpLJf289/v7kTfxGG64U+988CJREbx7
g7fBOAN0Vuzs+lF4mEsXYSq3DFpkOuLA8ofKOQ5owlDOxmYgadIWwmhXx5bXkpewJuab8POb0Wkj
Tx6BEUZ8SL31qeoj2iaD3cWlue3D7RqkzA8TAAhb2LOn7nJTEAQrA2XamCxNBej92crT5cPKP8d2
t+af3fDkqx0lb914GLtL5T7OGgOOs3Lq47JsYw18QiftgJru2flq7NsG2u9RY5pJhRPzEqgEck5Y
9qGGr9VBkHvDLwOZX2Bho/DY3J2L4OYP23n9CJuDdQXmk1WjO+Mjr/f9KCOkLhmt76HIR4c0hp8P
B2p1x9rBMJMOaVr5jTZXbtdC4x/ct9LJSxDdXGoij4xglFINLo6G35w5YwCRTbPz9XlY9hOOqpVu
pnXvlzqZy0Pr5ekAyb3i51acVhy5fXAk4+c8Pk7YQZbeinbfT99ghGDzbJ6BYQBdaGGYBZFijHaT
2OJZsAh0jXB01rOtZZ0btNRVNXrsuj3xP8pFJqRj2wAX2xqNsHbx+tumCOIANrEzcmr4WkSilmcI
01LeH6t5SYZpTKrO5pGaUzZdVrTfEvD4vLxbUfQy8DpjWo2ZAIlR4EuAG6h3o12DPzuX3QbLTBag
hxuoxgEOwSB6nuUT6cCWAbeqgM0gLSwLsKkVOlpSS46xwo1By0SMNrVlvOGYvJJbd37zItc7SBJT
XW2uSjN3/uTqa+dmdPUjXmTEP9HytatfMFMpHf1/0n1v/5hG8Ke6BGVYaBM/YBBxXsuj3xe5gMFU
4dgth2FWjhVb9zNP4GdGeVKFHdYWpEVGRZIO8qZ3jSCIWWR66SrgKeBO/SNweLWZfAcEt7SnZ5iB
Blu4H4zPXl3N28oaJgQpTp8anCXgHVTcWz59wCcXFU57KwBAZbc3w1j12SC1uy9nMifOiPsPL2Gz
7acazzTk0wHmkwb0tfMSDA99S/dKYA+u12QNgvp+HjZD6J+ZLd4rvTwEaCqPkERHRnZJCYdKdG87
6JTCvW+ZZGiwgIIbWOERknASF1OeoW0Hh6pGz40wmxD6RAuMIKefTK/DVvgSHZl0XGe4Ylrthqw7
hqam4rrLT5YYT36b+ubFkK9UvdMGdol2cBrEfWHEwfQgzzjFk2xqHCJqTHEeeiH2TnnhOXJ/dcO5
PNG+gGJmwom3LfQMvWMfmVDWuxAxxA/zcjPJrwOeBBuKNR0MjsS7ddDva3VGa8WtcV9FOeyw1e54
hZw2G+XOKs2TPc8bLZrtdTGNk7+dGpkpdKmN3XBYA/ZgA9nkK+i7EhGwvrRdE01r/lK26uAs93b3
6a9g1IKEtV/zYEMYEtAQEfl3Nf0/h3sCPwQSjPLbgSAMJTq6Vf+4BiFS7XkP+u9Qs/kpnNDi6yl+
hCnKC/LN9dSgb3C7yqVCr22hkDsxN0GuQTbQljQ/O6T9P4Ba/guSwP9JzEvIwHew/ysa8/Ahm1c0
GesSWpXfgzG/vvfvYIz7BfPxbOLQX/mVv4MxzhfXY44DbzU0NNq/A2OoB7YmJLD8gGYv8IGS/IrF
4CVmh1hXFDAMhH5w9/oXlIHuD3ua3448i9ougxnrD0LoD0cdYE9Mhq+dU72rDt1en60bK0P+nFwB
8RPdX//qnoOznzJ0Jm90DFR+bz9AT2Pf5HfVGZrgVJ7Mk8kQEDcirW9wwO1pDCOJfX1sXvkOnCRG
cyNEqp27hVQ6LZJl48f2Jo+bhCZ+6u+nXZNOmRuP+P8loVuVNPf5HlT6djmUsYm7rDvo1I3B5B+c
pNxZGcJpYmdV1u9MOmzI1t1322ZbJya1Nm3m79VDsXcSO2nOGh290XiyE7XDjLmNtxHnAtKGyN44
yZC5iXWaUeBWUXBsTizrznTPbvxtdzanMvF3brLu+bnaTZnaIKnd8g14kAzJ1769y2+tMzpO9uG5
PYms2w8ZlEYxsqZdGRepdfK26DraBTO8YiNxAi8eRLDqhR9l8zW/BVwQLW/iP7g7r93KkWVNv8p5
ATbozc1c0C4uIy+VuSFUkoreez79fFTv3adK3bsLjcEAZwZCASppaS0ymRkZGRH/F8chVL3cy3hb
xe/tt9Dr3ch/SG3LkQLdTT3Zi77rDuPqNwf9/TJUTzrwDm4bEMw/oBkKe98Tb6LzcsTJDXIPTTl3
NgaVm/iz34YocoPuNLpSgDb+S3ei8NkHu+4qx/xseLNvBHkoBfNNdYC4Hcx35W3ib4F1O1IoHZp+
cksRlJMHuK2qnQckkJwqWN3JIf1sZ8fkmB1NX/kuHfOb/FV+sb4Oh5rrQAhgjw9O7MzuYBvO5GnH
/jz7+nUdqj6qWC8PmoPol25yGM/GbXS9nhG3uqIvuujN7NbVr7M78Vy+bk94Xrga8Z4Zt9vJ6a5E
l5aNV1T9XPowv0fs77Xh8h35laOFhlvyJulNcpoCDpCBFmbe4Ele7mcXhGkulD0lTEa3QXh6b9wY
IeczRjsNkP/7W35THREmulmQukC2D82RYP4nISzd1eXE6Jre8JLyPbvuQb0rT0oIWz2zV8kxr9Q7
NMyBGkRe6hdeyzpBFXX3Op6KR+km/cb64ZXZrRGuQcrOclQDwU+v83vODmf5WJz1S30y77KLwQro
zlmYHKujeup/QXlS3rm5f7XUP3g1c42CQ69b6UJZkUetIsAUt3GR/x1G27AbrqFzv38nA+MbrMoi
bMLNVT3RW53BFR6UULF7r3wmvOYUDk2J3cGfPUranNx+St3UR7PiEDOjRslOD5LbhawwPz9IB2Ow
s5fUMzxmkUPVqgM/wDd8wiU8b4VZPpzU+FgGlNzzNdjgWdwyAHV1q52QlXu6GwdxkAbpG8ULQOQ0
qk3ftm/lIy1aTnmQP5qZDdErWK+bg8XsJ/45ne4Ex3CEJ9Xt+NlwiL4kvh4WJzXMncitH80v8UUO
JSgPZ5O5dNGvmZBhHMoP2512R2bZn47GBSVcHE7H+FyctqvI7331WguU+oaKfS+ygYba0mUJqOVh
ei/7evAnx7Qlfv6dQLDz/KWwXyqswsxa4Ijg9p54RJBnv37P+PvZZU3y2sgxncxZbYi7juT1oXac
z9lhCjIMq3nVHgZ/cTV/CovGltzZ40TppD7arvVgMR+FU/yJGec2zjPNTUJKchzd3i/uFRt+VgMe
ykU4VefNn9zRm53aG0/WTeFo/C+/2vzBNz3zTkWoGlhMBzmQA80lBONSsOQVXuWQDg2F6/W4f25x
Wb/F14jYSfHGfGTm1X7isQTC9lB7aoBD5y1ublPd5qKmczixO7rXubOjOtKJWh+HOnI/92d7tjt/
DeDxMKk4Tdmj/T1mR5hcrL69uFWouZbLYcIKM14FDu6uPdB078H4QhCN6Zd+7nh3zVVCgR1IYBpn
3JrpGG50Z4SjTTw4EA4Nb5Icm8fYHZ1f+Gfqe9OHv1pHH7iaaHFyWYFedGk9/bKxlXEuDagDddtD
SUyEZ9K5m09XLIc7YChHxzgnPAn4KwwOMjdXcO9zNqDR0/g2ZTSeKLXyV6+0Xyuncohw2YkTBRMj
abhNUBzXA+dhliFybn9fshyn3MX9agZ4rz5bsy3YmR97CPSZY51fzPY+bfZNkl+4nN8dirG8ib/W
A8mn1eUxwlB1vokpj7yCJSx+HY9FuL8hYFnmmOiUV4vf8l2C0QSSwdfodcvJDEZPsU1n/xEz6Hmf
z/1Bc2v+LzpdmN+RRw1brz5YTAmZj8nC2Vm42f3NW08KMyYLEuj3G8lwFCZmd+4lrukWLjJvLwv5
q4vpzI5ht08jdyczfXRuhql1xaCxiSs+1os7Z2349XP2wPszrsjcHBRAnhgMPiF5T3JLL+VLd/Aq
jrwfw82cEm6KRzLYXsslrd95LE7jsgC/Ufwe30exnTz2p5a5owabqzNyhYuUPCx5zqmtYjsXv+Jx
ogpyLT9hzboqhs8MyE7gqzDRXdGbXGBX9uoIPJn9d/uYjTYLLIh9qgQOhbdvjBoTebZzDKfGVKaE
ki1on8q1Z/F3klvzIRX3UJa2dpZswCAuQVBuZ3eVBh+V4gFLwNNbmS0MEK8Q7H3q1Yd98Kpw+2xe
5uPKcPRctcmzx58IoqA5o1g+tvtEdfVAuN6ftOGuhwobYDCBY78LCq9z7kuunggkE65yvhOXsC0u
N8EqQOR5HwsCLVw0Wfj3QR64+Jx/IvuAiEcDhn/jOXM5B/k0BPpBPwzsyqkbedZBOGGDTsLNfIAI
zDzeP0vFy9vXSOxmXvI+MYFXsM90PKAm6HRHCAkS8mmyZ7Dy9ilRnbFNh2KfyVgXkSmWYDwirwsI
c7j4HQ7pMqf3ts/b5yTcz6RuEmCuDn2MDTLY6ukghu2CkVMw82At+e03K9TCzpdZs3JA95uDwCre
Z2p6ZQbIxX2KdfxD5MwnK4TxHOzLYeAllQMyBAs8eStuSIKri4l2hEMSDi8qZtg677YK5TRDKjOl
91sd7dStGFEiJnyEwaySGcvVY0QDltSt+TjfqlfYNJ516UqX0t3Hu+FiVCc/4P66vJuduyjosHqR
g4/kEy2zqwAeiQ0ZitdQ1cyCxNQHM89lviK6jy0xmZQl7urISoiwRTDonImNgnWBGy0G5kV70Vm+
4u0amGwxZCjd5lkIaswaqmKWf/00sxxL3IAFwzNjg+kDwyLcP9myDZ8qZhwJ/FcHt+0QuYBGfIv7
jPlsKTQ9y61dnDmnYJAHn4F1xaPybtvE9xm++BIWa9959tW6OtJuhoCXB6xUR8H/bLh1UpznXmOS
0CaLMW2dyQalZMue5COkpzEploRdj0uZzgm+xWQTirDzu+S1vtqHuj1qXGjBMGA9+X3jwdHDNGQP
ES52c10GLY5K4irYJ87cp02/VNfl7fq2HHZHAa2Nl+KudAcsB0s9CugnGlhXFly7E6cSD8VikF/i
I+nmzJcO/PdI2ueYH+NjHRTrGVJccr2c2kt/6d/IANnEWgLyOw5OkGiXj6SngvTAtfhEfRx6ivhM
MDtx56B1qDO9cCqyqRfGS6qDxk8PMMh4Fd6Im3GkSG0423hFu9slcD4hOLt/+YMtvgpOzJnBchpv
91sajwfkr5fxajkDF/NNd/A2zwoGHLWFPIfd8/ayB5rKi0Ilcqyr5qAE6OJx2XNHDJuTdhU9EKAe
+Ea8Nx5b/ZFIun7GEfMSv0TFGRA1cbRAVxxOAXbKsJiu5ekPoA7VcDhFYf3I+DJRCGZcj5xCqpN8
Mwtgw+z0UQ1lPDjlq/pqPqg3acDw8NrsPuZy9C/pm3XVnfQbQkVe4RNITBGtkl524luSoV53KAO2
SNzM3Q+VNlvz4kDwWu6zxFMkQs3dc5FOYZNFdSP7ZTjkeFJawA/s1untG3zT5+oZcNKwevk5Pcc1
5xoqkIPZbzzcvAMCQrU9gClIQ+urptlo5vvP8n1EJpB5wjf1Ay/G59sfL5gu0FiO1uEvKg5xJLcO
93OY9f7cLN6w97NndTkJX3FPmYBCf44OKL7t+IHArRymlDwEiV87lZt9gRDgviw8xOhldmd/8Z5R
z2AUOtu0TVYi12g4hqfauq0zu3q3Ye4O/G91dzd0wu1W371GBAF8RLJRVZfbnLk4XoquFci+JAX8
dEUjPHwnJu8NrbPWyNS5HPmlDNOw8xIgRP7yffU7L+Ljdu82gtXH8avlE9A42zLL1uSTuArbCmLz
INzKvu63/n4Z6NXcDOnKa3FXXK1xQC82NrfdrcMJwqxFzOnmwEH0YnjMdsx67Gde6VLzxGeJvsRr
GmwDew4PjrnrPA+OwkbLxTv7omn49Aa3e3e6U393tvfJvR035/F7Fuz+7D5c+xEEITSXM3LM23cP
8ZOAjdLt6Vhw3R1b9n5RGBQbERb3tNoZBgnvnIOAzM8k9h3emX3RwP6vdo0nvXt1wilz2NQ4jMLl
kd2MPZVk2X4fDDrH0KDyBi52dDcuBNUVRn53By2c6JT90PTbhxrjb4VFsAQdl795QrC/ku3XWa41
bkA9WEfm0UMbMl5sSmQknjY/x/foHJO9l5RFYB4aThtspMEefxmCZDfD3j7KHAEwyrgF5ym16+89
HqPgI1PyMm9mb8FxsfkDLhhHyk9CGCdXWbj72HBuUl+2OYGo7sLNQNrxmjeO2uww+3FRwKv4e/9b
fW8g+lfuNzGxHyNWZJ/Tcq0b6YKTiqdZbk5FYIl93XvFT/F0AkbsIZXicADgARh4VqQ1iQUROcKm
5VhA1bHY6jR7d3M3Nz4UN7u/tYTSvi8ECQaO+BSxJDxTe7uOHqNLdOnO1jVYUW8K50AiwmHhsfYO
MSac6vmoETPqn4qH1SMZHkb4e7OjY7FFrD+BmkN57C+FDx7oUPFPdzFCXnoZTnq4W8TRN++n/djG
FU6flk+LfWOwCZVB/0j9zXV/ye77t30bkB72/Q11gJt72oE0H1tAf2ucFvtlYnFTPvtuqqgq5QvQ
DsftieU2YB20w5bYG7+eWEa7VSsdcE7OsB8q930FQehJwBpKrnmkZBnHl/iRiwBit5sVg0dgiSDd
vqVsHCxnXFQ+3yFy4qw+PGHOGf3utPr7pkTxkz+7mAles/to0e3i796NRqABr9mWnzZ39w328J3s
NX6PIdsHgr00EALdJyv3fjsJzqfstJgpngj5R09ldyZTeKyU215nuds1oawJiw7gFE8aS7444I9G
AkS9r99z65gB6gC86Um43VhoAB48SCcc9TV2bZojX+JgxV4qHouDc1bqZ/hKZrDg/3T+7kdaboWH
uPvYnBa4B5IDjjZcWzfNRfyU3ZbNIRVx9bLLzPLejYhsQzV1SpywxoFNmTIFO3efkzPfdxy1ThT7
+I8ZnuIYdjYpTWxEcbvoTnLsdgNy2I+2HK5ZszPPEcfcZgFe7y7iiP+zu3iK14o+yczmWHgiF7Q7
hgsDN4ZsrdiSBquxu3QNbhmRHJy6RjnvhxKD9Zi9Wy7s2Bnl9VV8M7sLNmkPOVBjj6Uq8Gf/frVK
2r4q/2q1fqwXzRuIi4lpXKI36RqFcG0Thtj9vUfxbrsHUiJfqHhyd0fWxDTurqXkVzeU1xJlHr5o
YXoPI+9EVO12eynO/Px7foUa58Ae75lHE5ckuUau7u3eQ3QTH6t70mInKVCO2/ea+GaMz7N5MlHO
1U9DHcdwOHOAxo3haBxOuMQc4vzusF4X+Br6TXcyHrcj8T23D9k0vfxYM0XSM+J1jpiXL2yOmH5X
vEKjzrzyyJCG8o38ZTiWZ3YhHFqZvSzyR4KcLaEJ/dCH1q0Zu/PLtNpt2PrqqT1Z10WIfceKEz4n
8qZcy1f9yQg5env7AT8LrN/bGPyjJM7/Z+mZvTT1P9fJ7ryG/r/8t65++zEvs//R7ykZQf9NpuYU
VI9O7tZSSML8u0BWMH7TddqaWBa/tSifJcbzL1qDLv+mWIqs80OIEXuB7B85GV3iV6RQLN2QdEUE
9/BPcjLv/Zr/e8lAkJBUiBCaJZuGYsrveaEfN7qsrhJJBf7sUKbW3/aZJYVqFz9EsMq8CUljaHUp
x7phUb4q0jidNqvqnCwbh2Oa5ZUvdbNrNnpyb65mEjRS/2rOxnBGS5nfLpJx88PY/kW+cg96fbxY
UlvkorhshRLin3flLgU61Q+WAp16G++kKl2v9AiK1N9/yju95OPHMPpUv1uipcsf+xPN8INB87G5
L0A+n6KqkAynqTuTaqZah/moNgQnMysE20RaB6lMe0ftCEePwcikcEjTvvcsSSn9LFHMg6IhHYBS
BbUOrUqWIKnZRsvOVuEtX7LhSmzL4Spr4XU2KxRBW1az7TbRKf0aa5qpNmYUU5hmCQrg6aiE41SX
IhCKeoqGx7UvVU4tSV2+1VDjcOzaZgI0gWrxF4PyFxOFySLrO9LD0EClfxj7Aa6aqpUtG6WALh/h
nl91RgHf3Jiu9KVr8WLVJg6QP2eEFYtFP6SxTNVC3yXzHUBis0VSCJ90GPKrQZArkbbNjXybthVn
WEHTSH6oVMD8/aOU/zxjNFaPjK5MAZdi7Yvvx+lNYfq88Qk4y3NMPiSq5tZDBTp5c1sE4qhvt1I2
9r7S0Z1HTQtQhBrFIvTUk7wZ+jIuPNjfU92t66ssTtS+wGibT30nXGfRfL0BIp4dESnOwzDIlHW2
YmNSczBvGfWDq/GrXrXvl/vzzNQ0VWf8qY83JGboz7dDuX1v9iwOZLSxcD9UURGKtSa/wB/lRNil
YCtRe0ePqRZrAERHig/0LSYAlY0x4x+3VPrNirg+ia0yPFFr26TOGOVzDympT+6mpl9uQbyNi9Nt
K+KmdYKmrBkWrIlZWSiFyXK9gzRQCBQWIQmwIUWS1pRGKYdLLVBNv2ZC4WSTinRYnCuTCjUAYW6/
LM3tRm2hF0E4ADJK1RJhKSN5MKo5+jwqUkZRYFLe0QygeR5FLj7TwGO5m9WM1JVC5AWVZApf4Jux
i0pm/9oXDeHwpaAGZazBklDBpVsXBV30zWwZzTVkVgoyLCi7t38/p3Zb/sEKaZppKbrI124ksM0/
zimhLTtYs8Jeehh3b9pUAWPNGBalMBHSLXFH/TMV+ISAqYT0UH5bvjGO6l02w6pxBIFn0ovOhAb8
JjUyQ/VMxBAPcMYWYqum0l7HbCTAG2Awaoi/4+xirY1MtH2DFuzNUkP0JKoPTVJ1JDialAclqtEE
A2Yk3itNZ6oq88TRij39C1WVcMyaFF6S5MVzVQnjUzHV2+DnoBhs5M/JhfIu3PZYz7P7QdcVTqfR
DgMR6U5k9+CeyZnF6wpzYBbWs0GligTemcx9BDJRSRRisCJcfVBk5UmIqSGkdwCAB7mQm6tNWCDH
THNyrGfqmO10GYrc3SBRnZHQyY0z6qlyk8r6tdCbhFnHakwObX6LlE+EgL0lvkhHIZ9O2MYnfd1Z
tXqtJfcdXQEK10iFkyBHwwxSl0xwKZlPgO+Xs1oqxZ28WeavmhfvT/bj8gO8ZOmaCdtI/0g2KoDi
6qI0yJQLM7fStRPPuULxU6tbYrDNiu5CrOy/1Vsi/qLhz4cGwfs+rWmWSb0O256FuvaDISvjjYLX
OZMdgCLQPYRm+ZKZ8NA7TT715lSE6jC2gaYR5BJn2phY1GbK6ZhchF1VaTVMlbkXq1/keeXds/4w
IrqEUItlwJ0r2m5/f1BqSYtaL2ZBZtqaUwW5u0FGsekpd02N0d6yefMhWuiOlqP702iMxMqPC8D2
0QBeo4fHr0xiMNJYwpWG0vSllPj9oEpUdUfxGdjMUsLiUF7wodBx9hBL/n4ta3uB08fr5+opcUHE
LJJQ+/n6EVSUXZ6wP0QwBimpA+7qRZK80tEql+4p0JIGuxLN1N/KgWxN2VgdRb0YxVwGTGdrMUXW
NrYM3GMbZTsjBYHnFb2ia9Kl40QuRm/QAXaUf9ldayZsdVJiXEDdEI83yyJUMjW604piuSqrlOkk
rraKBbHrLpZO4FzoqifMMIEtNM0ZtQlN6vdmth06eLY3qtKvn2XYI/dFlIGGAl1JrFZGbekI+qbc
qTR7AeisLWHB1Z7FISVcWg7P8G+omF173Y3eDfoE6PVXe5W0Z/o/DC2Ft5hIFNa7N/Whtizb2CFW
hGMwi9LtIdK26LC15eICyIa1vkmcOSvuboEBHozmWgbzuGieoutmOHOVkBXMyEvKoTvrgq7+LuL/
iSz3o9BR+YsHbxhgylChyZpIBdbPD76PJ2CTCUCKeSrzTy2Y6ZMgkNuIVU6GmU47BioeA3RKkjcm
9I3p2vZLC5rgaJkzPUI3ZESFqCoO3St2voskA3Wb2tMm0fMAAqsvQXd6bNeNfPw2cEDUm/WmSTLB
oxZc+5JPdXY1lHoSlMZYHjrhl+2k/jz8tKpje5IlPts0tPfI1g8rU0hT9MLtzA1KuXxDKMt0UmDv
oVxMlSsvg3XuSmBGUt1CkFBdcCiTRaEf+CfuADgIGgj9VWSL+dWak/60f3JlFJXtCj8RFYH8oUSk
McuoEvWSQGalZjf0saBKl2YDjmRQomVSiZx2lQX25bMusmtJ6nEZZ8v/xcL/ODk5h4lU3YI8olpO
+dglNE2zYWlVS3SaZn7R6GtymKxJ8umZs/3CRP55pvFR1PdxmNgZBpyyfp5pS7+7RGKBoDteipup
NKwnbgx9m2FkQb0Y5BqA0uXOUGnNTQ8U9yv4kPhJ0vW4cyO4GNBBNOEkKyqCb8MqpG95TTHENlDH
2xbqpNM0RxzsrSy2IKsVHQrXpORZoKOxuTXrInsQ26whZVojyCkMlM8S0gH44tZieqqS/YI4qf1p
3auaqeiWrNG9eF+tH0KnnDUnMa1a0ZnxPdAoraUDfrA6z4m5PY6rqoJDWNu7dZGVcIOXSRh8Vq8B
lBul24yzApRtTu77zCBrgb44g2kvJs1L1MFOSLfuJI5d/VB2VY+jDVuEBHgJkb1VN/OJjZsaFgEu
FeTeHI9Xm1DAxVOqeq3ek16mbY6zqAXt/qa0u6cTw/As0xXlrW5Xaj5q3fxc0NLhpAiy8W1mH8LX
Ra54AXiEWkoaZvFsjBrQkT4hi7INBSDmtqBYvzUf9GFcPjeLVBWeRYJpZDoFTdLXgSpl10opEihL
QIL+Po//UcDlPxa7/gQjuW7eqvuhe3sbLs/NR2zJ/nl/4DX/Z6AyCZjQ0OFvgSR39QvBl9e3/zqn
z9VLPXbDjzGYP97gX7WxivQbq49yVuTF5r4v/TsOg/r+NxMAtSxSnLrrjXFi/hWHUYzfZFUxNGQA
fwA1/6VT3n+lcI0mZdPIlXnDfxSH+dmRMqiKZb0gVTY5rSqaaH7YLTEdWy3QM+Q2Lr9n6uMicpxD
hcIe5iwFTWM6FA3A3IyCWC7VJRX1639vET+K7v90BR/Olmgy8WU7roAmEZSmL0gIycCbmTtf1pC2
k67Z3qa0atYHmiJI6Kxe3y/gH03l/5PY4Y9T+H99QmbZvL2mz/8PzHQQroQILGbdf44znp7RYaT5
j/P7v//s9wlumL8ZpkE5v6z+obf/vfib37DliipSe1MSCSCwqv49wWUmuI6DRpxRJg65O/j/nuD7
egGeuQd8oKFz9vhHE/xDVO334m+dg8yHk0vEEXeue7r8xAU4dFSqeHY9pPKp+JZPRRDLlJepe80t
JPvUCFMJXapeHuu9/wg56Fi6neOVMPqkk/EV4TvLNeWehbw70HkOsUWqAqhftjyX8onGYKR8SgoI
+upzrsu+Zd0OE8ywxDwbUhfkSNg3dXyUcnrCtMXNNuD+SCY+nJFfz5D50BBSXwGaSjHvZC15XQgw
2pox8rP+Mc+qF5CPYWxJ2d6Zsz4zrFe61J/R9aM1N7vWzUp2rA6hUszpLBuFxQZ5K0JP1zNIhXyY
RQO+pGCXGMB39HH/JnTNnVXMQTSQRm9yAnxNeprn4dMUkxdc6TKQvBookIVKpOBJNO63aLOH7HOU
fB8RrWyV+ZkWtrJjLOmnlN4titZ46jg9a9FASrp+7FT5VctQI2qKfCuJm7cOFCPXffaQl6Z86bRc
PAJDuYZ8IHh9TGs3i65itrkOX2GaU+054ATDsn8qG+1qMxQUf7rWfDZWlPcA7qZgICDydaLj4SQv
K/0Du47MY1r3Dc1eECtGsY4kcDFlLyOAEchGi9qKvt7mzTZL7dWot7xQ6h9K4lBHNQOJCP4DYi/w
ozVKm8dSkNNHvd6yA9DpczEXhltP9HCYuuj/2m7614bqf+A2Spz87+zKTq+antsxff7JtOx/9LtV
kWUUJZqBNIhubDjE+zniX5ISWNMEI0BjQOSSJAREf1gV1foNHYnJz2RZkVSilX9YFdX4jU2YoJm8
O4nvcLB/ICnhD3mrH46ZgMF4G5NL0BSVdAnX+LN73fcrsQUcQSfqSjn5EiW10dmVJU70mJikLXca
uZMo+LD0FLUawfhXM6P8Esmua0wjRYNpTrBrtQj1I3eUzWCLlOwrCvMqjGa5/VLPA8VzpWR9jkE9
P5VZT6MdcXvQGjBKANtHgptN+bAJnRbMHKGcVTHyt2JostNEOP/zbEzbHdYBazXF59LcoA21+eIZ
3VS9yOqauvR8mZ6aqSfY12rCbdQMwrnJDCsGjt+3vmbM5UEW6de6tnp3VIfqWyc+TdxDHn8tEsNP
M/Vlzqobi84j6lMTReVtvU0tCNhyCmm55+gjZIkmVsp7tU+X61kcU3LXtTxcGYCLYXJO8t1o1Nut
kSX6Z/oxFdS1Z3MUyLG1Hsps1m+zItZDC1XrMRP3UI5mDkf6bTq4TrMNDdFwRNpoHqJaJRDSFLtw
X9Q9a6xbdKUAnq1JVgFUtxSxky0ulxmbTysbmrcBxJXN7araske0gUAthDYuJk8Xk+UM4HI+lTJR
pHrKKUFU4+Q8aj3FpZA59V57kXJtRCEvLTeVoS2XSSmrc5TLhHNUgtE01LoxlUZyBwgaBBKj7HbO
rSc5pc/v0onmaQQHgUtFp2I97vtjHXULyOn+qNPtwRU79VUwuW26AU+2qVcPgiZoFwusij2SEAsM
jBu4tYYIuZLFn+aNDguzriFh13v9MUu1L60YazfCEEEXAWF5ruOkCaIUqdBsrhYkXWSXATrJl4gW
RjbNPZRDTp+AI4Bwalo6SC5j+QR6fI0dLetudWAwl1kh3DlZw/fGktkVi2aUrsuV/heVXg+Xhevy
hHYEd02TldO2aLQrrdWhuDNjhLDLNJUHA6BcMG0jaoE15nkMy/AEEHt+WiYGbspX8ZPSb4/gQaeT
aJTxCdpre2yqkYaCmjC7+wbRNBklf60sOubcqnajdQO1pos8H6O5ptgKbulXOgm1QZ+sFMd3jXgB
00gBxJBuMK9b2VNXxN1QndtLY5mcAdkMS7q3ZssXQKDrQUPUfl1XhkpYYl2oJB3WTyJ/4mxLGsdh
qdDlu1dE9RCtg3EoUil2plYzrjtr0WtnoJXTU6Vuq5N38wr+rqQCZJMTN4aOdxwtgRLfZgOmQJDk
Ea4VMzrr15M8ya2f00D2ZVARlM2STl/LcpAe1RgWexSlomQbmlkdu6KBGyB2ih9n+RcSnqJdDRVc
gqKlFidG2g3ZCv5NM1uvzJ5nKxOIpG/LiMi2rl2FgC35PwCZ4qxSNd9AZE9UZMu9WMf+sunQTpJs
9MRVsLx1RiMvyhllg1PbnkrO7eHMlo1TQuLQpjUO8XTOzg9bDqYDSkx/Xc1Nd1+m6USbGbqRJnWe
eXI6TSeyquUpIsEIzVWyHvSMfZYmqdBQCF8wTMIq2zothsNxlqmJoVnFoZpH9TmptsSplWqjkxLJ
SJrioHFLivYEi0S+F1IZ9kChnuWtvmimnn4hsX3X1xAC055KgzqXrwxVoByck0sIDvd+W7fVa3T9
mt7BCHGMDiYMSxoXboFUPE8jaLqccvQWKHe3GpSEA/3memqeIJDbcySLlADHqvFNzdf1cekXwAml
atwTFKAfSyfGpyiKNC8bqddp2YiIdVn0r6yGuGSdYX1rukmFqy7exFL2LZUPqkp3ytWQfWFUv8bC
QddLlHm1rNtKbvhL034DKanWfpnM5zUZ80PSlvielZAKd7R/2a4VE4nw3ChhLlCtTEcmj4aWoy0O
MUyMdGq8pJNQ7jQwrLuCmA4s6U8CXYhx6OgXq2VORXM6jXOX6XRxdqMrKo6tIcABz6dTLMlVOOpa
Yo9DBY1h6+9VM71eJaCvtTbJXq/kwKJyYbqZxzQGUDXQCkcWvoJWGkAUaubNWGaK3+lgeKboc6UZ
YSvPaAlX2TrOqnXgnHsUNXm4NzZilwkgE2GmTdLQ+kMsiCcDZ9WP1niFJh/rKcDHtvbjWTguivVd
ybIbTc7BGtOz2F6X+Fm04sajt5h0laVtc1T1tHWNUqM+sDO3l2F676bEOs10Sr9k+K2xruV7BySw
QHKka3ap0ES1XZvvnZx/SZop9lShlB+Eqot9sUBENyzzW6rGi01mIjlMalQcNlnQvqR6ap7hL8FF
0A1C6a0KaiY2vTqaICmO2KolnbRjzVYeZqaBl77RGtWEur6s3Xo0SgsfQbplkfl0JJtzR05JyRvb
lWTm2TWYC6DR7SDBqpiUcAXnAUsgBmJpTib1kpM6ir5OsyQaNNNYwJqi6VGTlIZuvfMcGJsiXtVz
8bXu5R3bD85a72cl1JPu+8SJwDcTq2ts+pGb93kTqQ79z0SHFtnxSTB7IegHo6cw24gRPwiRdkdT
J/WKporNDeBUA/RyRW8GUgx32pCLwVxa+nHchuhSgm3z23ZEarcW9SmRojUU0jl2lrmn8q7LhEd4
T3TxJEXnrwCoJnvY0pFzWqpuj1acop43zaZ/U026pkHebdFdtTNlXuwT3/JIM2yD/plHC6SoU9DY
9CnbxvEmm+jtTeOV+ZV2FDu1WFDjUyYW8aXMctPTaYwdz9PZkAuFdkb6QRtF0S8KsQ1F5Pa+IY+u
miX3WlOrr/msMrBs2SFNPMrzpAyTN9KZkAMhPB2azxZIywodUY4iRNdgMIEF4mS5iSCbh6kw46+9
sOHq0W/DtE6LvJ7oiW7nquDrlLiRwHCUhsoKelQfQVLDsaLS2spOoylT70CfHtDm/5u880quG0n3
/FZmAQMFfAKv5+BYeiNS4guCcgnv/W7u46zjbmx+oEolniMWedlvNdPRUdHRlCqJROLLz/yNEayD
KEGRql+GcjT2eUeNpNgDUv3YOoZxm5zmTmquyzrbxO2wn1y/uBo7W1zhtZ6u0VDO17Ycv6IzvvNR
z5mQtsFU4nJsTsIGw9YccmgReSKSn4e4NlbWkJ/RRz13GAsva2U8aSyUb3IO8qa1qnsK2LNOYGaZ
p9aTvwo+BtVyqpqlz4DHjfEBUOJO2eg1Kqc5E3cVCQ/F3CXjhIOpUFEGcr8GTEcQaeAQ842swzTm
Bq5ad4P92qqN+y+l8tAUWYBPbaANZw5XGT7PFVQId7weR+va8au1PbCTQ62hnxqZp1Ebf8TnC/td
twM6J8i4JITTMSk2YXbhjkG1BNSyqeUIn5WxPUK6UGKaUUVkRHbfKk1Hg6JvgEMrWMsbNFhHw/Fw
JtbchW/FO0fiJdu5d5a9R63rLCXtBoWrRStFTa8r3+b3704MCuuuYY/9pIGcIggygeBunD3kC9xz
cd3DGHU00QiT2m2sIBQVWQUaLTX2y0HzLeiHkyFoYMaNqb0CpXDXmAYmz+2DkeU3mB586yr5w49B
PqvRNshiHDe6alOFZCtjPBqeYYVXvt+3ywmf21NFtYu10ZH4tl17Oo4Nszc13ZtSXwetTRsiaMNV
3ZNbJ7z4hR1bzg1WAUioIKRb2Ea8lt19gFfZosDL4W5iHo6V5bm0JJelHuIe5UAPNJKPWV6mi7Eo
76TQ99HgdQPxdLTS5mrAlsrXJDMqM99rZTRcKJPs71FC3k5Kt3SLL0pj3HZTxggs0MJThS/ZIdFB
VZaA3m6rqrwtrBC2y5PbQ2gthyiJzjMrq/Z4e2B+EiC2t+TUuZ+KEihKTdH+I5ki6yEZsADGbTAY
0z3ZPi81B6ovYTgg2rjEtRCPRs2lthiADycmej3BrC5vlaL63hnutJYtgrt5ySmn8bU2SkEDQ406
krdMOcdcs/BoR37h6faJopylXQPw2a67C7WLnY+NY8/KHoN6zhjUJylCLggHuAr7SPTXKqeyFnHa
1vdaVENmc7uLFCzLOpiSfNM1JfACq1KXYnLTM5wX7I+IosJlsu1io+O4vWqK69EY+LXRxGkcfFkq
NOBQ8JnBH1HziNfrInEdD/eE9aTa46nTFyjvNkvb1M9zP9wXYQkGAy3qPc7qm7GLPo9Vg1JaY0FG
j5G7yubINHbxOu7lqukdJKpc9aQ2u3IdVJCsyUkYQve9xkcwrPHgPBtF+4DDvL02h+msdn0uPMaU
uy5KGuSyepR0SueSKwD88OSfIGqfr3DuHO5NX6OuKPvvWRsNVDtSXZiNv+/6jEQflNOilx0OlGU1
bPLAOAvC+ropEwzU9QZQOnogfCfhp6QT3B0ppLfUrvyLTm3sT0gNS4pzl9immPUqUJovSYhpiYNw
H5aqhli7tlzXQ35rJukdBjiEctf+0WnujZ7H19yGXhbij8l3usP4M19Uuq1+TDjnizY1+Y4TfCD9
PuXSNV1Q2D2/J2N6kNDNdJX2/ZND9qMuY1gUAQ7oMVbCy3jGN6rhpH9F/nKTUcXjzQrDIbM2uFvv
MTSD5agRwqRTQPCxivQeo6GVQAp1X1sQKeMWBC0GuxTK4k7XJOr7rrUHUrMsE/c00HtyNddA/V4r
YPAwDtpMgXLdjXawmizrLHGwbtFb36uVAOB5YoWrxheffU4fd42dnFW5DTUgBNqlt3ckRhctI6RL
MU1XuhWeWJn5WY9KE+s1sp8UDz/H8X2ykggCjYamQDxjs8yMvNzR/VVZ9bBAqvwud6d2MQTAUwwb
B0cS3mRDyll8d6A77GujBD1utqhoWAmEJctqv7WR5nCKhwJv6dpNnN2YKdGn3HGaM0vgji3KROKM
PIFrjIpRPGbphLCAjSYz1VCc7PUo9T8pU2fcT2MNPd0GsxNGEey8wIKJI9t8kWOjuxkx+9xV1VR8
1Fu+MT+tDUSm7CHGZ1KQYI6dFnBVjQCs3NS6T5WkN9GCCvHjbWgKTETpBc0icANCHYGFlsZItp1l
H+3SfGiHOt3JKE/3ZY6tSVw4uofXJ9AOLBiWWIpD3wmQLVVC09xlbQOho8nFla6i3q3Guboj6oW3
mWVHayo85dydgCIhCIRAqOWbiG8ZOk6Wjqo89n7cXLUN0uqN2Vg/lJSaLwZKd4blxYB4qsy2qkws
zGGsCf0JPlKmu1F5H3aDum3UKd7xMXYXfFC6CbDQJ62bcKde1Gbq32ioc6OagjHByi6y8rqv8uih
rW3seKcKZ89AjzhltXKdu+V04lAKLPWamr4qMoAVKUbOdoyYkFR9aJdRjbhCHmKiqQl0uotiCq5c
PSFxrGwMWwctP0mUGqdio7a/VAXNbA3B2z27iN1YIES2NDGd2lpTzYfYGUaCtNHENT5kZhquCmdE
+U5xioF3rMPLcI1qXba9cxLHgwPvu8PovVYEsu7BQHe9sWLtwgmKctUJ7JSZb9XdSRJa9mdQX+pZ
JZsG5VoLzFcZl/tYupClUq3e6bPmZBrG/hpF6+ijbcrHkt7d1SDGR0uh+5ebQtmUblDtLF9CrnQN
MHIB4SouUTfgFZorCxhAjJeULVuvNNKzlAzFC1VadP60y/OMFsm01FPKexuWUwqNzQpuTcfFPT0O
vGJotW9WK5w9ST6se2FN21Apna1VFMUGy091h9K18TkrYZgC2FyqGXpXijTIKumloZNZB/iMm0Ma
7DFdQm1GMd2vuYp3o9tWypeiHcN1k+vtxq6CIlg1rqkziEjtWUIKGLLiEq4EKpNZJo3rSaWT1NGe
wZ69kpeKT3+B617xNIYT2xJV3stB60vU5ApxT3hJUH2ywlsZ+OJcVYdgk+u1ce23kiCQaAqdS6ZG
uynUkju8zM91Uyr8CkPWTx4+mP0N9uWkdI5mIjLfJ/qAkgP6mefaUBj3CAnDF3FKPGVCaVJ+5X6k
7sys1C4Gw+whCkrclQAzVGIZmQoUaTHml1Id8muTlg09ASCMn/vcBDYWgmhlyqHR9TSJCTeBHVnx
0nIUVaPHhG0KwCHZnCRGZP+ci75rLPlvm53/NRrEQuOfJ4qXj0oSKl+D8FGp6/ag+/9zHsnf/muw
SDefjg0GIZqLt7M+A2L/Giy6H/izjm5r/PNocm58MIADClcYCMD+FJz6NVhkpDDjZvn3MTwXiE69
a7Bozx3+30Cz36pSRwNr+p8FfVMl2uY0emkJux1SxCHyCETDBxdpucWg4wRLzzLdqnmobXT8DFf+
GMKNmsGpO7RqpkXsOOGj6CqUENVB3llmbu2xQvwU9fXD0JY12nkCEYEsvbWrjhmaQ/0zwDbCGzkd
6VbQ/kWbGP4i1eEmid19ECTiOjAGBWkFF/+6vHYuFL/tTxO3ie+sODY/VTiuYaM0hjjl8suf4bGI
z1/r4MJG46P2C39t6ghH4l9C0H/UEwqlTmNMQdqFOgMglkzva0+ra5Q7DTU/y/xg3OaFPyw1BGIX
eZrxW4786a1VKzPAKfNvAixOlEWHHddpP9r2Aw16fS/jSayKUpQeNpUkIvWIEWeSM/nPMAP3jNjP
vwNRzLckTXKbK6I6KcYs+zph4rCuJhumCDObO9Fo9qIvVSrFOKYkcDVtm8nQuCrz0VhBopuo7GPa
nxoSgJoYCVyuyv8E5Umjh/O1tEXm3ti0h/qF3yAIDg4KBq/pyvMe0+Vlppndzrd8OIJ90X6tMY9y
FkCEBFZ6jloudBUh0pLNpLXD4MFya2NjmlkTeUDEozMygeIMYWokUf0KbGc4m18lcaOuA5teF/D/
7MxsbH1bRGp0bjtVd9/StFvmii+u7ShwLzCBUE4zmXcfxzxJ9lVuIVoSlJWXpmlyMdHkPHeHErUA
28xPTV/PPICfYLNSuv+LRqIe1OdBcNYWDHKbqEMTgQaIB8QYMyVLx1TRmTR6gTQbVjFpDlORSgX5
FTZLZzAYgaLZXrvOeNd3RvRF0lE/s8LuykmpClNGOagDhs6FqCg8arzjmSXzugyd4sgf6+9W6qNp
YgbZUpCZbp/CxrsC5P8MgvTvGZr+jIAgFf45ft48ZvKFqMnf+TtqmijqoegDZH6maRG2/oZjCEvD
ZhfsI/WZOv/kFxxD+wBqTuU/eB8YYL4Jwr+ipvYBD7sZOOnO1gjE4vdFzUPA0e+oeQQ06n1Js60J
EZDQh09dyBi0k025aSpf28SSXmyE2OiKPB2Nsgnh20IF+pZnarNsZVhteBoEVSU2aYli9F45RogG
pHlKAZo9YCqhLTpTnfalU6SPlfS7Xaj46VqzpmZFISoWOOXY28GEqQACmG5/U+NlE8UWA/7wa5kI
dIUkvAGCBf6isds8hm6P7rrKHGMc/HBdlLFeLkRl91/GvlFROY7UpRkr6j4rkZyu2g78B1CXfWF3
MCvKgg4VyEwo8KlJIaPmEV+mxSCnHxz7yo2RCB1EbiNQrbezQUGxNELQlGM/5bAReu4LzYfp6qbw
obNpAJ5CbU4v516J3OYmD8zZP6kc70J3GDFmC8bvwnDbtVsJ+PZk7vT1E5s03EgXDAwQLsuz2YOz
wG8QaLnSgX1AmpFfx25nRWXw8/h0Y1OgIqhsaQhfWRHpWTI6s9dNC2NchO0SydLrxLSCVWBkZz3F
JQ9Raum2lX2yVfRqWGKSi8RBg0kKluTi2sFJbmPn/XRm6WPnKU2FAGtY9+tY5Mracbp6j8b9NrP1
T84QByuNud3SMtt6WTS0bGgjJGuQm2iKTJC2FnHFUKQdJmcWub4Nymjj0D5fpHmMto9ZnT2p4VuV
hIfgd8o2kcNpyn5vDEG2jhfD7eQMK7uP/N0oJNoUrYUqjMNITxZ4QJYdLKXMGeS2TPWr1KYQTMO+
OmX2EV/ZVQOHBm8kHjFxH2qjgYtctMZeDsDWzCk3t52vFned6Isbxp2dF8hWnJQxYNVFYjQ+yBP6
SUk/UH0OYXXXtnMVO/VIPyp2unVTcuL/7wOkLkD9vhob/xf992YGlhzolT79vZ/xEbHhD65JbQVE
QBc0TmZg9M8AqdjGBxVXC00gVoqZuIYj+a8IqQmSR8CYcEBn5irck78jJD8y+XRxkeRPOBiRau+J
kDqh9llaCYIBOiI26zT/HQfamHoELElDOGpRpqHpWfpiOQqfGu1RDrLZZm6L2YMVeeF+NKrwPulT
awkT7ka3pKebKWivaMC9tzc/4cqGf8gkvshEpnhY1pdar6JMjrd1ngvEFFrsI4XMr/g2yQuicfn+
s/cvrV44Dv98wk4fiyY4NCb6q+jhr/08YI4K81rXbQuvo6cq43nZAhEbryLo1bNl0cx1/XUBq9gQ
4lro6qCPdfDr3Oe/LmD1A/Cime00J6S6oVrvOV7QMA7O1994SI1f+DllqkYUPGaSz2iGbv7SqAuc
LzB/yOJwlxXMq4sh+JwRk8xR+zyAGKbL2Z+WQ7GzOhB1fpwi+2/knzXMr2hsf7Zz+QkenmhxD9cf
ghFISdRe6RW9qU5Lf/jpdKvo46dg6m8bLaKZ4U7epDJ8MpvCXsoa84naCGhHy90wY2YqkAZu4563
SD4zXY03SYE4diCyGDdz3PqU8dEMIrzMc9J3bHkm4DCZ1lIFJT/cCN36PDz1u/EhabRtYeLuNmm3
em27S0Pz0Tpy1K1NBCcFvs6q7lriFx3U9tehMT+Pavi9dQOKs7akh67fY8yxbXFjahvnS1KCpDRm
Rzl/EDB3xUXkwCstsc0ugpuBe35ROzZ0xXLh6FHv5RS+eaLdStkjsmJV32sDGnLuI0yar7KgoQXj
XtGvaD1nQog8T2mdM7KCSw3cS2YoWOiBjYlrd64i1E72gJpTGMpvBcxAhLAnD8n4TVmENLkUishp
QlKvBDORNAuDfwcuiNcWNxIsTDrB4KaunClH1s4+d5VY29mxsVFUETArm5Zu6H6ufKtf+Trye6I6
hwjmrIYidr2JGLQaGRltc7vZ0i4Bcak2t2Jq+rXh6h0yOdjtbZiJoEDchsNpYDXhtqzjjdqlKAsR
qC7g/1rfaMPQKzK+BgOdKS53jNQGQ9m6Psy7sEM9p1AvXWjNoOWaEM4dKA9nLLNVJBK0KXCG3Zqx
Q9HbxPaPIM5XXTS65+8PVf+v1RFEj3+OYYvH6r//T3jgpKr9XT5YBCIdCjWXD1IPTKX/jl78hCsJ
VYI5EsHxMvnJX9FLt2m6AAJ3aay49GXU37hLpLxptEBTwFuSW9clHL0Hd3mEujS4r03oniTSdHE0
2BOHQQwgnMHRGBFQDpx2HUXpjzyNwseIEuZ0KpXEMyJo3nE0oEjqk8kBBIQRHMzwjdHH5tvozd2z
vbv82e95zug7EhcXT7+S/sTjoEXFLPAorlpF1ivINlGOFMAP8A5v3b1btQDikrxF2XkI/UfFLDsq
5KZLGc0yXOYDRsxL9VFHttrgwcKx6ZKa4YsduqPnm71x44/T1DIx6M07LR3VpSJN5XMbu4BLAEkB
RxsXBKPwQpuK4VMVm4kKgKNgJCSpk2rBBH4UTahi6aWgHgCxUGFCJn0XQydD3MAPRNLUZxxS2zEz
riSDHIJfAG6QLXPlZlkJ0X1PnKIxYW2ZYMx1ux9/aAZWJ/j6pBRQnTvaD4wN3UWqqKApX99Vfd61
3821n7sKedMGxMsC1KaHL9pppiRSgDx6Ja4cGsB6naceBxeoIyjyRvHPuvSbVmibDtCmUT9kKS4U
wTVUyUWmynUubsAICECqBT5O0bArkxbXcQyY+L/RyVj6ceg54HNL09maufIGbXo+hn/89rAbLEbD
3OnH3LupjJtcRnXlmbGUnmM3+VKLw2zz+ia9tEc2dTzkIQp7wDaHe6QJ6r4UIwVPjBnK7RbvNPOv
2vQ0EenDJHpo/WWY/8zs/pHBqh/mD7wZfBURAIa76kJgtY35E31G8ASSWEeF3aAVlZXpqiDtPO3T
kYl/x+zi0dIjg1LUjKKFq5FfwokHV1VFavC1yAElWOGYnyaGqV+2popMB+aEyqka6dF9VGrxx2AE
1MLYMN4M9sh4MXKk+dbRIss6fDk8AOHNNRDGQXjmmChIZJnAGseVFyTd4FXAPuCJd8FymtAL0yM7
X1ct3PGp81FhVdtkHY4GH6BaiGWuOcPOqgM0bRWkDcB8lnhEFfV2YqzCZMJCRSup9pZdX6VJ0y3T
MsfAVLfEmZYr/UUPYXljF+p1M43ZRRzJzGtxPXvjAYndh89HLcJQ2IbySR+cSHn4gqC7oyHR9lBC
0HrY6hX+eKHT4TJp/tB0pAIY5r6x4mHJwpFgRQzRkYegPhKOehQCk1gBHpSyYlFVtyOI2sVIkPJi
ha4okKLXT/0Rj/fnaibMVtr4eHpzrRw+Xx7HalWbUF4s1V4mjdWsCzUUGJGFCiwYAyXBMWW6e0nG
52BBFg4/Xv8FniL6wddN/UdY4mlRpSFjP4pNra9UEPhl6UnblXgbp4hCt6m/S8TkL/3aQulu1FGQ
RagG6F/pApIpiTSWKJZ1W3VLPPvETu1clAlFs3aN5nYC/rwCdeYCnmpUTw9MukVxht5uillk5gQo
o2e24bl1WePkh7VvOlyZTgRirteUy3SGAgWQUFcwAeR1HSnObRe0iOT6RbwSEU15oCQ62C7QMIum
cfKPWpioMPz4CHoL8TolsndIZOR3YYD7lgZMdREKXt0QT8NPYvK7+rb/ttLwdT4o44+i+v68KTv/
+Z/VoIEzCscUvyVu0L86qz+7DQYUOOjKTLBQCNJdZLr+zqcM64MNKY5jRhcAmQibD+5XNfjktGIi
AwKXZe5QvMsa5TiYI0HAuqZKpIAyo7pztvc8mOeu2Wm1H6KI2k0VrGO3x3BRjRiOLgE3tjdQELor
Ja60U7cw/S899w2mqhCUvwyRjfmWqGp9KxCD+hhpQ18iS+A0j6iwFJ9wdcUYq2w1AewqaopqKbow
yNaZDgVu/foXeXQR8hRALIjn7JflkDQcXUlVAdOPkba2tDRY31VYoUBbR9YymkwGTHQ6aqboMmo/
v39ZYyYo8Q8DLbWjzXOHwmJahYgHAGXkuHyPR2MilF5Mw7Qvuu6sr+y3RMJoMz0P7k+P+nxN/fCF
DQOI0KKZ11SR9PQLC9sV5KLKUn94/eH0+d/0LMo9rcRumrpOu4KJwFGUUyuU2ZQC5ZeQhJyrLMeD
lpotnlv1WafcNqNrnqTBSEaatyXWbAr962FqUUWGK2Eja5FbW5DEPbaQMeAh7IgNpk592MJhz3Xt
UbVSmAODQdYMYtLNLwujZiLF+CpOvNcf5mmAcfw0yNbhHcdIZCZVz1fYs6xFQ2pOz/IIBn4N1dAb
IhH6CzXoEbGFNjas6GqD6C1B06MZOyUKGNu0nD65UyHCDVQiTDL6Tjvz/Wzq15XWDsRRWXbfA3Pk
i4lHOA0rRSg+7vZgHVt0AArAa9rTI+rz02JniAgZ+OocDhi4KyiX+YCY97xL/bxfruynmWmKWHFm
MKFNnra2nnc5nPe7jEeJRcjTa+gV9MQQH/ORMjUdMHNGYSTIoQap+X2Mcsr1idCR7y3DyelUDO2A
f+bc/NOmafhhDoXslwGLaNBOUSpbTIjb/YiLEF0UAG3wQRtdQbm706FOLQuj8wdvsHqUauqgGviX
p0PWLNO6Gii4ysgGX4UkDNrYctK1FRZRCEgNI01vD06UjG7oB+xLGQ2rSMv0bt9nkb+E5ILsCtRS
vQDelw73kAPyEH0bPeVOlO11UrXAQArTuoXwGuBYpImyvlQlGmle4yfpNRlWvsPueOzWoIH66Zs1
pem0Qu4pRO9buAPuxXSt5MLqlRDZ964er3Mnn+QysEeXc103vtzY2PnBfzCjKl6OjZmKhdMg5rVs
20rrPEfWaKdbzM0XqQzjehGrzJRhs436us4artSAwmgR1mhLQN0VgEN6xepvdZSs9roapumGv8UJ
wfhNn5ZlkzJopvqqb6jIJCgnX+o/An+AzUYoNr7noWWhsB7pSNI1cdc+QpDu7wot73FFCHnRiSxT
xMqjnJn3QH4eLRXNcL2h68oKyhqV6JKcIRlXflDApIuZjc/YARt2L7Xwp3qOz11YDqiyzVHbnuN3
/xTKszmqQxEgwDtzrPfnqF/P8V8YVnPzv9PRoqwpK4pPF35QIQt7NUg11Ba2GygBzalBcTy7VsE+
GHbs3gLIgez81od8HJVsMdu2o2pJacgXPSe/z77jHjGDPhCSX0IXF5mRwqpksJQ61KF5G54OQJfw
ONV/FGAcfbepvYleoWlhXujL7hr+z7ZE1uD1X+qooEBnUyCcQJVnUqhynx5Fyt8bE9aCJ9afHt6J
mYljmMieWE/7kzQKBI1y3rZx3sCn3+FdWdX/rIv1b8u9NI1Y/c/drF313/912Mua//zP5It5zswU
nitVndfCMPzXqMc0P5BaCS7vWdHQ1mYdpl+teBc9A/rbKMnMylxHzSzVoiuG6BVjovmvvaeZdVyn
WRA11RmiRAWh4ch5dCXBPBVMseGwYTSOtXaHSstJENWavx0cEOgPVp7jJa1nslGVNz6joyyCsZIF
hsUyNQsQNm27oxOblVMYxqavrsw2jDwF+bHb3uyw0enUIHtjrePHpBI1EZrQuZNdiiWLnX7+xXZp
rVkxEZdKI8Wbsja+MVQd1hPM3nutbIrzQEb96bMjcPkzS3nelHtxTY21wPIzMTnujFhKjMt1KlD7
N0djIYyh/K40gbxXihgr2bK4BvFjvrHm/Lqe5UvQwYHP05QE+24y5XkSMn0WmSzgu2pt0r9DjhSX
W7+JjAtIGTqI92xIbtKKbsjrT/nSilQOs5SYqQlNP3qL/VhPVRLkKKD2ZXxiILcEvQgnXkQ2+zvE
LtrNu9ebWz+zLgfHFbLO4Zusk6gGLYTiKiqgJ0EXL50uCM4rW4Y7FLf6NxpNL7xD2KoIAOjIvlpI
0xyuVtVuDWVZR6w6LhGhGcYLTUnOwrRVsO62tgbqc68/3nHTjhfockZnERPQLmgLHC6IrIREUjAe
vVC3P9Zd5O4t8NZv7OFLi9ho7YDCQbsA7b/DRXRlQCeoRjZ08jXQbnWfjwgWgmvfvf4wf+6e4Eyg
vDL3KlxTPXqYMi5K1Ta00ZN9hZ+tXaVdeGHALJXrVkGYcFWQVJHURszyrDey7eO1CavzlBPNBAOF
Ipp9R8+YQqkug2ryEHJWlp0smo9a0Klrv9agXIYZphQZG/1GnDne2XlVFCGJzTaNITp8h6tO8eQL
iL4TDZ/MTz3T9qHbBI4mp/XrW/vHQkQyAqhgGstZAQ9wuFADjSeH1zV5yC7LRR8E2RWCw+UbemYv
rQI+Gx0zxsGc/qPbATR6nyhWoJLbaONDHLk1iYQMNPudn5nQeJKnyfIsEvfHZ9aVdgG23p88q7Xj
bwAd0HqxtPQCpbz2JOMmWdKDhSj4+h4+3TDPoyViHIxxqNvngkxFuOVwE53WT2QdxR1QxA1SZ0Da
V6JG5F83trVCRRS5K79oN6rx1jH543DOch20wsgfaZHyjRwuDMukVpS4xo4TtbvTPjakRz8M6omT
AdySZh7iHjVqzeXrD3x849I119ElobGNnCqF6NGyoEy7nsG76vlONdorszImv0VYeywHuKu5Er53
AsF6iJPodIBVvv7j2yjNq14tfUX1JHwtL7HzfOu7cfTGp/DHU4G0RuVRo6wGzQCO7nAz+yxwhlam
DpPu3toPoOfuUiQmLntIb9fv3ECWAtnNiE0ggMwXfriUUpl5P0w4UxuBi98ZggtyIYIeS/Cw4aZ4
43z+8fWxGumdynCCHA3Q5OFqLbSIJmTs4tVCjXdV40DwCobqDY3Gl7YPnVL20GKG4x73rQokyyGL
ONB+/EJ8zdQ8/2pGNcLyCYWc9/794+thPEu3TDBaO3yiBros7CpbeJ3qY+Da1+EZls7hfuogA7++
1IubR4Oe2ReNI8Zfh0tJEU+RPbF5uoyKE3rwWDeKtH5vgJxfEd8T7tAk5EydD1fRayRgWhjdXiq6
/LbLimifyugtpeHjHAvN84NVjp7FTmndQyhhFZTxT+hhwJxGwNWbAlg9MUOgj6/v3bEcHv3eeUEU
YhGPB+vjHL0nWDh+R+jCVsVu+o+z4MkNVGbjJA7HeK1F8Hb5qb524lrdV4bSenQJ8ErWW3CFsbVW
ZRfvX/+V5hUPQvX8G5GCoUg4H52necyzxDaICwgyKSdH1F26VjStOgVvK9Y1n/+yUttval/pd6+v
edTR/bkLSBTMxRb9aX3+cp6t2abZlA+pJrzB0KFS99a0cRMl3SSiVe6kkV9LmA1nTTKI7esLv/hJ
IolIXk6bgLvicOGg8kehpJagr9UZW61IpllPeVomoSreKBiO2gZ/PePvpeafP3tGJ5uSsJ94xhbi
NyIl2rXe4usWoMe60Ix069TqdFOGir7ODQgGrz/ni98o7V2bUhdzBXG0eA5RgVYyL7WKehqc7mRs
xtrN/pOg83uV485IKeGd9p0Q3mR0w4nZAuDKXAfhosKs3shjXnygOWQTEcCqG0cPlEw9WkeOwovT
3W6TCZE/iLx9q0Z48VzOLiBzxT6PIA/fmUIPzpIR2zYgwrR3jUnsO7+X94MrzMdcs7I9pby1cUpT
f2MrX14ZpTFbm40YjqfWgZOp6AuyMkqx2oj9HmqEthoqa6vNgz2iwpVn2+G07tH8/vr+s0K2S37I
J4Ew49FlOIUqvWylY2kjRAUQDtE+1Af5RuR76ct7vsrR1o6i7lWEPXBfKzSwq0puLkutBq0xuO1P
yNc/YhheOivPlzq6OprUTYVDP9mDwFjvojLC/hqJgjdyiJeuDkZDmLtRWdKvnH/+7PsWmVqjZMQD
AWhDekE3Ae+6JGMag7BoMTl5/cYReXEHny14dHWoRoWBRajj+GonydcMeg9EpyS8q/vW+A++NjpX
YFYZIJJNHL2sElhGO7hci11VGV9F1Y27qh+aN674lx6IRgojUAANpjmDv5/vYFmbQSktvunYROCO
Stc/0aFEgO5xgtXrZ/zFpRANZOyK2KBmHB2JKlARScsjXNuz2Y8zVfJvgr7/tkWY4+r1pV46feDq
ECFEHofC7uhcMGqYKuoBgTyciVBmURYrBmHxG4fh5VUYOaszYo4k9nDvHDeGH1lJOvIMCdeoJhan
Y963u//kWX6vcpQejXFNCaPwhsYqIsrLDhdWI0//o1VAltBJRDX2Sfr72ZdU+o4aDkjaeHk5CZQs
Bn2hxVH4xhF4acdcEE0ggkiUgXcc7ljc+ZM5pTwLRbK5cHWZEtuNtxozLxw0+q3cuqBHQFEemzzV
utW2UY84oBtFbrGoBmaJkEMt/Ph8X7pvfKd/rsZXQdI/gybnhsXRWUOpKW5RSmKkxKxaXwYVU0eo
g7aRnGLgU2dvpDR/biFmRzTsQYEyZOVVHW6hpocwiNRARw4n1RDuQhKzlY7xRmB94aHgsc3pKPP+
uXd+uErttIAB6Dh6OVIg2M6JwsDcoJIdc3CkeeN3nws0jA1aFPTRLCLE0R52aUlKwSDTy0PV+kZv
azSXYzb0b3Vinn7vw0Tbxn2Ndjwjd5MW1lHuWQChHQuc2bypG1FB8mG+lzglCEUdd7GLoREY89o0
4ntzFCZg9M5AeqlLdeA9ke5TS1AL8JNr+t0IvudO4pRrV4tVRmO+42ICTzskS9c+AHCc0utuSpZd
p1XG5vWY8OfrmaFn8GtmcxOO3FG6ICvgI01lUC+0fLOAMK1OQh0wy3A9xFl+/fpq8+4/3zQ4/sKm
n8pUGagls57Dw8AbwxzKAnOVMTlFZS9V4s9tGaCjgowAlDY8XszinQeQNV10ZBlqQxWijTTvwLN4
1NYyzJPMdMFj4fZzUvSGwUzaMZTIi9sMBYHXH/H4q2Lcicgszk8QSqinjytdyw2H0o17n15OgF0b
kj7m58ru9Dei7J87OQNoZrwH+2hDNTl8KgUrryhvAt9TEoFSHmRB8X1M0RWSll88oDyj9d57Hwx1
7/m/3PH0JI6RijSBe9rEus+H3Ffbos4w3O1r543tmwdqx4eEfgfuhSDGmQSyjccRo+pr9OGCfNXr
SRY/JqqtlFvhkLxchzrYgbUs1QFkxui3CLskvRe0enyRVKlzITtjANsSTEa4EKObKUhBBs1NGcX+
I3gDBXFfBQYh0TD/NMUSGId2C1/b3GKj5mMHHfkGkkCp659rKZk5Ao/9JYkuwnENnZe7YCqbFcCL
6AbLkvpa0d0yg7oCYh3NuqkoTtDc/L/sncdy5ciWZX+lreZIgxaDmgBXUWsyGBMYI0hCA+5wKMfX
18LNfP2EWZfZ61m3VQ0rXkZQ4ML97LP32v1u4W6Vn/S4sKOrLEvftkHv4UDxi+bZG8b56KSFe0G7
BzIq3V4eCO+ox/0n9a1hyy9hGwVZknGlvj7Nrc+mlBiWLFX+tHSkroQKaorILY5Vo+vzZ2csmkPg
kFFJ+UqIzuJqcT39q1rI1sejq4cnjNhdHkeTbm28NK2VxpM0ALLhUyiLnc7CTByzavazvbk2VNOJ
dfKgxoYC0M/grid/bsIrORgNmQ8nqJPc2FDs3rDeNqor94E39nRlKDKfupemA7LWJI0LN/lAHLSi
5rQiYBQ7mI/LvavqMCbuq2501jhlElWt+R6k0/JauigiOEpA73jKBJNZEpE18tz5cu3JprnMMHLA
Y2NBn1nHwThl9nAqc+67r4OgMQpvhbf9pNosC27zcgbRjpdkbRJqsfLwAF8Pm3NY5F7wBohm9mIA
OOYr5JAAZshMFV1nWBHtIqHVfdRli3ezotzgm4hSe4WTJhufDavusC70eAg7llwd28Us9skqk2fO
RzF/NWuQW/cq4z/cOT19ZYG2IK/w1yrEybWCe5wvvi0OrK7YjJXzUFs30hntaY8TWZxSAKn9XhLJ
xZXR4VOzm9TyrzITgDo+z3wSd5KXjncMGq8wP6exKcShjWTwVjm5cdnbIBn3Y5g1b/ZSPlq57na6
G9UPW9sBKFxonaRku1JQRT7wugX120W/V2uo7rUY18M01jm94VZW3cxUpi0xZlQ3cc160A+9wlrH
20z48w7RE6OObIHsLkk7Nx1F5QWc4BN+7NnDWlT60uumQwF2s4tl5Wpx4YIOag5tEVHz2xGmiqtu
gaY2SyVuB8U/lsyEuylJ6cKi3pU+vFSwPGGob0pRVE7z2DHGoLUsWVotL84IoOYI5aFTSVmTjkma
hv66Rw7IsTzYwKC9fRCVonz08RnxyZ6xzWUgSV1q7e4iWRrNbTYog5g0Pw57SBYvU7SdDyEevagK
KjfGEKxe5RxK4M8qMrKfQMda5xQAmsBpXmYGfulwUHcG9qTNqqVmFcXAasycbado0qQwC9YlU6DW
aRcBggtjIxgm/mLsRpTSh5TX7P2Q1oIdXhUsRUUlI4y8eFcOLp/VcTebbUnvvA7FfTjxSTrkS73e
ZxGsp13qTy0rpkUzajky8z+btIc5bsAGyHc4thxqivJhYesrZ6I0ItNFSwPfOIsdBCo73OcwcF+N
zIBPbjgR/I2gKDMS5vWS3xWihOIb9q3ACGfad96SzsVuNKWhd52lXJrnAzbyubUWzi4EnnYxVspf
rkSkox9Zz+m3w6m0hrtVk57mPpPBvivbEvIR8In111xWppMIWOfv02pXwdEtLfYrBj2DHz5+fXfX
dJnJpjXH4hDLsij5eq0qf6NJU2Kfk/Ns7NnuG8WBLM5ynLGA5YlZ4Puk7LED79WvphzizJH6Sg8r
mDEoA2IkqUiqci9MRWJgQ53by74dwoWMro/H8CKYrdm/4WxHo+UZaKzL0qpUeLIIVda7aDBGnN1R
QCjcdRf7Lc9kVBwHp1hWwgUpUKG1nfS3iUUiv5goaVhAMGb+dVQVnFaTJ2hmcMLFurelAFFm9asC
ejTkwfdoVdEttybHPeXF6L37/rCal87Qr6y6ljIqT67AtEaHZcsrpCtd60vMxUQzeeOJdzvg7pmM
EZBwuktFER6WwBre1mgIMS4WayVOA6fGA5ZBm7OhAwVAc2ft0Oid0tqZDIxs1ykrm0+j6gJoJNY8
u3EpB+XEmaRc4WgBaFFJPQb+b56vgZAMR7C1t1YQAMAyNXw0EkDKjbvBrctjPvXOQ96VpXfIpdGY
hJy75bPrSl4/oa9VvhtJMA4H2Cs5yPtsmanObTaMN7uhSCemrQDyhW7JVVTxIPx0+BttXAVpPSfg
AZwBULIy3oGvOz9nAGDsSZrG+VG6DTVLxaCq6mixVj4pLwDxZ8lle5gaAh2xKezo2vJKXKXYxNMv
aUCKigNv7oI46l3wrtIn93mo0Dhs8CvFeEfZmA9MojOQMRDt4Kq52q1DsgPOEiaAKBcHQJ+uXsCW
1ybEMaeqOJBnOR48d15+rSnv6VvfzseXdAUce4iqfP7pBitYq6E2bSplN5/p0GbNlzHyWgSnMOTR
Q+fTEJuEhdECfqXDFzJxM8wdYeAlp5PTzDnaJkPyC4yaaHZ2ECChmHU6bchYtaVsj7pbi+4w8sP2
ElFpvsXZyoQZl0ttAsBmc/7bAxzjXMmgC8oYEB602tYJV/hEVAm4STXXYZfw6aIVoV6MMYzXilds
Uk9OTl1KkDklNmqru80ngPoYaw0IX2IttjJTbF4adHRnHrq+o8ctiOZ+/GGnvOQvJlHRjaLV7Nkf
6ahLa7+6tqpuu3ZlTR/DwBF6j492bgEz1I58WKW3VjSlqy4vfwV2UXSfw2L4KcojqIv6yBkYOuql
CBX88Z9EY+fU3E0aFnj7gNmUotXD5G30kn269LNgkjesHrWlsmuPTPBIU9jJyyyCUEerpgnuu/MN
n8/8sC5T8VnUuV39CLDDbsG9seE9CZQAiiWA6JnSkgAy0EE0vtaHui36dAdbWdEHkTWDuEvturx0
cMX42xu+XONUufUXr+uBTL/sBaAUehWx4DaoUAT1gA/S0TvnX6rMUqLW9iKfzAYX08H1Vu/YsmgA
nMt+EyLuyP9nx4fYvmnY6nCmTvxSqSfkREhawT3opgd4Fx10k/XvLn+3sQefZxwdSdvq0WiGodtB
Nx24FYweuOWUzoWHuhxc/2qZK+MHHCg+C24WWN2uXjFT7+cGo2l0kKW39KyTMugmTgOFHrsYWILG
CCkAgOiaXZqZtMCRd2JZX/p+ymmpCl0RvtWdAUhfdEHxMeECXInaDRx+azSt0aHiF+Ek84g4msyr
Dp+Wemhlwk8Q5Eo+LhD8siUf88Sx4ZyQoW6B+ob2FD1mUstbWwB8u4K2Pl3hl/FpUKBJ+11XjvNe
lm2XP0MCq+SRvHl5ly+Kt1Yvi+Gy1/M8UpoXOuTyorrkxohK8x7Ui90kNnJFhofc6kp+3qHbHky3
D+9brepvq2p0gLNajWY8kVPj5uyQfIRIHSyPdSDaX7wV7eemtcC5enbaZ8cVDjokbMfy2beuPuSX
dqChB3+Fe2wqe/zUhupMJpgQdTMVWpw0cYx0jwOO5HzHsQ+PszdLer8GKH1b3jr26KD+Km0fjPEs
fG7uNEpWX0vIabbvoE9dmxMJtmQ0bA5mwMTQwYi495dtm3MrnJQTiEPNqXAwgDJbO0DJTglVx9n4
h0w8c2yuOuUmGYgS7pYjFM9Mqzse5Pa35WZuUmb6O4DefTkAOgJzNa8Poz3eN71Z7WpzFECh55Wr
jerDrOLQ6dR9zuf8WcxL8Q1myx4vcn/ciNOjPMDUJ9vC5cBqE45BRTR2Ugd2KcahrDKbi7Fcm19j
Pcm30nCfFuaffKO4hjQwjUUYxHKxnCMO63ZXmmrdEY2QIXkrG/bMmPnmjms4I8xU+DtobOljM4fU
qXYEGq/D1KBsMMx3M20Sz64JkWatepH0gw5vwhwQvK2j6BVOZHoVmR1ljQHNhfFozsazKFrjvXGr
9mkWo3Eo7N597u15epjCxi7jNCp+tuRxmD1X4gDxUjK0br+ufifWcIV5ZnnHIoWCmPH0vGWhmp+a
yFuT1F6nW9dr6qSVPXcpAyu571HksLQnaxQNFpVhvbYnf0rmnk90nNObkEwmmSBuPFswqHTfClkX
9CI15Q/QcXR/UH2RuLOEw5gu4Q3e9gL8LJ8pLzZSvq2u0k8q4CwkXuZezroYLnKE63gZzGuivldB
6x4Hmp1iXKngUTd8ZJuj8EU+ud1qtoj9qsJ+M5msT0G3VMeuW+z3FQYWwl9dvrYtoTraVMzgbs3X
6dAv4dWi0/Zlg6/xtZP2JaPRX6VudEkzsfWtJyUv5qn4ETVufuuYRpMI14Q7VNRzvNSe8ZabjrzW
vdc+h547PGpj0P5hI/4zqM62eXJrPVCVUd44UGYP1DW8T0yZMaWYF2yXurd+RM1d65YODFJRsZ6k
umL2LDTbVjN6L2QZ5AcXtlSSq8iP3aYPT2tWZjs9d8UFFj3/qlbN+h2GBv0ssuYmXVE+FjE9r7P5
0xe+8VhHVXqys8G4Kou8OBUCFSLODUip1pLdd4On7t3aKp7hHiuZTGN1ky+LcYEcsZz48PEOm/TX
iEHjwLljxV7pjz+QoYj1jtUQp6GqfqdVtl52bBuva6/7aLl3MVA4AdRd190pWIJXMw3CHxRwd88Y
fe3L1ujVXqYbEk77Pj/j0KzxxMrpUHJ61ueKHCeG4F0eSmZ5Oi3hMWG+elijPrpyJ4yuievD8l5X
qMhFW832PvcnfyfYx16aNInD2LIup3pOL1y/q67Gynt1U8e4X0MLHKlyxZVn5ibP47p0b34ugtvA
tx+z1g++mtLlTPAz5z6o0u/BVW8j38MHU0fXJw09iD+XOso3LF4Jza8q1ZNNA/NlvRb9yTHn+7od
HT43vExjTfEy/mLfuceFwZXLHeb3YuseIAO1HpYxLUiEOAwgnEeOlSeNwPscM993KU85dGLL0XBc
sa2HpLlGRZWUbQ9+FBPEWE819J+a2vJq4HZe9AuYd1PBgeTuNj4CQfF3zKDWIy3pAGP58r2e9jTE
hN2YjtVWQAGUPOb6rh6X2ePGGtL+ceV36LUxTAHnh/DAzYKD9e1feLCbQ+5GKj1Ubkf0ZR398nbJ
onaMUYXqlH6obM52kt9WmQheEW0CIX+gX3UW4W+LV2zFR8/3juR8NrDztIBLDaqKuxaN8ASaiKL6
DoTnNoUPmyPy5JHRwC7nGZLwtWfTpYkhRx/2esajuKn7UiSFcEbromrhCSerxw8vNvQCjGXOJ/Bw
lZlPoHNFHQCbLXzw1ysIXKiajn43SpvWqpJUix3XEG/fOiOz4Hc39JYw+9kDBF3Tm286VwY6Ka0m
+uw7Q/3yh2G4rwkyK2JZLsH9ibf2b9ieYbXjTGucw9BHkgcTd12WhGVgq33hd+5LKwxebbgoi2o3
G1Ac44J7pbgZUU/oAhrmShwmxqFop3Qty32pfPXUTl3hx7C65yDm1B1yYAGB/RNNC0xB0fQBkLp5
gGKfFYOHDja3FfKTlYXew6Dd9GZQFvDrll0TwNGinG8jT1gG7/QMfFrlS/ESDNCj4nZV6ZvrVQvl
Br0usp3LFex77CmBAT8ziQ+I77K5WGwTt3A/p3ZwQ/8h4w0AiXBN2i7t8A+7FQeNzRltxyPXfhgv
qZTvYgr5HhqNWBpNCEYxb1p+enYGgScOiapt7UxCyB3Z/vBmauvwcZVT1B+aMq18RJ1eL7tgYQTf
BcS3zQs5rdmKz6CfDyXZ4zqBMFHSDDNOvCILYPPk2NAZg2PUhpSS2XVvNsfOVMZJp96741HFtvdo
Qqr2M+rrgAMZWEiidb8hfZpsGPY17+1XXzrpFxXA2z/gy/YxLAqVX9tc5ugr2BY0SD11+CnYSE77
LBhMHkFYxY/E3MMgMWybCH2H27PZG4VDpwPlaNlLPaUI2DyAJSNfSJkArSDglGMDfVjCsa+AJbuD
2/PptDVo/jCNppu16xnGokmhG9FQDT2pMFtj4cwIRZgoYYZMjk0w2s9daIzZd1lW1bAf68ZWFxZa
202rMzE+mQDoxNGAkb1NInKLgsPDtvNDyOAiEEa6qdkROOYAMZ0JkHyxCopwlhZ8Z+Kks3EVBKy8
S/Y29BGs2qZ2uC9bE5RPGNzKqi0/rCUC4yRBDd7Zi+YFOEIZyON0bVu5T11vuB2hNRW73Kmp41ny
xnqeoIwFx2HUE0Xf5CbKrdY4QP/L4MbGU884dilbi1/8TuazGPzYSt2R02cQi/sysPipHnqKTeRN
iZ/Hd5Pcrmmb1kHN8jd05vRb6pqhh3B7V8BuF6YfZ42gVw0de9Qv4VAb9b7lXYdM6wcV8w0L6/tu
rIEpGbJenFhGNtyCIRvdeR/5c53eSO0FFg17hYfLBrqvOraiUtjVMc/bGLKEmkcILvNKgYgG9tLd
BwPv0didPEqUmrWpxL2urN66MXUL4SKaho5ppOlHE0ncAfvqY7dmDJ232qLUyZrgYpmiVuCl4Kbw
plEFpx3Icir2vA7zWRunxITM1wUgCj3Ty8Ie4CrSQblcol9Ow71SogAfIGt7evJUyDxFCZMDJhMJ
syj9Y1ek9GiUtec2PDnGPD+k2jGz774zG+MyxwsmLsPFw9LHi0X2TzOteRjSaAePflG6IHya5kmz
jE1iFa7hHT0WQu2F4pYLjqW1YMLHfPIKeVsg9YHkjEQ+WV1iNiyPrHgR49yZybB2QltJ43j+N/DN
5ZefDixTIhQOT+8iBAWzP4yRb1YOQrVn568oXSa09qoxVjjHbZT6km6zTBpI5LWy6LqLlspZ7lZ4
7tFjUdsoPxbtY1yJYM7SKrqlUhkEuElZ0aU7l4Z/h25eE9TNXUXjiLRK+JGgzFevuqWDLBv6vcOA
YDzOmq6xa5jkmZlkhjSYHb15igqGSr34XPRatkwUFSu1qDhoIenTud0Fem8GvRFczmlqGDSOaEdA
3OEOmDWvjVxmgI9Q9rluA1yf+FfsIofGToTHWF4wHJe53JllMzRG0uuom48q9brovikHra/SLqKQ
yWe6L+IMUk+1c9gQFCz2p76sOdyiuToZdT+IR7ZSqX3w2sqbbmvf7ljAR6MU4WWVYqRd41G1YXsn
hi6QH63FkutJU3/UeJx3iwE8/rzk+59k4n9AmP6HfefuY/j4X1/tQLXU7Ufz9Z//caH6j6/6H7EQ
5//gLy6E94dPNcDWCg7hHFsLDqq/uBAuXAjiAixjsbqg+rCH/Vs00fnDxsuBcQR7KlE6nz/6iwth
R3+4EbGzcCs5xSD4b8LNz6aGf1ir4/YD80VAYvMaUtL8r0t8N29UEQQDtUnLUpa71avXH33a9A/h
Yq8/0m5MmXnSSX3pwBGvrW3ommI2ew4egpyKmMTpfCvf6w0VtVsRPQ8yNxQcvrTxbq0h4hiqouaZ
8l5TxJnyKEWEl92+mlV/DFgbtrthcjA0eIQUqWJ0BoVjoTNof0MQkrxsAwgzGKi6xbzOSodagIzB
knLkqjCsQxGG9ZVrdQokS2nfrG0/IsaxKzR2s9tQujyRu0ABMTr55SpHDbHXLKK9Gqjjy2MMFW50
NFCybO4tjds92U5qZxeAtEW9xyU73HDwpd1FimHWYs87jP3BcUaqKLMiGlcwflZIWXnLBnEbSXnL
d5VvjSfH6GAfLBSWYiefS/lr8cd64ZLf0rDnQQ1Ep83YdO4onPAvK38amAO1opm5cOnOIJaNVEzP
VsgRaTXe9qKEW/sge0mxKJyx+VhSxUO0rE0jSjfHURXcgs2a8ra5ZSuIuvKqRBs0R6Ej/ZNRKgAA
xno7mYqV94IdNt61Q8Vde4jM2eluUmf8YB06zCdQZTmHeuP17JzcMMh3fllE8GzMFmNJ2TuUEs4B
6PYHigLrz8gI1sfGQbaL2fykpyyTtgcHkJK8Dk81O9utUCwZl4GWGken4dXUD60fD02GsiHSIgL8
RRaWCaXwKYfsOo9tzlJNzbqzZ567xA56vi+LGy03+J5vFX0HwEGy9kX0RZ6uE1wdMyL31GJ3n9PU
eeF+0JXxk/ESc0MddPoY9AOG5DoIq5sm4m2aOK1l/I6GXPUss0azP0WoA+5RrV74Q0yuuJzLCeZO
rufMgQJftu39mInyVpUmLWvNWAxpggmEpYmZWsa31jDZAcFZ+ujKXFP8Bg9ZHF2utAhrhZIsl0rc
u2YYL601/G595JobHPHzVeEOWQbcOu01feKmHMMdmWCZXmIEWRVyDU3DR7EGqX9kQB5pO/FzhDDb
WlF/2U4vl9RrmOVj6SzdCIqL9hw+OUOuL0ezrfOTbXNa0U4s3JZ6a6Nibd7PVL7xAUJlT0qviB7x
PbXNaW5tvbInWm3RXjsVQIRPfOmUoA+Fdyqk3X6QPu2ynYmiZTOQSWuFv2fJ544nAaTkUlxL3pl5
nAczPeiA6A8rhqokmqLm37OL8s4i8sRZzsvTtIjV/IvxqOlAeRjYNRJuNGq/zBTIqUiv9L6n1v8F
xOj/07j95uX97+L2H9U/HWnb//zPI80N6evAk4f7PiBTAI/nfx9p4R+AyHwXr7D/N7z834604A+8
Yps9Gks92NvNFPf3Iw3Pmsf5SADY3wxC/07a3oeT+09OMUhvhGoIvW7ZbHzL0b/4mwJ2G2DBzZY3
iwHxqO8hwmet1znJ2iJHpkVNjzTv9F0WSBbSgrVOTs8Qq9cXNk0Mb/TUePlDYMmmesZJxXjZ4Zli
l8mPxQZp27HpN5Ui0t4MZlQeAmaz7MgddskOEYOTf0m2owku/RXyrR9Xqnfkz1E2rn5MO8EHl6bF
qL6kF9FwX11dK8X1mvAlK2i/scJjjpfi3VwoVUBPHc0VOYKOvzg9jy1U5zDC9OdxJuu30YY5iDGH
PXp5H/aqLtgBSeqi4JczFGViG5Dy87CULrT5xuZ5iOrPA1W0zVZAIx25h1U8Ukpn6oH5a5rIFd94
Y+BWD8hGDGkQYjiNtJQD0xt2C9TkHXH1eb70zkNecx74Sps7MvzFbRCcz0NhpLX1XJxHxek8NlLg
Md4afw6TY8Vg6ZyHzH6bN1WtX+rK63AJbJMo7U7TnbVpl6DyK6eNq/PYGm4TrLvNsrVyyxD60zbi
WudxNz2PvvI8BjMJUrHRe4WVH9R5VM5I4jE3W+chOstdyjCQbOSLK62aY3Ebs6fzxF2dp29xnsTr
81Q+nCd05zyt67FOl708T/FcjZjoJxkw3QfboM+R4VYH7zz/L2ctIMtGdAGuQfzTLiVK+b5WvSmT
JVOivPA2SaHPFmNNxFlpyJxNdRB/KhCGSh85mNElCL2gUYSbXJFWYLL2zlnFUJ1DP5lkkH+kqQyd
I9gkjyXU+pXa7h4m12gM66mMqFVN+maxSEyD8YNGf9ZQOHDeM9M0Ts5ZYUnPagunOsoLSh8Ts31W
ZPS0kCltq5B/oNlEG1wPJLDbYMmsi/Cs6zipWJfdaK01j9hZ+5k3GUjPfnDjnLWh6KwTOWfNiM0t
8KR2VrgA7Cav76AgbS6ITWwamVTGnXXWoPA1b65Xr5HDcTnrVJm7aVbqrF/ps5aF6bVvLsQmcWGE
QO1yNuErLEY0du+shzWbNOafVTKW1uJlzT20s/Sso9XTMN+WZU+1n7BqynjVJrqhnaG/sZBFizPy
TZcTAGhoH5abzdk9a3fuJJyfwC9JCaZnda87K334WdSTyYRW7uezFlj/qQueNcLyrBfOwK8nbEyb
jtj8qSlu8mJ0VhodWk8xL5wVyPGsRmJYQJkcN5EytfGIUHjuob7JxR3uW4p0f1WbtInGisppmtN8
w5UK7bOdK3RQcdZE6Wm332gmRCnNqk01VYHQ7/Qmo6Vm3L3CROe+f1+f1daZXjicWDTM8i48K7JV
XaLO4v5CqW3Pqq1/VnC9s5qL1ICyW55V3sgVKL60m663xThzZyzOmjAzAfqwE2VLu2Pm58KsXVgF
J9w6C94P3uW/3XqTmuVZdi7Sqcbgd5ajO6EafvBnmXri7XFbn8XrmtRDeigMLIwZK7pf8ix0w8R3
fgRn+TtcR/tKn0XxddPH3TRAKp/OsrlXgo6ke51XYYK3BjZLu6nstc1qr6jD4VGdRfjMAWFyRKBE
nKdyatupb5r9mJb4QTQ2TKpNz7K+B+or39Wb2u+dhf/2vASwzwsB97wcqAeXZ85hN35hh6uDwLZO
e2rX71pOqsJuYt9KucgA937B4uNcBLVgIWeXt2Sxpmt+XdleD+ZD5WXzXR6UO/omWYbXWfW4+O5V
XUp5z7WT2g5V3OmGyFNoXHV9/pRiHuVEsK8oPb5PZ6qPCmW4iR9O947ewFzykkbYHsAB/o4m4f3f
nRrEIFRk39rNQsoH1IlLtzcv8oz7YKQamh0d9coZR69vnT4GbVi+VHp+Fcwme5Mvwjdz6iDH8ZOy
tSNQ31fwFRdpkZPpgJgyZykCTQq0KvJ+4bB4RlfzE6JF/EZSW5wmfxXs0aubdQtsVTRTY5v91fnV
iwI1mBjjcClt5X4JazloBOibgTwgTeFqWHd0O5Y/3KygijCfdDJMKrvw5/xZ8jdYBCQy9nZhTl9o
iTWXvQnPe5yOozzlvXPLBoqyZwxejeliWhW85RgNJ2aVO1pNwoNTND79HrrK9oiA2S61l/AhotTk
tK6Vz7mSG7gBzY8Agw4m/I5ZSXVUgBf1VTp3lwNOo8SZitilB7gumod6oJR80gMwtt6rPsfeu6mM
prxaM6ifAX17sS+XasdfhGt3uS3HYnxuJlZCkKKNk6vLF+pp2xt+7VMcoptep5Ui+8G76BhiZUX5
RP6pTPchR/49Tp6vvWPE4G23VBIbbvUim7pGB+fkxafC5rQcr2w3ZfncRCfpVjcpxSxPioU4W/DG
erBGO0Qgcx6WXoKDDuf2p2ezBAkbOl9TA0l+9U2NhshRzXB9O4RRXydVxJJk5+FWeJpm0X57tPBd
u2FHHdCU64MeTf9mMJbuDtrrp11mzoU02l2nEd1ibVSYlzxbRQlk+S/VWXfKBiKM6O1Suqaz7skX
M0U+C+pBo9o2ZjVV3JfZMmV8qOrptpN5sBN5U3G6DiLD1DbfVyJCVcvz537J30wxGA8WV9WEjHK/
Lwrxlo7TFNdz9ruuh59sh7nSbKmRJyMzu2cfNPkhlZXzGVjpS2k260tNFiGGWsL9ZWUTpSEhzm4x
MbtjNMU6k8i8rk4ZpwWxZhsbkPs50jnoBzgUucjuiygzngLMqONuqv2dpzGoWGV6LWyYBMug+foD
7qxFd13J2bvFToO5xFluFD5ACgW8iGpDnCoXgxtdGBUoSoSeh65t1wtt4HauFcYoDPGH0Arq+9HP
7E/PqR/Tef2h7fy7GA3Qn8asn20WoT8pa8JReUEvEPvZwoMgxTffCvsoO1e1FwDpCKLueaHaQF5U
3gKQM7Uw70EwT9WNzQYnZGc2VIv3LbHrwk+0IY87uzmV1BU3o6vUYz+AyrrUYTdUTkLA1sbL4RUV
OM91nvxtKdPZK4XZ7jIg9vKrCCbMhVWFweX3FCJ9FnuvzCes0pH0zaW6xRkxOqxbJSC+S/TnEWhE
bTe4ummWx3j0UObOIJ/wWxrLu9c0WbD5kbhBOZe+XolpHvMmx5T93DeGZWOa9Rv+2mu6JhBP7uHB
16G6nyp6nsqPVPaZbHYqndJvGHgBdQZYdPmSFAbnny7ogFiiLFDpufgWa6zJ9Zfj6Aj/saRqKm7M
vqoPvsD8ynw/Ea657Y3ScF5KAok/HMcW5r61c8t8E0XuGn8x7P4tlfb/OTJcyIT/fx5Vbz/Gfvyn
WXX73/85q1q+/wdJZpglEYWQRFgZFv+UX89/wnBomcisG2rw7/KrQROL6ZAhQZvFuoV3dqM3/DWt
bn/o0X2xoaM8QFKwiPx/Z149R2j/rsDCJoeWhhjlbQAE0j//mnLzebhyeropX3ZDFyQ0wpNSv7Ts
9UmE9smpbCOmvnal+nsmYxCY10U4v6MbBTG2PjYqYC2zuc/f2GMVq8N7RRh81gP3bTR4eZrDoOP/
UfoHffH5n/9Bxuy/e9Kux+ULgxgEt3963Lb/6C8QIeVRWEE2lhnU5g0E/bfHzfuDx4iHhf+znY1s
w5/8JY1QuAHUH1Y9MjxPgR3x1/31sLmo/aCY6JoKCCzbGw3n32jVYMX2z9IIiDC+BmBTNKaSSIa5
xp//Q6CN1CE4kxHUvq0YEIhC6D1SbBtHXd3/lkJEySJoM81LTnsdpQAcpOHs6axsdrkFW3mq1oY+
CdxkRR/aRzS68JVS51+egj22WvO8czDHx1FGr17jf4ggfe16951TAEMYTeyhV3zDwXpmYzpzQ6vZ
PudiiO3eEejo1wNn2WWgs8fACD9dFzguJh95sawygCrMQe6HC2V3dm1ctRGmPJmnvyRM1ffB6nUC
Nah4WmbsOJCucG1jErsZLGqifV+3u5YoTEyIcsS331V8n5QdccdYD2EGrYl1pnuH9h6dUFmW64gg
GQ3iqtypoT0GDivmNv2ZNdNwCd73IU+deusNN8Ik8iZ5LD1dXY5GhF2lCLg+jtZPdLIHPsvLcWrl
74D4xSV6TMkdpdsvxNtDIEMxhdHhoe2aX14xO8diiFTScrYc6ERO8cHRBm2uzpDwy9maRIiErV1G
6qTxTL6l8OO/2DvTHLmRbEtvpTfABGmcgcYD2kn3cI9RoRgVfwiNnI2TGac99Sp6Y/0xMrNKiqpK
ld6/Al4BmUippKAPpNm1e8/5zqTQmY9TrramsDqf55rEJhW8tAPnR5TF4lNjkhMWJ73vHh1R91An
V5hDJtqOdPIfSA4cSSivlysUblsyj0mH3xZlZBnIKJdqPdWBcTnlg0Uqed9dT82yuR+LNMKxM8Xh
1nJwZneHN3KIW4l3QuTiqnKHghfaU0nTCeOQOtSR2/aP9iL8HUa1gH+hGs7D7sEuFhRYKZ19U7uP
tJ/uzTEhpNadkYZk42PbKnUAgnHFadeKJpKwr0WSd7tNVBnxSbeMVBcLS9hyzBPqXSep011mjU9o
3YPYEd0dIDqOjsN4xeFLkTIpm73Z19y97XJopX3gHFjtCHr6SCTuTiXWpdvRhUMplEddl10TDUEG
VCI+UWl6e+DXfHptc0BA+EF7NrFMLM1WndUxK8EF1TwjoXTh4B1an/qRU1Il1xsjlQ9r4B3KxqPV
MRtqN7hPpE0lB5V4HGDcoNurUQwRemdUxULCCbV1fz+15jGwOTL1ifMlBUwdNXJ68gYH0WxjGqds
mGeMdsWwD3v9AVLjfZvNyZ1rdOMxZ1S2p8A9CwDvxIsjzsXmRbERukKu9siA98XMK88ZodG+34d4
x3ZDOw8nU6IkD/L+A1ZBB+tTYGHM85NjoZcUMet4bo56Po7KPplMt464f84wnBdnI/fXk6n6T4rB
Pr2bRsfN9iWkmT0dMGEuh3wMXkydfg7G7mHEP7ObvRRuZ2VK4Mgt4qJwDc8s3XhR5vM6q7G6bsOZ
tA6HD7oZ/At8qeFpFO16OWdpez5IQQMK1GNcMDyni8hJrrHyF9aEDBwg32uG1Cm2vPKpRxR3yLET
xrBH7my3+JDn016t7RoHYiQpy+45BmUEpY3WUp1YG8WZMzTEgLgIo8K6y8DXWV5wCAx17fbrngmI
g9ABeVogW/voEo116NqKfEkfD+MECes9mBP3njMcXm1CM2O9Vta4W1n9Y2ydF7WtTkMheh41L98X
FTFmAuffXhMtbwr7QsiJVcXIrUh+hNs9v+/S6oR+WkR4dvsYTyRaotXcUsTUdZgun/qEKBUafTRy
wAt8ychGZsngn9x/CMNCR2lHTphIEd3men3Q0v80JgTIjKizmOp4m4qZY03SPVUThyNJR1yWYbqv
O/PTmvItVz5oacig+CYKns5e4QE19HJR+IYbT2gmeHx4PZYijCnJ/a8c/8kYrsirCOzxahaYeBZE
fUVe7expaE52mvt7P5n+MAH/Un37z3OAocZ8pvTv8zRT//XvzXTOvjbbiH/439vl//6Xf/zl8F+v
v06/Npsy4IdfsJWgErjVX/vl/ddBV+rPzXv7k//u//mH1uB+adEafG60VNtPQ1f9Iw1ZsNf/6xr5
vOm/fESe+0Pdsv2VP1QKIYIDToXUu2y/MGaZzvxNpYAWx4PJAvvvxzLZhrpMUYMdB/kCrIsNOvFH
3YJKAVYgRm/BsRdDtvtLIx1q4R/rFkE/G0Am16d9z+zvLdRunPMQZYBmL0RxdHRFrS+LtaEP4HR9
6B+Zj1QqmlKzODkDxoOD4dcx2m4SzYfeURcpIUmnwbIfISuhBs+D+VZ06oNuSCAHeXQtx3x5MGrf
vhekaMmo0bRQWruYD5jpWG9gHjNibNU78Ijd1eDW3nBuTxbPRzXTj9gLkl37Q9jatX3u56XasG12
jSMKXHJeRR6djSvaHFrpKPAkgQReQFjh18rdpNaorx2YnzZM4ZzKKQsMpIHImvbkEQuKFFXUUIzj
xklZ8EE7DBX+UInqaHL8i6kbve6i9bNgv7YL8Vw1I9mdnbgI+9jpavwaaUrLoJ+mU9BI4bDxIo+z
1CpB7NKBpa9i59REZc6ji31sWr1r1AeZiEy6POJMatqL70nCaVFqE7/W3KYk3J8GNTvp+bTmltlh
tqTFDVHHz9MTlVx4bw86MScUXWxXaIjRO124ZT3uDMuoP5ABMPuXVdfK666bt/URm+vNjG8vKhY1
PQRmbRVXTliw3Vdhy89FHeujPJOh+5Hitec9AEqo7k3Kupoh2+vRXxUia2G4pVrPxO/6DT3aw2Ak
iRf30syftNVl3oWnrdp0cXewoZ/n2rNIEsqtbogB27tPue1ReaCtD4i+wEdBEPDapezsHmM7NoMQ
249dDsO6N7RZouatFvpbq+jZTMsBziljibEkx7I0yyGai8Y2PpRTSCvAVmZAMkmezE1EYYevCiWi
y8av2446uK2Jq54W7HFTTpJENJU1fuY2dysKVWP9rEQBSXieibSO8EyYH9B65yzOKB3NO9FXC/EG
vpM8qmBMP1YONg5sCFhAdjRVQtrrRVbekd3son9hYyQGbvZR6pkoupsoYyPHINk2+iLwZlpXhib8
0nXYzgg0s+2bIfWx9KIHDKudhbmBALyszk8s3c4337Frbyc2YQcQmAaNx6vew2nakh6d4fiX6ONQ
hDBnCI/Vq04kKyckIyuwE1xuTkoRPjvhVcnnQ4wZErpT2ds5dpm1oCbBW7Tc926fIY2ZSv0pyFtF
67t3/C+ZP+gQUcdsPgM+Xh7sthEJGRZLI2EtMbnV0sLI2+QLtiana+ryUkjMLVd6yezwDOg6EiAo
GFJepH2JNKjbVEL6VTA0voqHFJkKOKxREyMqclzryhlTKGKb5shCiWgdjHaTIjXCGVf0FMuIRCkw
1UTBjauWT8WjVlyxJIm98ypvGl6lTtJDFB8PAfPkUtSPRr+JolZ/XFsskmilzE015eEXu/ZMiZSK
dnh+yKXEp1nknomT9FV4RXix9m+JLZkrTLtos/w+Hb7qUIaUtasxP+d9Xb4nBiPHOTPb1hHkN56t
rBlnTLj8IP/Q+f58gxRfHkeMFADLFou5ptAYkvszN6EdcViTeSgPtrikmcUMRG/qekUlhIet3pmj
76T7/+kt/NFbsP9yh77Q08dc/bA/b3/hb5ILx0ZR8Xuc8HddLMf7zQXvTW+LrZsQaRuVxp+KC9oK
/BWPcIPXCINtT/9zew7oU4BVogmEegOe/S+1FYAb/7g92x47vOvT9oAvSa/iLQh8KX2NrQmHuIUG
Qu5SBumIHPJyhv5I+EzY9HA3iM1k5ApPKeo1Z+yd0ZodMZRJb1oR92ReRzItSVcJVJMAP82z5FwA
Tc8jOSZdHXnh3CcEtWcthDidoaFjApkmV7r0SsbUaHTlEXfP/LlPiwWcQWJuyBYODXZMQt98vrme
GVWMgXVLhkGKFQBICZpdzMMRQ8sRaoHWAe17PNvtrm0tICkmGXS4xpnz7iy/kydGaTMnvrY3r4wk
8IKjHKrsss9rB+22I5jMOrOTv6uFv8rTBBIwY9A09GM8ySbgsCMTtS+rJb8xV3W9qjK4njnKXYkQ
Uw1vsHeKWzBr+QfUAC4zJtyl49HAXTfvXH5sNofJI9kznJhcZrOPUqHGR3qw6Up4Tj3U6HRr7hIv
SfWXUBeGu69SWfmoUciqOQdOMqWHyuu9YU/PO4m7hcVxV/qJwzkmW/r2OjWWxt25YyAYI9EmsK71
mCF29zB9sQ5Z4REjr7Wi7srs7FZmoWZAnNqKIGYkce9U39l6P9kYqeyUQ9yxsJv2Yu466XwaNLOb
ekrwJUpG6yzcYfGOGa7HqI9PGYxC7t0lllVdDn0xIgCZ14XfHXtSi9rAlviW5/ZzVipkXlL4zrOb
iulI2s7rStteuza50Z6ETVfzMe5s5eI+d86Tqq+e/BI9UEStteI3ZeyHgMB097oQeFJzh8oRyVK+
t5b5RlUh4xNNEUQk0NBv7AnsNP0UYJGaSwgDZ0Uz9z+hQ7+iyP/eAfZ5fPBp0NzjP6iXGZT82JVz
mizkNll13KZ5ftjG8WfChAq2ozKvJ9SE3gjjgwJwh5JwRGk/gPqSUnpHd7LbC1Af/m3rNw6syTa7
SqSFHXL79Jjzzz8jOdGm/AHD9fpafbjmaKxQLos3HURHLYlZwv+OU5ge+a4o7KR8l+QDzQC8vyUn
PNwVtHcYyEF6EsMLmiNzvuDoWoZ7uxvGuOxBaoFrcNZ+h3Zv+uYpL/0Wzi5cDyOURyMsnTuRlWww
Rd1TE/lF0VxkQnqxzOQ3rwiu7MlvrhsexgPGWJSl06DLOCXk+Gu4uMVt267qpcZJ1KHpkSQh4lm2
/WjIrOSxdg3j65ImzW3nBNV17cFXoSNltxpJFz8iqvoMR8EMo+9M1yUQkYyzRf0TXN9rCPvbr5wt
lu8eeXdov8UPE6Lnj1MmNCzn3H3f1P34rDvvocxycVzSSp1cMy3pBmbLvkNqgb9a+eCs9PDONyby
vcdcPSTMm+OyGhe6iUZ28DtVHhZDjD/5yt8CafnGUbAzoGB1B8y+tbS/7xmHo8ywoAKJWnuhn5Ae
oGsp2vXQaFNgz/K6AzQzkFA8Tj/LoP1nTwaKQQt2pr+BQcM3pLww7LOgXsDrpLPrnWSJddZCqgNc
YWnvA2O0rukkqcOYD/VhWQcMU00zRmuISLdZ1z3a86/0BI1LZxE1yoRAnM+QlH6C4H8zwdme34Bd
lg8HDydJQm+76kEh55runo5px7Gl9NUQ63RI7jBRs3+sCw3RAQNKhvZACxj9id4no01KmF8+h+kw
Hcfcc57hNxM71gnjuk+MYW8FY3304CweZ7/SZ6kUDODpbf2R0PBLDZP/uIHglgf+r5sdN/XbqKjt
z/9eSbnhb6yzQL8JFaM98Zov8HunY2s6/FE6bTnnAfpr9Hbb18lw8G+lk+X95rk41lmmt7bIL3Y2
Xp/z79cB8pk2Mh45B6HPdObtw5Ur2El1AQrSMgKbnh4xVuUBU71JBuy8WO8Q7BvqNI50Ta+IFwrR
QOoZeQAOa1BORstxe2cgafvWGnQAd6bRJteFaMZk19UaU+g2id7oE1ZIWxpi9edgUAyhDbXJ96BL
ZHI7mdOlg4fp3hlyHB/NpctcXLlNsewYIkgndsKWJd0zO/NWKSN7luvqguPJgk3gwiMx73Bzkr/N
sU+UR7jxpCjSnsno8Q79/KEGT9LHYu6RwRNsDmgt77reOriu4VV7paxGH0RTuOfg94vkrO5oAEWT
btcV8H2/ucSXwSr3YbvWbHFulZeHocxz+z7E0Xoxq5ImuQNPhv+eC2ybeYrrYUttdC04mhobPRh7
h+nA0hnnNAZEGZdTZt+NFm8yahYCZSjv+p+A11937R++2k2FjO0ntE3LJdz1zdpVJRbrNRx/lA9h
yxFL4x0mxLOup6OXVN5tUTVhnLicBRE5+NfmYCov8qoc1IE1+cGRHyzfffcYvPv94t/HZXF++GHz
DmhS0+VzaPBxYCU06MelnKzKtM6mEFcKctpres8zpN2JnTub1bmA5XT45evheWJuDcuSAGWbweb3
WwcknbESa8f1ZgZtWvX5hwTRR1yrZvhs0dQ4++vrvS1OELBsemzOQu42Zn0Ld9btUDJud4KYzLGZ
1IZ0OneaqYiSPKl+8tZYQN58lFxqyw5gV9pmqqwQ37+1AeuBx/EriI0FxBhO3uZzPrU/zUH8h8uw
/KAx4N/CZ1hjbt/odwPbfFJkmdIqj1MD8hqpR90BFZ7/+0D/X3LShXhzHYeW6zZl5ugG+J338+bt
lNPsTPlK+KRKAMaGe292jTm20sleznFl5d0Djn/T/VA59PDOJBylb6ksRLvHstoECRCP3nWYRznu
yCqUlfN8M0/I2HHiEpj7oUCSh/9LkFgqcYO3gqmc4DSwKyYzlUck38bXsPC6+ipMbWM86nn1npwJ
FMd+VZobqGSRRKMoHbRgO/B6UKFW5YI7n4JprT9kltMZRJ2GBHkdPLdAKrxrRgBPB+yx1d1kG6wR
akRVHhcVaPGzfBgS51YyLAPYMHG0RQaI6rHGADem/QVbNMr4yDW0AQYEBdwYuBiyMAxvdtfMXbBY
GrMbpaWHMsuQ5MwfpFU3yNClN9bX1sraGitPF7LGhskZ60KTc8GdWNeluU9NSxWH0c9bJuAU90ty
WY8mkyAXX3x1nUxm6z14dTKOUYAj1/1Eg0oS5kI7uDvLgmGQF2Yjk2dEdsYQhyvu4ecZku3nFRfY
rVuWcOV2pJHm6t2KyaB4rMOs6G/tpdPjvRlC4zkGednkV2spW+QmlayrDfoyIQhmnCZAADpDsugj
M7Kxg2QzF+Vjmi9O8b4TqmvTyO6z/HrV0hBEi816+YTlQvJSVNCFNyMdJHKX6qDPDlwxaNDnwZaL
19xxPy1lVcGITJdpB5TSHeFpFUP7BdBfifKlUGmgj3TuQ3u3enh/XdSFvWE84NXz5lNVm4jZLcUe
dZjbzh8xWXHcfBgy3Th3IxTT+RHPeCr3QxrM4P3qikwPKzCW8abqVpluAuCuSp7Bj9jeueXj0doB
sbHkC98FwLBjpibfgoEBzFh8FKn2DXXWWnPdfV5bISaoSwo9cCSDMAcoFxShAfWiKXPa5ZgikO+a
GNIGdki+9hFaHvgTQ124qW0Xe7vtgilmXjzV58i7/bM0WxJEEWGWLrQ6J1Yq3rna/B44+3bKMGx/
r3j1mLbkSqZ2169aHFEvNh8WwZ0Zr7qc0p1WoZxjrGkI7KohTZJ9XmqopMW0tCrCjpWo80DRvdxX
LZ2DvUNrBPlFEiBrWJL00pRA6faz7ea0YHnD4V4FgwVxZ3J6qEZ+66A4nzHMGImko6ORyGVxLWzw
PLNcOAXiEMT1JrMMsI/XYjm/hAKNGQYJyrgcM9G6F4XKhcTD1oUvOUnd7YG+qJ/GIBaK9tAxpvRO
HoNWtfNXjTaQiYuNTRDF9iZtDeSVKEm8vxmxYJITzGTXODa2NkeYK6a8HkbXb1mV2qYEopek987I
+2XmabDFBOw2yD8tXdj1erU4fVsZEFVDu+Ylrx5fMa+88rnOZtPI8nqV17NBpu2untFNh8eZ3YN1
yFnpO59hyfZE2p1jbesYQ8VaVhVdlSBniIAZsq2ds3ySiZX+5MT4ZmtzxOabCuzAsthxiDR9c+6W
MkmzvC8ycALSuQlns6ZHnEw7e7WMn2xtr0E/31Uur9eyfTacbSOlyH2zGVCttTx4eD/NfpQHuvY1
KCC0PY5o3McFTPX7FsM7vyfS6yQwzH1DZ4peW9ae/no/33a3Ny/EYuBHkY6fTFj2mzcNZHew1caa
EJDQvSNLefrJYb3BS8uwObwM0Eb8jM7+die0AbRRsJmbH80LXlNhv99xC9onjuE4U2x10xIryepV
zc0vsuYdGyM4K8zmUfNdzgBvWj4jQ7esRW2ASmJLo0OwdDaGWHP/+vP7x/fibEIvgnJea76tn/z9
e+ka6oqqzrFPZVgH+sERp8kY/M9/fRXrn1yGToZL1h61EGj7N5Uue5yS0Bigac8FAwgQHGXiXPe4
3sq9bv2wfZxrY1pPAh1xfmYaqXhRBJaHl7LpRnXZlWQbnHVyNoPIUjBxQTDDs33461e51Zrf30v2
lp3Kgc0iF17gXH5zL9mDmBgaVkWsu8rfu2HnIEuqrEPYhOwTmyUWNnX++1P7S4frf09q8B93BN9U
iv/6CB4hcOh/GGZsf/6PI7j4jcM3516GBmgQ3U0++ccR3PyNCT9sf4Gr12X54U77+5HcQqO7KQrg
FZCkx1/6c5rh/EZS7XbK+N1Z+msiyTc3s81IZLvypneg7cUr+fGZ8R1uVatNhnjoW+fK8uviPDfF
7Xcfxrvfb7vvD2L/cBHWFzekpcUyw7r2tuOrOXQagWv38Zb9ee6C3jx23ZL82vJJ8Bg/futqocGg
f/c2Yq4IBqNhfe1jML3mxezl9xlGH5RY6IOZO1jHv35T22P+3RP2++UYQ/HREeUWvBVpDE6eYPRf
esD5ChtVF07RGqDPY7Q+Qd9a8nOyBZD/aVue/XeuzLPNw80c6m1mZIP0aKHsQBiFbOwyBXB9ZjOK
3wHxrOJuHacY5/FyKtxh+bVt+fU9+1yWUEfH4xRl/3i3jAumorriyiHy1h06qDoeW/CCWaDSnzQU
3lQAXMoiDYXNeXNPb/fPj5fKScKrRjJRIGAstC1MaqguHPrIhRoT//XnSVvgH75L7P9EQ3AT4pnE
z/3jxWpOF8OQ02KqMP9OUdfomiwwP73DTOvJPYVg/xKYKRaGvLOtPFqgt50qV9cvVZfA0HQz6LYF
8FUwS2PyiLona+J+KfNvWClsMAjSf567somddiYwmL57IQK29d4GUNo2nMWitR2G54X48CdnTMYX
w8ry+8SjCxshhtdWlCRKmbHAA5ygIMyEu0eNCp4hSBFc1CS7XWbIjZPIWxN1yVnTkztHd4gKLEBA
jy5lx+dk7bWzh/dTDfyuoK4YMxF+o5IPjcjrhqWIu25IAdtJL7nwC8uPvMZcPjBgS16msVJPqJKS
b36TjlWkq1Z+oW3VWaepGIjiUaqqH/IMUUMMkXRz4aG8y2FM3C/u4jxkfcMsSiIC5dTtC5zZUISN
D0VgLZ+xm1l5XLtTYVHn1sV17k0G3pHCB5u3KITT+5Rji45dorldfog7I+eeUfBAgRtU7Cq8zzsH
AzpjDUBEHwfKajJpvQy5jjt5xoUOOVfFslXL59aT6VfEzN3VWBadPjP7Lns23SK/NxH/orzpXe9+
VfZEtVv41RcsVBDgaHyZV7CWYOcWy7pXvgnHAi6KjNY1y256FZrndSscjXTEMAAX9QFnf6oI8sQn
RDse8Hg1HaDVJ8DZGovB4IjIRbu2ccSX5l1bNtQlZKFF+AWY03CbmyY8cRNRNTbMqqcfCsoYRhJ2
KB2h/SkeEw3FFwyYSkJGFAxPdkOBJq5tS2z+cJnci9KG5HywoI6bRPu0840YoOzvRwtilpmDETlm
ntPEadIRT8fwuTwqwmi/kI6CxW5eVjVE2qro5GNrnr9hRWoeq6lYPg4McJ4Ms18b5nIrbmFWZUCc
s9V6z4HbiQ2C1ow4aP1RPHH8riIbs3G9qW89kNZ9wFEwHz/pQNnvexNMbt6s4zelEKCnkzU4oAyk
eSu09dMkJ7GtUD+u2qG17Xb0KF2LAQYqge9rRMIbcJDTYY2XjvEoQQRItM+m8EGmAprUvC/wvg5g
0g3tEWxw13afJ/sC9UfUhddueDnXNxBu4sW+CpJ72jUk2h7mofp9gf+lOuo/rULCVvTdqvsP1Kj/
03/8lH/8X3cf9Zf/93+/r5Re/94flRLwKP6HwDKALLEFXv5ZKdnUPCGkNhqdfxNs/qn7EL9ZtGh8
vkv6k1iVOL79USkxvCB2Co9J6G4dxfCXVJkQPX68dTiDU5FhT7GBUflInt+cE9PFT+GzOeS9dFZj
nCHBr7/m5FEEsex9YqJd1jDRM/+NhCHMaWfZanlcadFZp5GFI8RhXFffwHUud2kagt0UjiqOiDCK
M5GtQ4kAAxhR7k9gRvFIdsgMUkZpxdI1O5rH6RdXpt2JKudBrvTn+sCUF1hjlRnZdtI/5QVPsZC5
8SWhXnkPVNs6TO5cRHzQH2jvYVOAxYZZUk/0fTppD6e2L9OPs6i8D0ta9jQD/Oo96zE0jUSV5alM
HbwK3PW87hCbJbYeJPsI3L6hEUMeV/WUGp2WzjuXzBgQQYMTtYk93TJVhUZV6tTPoTA249ngjNre
jWHmEMeqlESsrkBso8usyUbq6tW5SAZkXedlWcGRC7K+uEPYLEaSS+alRcielOqKPmt+1nC0uSqM
FvdBLn332WSmND8IknXkaU0KmMs0O78mmVeBL0duH2fBZj6pRFc9gPHLefKtkHEIACX89kcoj0n5
ueyakh2EJCNd1Y+EtizhGCdTUnvdWRCsmIRHarsUhHzLhpfhhx51N36bspnTaLETZtBuLhS31gCS
vqIAMjTZFS7K2ZAvLBXhHhmsbnojrtkYWvMK5FRQ1lG60r27zg1N7BBGH0gfyN5S4TFIdSJh4ay4
QoCHNGIddQ9cTDtJGglJOPHEBskL5g66ouwY+tPUQRmMRrdogstgHQRZDd44Jnvyj7ynhEwXYzd4
QTdSIELioHYLwo8aLL61a9wyvPD70VWXLbb9FWxTD1rsQERkbR5GktBzbnksG1rbosJbUjnje8+p
R26t2ia0y3WZ27trUkMH1/0YPoVhGdwH1DvXHrRFfTAzVd763hyM76lGpHuakrYfHicj8B6TNSy+
ZKa0nZuuGduXeSllfoZgknbVnFdphOOJ0nrGB/QuYMMrI90aNZJBcDXZwzD55XI2spPU0eTL6bOH
tTyNSlp+NBtgYH0euq3d6LdCZRc42NcpQtDE7qtcYwjPSZ1dnxXbNBAJa0gvVjHBGUCT0VQ7f85F
vu+lgVSFaInphmzVETdIy+xv5bQXHmx/6W/bWosH16VDGePWWT5IXA1LTOhM1kQDMYWHES410OVA
WedMuRe6cIw00YaN9n2XL8kQIdIKH4qNfrCnkslPueX2JsTdNqUnn04dJGT8DOtHM5h6WDg27J5d
hm+sPc+KshuOIAoygoWqrZiUKUkKyK3NLp5Xo1zvkTMwmWwW7kVCLTrLuQEqijvIXGz/Sz/LysNk
MS4pALK+vddVkapTi2ASkpCusyXO0DnX+7r0SCmyCNxicAA+bK/6JptAiHjZx7asnWNjTdnN4hLX
dxil8jGVY3didhE6xhBNluBLSZDLXYBD4fEv/Nz5utI7fdeKWZyHCHvSXZN2xTc/IILkMFUNhBoV
ikWDbc1M8KtGlTfn0OZbYrjM3ovnwYenATN/S25K5SNNb/EM8IeyDKtK88Qsy/0wW1qBKu09+MAQ
VqZu17rJoLlV/JKsH/C4itlymmZ7e/ZseKDYZg5L5+iU2qlNSP5Muxs6tOGTwcLa7ibGYMEhU059
avw2zA9BZwFHq7cu+66esJ4AYu7WqgF9PJJJ2NUKkLDIZSWjJYHZfPAVCB8CwTI7vwCOkvon0YUN
WBjjVZo1MPeSeKYGG8jwnbD88Tkntxv31NhnKzK/2hwRzG/iabjmgbf2U2QAQfEu28YrEPinNIPI
C0RlPr3UXRruc9HZXh5pYYJVGeO6aNoCiTIZ1nij3vmTsEtn3IET6UYAF1PHJzrwiExA6K/RXlcS
+LgpTe6NrhfDxv0FJmgw4rB0QCgqJXIdz68yffkq2e9st+tLDp9GV+AJdy3rEuQH3qQ90kh+7j5L
xw0rt2Cv37HogJMR0KMWfO9lWs9nxDeQQ4WaXyf+GKcEZ2m9B8FrTxe1m+FG3+V26c3lO8NZE5R1
rYNjCfQ0iDuXiZbe9VM6d5dOwddpSGm9kFizlHeLbzCwcQO9AMIileGOA7vfRMhYTEWOnbt4kZnU
qr8tSCzTl6Qr+tOxcJmwHd15GL5VrhzujTlU816hFsMO2bf1V2z0tMNJHhtUBAqoW6KGkMoXZivZ
eg+RtpZRCqB32o1ESrhnNYc3/wZMSt5epI7osQDMJmLytGWUhw+NcyBfAd4jLwqMQaizbuDFFzue
wMGLhzoY3eeRICOk3EvvrepGcTLc0m5SeBBtAeH74FNn58wJO7mSSVSwGNsio+q218WrLzMsaacF
yst0OdUaVSBHYvi+Z6bMK+eaieQs3q2mrO1oRhhWHrpZeozuwR7ZschH8ZIOZGAgGl3xzto9drzr
yQvLYzAtwY3iHYWPDLSagCUFZMh1hRDROa/Mkf2p7EtjBH/lWKa8UaWFLCOYTPfGlD4kyFUrEhmK
rZT/PFhJ2kRBracPGAdTAPbwDa7d0Vju3DYhECxzWDRhfmfQuB1R1MraWUKLFyvvs3ZbcpzmBZZ3
/lxZKk+hRANygmnMkPVUG2mX30LylXfWgq350WB4upiE8pWVOGfdCJ191XnEzUWpFfbfnIY39dgE
tQz3TVGPGUp21bkoKHQwJBd95TvmWQGTA2PtUKKtVQmdmDrKeSLyOao6p7PPU8csPoO09No9jgVm
ZRn34vJurHH2vWgoVi8FA2h4bYXHCy2Qb/CdVtJt9w0Fb35a7BF3XSoNt60hOLuqPlAZQo6sZz0f
WoXQ71LDEV7fW8Gawh9bcDns164JfSw2YSdeICygpasXV74Db+a/FJVjdnu07sI+06Qx2TsJB6Lf
MwJjQLpJWgGIIH6dGfHhmxxfdAG8ldVhqNzDEoR6hCBjVDYOaQ7SO6baGF2rwq6eE+5t84qhX++e
zaVbZadCpC5jTa9lI/BWv6h93I6Kt2h32yHLHcKeGKbUJZIRa6tzoOrKrqx5Ek+ymosbgYnmPkBP
vGD1s2x3rzqm9NHgjdTgymIDNhuq4SFb6EN5wcjYvKscmzNaGfZPJhSUNnIyrUG7T65v7CvYNeVN
6baqvLEsF0KULmV4XHPyZM4XQm0iws5mMl2Rs5wn6H0wyw5yjJCzBC8dXSlGmtw03h05jnUZmwnQ
uN1SLhrzFOW9B3XlmGiDLkoB/OMb/JD5odWjdTZuAbVHMB3t+5VHdTnYy8Atmvs4nDzewikVY7Uf
k9y8TRh83uTM9L6tfTGB3a/d5qbz2gwzMOUjPh3DdLn1bUdhk3W4aYyJJKgddHaTdYJ+TggicoKa
hpJxhZwwrknqHWhmOhcrbSOs4Zgzsi91ifrogO0mAW7vZC6bbV0PIbh623tujLK4aODVwtPE3qSi
Ev4o2SmlOX90+25xdrbf0ZFQlIzZzhoqr6a0xn19GXhNdmVYCeqBZuiRJWEhM4mXaLT/jkI9/Igq
oAGErxZ3p4j4BHwDd40DREFHK6bQHe+zdfL1cYXs+c4bN1H7QtrLEdWN5gnY8OV7IL7zp9IswuZU
4+eodgPzY4KBG8tv/j95Z5bcOLKl6a3UBlAGwDG+kiBFStQUkmLQCywiMgLzPOOt19Yb6891s7pE
kFesyMfua3nN0iwzw+kO9+PHz/mHlWoOHQpEI/ynzQBdDG/Fkeh+od8kawXvagk6xTeaWVR+iFn0
KCVs7n0tocAarqhybCPGMSXGJ7MZPMW5TxUxxWsjzKwcvDrJ6oOIUJmauduHC79gUViXvwA+IrBk
UzMsrKPlP3+Hl+HGrDBKI1qWmerfIf5tbP1man6/e6k//GtG78v3yw7p20QFePc3VKp6Uh6dU/ke
GfCSgapOtcaumqxcd1bkwpMZCmXlogAMomQeWQXSKc62VkEYh9psGc+GA+PrQh36dN6GLd/gjglY
17aWsOw2Vgo/NaICtKkwtprFOzr3p+DP2hZM26DPB80Dm2wkLJajJHhy9sg+g6zHfmvPC8Ug2/Dz
C3j4RaGbUehWYhdF/QLsMToVx9/QHB3eb7EDjcviAU0sxcmY50M1vcTobBYXegenK2fDUqMJhU8v
zRh9MZpweKq3/pCTG7kcmgkY00b1UVu4sDMXvWxm5aDojZWBY6J/KpY9CroCHTcPZ8P38z7eFthn
lit/qinQijLfUJmMLvV/FkV8OSSle6ECdEXCk4fn8UJKRRxuOUTHIJ02v+vIEg9mGPY3athZz+o8
ZD+J/ONaVdinF/Yj3bjjSCBjLfg4YdOSkdvleOjEwGTYBAW1TgyXqzPhXfF7NAcWmAoB0QvdVHuk
xYbD5oXvebJ7WGS6hDbLbAKwl6Tk9xGgsNTStSaDUkKS0p4AOK5QLWoQbV7BDNJfL0QC2TY+Cnk0
fSz6a7S8sHSnb3k8nF5GJTIKDglOj/shL7SRiyFOp+nF7BHKQ67btBHQC83PTuX4+ZWJmsJdVCbR
149/yMn24ncQdjXQCwjIIEJz/DumRo11oZjZOm7p6WBlPPOO0BA4C9ZqlWBigNT4xT195itTFYSA
pMlQSNvveNDIB1GToK/F+800P2cFyCltHcWuCfs6V/vgyg2cGfOapHaD7O7jCZ98ZySaVNp94FlJ
ck4iHjQA+QwOMxwlQdep5kyDKVKc5je6rrxjPh5ssbpCpzYu22CajtAbS7zYVFNjdepoYO6U8kS9
6breTlaVY31LmyT28M1mi3884CIqyQG5vAi11HyZ4XLA0o3bUIefvi5wu9t1sdl76eV4fjItS7dt
zqisCEMdPIm0+CWHpauE6zbJSjSFYw3NtSZE+GLQ452ljpcuzsWGoVTNgG8iRxIQbS2DrZVBDez9
EmJeIPTXlFfrF/T4NxRNTCgTlIIQbeSgfryWi53CoMBseHZo4FrJTZYRgeZFTY9GghaV4S+fKgyK
Ot1fqW6NFz7amYFQAQUOzF/cKcYiFoRTpJV6jT7OxLFYgQub1igIJjBjkj/tO8suMJIjvDEYUEpD
HZ+8QR0mNeIlAFGpxMpITiolPfVc+XcfL98JkJ2xAESQVtATJQNYghVSH0BtIzCHKQUz0nB4dqh5
Dm1/G+OtGl/7sx08iqLx72bUq+cVrbwWCcAxm310YVIrvQVAiRvLxz/rdLENCVQz2bbojVtL44q8
xSY5biKqxDNvOx9VPRQpu3jjyr/786EEO4d3MknCyWLjXBOOmPWGa63qX+xueOmz7gWN45c/H4bk
VarBaZLztNg+eFUbJTjqYN1qMT1dLU03yFtDlWvr9B8sHlxdSRhmp7KJjrdP1MF56dH4R4wA664w
mv07aAO4zsm/+3hWp0fesMBFANqBAQDmbTEUVZY0qSHcrsmy4h0FZ8732HeISyXEGFocwa0J7+Tn
x6MuXiKcedJ/LgewIGwQe3kz9aCefbSWkapKQxfMNg/Ou8Hsunu3admnYTh8weoPyIJDRwfQcnYh
Uz6zO232J4r3oPa5OBbfkhcz9u/Yq3H/96X+YKup/lqkMjfIrIwf9PFsT0djqmB9IBy4aPIvXz1Z
lpYdxBrsW2upY6JQ+7bal/9BLDgdiG6fBKJAE+AWlJSp98mVFgOUQ7SVauc8vp0Eemf/6CRYEujy
lo5jWr9cPcxCxsgyO1od1tx7Ed/oczV2PZ0r/u5Pl84iL8dIgr3CvJYbZWhbJxBaydI18bU825ka
Xf+Ts81GkKg1gG9EbHuxcKlpkgFXtEodIyxuKLr+lQkjv4nD9q+P53OSOKAhCFsTrKyk4/MOO/5C
JpYHddxS7ogNDe933Ky8y7M5MwiCAxAzybWd00FaO5uiIsaPMBV5/mSYYfObE2Vs/3gqjnzFAyQh
REE/PZ5KNhRA4poRWddeBI/cL/lN1XaX3rSnW9qW66WD+kUngS7V8Sjkt1FkhK2/0gvsHTyDufVX
6HqQPrswvv8Qx01gYgyAjyAMSUVg3RwP58MN8G3aQgw3YHYAumRfTZQqUsseNx+v37mZAWImk+Qx
bZ4cVsyOJwijRAWEQPzRS92ouFETHu5FFTmXKEQnW4LyAzRfNEEEAmUnb034OS6YGNgQsY8WvML7
b6OGbL6Pp3QyClmjAR6Cdzr7ASGe49VT8FTuDYZB9Zjt1lB29crJ+eOFYxQWTUIZuY65s45H6cq4
V6w6wZGTR/uw6ySNgVd6Zn8ilzSqC+WOkySc0cBxEITe9sUyaxw70ThWgE4hylHRZ5xkgS8gOv1p
0npa7rEVXKArn1tDuEBASrgpyOsWEUKNY6eiq+6u3urKigVhfHSdePfHX4p5If3FblDFSc7k87RB
Ug4L3BCXyOlGzUaeg44/VtPfBOZ/S147nY9DpNMd8jPqRqa6ADDBlwGoG8El07OqS+iw6W2BpmPm
1quPp2SepDJsCZmZuVSoiBfLfdEEw4AjMGc3lbG7d5PxNvJRh8wAJBzKRuCEPAxlcV+69DvhEIgU
Bt0UA/HAdt1BJgsDBhip5KqrXKjKjTqhYwbEoVFXWpuhQIHZ2V3X9uYrFihCWSdh2tzZWjZ/Dl08
rq8ofE4vltEiqlH5Hd0ouwKdRe/WiBDjIMWB9Ip28SrEFTbYJ41w/R1NzC+VP4j4OkP9/ltjwvzd
6vKV9TJCDLqjsI5bMR0cePMmekMvw1w6wV3TZoiw0AsUDxWqCLPXgGk4uKMGydjB1lM6ewmLujJ8
y19zPyL+SSzHwD6orRF766lw7lqUQ19jWyHdceyOos/Hn+PMd6fswJOc2h0X6/LcNEhyQzfAiKEL
yGGbRMnpPl3cx6en03m7S2kxGiDTl49HRNJLRNy4HlCsp5wk0tG/y92OHHJQ/DttKuf9n00LtjAP
LXBVUkwHEqv8Qe8q2EU9pJSI0KzCQ675PboQitK8vwQmXi4eoxBIqa9SIaNavsT3xg7OSCaIjxXS
UKTiEWnWDBX56eO5LG8gRnGBmVF7JBBQkluEaz+N9K4JVX/V49l2A80Pua8m9XkBZKByLzw0zkyJ
FxoHlNSfRHiZLiQxjplF0SmrblDQPMu4FgK6l/8KAn+ERPz/UV8SD5R33/4EzfgU1cfikm///t/i
VTqoQ1l5sXlvEqslE/5vcUmpii0B5nCU3mDtxO7/QjHiF0Y106E4j2kmR4y99TeKUfDnkWpA8aas
I1T+4D8RxaZcsDjjMCPIKciUCCWkmuD4j49c0yGQFrcKdgdCQYlv1BtA0lJYcVOUYepulVDq9s2C
AhnFVNHM6zQ2TOVbajUpffc3zT81MQLCg6og1tSKkhYm9oCpLXFq7bwxasBE6zAU9F7rQAnFjSL0
1qQdDg90FSXmNFO8RIIwH6YaNcI3ZUIBtzGQHdgGycKsRBboRgxh/CVBH8RCFTFMcb6o1BIXbeBo
AgFkJFksBJ9dLByqaDNpbZX/tLKcuxNrdzTktc+6FrZYwGiZbXRPkd2OaCXlxWTjuonBTg3lMgzR
6KbvL60ZXFwIN1Un2nGXYV3RfBr/ZeIQh6bwqhrdQ0yA36wehNZJ3wcsMsfktkOqS31waHj+iMl8
NFZzol0wrroxj9vPVZp1+d7KR+Qlp9ZGoA6zC2QeUvQVnQp/FwccyyqDWP8K2GV6TmOrua86FBwA
E66hcQU7G+WKn41ifS58cdcG/aqnzn7Q0/ZqwgotHsWvLgofK4wjojXMaYjjHZjRvNJU0PMuDZG4
uFUgoOME1SAj7jT1QYqBbMwCvEnmKgc4AQfV1rNsZaKvY07lD0zKD04qrmj6rqrZ/hwWJKD5ZKzr
2lAOYAW8YHajJ6vld3TSt7LZ4u0SrDR3TTNwRUtdWRtd/qXPHNSaIZeXKDEOB8pkKDjb5nqq3G00
KOno1YX9PBbWthJqcg84AZcLq9u3iE819gRgi+26ps9AOWqi0K8NP3hp5JtorDddZoCskYIyWrdH
uePa4Q9sV0ncFggKocteOPqV6bZfgApmWFgCOic2F5FO5kCDeRVywQNOE9UNGpUbU5lepqHOkRhD
RMz1/bVThMhPFzVwgdTSHut8asxd0A/6Fq83zEyCGSCrD2i+s/L10E8QlOlPYzZV5eG2S9qvYJYB
8vjza+xWzt5XjF0zoPspUsvcqwaw/QKJ5Ku+Ur7HFZSKWHEeilj15kp9Nv3xccJcD4dvBOvhl9zk
MxJRWls/GdVrULc7XDL97ZwC7YobJJIbGt0oYKp2N28KIYznInCVYFMirFQjVNeD/GUXQS8vd5FZ
f4qMuV7Ztp9v+3q8i2yEkV22DjZYxV0vVFjdreuFscv0w2JnWtOnvip2don8+jAjEk9T/EVLh60K
XmGVmHNyK1rf5EiKGxXlVrSt2ucGxPS2qsCJYleJq4zUspVCoqb1OKZu/R3kp/VpnIVJiub4mbJH
ZvLQFv1NH1W3nSKG2MMUJP85YQK97nJs2lMRgAvVI5/DV+vJNqds/MUcgv4ROab0wRZdu1PS8Nnt
+8rEHMeX4cwowCo7mN96Gp5dXya/LKItbYAQ2v+Aej7acGadbHoLcn7+K0o2FlaqBQifIhO7eLDa
X8lEJQqFBTYHYnt7e1LvhDVhmxaGLmLjdalMVyWS3VF6jfXrLZXFqadVAyki3mADD+gtN3yt3MAj
RqsXacB9Svk6ZzfHwwGhXwcXdoADCFWOYFXzeBurxhBgS47D+Z3poHyG4oiFnRYGHcHjVLC0Y+94
EMOfE5sYq+HOG7YtpakiXTtaUB5U07+Gv/11svNU+ZGJSg9R4V3VTrGPNbDpkaPi4a75ufiJ8S+J
7ZCjzoca8K3uaHeIr8Vo+7sI5uNO/GBY4XUdlXdR3hg3AUvTlalxn/Yx/xKegYQ7FljtkZJXUOAH
8dbFFM+13yi1uZ6VMjvRV7/qIfN/16H9mrrKBp+gfuWKJFvNaom+5uh/8fvplitAwQIIkyGE4VHW
8N1qH/fiDr4MTh/EIFwtG9ROvxe+kt8H+QCsE4t2rzZQ1cjjB8Q07qYkqAG8grfd9jauyUqntfj6
AUprEdSSMrPBClUQeFdmjXbtcKPF8y0AdbHhvPCPrFH9okHRXxtuE+KVFFTmDZWAdCXttHgsF092
63vOjAdl2aDlYSKoqMAVcsKB+rJ6JYzSvENCAhit3zaeZYXOsCuruF5BaqIrXK37qTe9ueE2CQrs
AqLJfvJF+M30h6+2WdiHyf3c5tWucFB96CuZQzaHmXg0xfMekHf3NaPqsLLdbp/XB3Pej26x6tPq
PqkmUDoDTBxhoq5aVJ+DWkUO2h9hGpMQbEIdfcKGHngX/RynoFvFYWDeIqVhfBIIHP8l+l8pXtCo
orGCStMkDxGHHwmLR7cdVqY2XrV+cuB5Ale+rO4jumerNLPUV7PhAe/mhzQUn7BqKFuzPyBPDUi3
3tWzfw+t7FYtumanTARiq6jSLe3F4ocbdPcl3Ikh1G6B8V1PcfqY6HtVGcFfRSuMgfE2XI/oIY51
4YXqcKtE3SGYtG6da8rLNJkgzJX7quW0BXm9z/TgV5m0Q7DHQjhf62Z4T7kr3ZLKHBzld6k9dhLY
3aRbMocvvTtTwLFixKWJxW6ZuLIocWVkURp5Q5X8LImDRfmsix8O/L4+NFZ1/BeIY9rsxX0RZFsV
eU+1vvVBXI6Qrso8eKa6xjHTIBOBAFNwNsTLQQmjndVifPSUKfWXqttH9AJoABJyfe7RX46lwKsA
BmYrXjdWW+wHd1ne3VnzneG8zvhdd2G0Bs+/6i17bTt3vA9vObIPJKHrNAMSi1JcNQPE6wbC/IQO
fuwlTXkVRP11o4+7VquQTP6Z1ua9E4mHMCs2SeWAdGvYRiXJxzdTOWTCQDykQp/UiZG/693brOs3
LhlYihVJplFS2+jGX7XK/anr0QNimaxXcD2CKF7Xs7WpfciKaLk5SnVwYVLi+DH02BS0bvE4Y/Ft
hAZKF/o21ElORve+REmnSbJdZz1UTUgTKCjg+4WxfgtUDIjygMwCsJzyMXYTEhUSa+nHBuIZUcTa
g6QqMPDO9rO4MqecLovASrbxtJLdAoy0hKZ4PXQpjnI+tnyOeT/g04jHnIYsqVuWxbUVzM3jXCn6
3jSG/BqMSrQLpmzcOCDQq6a5LeKWs5+3XzHJFHvQqeApLcROCdd+VD/qQ/Qpq+/tMC52fYb5VVfN
97rT3Gh1f6O3m1qggqqjPY35ZWYTIovkk4lQ+udRuP2OIhi2HnYPkjbGYKtAXnpKHlx33Af8J6uB
+2rIsicA3cZ6Ms1uh7ZjtMYBZJsl9U2NeNJqKKeDo4ZPlUhVOL/SIERwtVwVbYyRijGUG/4PfzT/
amBxcD0MDbsbCgnYEKvX0TeHi+no4fdQt/a2HX8pAvT2UF5+8qdwE5KBiSpaTXazN8z0WWfkvI7q
lWIBedWdzxjWeC7szNWs3xntY4VgPV7oqVd2AgFne92hEZKhSguE+aBFKmC/gIXBBzTeh7YSc2Os
s9LZRVExbeeg3fQxEqC5sXYxg0DscpdaGNWkwLMlAhwotRf62bZU1K8C20rw554/lU/42N/FI+o6
ii1eGrX+Iv8rq04/Y2j2FMXKq2smt3bfflI09Xer9C+DW8Xc8zjxuqiktlWCDTGZ0v08wPab/G2V
xttsrG7VVLtWRIbAvYZZqArge9SfNKN5GeEUieJHk3K8bPi1aKfcqKnFDrBetWb85oJbdmr7NujU
jTXnOKKPJCF6cJVH5ctY+HdGZ+46TCi2cedmq7LOzU3QquJlsKGlWJbib0zHnPhvK2IuanMKjNa1
iULoXo+MjQ0NQFU6oKBBaU1eFkC/jOHs4Oi85cWAkwtCQECGXts+wgJHH6tdbWNWPkBWnKJN1yLD
LlJk7a/dXHyjRHmTsE/wsdhkkKZQZ1f5oQBH09rdwiW6DpB0UrKyQq1v3Jkd76w4/IbDy7QyyYd3
eal+15HvG/VoVUAXcYiMsQ8ZFyV62SdpjWvs4jzob9/tRnl2ffs5SPsrq9BWqDCBj7TGH2Zyg52i
uzJKOKw82dDvcO+tuB89HEvp9s83sauugtk0r5UBUKo1VpCbzXIHWZAIJKBRIWSU6Mj6wQcb1Cv0
eTa6nm3toUQOuBi2tj19iuxoD7eUbmh+QLIcYn68JsJsqqZ4TRNrA4/WG+it85TxbClFZaYHJASv
w/m+UMsVGrx05jei/R0Uyqab88do6tEN7FZFUV/bQeuNrJGR36twEDJMlzyeUgjgkVEF6uOso15r
9juDmy0JnBUCp56axTRJ61vFUj437b2dj0+VGd42AWja4PtgB7o3Tu42sKzbBEuWuB0+F72o1lAO
8FZJlOSZZgB3w4il01ov7/sG9JMfKb8tMW6UEnUj3UKxpgmmG0sbzRSToWlSV/1UpT+TwDVgOdgm
KZ6aFKF/5dfNhFESGk9f7C6hO+MYowHKcy78nzi2QWkG2T/On5SxV9t1qQWWf2UKEOS8PbThdwyu
MF/ZnYV+RAnRZOVrkfU9LOvs1VWbzODR02a/w9LIQ68A83vIMuFOT9iB2wJR5WmqbkP8c/eixdPE
Qy8rRwreNSuAyaoS00jMEu2edx40tsnUGmsdW6IG9+q39Xc01WJSvJD36tr2A9qOCbJulBThNbkY
mAbBwIWVha+pQ0q/bYxavRbm1EP56Cg9rNxUR8kXMoOirimqt8GWh4S9UQt/3NpWjQB1YuZmuMGm
8M6yxuILZApx2+mh+ioqF+HaLlN5kKD9B/J1VKap3kCc2IQ1GTLGm0YLoxEEt4UXTVok/BsK1PAy
q32E9NCIuYFalJJa9dAIPQXw1wsWETZxm5bwnYmRUO51AgNZ7r6p/ooXsxSRrlMf4ozoGqyW8F46
zM4wtp5fxdEdP2x4DpSuPAy6IsDj8H5/ymybXROBFHhG4zl5RpnKfJldf/itmNqA+aRau+kagUyp
7aVJHWa4rjwrhlHlbsW5I0aPy0jJ3vTCQCFppio+IxcABHwd9BAfPZuIYa+Nnrfkqmpr65OP/NYz
PgcIcdFkhMauleagHOIGfvsajwvT2jZWPqAKos5ZshFzjj2GaUXmsLKpsd4bb6YM2NXa906Vjph3
SdcG0koMHGZNmjkkb8YOxpvJQ/tm+BBEWvyktUCWyAekJUQJtRxxOHgX36MkUz5rb/YR6ZuVxPAv
WwnpMEFjErMJzE3g5A9YUBRvZhT9mzGFZKwo6+nNsOKtaPhH1dX/N/Vy3iQX/71eziaL6u+oXv7H
//5f8MJ/Nf/xkkd/Fc0RL1yKNv7NC5f6tBJgD3hPWvpJ1f+/FXS0/6RVDswY2ARYLbAa/7eiiqgt
SGBUuzHroejvShmn/1LQ0f8TEwE6W1yDNqI85h9VVJeFeMq8EhEKOA3wNvWVRdUfquVMvhbpiNvM
1rpLeEroVnFJy3SJ8JGjgLHDtYJGHLJoC66BI4ZIlDV6ynABakpsg3jFuaTg3lOjg2bbIDp6q/Zg
TAip0VA8vCtvn6EALFsbDI+oDv+zaRQDwlsMn85RVvjgjL0Bpv1GyVRCrxYKT9Tl35ZW/7bBqcmO
7DuMMR9RjgVogHHopuqLsQTsCV1XRsNLqREa2fzswhmGxDmCJe+vIDBCh7abCE4dMvWtHn37eKpn
vicLLbtsaDWx5ot2eN3XionFMVMNYxwYfFfZwjq7hNteFOHfJonwEhOlHYUi2mKSEK+s2fFN01N5
HB6mMc1fFcZdaVFmHNQk6X5+PKslh0MOKMGDoGstdJ7AsRxX/d2yKrRusBFabvtxrUEi2yuxCVBt
9vUCzST61t3a4p2y7XTd+o3M6GuE6ia+gVr5cuG3yCVcfGF+C4AxzaIZgYzo8W9pqHjYWhgYXtb3
JVmK7U1jdA/bHimSnkItognrwm9uTX7zHsTbilaX9RrElHsUtavWH/+cM3v76NcswEpO1qgRNGXh
mdTI6Qs231U/UK9VGtXhhZ76mb1lAinFnhcsgs45Pp54a8jaxFjLYwTNCkWgp7Rs9AsIi7PzYVUk
LMoEwS37+u9aqqlNeSTPAfe4HNlr4AoUJ+w43CH8XF79g6V7N9RiUxl+i0NpjN011DbyADukgtKV
t23Q/KGC4L+2L3q9EroGTcaQ8fHdpBDZpNhEaPJKakrwItXqZhCd88dbAfkwTgcBDuwDIKLjUZBk
bY3SdsjdfaHu82ye9hBDsz1JSPMPhgI+BICDbiHNFrlV3k0ICU4wDoZdesijtp9Ro1B2s5Ppn1HS
r/8QAiMVysh4DImfBta8jDVtBzSFegHM+QHd0LDgEc7z7hKMaAkX4Q/mz3d1UK/cEVwSxxOacKxR
RQE/n2tc+2U1Ij40s+WuVYui6IAN349Y7/3dn27A40FlpHm3it1oVxm2iqVn+ZqDBkDVUxxS7Xal
YW1yYbOfHl75qQCDsg3Bhr+JSr8bq8C+zTCxk+GLoeHUji6yqEbrHz6e0enFANQUICO7DzdPaGHH
M8KnmyS7NxuPAqe2E01p71Axgmw5ZCyjppgXcARnPhsKkVL7842psNwcJuZoIbLzFPyaStbl5mJY
+/ZIoZhC4nUVW93GhY99IRCexijOsCEXEdqkOKGh2QXGzG6Gh0SC2+LayuvsOi3q1nNirb4wwTML
CqYSbAmdC+AZS4hoGFbYLQHB5onT9feFWXdP6ow8c1FSaTVC1xkvzO3MVcsta5Jykr/ofMhFVGyC
pBn1Kqo96KkCMlabQ8myKvTw0wHZPFRC9HhlFbX5vYQ8nK3rtmsfXW2oHrEJhmL78YaSox1ftmS5
rDEhDQlWbLePN1TU5omdpW3tmamg0Ty2qQYFpW0T6CcICn1q4glK9jRaGoJYsRb/DSH5t/ncmQ1G
XJa2KpRjEN1YxIU+b3S0QRi/c1t/K3Kl9GCqtR7vy+9d7Ib7qgMn/vGcT7YXZWFSCF3GPbAWJPhH
YQGVdG1uW4xU0NCJN00fYSRRODziivzXxyOdfmyGgg0HDpm5EcgXQ5WtCBwLvh2mV7wtvczW/SuH
xtW+tlqBiks1AIjDnnGDMYphr3U/tPfOYHTXdjpUkffxrzkzb5BANpq0Uj0UCNpi3nmKfryOSHoL
/35lK3b1yUy18Bm8W3zhUjk5VkCFJb+BF5Tc5m9Ca++i4ZyjpQ0Br/VKtQg3dRTb9HyD8cUHPbIN
ps75+vHUTqIv4wHjBIENQBo55kVctJQ+tmufiFGHrvsz4b2+hSmi7D8eZSnui3QH+RD3JcgqniBv
EmTvL5S4932gYgPTKhP/RmukfWiBGpDXKhCQrtHTrjfJ2DUSdREiFRPEGxtZquuhdNqHTIGQTbk6
MKjHtNHm4992bgVMQ3psgP+TaNPjj2vpKTjdHBVVSRXEpkCM27lIwwvZo9yvR+ECeif5D38xBMgy
ucXefdeoQ6YmNWdkspKoxFq6n5NDNCeB75VVp18JWry3DSHV0+nB4gXtusqFTazJiZz8BIjtfAcZ
tpdsr6DSEq3w+wY77UQHJmph3ubnWIkWunnTpdhcRk1J81mlYv2VPeo+NEOXbRz0Nzx9rrVdiZzj
hWv57LLAsmdVZO6+jCh4Oeh2knecLL+I6KuUKm+FaVBb+nGgaHZqpFKg69X0esrVeTeMZmFcCGon
gZQvA/4Tfg2iAw5chOMvA9oTkwpbbk1Mb+9LVmNlJVOy70B2/54VZ2SPztqFY37iSUWpzUR+lZKD
EHTZlzK3FkxQJShSbD5t8cWo7/KiRftQ8bA7XUnULpSGvbCAkYW4Y8+IPyV7hKV65PMbLLhN2rdZ
MN9/fBJOV0LQrqbYghY+iLmlDG3oamOo1nQ/zFp0Bzre+l1TatXDbJBCKPFMT26yyx8fD3oa8NiS
cI7JJYDIwjk+Xv6pyocOZQvVyxs7vpl+J83GGMtsw9WWXcggzsyPKxPmLfcm8M43ZPa7M5gNRg4q
LJk9VEnrRwRRuw3Mk/wpoYG7A2bqHGaBy/3H8ztzk3FvIABA9UVeIEsormbgDgvLd4KBxDLiQBdf
0yBtdi20DeyVEz/cgfGpt2WYQffUax8kRzfdtXjUX4jCp9cYP8AgdeKKod69rFXQ2DJBekczivyd
v8ajIrjx7aL5NtSpfmGo06AKh4zcBNKIXOu3RXm31GVcysxsxm44Nf2/styPPued+Pbx0p4OApha
wo4R88Y2zZXf+/0g/uTg9axO3jRr2i+lCMXPKKfV/fEopxuUUXgKqPDz0SNZ4jqHCdcKLYwnT+vq
dG81RokYtRYRuBsaI2E0uc4f30jymlQBIcsLA9Lx8bwGZ57AYLaT5zuauhN1hbnn0JsX4t651SP6
yDcXwudk1otR1KDuRJly2pUEk54YBA0COsn249U7OwpJMhB76lKYMByPMqPaN4xRM3kprsDbrImt
my4Oxgvb7cw3QoYC+XYA4lRmbPnP3+2EpFPpKdioWg8QN/ZFUUlJKr/6ZAAl8zSkIi6s3elJwgGA
6jRlRlQ/QNkfjzcmXYy3NuNlTqRci1hR3FVtpLmNdtR46Y48NznIZbb8SuTcSwH2Jm2pQTdgoRS/
Db2YTnKsBr9VNX5g9+QXdvuZ78XjiueEjFbygjqemYaIm1VNTgswt3J5OGGA0oZVt/t4V5xZP3mW
NBDZkq+09DpE1oY6pWJiXGkEvzLsU8l4xLeWaHT1TwbipcYjlSrtcpMrHf4RWik6D2HR/FM15JCV
qXkd/Lm7EIzOTQn+n4DaqgMDl82U91tQcbI+cny181RXKx9EYYqNYivl01iO4sI3epMDOc7kZIH7
v8fSj8eajVAPHJu3d1XawaEH44SlPBBoqNe55j+KxAR4O+QIOnk9xvE5uVQ5InuX22R/6GMVLg1d
kTUr/G1xNpoGvW1BfvX0l8cc8crnQcnLX7XZ6zoaXNlke9mMkqv38bc57UhYhqRYc3wQqlBxQjue
hlKHcdgrRe9hfKVuwLU3t0j/t1+nvEUzzUXeEywuiJbMmMFGN5G/m2yj/AdbUS6mFF+hhLakY3UT
r9pJx125MEBzBRg58/SyuivJhrww1JmDLJM90h1EK8ivFlFjgpEMWRk6Y5VWyW0OmhjwYaCUhxoQ
+aoMRXXJhubsiPQV0OTGouHEys7MUYrqk7b3DGon+0hY3Q4RFUCXSM9rtyIpw4ePv+mZ8GGA16DJ
Q6ZE924ZPmZYiIY+YeLiFgVYsglQn27FF3bOmWlBbKKNBA+E+3+pa9KmuDD2A+46VVyqXjyk3XWV
xPVuVqP6XmkQlv14Vud2KgEfjRhqrHgWL9OZLNZjSy/a0cNwrF8FU9UBrdIBeWMq/AzwQ/meAatW
POq3w2NUu+4PpyP/uXDu32hii3NP+kYFk5uA2pMpV//dNaciGNPU9Th6E5AkcyUQ4DuMRhrei9zp
byY91NeFBSCiRf9yTb/dWMEkqW9bqfEfaDYq10aQ3Qb5aFLYbcMtD/buwhviTBiU/SdIbiRNMJOX
e5z3CsAXZfBKZwLCnlvKuHOzQXvI82H4+fFnObfZ2NycXumOCUnweDncIUCjNcswLQsBfYRFWaFH
ZwbbfzAK59ahuaciFbLY0oPiOrNeYo1Gx87fpU1cXJcuipUfjyL/lJNPCwmJdI/eue0u1i0C4zKU
wh28ZpryhxSCkL2mR89zPLaH8cqq++wTEDR/WNNNcS8UJ04fRtQmyNLJL1DcwhPteCHHyDTGtGAh
qVLM+6mMskMa1DEAMN+/GjC3X3Vaafz4eMZnd4pN5xTRBDSRJMbg/WauXN3sC7cAjdYmX2r02teq
CjQvcOds8/FIZ/fJu5EW02soUcZqwUh5n+NWARr6NpzT4UIp4/x84JnRdxYQohe3WaYbOcXemvmY
uFTW4BQxPEOZDDpIqn79BzNyMGJF0wC4xfKUxYnf4VRJPEqGRNtOEkhXN2p5YUbn1k3WPalVyHL7
MvGs7JFYbzajZwxDt9GmEAJSOV5SBjoXzN+PsjhfiaY2lSZK1o0n2FNXIFI1+tj2lZNr78tAA/f3
8eKdeZHDmpZ1VjYeIkvL1sWgGZOKHvfAVkB2NDAcWDxIxw7XfZA5X4ba1a5H4dRfx1JNXxAYVg5+
20U3RjY51oVjf/63QDsmr5ekQWuxN3sQWa5iNIM36VpKzB6jTaaGX0bNrq/wyPndi8jLO+DgUdvM
K2uMAoRiowvPmbMfmooPUj4kymhrHR/FuPNDdZwRCYVHWO7MXsP3FDHKC4+0EwkoaZxGc0pDSQvd
ADAox8PgAOkAWmXJEfW3b+YsSB4Tcs877srG8XTfaq+jJrA3MVr1PxSpPe+jVvlVpy73HW6HdimP
Pndi3/+exYk1ysQekEYdPMdHcKqrWQCaEsgD69alIsK5FTZcQjt1dh2kwmKFk4S0gn4G3gyTQBjb
N4AYl0lwIdCdu0S4FGRhkdciph7HC1x3A7LTQzh4MTl3t4rA/6F8KRtIj4aaAPXu4Q8cVGT+BNyM
uPhTvTn5gWnWYI7MW5XX3eIo03gN7DkwB68I3ewahtr/Ye/MeuNWsi39Vwr11A1cFsjgDDT6gTlp
SEkpS7JkvRDysc05SAZn/vr+6FODM6WW4PNcFxd1hzolJqdg7L3X+pZaQbFXn95/f9+6bSyx+tLG
g1Z0mjWjMq+SdkjUnt9J45zWDcz2yMy8wzSPRf/BJX3zYMjgKPeBx7yaqPZ9CvKdycV6pnG3xdGq
r8rYFeexJ4YP3sI33w8HMRh7PP4Lw/Lx7RN1nHWtRzNGmVP8kgs7Stbu3Gn3E5rLy24Q9teBzhrE
5gzjZhD1iHbO59bQHgfRWHXQdBGG0/cv9ltbAx6QRePg0qY3T25pndUo/nt9oLOim2cQ0SdMba17
mD2vOHNKuwwsq7Dv3z/oW5+EZZNrLe0pLCQnG7so6hKRFSzQU5knmyRuDp1WpqvOsb8Yrfb5/YO9
9Wq6XG4GI2zxMYmfXPWyw5o28e4zwhYXZu0R4pDa3QfX8a1T4gKy+gn+lcL3+CiTjAeSwClZZBm3
j4Wws/uwBHDnRHF9MRp6/1fOCmIhGa8s6jy7x8frjcx2i4T7RgIDPghZHOa2V3fvX7o3v15wgpfx
IYoDnPTHR0nQmVNqMCKJvCy688ndxHsCvDo1Cm0jCPaApjc3F1JT7TM+XX+ThiaJN/pg/JXLi64D
0q/P5Pi0ScvIsk9LVFNrnKwRTVkVX9QVYW+bwoE3HBR6kT28f+5vPjaMNSEaImc0TqPb6xJ/Npbp
cT0Mvr/GR2mttT5Jt+8f5a3lhzNCW0jqBPTQk09mEivhDYkxrkPsANdmM/oXDKfacx2//AfLz1sf
D+hiFosd/TK0t8f3MleWg2Y9w2sSmcN1hnvxIXRbeTaCGtgUPAXnEYHPT1KE5l+4lPSf9aVHzB7k
J1nhl7K20t2GLjVJ8YU5Jp+TsjJXRUE+8fuX8q0bRoOH5hy1IhSRkzdwBgCQ9LnJ6toAecX7XOB7
F6X/Vz6CQFeWmeaiwvSX3/Hr2bCjkQ5J1rjWR2PjD/60c6aqXv+Vs/nPUU7ebwjWDq5tjqI7rbHB
dpxvjNlXf6EwZFhMAYByiltzsjbWEc+9smg42FY4XHVEWMeboTNoduukvxDFWJDOo+fDB9qiN/st
C0uWQy+hcqfPYiVbrFsGNcHQWdiqbVm7h7Cdmgc+Ac5Z2I/9eYP0djeXaX8z+DEV81x/BGVeHvjT
kpx0NDYaVMYLXuT4Rlqz0ZTGyLuXD6HY5obf73pHr17SJkx20yytb7qYzS9S+A25Hg12lCht7UOU
p7+ZwIx6Ynkv/vNLTpbZlLSQKotnCjGn6nBOxmKb+uojhNgbLwiifb6A9G6Yppzu3ohusKLELqmI
5j6LgWGYM76bvDI+uLtvHIcyg4KHPRUlz+nAvSoMURVNa6wh/hX7MSXITDFQ+6DK81/fPYbrALYW
WeEC8T++e6kgiy2Kc2M91LG4xXoVbyGLjqsMC/yqA5l+QQR4TTpNPK3mrKr0D47/xsbp6PgnLyjh
PLWyzdhYW56G86p3pj/IZ5A7hS7rLCf0DE8eOpfd+8vCG98L5Ek0enEVLFKtk6OqmHiZOIqMtW90
+qGgdt24Uk13Lh75v3Ak+pDs8hm68cAcX184OHOUY9dfD403XZLtVG/mrNbudJP80PcP9cYDg0IJ
UuQyQ/dQix4fKhnSaggTz6DtCdlgdJ0Bt1Qcrt8/yrKWnbzuHsU2whakGQhuT14yT9mhUrDhSMZ1
UZD5ThM/+jiEp11vw1XYR1Jm8oMze0MXxRbtl4MuT/EvHwsna2Kn9XG5hKpWP/A4dje9hcd5ThYb
bVlYZBB3Q7GxNBec0OyNxo5EGuuzSLRLgOGbMoF1EwEN+uP9i/HmJff1ReDIvp6C9fh3DbKf05Jm
+Ho0OW6e5dGGyBT5wSWH//DqolNSIPuhXkSVQMl6fBywKoOvNbSniYMjGcqd5vppxn5qGfMXc8Ih
mHsq29k9oS0rUD/xPflgZbZujNhHct2F8jrSGFytWhA+GkwEo7Xvu0Rp0Q1LkLwauxmTYgfu0Qn6
OvL0i7rwcatDe/Sc88gUabVNlHKjtRNFSbUt8e89h2OFHRsfYUmOijaR9xrG43Q2z91E86VtRLQv
YjyfgG74zAPJn4hvK5Q2ZbsiRL62JkMOM1GiRtQ6ekrbY22IqEFQ1BgOIYBe42+MIcdIakgr9zZQ
+aL9ZFfzw1DOKR1QCVQ4GL2a2DOvh1iyIaAubC+yYaraVYKfBZtjDJqYv1K2eSAGl96m3mVDFJCD
W4g1wKXyiwLKJ84kSUdy2xi0QIm3TW130ygZYgrWQB5ux8gGI0PAA3wUTil0SdVL3V0eo56/EFXt
DWsrMs10o2Iz6i47s+79FbMtvH8pQgiMnk5SBnmnYW9UNBowh3p+QmI3fk4gippm1Z8X44+xS9Oa
S2VkjlhnXjPfChtGFXJyODUBNaZWb+OO/LWAf9YlwZmIwEdBlwhPFpCTq7LWqifbboizE666qCZM
F/y1pCpX+UDqpKTnlOEumGrtQuvZNYGA6GaSPkPbCNJo8ifCtUKPlnpkpv1lLsjQxLXZNLA4E6td
G17G8CBqmeTv8s7JSCsKQ3efOq7iUoWzGHfkTumPIirSialpZl4n0QRFyI/5zpzTsUvxyLaiEStn
jPN6X+PsEhjeG7U4rbv60jdD1I2wGGeIsB3OtpUR9m591ntQpW+EK7XPxIX0T6Rbg590ByPvAPxK
5+vEI/zieHK4UQamVq+YC+b++iACqip9sammw71ugYMG1quGC7cEXRCgcDLITiNDvfURIRcjwAEv
8q71tvG1s4Ec1PFL53mtHaRAtfCjti0BeORzFek673XzxyjJowM8Y6a7XlPaj5IAVQtWCW4hIA6S
R1iX+fSJJRN8xSzn4tEuYOIQlEiXa0U7N35O08o7h4tbfCeuKDkMxtinNyHm/scsATkZ5KjCREDC
UqyvAcKGioenQCdd+C127CGCz3JOgl0Dl8yekkfZw2RHojKE5WEUhDCuASDX+QpelvpmE0ZUBlku
JXEobtU/t7Bdq7O6xeC8cdPIfiTpcOh3RDOEAkpWZ95k8ejbTJghWcZomLRNm/tzE8TWxFtKymDR
bazMr/SNq1zyMoU2+zdZlGu4zEN+SIIxLApybtoSbDkZ3xRlFVBHs/8KHkbTQIzZSUKYYGY9Jngp
osBzK+hYWZwm2XpE/KM2KNUM79zHta6vE99jWwffy4HF08zJQfByw64Ggtmt+hCjxwqqgNTAnOXy
3LcSYnOSSprGRqmuikBPEMUZ5GMNAUhEKVHXnSaY3I9x0pH8rGeyWg8er/uVI7TBXiWz8gG6aTHZ
MRrMNPK9GjNWa8ok+SQGnQznri/KdDf5irdT6LFXILrvAXPxpnfwzgS+axJ1FB6eRIYtsjrflLfj
6Nl3WjzUAubDrArUBc5gLNjShIivDohXEKKAnoJm0X8HeCSAAdllNuxGR0E6IzjWmS+KvpFGui6A
laC47mxSKQnyHbXQaL4iUpSjdqtrw+yQlQJ6WcsfyjHzCEcHrCmaePU/UPNigHWOte6bRF7TtPTv
bPgd97ZQGn1QMu83TuLkFylgCgAaQ8LCotUrVbviYYqNlH/bb9QDJK+KJyovNfnBTu2VHNdDZMOg
D/UVvUyUSyf1aIS0tAfXYq1TJ7rjcsGDMMKJlBM9XxNvwfZQqnpthtk3PlOY4VONRA3k0IFPCOOq
6pqHn5/8/7qm/4665Jfdzyvq5CphZqu+vRDifuSUXv5TfzqlTfsf+IQRxSKPhRaAiPJfTmkStJkK
I5NaPBHIrZaN0r/Yk+IfQLOX+KBlRI3ulH/rX+xJ4x+LPIKGB2U1DgcMi//3/xw5P5qT//vXHDFa
XMe7KCjW1DjILREF0zRFa3q8i3JAm9N1w+Ji+NlFH1qfW9PpDlWC2bdjynDm1Cw8/eCSbUoA7KU3
jweRq3IrC91djZhbFBsNuFXMv/edrqydrnmASTJzPpSONZ6NhGCTCTkKa8ekeG2iubyk+axvk8Ih
VTUHO920TK5AXhqwv7Jy00m8XL6jQaWzzEs15e3aFHVpb8241a4HyIdah26Sjpm2bXsn/RFOpXEj
WkM+ZtpkHADeabdidtShGxL9gi1/sbd7AmaCUk49TElyWx97UbuXCuBBQAYmjMUpvelTIxgmb+2M
4hM+w+2kBnhlDriexFRPTsE/Jv2W4OI2vjHSdOPE7j621bnIi509QeSJz7MXMJKkSYwHu5QvoVM/
y7n+qhQkI9Ftcte/JGZ5X7ojoMXq4EbOwYjkoZBaG9gmEvXQuAcCttacaueEm8E9SC+9i1V1J10U
zUK61+wiNhAVgnoy2I2RiZuPh8F7ShN3bSbhik/qzhuJB2/GfT/UOGC6Cl+T9ly3TseyWdy2Dc3W
SUEatNPndsSN0haPhFzu48y9nPrwS1bOj0OTn4cGLMuyIUVKbKLO3ZIRdjtFCvxGSCpvxCbILb80
hPmNuIFtLbzp+3KCW5UGg/7FzPdR/X0EKlrW6Z4s70+ihFJXFdGlW/rbkRDelReJSwIR+CWJdxUb
xY+a6orIysDR/OtKqbO68W5EzRFxf87E0Z5FXno+p/bK7rN1m974SUCNedNF9qZW4QsV8jfpzmut
vdVEepPG2WaaQelk5Iae2eLQkTarqe08f+nlOQnkn2NjXtIO1bqfwIDp4qUqxVkG5cKA6oRwfef7
+Q4CiYRk1D5pubZV2rxtovLBDu9LE25T/kkZIe6ScdeJdMeHO42TQ6JF55pv7RTh0T4jSrO1r8mK
uRbS29bl57l5DGV3jmvlGV7kuirsM6aJG+hDV1M/X7iF9Zyo6ADFcjfq+c2ksdGxSo5UAxOo22YV
mfm5lj03vXHBDuLMrtjz6dNqnCZglA7NF29XC3FFxz26pui7oKv+bIsXnqDLWTVbo9e/ZOJL6n0y
Yu5TTUxfWJOzPvzgW3irZ8Od7E0+9/EuyupAH4Eryiep1WwaHfuSjsTGq9q9OfgXlCcPSWevm7bC
znzVYBv0sm6rjE9g8R+N1N1aw5UHlsW+hANNVLM77fxp3AMOv1QO1tD0Qo/yrbnI9vl6u9LciaTd
NE307OeETdsyvJ3y4c5dXr3Y8++N/qzuPln19wLsgZluFQQ0aafbsQUdDoNg8M4dVW89vdmbZbp1
Kv+qpM0esO0owYGmY1AS1wMIJoBwyp4NaJhZ3Niaespd+2wS4QN76U1TVXstKwCvaf5tX9mXmnPb
RzWXQexKPzoXVFXDvJOF2kyyP2vsZmPHz5NlH5q2wSHT5Lth1D+HdX9N5MMjs/s/DI9MpioZ2O0q
wIDtBpqV7ZQJ5xzt2qYCr1KdWdEFRHWrX9BDVtAJEdEUHCFEWv6D7usH01dELHVsGdmWrBRD/cAx
8u1ofJ28iR3QvI58dzurXc3jy/YeF1T/WegRXE4V/ojDeeXrc0i5m136KR4VM3UD8swvKym/VfiX
WMdDCJmgsHRhXai53zrxcAcscljnntFv6PImq6zK/UdPVg0LfvXsh7HaW3FaXak2r1eNq19SsN+Y
2rwHs0/5M2j4MrTeu+lC3lbGaPHOSgiXx/YZGvne8QEIe02XXpIwe7uAZoLSMHg43LOC/2hQOfiG
W0N8yeR819r5S1f21w00iss6Vuy6W6mfARXu920l8KwSundt8cH5ZBeNOAyTaVwL/Qmjn92E+Zrw
vPWQ6qsoeYgjJ0GDH+U8u7Wx8xJ32/hXg5+85CBzUKoUM1g8SPNRc0ZYxm1bQO5Lp/JBK+ZNBmYs
Z8R4KXdaBsMuxV/TjhmZ0PQBgkaFNnqE4dLPdf8MAzb5p3W5qaPkkTU/Xy0Z4qSYU/zucr28FKn3
VMf9Q2mFWhAr90ElNdArblbmMk/p6m5fyENSwKGAsQqzyaZj0RTjRS/Kb6D8/pg78x6s0aVMh3oV
RgQ/S/2GhHeIVYb+VDlV+FIpt1sRyxK0CW/HeCFJZCEWFKqVXJUgklYxRQAoQaQsreQFGTqFqIo6
Si/UUng7GwTjj+AZ23PNTKNzzxiv0vkF5uTTMPFPCRoT6a4ovAUJNa9lqn3TcYkVPSkZ2rzzZT2s
s8icaIDM4Ijt/FoyiDZ84FzOwhvr5ye9M39oU62C2fCRFqdY/GwzChGtUGJ0o7WnA7TP8vDemMPn
bAiXvOjrXvpPKDlfBl8c0MVtTav9Fo/ntfgUlQOgOijKLR+l+6GmFZbqurY27V6HbEkdJuDD7IYS
QFZckcINz4piP+vAoo2DyfKd35l5NGLxhjraE4Kg+rneWY1db8PliuVsylfCz8NtmRvdVRt7vNNT
+1nWkBeIHAv3RRqbAUqLaJ/E2VXi8P2GT00nIsz5wFt1/93SWnfrMRNbjx0DEdBMXpD5SXvBBuOb
dMiT8LN5j8sV5OKcAI0yiv5chna2jxsnuy6cSd8lltFuPdUBZm1aj0TtCnmuOhOFqhbd3UTuAZuk
mbrO8UbwqVazGxy5y03NpAHzVI1f6sTaR+SXrwo/PJguUYompA22FzbrlHevtf5Nk6vzkWXE1Icz
1aDvGVuFgFS/jrKvfkklCOWs2wh7uvaG+g4HAInpGlBPPdNuMxi6G7Mq7ikiLybKMi8O1aqv+3hb
mfKuHuP9LFODha3NQR2r6sKxO+9StqQrrlrNdK8rUhauGM/mBzLiWT2XLEkyJn1rWxqTvCU5gKtm
XlS6fetFk3c+xNVTq2nR1kzOyKTUPs2EhDwQiDTNgelXqc43bUDTCi1rM+bc8aFui11d5M0urs1H
Wbnupm+0H/9TlL5paL2JMt50yZZuzye9AEqm0fkgJ/u8hoGeLYLosZquhBJfk6ZYi15869hfWhVY
ruSfhd9/66y/LzqN/z+c6rzJX5q/Xb2A+Jf8L9++53+7hj3w/deaa/kLf5ZclDKApjB+68jyHUz2
tOP/hFMxI6bmIrfQ8E1UBwz8/l1yCZ2SiyRRrFPoSh1mBv8uuQzrH0xEGAehiMD7h17hd0quZeLw
n1kBBR8iT1wyDHhwTDLEOmlbG1CmyzG0x0OmKSgtmvHsZrUFrF93g1pKVmMFgfiXq3X486//WuYd
t+SXY1JIInGgbwDEAmn1cZFXNR6bK2kMh7nv+m2iy3kd18WHIr1FUXB8ahCxqFb1hT/Dy7H8jF8m
EgQz5kMhjP6goNbt47Q4m+OUGehsiXUKpTCIaYBfsSM/H6XHzqL6aIT1c3J09AuIUgApAb/op03x
VCZIGno3gSpSB+IDQDvCD94OlW1vdb+HUdvY2UXBRn8dxlECV7AXbKSzMjDBkZ9lBt0imz7SZReb
2ZXRGtFl1FfRV9Pp4/P378fPgdDx78RuRoQPwkluCJX88ZXSiXxPKcnlITUB0zsSrbYtI203SMqB
Wcw9Spe5Abxq1teJNsZrfa6+GHFMc9mav7VJFP8hRWtep7qqydXJx6s4TH2i7F1C7wfT3FXUSlvP
89lW6t1hcKbhyTAbvtA2/ey4YRNB41A+O+l49/6pnczfedZ4tJfZj+UhRYNiciI7kcWkUWVb+cH2
M+uilsxN3dlO9jpd2ZWvcn3V0Wu+tsJi2MRy0ulbEjnw/o9Y5m3HlxckAVJRXJCLWf1U5lc2zsC4
Os0Og2zFZZ7bjymWi41J83E7uTf+DJ7TdFT8UV/u1QuAPZ7VA/kBNw8Gw8ltbXW/6R1ZRAdKnXg1
e8ZjHnfjCpAyWgcoi2dJG9+RrYMvCSIJ1SiN8/fPfAlFOT71RRG/CMkR/Th0m07eQWn4paQN69+4
adns3AhqWg1t8lMkKT+80M13xnRnRelNg9UmmCQkxkSFW6MT1OpJXV5mZh1vvT6fbjMQ1nFS7ISk
7Zm3xlObixWliXJn/7fm+jw0S1Amgzwamtwz+l7H70PWWtUwApy9UYnv3k320G/aqQ43718c41iW
wWH46x7BhCzhCKJQ1B4fRoxlGZWuN98kacGWptN2o8FDCm8s6DIKSaNV44uJXSHpXJYtiLpFx+Tn
/V/x8yk4ejoXxwLJMcv9AaZ36qXWMhXLnpyJG2mG+nXYhVeumYdPfet7hzasABjXZmbsBQMNByJ0
/9W2ayemHed6PDg18znbvoobfyhXbIeR1+vIas+Vl0pYwX01QiCsl2+JRYehUyZf0X9/ed/4lrxe
Y9HNsnFF8YC6ku7zibAnKrHHq8zXb+LC3istIdPL5NlKXYskU2VMfRT0nZ+SzduUV25iuXRIxj48
d3t6keB9MvoZtMmf7cFprjzdDdugN6foSoJt/OiFPB7MLzcc+aKBjpGxPBp16+TDJ/wxKxrZtzdm
WtSfaPa2u6EOXZooeB/YJGqKcY17KadqfChKqlqkcnSxILyy1NZp3xAfLysK0SJtb+BZM2qUkt30
z0v6323d3xkt/fJ0vWqff/lefJe/buJ+/vP/RIxagEQxw8AaWESiP9vjf+7iLOMf2MPYp+H75BYv
LfB/Nc6XHvo/G+WG+AcbQOow9oEkfwE/O+mLv9cn/zPx9T8vLZpG/psv20/NCqqyV9K8th/txM6c
oCSnRNuZKW3Zw5xZMY2EqPWjnrjtcel+RnWjJXsE2IW9Q0c737gzM8BzB5T8klwntHonTFkjsU/n
FvCSYMe0dgtZfJlEj3OrZqD+yCDX/eKV2ZystDArHz0TMmTQEf9nVNCDS80lfoUJrffc9uaC0w2V
ZzGOR4Ui64jc0Gnij8Rh3z8YTlRm2yivY5NOdqNS7UeWd1ahVlYfG8CvdMZ8bIIyLV1oOjB1AHnq
kaFB9jcRTOy9MAUfXzcy3rd6pw1X+ZCAjJ5zXYDxzqeU9rk5e83B1hPHOme2HZsymGZlT0zbWa5e
vFbHd+LFjhkRPEi7N94YrpblfEkym5EqMJ9Y7NIBits+7to2ZM6HHRO8wNDZL2gpPP2e/pGNMzFT
5mxCTbYTTcaXqUrL4rM0vbp/nsZmVA8qG0ZjVamxgJE8yLBY5uzkPK99H8ZDsXInx5yu55z0lVt/
Dv3nERNgdU68Vh9fjTAtnTwYcBCkimaBNoU24CT8oWKFgiUEzRl5c0UgHt59UPphREN7q5hOCGhT
5cBEFCh3WqmooMcOt4uSM3TdknzwQMywHvsfeoIqJN7489QJtB2yiuMHjRxMB0EiWbx+v47MAq91
0NvtaLb7vMY8TWADo83sD9HnPcR38s9BuxdtaxVnqeOp5AfZVJq4o6SVuzlxVbyyNT97CPWqfcHG
m4Kqz0Hk+7KlyaSHaX5Z512VnqMAUcWVi7yc7oJ07SdAR8o8w0bnVBdyKIzorInFFK7K2WJ83vn5
7UB+7Lq1/Pq26joA0k5MSzVoBsKY6Cm0563oh03tEU8uqsF/avWi+kqexw2JPO6jHqXaBCHHtG5L
UxV/CGQF9coyOwsam96pJ8INcOGOqZU/Vfqo39URVCPZV/4XLLPRVRQhdljbFUODVW37JVP/Tm6H
RLszq35GpVPml1OSM1eyJrt9Huyxus3jwXoWliIFR8SwAQniSoioyWdz6w2egUqHlkcxiOQyk7q2
XYDjpqzkObodLKgNaQveSG+Ut/kHI4FyAxOcjves3/d5S65GJ5y906b8CUuoT5EnP/U/lSa5Nf4g
hENdTlMpNqWkdcfLkZGnjtjmrimaslz5o53Cehf1ksuRpYWzyWWmO0xIcjNmfx6m2UVtJ0yNkoSC
du0xkPK2vR822XWuG2O6MR3IL088B+nwbWGu+auiGdhT9H2R15gJI835EqXNxO2dRpLIiFqxabjF
cyjXS3iVdj2PIWly2qQStsU0pJyNaFE9BuWcxT8ytA09kgWn+tQ7vX8Yx0R99YysdZeETzdeeWMr
Wv5SUj74GvQHQiiQ0IBCJ0L0yfcLKTdK7w19I7J2rtblZKUCMlQbt6syNZhl6JEungaDGKcN9TL9
PzFU7CIylWbuNrbKRL4UTZypi8wayvRMq9i5b3LHJXaimAEWlsHoD3H/aDq1NzKw6EuxMrsojfd1
tfhtwlE1cxuosHby7+4gRXqwqrqqtq1ZKqWfzeSVz3eUsq1G1lwt8kslCR6V64YyNwrMvkcb88sX
7o3907LH/PVDgh8ScYpPdUCHAsTjiVaQ+AdsgW4XElzTakzSXPyl66pS7R9/4Tj0LFCrU5RTjh/v
dW00M7Nr9mEwk4PytYqH6auh4o9QhsfdDNdczgYFBC00LGrEeZ5s3GcwjrmDxGxhu5tncJHI8Spz
+YkO5RjUVdZcTSEvxfundlJj/nlU7MYOe3iQjq+QcPkgfY87tCTuoshttdEkMUcnsMRy53RDdnay
Q5qoZVgR/ZrUgMrMgwobz+f3f8cyGz+9lRR5KNxxkmHAPLnEhOy6qdkQxxvJiDlPGu351DL89ib1
QcPg9UODTHYxWsMaMxCYnjSNPNbNpDTIRmoj6d/bc2hs52b6yAnz+nzoR1Et0+vCM4Iu4fiRkW6R
9qQC0Xb3eR8aXxAEGclwP7Vj9dtvAZtt0LcWV45M21Og3DzZCKscGQY2WslLDw1UPIiP7PdvnA90
toU3j6kQVshJpUKmn05nPvVp14ZsfiKLxIY2hAoospxB/vsPwxu3yFkcWrzZS8/xtPmVosbtI7oD
C+LhSdOJsJujLPngOXjrjNiHItPmGUC0cXJGlV2bWmINfjCbaRkHete12WXWy5l9VdnU/fr3zwme
5OLgXpzc5kk/w4EgvETdMhFzmm4rVOtvcPnnm/ePclyksa9Gzk/9j9jFomnD4OD4sXPxuYBXs/wg
thmJNj3jYafj5VZa312UUv/224ejLEBX49MIpQ4/eZfc1jOTqnFcpAZa8jgysbnUcl9cqs4vr81p
sn7TCENLGRqSScyoz2qMuv749KKZoWNN8GKAVtYJ8jZ6QTeNKqM3rieH1BvRFx8c8fVTwhGBA/LB
Z5nDxndyxCQyiRXhiOCDy+3sIp/lE+EzFM4+IrW/Xv851LJo0MzGn3zaUbEt2fT4+NyA3Tc5Otkw
bGl/d/euh0YoMtLkwW0GRKLv38K3TpCHn7dgIZlg9Tw+QeXkEStI5wZ02fudViXNRlRZvW0qpjjv
H+r1a00/mdWdf0UpxY08PhQzXRmy6Q0DA5XTZaK5yz6z6c/eP8rpK7B8RjHKgn7gf/AmnK68rUcG
oFvwzOd9/DVTmQZEqJA0wfL+pkBds/0Lx3MtGBC06pcF+Pis0jDKAeChvfJd6HSxhVC+w5H51LOs
dAFTy+KDy/j6OWFvgAwOkyUfbmMJU/51NJB0s7ZYHr3AwB+Akslh6y1iN7u3xDhcKN9HpjM59fC7
Vhr6a4utE0gE50kaycmJtmNvqKkjRrAeCus+ryZjJXPC76Sy2z8mvLN3Woli/v2r+/qZEQ6IIch1
fODgMpw8nlbiT67W+P4ycEe60uS6+VWgfP5gdX79FiCbwWLGcMrHbyFOzo35dA8aXfgIpgiZA4T1
jTWo3KX+GH5wQm8eiVtCw4WDQV05vns9YwaG83j3St1oUA+ljJct5hNn8B6YPb9/9ZaffbyrYm9M
I4QcdZ0dzyuijBOpznDQEJdhvhNLgovWuH8MkcmA1qw+QGy+vlW4yGgLi2UaAzb55FalbqnCWZMI
liHFrvQxRAFgl/4Hp/RKsLuEhAtWSs4Ifyzy7uMLGMfVmMfSZUIfzkO47pwBPVQ3iW5aO1opfQJI
Pa5p2rvxE3IZRY6T3pClYmqxW20nXg974VRbRdBFDAo/eJDevAjLlgLO18LMPvl1NpVm2DAEQ4Xk
1CsnRJ05OeFHEPbXS4Bt+6DL+Noz9GLtOb4GHkas2OtQicRNpu1LQJWHSMd6YXhNdTe5bf2UIHf+
AJb7+tTAogHEZg0AG8L5HR900Nywg5fsBQ2XdRfbU7Fu/Pyjwc+yPB89svgrOYjO6BNyP4Ov46NY
lL5tOnROoAxy+FZJntGESkRR12sVClu7juuUEBkbUiGRY2aVff/NV2YZdxrL1Bo/+eJ7PT6+OzdJ
0ToVxyfDbN9FM20LSxmob+WEiG9uk4+4SMtfPDljJlwM+pg00WX3Ttaezg/JgWaZD2o3tuSDFZYh
vp4Szvb5TISy/8H38dVtZKDoUPgwNP1JQhDHJygqs/05zw+MdhBrP8QwC5Tptz9Sy1FYUdnEMz78
qRv49SOVq6H3QOnZmNayBi5+aezszGpWRimYF2ZF9a0O7X82/48k2b/O5l8Xs2D94K6w5rEzAmV8
+u2fIfj2FgmEmR/hYTDGp8QxPkvfvfbi5t4u+q8WilvL7e/jEhHv+0/OyUiMUpp5G9tumkNsUXXM
n8dXtm3ndjCm3CYDz1YbzdLn8zhKu1U2I1Fwatpobt2mt3XTDTutEc1Zt7IRVH17/2ec3F/2j+A6
lp/Bjk4sG6HjX5EaJWMVcy5WqSsJhG6JH6AX/ptm0J9HWQajS32LUOAUpJFn0TRXiV+s7LGeVkkd
k4wyZ8YHl/RknYP0S1XBnSTWyXBwnZ4sBokU8E7EoFb+3PvRVoaO/9I2iZevsqRTnR7ArkQK7PSN
95Hv/OStXA4N+mzZ7bATp0xcftovAgxbRJUXzzj9kOlpn/ho9MRumwjatxqCvvb3ilGOxmcN+gnE
AhCzr5CCDt0xeIBOu2ojJhAZV51E8yztisBxB+8jcOPPJ/GXJYfDMSCG9bA4KaBAWSeL3MisUyVG
1a+g+2j4K43el0PgqMYddj0p5+1FlzK1xOCpnOm+9vlBG8IMPW3n+LlWX1vKxwEGp67vnRelw4da
Wz36z7UrIuO+d8oixstQjb5zm7Pf6c9ttxrsizQzKn9LmA1BbkHLTrlEUapb6cvPN+C/M8C/gz76
ZTF4NQO8T74r9YKm62/y5Vvy/W//K+qW/8f//nUs+P+oO68luZFsy/5K27yjDVqYzZ0HiBAZkVow
mS+wTApohwMO/fWzgqyeLrLbuqfvPI1VGauoQjocx8/Ze+0fD/FzLIifhgQEmlQUEpfWzuXo8nMs
iJ8GSC+bB9Y/Co0/i7ss468cPFAGmQYTxZ+KsL/7aeg++MgC6HCwumzvP5kTer9NxymedHJm2MAC
7oss19/lXfU0451zIKwQ+XUsSfntrZtMth+tNLcwN2v2AywClvs8pv4VfckrKE3XTJhruzqBsnPD
Tdc/e9LwIs3FUWgt3zJGFWuTnW1k/oi8Wx+1RvGuBvMNS9sa2UWbUUrWMsIfh71BqbNwUJhA+Y1M
u3vHeGOah/IxQPJR7XucfHa4yl3qJ24btVeBBGqyd/yrzr+7HRideB7xuFGen8FEjfvOThoLQ2WS
DpGJPwbD37BbyzBUHrHDDCxIhkcAmeh2LMe7oLongbpoH9LyhCW6ayMnjS9jz4pexN6sbkgwDuxj
/Vg/ljFuUSyd37tnS39ADq+jiYn4EQJxWG/nelfvnE9aGq+YE94QuMtHeiU4+Z40IyLrsCPHvfiW
Gw/isffDp66+abUXxgy4JrcQsWoWalYbbWFtyuuu3Ou9z4AtUtqyJ2z7osUP82aLj/VyBlx3cMf7
VsMUvutG74TlsBZ1hPMrNPakPg0mUQrR+Lp+0d60t/WL/uO/+o//Xn7M34fvP3/M380vw3fzy9/+
mb6X70yB9/aX6bv9xWEjQhlrsmmtN5Papesu2HfV2fTK0A5IUyc32hrBq13Vsnmrb0q102n1me1n
zBcbIGUOzq/1u21FEy6A6glS7sOiH6shYXoaGlF7zLdkaeI52wc9oLhbgowMZzfnMT5Tt73tu2jZ
blHPwnTjsTxjz48jk8T21u8PHsOUjelc2BBiEQpnl2sJZKvPS+Qj5O7r0AJ2cdXxty/Qi8clWvpw
DMLgbYrs27BP+HP+e2snZN17b/umP5SSAd8t9pQwXxNL32dj5HmRu+wIJF/veJ95GnXY9IfYfmrn
0H5a7/KPFL28umuKkyeuFizop5R8uUM+koquLhlpD5n2JVO3jXs2j/W4y/b89TZ/WZaHxXpzxNWd
q+9K7ZWlmtns7LaHkZkg4pm7BhNAf213ZGeQYgJt3dPicTpWVby2UWGfepxI1nKXjwdr2usbyum4
0xLBG8Z65oVDd415NNIQN0foFp302kqv5Zmw5mVHoPZw9u/fHNqwAdSOPELINFzleZK1XNTRaj4p
7U5NY9RcWvh9XOp3TP7m7/lTcXMd72K/vvK/77olbjG4vV9roVOENF2DiOz1bdsV+b1UyMojdQPr
WjF+TALr3CM5eNJupzzhEc01cbJErclicpdKr2rzXDXf0+ITzuCwWoFAnOfIHt6xwSaKObitY7Zx
OMVriB7JTSE6NOx+2Ep0uHHaIchP9VBGRvFBxnS8qKseG9dwFjj9ZHUOOKumTEp5bcGQyDv9ncq1
wGD/gsuje2i67xX+3GyNmnpJPGqQh40yIZcQzsn/9dlgbrGYlEo/iK8FJgjK2wgPD6nLYTsEEepE
fu5/vUW2wEvjGy3D5WjEtcWUJzK8typdo9z7Fszap6Hc1c6hlsfVOl2o37UM/ewpNz7ZvsM73Qt9
V4kXob/odSIBHd/472ZJlzlXhDFF5nY11yfLRD/vJ5zKQ7Eb6zt9fWLib8vdlJ3Ha+/TzH5ohO19
cx/oEMjC1cbdfvkfcTteq+sfv8yv/fwdne0VjZwIt8uGRiTyz38dFalv7TWcdTUf2Ri30/ZpxVuY
hRWDZmZ0MeB81OV3nX2D4t9YP1j2ADy15UPVOA/VjbPWrKRPmp4Q01mMXFMduGYdPxAijlr/MFD1
UvV5vRZl2TGTGkdA8r/FUWGYDxwvnJl0++sVQKJcHnvnuUnSOZn9uKJTXG4jifap+6p09lXqOPnA
pyrolo0sDDBKGZ/Nhx+mPHMcEDYdmFiF2insg32rwDiEzLAD+VrP7q6OBWgBT4ZTHgbv7rn8GOeo
q1Rkkyje3rjZS8s9MWVQJg6UiZ6Hw3u33UjUdnbkbNFivgoCOQeOA9mkMcNdksLn2kGl4Jtbslbm
3eD5/Bz0avdOWyoRVw4XbTF8sp0lkbDigsHZgZpIyjbdAUf+njl1JEu2WDoo5diGAYDAynxOjeqD
u/nnsmb6sGhLaKNTQeUTU6bfNZDk05FEcnsNt+1eb5nAZ1OUBVboj0Y02sZRCTfRanmqXT12sI5a
GnFjbZ/M8/c5O/sKQ+q8R45ehYWew1260yxSkXKMVCGD7Nhei/vCEXai+UGyFBsdeoCuoaGmE1LI
Znk0sKAgxksq04aZ0MWUHMwLZNaE87TtNJq22vKGI+imKo0zefK3Xr28NLX71RS4OuzbXPw3qtRb
+U08Dv23b8P1u/yflwL3S0sCPJrj4X/9+lMUVn/Uv5eq75efJGIohvWeUm99+KbGmr/688R8+ZP/
t7/5l28/HuVpld/+6398QesxXB4tK9pfNGUkRRCSfElR/D8yx38sQsfmA3/B2vZ/Wf9y/Q0b9p/L
z78/wh/SNOevNApg71yGv5fOEsfVnzWoQ3XKKPxyKOL0hZ+Ng+4fnm7Sry+dIYb+8LHAK12Ah3/U
oJffsoBIEqzI62Ta5v4nNejlrPyncxIkHPfC+6KtT2OTcdNv50/DbLagcwA3ePoQVaOtwrnNX0ur
+mjGHFMrYLIdmJE/fVx3Px/+ly7Gb0fPH8+KAADyKH1EjO6/PSu/ULhrmTuxIYc2HAg9pXiFkbAW
zdVkFzdr37KLuda+bOo7CFYeLjZu82hhn0sRsKfoXPm6KO3djxf2H52r/n9bsagd//Tp/8NiffhW
iPZnPvufV+mPv/VzgRp/vcxSGP9dkoCYDhh8Wz8XqOb/FWcMrWgOSHS5OEdxXfyxQl39r8TLoUhB
d8lSvByF/rZC7YDfYpDIeeYyoqLB+Lfr9Y+18a/ElL83e8BEgg1mfA3GmXGQ81vLqUFApNuDS5Xd
x62uH9w+O/zp8/gnq/GfPgMTyUubB17372JNpaoOTxzPgKKo34hrzcr/x2f4rRkRyHG2GskzNF1U
8B68Qf13noF4E+9CDjbpYP/aywGRptwSpFGIFF1z7ENHSMW//pR+tKX/vlOwQ5FdiAcETC7fNqeL
367ZTOo43sp0Zijd2lhIRqk/bgqOeZHZmnHCWyIF74zAOLOCiCXsImXO6tXXhpM5XexbRDJRtY4N
U3SYlpEC8bu99sakNwdc1r2xT51CX846CYUNmrtKmtG/fgu/zop4B6weiNjAvy4ZC2hjfv2QEEcu
ndsBpwg246wPX30gFnarJ+3876L+ft3ffj4TSgjn0oXiKvh9BKbZhsr1Gpeoucqn1O/L0+Rt9+Jy
iPzXb+mfP5FFL/QykuKL//UtbbVwG/S1iORHN24K0nnm9qUI5td//TT/+MldBj3A0/Ai0Kz8/SJc
3LpFdbOaoe5ijZ44UdfC/7wI96DN1b95rl87opfPDlIbKvzLD5e4td8u+MLD36EXwgpHfzmCwu44
WS9yi0x1yr2f+/3P4uCfXPq/NbR/PBlvSr9IA7jL4rb79fOrXKFsf8ntcKFxUbsvuhVDjA80nKP+
uzc99Bl+j7Ol/l361eX+ykP/cj3RY+INXibcJKIyqfj1qWcb5a8UvYXuwkECYUwlB2lvq8Dwm954
FnOwcJpca++rWWv1FWjl7cGaJ0SlChlKbPd50R5qqsLbEpOFGVWuFOR9tmlOQe6M2qucmxqkoNSb
yDQ1cSqNUT6vgclqccZyeErXwvicbgoQne9eTjl+00n6Cl1axIZbj12oNQwQE/pP8wqeTXJWKBkM
nEu5DcfWF/zpzp2nj1rOwt15mTk/u9JfPOBG2MBrR/kPztjM6iEbPFtEWWdvy1Wjp7p1yuSsf6DD
Cq4zszY4IVlpN0azq21XuoTSG1pFUDwgzvw2jRs9mk6lyguzJZA+J8VBbjH4e+Oxq1c6Ps4sfH8/
+kQBXgVLhqt4m/v2uEin361SU1+LNRvuHJG3x8bMxaHxsjqxB5SOIXF7MHqVnMx+P40MFC17VlME
vE/qHBpRhQI6aLFFDYTB6buFfPSPEvQFJfm4yTIeSK1abuWGvlumZtdcN/SC31MOO6cu66zYYF58
J9e6vTN6s41bFABnf2NCA6ezsKOsGcsS7bje3ppBOzW7aUI1/5gttQfbuuvUJSJUtcu1gl04n0Ce
TVCnjVQtblSqoRr3ysxHh06X561ALtr5UQovyzmV+dXnYAO7wa53cPCQ7nK/t+4nWwWPBHZ11t7I
OO00lFbI9EMWnwUqxzXSs0aLi9DPdMzOsqjEfMVXau4UIR3x4qfT1dhmsEP0Pluy0EZd/jRz7SQa
TutlJ+i12ucxQFobmig2nPOQzfWeMaf2QktzkmEwjiqBw0OPpkXQlN9VK2igTpUdQ47Spbc5FG1/
PQ7TlihN4xQGc6U4mjLN24dxWHW5W9I1GE8NH+VtkPvdcU4DbiFCrPP6VLGCrP3Mw7lZCCYGzn1Y
dxjxnga7qJPRzLZTPwiXJoWc14OjWlZ0WJitj3S/vVAn6mLeqUH36qtunvJy73QTwTSwQBjT3M5V
psovYOtcI0mXdNAOqxMAHYFqX76rVgvak7Wk3rEWm4C9hrjVjdYmcJ7cSvTFebCE4jhZrI0TA2gp
37ptKCUtrVEFaTxxb9/b3tot0VAOtQWgpfe0o+h1F79Aa/SfRBX09g7PxQyuyxp2wl6DR+b81c5Z
mU6Erm4O72Zt5ztbA/6qrXN/twCH+pzbtvwOo8I+lDq4wKLU/EPZ9+O73+kzvSByE7Fd1f4UG3Yd
9HFRdOMckiUMsWT1tWeVliZIFyLsOfxnY/61Bar04KXFfIZzGBhgImkb22bt73vLAtPhyXp7D/LS
vDR1dbHz5sm5UiSNZuGFSLebVDq8ulbuv3MBGzQeltHaa+4w3E1jySvSHJz6Zt81V8AQDO3dU7ll
7IUqtGTMsCvEwk6XOpbmAjPctfV8jnI2vWlfbbU629v6qcUt8d70jTgTIb59KQs39fdzA74woahl
omc3uQ4LDvpPHvUyLZ5XSDr0jJTW750mhaVLpotdJHqtN9/noaP1IQHZPEwUyO5eD2TtnPRRLOZt
7hXKgLEnizWunH7Yzo5dALrotGzVo8ZZ6BlrRb/poZuK5R4+/dxd9+D1xpdmdGYE5J1e26BghwKE
py6Ayl+ILtouJYMRoMBiLk+8bhFDQ/AyBvSTY70OXhNEYwOeLwL/kLu7YSpX7QSnRdiHXKM6C3sU
unvRGfMexAiZcx4uz69ua9c0XUuzv2q6XsMZtGobnbCgsMNJV9pDrnv4VPRAFM9b2jjPYlwcuvdC
0v0nTDFmbJ/FhBesL7603O1sqEK/1ojEGJ86NINmVBRC3A1ame9H5IYfYLz9guYvS2TnVpu0kFjn
vvVck7ANajWjIdJnvXdoB9s3jl1qzCR0t+sGKqLYVglhqC/L7arWi6LdecNm2nfeYCucDGk3dzu7
MMfiHnx+k0C11RnrNa3xVo+5IWK/cDr7bqagPHdGPd3DlNzsg9HNZnoAzJPH2WRmNzir3QchsdiA
E5UrrSqImWlJppLG3a9bFxcuZs8Xe+PZI0YhfZ6tOiqLLa1vA0DdmwRKtYhz787Lyeun7NAqGWQA
mgyLXOV06o+rqbWPjZzQ8Yh5KOpT5ozED/l6G9zV2WzS0DHXRl4B0IQAyW2RoYkxZGMDQLpXHU5D
btg0EdOAl6o5GzCiUrbpwxRwjRwmYKfugXtDf3AW1TYMTnDzFjowyiYzc5pYLrETu9SYhsM2G82n
DKLh68YG4O0y+0Jt1fy1jNltp2NXu5cxkevAhKnM3NhnZPjeDVsxeWfYUChV7GnNjB0xf30Xtmtg
PdjDJvg4l3kvFddcho5NDxFBFo/AmnQOBqmVuKWZJtvoN2sI9bLeIx5fCwiTC0VJ2MPyCZ3cYQfz
NjRp+UbCJGMdzzpeDCHGuQrcGYARoeLiwW5tTybVOOmPTe5AS0ShQ9dR6T0aCAdr6IPGUQWjj9zs
5y1n6JEOkETcBu/Kwck84X7S67UxrxuthkirRHdDgIPtn4tMYXtq+7ofT4O9iDSRGszSaBAWr3pj
yMvNlFl62MhSi9Zp0veGIuoGw1YTLRVE0zdtqWsutsm/TM3UXNWJQD1ch0a12DRgaUl9aFpnJM28
6S7eLakfbKceq3OTzqVzKDDuoXDqS3C7YZcFmgSY2cEnyA1HzWGavgtI3gBm7bl8mQejcOPAbs3l
MGIjHx76xQ9EtA2d3tKgtnIyMHQeAhiN87oRhQHkNxva/YQDsmKH7SvjkClROMdsG+GtqKoCuNLh
t0lI7KyyB2qXcYqVgFUc+VvTx40msh2ytY0KSq5PvkLO+8iEk8Z/UV75WUfmmYJIh/ru0OlOfpPb
W7VPwebvsgvxKcVduEMEQEeyG+l819uC6Ei3rYRodFRsUM38c2XUuvreIQANzUl18aYFn5wM6Is1
N8veKCHz7FanokvtpaqZ7qdm7qokncwqOIyON9zkgdA/N90CJq1qR5lo2wQ23NzyQ+tN5rijcbGs
O+zE+MZIufHoWLcNyXOqxSJhDopphVnY01lfh9a8BkvACG7BzfZRcpOlQNCgeokK6UIIS9Q9LdPs
3pUpsNxlBYn7PldTlr0EOhRUU21ByQ3N9T6nGcHbCBK3pG7nmaJC0z9rC0GAEU0Xdb9YpqjCplHu
yWwMnxaEX7ZJCtjG22upMp/NSZ9oaKeQePI135Yjxyi/36N9CZojqaXpR2NWVIYN9vvPnKzGjVGv
hFTnidz3QkxXTYvtcyw/hkbMS9zlXpNfY5BLO4w+rVHsRq8h+Vevi755dKqcXWXooB6PfZBTfi2N
F7eVbzQxmXNBYlrtCiFwYtK5mMp6Gle8PFwY+nq1rlp6hLJPA88HU+WfuXNMUZ0HGcwru+u+C7ui
qBY+KBzAYvhcTyMiELEKi3Fg4DKxwg2qHSuclDuvzbNDGZTp7VLo9ZNUu4HqXtEyCotg4pqAODc0
t5szMO8zqgALJaXltsXWlqWcQ6rNu5/NsiOAY1P+jd+VIuH44dyM+srhym7G73Xh1M9chf7ek5V/
Iu0B/YsP0sfIuNgituj1OOtBOl9lSnrzcdMWg5MI8wHGoavIvri2ZPK9bVJ7Hq3KWhC2+aB/sawJ
DINWr++MrSA/A4unM71I1DEc0oISBdcy1EnvaKoMOYX1ce848gkOsiyTC1PciIauNfdpv6TbsYBT
kh1rLYeqxq6j75tZdFM0oyAoj5o7ExTVl10mzn7ttlbosIpfi95jMD3Wi5yTYRtbca7GbT61uWmt
R/bL/MiZC3pmrSy9SNDhrV+4TZQMWbfGKkIGmOZV1l2OZbCKeFZBkKdbT97hEmkXEQXoqoMss3x+
8BcbsmfvYpgj87D76Dw1XaPvdvapVwVx2gbjEppdlbbn8RLtok/DBMlRgFYyCZ1z8Q+l2bB4kPLq
sju3ZpB7V8ANyuZpEP5Whrmg1GAAy5cdgpa84JnTZnrATmbda2zsbxDP9SXJ4dqdslwfTpNT2+9L
Y2Y9Rp5GF9fbfPGtQgzs8wfLKbgmiuriPLZGbT1pU7ZiRLX15aa6JNHYGW5QcNQNFJqscx34x1P/
RYpivIV8weHXGUf/s83QGBpBGg+OCORuW420una6fPvsGFTusTn0VslBFpbatqryUwmbbmKcnjd1
BFU0r8NuglYcDtPI43CVB7A8+z4mWLUDHGyuD3Y9l9Wu0w2SjvQ1Ewq5NsX+oByqiQAo8or2cDcE
AZieakJqsZT1gzSWLNH1zktGgs0uvmbd35Mjmr2VNOKeMkRJXdT2Sn/pDU6zYtOrW4dmVVIvrtJD
ugrp54sBlw6e0Z18s+hv8q3lyRaZdTKx83n6FLiy+F639UyRvgTLPrDz9cadVg7ug9sve9vgdhkL
txhu19Y29+REGwpsHSbvXGGC3/A6bjsuPSeLaqI78NS6X1xlatfV1I0X4Iku7ilR28/jZDCTAF/I
IXdTFETwuxkrizVjAjgNDodQqREZhOAMxcS0qHNVVPWZNU0gR2uTpNaO3b1ltsbTbNePqRAPqbAH
yitBIhacFeYvMW799ZUNx7gqsRfZuxSW4XGloBdhtQnxSfWjzPc8mn3Doqlk3PQejPWptb5gHqqS
ue/aI6xZY46AHaIIKXsOJymMic9+12iHdpE0sbRFjXlkKY27SG2lG8NuO5eSQq9VMQx+/0XTQBCZ
HDJf3Xyw26NYtuIRrLb1pHfdtAevogOYy9zqXiv85bOGdfzB7TCaO1q2nGptrc+4K1sWHVrcm9Z3
m8O0WtUDUH8v0TvfwUBat7foC4ODWwUTdmWO9aHiJNjE7uDOb+PoNPHgmco9lAtfV8wacMggrqyi
33GTojbg7gLAfeEFIIoU6XPnLqhlDFOL3T41vqcVc0q3M8tTXqjtkOVLeeyXAAsrhLQhnjGGH4Zx
dl8CMLr3uWH4zCedJXUTAO6SOARH21Av2NbjyHh4v01qEaCDp0ZEXbFWh9ZM6WW0dhd1gO4hLIzG
vDPgP3JrXtsURQEa7ipu8nqM7F5fvWheg5IDvCp5v6I2FoCvfs4BuoNGOU5D7Mt+DUlnKfbOzMbm
GKtEVmNe/pIKmuYFaIFZ7Sv2jzU0nBpWnFyDeOaD8COGXNMZjE6vomnonW+ZgknMvV+8jczwh8Iv
H1JlWNO13GCfXsrqZ3+tvMdmbIkbNVpvrL5sgJc+rb1mTztt8/X6jo+Dq2eRE6N2Y2llNIw+ii1G
3NqtQeJBGc2X3iHIkcXX97bZeuuh4HyworgwnPe2sA12Y/qmcW9xztgVhdbPIZWtmehrpQdktnQe
KQ19yuaST9yPhm76MqXumODgu7ONMgPPKTlYhYY2T+cRRuGjp+lmNHFJ3Snh+N/gCba3lNGzFQ1m
vr0GmNZfU7XOD7THOFoGpSNOfm0olEYwO31w6yDM4nw0QehuDHSSuWBxp6gsYSIUXhIYaN12kokT
8o2aRZD0q0L343t550RaYXhwmT2tjnyrz+5dSM824hDXoi5m5cEmwlT8mKKpkS/amTq/bPa6IfWj
aplw4TUT4ajOei2LJGi0rwP5FVvYcz7/xtReMxINlksE9Iys6rTfTnPvtSIcDCIODrPo1btnN9Cq
vRZA0tgW62EdDJ56VhbB4/g3+3tTk8btUvPFBZU+JhVZ1LHeFPDeG2NIb3CnB6RGdyTcMLhUm3ON
D+2pleM75rfpevMv2/1EquK22hubrFGG/ZWzz+8rlt9hTYd6iHqbSn3v9c74uhXC8670oVnYbEGG
XtOzXxOwFRynFjPLjxfPKeRaWEAv6A/nq5lgB4z18zIdMgbsXyVlJvK3wG/iSbI0sFrpY+zTt4rx
C9vob4B9vwxUxh81QnIrJLXVZGmTb3fhK/s6KpFgnJdr4bciOPR9WXCQk0tFCgrZJud89tl8paun
ET1XPTL1QaYIR1bxHDQGaUVEatS3S36xzKM2Zgvp7AFtYhl0k3djWXULVmqAvdMqzh+hkM78YYLo
BoSqvPFo5rUK9nAQhvdqLN19LqfqXcO3KGNvhkySkrmk7zhgrPO+6IJbLtD7KqelkGOJQDC1OOkx
6EfbQUBW1CIUlM/BzqM0upbVcIHppjKIS5n1r7JAS9UrhUquDpr0ExagEZzn6M8QgvnyXlwatR4z
pVJZD1breXE6lfbRbXj9SPK0Jo370qeCsiZTrXGRpzPQ0tqmeQhirL9Os9UH0tZ+awFup6QXOKFa
fPN2dTBx77Z8Tusk81IYo4M97oveLL5bdbWiqVKpVSe+1tjMDVqJ7mddg+a8lhX0l1TLs0vb3BFM
NNx2fUfsjRyKE9HyYqee6MLUr0r0ZgLdTSmrujnWZpDpe7x34xT5s+oJA2pcDFujjW84qbOmL1HL
5WuV9EbDJHPQtSl9IpCsH2KvyEAA545JsACjw/TaBy9cQQvD1L+vRG2dtWIwrTBosjU45HDplpsc
p/caZj36emYPa/HFoIEOak5rinNpi86JUztbvQMuW9JSmFy77zNCmDmU1FAcfbN63MtWbNV9ZnT+
k3QbfYpG1vh5hJhAj0tmenXEKwhqu3fovmRhA7+1vMMCpHkxfX34bmzleO5Ad8zvTa5mM+qsrnuf
aOBBzuMQVt9NlMBHwW64HIRnAl9X0jTvSTxxqzithPGkXQrfQ2ZbhjoErYVrfABlYWtac9unrnoc
LxGZLxpl3LetsPLdgmtDQ2MlGvr0iyXHSHfz8gytedotVu/SpTb0neOMxbU9Dem2r7Wsv1eZOR7m
1gGg46NNvx2A3txR1c03wsIFHXkGtnsCdz3+lLukX4mc1gm1KYmQiZjqZgqVWUlVq7fNbJ8sR2hx
7qr0wsPR476yjeLa44W1oT/QqX8YCSwkA4hF/NJsAl9ituUaRYKRNS/9uCISrLqRkL5t0ma6lRmd
1XDUsvKl6GkZsEu7mgByhK/dtdU5G1K2aNCVLXdgn1lRu7yDIqrShACA7lHbtP65bqTDDI571zcQ
JeUdCTF+LNgrBtLwfB+QhztwRvZV3pxgHcnHYd3sOarbyjLPhTMG36HOgXzV09GAWJkqNe8tfVth
THiZzRlikz7l/AC9cRGVqqJ28fKjILlY46OZ2n0Fwvxz46zOdTpq8qgj+3rULf2C9qrRxKbfAim1
+0ZTPeKsr4UXroHTGzEjUbuOFirROnKF3mqMbAz9mzLmoIumpfTzUIi0tE5V3uSfyjSXfUKgCac0
vWc9M30OnmkXIs2sn1LDYXu13DyFT855k2+x3ZJhWMZjAzDz1OTrcFCt613bnlrH0ypolpz11L5Y
RxxflnQQ6Z0dx1IIxgp81Tf20IkpEeNUbvQPKzwevblp2Un3bGaJjdiGM6QDmoB84wU9Nk4U9a0u
fD2UguFRfOGjpLxIwt7CBTzHGOZtLw8608WH7nL7zcDtYlAPZNVD6V+DN0aCBuJpYfYFgr/NTgrM
ZZSaYkPZ2pTidvIENWFFb5KPinPcbqFpWu1Lr+a+IDqfg9oM0Km8wq/tvRoVuB24O2q97dthJD5g
sTozErlxlQXlXMTN3CJ5rphZfFRGJ4pd32/1/ElK5hphB/Gl2PfS4rYLtqZNgn7yGAQ1dvvedZyB
86BcqnvBCI935g9ZfWcMjn9PMNQgrmow3loMYkl73pTUb+Gjb12oN3SUnKpr9ETom87xznRNSp7A
Xa4buXmfLP3SI8+0wTUTS9TumbWU4jcv0Cuvw4hYeTDsD2pPPiEMAhL582g/tyRJMfOpLYg5MH+8
bW82PjrPMstK86mjKDMiFFxGG6XrNvJ86PkihkuZy/zA9VFj+xrbde1O2kubLt2h9Lilhk1Rrx98
ccZ14amyeqvkjDS8KUztcVZke+41Qhg3mnue9QgyCE5xZqUqrgww6JFT9nN5mU9Nx6EJAIZvGfSZ
faac7al0iDkls3JZnocV8alcM+u80se+Z95evomh6w+o75r+6DWDrA55L6wPY3FMoOjBRaifrl6f
2LUqH4Wxdn44S+IkYnoUDLXKxaTMdTOdnA8o7dMjwWteFjV+vXFWnnxj3SF5kAj/exXQchRZrSew
htzvGiKZ+jjMcmCY07BLRlZAwFM+Ukl8SIY867PmCiN/UGlDteIGRCREgBzo+DtAk55J4m6KOF0K
8azmJfjfpJ3njtxW1q5v6BBgDn/Jil2du9Ut6Q+hyJwzr/57qDkzrmITRWjGkGUbkrW4895rvYE7
c2WSb6caLwh2GpBg30HVEvyn2q3R4g+CqPqieF5yzBFqPah+BjReDePxLagU9TdKB9FLkCP9hBWA
ldzDZwNRSt5DLOywCPrSIT2Ti7d150nBPTaKvviMQRrTPGSCGSeNc/uYJIMU4KBgZrxQfYYAjy25
+abqZn0vRV0x8qqEiBTIbMbOpFD9aHpG9aLw9Ffhe7d5cOPC+HzCr7FvbjtZTndxlHlfdG5Dld32
LsnIUAwUO+gUCUXqVsK50qsC8KslJ4wjc3j3J2H0gsaRVK+vNlnfBI+KFyvjMdbcInsvYEvdx4Eu
8jb3ovg9RWCHUolU1a81Ormvg27gqabqOfJbUZDdmIgpIQtnCXJiWwp6mmjA8aRAZzfC75x7cXJL
mi9+4tsFsK8ol6s/oqEpT22qlY+Szu0Evsr4lheDf5dBAdoo1OY30hi3NzpZFOC+GiUGHckYYfD2
g67hBzUouPylNk5MRv8chjUlUkMs5acwbeSfqphb/sYPlHYXxZUpfwm4CJIRHYBR2FQmjUPFojmW
WtjcUpIzvkp5Y55QjtbudakUCxTTkF3bd6UYoBynB8pORr/rCZGpdi8HehGzEgesjquYbbZt2JWM
umj8Q8MTmaJmUkkHuVF5cwUYx+Bx2XnWVqOK8ZtzSwLfnJfmBjFYtK+bsryLE2rneFHB3elcIc1s
nXxgtkmF0AB7rdV581zIBfpZQRPgntP297hCyJ+lspZu9V7CBAX95W8FZX4XJH2lJVvkXBFuRVJr
N1TZwCxRU1ToO1Fvt0orhOYNNaL+nbxRuuP6DDQ/wSXwVCq+d2doufEmNnq46Uu5uc873vgBejbD
JqZYzfMFaHKPF2mfcjEFIfCTpeRu27yyHsOyIVsVu3yQpys7L5HEByVoQtI6cW1uEvaU90bkho9a
7rDFLsHsYSz4MnQFjwvgbdCZbnbjmZhxbdyYTfnATT2OHB8dlSN+uslLKFXdVyUNPJxZ9K7iau9Z
pfLoB25eHYD9pTdhreqH3uKya2txnzGjRSF5HgBCUOwMi/CXKLvjF7nSKKGIVhiUB9KXw6diFGvx
zqc+SF+oSe4eO6VRceKxAuUXXgD13hVVF2lA5OlrO0XC8NnzTJIQdZ5Lz11NdyVWJYxgCwQ/hUFD
UdRKJtlcL1DMT8mIluFWbxuj2FYhGrSbNkE4MAmVEcE5yxN8XM6MXNhxrcgx+6CCeEiROolfh2Ds
bbKX3a3M5Q5bvohNDgH8WjsBE2ykfTxiE6GZ3HQGFw4cmVipwvijElH806eB27kVN+sH0p6m97Ud
C5mFgkIjVTAqDBsvaT08miuEfhuxV5U3uW+FneUNFbD+QtC4f8ijShbaLJi9loCWxSiM6FayS6IU
VenyZF5xGOO63eJYjRJbHD26vREFN5FXR89+k1K1ZyhO8DvHTxTjveo+ECU3JJuoeAeqo95rLgSs
q64J7z1JJ2kNrs8DesJlPdxhzMKLljc+62KkwxoH9dZy048C4jZD75c/yjaC36Cj+/1VCzU2Lbfw
k8cKPkkPBS0KYwxg0mxrUqtInxuiPqtDmpxctrF73jH6Q1P35ZMUDAFijSKeHkObVDvLFXi0mHXU
on+YW9PFPlZ3SCurBqwrLTkkvmqhyq1p2TMVNvLABX9WZnu4Xh8Hzpr2ptb15qErWuCQMWxABCM1
fDIQzFEA3QSuHslANJrsUQlV+Q6XPl85AcXL+qOiB2S8zFLMHoU6jSj8tCwVcAABD46ifPBKVWNt
dJhbcMk5Sa4/fsNesHspa3CXdjNqHeS2Zqy2yFS6lqOhXyvvcuRukGHJ4xaDRUF+07l+vwtyMJCx
16BpJWoh4bPiYuDMspsME0kBbFUtak3uaYN600VBab3HvVhCNBx7TFJ8U+32FTdwMhy1kBe20YSU
xcQ4egjbBr4idwXJJNWUVjpakqaO1V8X+sMLOIO4/Mzdp6xAphX+QSv96HclipB2E+wQ/ccyT0X5
YCam911skT6wSxWnx+1U6UV7AFML0vUgdZ7ZACLATWLGyTHkyb4ca/mTITU9dcQugwg0iF/AAObs
fxonn7zhIcN9nzO74w07amQjKKvGbMhJG8KQESrKvlYGK0jpa0F3ipqTPyLjdxsGsnobiWwiaD56
+Scl99Q3VUGUIzJk/6cp8ymHUu3zikpEhn9XQ04+mL6490+DWfXvFohAfRdYeiluO7B5nhMByc7f
LLM0f0JRl6Njip2rdgeMcRJGRE0icrQ8k+7wU+ROI5nd8LlO1fA7GAXlW2G2lQBeLDW/+oCfIH8X
qEBQ8PfMnz51DIvNnUoMudTOKJzJMJJNSygpGKHQ/xDWg5dtJfAanW0ZQz4eotC0nshlAg+RPTN4
aZNSzO8jF5AECzCENDaoXY4skeqPN77U9j9ETtRfSlZgh91GMjtOZsnTDA/N/rOcS+rLUAgSzoRl
ELiH6V5mUD0kx7QjsY3GNqb3UohhqpLK6C+bEoaWslV/LnlMnsIe9cdjhnekQbGoHAY0Uqg3b/AZ
mPZoryV5kNTornGnLDx8Y1VFi7ZorZIEjzyhelNwj/nup9zvHSXGVMvxOVTrm8CtM/1Ieb1/qiOh
yfb/r+7HtEm5KJHiiJRsY9SS8KpWKmlun1T0c9Sk5l7Sm/B26L0OEhnM8VIRxS/Xcbkf4b+G+Ude
G/kbA7DxDEOadVJb+c2g4Jf5PARgGliyljGuUPcXELlUJSFlKNpk267OkN9iHrqY+GKYGsO9E4Xn
wIKqld1T283Vx+sNusTi/8HjWmjhIxGpavC4zVmDAG4hypWQ2h3JGYqi+xpl7tP1EAt9ZsF9Jsmj
0B40Ai5xt6wdoW8iQij5U268pnDErBVU9ke4ND5d6GMAPNNgQcxlMiJkbtHmKfBNtTp4odyro70I
nnbE5ed6Y8wPIGJTxCqcc9yCsY5fx2Vj0sJQLDfIJpI22VWyepgY8jg46P2PxLwJrFXc8jTWl6hl
ukxGhA+lULQLJ0LIuWhElo9RKXpwFqt4dFpyh6J0k5b7wLoLAyR3ty2FX30Fpf1xxCZ8NIIcsmbC
lp+D3GWPkiZUN0oYLc6AzaFN653SbK/35B9c+WXLLJFUOHBsSAJID1mXLesNIcO/idszpHcHV9Z9
u+k3go0Prh1sM4fr5QZLav6mOOtg4OR0G8mh020yJY6woQ6xNTbaplkhLXxcEXyWRBYAmLihw0O9
/KzcjLEZRyLDlqyHvnmrzRUuFtLm8xElAD2LAgj8HrgRlwGE2CNJbVqdXWyndrebdiM7skMqCFLq
P+02nMCpNigV7LrNv1oNCNPxNq5DKtXJV1bQJMV+Oc8mVL46+R6I2Iz+YRedzzOpy2PXTCQ4rsMx
oDrhbUrLDitHf8GU8N49CMlJtxtG4JNvv/xc6/Q/amgXk2EWflp3Z9ooKIS0mRsSHm9qtK3kJ/QR
0uPXh8ypbY+EamoHR3eXH34AbbFxSbfvB/t3Z4dOuDL8MzEwdkTWNRsVzBWYUPofZuL5l1Rk3Y2+
1HVbrRqnkESnzd5DTXfKAVCADHtcgLurtN/k6q0inUJG+hiExoow1odtBhYLlB/OGJRqEEmd04uy
BNqANZLyVLSHDCWcRqyfh1CvnE6QHuUi3FCKWnH5+MO9uBwDguJ2oyPhYbLwZwtSxyU7rnyJ0kpo
3ZfFe95xfazU7qkSstshlbdUke8p6JLZ1mAAwxJ77E08rZXoNi3GQ+V5d7nXP1/fJpbGg69CLROG
ysSEmdFTygrnTBmamO3WyHSoJ5FLuxaqhd1md6beOB4mjELafLLk+EHQpsoScn6qtEKSWRwQC504
PIL5DnM2IIZMtdfrQWMXCQheDGNwH7U7xPzJjB0iEnfgyX5cb/mHW8A0B85CzpaEXA7gPybfKQxg
co0MGe7vHcXapuwOmb+y5X/Y9WbBZmPfax7Y+Y5gLfAq7nkUwg3en9db9OFcIQgry9CwH1JkBvNy
kYOvHcImVTA1GLQtpaZ9jttIESsre9mH2wBUXci9MG0nniVSYZdhPEOoa6FGotbTzMchFX+jLEMy
Lak+jaORvf1tmywVswuTC4GOAN5c9yhPlEKoNVxUhAB8KndsT2nfmMUr97SP848wFoLesqIgkTNX
ysQwXm5xCnTRBXlDVCEBa5GCMAHt3nw2cm1lE/w49bh/QpWmaG1wbZufgZ3QYnZQeKRfiWqrQXNs
3XYb9clTZI1bBI1X4i2MGHcqNLHYevjnfHUFgUlqWJJdrHS/t7p0H/f1czrEtpp6K+K7HyKxwTMn
aBRMb2TkZotKmGqbODAhkV8ZT/zO7OC1JXXbUDE3fi2uzMQPhyqHvIxtHfdSSLtQIC9nolhikAmg
kyXcOJX6Imm/OxhGqUjN2MCB83OKHcNfTscpojppXKO2pGrzJdbgGxd5qCHaWYhaQ1BuG+2Xi8PA
X0fhVYJKJKKcky7crF3kJQcZZLxil/19n39BJZwkzsoRuDBSxDAZKwTsud7P9n3Kn7mpegZ3eeHW
JOujljdG/D40K+tX+nAd45arcumh/oYXma7NHlttrQymFMs8TypBukVVrd4UaDKjPaTgjttov12l
q0GHk5zM2/QQDdD5yq7Ot3Lo9iuz88O6Q9Ud4eRJdl1kOejTLn12C+qqIrZ6Q9LsUCZnYwAw35uJ
qrwqahsfx1omc6U26cqFlPXFH3tx8BMWsrlsYMNEqWje1QVAv1YpoENuNpvTZnO3Od3xb7vpx25n
745H2+Yfd7vdjn+zj/a+to/7vf2856d//6XDtPhuP9t7fvnIP5/5ffze7fTr/ORMPxz+2kw/OY69
cZ6eNgd+nA7E2kw/8bfDj+m3TL91+o/Nz9Pb09vp5ynf5PzX6cSPn6fpf+E7Tyur9eOMQ918ErFD
h45n/px0qzbkQSkUglmpkfcpf8jiuHOjW1d/vb56Po6yoqIjjfUVHEYTSbLLUfYGrRjLWgZKx6xr
8xYGnnZKAC7lSF9Zv68HW2oUi1QVdUT2iTtbRonSdtiTkEzDGPkRkvQRbjEA2u62lYXD9VAfp5Gi
sqXKqKyimoJk22W7MBHGoMBLEW+Ko03mvlUIrJLzAo9UbdP6BzX16/E+XCe4FXJ0T1pyVGFZOJfx
fClScpyeEKhp1fIkukm8oeie3fRC0q5sqx83ckJZ6ItDK0YH1JptEkGle6pWoZMWtmZ0lMic40KG
Wm0/6Aj9U8rTbzxjaE8AS94McCUr++207i8XKNoj5h89AAMt5PmM6VtUdYBZGLw7Jj1p2KDFitLy
TOeUU5HOPA8x68xcMhtDolRP0UxKD1kr4O80ZM2xBD3pFAPQBUVKf0ZCWzhdGj8ojbgmVr8wU6eV
xwsEIRbePLMvSGIXCeWWL5AosDhJK91maOCp6YD/e/H3Sx0OqqboJI00nlezKyJ4+4EkONfduPY3
knAjWndJwnWj+h/jTIfP2YaORwJUYIS7OVxAsEp3LqCQoDKdIl45LZdmCOKsGiK8IufHXKK1cJFP
bSSADEUmPRW59yNEQO2vlxt8Vs57BHcmkcbZttX5uEUHMc/DElSnXSmto8k9IohasTLbpan3Z9P9
ItJsJvQwx00/o9caFWJb8Dgy8fxf9SS+pCWOUJLna75VYLj1NYNOaWEPIzTilQbJXf5l1siwgewO
Ko2Ht/QaeA8UzlXxUFSPnbwXKUurwW3W3oj9Pof/WT775S1YmcbaaZE9Zt+u9/efXOLHbvjnW2bd
oIZ14AbT5OFbhmzv1feZ+NVFEETRbmH36to+6F9i9+SGLfCCrR7thmHlbrAwrbga6egfsa9PNo2X
81dqdSXTS7ojL0WJiknOgQUE6XpDFxY+hqycGMjbkHaZJzsa0NYID1ADgVn2W0bPDyD8Lwip20L3
/z7UJJIziSBhfsv7+rI9hdcV2A4j80159b0NBpT7NKzF4h9ulK+JN388nrgio2tOAl8jdTuvFQid
XBQI6DCLFWFfFOYPJZIh81tf/rb3CMOLEPEq9jFQmZdNGvALywekx2yjbm99BCahd2yDbNjyDF/J
EP355MsZOW0tSPdMGq8GbOzLWJYqVEXe+iYn3iB+64K6e4PYLGzCNE5uUPAFS5lTSTt6siJ073Gd
F+FOCalIbqk4me+qUvch5fORE0wIom7AYWwIjoaAGFrMwLj3bpl3v2IRlPotvB64Joae4dueJRov
gHqkSLejNh3/HlyYhBt9DLS3WOnMpxLXmBumUV9zSe/a19wvIYn1ip6Sx8vTeK8qYQ/Wyw/KT4Y+
eq9VUIcQivL6GKZ988s1wvoIIahf00X+uIC4zCsWGAsDCXFu9Zc9JmtlW2F1bGEA9EVRT6G+sikv
/fmTZ8GksjMlDGcLNLcgp3oZ5LZhzL7XYB3Gbs1H6+PyxF7lLMRs0IVQaOG9EGJyTaJGbYed4RjN
poZQcX0q/7khzuYXnrVMMd6uyvRQv+ytVvNTsY8xIdDszP76r3y48gDa2R623Lj27Q6RiU3i/Op2
MAWVrfsCT33fncDA22/5RrR//zQdb2dshpu102+ho6lTkPpDyZ+ngTw7GEZIFqFRZSaruQJbgPCP
stb8hY6+CDHb7+ux7TDZRGHd9Calwqj3nDATu8OI6sS2ysT+9Xp3LxwwVL5liZstkxODhFl3o+o+
Ro2JvQZISltX8pscNWDSgIilgG9CYwqU1SvaHM/qpM7qQ1zK0lMGi2tyrZTk8On693x8F+kUIREd
gM1A2kmbXcqscgzjwBAw80nVZ1X1IDeXaBdUh3D0P5ujtPJ8+HjU/6njyRZqahKX6ll3a3k84GgJ
DDIpvgegRELzZxFUzljch+HRkFcuaB8bN2W4sBCipzl65rp/vDcVwIE1uWpzPCiK+wRIxZaa9k7l
4qmMrnO9LxfmEpJOjC0VPHJ55mzRiphA11KFow9u8rbfbDUFN9gRJZt0JdD8lJvSFEi5gU5BVJG+
nK2LIRfloQUo7si1CpPyU6JH4GIP11vzYabOo8zGKqw6tRLRhHCiN+tWfeo3oBOOyl33pT4hqnPT
PgOVWsm4zp9885Cz16wrSnh7olXnoE4nlpFdVndDd1fooGj0TSrtLWV3vZHLAQ38yMjb4VMyCyg1
OjA/xAmc8XN3XzjRbfQ43ihO8H49zIeE15+GTa8ETAhY2PMrbh4OUaeqxDGCW+Qf3f4hxrlclt71
7oC3DLIk6uSngb8mLlDXYy9OFguenkRClJzebLJAr4xgWxPar26QrnUA96EItb8eZCbyziycpuRZ
lNlkaUN8i/0pSrVttuOLZqPRfJO/p/nWo4x3Go7FS4itr60+r20pa+2bDWHLY1XQRRaDZYKu35c4
18v1yrycH0Tz1s02bfD2owb/PnJ6BIxTXkB9s7negWsRpol69mj1uhwMsEAEhhFeU+a0a/WFP4CM
84P+X40wFIwpDIrsf9b7WYjEteQxrQFOiQ58sed4o3Ggjwf9bYfxrtPe6Z+DnX+DgMauuv002NVh
Zdf6UOucf8BsjvQw0jPd4wP6zR04gx/BqTz+im71Y3iv2PAbU/sm217v1sX1zUXq322eTY4MpA8u
FjippWb4isYCBGu02m5HfGMcQwGfX8fDc+xV31CeOF4Pvdrc2aRRZEBm+LdFjn7noy2PB/lDuNP3
wVP6rmEx7Qh7WHrSNuDqtBJ5uuDOR5rXCaUrWebUsWaTqYjQBjOnkQ407ymhXFxYr+S5t0GY37YV
Rf5efCr772P9lpshJK54ZcuZBvJDfHLb1LNUavvi7IIMHbCTS4mWJ6EUhTvRGNCAaQXtpxUjlW6C
8P90vcVLqwcjyUnfFfTIhyKnbo2pXlg0GI1NKOi3bfbzeoClTYayCBNpSvigR3y5PFGbLnpRGdi/
oaoh4O/kgrgD6LyyRJbCEIMUtQQGiMTnZZg+6KTab2kH4DMpgnCUPozeWkV4mvMfRucsyGwZErtH
gosgvvIjMHYxAosgGJvytVqr8yzOg7NIs9XX4ynktfDonLyvnaZLOXeQuEwqR6m//P34nHfcbK1l
kEwxbidSbSG8fzCABhvb6yE+ZMim7YsnGTVaEUACGrqXgwN6VKuQIGCSGZvxVt2iRXor/NJuutfm
tGafNv1ZH8eI7DOwpUm1dxZLJo1RBd3IvuV+M4JdZOROgIpCIdqd9U0RdoX3/XrrlmfefwLO4Y8A
sPJwrAgoZwhZob/f6/UuCdZMjhcvQlNx+/83bJ6gifpAhgY1xbkpW+e1CjfyzxIg9H7i2KGVtSl3
1xu2PAf/CTjtlWenXp5pUinj+ebk0U6HsapuUljG6sqWu7QBnTdrtuNpqQw8uCCKUn5Own2br2WB
rs+HeRLICHQSM8j9I/3vAG23u3Dtmrg446brKWgALGQ/lGTDCn0qnOydygAtPzhh/1ZCrLIwrRCO
wfAukue4PjKL+xDqTzyFMS3CiOhyZJDpMlw1I6Il3QYuXhfhLvWQG4AWVgUrs2BxfM5izWaBbMaC
piHchx5EB0PmKVHerjdGWoswmwGpOaRq2ROh0DewOvPyJfOeS3QLiz0AaXQXSqie3g4omS3pTrr2
JFxeWOB8SHgBlfrwwnC7RJcghEeO4EtQeBKjHT6pJFAwqglNRFlrXqGt0hfPsaEnD7oXRahWioqP
cvWoljYZrf9m5Z2fmdPKPFt5Ijy0zJj6nLz/JPVoN8muCV9Uf2XtLa3w8zizU0bKpA5KBVsKTCQ7
IOMYJd8KqXbAD14f46Ulch5odsgAmNGbfKSLM1lEw+EboC00Q2r1AT3yNAsOlblSIFzclMlcgMgQ
pwrv7DqAC1uHJrDCmLYvobytuhvsxq+3aS3EbJCUBJJqgNOWI4bGPYB+203D+7RMVtb6UteR7/pP
S2ZjxPHcmsFIGLyx65NmoP3nCvA8e+T9yNXemDiQQij1TmqB8dH1Ji5exM+Dz8atK3NUvQ268TlG
FuNB3rpfEKdID+JJeUo25MmfOX4Oa7mMxe3trMmzI7yrm0Br86nJcGVFeVdGLxn6Sj7JrpV5ubj1
/BNJnhXKw7CCwVYSya+h7FC+q+Xd9S5cmSXzrRojLMMoMyLEUGnlfCfjdKUmK9m6tWbM9mirl3Ld
tximVnozTGK8XG/E4oCAgeR6LXPAzS/XaUjVQStCXkWxZ4uak/SbML4T3MewP1yP9AE/O10VeaiT
ceHMEXkyXG59UYzuLZw3Lh0w1l3l1La/Y7Shwnsoe06dbTvlYCRfBuyytEdpbTos5mIAF0yoPnKE
FN4uo6M96I9BVkRO92Tt1D1WU4csstVjvb0dNriQ5PZt6TSVI6wULpc6mEcfgHZgkzxfZovcRQ0j
FNycAQyrb6Uv7PT+q5+D6NdeEUld2biWdhTQUyYXcXg0k//GxemSZWS6zJHspKyKmLidkvB7D8tT
A8yfntDGqupf1wd1MSDUBJF6PDnzeSleyLnk5W5NOtTMTkP1pTLx1ULgxezQ6fNex2TYeNEaMn5p
4XHtAp4hqZOtzmwoDTJ38FZbgqrUgqKjjF8XfKzrLVsMAqDHnF6cEzXksists29CpSTrWqrVrkKI
sfDFfeXp2+thFh9QuNxMyEKk2ag6X8YpOxlFUWNKCwTx3VA+jEhP+mV1D25rm9Tqzi/8R4wMwNxX
jhV/ux59sZHW9Bg1EcxS5vDJia4tlgWLwotusOQQ9YNUfv37EAA1FMqOuBdDNblsn6CEZKpRp3Cs
ENHdfpsm7MhrZKilXfI8yGxrQVw6VP2UIIluPop682Slz9ebsRZhNh0UJU2yIWHOFRp6o/2DFq9c
axbvqnisgDwCNsOMm83qSBwCryt5SVfmu5jdI3Q/yC9C8yn0n6TU8e+EO7LgKE5fb9fSPfEs6vyF
43PDirUp79FFo+Oab3UJxAL1HWF/Pc50nZi/3c/jzKaBV4pdT0k1cqRCT/eBPDy1SAqM1qM+/khE
2bKN6Pv1iEtz+zzifE6ksDNRE2eX0ERHn1S4mueoWFm+a903mxYAChEadWlWa+3HyLdH3S7AWPkr
L921MNPsPHs1ZEbVKb1BmJyXWtzjgKd/R8MiF1dgvx/Ad9MZfd5pU6eeBVIHKTZk2DaORk7fG75R
DpSKOzd/LvvG9qLcofTP+b1WJFxYXZSbwE5SDbLIj8660Qq9sJKnTTBuxZs6Ne7b5vX6bFhaXlNF
C1Qa6VC2u/k5rGVIurhTCAPd7+k5nYOA8xsblQB76FDoE28MJd102ufeg4685jW1MIQGjCbgzaxv
FQzTZc+i5iAhIsKDDJV/nNb2ofrZF79qwco6W5j1F2GmzzgbQCocnhrhJYMUWXNw6/6hVovfdbrG
J1hYzhdhZr1ZN2PRBjVh0PC5U9FtNQI7eupxdSkzF7WptZf8wj2DIjL7AERFk59n8UJJEAt8QCMn
1Is3dC+3fvPbd7290L0wpew++24F3UpXLrbxLOb062ddKagCrPtanrasTTm+lNGTDXMYd5b64frc
XBwzbofcZnSJZPqscTmCex4aeezBgOsa09+1Y3JTjN7KTXQtzKw9Sl96RocCvNPX+wLl8moX+4fr
LZm+dLbL//Fe58Irs5iN2TrGlyFPI1NnO8SQOEVwsyTbg8xQYtdrxdXF1lhgkEGws5r/3KvORscC
LEiCg1C9j1m7flD6xonXXsnLQQDocn8hIWPMRqZKlNRoNZNcQ5c6sfxpUHBQ8lZO/qV5BpIVkBFX
6An+fDnPPK+XBa8RIkcNcULzqQiEarQpVPREW8up456EI4ZP10dqqWUTqQqyGFc/ikSXQcNO5zmU
I1zn16boWGWCC7LVdrtAGVeat7TxnUea7Ugw3fRRj2ieb6lO3qi3aWsdvdTfcNIc/75RMgAQE/Qh
/Jj586eNBTe2IpKneY/KrBjuy1DfDqW1chovzXIZwjhFPAzh4apc9l1h4AmA1C5XWrRlg2GPCKBv
nnSwYeHueoOW+u480uzcR3dxdIeeBqXCbuwRzTO+t9a2VV6uh1k6fs/DzCaDJMiiR3MJo40PRodV
L9LD10Mst8TgscZSAlo1W0lxEuOipZDHSNLfQ0/K7t1oUDX5byYAZMt/R5ltcUEkKYU/5Qab/BHK
wOBvUcm93pAPBHG2NgQ3aAI0Fp3Bn3VW3rcJsi4aLbHZcX7mt8HzcPMqOPGpP2i78gSM9IZ67gP0
untvJ5yexA33tffrX7G0fM8/YraoAtyMGoxDOOaH+157E3BlFquVIVuLMRuysu/QhYqIYao71fvc
wYlHs/56O5b2PgryOOTC+ML1bdaZfSxHvWFyJgXh+D1P/NtWSU6Rgll3jAQhkDhTwoH7esyluwQk
SNDQJC6gd8xialkZdrVHu4IW2TjxPuTYKDDJqErP0fNtI1NIWunKqavm5+J5yNlwtbkce7nIjoGw
370quY7cJT/aHD8Yy9y1RrKyua+1cDZyammEiqvTq0OGkQeWNt/cXKiOcVt9zlrxi2gh5eMG1n0C
EnOlc5cH9J/Ona1AQWyiPs7pXDTxkZzNSZogxdJuEkP41uMvICJP5GtraeWl3YV8F4wdclAWFbnL
HdkbE+w2hWlH7k48XhTkAsbAKd3f12fOUrIGeCGkE51gPNRnU0fti6zXM1qHrNCdGGHxFqMLIlv7
QkCiNfpSm8kROVh81YaDpzU/rodfnEUTzoLsHay9OYNOb9u2hAPLEyL7UUcJEyfYyViN+9a3RAhX
BnKxS8+CzY4enAkDhHQNUkOy+5zrb9GIonLl7TBeWlkci7P1LNKsU7WsqEO9pFmDrzocuycjNbid
Goemz9CdQqPYr228QLbXe3OpAgJy4Z/unC3KlF8yzY64fpgf5Lh0Qg0ZwAI9Byu+64fB8SPp0WtT
Rw7Fg9vU2HjpD0YAB1eo430RoZHfiiu9vjjEOuoOk7QDWOBZX0QD2mJdMy0fsqaxj7TeRlc3LiWM
4fv15i8u1LNIs9Z3BlZhElLvjtp/RbEviQ8xFQCwBi5yiXq7MnWn7/6wAZ5Fm+1I2QDJSZnaFSgq
ogufXSqfkrc2Z9eizDYfv0NFVYunmYRxS4cYXWlzJ1wZosXpetaU6dfPHh5KreEwhw8VQn/1Z8Wq
b30MeFv3zS39raoH28D/lqbp5vpoLVXSYe//Z2Lo83JW64cF7BqeO1q8U4LgKGH8KrXptjXqA3d4
UvvhZiwwhmsVBCXzrel9EwXvMfaP179kpY/nmhZ1Iehun/AhrihvVB/PvCrY50K9siksXUkVfdKy
mCzqP4jfGHGVa1bEy8sztF0XYkoyxvv/piX/hJAvB7ItywAPSXa4qvWQ2PVvddV/c8dxJcziRnrW
EuUyTKbUGZaJtETFx6ms8jupfZZSE9CKvjIzlypswFgxkkDAAqKcODsGVauuBMW3uBVilNP36BU+
x5WtKW+G+rkfd437oCERq2Jf1WyrNeGW1eiz/vS5L1dqSUNlMlyZ+qT7N76JYclJLrdx813nS/Do
wAFJBvO2JjexuJ2dNX3Wy5XRFU05vdSzoOTZh5/jHs1iBEs/wSpRhZXZuZQnvejp2enoeX6OmRM9
7Y/3WrvFW8DW2v0Iv8zFvFh4juVNH66Ughcn0gRSnhYEvJ/Z2SBgNytaGTFxxMUbtkVCHTo7EpgN
Tby+NBaPIfSLJVlSVXKms4nUDloyuDJvds1vwdhhktKoewTnnVH9zLG1sqUsNWyibVhoHsB5nZfA
hgxKu6BmXPgVA0mnKP5ZF1bryJ4Oi0zWPl1v22ImWANCaMBW1GRxnqTyMsusRI1wIPnUfRXlt3WF
3L1We/0RJ1V9jxv0jzrAe7PHzXmj9CaSxO74kui5trI3LG2mbOrUxFW+hlTW5d4gJzWmwVWFp2hs
3ahN4aiFcRevvrIWpiv1t+lRPFW+YVrNzqw6xO7UVFpSmcGzmX7L26cMbcyhdUBd+elktzyVLa73
88dRJSYJOjDXikHZfz5dTXkyFCNmOFnIvQRmaSOlmXXu/xhn+o6z89iQkYwWUxL7GD7VzcuA5fD4
UKrv/1trphVzFiUPO033TVqjxS1uASnePi+qSFX29XqcjzNi6jWmJ4hj1HHmk7MI/KwW66k18UvX
PqXiQ6GuTLrpUy/vYpchZnuXr+WjZU0heuO7ZxylcuNllNJ/j2u1iI9nOFQsUTao0WuTns2sz+qq
1oRhAm73CNCX1rNoNiuZ88UIJu8hsn0s5DmoQ5FwqAhcygJNiXM2tN6/3nJpAflRrOB4WZIAvhz1
xs9Rtv5TAjA+VcpOcTM7ch/SoP4v5vB5nNnFVe5TUGIdCTg92XhxbHvGJy+mJKWutGepvyiAUYIi
e4Xg42xfb2oubrlOfqy0HuTsV4zrzfXp+yf7NZtcACQtGPRwU7lbzXY0XTBysW+5gue38DqOXzFU
MjbF1v1a7YctciH22518o+y0Lay50X5PQDq3N96GB57NExaM5jd361HtHvZr170FBBCvPQZRhaI+
ZYlnG1IJxwuvUW6ujYZqRP8qTpK9RmIDYbfL7M6yfqt6+FQrzS4Kn8S2OlABesW1bCNKpaN7GdtX
sfZiWViL8D2RAENLDaGl+XIvm9it4Glym9bjE/ZSpzKQ9kqh7QaW5TCulXeXwsHC/KMnybkzv0Jk
GR4vncE8K6sx/zIYbgTpdDQNTEvjuIrtcJAw1gmbQjukAvpdtqoigzL2Bh6ohdduUQmPsS/Vh8ki
rTEBvCGXWX1yyW89almrapvr02npeykk6Tr5VrAjc3SaO7YuiXa6Z+CpY7uRuBHG/sYMstteqH/i
yrkyfZcOSo0SDLRqNLg4L2cLZDB8o/fM6Q4r4NAC1XODsv//kfZlS27jyrZfxAjOwytJUVKpVJPK
5bJfGC4PBCeQ4ASSX38X69x7LEEMIdw3Orp3770jnAKYSCQyV651Dwru0JmnsGEeKkxlpDC+BbRQ
8nWM6xzWWggvcVsCDGRdIVubBNSjDlUhoVQpbaj0AOUQq4L4HiTaszc9VudvgIR6+9To+S4zpzxs
+o6DtlYHACvp5tjHDAH5SptafaIxWMFClXdWsYvbvDd99L+7OzoaEOSpJtsIwUJe/+pBk81DHXqn
vwqamb+hM59GrTlOI/iEbf3DGRoLLONTfpgStx8h1tpAIcprtNe6U/NvccvSPZRC2oiVkIq9B/2l
d8zVoZKMGq7tjAYXwDsQtyPoji/jcALNaLDs20XgTEq6VexZ32C0aV/XTbM3jKoMJ9eNfQiODpLm
1cqjxkIryVueoEhO0Vm6tAxhStw+jgdazef+zfPLDTqAJFT3810VVYOvvra72y5/HaIvDeqXBi0o
mkCKEQYhDg0qNPBObG4buM7LLg0IEbozE0j9wI8Czdhkql9BKDxO1SCTTX9cZzKwA5TawouFf/nk
+T3LmBQ2sD6FaBgEwdim73OolfU+uNklKcDnt7+8cXBqkNy6QDMjvxUBZjXke6CFbiGHhl7xpo7A
GXVvZEF9iHeQmfIwmObTrXZKvv77Np6bFb5TAU1faLjCrNbezUOgGL+m6ljEMnzWyq2F4Sr0nnFF
LHMMIkEUcpKhYwQtRm9oqBoQQoYjjjn/k/ZKu1PNHq8TO6/HD5ea/QOElSFhirnNegN9F+UOygTW
ExR/IH7SgXj0S4O25ROD4NxH7SmyKvyK62Km1ASe8P8+Ui9dF+T5LOOLugYUEsMUgvbNKInP1/cB
aAQWfh48YjBrJraLOMH1tHCABPoUNNpGR/kL7ZqWDn6jGRJbK+fEQnMXPAmfpOBil3dQTWhfxJAd
JZU/0O8NoDTVJsslkW3t+16YWTb17JiAaYON2QTe3mnrnZLCx1X84hyKx/gpDbo/NIG8ma9HGUaB
meS+0RcXFU4OTAMfs0wCA7srxDbTyLs4z7FC7WSdzDtzo2yyD/P5w3oYEh9yjHs8c/od1EeCdG8E
0y7b8kSS+K64zMVPEE5Rbnmp7k7LJtNvtnsEKdntU7rSsYHHnK1RiHYgxIOQhwcD1k8om3exn/qD
b0I5wlfJBkUpCTTgirYLgJQLe8LnJGlBhozAQ8m+P1a2T8P4ft6avT/fUV97VrbT1x5k4W/Gq2za
c6VEfGlauCQVpTAKU8dSm/dsDy5wNxy+mqBh86En/4cG3Use/ftddbFY4elNpmEeinQJ8ZgwVpVN
AsHm299P5h9LQDg7HRn0n7pyWROF2ok9ZLuqlqxh/Zj/PQRL6nFmgdWkYPOENTCaRJ5RB1BesTu/
06LbK1m1g1lsSDXomJYWUT7WoNVkKGGn1J5na/QT90dnPHgZkezYyrULaPxfO4ID2l7eTh6IC4NE
eZqGY8u/Kv2320tZP1RnNgRPy+1Yb8cBNubkJYuhY19uqJP5Cd9181FvnlO6V70f03/IXC6WJrgb
GM48qJ8vwcLEG64N6hkySvHRkH0q2RaKTkeqqfN6LC92T1b92CSjb+Th7T2U2RDcDuKecal3sNEk
L7O7q8Dlbso45tYjwkIhi9TVBaew8J16V08Ts8WGMS/BjoVeuoM6blPQwFG/QCPHTN+a4tTGeFpp
ld8Xr4osCVx5UCEoLeQu6EbgGSeOUVQtK9uhgtv3LDKc56GMKAY+RxbEpQdJNe6r4z0Un29v7lpO
CLZClJ6A8Fj4AoUv2FnEbqYUOS6kv8J4X39AXhNa0h4kG5JHK6iP6guEeKXSFctlIl6o52aFj5ph
2GGBAEMNdutEw24ESZjfHMagf2cndnAkeM61iHJuTSjqOph6mBrNKaDVu6vNYwwR1jZsZISzy2++
sSax8dh4pUu6xYrVvNM6NOejO9R+3iJORnH5fvvDraYkZ2sSu4saZNqgOQdrrZ9sxzDBJ8senQek
QJje3SK71t8TEDCTl5NxB+W7LOQNBqtkSYNszUJWAonLGkqDcJ/58TtwzUdISgTk5G1+6/s2iv1m
WzO/PxxGSVxdiwk4rWCgBO0YMFGC1861lleuilSwaMKmafwO7HbKy+0dXnvQLkSe/2tE8FE+a27e
TFhbFw2htesfwGP6o7xfpF2Wgc9eluGtXhbnBgU37RtMubcaDOpbrYji7fiaPFdoR6L3gHKgbJJg
dQ/Bnq0hdYfOm9gCBYLa9NiS76UUyfN9l+247MW5bsIBihHvsYUg7jJjqDjwY+gclwHEqn0CAWjU
ydpBco2vJT4Qj/h/Rlyh3z+6xMnmGUa6+jWmip8aMuidZBliZYPjDTdlJW4ghdV+Cm3Q/i6WfY3F
Y6+ChwmsFETKwEEj0kWX0wLV5GgAQXtUHcN++DY4kQHNRP4mcevV1WDGzAbPDbAzn8+sszSuNzIn
mWKcnT4Yf4J7Myx9J0LI9/VTup+D+nkMWsn7afV6Xeg0/59N4Si5VO8GGwyJwRhB9O/AN244b6v7
4oHtO5A/WnvZJ1s863o7/xoUPK+wusZ2BhhUt8lL+SW9z/fjpg5USYxYDX9/1yWOTlt1SmzewMwQ
OSAn8NvIwnKGb7c/mcyK8PrMKJmA1l127+ccJs/xPUQFlNDY37Yi2bLPC+fML1yg17qCw0p2H28x
Bvu1DYeFXUpyF6/mOWe+IOY5vWZ2STbCjvms4eqHPO4GBcl3cII+316QxNF1Ib+fdacElAqGbHU3
x2HS7GP9y20TayEbSRNGpTFEjGakJfhZD3FUtZshZqwV32rlDkXfsBo2k/0SO5HrbXP9j6NGlUxq
aiWf+aR2XrCV4Om6wuWSPraNokDavTT/0WODCiRD9bmSndvFs4RjtOSEKoaWMdoLfNFlANeKvmhB
A1wGkMTdVAbzY/drpb7zavSdWNu4Q0z8Vum3LUc3bs4/bu/uSmS/sC4kF0Oeq4qbwnqVjj51HzRZ
XWd1H9HdAVu2jVKxGNgLZ2g77mIfW6TXufJnHF8UciSy1H7FEWHgrxlhHR0xOgi8woyR3CfZ/QBV
1jj6D1t1ZmLJt88O76wrLsQ6yzIY9TnkLeT2ktfbFmSLEE6TAj1TFP2xCPRdIEf6h0BlyKq/3zay
lnPZaIPbEDQz0Aj/fK6cr6N1cwUtsjLIEhPaGii4E2jHGT6lDyjpwt5ohYv8bvVl7L/EMkzpSgi8
sL74y5n1XDGGTFHhcJCs3baec1IHdpgcCjk7e9O0RbgQUlO33d5e9crdf2FWyGbTIkugfoRFz8ZL
G98X1nHUvhnNd0Om2XT9DVESdky0T9Gzg/SVEK3KljO7VZ0sSCsIk+U9eyhBRlmoRNI8v95HTPuA
kWmhKgaR+lUFp+tZRye0tkva+mZ/rMcTZ1PAjb3abQfniXJJ82ltYYv8DsQ+AAi+Em0a69Iu6hrd
T8xCKNqXnLwo7bfbH0liwhPSTKu3qRdXMFFbPVqa7wawrO0U3jaykii5NmAHIF4EIGBpvl96YKx5
HYpf6KrOml/+ceug/OP59aE1/K7xne/K0T5Bp2V32+p1nL00Krj9pNQO5yOMModv7KwNuSxHX3mt
wgRo/OESmHDDrXW5LtZ1CUkZxILZhr5C+iAoo2xL9959sW8hqhPQnUHfnG0dPEM0+T7beveygafr
WH/5C4QgXJqKTQHUBwXj4NfK3tIxHDbgNfJ2ey9XzIBIcOnigSpmOdWXC8XxKgevT7HA/ovlHYwx
ctTXXpO8ea6kPxfBNQMeAm0bFbixz+L6WaRSwXvPSoyKBWAkfcnftMFPNpkWoGDvp3fpNg4L3wAV
+XHYJFF5AmXv7VV+xuHLxODSvhBJWDHrrYcUJOjv5kgLi8j8pj1Mke4XX9zjL2f745fE4HXB6MKg
mGn36tyAzx4G4++W5nMVrNLDQfO9jXXsx0j7A0SMbI3XYRmNUg+4PDDa4XkpDpFAL0FprBEe04TK
KXtiD2DRckL73q7RGJm33nctwPBpHBiW9F2x5kXQrHYNtPKXHp4QBgAGs7U8TuBFRVz4C1i9UPsH
PmM0SVNjmQjU2kLPrS2/5syZcsfKZsUAhpWmDEQ/9Y+RFq968s2d9d3U/bn9JVfi6KJcBH1Q5K3A
cQqZSpbVJGYMH9KrkmBUf4xT79v16baRlYjmLkcQLKg2CNXF7ueojWAH9Hq8mKDObPnI0Z1npICu
xCvXzNgGshWgDwHBv/pMqVtCs4ejeIoWLki45XQPKzcpKIYhXW0AhXv9vpiIV2ps6ADniKN8fl/o
B7N0X+OVoUU2JkMGKqNaA+EMPrdwthGp0TcGcegSZ4RYTSD14ZGEFoFRu+3sq2Y8BWWsxk+j4cA/
HILeAiSEajNw3KEPPU4wFai5KL2gGaAwX0Ebqg1MrqAHms4t33OumG9l3CKLT9Wh3mW1kc/hYCAR
UUu7I9ueF4YWDkhK7lsM9dyjvd88MG1K+kPtpCaYT2xE7HmaI72byMHWS/W7PlXuYUzddt/DgdNA
00rkNOZsghDLRq+2gf6fZ/8p1WqMZtOdPlJlssDgH5cnorT51zp3+4Pp5WNkwcZz7Sb2oaZUh1bF
6A13ZmHb7wMjbKtDPhCXsZXSOWwHphyr1B3CWS3aJJgadfiBfBUMAXqiVfvenpHxNNwpnzhtuvkA
CRgeP3mKajxmo+cOAfcwCOOPlFR7xyLTW903JHLSwUv8Suv0ELAAe0swW57irVXVIIWCACsHuJso
j4VO1feczRAi6No0DmLHYvtyULLQLBvNvmsz2vto0IHBitZ5dYfPaCQbw8un3zoDwyiERvLyNe31
Gg0FEFVFtG3TP23HCj2CuA5FWdxxeqD+WNK/J1nGPnRnrv9APCb70JLG2DRJb45+RQvj3iQt2oyd
HcuGhtbiAwB+aILoBqSDxfJU6qXwnxzQLuxkqDtvHgjZiQwtt2oEYBikiguYUHz4mU6R1twFJEVx
nwewO/Sh9a+KtvhTUVj9a0LIN7ySYnMyALHa8Xtu2WHW12FDodNh/Dv/1qUlIaKqVV/VHNNcQTuB
lOquRbItA6uu3BBQGcdYCv6JIoeIf0iHSR+Qe+M+ymlUWlVUbu0TmcuNGWvb26H7utiFniwEZdCK
W3StxUJoCjNEYZg50MsZE3foYyjdds7UbdrVQTyUvzNFVnj/rASJEQ8TExC0x7sIXidct0PJGEk6
XBfKCR0bev9eBc7sl0fz9TV5GA4pFNWth3zDwv6p/CAbF9kr0Lr/Ts2FlWMmF7R/yyCJ2IO04sQx
aYlYb4BqODH8fpSmbSt5xYUJ4aY3eDxixAomvDjCCKd+nIIPNFYdX3/yaGg8s3163/jeXlYnXbso
z5e2+NdZhgE1J6fqOOwmILNUisnndH/bbWQWFrc6s9BNWm9OnxclwmubPoz6820DK6WJhfkN6RhU
tIFxFEt9HZ5tFe0mpNyVrnx3Bsf5Rgl4yALmUsAgvLktIogkJLiESnuY/Q6Aez3scr381UBmE/6b
toc65YNMGHFt6edZiHD+iyQeeWIiC+H9FwUvAZtIgINrXnNuYPkBZ3vrNl1e6WxEc5zrb7lOt8xr
A2uq76gusSSLM0LQHCu1zCcFTc24Tnc82dMCzYEu7NQj+XcCHkTNs5Am7NqoOcmQx+hAV2McdnYa
TmZYVG+mykDpJqP+XQtqUOqEqDSmsm1wF17uIEuqoW8hP48ZvyBtoRpLAsPceY3hW+NeTsa99sHO
zQkfrNVyc6KYggumEjCuIZzUP/GAAd83yZFYW9YilwDgAOou0G6/XNbgWQ3h9YBXIFRbnJ13+g1w
0E+EThAAA4xnbNUdP3i7+p17oazDs3aFI8dH1RY0I9egWbsfe/DxwTZROh/QbhcAQG2WCYBIrIjP
zokmqp1OuBkyQn2XPNnmi91Ht7dx7WudrUSsjZRzM7NlnB3lTcveciNvgPzQjjMIsIAXirPT/585
4Yylk8kwwABzhvGzcH5SJPp1DMKS7OttO2s1Aihk/e8XEhs9GStdTVkeYekP71VFqdGf71EzwyVw
72yAVBh898GN0g+J2aUQJ17mC/cZrnPAXkFpfumUDUJIE/caenK4CUor8KyXXj9pE6q4aUiqqJvk
kLXVgwBctbUUCjB9IZxvj2iEJ5WJPa1oDbSVcaj6/tTzutxozcMA9JDiSeCwa6ESgxfg1UFG5AB7
e7lMJPTccLiOnIWb/UYxnqwcUzpuStV97bJ3sDHJQFKrFhcuWWCkoO8u6hbafWe2LEeeWU2FA6CX
ls67HErV3/U8VkjATCjabsuxLyVNgZX7DTOoGPtxUdhddBkvV4pPTHObo2FNibWv+qMTs+1tn1k5
5eBERQvP1pAAQnP70oKCtqdr9ujiqXlebqxZJaHdtCPQ/s7v25ZWup/LdIQHwAWmEyBvs/yUs7s0
LQfITQ0TQKbdlm8SX/nhDSF4zHwayB45Kwfw0tYSeM5sKWDG0EkDW5gyLx/Ko/uLRHbYR3qkPwbE
J0f1Q5V8q5UC9qVNwS21ik06x2ELQDz4qm7BFYQhEJBZBMaRPHT+HTD4kh29/niXFoXMT1G1ccj6
GUg9QId/qm95EnT+tIcCVehBbVILirt+L9NIuj4Ll0YFn+StXpnVtCzTO83KwawDbkOWBt2hScaI
tJJ4XtgyhM5DVQ6W3Y2wpVC/3ahYWOAE5okesvDJeW5PSXh7R1c3FNPP8FKATjCPfOk2rjlQtHdU
GjT9FMyIMJn5ykbZd7s61QgkCCaIQ0s36mp+DOKvRe1NJQ2muQ+mrH8YE1OSsq+bQIDEUBK62OLI
oF6pDTEtaGVAR2hftxiZBI/Vz9ubdXV5YxmQJcCbACPji6Tr5WYlpE9dM65pMFsf7vhcO98ajCKp
XGLm6pssZjQLrCYeinIYFBfM9FnOMVuH3TIPFYPyuemEGtq8txcjsyIcJY8PHFEdVpqaLhQN95ll
/ippKbm6VvdsESPGVYJsWNQX61Ir8yrM6AQJNOPoxwhue9aimSbLBBZHvcgElk37XztQqb3ctNru
KivjsFOglKSw7Tx+N6q7mWAuDYqXlvdQNT5lYNKVvEWvsgHBrnCAdOYVyRAvds1u44LwBTyOfla4
mwEElabxolIZy8bKjqL9CS5swEFAHC6mWnSM027sctwhYI5MxsqHzDOEA97iUYLekRlajtzZlWKn
kIeBjhkNWqMoT05q6Hu8DUBo39Tfc4c0wW2HXNlJXMyY9PSWaWRLzKt6TNb2moEg0db5m8qmEHQt
va+WuDBVejRKx49NWa1rbYkakooFfYA+hVj+zh0NoJOsp+BGswM+4N1EQo9Ch4H9a9Ma0g5wSn3h
r8JnE/OpdOANcx2EDkvx7tySEt8GcWBlSBO3tRXpaEVCzA/FTv3zgjn7aN6k1gOHOEswgXc71V8H
79koNmkjmwNbCR8Qaf9rR3AOoiqmPaSgAZtjZ4uBRij3lGHeztFtp7i+EJeNO7Oz/I6z9YwxweBb
ifXEMw1zsLFDKLd1NvYU1PadlvsjntdMCdscSP35kBqSM7C6TPR44SEANGLS9tI89So2G5iyBk+/
vtGUfKNP5kbTq5fby7xKMZZV/jUj4lpjE28YpYCZhJDAjL9zg4FHowo7XcNsj8wZV60tF/HSTgan
mrCodGSjwl1kUShKBGpdHVTzI01/J0MbkkImvrFyMaOtirehvSjaAoR3uYOa0qqsHbA0I6VPSmnc
O+zH7c1b/UZnFgRXZOqE2UcPFpwMymAJ+rVa92LmhcQVVxcCrQa8HTDLicfD5UK6lELpQAXjcesm
z6oznoxUBsFb9kK4xPDMw9sSpXD8p9gvrVL8z2VlwdnH+CWuZqjSvzrlHEI9yj1RutGHZ8c8Or9V
UgeoHm9v7+Na6EAnEG3wJcWBIuflAilefLG15LmZ+wjqwYDyn2m/wXz9fwj0GKzEZY0C2UIrcGmn
sUqu6SnUGzLDOc5uHY6YCIQcmY+i2XaAnENayq6ya1ZDHDAwYqOdgY0FUa3w8YqZU8pNkwbo/X81
QWlkp2X/3SmMQ91ZR9q3NkicyKvdOC8pH7lv5UTbNyZX7+KS7S2zMaK6Y6WfaMaX27u+WBa/OXTt
kFIi/b4mO2pqS+PpFKMyzzXfaAMQgiUsqsvfsZX6k/fayxjJ1j7zMirsLBEN2CMxvSx6K7WbBC9F
9DXi/sNxIlrPQZpLPvPqws7sCAmmyxyigLIBwNXhSzc+DZh+s8awtHa1d9TqqP5nXBg+MWpQ6KYs
pwecJpduBcSRpcSc4AXgZuhIA8EPDem2kcFx1qLNuZlle88uJLPrslZzsX2298Sdyu/mJHS919tO
sZYLLU8NoEHgr7ohfCMXrBGgMk5poI0PMTmWoIt3UXNVo45uyPQfcpNzY8KHImpTtWWRIeqYqs/Y
QU+3bSFjul67c86NCAcwb5O2VRBD0UZH/7kPqAa6u+q+S7/ogyRQrzr4380zhafAMJsqLxKYSrRv
tbsb8+dGf2X1/vYnklkRoqXt8XxsARSAlvjeq79O9eOg+INMbWH1EC2EV6j8qai9C7enmRRDlqIR
i2YaRKH736qeBrDmtBWAbWkEko7AnWT5wZqLe3h8ossFloUrTeY0q/QSZMkUDFVk44FxKWuSjes8
397Az3esGPmMT/61hVIPyKvLk5QXlcuZgduOgVTOIobPbRMcqxjx4mO21yu0LbnZ+AoD/yyk2DT6
s7ToMR+9aJjqYGBAolh/wEwruQbXthzvGIyaAY91TSiIiz/m6AAgPnZO2NUVYv6fvG63UKKmc6BU
x7oMb+/E2n6DMt0EptUDe7KogV07SsfmDvOnGiuzHVMLM8gNMh4rAzzK/8EUAiWejUBdIAe83HMT
kSWmHhZXNfPRm2JstfpqO/x028x1aRA2QEsDTXGkSmiyC8HYwPOkVJfn+EytrZOTL0OXHtvh9xT/
MjjfY3iS+FYPlLfJT1o6biy9qUMQ7vuDBRGa2z/GXYum5/68ZHZnIbvTWNYroLkKFEt3vvQ5tBbB
/pN22WawnOlkxqMWRxCPo5YPzpG+DGvNG37AM3mIofGkXrBPhRIgJdCqFxcYhbex11KQT8TAjYdM
aRDTJsKrg9dUzkc5zd7LYDcF0AWASp0yMLE8j8B9BQNwUd8Y/pTMzyDJ914wd9x2pEryKFFMYOz1
Wi3Bn9xOI3mmXtHh9E1xCxnfjFVuoBtqHpnzbICN3WZFvmsbp36qY4Yx3jQrmsLHgCaGI0erjlgH
YHvSKRjZMIHh8UfSAwg0Mc4evKbTZt+2R/pL6Z30fVLzLvVTh6noVSYm3lKjCeoW2gIZBPGNWrfv
8sExgM9JVEC7BzB4ov1uP2Ga3hs33VDzZOOMevGY66AW1WsjsX1i2gUEIDD16zNFjd9MwJz7O71r
S0BX0ct41Jqy2ZOkcaIxG5ATxG6C885at1RDb8qcLzxjSQdG1qHYak0HEIrp1jTKwOVaYQrG5Ich
aUHgrpKF32YEsy+x9LqQnJa1GH/uOIIXNzOfmyFD9C0xhdXGD3384qCi5Oavtz30ulOA4+IBAoME
BsWBq4nANlNNoi3Vy2l8pNWOOOAgiib2BZxbfp0dYmdvyICga0Hn3OSy9rNDMbpD64DNDPU/DDvW
OiOofYCQsJ6/3V7b6h56gJgB02hCyUqIOF7L5oEWsNONzY4TaEyy7Etm2C91zyWfa30b/9r6/P/P
1zRRtKiWOvMMyT73Q52eOzMNJveHWW/medPmz1nTS6LLytMCVSu8cG0g2IByFfFludonTdoyVAC9
Y8KeKn5sxp8J+TFVoE6PphaIPzAIQB4PxYO68ys9TPP3rpAUQK9vrctfoV9+Tq41btwR/IohB/9W
fGrAgwZluSAmIa+/khRQBMlr9dqBYBEa9wBSWWDeF9cNykBI8pKOQkkO3AFMiczU3fNYZuZ67M6F
nWXwGwgxgOxFltaYD3ZdzBUSLW6fTG94TgfS7Dri3dlGWvkAEPKAGHjaYfBqDy1TtoF4pStxrev0
FdhZXGYoqrkQc9OFhHx2c69OlzJv2rZH5CtkG5duH3YTAAnePKHUaxFdEhXWNhj8txoaobCIXb78
pPXg1V6qFhVK52MBmEXRBgnj8aavtd+3z+jKwVn22MZnBCBN+x+Y8NnBibWxKLUcyyvZW+r9zsnk
Gw18RvmmlD+G6WHS76dZRu+5tr5zo+bl+tQyLpLGhMuO1rzLNPu9I31UNTJi1/XFLZ0UlOodB5Uo
wY7B9LgyW9QbvMIvy4fGey2RNpePLpDLzaZsjyW4Pm7v6HXUw4aCIRXbifm2K/LmEjoIXt/gcLTl
70UuNaseYpCMUEXy5Vb38MyOcOxjz1sa9Fhb095VxQcoZzTZaO3yGS7T9MulCNvXZF5vaSWW0jXP
s1r54yRjc5NtluAIrt4CHk2xiLxGb1wp93nqPjvFwdV7GZJoNUye7deyn2eOXtYuqJMqLIa6j4rz
S2kBVBn3BhLhWLvnWuy3nf4fXAEnaoEzGCqaoOIFaLB+5C4q2HpnhqR8nNIHOqSRMf7zMx454187
jvDs5aQ1JpXADtHowdboprOLcC7+uWOMcHxuRni1lWMxmL0KM70yICS7G1I2YV22ktWsFP5hR0N8
AJcWwCDi65AzXqeqi6ouYJQzekE8NiM2JIWxt3pXG8O2ydJNrvcozLlMeUhBabYxAID47vJyOOgt
BbEZb8DYeftgrzmQo+H5oqFA66FOeulACsUciqeUFRoCxvCuTjNv/JhrYGhXW9P9UdlT+2hBsrYL
FPQTkMkh6G5u/4S1M3++M8KZd4zGxCMFO+PGw6mKtV+tY4ZOJXnCrS303Ipw7DUKLtwpxnd2+FcM
KvpapQUxe56NB6LOSIHBVfJf1gW2KjStMBJw9QxO6jSviY4Ce5q6cZQx1bqrwM6OBm5hSb7iWkz7
nLVCKRhsJWINtGuLLqkWU31v3Ddx9ZRSGQx09dpBy2/xYmgYGiLQiMR51s0quixsEYltAmPa6equ
GyKj22jek24TkAVLMLVrkRTbB40ClLuRigofTVE8dapHlNYht+Q7WhcU87QvTXNj007yta4f1RrU
zUFgD6YAWBMzIif3WDOnOkXbFMMmSjgPwGTa3xr9iIlf2ny57fOrCzuzJtQonZJ3c1nCGkHR2qVb
Q+1QPmz9KpXs4LUOAuIb7mtk9EC6IvoI4VqZm6Kly7omSw1dq4sMrwzTvvWhIhJkjgaBgK8eANgT
G49x4URxNgX/vlb8ABSxDfvTey5DTFlWdTJyXIcEGutx+RPap2Gpsr3qpZJvuHbGQRuMJAX9b2AK
BHdJZ9ulZaosoJnHweWRWvhe92S5YIrdczAiO04jOXhrXoPOjwuZOVwiaMhcrs21k1Fri7QKRvfH
rCHBfCpb02814jvgtWpltH8raTs2chluW5wVCJFLczqr6nLqGEoGvcsObDLdu0wBjtkfTdweBkoh
265zW5n4wkp4wVQwmFh1KJajxCnsqz0O1VgtTxIrs7bK7EZ1KkNLrJrAugxUfYBitIWNHGyA5x3Q
FQR8TvZMR3UI3dt/9kMNrNvAhS3n4Dpv7ifmzb2FG7gsdzoDfnG8b0AR6pFY4ocrpxvQM/Q9NSBA
oGMs7leVFTl0TRD5M/Cs8ySsvDurek50iZ3Vt+SCdoPktepAXERIXqwUzERjjl2raOwbBgdy4cQ8
jOh9t6bHNH+szUfb3s6si25v5fI1xBzasVFJh6wsavLi1wKAuTcTjgV2yg/F1A8UpSuaSB7kK0VX
AFvRUsWxshfhGHEbG5AnWiUOF0jM/WaCXunTmD3bJcqcW94+tPZB16M5NQOO9FP7hlLb7VWKPokb
FWNVQEqYOsrZV1UsCKHbit6rUE2x0/geWnV/+NzNEi5ZcSuxV0v6iXaICRPa1RwC7eIqGTzFN4cf
oLZ4zokTKUb1enspYuD4tILg77pLhxQz/peBI6+RPqK6kQR1q/3sgJCL6+l1VBzPHxqkDVrrbm8b
XFvWctjAComcAUi5S4NzT6dB0YBndapXWncPJHVABScjjr0qVqGYgILNggyCKCSk05afcfb+KfSx
KSulIMHhHWMbfuK/+NufX4NN8PyvzghLuo0hQsQOtEuvNBwIxj1ji3oEBHdNeIyi7fa+BVNBEAa3
N+5zZ87Plmho8cqzJXFDH/MpjUmQ+yXIKzlG+BFEAntj4L8ZWOTyd4m/Du/v4dHbHB8jfz8uC98+
/TT9e5ABh9am3libn/6T6Xe+6Rf+1+3mFOyef/06yF6gYqwTf67wBXSX5EmTYF8UZwA5S0/TLdXq
aqMn+Ytjce0fAUyouKLXo+KTo5vlXV1FIzd76EhWkP3MdLaxrSrfqVWbbhKey+SxPgdkLr7E0lJC
3o5J20UCWByRJxnItIdWQ8U1iWYt8QlVN3R+i4th1+ZvfTGGWXI/OMqBFJA+RbGpeJ3GrV1mUZ2r
e6V/aOLfjrO3+P62i1zNfC6bAG0XexnJWihXhdM8NxPPGVQI0Y3SXD0csixGOZG2GFBMNLs85lOV
2oFtN3mDlATDD7uq0q0nUujKRk2bPt6VqZuQuwYej8qYERuhlTP9mSfjOIBcdKrVSFNG5eCqKTUD
LS86JajAs5JAQpcZ72izeEmUmehDSULuVdjAQwm0FSiMQngVX1dMcMDH2fAOYkK8vbcaDNDOUGVP
JUfsKq5jJAMKEwt0EZEDsiyXJ4zlrFaNRUvK6fudBVUsRM3d7U+0sg4sAaxjS2C3r+ZN+jnpjaLB
OuZ4eCNEjVpbe1ALRxKVxIT3fw4fbkgoMAB5JOIqilhxOpchVhAIYxjxe4+x5rzlu7kfdwYOhG0V
GmYqZdMZa6sDlAPWjaW/I45Us7GjPcBO0MXrvFADjUqH15k7SXzhKrLgM51bEeoCkzdr85DByjA1
fmOSAMokKFD76PBLsvjV9eAcYTQI38oSvQ5dSm1y6xRMFXa+V7wR/LdZFHcypSzxsYBja9uAbSFb
Q28ccwOXfmc0egy4DbhEY+Cv/Lb3AtTJ7yav93wLG1mzLuz7P7cd8friX66tvx4iPDRHyAxrqAMS
6GZAUqehkcqcO+AUjuPYRbzkEoe82kmgncEAhZwQ8+A20MGXS6x7nUKvB+2ZbuzvWqZSP5/4odYV
CQx/xQ7ekgbQhZiNwGUsHGEztlqmLT6RoaNoGU3Yq/d58X57766+F3RJz40IDljWzTQVzCbBmCJY
oHG+7zEBaHIIJBrKtoj/kLE53TZ5ldHjTIHO5v9w9mW9cePA1r9IgPblVVsvbru9O/YLkTgJRW3U
vv36e+Tv3kk3W18LCeZhgMHA1aSKxWLVqXOQbyLVAFxDnLbtwO2QjO3A4BrsIerVUAfTyFDJn4pC
H4ZkvmfkN/TtwRBSgrZlDeR24S44BWDUxnQX5gFBDCnE37Z10rSL0GTsQR/nNr316eSW8b3UQAOl
SEbup2U+vlxf88U2fx2L+TEBqNs8IHLuMw2pyEgtHAuHjQHrDlm/K5SHiiOiZffJ2llfiCoa3BMn
HVJys9TKubWUqN0gydAOLSaAd8vSnvyiJ6BXnTp5qzBqbq+vbtGejncMkHyogIiXTVJNnVJDUsxz
ohSIgXfK1JDiGK6Jvl2ciHkOCUNPGPDX8f3E+hVLk06lrMa6xvIOjvLZYNSQSvbz3y8HFydCCmDs
4EYWHAQZxRQhq4NsdfyhGD+7LjS1n0W0cvKWNg1E9kAlz9LAKP+dfyTGZAXDSWrsUXnXTD+nFkjV
4Z51P68vZmnPdEyKobiI59eF8FicNrhAicO8GEFrIzEj22elzpgLJS6+8s77GoUWskltHrJCYMSI
xkU2GY9GyS0GwW816uXXIbOczs2jWHkYRjnn7iiVOeRKgBn6Uec9MKzN2L5AdmPCeYhl674a0iLz
ugmPuM3MDFO6llyTnzWphucpoumnZdXG1rLzmdqns613PebK97/fL8jYyYgQKJIC7nz+WcoWGV8v
EwYVg9EnEYTjHL51iPP3Fz8Yqf6YEQJCrpIEKkkwk2LkeRy2tAGwKkn8ibxeX8+Sm5kzTA0sWHhO
iJNpjl6qxaQjv2wzCwRM+aDrbyBOLx+1iWifkxkhxb5u8TK+I8EFlSDK6EDIzLfL+RZWBnQsxzxB
B7XaxiCOUiKAO3YYWOym0FJzv2wL16mCaE1afMHVYVfX8WJAKeViMmgqo5xIRTorbccgaTF8Xks+
tZTg+vqWvBzQToz3QxIUilZfc70nr1ezHhwjq3IkbSkeI0XkSuzBsV/Ql06moDKgIsKCkuw1uun4
K/iNB/upgt4VmKiKG50Hth4M7XFYQyTq2FXh7AHJImtAdihIwMRpSjPpSoP1ReIlfEN0x1Vwh19f
+EV7BMndmYn5J5wsvB1KBGWMennFZ6x7qJUCy9Htx2/9j+E9XeEoXbiloVglw39A06jhdXJuy5nK
oUw5bNkIjGN76Otjo0L7D4OIyYqpJb9Bmg8o11ykUsT2AbVMkzKnxEOGFtuGgMM7MXY2l1e2b9mM
iYGB+XkP2OL5iiaq15o9wAzlk2e2HQYWTNfWVpohC/uGU46nkow6NuDAwuGr0eNEGB1iL5+SLsjl
TrpF6Pwx5HXjxomcBz3ty5WCxUKMAck6GAMxc4V/fwWEE7+QiC2VQFvFXtZrh7jsvQwFxdHOtqT/
29lUfKMzU4Jb2JMWYwudGF7+WtiASqKyZ/Jvf80JLdoRtpHJcmNoOexwAxxvdR1YDdu2k/73PoEc
GP+gM425UDFTk5lc6ZVC5p2z/RZcFIRjTIhV4fWTuxAbZvFzwN1skFdhA89dT+sqHsctMC08fuvN
Cq+Jp+sGlnwbyHNwgM48DeC2OTdQkCKJTA5uOjOCnl+ThVwDYJaoKyd1wbkNRPd5yAIKuAArn5uR
jdqOJJOiqpHyw8QMl9Xyvs1/GnXiMrbW1Fuw9tWFgggwXnxo/Z9bi5FsmFxLwBpimzcyyl1ZB37R
Fusr3c5aG4FY2EJYw7UFXUDgsMW1lQQgCLQCQL8y2XvZIC6msAK1XknRFo6qOT+6IKKOovKFdHBr
9InkSOCUkbm5md/LcVa4fRbVbt6vfKzFBZ2Ymn/KSVRguhQjvM88lUBvpVWhpW4Bkki/Msfq47r7
Lfg3VoU1gSQO9/LFHFEHzkddgSmjlHb2aB0hyLBSP1kzIaxmNKKOFgQmqmJwHidaxXj2U/p4fSHL
n+fPQoSDGo3AbE4OrNi9hA797aRDA/5RA1/ndTuLro2og/IySlsXTON9ZQHlMBbg/in1pw7KyJ1D
tiCxDMoxudUkcE1ft7f0/p2j3P/aE4FOo61F4EEDa6BTgLelriLu8Y5aLlXLd0LskDK6iXgS/oNV
EBjMpUO8hsWUCBNFRk1ZCa5Knu4d2y3SXypGuAv9PtMUr7VXzC3lR6it/bEn5EcAp1i1BPJcj3Yq
hqZGV6oxnqDLHh2feuOYoYBpjIETB9eXeYF/wGV1ZlcIVLpSUFmOYFch00aLQr18GLXnXt80WO3I
N7wGUQjLw7bemWvZ8KInnaxZOBcgGM1amsE2umTwHNOADhr0+lJ6qxjgRTWylfxmMaqc2BNOiD5A
tjri81rVA1UyMFOANAfUIde3dPEcnliZ/fkkdk1FTNtq9pzRcYLBaD76unXhsTFEDyb/uq3LBt/8
+VANk2c6LFzQwpLSBnQUtY6yW2NAwjhqK7coQfw1t1oYeYZSZOvq4yGHjLcm72RjE8XfiWl6Hf3W
rQ21L+6ujYEmNIUUiHcLntSpSmNhIgVvFlb/ymy2R9ZA3dSmK3fD4v6e2BG8RsOkKepwWLKkAp0z
qZ7UqMhYP9g/NULgeigZoRJmYkD7/EvSEplpMYDlzJZGx9W4U7qZw1fC29K2zbUpBxNhqK2LFU3U
4gawGwNh1EKML8MDRYmNm7axX697ytKuoX4IVCpgVXgSCWuxig70Hhiv8ZLYzJ9NeUx3FaHtIQLj
2auRJW/XzS095E1MsqKHhJItfFMohEUdRMMrBkrNFPzZXbNDsYp37yaK++O+lVK3tG7T3q/XxFIu
Oj44D3iOzbkXvhmmCM4/Ge9zs2spKIbhDQe7KfQNlEBlV+ZGfW83+yjFLBeoYSy+UvoRtxcddiDj
QE2nIUVG6Uc49EUzKA3TkF2q1rAblKBXzGDoHqdm7cDP3+n0qS4aEva1YapC8gmGioP2swqnb9le
32m3KNgagR6yWav4+pe8aPMKFsX7N25qPU5lWJRHT//gW7R1j+Mtfey2gNffDp7iGV7+IIfsRRld
a19srtu/nBs931qx/p3HCpHZnLhHO+kIdejXdFe+xn5ysJ9HGkxbK3GBaHtW76a/56s++6iW8GBU
0qYfGiXC495OIS/+FuVF2Egr6xM9Vtxe4WBWhPVx3WN5k6K6YCZwa7V4rB2wxTTyK1XAcwhi+Lp3
VsLOxc0h2hUSjgHrSsjssfKmO8jx1nFLj/1CnGt7Vz32/rBXb+zQ8bXn699TjHdfdhWw5M3wIaCX
hPUWfZ3I4F5IPIyDQNByU/FXYqzs6eJpxOFH7J4b5iIGH+C1TupmG6VjdtvewIjLpBwbaSy2EDoP
/2FBf4yJ56NztAT1FBiLtF9TtpOy3/TvZ1rmM3BiQ3i8WhE4jUwNNnTpQHS/Mw+xhQpNpoWVuq+V
YCo+Venb9XWtbKLo/VE8OSM6own6Tii8Vml8a3SYfEocLkEvTO1WItuiX5wsUfCLTCb5YHEMfsva
Q0Tuy85r+cqQwZoJweUj6ExPFgXzRWT/sHVXm3LXoivhcvlcYapKtjA3oIDZ6vwGMiYUWft5gN1w
biXFm8pbDpRR6w7alqQ7gz1bEkXfBhouYWkcdQhPma7arDzVL67fr1N28ivmj3uShDq5VoxWj18x
VDtZc9VocNUqsJLv0XDMWsPtiW9i3Lj72/ahaFe4f6MKb5yiht0xflJNT022U8F8k60EkYvn0mwH
y5v5XeaSpThwXk9tbOQEdiSQewIbKAOMXm0J4b5KMAQSjWArlhVfqrV9VK001+c1iFcwOpaAuiGR
mhlIzve2ZKDNUVTYTkp7r1uSn8qN1w/ah8mtHV27fxc/5R9zukh1N1h2yUcVLZE0AjvkL+D9fUpc
vX7EcJMLZYeZ+DbLIcURrZzIpQBwalgIOiaT6xEwNWjHQDeq1MwdRXHRUsljByL067Hm4hn69T3B
H2BqGJ+DTKrgN2lbD4DGwZaNmXG30zBy0oIPyUj90US1uxiC+b9XtXaXKOkWnuFP9sq7YnmjT36D
kMOVbd/kaY/fIFkxea6g/nKTmbnkxxPHfLxc4LUh0WlDB3vcF0ytjtlQbRrb7ldK4v+fzTDw4lAA
2VTE4qESYTrT0PBDZDP2SON37Ta2PqUmTIwQ2nncHHzor3QV6NDWwtccAi98G0h2jHigB3uBmC61
mAG1xREi6XinSWWQpGtyuItuBdiXgTkcCGmIBTcVz+KsN9HLkNiHnWwS7acjBamxkt8sxXo0LvEW
AKT3kmcplgZN4kU1pxnGvjUxZA8N136Vh3K+lcT9MtGT0cHyh+0SEeZWWjDFjpFFqR1C7EDs19yS
MuCVCnTtmtZ8HQHf9lCf/TEU/FtdWw+lThxPybQX0ujaSmRaDIvgdkWDESobeLkJxwi0FbiUqgyh
qc4CopFHZk3bZirBJN34CWEPegsS5CEL6BoYaDFNn/HgaBw5AFBffNYk6zsossJ0cV+Zw4ZV+o8U
LF9Z8wiCNl+h0S8brH2x89L1rdsV78CpRkFfqbvaSJCjqa7pvF+PKvOBFT8OvgmmT5wZuiaWxUer
LstmhDOzIQapxUOmjZvU0FxChjuedyFJyhWvW/LtU4vCiwEz3Ok4TrBYxFMJxKHu13L6zowGRJB8
JTwvefipLSFhUqRmGtQethIk0k6P8Z3itehX0pmlu+7UyBwvTvKIypCiWnFgZET4BS+Ji2IrKC1J
hNdtcP1rLT2ETk0JiRNPmzbiEbq2mMn16hxMRK7FPkhCfRVPPAhGuUW7EvKXTUJpFwgXRCIRzhVj
5jTpTKxOJiUsxV6VqLvRkd3WdO4IqNlQgkykaaUM+cXqfOGXQI9ZwLEhbxdBAClpMTiRIjbpG/am
eyMA6/mB32pu6t1IwegRiCcCZOk1fnZb+JNLnr+Vnr4b9uyZfCt/6ivfeCnmg9seqZSJTisY8c6/
sZRVBmSwEJA1KEDJln3H6Gq+tuis4HQAKgojTBdcyjzPJsNI0UUkD/qjEvI9DTrHHzw1NDY0TIAx
c7105TAu+e78UU0UvEB3IMLAeYGyAa8b5C+AcRf32dhByjhB1DR8EFRjaIA2xmNd89Wpt6XFQroC
iAqMFqIoJEThqsiQSsgdNFLHY6KBxC1Cvr2yuKVIg5Yf7lCgVkBTISShcjP0OUNHDiOt36XpjkYv
zHkx19oSiyuBQt0MzAMjkhhBJ2sYU1ylOCA2ewI7z2tcRa7dr40CL2Y86LKh0jrj5vByOnfBxiGE
ysOIHNe5NaLAhI58Ho7VpmrvZSPgSqDhkWQelO75esxZXN+JXSFeR4PSRn00zTE0D50k3mnlI8+k
8LqVpXvodHXCAYspm2jWYxcjC2zylWb9mo1uHQYYjFrkVsiKVvHLPF9pbS7bNfBKAlsN7mTBR4w+
L7W6wepmFXOW2TedZfrjJB0J6OZzRQpN8/f1lS6FEkSQ/7MocvGRJmOdlssIJVCAtOM7p13rpS6m
OKcmBFfB604vTQoTtk28osXJCiJ6T/u3wgTF5VbNa6TMK8+TpXtintMCvwequxf3BIF6Sz3FBtyk
AwbLeO9zTLQmva91zR2rhn2jZwe5H3fXN3PFqriZOu73pOtg1R6OU3GM23s1eq2k+1rfVqVX6ive
snQWThapCxuLzkELlWyY6+Mnnt5Emu6ukpEueeSpDeG88aHiJlVhQ09qV9JdQ4ekFgPgiO/HJpj+
pTR3ak44eGNmJyN4BYD5iL6nOchGhqBqV77S1zUi3Obo9uEeh9tjHFLkbNQS2pQ1EgmvHdMUHI1q
R9+BEDU/2ZQ4ocOV/AnKbMmdNTTVhNYulY4AqQM23ye0P6D1mt40ht2vIVAWPieucxCDg0wDqDFx
yNbOHVY0eL6jArUjdF9D1sXu1iafl04jwC3oOwJYjRbZl5jxaX6YThVIG1Ak7PvSOECpXr2nmXGT
lMqwBVXWfuzU3kcOdwshjxFCRICvXT8kS8s0gBtC/gbkGmZbzm+OCrDeIkvxVib2k63fc3ur9Csm
vhSXxS98akM4GVpXTJhshI0GrgpS8kBvuJukzIUW15Z0w7PaWG7UmS6DQGmiOV6SgZQrV1xQZm3H
PPUHTXUb+cNCPfD66heyAFAJ/1m9cJ5sKylJPRdNwdiJPl7f4gzt6ZqI/UJUh3PbGKez0NDDa/p8
j80urVGlwKtSrX4n1XP012wPOoak5hwDUkBAF4noxtoAUnuskQ9nTlBirALUhmPpQ3V2ZbcWfQUN
UHgs+pKI4+fr6NUYxzTBC0Mje1X6VXYbew16umZi3sqT8yAbIyDgA0y09pPTMbetfHlcqQ+t2RA+
B0+qDngZvFps/rtMgoQfh+LxH/zqZKdmvztZRqXYbV3MgOBCi0C7+mbzD1BW9+BqvW5n0bNO7AiZ
MlPUiJoG7OTt3tBe4m7lTlv6+xDaRs8bQxkzhv18HSZHZci04LkTTuAIvCdSyesrWIyA6N7PVHFz
m1tM9ikUvBuDYgncvHGa7VAHNvdSzBdEsmcam6FHrXBliuxy8h8H5tTmfM2efp4IiP3OAYpce3IU
d9wAKeTq73zj3E2jG7/WB8fXVzoKS06nzVOnmNvEBI2I7khNLWt0PhcCpENqbiSUA/K15vZCwoMB
pz82LrxOJnLTzMsqfUVGcdOfslvCXmTLTVR3HXO1kI3AHqCt8A2wDIgPxJhEllLPqOrW63z5BQwo
nYvmmme76GYf7KPsA4Z104TpZk2AfnE3oWwog1Bnrj0Ifl/XIzVbDRGPKXs92hfDh73KbDNHM/HW
AivJfzYEJ+F5orc5xZNb3lgu29JAfSeHNnQ2ECN5pL6yUntcXpI5d2WQdlgi1fA8GBRFE5ZkK8g3
PvvsdmxWTPw/heiLNaFSg+Fn3Bc40+eO38QDiC6ZhPEqiZUvmCozfhhy0r3qdlZs24KoH2DzcXaE
xdKdlccNIKpKFsSaoW8JJMh3NK6ad30g8vcy5mQrK3QKY8mgqGsBrrsBSouEA1XbvWxOne5OVj69
J2Oje+ARwX3fDbpcgKHarvwMula3DUvhI7U5K3+26m09WtKxKsnQuLI9TptSKel3NVbSWzNriwcC
/OIBRDTNfSpVLeqdEQgf3QS0uiEIh6hPZfWHPSVtHECbgaiuigTuuW0ZQ77RsTveTahfDJCtbBCW
bUCx88iqbXfiY/3amIm+wcb1j0hW6E4xSiUAsXU0gVPX1rdRMfACDc+yOjBNm38ZiXcdgDu+WrZ5
7o56FPtQP+nD0jSqUM57J8P/lA2hPfbywSQZoxgBjLQXmgJi3GOOpQJYD6wZAdFTMATqmawfwGdM
trR3IG5c1HJdQ6Kl0zFFm2J+vpqk9wHD99K2a1NMFFlG54QxNGU22eSY37ImApBFlqXnGMnTx0Rs
csQNpAeSEmmtx8AOkkL5yIKSq5ZSvQtAY6y8aZPq+KnRjnurbDB3n1bqLx2yGve9lcYBrxSGagVR
s9SXcp6+ZdAaLD3q8PRnTgzglzUpe42VrtvxXJmgyDBCF5qz9jaybXC3pJZ2S6RR+YVMItrZgxrf
qswo/YpPrHBLNBvfnFI1H/qcOrEL/ketAD7UTnuwOFGablrQm+24WjcPSayVIZDpTgMRDG3cS33e
Q2Y4kgNYA/OTwUi+6YH2rPAaMtJ7O6X1XUrKuHC5MyfQzkCfaJLljzyfTO7HRYRhW3CfvlPdjBy3
akj0HvPIHFylrfF4Y0rhvMSJJYXxlBZ70srac94WGtnpfYJhhESdHpReg+B3MhqehDG/B8Mqya5R
kIxtOh3AkKBsS4Lp+BxdP/BCQ8V0k9b18JAW3di5Q+qQQ29I2RYoznZLWCEp4HQq+Y8mj60HDMHZ
FRycGE9UMercz60ufeaxPjyptFE+QHWK4cXUkTFYUsT5c6515XcM44NeVYXisu1GSVS+dX1ZPxnQ
r3DcvNC0TSvp2Y0NmoVgarshTHndP6vlqFYulSr+e+j6IVAAo3lWIfdRe6kNqAIIY/lQBBlzoict
IfEhYwYIoSgqI8/qqEohJy1yHJnLKRQKILf8qlW035E0q2C1N82bvlDJHdUaHGAOSQucolHfRVnR
3fR9Ir+PHFquKvgm8NMNm2T+2HHrLqtQUnVBiTLsSgIsmguG8GTcsGKq9nolJfdjPLXcdfSo3EFc
i4a50aoBMSbobNWNMRwkZPU/VUXvXwrLaXeZnULzl6AFdcxRIMvpWEZ+UfHqO7VJdIdo2PpSlY0/
rEwtw0nXJBQn8gFDLlYRc3caR3rDOoa6gTOaZFPqcfY0IFyHclyrnQtDdMedogxtzU5u9YLHjxIZ
o60ZaQaOA5j6XNuMmoBq+XCTjlMX8slM3jOnBjPPGLVBNibWtpetbnBNaoAloxottJ0w81WGVguw
gz5a9rHTyz5gca4HvEuMflOAhMMBN6tuTC5UeGrH7TnDnL8a1WmEilgFTJRRYG7I7cDXHoBYo9E8
i1pJYIJ149kGsTSmD+pBmhDCjApQ5VqfCs+R6+R3ZOYOdQdeNq8ld0gwalXxbumk2XZRmoSjntbv
GpWabYkZeq+S2iaoLNDSY4y4f8EEePFoy5Oaub2e2KBGS/gDEIDWgTZOfYMp1mmnwBNf2kyK+EpW
vHSVgmXhv3eKcHNLJWIo0ZFrlVlQYvC7Nl6VNTzomo05FztJIeNE1bq0QNra1ADqvlXOU0IerqfG
S8n3yTK+MucTEw7JLVOpYELVv0WQlWirv8fzIN8AxQEKHHhBiqNJo9wmowzuXS9T9hAVkDIGKuy1
XHspjTo1InyMTkt7S25gxHzIvpd39G7aSt4stdp3busV3+Xt9V1bTO5PDQpfJkkNm6rzqnpPQQi6
n7b33Q1wV/fa5sXx5cNaLrrQJgF+BhPeUExHm1QkrpRtSS2dBonbmAFP0t/b0kNr3FL7OK1xZK5Z
Eh7HJYJHlEezJXmjR1ta2a5uPkzJhq+NSC++ytBb0+fpZRkqV8ImxmlmmF0GU+QhPmKM1wBeYt94
TA20n2Tlsbx4lP7YEv1cVaDJkMew1Sm+rd9h7qbr/+Uogb8L3TOUGi/EyCroSaQKQXO9KW4NBypE
2coaFgtJfwwYQhktzRtu2tFc4ule8j40oxtONqa24tuLOwXEFDgMwQeJT3MedCzQJZV1Oz/wrE1P
Q6lMXDAAXj8/6tJS5m7u/70R1HMjmp4OFSbVAIh2gZEOq2/N7gg5ZtvD0Nq96VtelLr9t2Zvus6m
+A26Q8950RV326N8F1z/LUuQIvAz/PktQsUpYtKYaDZmNDvtcWKhDEyTYr2rzpsMWCrOF2Y2kjHU
1+YBlyIvgOjwFIhLoG8hmK3aPOLKDEmV6k05ZG5arfFRLj7VTywIR5m2hUqdGZDqtONHofxMgaV0
ZOKaGvqq7BM0Kfd6s0bGvHiqQV6qAtILgoULQoI6rrVaib8+rQptVxenOt/ardt49Mh+rHy72eXF
t+apMSHwl7WFGUcJxhIbFVy2M7qwxQ1jGyGLtgN7I/rPuPy9YnR2zmtGhbjFqxgtpgxGI0zsbKuf
2R7NC0//lP04GDb5y4q5eQ2X5vDwMAwwuIEX4/ys6HJZUiLN8KWH6qD56e4H8+ht41qQmPHUexLW
O7S67Dt6XOuJLjkQwIX/WRZ21wFPCiWzi1ZpWOzS3/Qgf1av8cZaKZZeMC6g9AfO7T+GhB3NnQRC
DhEM6YbrPPHXcNpAMh1UiBCf+pndGo/RDzz97mjumnfVi70SjZZgUaDQwHQzxDABrRCZmGpLqjBE
hA96yx+bo32vQ9txU6IC7Tke9eIPfj/e9DvT8bO3f/m2J5aFOGg4EXei2ZWab7bhHpEiKxvT1yyX
f2L4fQwrl/n1DfsRbzowXO5WrC868ol1IQQxSZNw2cN6+drjfbY9KpabvvZ+sZc2LGxXtnkpswCM
Z55KBn4AFbVzP2Y1uPvMGavOyR34aXozbIpNX9+SNTXFpRvs1JAQ90C1NjrdDCGXque2+qbRHVSt
rm/dUvA+NSFcknEJd2VzaJ2s3ZABHqNo/5A3A8yBriVIi21QFZ3vFgcTh67OYFunv+nHjeUEjrFS
Ll66hE8aU+IEhlJntaxAS8kDHfKht9N9wxJfAS+lFqv+9f1aMgXeONAgzNPvF/AlXkx2RHtgR6Io
dzOAiczRTXmg/PWo7BxJTg0J316W4krPmtlQ3RQH1O2SfY66Eegd6vreqiziVV2L8X7T/BhkpfbN
yQhTk2mgA2JrV+GSw6Mbh1cPmE7AXycUQtNGm/ik4pFgJaGsYggreqTyDYjuvUFZgast+eOpKSGO
5IVaIrzC1Dyww7SHPlrDMi1bAF8yUM069J2FW0hL08wC9cj8Ft0U/E7rVrLnRQ+Z+Zj/9++Ld00O
BdxqwN8v859xG/s0R0HKsQKNFSu+uDQsh3YCMi7ARIBSEcfG4YjAbFQwZXemj6kdJApSaFAw1aIs
2EwWsNyWCyKygCZQw5QgtWP3u6luUXzs3FjLUF2SXdY721aB/JiD2uLKXizdu6c/UHDipuPt1M57
0UpvtnkfmfssCjBSXzb7sthqawjLxa0/2Q8hmKGsi3uIoQmRAPABDT7XLEZP5VuKGtz1MLAUmU8X
Nv+Sk2oD+FYMKR2xsBgTEdpLI93Ja0oci35qg1sLmRK6YKKf9lJuoI0EQGGsHqJEQdN9Fd20vF9/
TAiuOppcR50Z+9ViusSDVFt7l4cQ3AtK3zy2O8nPf7Pn9sleCdeLRQcMzf63NOFK6Cao9xbzd8qh
DXjX3KuSi/q4+1M+qL7kK3gkrREjL0awPxYd4cXJ8tThgGcC8sdkL62fa3C6pd/S+iBla6NliwCO
k9WJMEbSkyYBcy5s7aaDdqP5KIPeOV4RsF39KX+qrnUYtwYys8dppWW14jKOEDyJY1Z9qcJlIlZs
ecwOpp5u/8Xx//t0Yu5Ta+o4xAQb6Zjthms9CsS5m1ppcN3M2vcSAkfZJZWuEOzhiDl1EJdaeeeW
ia93T32c+tdtXZ5l8EGBEwoZCtI5PDPPz/JUOGYiSyh4x+Ds6tWH1trgFlpZ0NcYzfnjBw0uSPtg
oAVkMhhWP7ditgONMm3CeH/nj4F+G/nqTvPzmzFMfdufPNuPgFB2IUXXcz/f+N/3nh2spGJfAKlr
P0LYVmYVRqVjGt8bQanjDaHyw7khfn3Ldnzn3EJP82fy66C60Crw7cfru3zpm+frn7/CScRUkDfN
fJVgvkHGNGBKUFubHvjawmurE4KyVlZ2ZytYHWghktTVPz7i0Hz/NPaoLm5r13xoDuwje+DPzd30
w2QuBZt2QL5fX+el556vU0gvrIlGWB1+RIWhwPgeUpuKts2yAx/XqD8Wwui5KSF801TOUcSDKTx2
3lHdQkOu+JG9HLpX6be91R+bJLD+OsLApA5CUzBuYCJRHCZI8iEf7RGMBxEo2C2QJhfR5/X9+8Jf
XXzFExPiVwTfaC5NMMFTXzmiV55tGl9yreNzbLmfshv9Np/foNzseJDX25RQoHTxwmxD9sO8a2/i
tbH8yzsSkQHTVjrk7MGwKoJ6kj62Cg2UUJ6u7FWID+nBaP/mRraSUHxB6M+XPXNeo+AKSSdINYjY
RiPN2pHJDvovI+dh2SbTNu9QuEDoM0zqW05k3zI5i+5A799ytIWz8q7v0/SJTRrbp5magU2xUqTY
LUENGuCBmj6pgEge1HgYRlfVh3I70MEqD7wonI3CywI5Ut9DnybmscQCE7xkqqcVzHhKHbw+cE2q
5i6u6xKbjWbpGgnmZW6Ipc5KIpiasCEDIwREMiaUVBUWDAJMOQBcing6ZNx3fTMbxChVoKpgBjLG
tt9UXblWK7mM+jAPwvSZgxICBiJ3R2b1PSTBKKDqKnqYjZXQb/aogdMOQpzhdZdeNAW4oQV+AAvg
eGGlgxMrcR4jvUrbDqQVSs52UQH14qob1vLSS28F7eA8pox3NsBG4rRwXGAOsU/rzIvGor7RzAqE
n4ljf1YaH/djP5gr8UCdUwrBbYFFhiwDthJ0ZiKacmBN29cFdDZ7L392jjNhh6H4LeATbg3isUMT
kDA50I0NGYw0QFx6g77WytlZ2N+z3yDEQSVpm5krErSt8cEwXiPrPcnXNnbNhpAkjIlMW27DxpQf
SXusojBmT9fd5PKGnHkP/9vKr0GukxuyGqa6kSaY0KcxVDB4PEZrqktLJjBxhL7b3PMDjdP5JWz1
eo6JUJiQYsyBmNZ9nycrq/gq94secWpDiN8dALV5A/5krwzSKIjvsxf7IO9UGij7GQ2mFO609nHW
liXcuTUDZYVjwCQA4q6DsvkasnOhsIqc7WTjBBejsm5yabZQHawnyM4AOuMZj7pvulkIYqEZxne0
9rknrz2V5j98bTcFv5NSqHsMUQU9xof0vvMV5I/vxo16zzx7ZwXgxAmdV+W1uyXemq7EomUdMnFo
087aQYKvmEbXNKyEZQi8uHr+HH/jmIw0BlSaAMb6cd33Fy4DE9fsl5YhiBYcwRjCi5N+Sdpy5Th2
0LMGHFOm3mD6NtmMxNzIaz2lpQONb2obgJdaoAMVgnIbo2BdcBSjc2SC8rDP4u/tGnnhQjTGqv7Y
mP329ERrlQRtQ9jABBT73dVvMvXjaO3AzW9XwUUsGbN5GEkA38WF0F5tNFCV1ofcIy/yvngyZ7dQ
w9LGgOe4gk9Y+ExnpoQFQQKBDBXwZB6mLiQzdrPoyQQOBqAwxbypDK+cVhoqCzuIowWoMzD0+iwO
e76DKXB7Zt21EJEvjqXWYwYidrtxgx6Hd90BFw3NjKYa+tLziO65IaqapZUnXebppHBHpkB4m91F
Vh/Uevl43dRCtAI18H+mxA4+KXQuTw1MjWbpDnV+HNvi/bqJBeeGR6hgTUUhwrl40pZ6hryugIm+
o35GtPtEg2ISIGHXzSzFetBVQsABgHSwRetC4G2ZI/U0Bf3J1Ift9MjSGyl+perO0H2bxcjibqYB
E153RXpfps/XjS/02sDoBI3CeeAIpVxR/cBsDCuJiJ6hndiPLrSjD/YuAMXDpgYjC1pOzoOEZy2o
HVv3Rdr8fRkZ1oERtXDCgTAQX0KyBIktlhgZ2BWol0HK9n9I+7LeuHWl218kQKJEUXqV1JPdbbvt
eMqLkMSJ5nnWr/8WvQ+SbrZuE8kNYmAfBMclksWqYg1rZdH6+gKXDhFjsBh2Qb+/RUUDjFbEwsdM
ASLU8oUWNzM5SsPFhSckXwUKGUiBAMuOCvfLiPrJzNAo61YYoxo8dACt0W55jA7zsQVsnrL+RrbV
9vq6FnomIBSBDuZG+AC4WKWcS1q0tMLCMgdduzdvzaqNHTQ8d/yoMue+9wiGC5AfvvO39bSydpmL
0gN1gGS0ln3MQrbu/GN4gHtio5M5q0tMHGUu7Rx0QMW947uBB2j8h3iN16X6xh5RpcYjKXLvPiQb
wX+3YLnPNkL0QVYeaUkO2f1b8mu6AWzFqnKMh+79h/Uxb8Zt47bbYW8yJz4yEC46yIx61z/hU02v
fQI3VifL79CbWdb8LIqV/aS/Icvm6ge6gdK56HE7HMmxlMAgLPRVYHIPzz6bo82giVEwtR2c/RDU
gNjV2s0UutOqOSANdg/o8uRhlAhbuEP80Q74JMByIIgRdnhC4aOeMSKP8cetmgGpeN5GRDb6z/dI
2ENwQwGuHFYQobXYAGPRoopKS4MKTQDrTVZgPpB4p6VjAqehjpFgUBIBt5Ov8+SYfD8Pm7xgmQum
zU34agyOvyedoz49JG/hKoi3yE80jkQ3FiLAM6HcZ54IJUqY5VYGoYPbbIKtBm5kt9427+UrO2D2
+Z6ig28dHrJbDdZPEmkspCqBCQTbjtSAAY4AsWzM7Hks/czKgEuBDuJDvLNugEY0fsfIpzse85fI
o7voPXmNnuJNK3GfC8GACXogzOmYICbA3/OFZ2Cz0kM/RGyYo6h/F1UHZv8aZLR0C2oDtGe08sHy
IucjVlWtJMrbJE/wdK5eNOPN/PvpQLwnYV3BiMznKcW0Q950KB8bOXrOUCceEo/k93onic/4XRVU
H+8D8I8juQEEJ7HyTlLfMIeeP/a0jZZ9GaxNwV4NcKjQR5+mjoK5ketKeXGhqQrAUwwxYR4HCBFi
F66Koa0ZoRkgV9vE0Sav1FAckHHDyYTwi3Gi+FWp2a0/QgjFcD8oYR093zSy47k4fqwEOA3gskUS
DAR0gutV0dBtjiNA+2OCgEUHyFYpsRoXavwpATKAUEvApydIaLuyjHqSokpf2V6OGVf7UUttV/3+
10cCuwfkK7DXscs+S7+oS0TPgGhvqtZJqxHAV6/BXwdDFB3DGqdwxqkj7BLWojRFSGuMdbh5qB/1
rvdorm1IIJngXDj4MyncYZ8c/JQOfhf7XIqe7EDvsNGi7l5nshHnRTE69guJZXCVi1m6fkQ60pzH
FLw8dN+O+oExTEVknSQ8XxLDkQIIGDvQWygWtoC9QcwaQDhuU+tosnNZpTvAR75++hdOAgdjcngh
8PHqgF8WnURR5chlAmoZr7j1ABb5Yp7Qbmt6TRo/jsrghaEs33dhdASRwqsjtoA6PrYsRchtuIW6
ispvAYDrEoxUGunaqDc0kngj/hvPzBxyZUjdwvlivhdj6XynT/SCzYVZ0hZlJctqEEogIBvA6ZuU
G3O2Hns/k0TIl528XB78POcU0lELEbQ99PXO7zLAdA/gjevSVYnGCXtTANWaPSfJi6Ydw/DNDiTl
waVVAmTSMPCQg8sQaaLhS4Yoq5Fi0uubIHQLTBY20S1IpAAoL8lrLZgmlDgQXfA2J2B2i1qTJ+lc
FRAF17/LdIyKpkmH9+Kvzm6P1xV0SRThk6kgR4fLEN+oRo7BLdpDW9CjrzqNBlwvK5zafdlUitMG
0z9YKqDz2ShroFGJJ/3PdWUgVqP5BBeiJuYK46uOxVCTkT0/l86KYBAF7d5I414EtradTNAeVE8K
LWFegiklZ07zY6SlgGzMwdSW52/X93FZImDE0MWnGShVna+rYnWf1pXFC9j0ZwpuZWJUDuhFGge0
n+vGzCWeXiaP+8+TO9eMTVuwEPLKLPqlhi1Q2sab0Yc1U6qjCQjy68tbMJYMsMe/lydc8QnRdZUm
2FALEwml8gUwsOsiWv2DEE4TDZAAHlgKe5gXk20VfA0joN8q/dj2lM+WSZayqPEnUoSdC7KuTmLe
0DCGZK3WYCJuq4M+/8BspaT8s7RpKDPBKMK/AIRM0HUMJ8bxHE+wxP1jCtTwAPzNocz4LngY5ORQ
bMYf1ApF12/ExlT7gLBzYwCxhuqrim541JZyvzlW0beMSezFojh09lq6iikvVUS1nMZQVY2Se825
vGHJPgXy/QB285/lEOx6GR/VQhQI5lOGIACBDR9nP9fyWh06tekRcSS2/UNJrZWeR5I38JI6IDzT
kehGmMbETBUuEeg2G9haPF53apd73TB9RSbXASqrxE8u6QOnbkRCnRc7xTQ+EGm0KWeo3cdsi3Zg
J1W3DUklhuEyaQXveCpFcB6mEWW5XWFBbWpkH8pMzRt/1OuHgvTTs6bMbIuccrlB6T5FSpI1t3GJ
CqGT17F9T+yhfzKzFRn63fW7vXSS2GLeF8xJTEUc3S4Fbk8aGkhr2P4Dmj0fxur5uoTFg9QpFBO0
sqBDEqwHCWhuTzWXEFVJdNODKTvejLpWhZhrpv63Nuxl+aElkUg3oNPdQnIDKnSunn4LPvqGwghH
afY2qK9zoh8xKI83ZZ+tr69uSXdQjEFyhLNjAZznXBSr+twPYohKKjBTltT4ZbfZDZLcMtjUpYPi
8JMw9ihYgz33XBCGevNiHkF3iY6L96KyQ0efmGQxl0kuQUcFIWBPpn5o4iYoFZDYh43ZrczZDSjg
MGKvqHTXCDeNLChYMl3oU0HcATRn44LeUFOCms0UvSpl3e4Arbybo27vp4CFgl326+4mMWrv+qnJ
RAoK0hfm5OcBRNY1sJQM0xktkB174NDC/PQmj/7BOOOxDEJu/mJGZvz87Ppp6o1AgXFu82jTMfUN
SNk3RYmyGiOHdoo8JWOr6ytcugIGz6NgGJ1z+gkWOqzmkcY24keGGooxq+spy8GOilS5RSXZlMW4
H8aDOwMIxM/58giLE1p0uAM+su96MjgGYgUWrOPkx8gcRb+r/CfGacglJnXp7iFziWAc055AVBa2
NUQD5JwA9AJJROZoefZQt8naB9b99a1cCulOxHz2s5+GdNYEtBOunyoQxIL2RUHeuSrW4TQ7fSxx
RUvHRgki8E/YfCq+sQOqaDHhMAaIt3qn8a0PuxoY6JtGjCPZyeb6yhbv+6mhFLQksHsLfTc4LSDt
AKXxsbAYUNuKARDQwZrM6fs407c6uwcM9T+4dz6XgUcU5x/R+dmebCrGBrMBDRfIWbDJGVLigEET
rp44mSl5Hy4uEm99jNLi5gE5XxBlFco0DzMamcy2tbSbyUyH7sDaiqiOYQy2uQn7GBgx5kCSO6Ol
4SMJSXdrdXUoydNcHi6ec7iM+BLOuSuGNFQfKNCUM/QmWPZqMJ0JVAzA13Xy/PH6uV5qLARZyLkb
aNtloNw931y9H2in28hv+s0+x6QNgKjSfIunKvpoJJfj8g6ei+JrPjlH4D2WOtBGMR031U6DKakC
YZQshJAJEdxST2kDNB4IyfxV0Hy3ld4BhfD1PVuSgQ4OGBLkS8C6IxixyOprdQzQJJCUtWem/TZj
6RrgN9u/FsNh9fAmQBYBkzyCzZo0eNhSA1l33rBv6IrbMB9XLigDiSFZWM6pHBHzUVeQKRrA3uKa
GTAlS2XdKCOwUzSJBVkUAwoGbn/haUSwKcXuJ6WpTOza5PeuahWWY5tFDjIX/++vMUhMEKhy7mUD
D15BCYIK47BZaoMV2yydzFpZDDxtB6uIPKv+apbh2gKypJTf6jJS4EUOvOSQxEX/uzjPYmJsMvYj
SLXS9EtZ1y+khGNTUZlXc2CfKwDWCOzVdR1ZsBMaR+q0sUpMSok60utBnHZzVLg+U9e9DoqAYTMj
PJnosL4uiWvbeYYQivhHkqglflQEzThCUms9U8uG11kpPl3N41dK4M1Xlax8IBMoOJy0LXz0z0Jg
2FQOGxAT3MWAUiCvEbNWjfLGZHgai3sJOnDgrvKuBNGhdszo6NgkhauhgX8KjyOZPMzg97IZ6iU9
QTfw/+QgyX5uB2sgqZe+iYXFmo6c7qthzy4wDRT6ltmvliKDv7kQh2QWRhthSUzYebyqzsWxHPRJ
88z7NxBy1T7S1Y/Ay3P7wk3oj7CXibvYxU9xaGfCcCcQ5UQKzSlorJQwGMc4UJy0vyvBCNpHR5oQ
97pCXnguLgj9uMj/o6kcHXzn65r9fiIqIgO3SV9pdlDSdc0AfQzMU5A3XBe1uIUnosi5qBw8w2zU
IQpojSqwE1HJWKXpTUCwh8me5pKVXbzfhJUJ/kXHuLJq13wL1WqNDqDbYJCNklx2hQgy+DecOGMA
eKG20EHGaH9Dng51/QKMK6DiaeObel4ng2v6Tlpu23ir0Mk1o+fBfjTbh8lMnEb5cn1/LwHrha8R
dDQmXVGoBr6mBk9ZfWvQ3gFMl9M3gVMCB9SvHaKuq+Y2BGiVbAb98k3ChaO4izuJMdOLqoCCYdzA
aiaEQBZ5Tzj8WDXcKR0gurRkMwEeZgYr1Fh/zW208KBkv5UsnivqmWXl8i3gnWJMHfQ1Ys60p+o0
RAr8b6eZO13vnRqEnnn3rJrAz8z0rQJU7z7zvxlm/WaokgTnZa4J0jmtKL4AHe4XT+oCpUYztbD6
fngF3afnk9qb0JUAFMcX3yY7VrBVOSZQjXEV0ORtGPKVb7b7OoPvvr4TS6bj9FOEa0Z9qo9pi43I
bacMwpVq/9TDg1oF/7Ljp4KEC9ZamVpGAwRVrHTT5EW3NkQtnab4ArpTgBtuqh5J//JBD2XQ95cv
jM/txli2gZ4IpLmE0AQQfUlf2djuQEfVHTU280NXj5m2ike6SuL7cLrLyN8GCYJMbt5O7vqMp0ve
VZBZRcVcrUg06alnxhnGTtJofO/tcni8fpJLBhNCf69SCF1DIDpmPTKlLgWqi3KbAOUTTQbh6Orq
IU5nid5w6yBeoD/SLhyqr1VTTJCcdBmA76Oi2ZaY+WH2z+trWvI3p1IEf9PPdZcafE3T2AEYo9pq
HTvk0VNmY5nzJEk7LZpEC+UAUHthPvqiwzVFXq/oVET/NAR+4+yq6pEaqVOyL5b5HTBPaTE5kfFW
+PddLrkfy/fwt2gRvQr4fzTBDBwwO6txPZB11nVehtxQlMjsPg91Lk4OKRlkMWB9/gOoPdFMVgNq
sCaQlBUvob9GpzUJDkQdHIB0pLHHZnfuJYtbNPfoFvktU7gNbEYZUSsg00xCJ2HrVDUA2bm34rVC
b81qM/srU/Ei7dt19blsJea38ESucCei3lK69PM5l/Vube/q9o6aMO5uO+wzdLop6ANL12Af7Ijj
YwThuvjFM0UzsQ5KbFQuxCSK1sRTYmfIa6dF/dwN8TEaBncIX1JF5k8Xb+OJJP4lJ2fajn2qjjyD
XvipV4YhkDMj1BvzfzBqaJbBjqJRClBLwnYWWj8qYG/GghTkEVgcB44VwI7mhvE10bq/Lefj8PiU
pAkwHPQCibDkVlVnmqIqGHQgCJl83bHb0M1Qp/UNGfjO0v6dihL0Uy9JGgBIM3dDUEl5iY6sT2rF
plcC/vy6Tnwmd8TrdypK2ENG87DvM4gq8tuGfCX2g1neddU+LH8ks6fPX1XtRfO3pH8tkkdtvLNj
yRcs2dSTDxDzpflYmU1r4QO64iPLblRrrxmxa5GHLJKNUPFtu7JWseOkr3yjsYOgQNWT/UrClwTQ
DIXZe6UCxUFKoDdSyeIWDxJDihYS3ujp+zREJxdBiU0laXofB5nTnd10z0Aw9qre/5eLcCJGiJp0
K0wjzYAYRJG3bWGsZ4iIRrqtMyLJxC7sIbrakRwFCh/YQcQ9VKL0f8dlKEDNVaeqWA1qVgO5gz3E
raJ6tEbymfVNLYkn+GtEODze6odhDwL5aOM/tyl52ZlhlgFXhRaR8sjnQr2OwKxcvw9c3UUpBvK+
nKoTvVAiwdNc6X6R6XgYZ9WL2XlqtEfevvG/WjYgkNLM0WoJFhBZWhdvgsL0g2mipiysqyp6NJBW
auFGFvDEe+ReO8CgzsydOgo4Kbq1ybyKCOBKqbLTO2BCs2BF22jTzmhNDoa7KAectTmsZpN9UQs0
MFvpJrWTdWyDBC4HdQqRtcMtOBIKGFoYQRTzzYuxkGkc0AFZagWyko1X+ohGMNoQf2SyrqYlXaMm
CFtNYHGgxZ2bjpPbg6EyBWyCBpih2g0lo+MDbh741AneRO2W4R5fP3uZOP7vJ+IKrZ5VNnNxwTOA
3jApcRf396EP+M4epJsSb7z0DEBJg1fReRkMrTbn4rKyisZGNQs3GLwUg9I2kLsTzWvIS2Q5Dd3N
xaGQsQstnRyG23hPGkzSRQKWV6bGMB0Kt6+9FjWqPP2ZT18G6eDhglFHW8kfOYJBCjIbfLQarhG1
tr19Y5rIfRoOEOHTUgYqsBRUcctqqJy/AO8NYR+nYKxrzPgULtMeRuNBAQUiHtAEiPgt8CztNdO8
olzX4DaL9Y3V/7yuNIvHCOAEAIfZKARcQBhlJouRNB8/lbRVfyTVV0bXpN+WaEIGgsLcbdLxeF3m
ksk4FSkoaoi+7bwxcYpmU7vzbD9luiKxtosHeLIqISwITX1CQyFEKFW4r0BgoATVuq+jA03S1z6c
ZOn6hQQIrvjvXRSnEdBK2JRWi11k1fBRh/csVZ00DO6RA7sp9e5JCay1jURla7w1liwwXnponUkX
3nV2YbdTaWO1YbNLqlUVo7+7fFS6Dz94sUKASTxp1qrWv5QyDphl5T1Zt3BRIoUQgI1Acl3FgJs3
nbkN99SM72uzeG7KdD0Nj5MebpSg95L4adJftF6GDbT0HDpbvpALSXRzKgbwWaAr5SP1j101eK3t
ZvF9XwETdpcD51J/lTZyLNoijEOjn4j3uouuFvj5oLswIDXUvLx9Ys2DP6xjWXFzyaizP1JEyr8k
9jsMtUMKNeDTO3jX9axtCf2KgYR6kDxmF6IH1OLR1wDkRJSOxWb0iE05BhVgimzrWcmTjVm+TLby
VAPcSSnMfUyJk9JQUruTCBWf6qgea+CihtC+8Ir+mfq3MR6UIUW+dM+CCHwT3nXzww2qECOBmgmF
YlTJKSJB4baA+8cOSI2IJdOOZUscUu+mPpS4xwXtOBMiXAyamRkasyBkHh8ANeZgpqOaEIPJps5k
ixF0P1IsrWAll2N9D2sMgU2+Y8mmzBasKRrLMDyHNyqqgqKq59VkpwlDwISmHiN9sUF5Oa8mjJbF
pexwFvcNs0pw70imXAzK2yTyk0KFqNK/n/uf1fDEgifa/v0rgHfK/ZbCPdRJqDQDe4SmCqQoDIlS
DNFaK9MHv8l7oFfo55co3JKPRauvhjEyIP9iElvwRjV6ahrCxbHsvg6+DzpmvciLSY/gYteG1dBt
FJleLB0Zrwmgg18FNZLYh0gLzBCkPBhMaetFQesA3bII7mprD1omyfqWbjCDFQQMPUIyQE+d76bV
hAXxLcgqstApkp2tPYfFmzWODm1/zPqqhgW+foWXtATqAa5jBEyXvVBTZaZBPEAiBRGI0vquYgR7
bfY9gOL//4kS3/eoOSS0SrgoZXCTMdkq5FWnM0iWLFkdY3lVeELZBuDn0Nh8vo9NQPxyDGjhTsBn
ASFRUHy3Sk15G0hTPjWMoFY9FWlwO9Aw3afzzPbmRLJ2g5GscNf4NaA/VLtn+rHPM61bRXNYgcVM
z/rj9d1f8EkYJCJ8NgRwjeiEO//Oko5j002sQIQK4HyyNpsHWvROmgSOXoDZun6/Lm9Jl8GLDr5Z
jmlmiJCJIEYr+7KBvLCt0K+10u33EeG4qT5YUSjR5cW1oeyLngtkrS+KG4pRFx1aTWFPq1p7HUkI
iCtWHuqgnL1hLu+StABb0sQkzVJLJoIBogBA9uhRAEOt8ArwSwCGD0lbumXxTowDsVOPmseSHAkZ
vXC8aYwV6nfX93VhrWcyuT6eWEGDzXVvWE3pKikqhOkMCrNvPGFH09Rp0wk/spGipVLdmUhBxcdp
ALyZwUXWK7VYFwbIvja8YKmxbam1TlTu7OBg2F5brfPyWNov/7JktPBg3hIXTLTE8PNl2qddiVrE
oSy8pn20wNyqzysUbkGhJLEdS8kRsMyjMMvB6S6tcJjqVYS0bunS2vRfrFydHllgaE9zNBLNBd9O
+z6YerIlRkZ/VbSzvwFIqF8BTUWPnRGVvJ2RN/QNdhzfZraZ9Wih+zTZKIUxDJ5Z9WG4qnszeaWh
MnqZqTderNTar2DWkcXStED7l+cqTvD3DorhWoK29tLXoKixGro62Rb23dTvOjA7ZamLPkck/l9K
dYtSVmZ+jLWsA+//cVH+yBecTYEey8wC24QbzDugiRvRawniMNWdoudQ3470rQxiyTEuxFhnSybn
92SIEP0TrjSEHMP+pzrfGd2v63q54ELPRAhhXInpknlUsathiNkw9Geo2pqivGpn22z2aq6sq+sS
F4wqHzmHVbWQfgBO5PmilEGzh1kHNdZs30yWp/boZau/R/6GSc9sSRSyKZoO9h3Mn4qXzq4zw5+C
oXRH5WuRe3RGlwYQGMCkNc6ylpoFH2ohm4JaHGaQ7YsMETpagTPRjKXbZqj45XtE+qs4/tFLMUkW
6n4YoMHLDOYaYY84Qqj1qokhZK100XKFxvMcrVeAM02N0BswFAf2sUYloTPaar43FasdvCzuhtSr
gjGTpGAXt/fkS7iZPzHjTdoaaq+roJwMx2Mz/yiitxY1xylB1WX+62ETFHRRezOANgYSjUtABKoH
ddxh2encFI7PFOCraflbYbM34KDJpuOXbh6G4pEyR37RIOIm90HoW/kU41pU+V0RFPs01x0fvZB/
fRc4nCc6HjXuGURwED4432pzUqKeii3D0BV5Qv3UTr7rgyR0WrrnGjKmQFTBuxbkTedn1efg4cFo
VOlalePnLyUAZ9Xmph5RiBs3WRHuYP2vr20pO4JHAGAYbLT5gq1XiNYspa7LSivgg9RfarJBtA5K
yMhJgWgzJuvEfi+Kl0B/iXPZoMSCXp4KFtstx7JL1FaHYEPpXbARzo3ixfYDhqAImHqqYR35N3a1
oYB7sd3GeKjZWxS8z8VdI1PaxbDjZA9EYze2U9Z3Jj5FUWqX4l4OGnqkMo+q32LWuHq9Jdk+mL18
AnGkS0vXz2X8DEuqjJQKplRQc7hEcWI6GDQNvcKvRjt8TO/D0HTUQhIpL3pHtCwC7gMJjksiD8Ja
kvkmpPQotAzrlHzzs43FFblex9NNHfeuyTqJf7xAXoShxeS2itwAcD+QP+KacGKBKnue2kjvgP7U
2CVQ2Vq2V8LxTWl0skpAxOJknfWqxP382g7l5LXxZLhNEj0Guv510AI0L9XJnWKCIDfp1dgJAqZI
kkz8QX+a88EXwicApgbARQYa1YQvTBW1UTDtaziV/qUt0SX2dv2WiaG0+PsFG5xnTWhkoQbfrW0S
5YWRL2N6TLMNtbwy+NvyuihMuNEG2DLnEgOwDroT1AC5JU6maRJZTpuHNeKeaUiPoVSGMAGs6Oen
CpraHpi8qNwRw3AM9kKTr7qOvODoVHSfkOdquG36teofCPBxrm/nxYXFElFUwjkBEQqyxRkykMMW
acX7Boj2riVe6iNH06+Y8YtRF9yidTO4lA4re3j2k2btAxddl3jVz6hEWD4+AXBOGC6xQagiLF8x
wX839lBqNpUrrfQSv3Kq6KY1ViGKM6Vy34UJRqK8xjcB3qK5GOgfCXhoVwpeisYDKd0m3Fb244yM
XEIGtwWtEvuSj09D7emInVV001c0XA+W4U6+j5GgJ6PeTqjpj2DKzZtvRg6MM+XQll8z42dTP9nW
vWFvYlAlBoHLBrT9ZE8dAE1z2bzzhRX5b/f/LF3Q5ihiPuZksfQqSLzQTJ0xwt3GZIVxP3ae3pXe
FD/S7m9HI0Wxgl4DA1tRMK1EnX5ad4M71tjHJ8vkyhbs/VbWEs1/3ZUDFrF8Z5D1Wk0AccWEEQ4k
Z9X0JkHSqu1domEGdPpQLZknEr2AsEQRVg/83b2p5D0FRqvpIqfgEAXEanMgscgXkM//yQEUGQYq
UJwXMdX8CXisSQc5E8AdUztD1/wTiqU2vdG6I2OKk9jejPr69DrUCSK4NdE/kC93BmrCLw6OYqB/
VT8M46ZRE0dRSklU8hnoXG7+nw/kBvvEZYAP26CFhs2n4FlrrZsYqMC5kUEc7jzbzh3gKzSnTsmK
BQ9z9LUob5M8c1oVRD2jjddejlzXsdMbR63uLbQd1OyONOY3iR1aPK9P3ATMOwO0WzACPevVaWqw
j8EM2hPm2slzFO4qoAv3sRvbgWewR6tehWHg2NVrVzrd+GEUlmS3ZF8h3EcCAnmW+PgKtWUYN/2o
Gg3d1ZnM6C4YfLzOOEjEf4sV7h/mmbo49QeKDJ6tP+azpoKLcqC3I51rt7RR4O8KkEMkPgHUYw6W
oA4IOA74k4DAqkeWxABr4lPuU4eBumYDXg4zUCJwRa/ac5lrI14x1TEj67DegckT0BUZGmO9zn5j
xbuK87dL/vMNNTJ0W78P9R400Ne14NPUXyjryZcI+w9WGjQlNviSpp+duNp2jeHkSXVrkRvbJ8hl
eRqaERRyrzaPqroO5rtxejYU3wPoXweerDgGuH93w4c7GmuVUZC+R7ozgiA8SzEEFDlTUW6uf/NF
2P/f7vFwEy8ngD7xwz65YEoClmJ7mKgTNm8+2TD2roDVvG6MDaqWrt/PbgtObuZ0yLpdF72orTgy
4AMgFMXMybnkAERXRR/N1OnQqeF0bVN4mdJ/GHz+9bqkZQ35I0k4FxCd+4ZeQxIKPa6lZC46QVsQ
rJudKVmTTJJwNUiGQ/MTSAp01fPhuefcd3RQmnbr60si/Jsvde33mkSvBPB3i00hrGBU+SAPdmaC
/0xvyg7p2ejYKfGKwFQGGob/7jR1Q/SbILo1bERFL6n9ppcvzJrxP74O0yFB3bbu7nM7w5DqqiAv
iHwnW/KivejA/FQ0DgeBYV9ULT6v8YmimXrqM8bNtqn4d2PYeqxmx0BDTgSoaeuEGOtRBarCxLzM
tr8m/o+6VgKU96LNbPde0f71g1f8IEH/5tCoRsCsYNLYnNfFVLpg6HJCe9+ExLUVJLyAl6U+DK0J
UEJJ9WBB9TnEMuXAhzyjIKgJCD4UwHPBUORtuLJj5YAU0apNS9nTmifnBCWBHDzmkeBCvkJMWChN
guQ2g0MYKQg1Fc6dFk9hiQQ+EBeBBqKs8f/1N76PnGxQw8NmydQ7eQ/e2uvquhSoU173Qy6Iw4CK
aAip7k9gzYCZievm2xjoHrgkX/TW9Ah6FuyCPvnBsEMNbW+rvZsZ4dEctPvIMNa0TyQNzksmD0po
aZ+PBsxC8Ut8oolFrOVpmeKSgsu+uSdoFwdyQftDt0v0TZRpUjhVFr0EQZzfAs4gcpVBvbdCpO0k
e8KTOMLpgEIEesCDL2BuCwrIukLzjVCjTjuW2Sq07Mojeq3uNR/VsZ4GNubT0bpu2PFTmGaY1Me8
vptE6K7QgSiHUoiMj3xpZ85OSYi2OmBmoTkVetm1xM3ppq93qnkoZubYwT0Imms1u2F032US47B4
H060g//7yYn4ld7YeQztiNp4lyIhEc35qmgziRbyzxc2HGAxXA05358t5h/SJDS1iC8viW9MLXDt
VlIpW97AEwmCp9F6A8Q/ORaS2XcBex31XZNtk+FVH49ZcWNmB4PswQkmUSQxxwxLdrYuwZz4QIQP
DQvrouxZm199xd+k6o2SP9TRr7TdKOAPNyKJT108MoD6ggYN1VZMZZ8fGW2RXjAnrNTA7F7uG9tM
aYFWZ0uyCwtuDj24f8QIG1qrdTgxLmYMQBwwbMJk5ecrfXwsdEBFdJL0z0Wf2udOnogTdhLPIdIq
JUxDUjxo2VqJD2AQioKfKWgRKn2V5YgZMELwAVA9B0Nl18/x+paik/58S9M4S7U2hUPSm3A12Op9
rxeHPrX+5bL9XiMQas7FzGkCPAFu/kr62LRAMXmbZYZk8aKdiBCCyiJSQ7UbcWoJoAfUoXJ7WeOm
bK+4bT2xGEnRqrT2IaELw40+IgswBjd20ayuHwnXYtFigCYXKXjASyFVKmh5UI1KBtRGRPS1voqq
GEWFg1a1jhKBM0PG37z0fjhzTHzRJ4sKDKukTYyTqbSbfvpFQ7LN221VjK4ZxwhN7tW5c6sR0RoD
HjPbqECztcYnu9t29MM27lT9o2Afiu4Z5MFuc68pCs8YbhX2zTJrN0EP21/vztn3CruD1BvevQW+
N6yQGiFmq+LV0/W7JKuB6af2pRO0sYz3iF9B4UjOhAoWIciIFYFbCSZ2XuVIrQ1IxtdRDghXcJ/G
hqPqzxaTzesuGXZYOUxM8ywfQZHk/GiMYtRzc4Qi0AGILjdxakGnXTv0rLuU3edT/csws8faVHbX
t/iiZxcW6VSwJRiFoAfJMXaZv26/dMO7Rn4FtuqV1pei3rWfNNnHkt1W3eh0VGJ7F+7YWXwi7HRI
ugaJTYg2ge2U9e/DnLi9rHH1c5Lm4jxPoiBxZ020J/gTpMSw6H3SbKLppcA0yoQMovWtthwN7NzI
nbKihU65cxJ6cx4jGfdUxgAKjtZF+0ZsZFBTMAK8SXZ/IYDGFqAUgECdz6sLtrLJ8zIrJ4RoRfc8
TrepvtNTgI9gSH7eBtNH499mhpvkkkNfSsudiRXsZzLPumLneNENNpKMySpBQBil0aoF9lvdeKi9
YuTwWx9vtLB2ivSANzw62HNnCjap8pgRjzCQbgN1I0TO7LaRfR8/+Isj43M8BG93WEfx3sc6q0IF
u2IagxdPkZNgBMHuHny2a5L3aX6UnIJMnqCIShGgm6rBdsTRuEUyRcPIXKity3KXKjdR+dxbT5Qe
2mEbjgAeNg4TOtzi4Gc8Yrb1aJaVxOwt38mT9Qsqa87gWeljfjz0Le/mXZ3Oaw0mr4ueieIm3ctk
EGQ1vlQTvkjikZaS7uhu+735YrkUmIF0RJ8JRba1hQvfp365Nv2Dj4JYhudS+WGHP8AIJzmChRAT
UtEjagGZDL1nwkVQ4IRq1uoU/V/vNoYWaP4WgJeVVc+mtavGxmXsSTEUyWLFg0dfLyDPgQyG8g6B
Cxa8fK8O1lApFnMCdUfjyR3IPqB7XXup+8eikJi7izcqOhXRzAfMJnQsAJ1CRAbnHeb9rBSh+7b+
vt79fPixunsKPFlV7hKPBGIs7kvQbwvQGCpsZaBg0COcs8h9oc5hvXacvbPZOO5qKwlmbTEZxdeD
Big88TmaP4iBzn0W8UlakKCMXO/gHdZvh//+rNeH9cGBWPzFn9X/fvAfG2fn4O/68+e/f1w5q9zZ
713v/0i7st64cWb7iwRoX14pqdWr2+3dfhEcO9G+7/r199AfMOlmC03M3MzAk0GAlKpYLJK1nLM+
ndZ/Tmtnd3o5vXy/rDnuRXfMeUTBpwIMWKfYwIizGBa7/NSsajXVL7qI0pPYq9Uqsn9+rXnt9j9t
uFeCFPT8gK4DvdZsj5E4FFmSTTC+s3OclbOC0i7hPI2WVhiAw0iRY7ASHbDs26hWrCyroioC9flu
97JzDh8r7/VLJa8uZ4mvriU/djuTxERGMQ8k3wohaXc4YNlsl6fK0sKgwApUNkptgRawy4WJCquI
mwhJkN3Bcd4Oq9/EgzvYa84TVmXvGlSRczmMIlKPppakgJzDx8evp6engMzkaSQPM0GLLX6P/4No
d+/a68c/pf3453Eg9J8/wK8iIf3P6bZLXpP4/nwR6HkAGAhQKRYDuEZbM4h6JHgK3S6b4wbmJbYD
3de2zVH/5y9j3RJF5H+EMSmpwcjFUauoMAfeT1YPHnYmJDlrhyPqB/n/ShRGGoBmjxgHRoLLFRXH
Jphaq6GiDnQHrDZ029NAAPWgn0P//S+2PJPJ3GcCKxk7MIpAZkYUgh8ABcbPF2ibgJ3qt/fq3e/v
93uXs4hXSecftzoTzBwgXdXLoZhAMCJgQVarJ+/dvuMFlcX9Lp1JUS9NagSSXNYRVc85IFWGCHrv
wVOfeW5ydfFg1aG76OyBqEdpLYk/gt6c1cYjdzwJP3nYK+9A+xGuu2gwB1j0pQQlLnIhQZcOXamd
Qd76Vec6K+/+q3S/fkKlvaZ7gHP0Lm//M7HM9k8UP8tmCWKpfyTkrbPfXhoXsB32BNKoxu0dx8Cu
IDgpVQIeH5Lit69oOLBbF4VropMc/8D+nIPpZyDzlj2Yg8nMw2GW1f8tLT1GncPPD2wcunnoiYpj
lG5W+gM/8WuP//5sJmwn/HLoNr69n3S6X258FdtcLVR+1YkXX/XzbSvnf6c3/Qr6LfgXJwL9xfsC
hbo0+wWgSUPfD1qCcY9h7FIUyBSrNRpcqGDcKH5+IUQ+kFdof2dvaZh0TivepebqToNUIAgX0BaJ
Zk9MIDI7QKmbUOlNyO27qSadjoIp0NOsRHOVNOC8O37a/S6UZIQxUbmNcyEOTQWHX0GOAQkInsF2
T37jdzMZ8TOgNzcX+hKo7e3v7YfNg7dxXaj/58/pG2bZrOhGejnt1ifn9PKyO6078idwBvKdcF4l
dGcyHwsoQqwJSgmog7OYnFoyZDlKTYkt56Jf28WUFJU7S0reIGXkA8B7NuZoE9R5ygmyC0uiSwrw
mVHdQTWJXRLTF6ppVofEHgE2SfBw6RzU/980DP5tk7zmDVrRUMDoiVkujEvQWQl0bzOLYiWKktQ9
9FRa5F/QwK16gwlKSXAi1a5hcYpFV/cf5LfPpTHxsLDyRNNqEcrN9wMwvK07Xd+PuReh0avdorx6
e2dftUjilXMhjwmElaBrcSdAHoDh5jf/T0OU9fwr/RWA/jR+KEntJU+TM/ziMURf3b8gF7DIaGwG
oimdK4PVz08WpUprv7ASuyyBl/QZxChL8tKFHBk/L9szGZ2cSNnQQ0aVoHcaFUi5WwOazr1twiV3
PNOEfanKKOwDlAFSslR5kgfF7VpMLQxgmFM4t+8rSZgABk4SpiIUvIyvmqfECBC5ZhFX9mhmryZa
ttZyhCYfY8DEZh36ondbsSvzUXEA2AEuDOD0rkB3w6CPTOhV2WI8mwT9IkAnlOSEjK0actxwSTM0
hIBnEOVAxFrG66M06K1QrCtbUkoPjOVu3vebMTLWbddwatRXBwm0ogCxaPHC/JOoU63PnWIYAKLT
QJQZt0CXHr3QaDjH5ZLh8NLDlRfjHnhkMjdePxTESlfyyo5bjH32QfNthELnyLPx+/YKXeVm0MeC
Bx+4UDHGgjcTS3RZoUu2LMEwAyy33FbFbgeAMNfq/U0pIlvf1neJXG2lpFxJwLDnyKZaXMRFyAax
mYohBFSU8ba9NCRQSMCDbsyVLfuT2/oz6qfpRsr6lV7Vh0EPMTDXkAzFAfSoePkUxhwrX50/VD5u
wbgQgG8T2NeX8usub5VKESvMxwGxJyxBHqgM/R1gS0JXjdG+KBqd5N5Wemllz2Sy96BO6OGUPRCu
gb1mdcaHiMGMPJV5bZJL2wGvX6RtwPYEBhUmKGfgKhQMX67sKLI8cRi/Kklbo9ltrSvS6rZG1y96
mBHMSBhmwdQMLljs1qutVAXvR2UXA0rwOAXUXnUCoJVKEbLdIqBau8rJ+pcEs2x9H3BizNVxx0hn
NDVHgB8GFaQ33Wi4WQZkHjUaVkOpAiotEiYbE0THCbTn9txKIseDFrcPmN0sPIMp9hwbuvG6mdGL
psGFwvgeByEe+PW4svzqU5rkbewrXgcQ4i60AoKw8XHb8kuLjAwnnjwqsCgxpXDpv7lZT2ZtgaEG
sxmHoRkfymB+EALxrZqt99uiltz2TBR7EE5TaQKTzYSotuwctBWDS6LXQ1uvVR6mgLoQFXCgoz8A
SS9NFhl3kqfWVIBTjUMDg/1KVb4PqvZ1W5urHl0a9dBihDFZRFeMdjDxNWu1aJ4SNLJbSAWrjgim
+Om7S9ZpqqA//S1s9Z0ePE/lxh8fK+k7tkobEOpCucrmtZF76gRQUbcMPK1cDcrm9sddrypSn5hw
wc3XRCaZRTpHM2agossQzV1orpFm0oHhfZK/YovzVliUo+MCjoQrBkTYQtFo9UoPbJvSLlKfaGjl
jwc0EylbNf/X2O3AgTSgEoK9BsJR9rodCmXtD1Fa2tOMjuj5wVDfJv84Zp+3DXftODIshlaZHwAt
YLhfbgdr1NTB9DHr1g6pbldCq9u+7/9rejsoQwuqILYFwuXV4F7TCVpTh5hn7csx3WEIUjgU4Fp0
ZOB1BtPQcPA8rjceMijAcsEZ/YMSwHiq5IvtOPsYe6oNH/emztM6w9YLgxNFl2xnIbEP1AMFaXe2
kBCWrZKkOabXR2Od+d9y+nZ7bWgUvjzqoQatClsaCgjgFr1cGyMJ+0nP+tLONEcpCXInRA13Ei2Q
qRu1+31b2rI2f6XRPz+7oUmSHylpAmnRABIEMdjrqeHcFnF97EAh2hcqqeBRvuIjqCxlCuYC07gi
GHcoc55UvFvjgyG/yDM63bQOA8cob/5/hF5hKSupWekaBs3sQVg33SrUvEm0hTHzIh2gahh9LHnj
SgvuB8ZNiquKrk9aarq0pDmGsdWPCsAbmgrjbythFp1E5Tjfdc4T6O4WsncYvKW41Bbj5P44FFPQ
4bqbapmjo3nEMAVMwce2PMWvU6w/9cWLJqQYVDoh1/I1ieUOoOdo5XcqPr+ffO2qFx9D//zMeZoB
k7k+vXtb1kmYEeZbNwgiJ8ERiNL0a94Vux5QZNYsuOlwGMeJE8YWTI6WU5QscfiBFoJFnJfHWA3j
YqxASGI+4b0W2HLXN3bSpLybGz1JmU2JqUEKR2RYpow5wktNi1KKIsDL0MyLivSUgDmkchbvKyP4
0vTumFSJwXl/XrUJUPomXPhBsgcKNdz7qfJnxpWsOjcHo63tfC9/zMR0IvfrPXYAj+EmdriqXZmA
RWD9PBCNnP591hvSUZa1QN+IIhf87VK6agqhJg9dDSwptEeR4C6/R4NI6GhucOht5UVBetYL77Kn
NSaDeNfkBb8CYy44Pui0N9pnGWsHgz4KSgFcQPlQ7hVibs1NYr8Wb8UGZGfu7UBxnXYHABhFO0N+
hD7t2GnsEe22atTCzsJjY89rYMZ5mMTeoP/ILtYx54ziSmPibZgawaxbUA1EpdtgCxbWY+pEADg7
vqu7nPdsW7h0XyrHOJFhpZUk9VBuOtVOiYFrZDaN1DE8NLtx0gpX7ZUUSe3ckPQWdeawuhRjq3aQ
NWw799e4S7zurXrDgDMcZDzy7n5LkfBCHOOhktqhNk5Va986d/o0dj3ptwVe5gSdaY+tVz+fMt6e
ZBslWBWZF1SOMtEgFZBpnrJ16AB9z5nscI+ikJKRymldzDl474AUXuXeC8dP6bnPhCB0k4PcDKcp
uptV5l4wpJbQTDVkS1/Wd/K5wsitjWGsFQ7WeVtsuMu5EPIu5DGeqkWdmJR0OdUD3vdHIPXbMWxd
2YGHUUX5CHxFOz2Ydu7dVnThunAhl3HZdpgsAJJDbmeXKzMmvx40TxT57rqsH6CrMCugIDXK+E+K
sl4oWT0i3Fb2ut/ZQXFCR0AVwLJrt/+MNp/htttNXOwcarfrdfwrl/EhK1eUWI0HoE2/JZ9IaQTE
39e/aleyRzdPyfOJ15OyKBAoXRJA34Foxc6JaGjsyWXqOIMw74Hlu2vzihNElcWIfSaDcZZ+xiBG
HuG4mGzVxpSNe5Q2k318ePMdfzU6AcFg5uYQPf9GX/f74IQkWHnhLnLUO+vp2eREIuohVxZGYR/j
N3gOWGyiboi0yIxlGTuleCqnhzT3Jt7uWHgRIt2H2x4IwtFAzL48Z81MKj/RajtVRwc9u5Kc2ap/
CHreUbgoCP0JyNUiF6axGVQB8yxFkqu1nYX2tI3WGBZ+Rx3mpANkbyCNU+1FYjjzfcfrV148OnDF
xPMaJHcYCWX2YahWXdVMQFUeV725Lu8DXDtc/Sh4kchRclHHM0n0z88OjkjMIikbIalye9UubJMA
8ft2UFkUAbRHihkNgjl2D0Rd2gdDivWq+udQTImvrKtoY/JuLoti0DYJkDpAPYLL7lKTOkeiGnRe
NfjV93r+IFdrNL1MPF6T6z4nnLRIY2E3SzLY8mTGYImZqY1voOu7/RqdwTZI4hluQPSNuQ/RKOu2
25DcDaRY+wdjwwPPX9pdeHfIdMYNuSEWlcHCiNlYGfBIw+xAo2Wuu9ZaRYPKWbFlJf/KYWcg0TEA
qNsRcqYtQFp6xS6B8mhLHmLkw+BZLu1MF1xoCSgGEtsWMPqcnof6ddXATE98CbgXNIGBgjH7xOjy
KJSSAo6jH5pP8yHAo2sfuaYzfRmreh1+KjNRPmo3eBLXYHP+igDwzDHEok/hxUGxuTFdZzA+lQRq
BgBCfEE2b4bxZACBQtdcE8BZ/2GLnMlhQviUVeZUhJDjZ8oq7BrgOunPXZzl6MbmlIWWjnikBP5R
iQktUaIpsdlB1CTUB13yV4NmgWu7AORC/1LrX2ldrkqJc3lbvJ+eS2V2jdDmytzXkDoDZLhOiCX/
BrpAVeG9WBBD3RSYZZfcFsNxpryRecMmC6cwcEpp/Z7SRqPJlgkNuPPncY7aPbDWQeragpDh3y8g
eN8AVYL5JGTcWF72DGUnvJuAbZSjM3wCCrfxHqeP0ezc9pMlOyL9hX5dejAAQJdZvVIOgJ/VRQ1q
sAR92kd146+0g/jdur0LkC7AVvIkLly7LyQyK2fIU2c1OSQ2burAS+6He6vBGCNp1rXCseLSOp1r
x1wLeznpyoLKijAJlBj2gGTibQMuBNALbZgLoNw3c5sFkFBaG63BrE8D6HCeyag7MXegCyFMNior
R72rrbCxRU8/hU7nApk9dQfncfKM79v6LN0UDLAxACNIpsVrdvx3zppUrNFJipcJVkUgc0ZwEI1o
Z9AP8ztHmLykGK52OMrxYgdQxeU+GiMAWwVa2tiyh5Epd975K8suaxJ/Aona45JALLrDmTjG9Sql
VAYtQ5tN2itOA+QsyeQt1ULCF/fUvxoxHpf4aj4DBxFd9pUznFQvLEgMDlAieSYQLkjrKif6JClJ
sY/+aE8ce/IUZLwR/M+VPgO6Cs+tgqaW7n4Bzsn274EG+Vh813b4+7bAhWfXhbaMYwpjJ45VCYMO
1n2UugJGyxTMavskVzjdPUuSQHWFtgoNlBrIoV16ijKOiPZi0dhTtqtbVM2RAv0Gd3Lrr2+r9NMP
x262c0mMT8qCXM2CDEn6IRbIsNU9zT3eH8WSlGt0knkp2QLMsyO+2/Gq1wslZVDHnmnJOOhc14bc
YjbSLk49kYhl+8fE690/nUF4cJdLjnouinFU0IvK6RCWja1+5Pvw2K6Fg3BqOMbkrRrjj22XhVFd
QB8Lp9iAQdwMlU1g9AJ4mYfGt3S5g+0wlAA0djwX2U6YFkB5kZRUVKF51dhtgFwVOIrccVOv38NV
8WYd5KfwYdoBsmWb/EomztVuKYd18QGMsgC0bGprwAeY/kCC+q0q7nQBQDBf2uTkGapzX6r6NTd3
qBwrGkYT5ZfO5JxGV1gjuOFefAOzIets7gBQSo1wiDfTSfeknemNO30jfmcbkLi64BQjIFJfSdua
RCvDAxGYNx4t8mJsdPf2TloKRmcLojPzkFVWd4BawrfMwBnq9ZNa8PCEFt2LIm/qSIWA74bx4aSO
qjkS68bukZbAFcbLSHcX4g4ThMiKquvI6dbzvejx9s5S4tdAE94/gpmlzjFRZzQjBAM8ad6IeOti
3BHbtaIxPipJ6N02Jd33VzHpTB6zrIJY5EmdQV4ryWRA5aL2gaMHfC0edTv9i24IYkfWTGFqusTE
momTbUg2pibVaEsL5CiOa+pKCb9uK3Y9yUUd9q9mbEcCWrziuC+g2UewRantN04Q7Frg3RDwnJOO
mLw4wdOQXknO8hNFIUh9oEPDLl7npVOrqPusMs2WBFJmfwyeOHpa3DIo8+AzNZANaC31lA5QZ2Bs
/hW09xwbLt2oz23InI3aWGWdJkFGvBft7rf/lO6Ej5jod8p/KIterBZzNjat0qitBOO1na2NL5l0
l/acqPGDLnTLYswZmOpqG/zPYiuA59ryNncyD31ELTwi2TSrmgxr+VV9uG3En2zOtViQeQD7EpRd
LL6eVqVJqxtQzXrUt8ZOebWQPW7IfY9cDEbVV6X9ishpp0jtimvRkd7/Q7oJtv37AcwqDlWcRHmE
VZQo2fe+C9xQ8caYY97FoIwSIB14A9fDj/XP3B9A1oYwIxdoj7EIaqeMWFw8d+rSV5ak5HjQRgII
DePyoTWmYmdCEd1DXcyOv0PgE99F94KTuqk3bALn9tIt35rOBDKW62Iz9kMLAoE0kJFpIK/vMmke
p3Wx5hF2LrvJmSx2B1RI5dU+ZAGbDpy8bueCosMeibppUbHHdAsIU+59DOE8BC6GfkmyV2yRd09c
WEQTI2HA5UXaBZiqzMmaJLWfVvJU2TqK1wBXNJxew2DvbbPSM4xZRoCgA1ULU5EUmYpZRtVI5ja2
VJSIqtoRdK9O3tCKO/cZKbtjyGMJWlIJHVkoyGOm9BoXvEpVfa5DdL/pqTg/6m31PGFJOQVbujhX
Kp0JYY5t0O/lRZGicXCIaiKp8rbVVTxX9PW/thzl+5BoFzNtL2ZO6yr2pTjvQ5zSSPatKkBOoo8e
MMp5Xhyr2jIffLWqnqK00jiCF842NLThHoTGBjrewThn24d+B9C82o7ETWC6nXVf4wYYH6rko2nt
JDnd1nPh+nUhjonUagD1DRXi6gkbQXQTgIrGFeBLGkfCSt4WtuAgdBQY/WCgQEJTDqNboALzK6MV
vrna9Flip6A0uS1h4ZJ1IYFRx0hTrQzbEeqUYC/JE7uJH9TsUDSjc1vQkt3OVWGureGAsJnEEKSL
pwaAinlQunO1kwqgoYLR9bYwnlaMz5d6DSpIERXKbhaqYxYmo9sJVXAqZ+sk5q3M0W1hi2GD0c5r
Aw0EV3S1U9ap5QTkFbu3Tnm2qaNvbg59yXxIviJKqAhM6IbFLj87wvoqGbMJkIl2U9xHQHbAaEoC
nLxHLuDJ0lWEVgv+kcTYbvRDCXwLkDR5vpf9mVft7teMuoXhag/qY3Bfeipgar3bC0b/UiZIXQhl
oocv+wBOTSDUjNcZwpN4b/SO2jlT+BD2nBfU0qb6qyBycJemNLs+Bn0BZLXjYzRsTV4peelNjB5x
egtAcyqIZZlEeZAbsy8lCnbtsTBt0c0OgzfiLkehHHE2DrjjWw7u+BWnPrDkhudymVv+FIQjcqaQ
GwU1xhleYwqszoOgX7p4QDtUptELoxrgALg039CG1Yz8GCJG4PijkzaZE+ikEV/k9q1NXXPcg/Fo
tv7cdpBl3f6Ryr7Rsjnp5YbqZhbfZaq9yrXsmg0P/54nhVm5oUitMhugG56bXgJWwCwttoopcOLF
kreDQZv2pKMjHQM5lyb0rbxvAkC+2ob4p0jXQ/YwFwBhr8mMgrj467blll6bYOn4K40J8XKoSm0S
QRomSPSPMBkmg4xynn6P2HD3rRRotpY3xd4Av8QGk0GNKwppZI9p32zCONOdoW5Nt03K79sftlQf
pdCfFsa5cXNATfvSDFGh5FOmT9gniez27WuHJ3cXyk4cW6uh+sKULdDyO3ssMegl9odWmVQyVMhz
de+zeZ8CSVmQ1C1qRUdN9J3SqjmnyGIoPP9AZkONdUGZQfCB+mFcxfeDF6xTvMvU1vbX6mO2ybeg
OYo9tADftsxShDqXy9xCh9AAVnaMSkCRvLbqIeOlcpb87/zvp/LPDpNCjdVEVREBZQQKBZ2CwFA2
wm0c3/sASso4tdKlTXUujfH2vOwFgBFBWjV9TDXNlr9o1sttiy0d+OcyGB/XO3MeqhIWE9JVnDwp
yNokjjw93JayVCfCXAPg9jDBZtHx3kvDBeWQjVkKVWb5ZQgMu642tQRcSeQRNU9vtiqaCCpeqmNJ
t3OhzGo1llKZvgYvHPrnNHnSUryRD1w62cVTC6eVBuAZVaFt7pe6qehgiaZZQlx3sPFm5wioM8PF
arnlwQdTKrEwX/zAK1YuOYeByzvKYJjMuyJiioyuB2IeLDqUCRAMUXdr+pc51zmVlCWPPxfD7GQz
M30xqeAfYevNhYM9Tfp5tisDdAlgBlB5tBvLnnKmF+Mp4JBuBvHHIafWHhPMyWnxHu+jfabEzlCI
hp0q4bEAY6FV9ZzLFM+mjMPIITh6FBE29cVT1L0nnVePHESMpevouT0ZZxFko5jFBM4SjekDAA/I
ZOZeY9RPNZif0D/EWb7FM+xcHrO/0RbQmn4Kecqjo27TlfGmWI7/2Kxme9qgqrhqJuf2XqdGYm+k
4LKjYwomBWNiNEQ5TIsaHxL1VPg9xcOvPFU5In4aNG/JYLQqQE2QWAK8UvSaB9Me3H4noWyRE3Xt
73u7c0RH3KH/iRPGFv1DwSMdPEKg/Wab04fA77NBwS0nqszXyM/WUqEfzJA3s7/UZgEMsb9ymE0n
gb23qlPICbPouameo87a6FPqNPJkK9PrOAue3HePTTS4wdCQEjAm5pQ+317HJWUxgUAnNnFlRffR
ZVhTolRtBwudZmp2PyRAw3wSRY49F9fxXAaNPmfnqYLHWdPnkGHI9rjDCPWDYEeuvhliMp+6Tb/N
Vqk3vkvfPmdfLCoH3EdRwkyqjNnuS8EAQg/MJMPVTptBH9QnESmakmS+z8khXW93NBljSBFzdiK4
D3VGwQT17lAECDk4WEAe8UscNn5xKOSRTCKPdmHBmFQWnk94XaBOwk72JXMyzqEPWcEYe2n3Pav6
rpU/kR8HwnhJJH2w0VxeECn53eqRY0z9wdIaZ67R5R2bKyG9H4Pk6bYTLYTzy49idqrawKa9WLU2
XihulzQuWBqsaTNFjgJ84mptindKxxF6HYEgE4gp6FwFpszVmJ5YW1OhgL7KBsTvKcn0xzQ2yG29
ro/FSxGMWkqYCONU1S1AWcBvHduD5ImJI5TBZhK2Yc5jWLt210txjLs2ndUKYQNxSiSSASN7YdqQ
WeUBYC5665nhGG8d9FIaOx+G0xNpHTSrIkbpQqHDcxgg2dy24KJKQKBA+5CMYSO2cygY+jDuSziG
hEKeVulEBeKT4d4Wsuh+FgABTRRqwPmgMIbT8zptxwwagRQ3RBcP0oC44kYgDNd6ksV2CLojeX1b
6JL7Ue5RACgh435Fh27Mo16ZGhYLELN2Wyt36VBzwhd1r8vzTwOEwF8RzAEhVAAoqSKoJUSgf8Ac
EWCZkUtQyufbqiw5xLkc5jIGrl9YtYScHMirZnPEE3dGy3tYALGW4w88UdSqZ0dBJRdS0qgQlci5
E5qkrGW0Utt1u0+jr9taLdAyX5qP+uaZrDpP9CkTW5gPVN6klYl5aDeqa9nyETOTduakJLEld/a2
5jF8eI7t58DhHfJLEeTctEwEQbvD0Ikt9cwuB/68O8zFakA/gCbthMARhO/bOvPMy2yECoAaU2FC
HIaMngR5Rr4Q04xmjItgnLiaEXm35S16KO2yQHMgHJVFrZKQblCErmtttVrNyr5UD2bwOfOcZtGI
Z1KYgGVZUZph7rO1owxgUf1aEEA14e/GJnNL8z7gkfMsdHvBcc7kMSm8vKpKw++hVTER848B4LA3
xRFPyquWkaAnZWALL+hEWMt31arFmFbweNuqS0EToRLZL8wzoHGJcdxe0YQxnKAvyDRJEkR2pNp6
w8mGLsavMyGMZwaTHgo/RvXRMSfKr1HHO2ckGp+u4heF7EE6AE9Xtl95ToAIAuwyxBXhWBX3efBe
B54xfkXqd90fdbB4lIdA8BLx6T/Y70wuE2R8IEUkId34zRw4EphwNQMXo4xzraVecEs7ZpWEus/6
2YcUkBarxW912svIdKF4GJQ5wYSyW+j/GuMEfnmmF7NkY1FWFtJF8Itma8XvUX8ImneNd2Qv7Gna
eAsYDHRJ40bLnAY9nuVzK0NK6Qt2bCgryu+VmMdeijiHwUJOBSLORDELBQhqGdipAzIA6Gt8lHoC
kuDD7AkH0ATXJNsA7GNnvUuc3piFcIJKGzKTyFChkPPzLjs7F8pG6JRgiFu7LQ+mPxK9duYuJKpU
IK/tdjxg6oXdfCGOUbJVBlDiJBBXyvtMeJDitcSj07iGMAXWx7lKjC+OejmYlQgZtfYwNJSqLusP
XeqAidr2I1fq/7TqqjZ3onmq+52W3zfRsQE4NgJbyLHuwlg7/RZAZFt4PgO8mvkWqRE1YR4S6OsE
d8oR8I6PxadqP0T7ft+uw4dulQnEXyf7/E4n2/C5ie3b23/hELz4AGab5L6ACkiCDxj9lT+uytAJ
rffeuitDHqM4V1fmvK0rEbj+GkQpgVPFa9AgoDHoO1z9TvZf8Sp+LSQHoI33A8n3HYmeSu+T13zC
U5Y5G02zGI3Kwsp3mTOojgqUsDpzo+BDiV/+f2ZlTsXUKKY216ErEH96f1el2yl9aKZHP+IdHHRH
MJH1fAHZJlEQdCpqXENSLe9r9aP91xRiQAIDfRh6ugC6YOJ+zajSqKXsq2ra2tN41PwjRk3GdFUp
qznfTaMD5cDIZM+qxnlO/iCNMYphthubQgHQGnqSmYpOGDRNmYIQEtRVilMjvo0j4AC9uLWIPLip
CdyhxA4sfZ2Vu6A/COEOMGyTttOVO3AV6MMJzWBEngLEKS/xnbjo3bkhg7hL5hV4qYwZDyCFTOom
Nv1d508kMke3bzS7zQW7GV/6sMT406fceWkGSo5sImWym+qj0YqrMbQtvJsCmUS8CLjgo7IMrFkg
BeEqgFHXy4s4EibosJw13AMQAdGoWlgHsL1YoltptXPbSRdi+4UoJtgWgzq3qUxFRftId5rQVpBl
igTHDBy95GR5F4X9QH7K+IXhvUu9gnno0kyBsLS3yJjNK1HQSSu9CcO+6O7isl3dVm7hZKaCaIHl
Rx4T2LoGtNF4iuLxJLyImCVR5Keg0Vcgo74th6cXE9UkQL6UjU710nySNdnKlL8KzVPm0CsNc2PO
vC6bBYHAIDZMWjPH/mDbygQ5NH1QOnS2VLtiUG6i+WNqD0JeHSPJ/feT3chFgMKBJgWRvGaP/yw3
AAkXWJ0ta749lc+Tj85ifTXkHO+gq89s9gs5jCuWkhKqDVATgQV7HJNDKj1FPSckLwTKCxGMAyqz
YkWofnV266u2DIY/XeVc0RaVAMAn8owIVyjGX7q4PCt6kIcwlhp2r20+O30ZPuQx586wqMeZFOof
ZzeyXjIFPRIhBbh6REEDalGsb7s0Tw8m4sdCaMnobgL/Vva7rFxlQsoL2dL/lxB2oBlU10qADYKS
vJagnWVDOd/bnFMu5tiKrU6YGXoH1QKaiJ12DHvZwRidc1uPpRwzJv3+WfUfMIiz9ajrBIwegHrB
ZPt8iPS9NiX2UFD6dMUpo3yftSkBtDoe4yIw7Ay3knJ7DCUn7HOiDaLnD49twqtR0iW62k9nH8Wc
IjnaklpLgHWz7tksHqvpLgh2abPrg4OUuH13um2EhWB7YQO6Dmc2iH2xz2Ogk4Oyc/D6yAJp3Gsq
e37yr9utEI7O1GL2cNdbZlNadA8n8X1XV7ssf7qtCc9jmGOjqALLHEVIGNQ3P/fkVuL4/VL+9UIH
JkqA2GDGLApsBf7RJzMG2x36DQBybE33Yy+4VmKuxqggbfNgBTzgdK5wJniEwYzO/cHHhhCfMr8m
ITZ5d8zm+0bfjrEFUJRdLvDAsBedEVkvHMUoPVwVH5ra1ANVCEF2i4gFSstIjdF7YxtgsEo/9Qex
/X17DZe8UQGJC3i2gciA0aZLbzRHtSlHC/I6q/+T1cXTiFxYJ+WOqHANKi9stHNZjEGHFtADVRJh
EnaP5rU6QE9e+Wkc/Mdn+aH+Kjh5qIUuIgwUn6nGhGbTV1NQ+kJc/yXeRS/GY3I3/a4sUu4M1EFd
R9u8aCfufADtYmSjyZlUFnu4NOQ0aFJIxevUHf6gg107qBuAa4Sk5IF0cRZPY679plQWYj5C1lRH
Tg7E8Tm3k/jB5GEHLh1y5zrRhT0LWaEWY14lhpxMQSU5VXfhAEqmiZcg4olhAnEH1jola6kYTbTN
YRsju8ZL3i8Uxy+8QmPC72SCN7ajQgTgz5le/RY/5XvJyXfFm/oY6yTihOHFM+/ceEwcBqiM2Cd0
kZr8Jfg0iP4B5hIiuJHX22hNFX6XO/kJPYjWKX25vbd59mTiM+JmWkc1JCvK12C+yEpDKvH5tgyu
ekwA6adEEkTqG/pBQX/eh0TaXbTVcqcboFLxNm/H+8TRSiJ7JqeMtZQHPt/hGhNQcGrr4VhBNsrj
aGGSjqqNyWkd8+6B+y6S3DM4d6SFfhiw0QDuj8Lf/mBEXe4EHxRhVtlKGHktI7ztj1m6TWI3VRxM
4TtR/DhVh9xfd51XTY5Q3cWJxzE33dKX4YV+AHq20SeO+jT7opnHObDSXMXk2FCTpEdbZKnZk0iw
toCqijGHG+ru7LtZ6XIkG9Sat0QzO6cwAzNC3wBQMvUdevDaGtQaJlisN1FyEKxjVuzr6q1QvNp4
sTTSyxERClcRf0vSp443ikbEMTlZFD4lEF2ldaPhYFb+eu4T2yifkCWRhbesqB2rjEkDxMG2/hhD
0W7bYwBIY7VcK3KIOuWmVzGXh/RFs2/mBIWaDxMooUKr2uO0kuR1DDTRbKNV20LI3WrY5ILnxxs9
n0mLjkvT0yev7h+T8eArRw3c9kEcOFn+HUS7IPs/0r6sN3Kc5/oXGbBly5Jvbdde2TtJJzdGku72
vu/+9d9xPrzTVSqjhJkHA/RcFBCaEkVR5OEh2BQRVaQAqk33SXSXEdckayAAC3TjZ3dRuovGtdog
Xs1eUiDMvW3Ettx6yYsHvUFGIDsk40My2kyLXV5tWfnEm3Ua63bRHam5j/wHMz8q4JFirxbq/tMx
rg65nqBhZ8fyxzTeZPWH1/9A3SSznli3zU2bjZtYv8twftQOPE3hV20AS3fXT+uOkVUIHvb0p1q/
5Sx0UBKxERTF5k3AHUN7zqInJf/Qx9q10COOgKUxfSwXeNZKY18rrhV+kZw6hv+mjrdpdKdgJGCL
Qgrp0AvA1zA/J8qfvRJcxeup+dNgUIJ1VL07pLG6+pnHn32FeZvlsQMFb5MdQNadWYMTd2vfWNVq
vVPa8tj444aSu0TvbTXnGx7/BM3NOg1XqSWrOy1U10A5BhglmshUlIVEfo+U+l5FgxY1StB679iu
WjdgLwnt5FijG9ZW7/Ub9lytYGFPaJIbZbHqZeSGRDmYscHQA0w1wEHnrqFMaN5WBOKjY+ISjKjC
sJa7CvSD9uuTefTdbP+FwtFrvZK1Hyy0CZ5LFg6mmY8mq3CpfaOEvBXZl/b06pd2itDVeWQrdlOs
6iOGju6YW7jRRhls1fVd2U2w4B/OFmC+jk6jhK7OG7/HZ5CZEQSiPdfcwBn3oEN4xnBqNF+wI4Z4
Wb+ue6bLKOhcfeGa64qYjypDvWzw3SB9L8iqLgq71WX6zd8v+L8z/YSbTo3TvmQU9avUTm8NRz8E
mFKXow2/2zQr71BvW0eWUlooZJ3rJtxwaQBW+YZjTdOX0g522bo0wKuA/KP70dzcJhvq9JKwWaal
EDUnegWK8tmMmbXX6cYbbnVle33Dlm7Rk5VE+6JgKWB5NuMKMiLT/1TpdlKzXRHVdt1/oOLkWsnw
0fTEBqF5jMnq6IjSMPIh7B7iWPbCvCy0WKglAY2JLNR8alXh1LLWS8xUyXqHv/ujXeJBvs7WSgce
HYzWAIHx3QhyB2UXgdbhDyiz34u9cpRR+87n88yw5m9Aowj4tyx8hwh2qJKi5rkeAV+XHA3tD5cx
tS8reSJAsCKU0PvUb8IenVcmUG25XRqRE6n8MWsBx2kLC4U91CyqxI5GA2/twPYGZPP7YOsXEYb9
UAxx98BMXt71Rb+LuW5rffXEaYc3jRLKPOk3CeHZegD4+9eTopB6bh6WlZDCmmESCNAfrMDW19ku
cuNbz/2MN4M7PSLSwIzPzK7X3O6cft04vbunkf103U4vHAv2xSAqaKRnjmdTROb3SjAmKvEQ2o7V
mqDJtMSFV7MbaX/DxZmbDWAmQEZ3A65VMd9vJVNSmBiogmQomArNDKu60sn6ujaXp06QIvhJ0ulT
MgD061ShzdHzhJjZzqNNtvWe8p3uZIOdo6AoYz6W6SZ4zQytG8wvYdxK/tBEPwq67mXT0S4uHkEx
wbyRRVZqtYViSqSquyQu01eLRvxOS4vYtId8zG9YGyV/lDYaJAnmJRMBfzxocEwTfLHiCzyOgF/q
pqRHnXajggxQRX9KdSD6T8neyeQIL/DJIBhWAjS8YyHgdrVhbW78PXlTLMc/8qfssTjQm3hHnVqG
VL18L8+LC5YouEh9ZjkX9s9nk9VbYQwS5x2O3o6p9it6OFb6pt5FK4TPMs5hqUBhN1u/bMOqhUDz
pjmGSNlvLIc+sPceBNnBnt9K80QXGRtBQ+HGU+iY9QzteU5JweyTOx3YbuwKIfQ6c2oZm8IlouJc
2nfW8SRKarMk70YV0gZXu+Ob7itP7BoMpM78cJ425l2NiDVwmg9Y07iVBRSLpxGPNEwHUWfagPn3
E+mjlucZmdIeiDdAjrttP6cXqSmLhRfNVQc/NloMMcRFrO6YDWeFhWVFFNz+aTeqY66UY7kvPr17
tsJQt+k2vffXTe9Ijsl8W5/dHPPintzmws2BbrTWNznkouL3ZTxobrL23OST/Jgc6pR37adE3nzs
rskTjiVVSNIEQQ4iXQKIUTPPn9WdcFOjgaQHoRCe5ZKVvYz1Zw1PrnLBWLsY9NEqmd2puTPf+w8M
wjbXwVOxfSzAacm/0vXUu9Fe3w+OZrqDM7pP/xoGc/4J37NxT2xIV4yhSijcLWhlS/VdaR94iBlP
r5iwJtF2MTCaOf/mVAdedILviTpahlGNszKh4JVNxe0wyKYnXmaJZ23Qp6JxzKuY+6vPT8SQMbxR
59MPziQK0rjb9nZNDzqoXd4a2/9B95gHAKDkulpft53FI3IiV3i0RV4V62EDuVZIdkYxHVGqdvx8
XAUy2qvlVfyroXDmu2ikU+NDErdew/DFCFfXNVm6fgF1Ae4FCAJEScKhY3UR+L1fwiR9uqmR+fDu
MaSnzzZaltymMszHkjan0oQjl5rFFNQJpI3Wa+uv80YGfJIJEAzCZCEdtFmAyZ8M7RfGd15frtlo
RZ/xzSSOGBdoHSacYI2Mum52Ve907BOvDb1z63CNzhbLl3nDRU1mzvL/L4kLz6x8AA8viyEp1NUO
w/MCpJ3j6Cb1f/levPaJDoRp0rhZZ732YQbqoKx5UTt0NlCe33pJLbH4y3QtjhqoYjAdZp63CWz3
+VEbfaPUuwzfE/8B54nlNkAW1XZ+vAVSCVmRRpU8ZZeOGNgZ0YAG+m3AaAT3YYS6wYOy7h3fA6MF
OxZ6ik6bVV6713f0Qs6MnDHBCzhPqYKnEg5A1eas6qYhxnSfd6MM5rSnoaJ3nksO2qWvmgWhORI8
SaiSA5FzvoB+H6q6NwvSKoqGLKclgxNmgT35Rw/M28pP33uus/WQvRK2wVMvDw/KsOLm5rq+ly8J
4TvmBTm5AZoYtI+th+8wI8/mxFsn1pql90bvGsVNyVG3PCIfmWqrMutsHh4tRZL5v3A5wgcIO1tP
QGKOBB9gaAFAa9y3qarZGUUtOFPjVep7q4pQyfJfHFxBqBCYArvUYvYkhDZDsIqKfTWkiNSQLNgq
w9v1FV4UBeYI0MOhWgXC/PMFrj2rJaWFYdaWksOtbpDTQinHJZ3ref8WTTRrZalkLijMrBiC8fI4
Z5hORTDJ2rqbml3avU6NBF4+f+2Zx/sWgZF3Jqbfqqr4no9Uo8tKMg+BAosYcJCj9ifxf15fsUvn
IggR7oUAk5WnygSeRK2ZWtuGp6JZUPfbn2lnJSsT/SpbP57Up2xIonVSFP1Rs8Y0x1jmOtvHANtK
nM/yIUH36/9pLXi7MiBTERoY2Q1mDaY6FSgrPO5S78C6Jy94sMJdiekHreWa7CakAFjKPmAWcLns
fyeiCztLmtiYWIoPYCDYbjQnRVLB2JnqDQWhHEXLKkoAaJ3FS6T8MuhOsh8Xr6rv/fgrXdgPZTRG
OpYw4VzdBM3tBDJ0En5yDCnvX1W+Tqp1XUk0XrazvyKFFbf6uMT1AoV17z2JH8fiJjX+XFdr8WCe
TJmfr9wTz5eX6qQVs4gpfFerLx7uUzQwTJsO7+LrkmTKCC7ASHOVJ2hqc/RovM3bd8VS10TKhLfk
SJHcQrOhgUwyKJrP9emr2ADXu4JdAjC4WqfaXTj+bEPwwdBD723+vUqnwoTF0xJqDp0GYb3Xr0z/
ITJGt+o+rwtZuoxPhQjr5sHucBdDCIOzId1Naq4TA5yanszAlzYIVPLIfoKADPNUhDiONxhoPdZw
nAXez/nX0PVAVKcu1fDABUdS8JTowALmvg1QRotpX/pdMHxUreQzFtX9+xVEiPFKGnShUuArsuiY
In1O93ry5MmIk5akgOyactwTyBaL3baWBc9pxnniNNOtEbsWv0VPL5cNDlpaUQQ1pgp2q3n8krCi
ZtEFdY+RAMi6DHZnvdVKYveRBI9BFqUQ0LlhGKYOVQQDGXstUq1ZiqYqkdMmYIO09SRHJZuUaEjC
qYvBLDMlGM0S8/aG86lYqVGPJOJgshpMGBwTQn/3Cga9212U+xZxpihoAQRPyG+1TpCHrjx/IKuc
ZmoJgowxL1YGT5vm2HU6HrBJSgfcB5VRoK1Cz3wZynJpszD81UBCmWElxbR1khFNacMGZWWNuBmg
AJo9GADNyWaxXDwv4OFRb+Xgdp1J176RISe+sAAQuVQYFrKs0CpZROxPUlAZweuiEK7i9apBEhWr
qpiwGCgYzI1QM68PoY/xX1kguTYW1wvD1eeuSCQbROCr2QVtOU1h4oQNid1heK9Adm0OIFIfgOK4
7p2W1LHQTo6HP0UfnNhQ7ql9Xo4jvFOM8XAcxPvJ/X8QoCGZAbA74Re1E251mOGaQBkKbBFpd1Hz
9V8EzFNT0RiPyahCVGH50eBbRgAq8p79shIAtapAVgG65LqDaSEjgzwX4PQYXSZcS5j1nJZVFCXO
UHsbLVxZBO+IFMSwILN/8aPeLZVjBoywpUhu3cX9ORE8/35i013hdyiDxQkmamQfXceAjiASDNGS
uZ3qJvgfrU54qgbQzSdvSLy7+rBSOF2PVHLbzt5SDP+AE0I/kjkP+xKjbs8IGI+mNMFQa81zgvJr
qPBU6l+rLkJ+xjcdI0uOIAyXWPiiegZ861wwA62VYB8puvca8NwkzjiPrtdK3Y0j9pnk+ksma0pf
9OS6SWZ2FEBlRQdUBgbJxxqOTimt2z5ECr3XgTiJV9ctfkkjJGz+ESO8+5LaaPPGhJ8bPb2z9R4d
/qBBCS3/LmqT7f8mS7gCjVjnROkgq8veeHLI0N5R3LYyusVLaPPsujGAeaY3weQdMQcFoNNY67ir
HJNGv1s0SpaYMcKSwG7RZpwG1X2cYVxS+RlWMlL35aONu13D1QF+J3Fyhoqp5JmZl9Cw0B3TO7L8
bjRvg3BH9N95uaX0QSE/gH26vq5LcTvmWiFSAzgIicr595NzbYT5iEAOVmlWwT3JHSv7VQ6bmscb
o19fF7XoQtCXPrc5z6QhwgHIjS5gJYGosgEgstaqredHssYmmRDhdRWpLIPtQ0jYxy+9p/5gGKl1
XY/FJcNdBZL4Ob7kgh7KyCwwReEmGZX2d+mHu6IfHcWwtrx/LyvZuMqlh4h1Ik1QSFfxtOpzeMVW
AxnnqLYrJLpsv//ggfLqoclWo6/X9Vt8oCMpiOGYoDsBv7lgE2imVNJQgcg8KB76KXW0InxmPH/J
1NHuweFKM81tMmCJPB20Z6NLWsNtebFiVf6f1vrvpwguxkOOPklKXDsWRRlSgXO5bcpVS5tVIpsR
sbDQTNUwlBP+EtTP4rbWFZnK1IPl+AN3i3oTMTegW5OBTZa/K7KKnEyasK1hy5tuSjOcO8xpMqfn
0v85oBPUQl0+t/ambL7lgqtGhRq8EOCGYAgcBPdZFxWdCJonHUbZBtmWVvlFm0c+lZJLbuFuZYji
8IAw8ZDQRdQQCmBKWKVd4sT0Z1b9MPstVfaZsdXAqwQMICA1kizd0jpijAKaQXGbg4haUIynrWpN
HrxmMt0PpRNkw4Gsdm206pr633KOoc4228c8pA8dId/1+RNXiVbTylcL3Kp1yw8D4gp7aGPYSIpx
wzG7B07FuX4QF65xCASJPOoeOngoBN0mPx+8WMFlFPUYp6xwu0Eiucc5uy5myTZOxIhly6omBW1m
MR6eRVF9g2lUXkHWgxRnMztGIfACY/w8xxXDoTBPUXCcpUXbpph6RMgFSIgsX0nQtJeR8jAmxoMC
BA7qpaP+5ZVmsx6zPF4HkTnTRARmJuOxX7roQR+HTnS8oECUwoRAWgnQctNwDd8SHQteo4mucSZv
jt1tXV8rKhwasthW+XF9rRfN9UTsfH2d2FCA9uWhCwji90F5KHMcxMB8yQO+UQCsLhkwB1n+H47k
qabCqqtKqrGxh8hweA/V956s0TtmV+0evSQ+GvHDf406ms/JiY6Ca5tqrwxzEwLzUbHb5LWcnlMP
481z0Lml71qwvb6kl7gYQd58jE7WlHqDp9eZjlmx5PdQrIZuQzB7yjoya8eMO6t5btN1SRObRrve
kzyRF2IBhlcR0GmIGrkudom1fTPlfg4zaoCcVuptA/aWDgB4QNL7WlLbWVYUOQU0o6EvDaXCc0Vj
f/A6JcTC6mYB+L8R1qu+H8NVkxoYuaV5X4YfFas46MmeqNqT4mm627PGdPQysXCJB+nu+tIvaQ8A
IAqJ6FbG01pwUFZflBHNDKy8x1eMFgcDBUtgD5V4U6bT5rqwS7Am9vlEmpjRyyPdb4qQIj+V3aER
z1bKqrTb5gHOywlyw+3TyM0qclMGmHQLoDk4kEEAEh3hpJX0UWV2dD+4iqtFkg9bCDlnCAaqj6hL
cVBlnG+LotfKPKIMZxrVqLgs7nA1SBZ6yUUT0IvPcxcxPVzkfrViL6iUZvZWcchid+zioLJH1u9I
NZXhOhys5un6ai9JRB8zugS5xZCSEWytK1Gn4JkHiWEV3bV+jTyZOsU3JUiJXM9vakmgtyTPslAk
xlnSZmzU+SKOKEa1Q4nLtcgyy9Z85X1Kpn2ooUUikE2LXXT+p8s5f8yJxzDaJiYIqxFTW5GTlx9d
+2xOq15Dpfh1IDdpgHj+7fp6LhoJ/AMMYZ7LISJZU1Xx46jCDia9ZXtpfew9KgmFlpaQoDEW+c2Z
edycT+uJVpqnxZPGIKKvj2pyYMOjgoGu/cN1RRbPPPaIoiKKmeVM8LbAY1elmc9n3s/uY13Zl0H5
NPJw5beY+ufL6EUW1w1zHUwDGWm8GgVxKhonmtTCodcxLutQm7l1NCf+cl2n+Y+IgQlO1z9CBHso
IuQCgg5CKB1cKy5tJYrdknxcl7JsdoDooNALT3bRUpwgpsww5wgvfCN9qID2jSwwbwBMrngFTrax
BeD80NPfzPpP4Q6ynuAzRxPQPHLs3DZMCkoJL7QQ/7e624RvGnhTgoqsMavIGVqMbKTvfT5sfO0/
lLYY8ijgiwWBO0aRCYKRNqFKXypItqGxymt3E24i2fzbpdTJmZDZiE4s3ximWu0DCOkUC7wwgOYP
vrJKKFSNMM2+GzYTMqRZZD0MzArtKfwl2dnZG4oGdKqlYKVgxcWEihQf4Cvp2kB75fTme7fGuGlq
8JtVDwRN+vofFCqvy106HKdiBbsFca3OUx1Omkb5WtE3YCV3r0tYild1Nmf4kAuYeePOV7byNV+v
6xHHr88cXQOv2XOkbAzwe8aRk4QyFOf8weI6IhFlWpwhEYY80bk4OnlwcBj342gaUAi9E6F5sY7e
c0UGzVtauVNBQoxaFzTzAYdI0K6aPbVT9kNHG+T1pVtyKqh+4gJF+wwOvWD5oeElOu8QrQXNT456
Q3kP+O11EUu7cypi1vLE7qnaJGX6Hdr3z7i9WJjZeL86re805X2pSfzX4uacKCQYuRVbahl62Jwx
3msV+sTRhd7zyAYr9nW1ZIIEsx4wnaPtYqxc5O01/twlN1X9yAJJTLW0PygjoEZGGOBpYpZriCY+
mR7HmU3Q+NMpb0VRbns/e7iuzJKlmaqFY4oLk5nio9cLVDoZDK6Bx5FxUD2ttf1Gi56vS1nK2TFk
JJHKxb+mKRZv1SZiWdsjnxS2yntb6hui6CBQUZ0RzDj9EBz7+lPvuVuiY8fCVEsfR4qDVzWRTj9e
9MbcMHVrZs6kILQ8t0q9MHvk11O4/KkxbPBMDHY8oPZr5DY6TsAOYgF/V9oWGsXraHLySYqyn0+v
4EZQkAf96Yyyx6ILloreQK5FHImGFJpWGV7VmPtnlondGn9YouwMPSZ2BkiA33Y7kJc6FG0/1zfk
wrowrBG7gLwKpu8BYik4ThoWLbeUIHXiqnkevAS5UoLniV70Eg99GVVAEkNFaQbFzaP+BGUjqgWo
uzO4aILGRB6BPcQvV14dvHtd/2uyyEuQ6g7Js3tNSmx+Ydyob5vz6wAoT+BJxQoxm4IeIZ+aOaV5
IGNh676sLeRyHZGKxfxLDVMhNIb68LkxDWWSs6A1M6dAKgfp7z5axQgI7ZIV2er6li0pY1GwTiDh
BuTfNz7i1JsCv6AkhGVO4hc2pfcjW18X8P1CPbPLeYgA8IQ4F1zHtSBsVQt8FIaGWqBuojV62Tx6
YClt1soY3QWqcpfWBt17BAA8RdlzjmlSJH8uy+mmID6oqzN13dXBfabHxiah3T4nzdZTDGL7qi6r
OlyiBudPxS2MqiSMC2tyvu591YHIMQ5yp1JMPKfTrYrK9miqbtFZyCQFDuZrOurw5U/UjTTfmWdC
Xl+thZ1HjhW8cTP4YB43dP4FdeEZmjoqmZNre79jmOX+CMJ7yVWzLASvGZBPAxUiHtM0Scu0GP0c
WERr79XqxiTgE5Vl3795yISNN1FNATsG2gHmdKOgS2JMYLYKc2dY07Vy+zm46QcS4i53ytrejF/V
62Pn8LvscIzvKjt5eVJ+BPvinbmjRN8FbwHQO0gyQNsPWAcQWudf0kZlpukxFM6HeJW1z2ysJps1
w3bCfNmqAhzcqx6B5OM2rWWuanGxDTyzIN0ABEOQjYpBqYcUso3I+hgH9KUX2iEJJgmOYOEcQ8W/
YoTwgWaVZZktxIR5Y9eJedsE4dt125ytX9xPZPxwyQEvhZSMsJ+8LKY4VbCfZvVoeLdd9hOkUM3w
yOufBp5xsizj5ZUKgt9TeUJ2pBkxbGgMo9xBwSavbmPwjCLdpLn9tDeUd0u3m/4ZcOvrSl7GFLNU
BK64xmC0F20CcVdYZVElKApvlWbDH9RV7pA3wGdM13DTXbeJv35dF7lkIacSBT31KczTwo9zjHhQ
70Y93xN/uNHYv7+cERtoMwYDlJSg9xRci1laoYX3Wu7QZFxVGDJYVhiWCwLT69osOVFYiIZzD7gz
EoSCwTcA3g58yLFtd8FxWHc7UMQ42nt+NL4iW5Wlhy+iHmzXqTTB7pF08DSUTXKnAb+HsjU34UY7
VIfpNrGLwZaNTlk6ZQBKoF0Sl6UG/Pq5I+kjdJBwrcQpGzOQ7PyOZQIuKR5mfU4kzPqe3MeMFbRV
U0jQNTvZNT8BJ7RVxW5sU3PjY7efnA+Eu7ImviUTRAZtfvNi2M0FopNE2sQ7s4aTUn9oAI2SVZ/I
7OLi3QbNAKcjwPyDwxYx27lmHq2IVw197qB9/47f/DB/kZ11O+3Vp9h1uF27M1+ZErrXzXFRM/gs
+F9UFOG7BKnxGOSe3sJppRUS5abt6yaSyJIg57IX51u5v2JmwznZtjHzWVAVHbzGHaY5dC5Cwtzh
P1D8jTfsBgwFL+a2PFi7SeI7vnMRolMGAfo/+gmnjRZKnxUp9CObd8Bk3ekuO/ZwW2v9CXT6v4sj
iEJcFGaaLbmL7PJV2a9aECh+jO5o051spOUl646wDsJxNBVweKgmPqepV3TLnmqnO5husSJPRe7W
62Fluca2PIZ38asDYO31vV66oAygGLT5HYTgWTid6PXNrTiHhYXmoU02QPWCffUhDgB7/V31rrT5
cMGiQbENpg68eAB7FcOKpANq14qbYh6khBzjYJP+ocFgaI6e7Si0S9nQ3wVbxiwBJEw5ntaA2grh
qTKiA7ZShxz8tR34q/hX5yNW1cm/7nnE1YcmWI4ef8TAyEmdG3Oma4UXhCo2kVfKfuoJCGc6OkhC
3SVbYRjpB9Q1FnCm8T8XEwXMN1MgqR3zmb+zY+MyG0X4e+QqwbYyYO7etEfrvXLD1yAWuG4pS272
TLZwXsuoGsu2hGzi1H/Sl+qY3OuHtLQ5jNRCXhrVQ7t4Vl+vi53/qnBYz6QKhxXN2jCYBFLr9DB0
LzmRLOnCAUCyxUTOBc6OgEn5fEVJy+KcB/j7SrUqwHjHYzviP7T6GMQr4m/GWiJvKVg6EyjcVkUc
W01RzAIP5qY5akd2mA7WSvldu6MbarYKHqTrS7ioIi4qdFIhTgPc5lzFBBWkvlFhmywf9q01bLwM
RGjWH5194qFpexrboAwh6RJY3DdjBjgjgMejTNi3Hg1rfYx3KWL4Zsv8/jZVpFMolw431JoxRNg/
IHXPFTNaPcgp/nN8QGsU4yUJd6F602AiV+tU3TPBjKDpnuBFGH4k7aZDcCULfZe0PP0CYTNjOnRD
mRk4E96k7HXWkjujpF/X9+/SZ6JqDBg3wZjr7wkF52qmCkU3BOYTOG38pGY2pvM0w6Ex7hR1bxi/
r8uabeH8uJ3LErYt7iMlT2f/PLYfzNhkmHswHLXwxpIxr8qUEm69agrS1sghqAF5IL+NvGfLc/ro
Mc+OA5EUPBces4DvqBTHm2HCIugQzlfQUj0jjcsMY/tCvsuDV1WnTpSOjskCl2R0Mw5fqo+uH0tm
ojILFfx1pYPbExSBuRPF6krB/+uu2bFQdovPi3W+a0h5gaKffsO4ESye6zda6ojS/nz74LHcFNzR
htjVQox2yiVR25JCJ5K+V/okaKPVFIZBink8iT5tU8Nbx1a0mnrz8boZLilkwVWh+I5ZINi0c4WS
WCujdvRwsqv0jln+51CFNwDWrYG6kyBzluJQDpwZ8BjfzT7i4plcSxPdhywSFYe29e+n0dywCrTD
nK8xrGar6vcai+2kBOxyuCXak2lWR7+mdql/VnEsUX3pDX/6PeISN6UX5nWL75mo95p32sqotD0t
sn0UB/d1yleJBko1ZGUoMwJ7yP61t0GsBOgQkhUEbw/xtug7MsZ94xdOVlt2qu0GlJ8R/RK0oyvI
Xbxd3+gFe+KIZ5DtQo8FkIuCC59MvxrTIoQ0gJUbnMTkY+okV5FMhuCkqZfHieUFBWi7MnvyNtmI
kUBjZF/XZMFkzzQRTNYvi0HVamhixBvevCnhbZC4QbT636QIQVhQWG1jtNDFHJ3MPyb6DmlWwn9c
l7K8YshE6Ci7o1wg+BOuTRGDGRZOogWoFG6tJLRHS+JKlhfsHyEiz3cwtD1Gfc9br9xkxl3KttEI
jIEEjHt5z8CckacH4cNMniE+cMqMedHAsGBKrSMub3aFXh5bo0jsLgHHKHAMpJeRHC8t31zo0AjH
Y4CIRo1pt3FlpbhuOI/QpwbO1zTbWI32fH2XFoIPQNBRNDbQ3odcqXB2yriMtLEoYQsmuRkntsm9
z+sSLqOBOZuHuNFCbgoVdSFyDPq6JZWO1xPjIYZYdQHG5wV9usqT6UnTwuJRY75seN+lWcx3NQfT
AVwCQMCCTGrWtJ3wQHfCUN0NinUoLf0hqsybLghk46wu9SOgokZeT0eIql6g0CeEVo1lIBZvQhft
soa+8tp9b7y3ssbcRUHI6SO7N6PqxTsG1XC9rXNEw0X7czDfvGrnty8V2U+Z5FBd2gQ0+itIvDzq
PGY06XE/a9VPsH/aw7C5bhKXjwnMdQZsbE7mYUaPWPyqjW7Km8ZERDMcpubezDZK8Fr527I/FOTg
y7CsSwt3Km62lpN4I/ezqK1aiEuKESzdu2msNl74rgzbRtoStCgLhXFw9c3AZBFU0k1zw5XFcfGq
Lw2PtgadHoBiWylVaxf6IIk7Lp0EWsgw5gwgKzQJYHD4uWZUaSI/n2+lvk9txtY9f/b+NWIfto3+
ZVyvKCKCCUXw43nU8THvY7wc8t90fCyjYzC6kczdLdkcOka+p9QDAio+wzStTDPQJEGK9mB6IWoM
D9dt7tKH41ECB45X5LcXEpaqVcsiA4K4cPIMo8KeifflG3d6tEvH2Aa86LqwJSs4FSa8FZBHDto2
wbXEJ8MOQQnJHigtbKbualkuYMkEgO/TGNMRfqpiE2HT8z6jARauLCM7qTZWjP6CQBaYLErRdYS4
82y7iybPoMopSsJJASqchxH4BmI9KlKyjSWvjXDhHyHCqvES7fyEQghoPZR8V4dfk7ZXNdkElMXN
AX4AsSnSt5gEfH5o0EpWsziEGB7TA7CyyhYZDHDV+MM7a80b4nvp6j+YwzzvF+5OVYFVOZcY0CCj
qofryEt/zdd5zdBetlP6AuRbm+uiFtfwH1HAaJyL6oysqaM8hzmM2zrelX1hWxQhpETMoj2ciBHC
BtOjZdv2EOOB1ad7a4PHIny5rsniNqEmA7AlihYYxHOuiRUFRoXJ0IVDyEMXrRu6Vy0PVLmOGUpc
w6IycD7opQfxBZpTzyUFhlf0egplenDAFaPuREn6c8AczOsKLW7NiZj595NrKEl7bkazmBiDhBPA
RsPVqGGiYC6p+Cy50rn77v/UmRf2RE5osoRoMeSAh3+nt/wlm/z/sv0nIoSTikS1n6G4Uzid/0jD
uxCkVYMk37K8/X+1ELa/Nqy2pLMh1xp6s/xDizYPP3UCALs66fN9Ntfz3Acuh7/6iM+Iykr6ujQg
rM1Adk77GvlbDCqm72bL3Yalq24y3NJswdedd9t4sv639RSjBpNFXlf6kA/32mIOjbHxall1QWLl
VHjBkqQLY15ARlJhBEBwp2IsKZMRhUhsXGxPAVi/11QCIZrvWs2q42tK9kyWQFq0DbR+AoiGjAsX
ES66OgaBhnnZTl98eZldjqsueUg832GxrP96oWIB0ziRJZh6oPXhwDrIIhtt3e7D2/w2f0ZFbcsm
27AHBA/37Zb9uO4qFveKoQMBizWPqheuqMBgNXKQBdyr+kMvV0n6m8k8+PzdFyZ/ImL2IideIvIT
4Lk96GVmLzz7HLSP2HI6/sRB+a/KRlct5KPmVfyrkOBivaBJwOYJhYrc1jDk9i07VDa7UTaha230
X9dXb9k8/goTHC3rlASTYvGmrQBL1cPWDTCIF/F3Tz9z+nJd1vcD+do6zh9zso5xM9S0DiBMHbfp
SnVA7er4K3bb7attvLOeFdtadatmr2wwk+cxdDFW5/oXyDZSMNDa9zu1zLG0QUW3ADB0wysd+42m
v5HipiP/4cVxupGCWwbWMK58A9JIZnwmbMSsHmJgOI+sCU1mMeK0TYZZm0AvYl0boGq9HxhlxQB7
mqLt0Lq5uc3BSZ4EWw+ddteXc1bgyn6KKNNJGwJamJALauCXzop21vCDgrk0N1tbQQeXhtJQWUki
EMkeihM5c2+qAx/dfE7bg/6NPBQgvk2tDanf+jS30/7ruo4S9yISiaG1rozV2b1k6HgeWepUTfGY
KEyilWwpBRdDlIZOXQoxav5FI6do9hj0gRzgNph5g+36X5P14aV6YpsiLsBPikAZdMjzxhvW3Ob5
D1I+XV+5+ZOvWYfgWroyKZBKgoipfxrGT32URD2LVaZTHQR3MnDPN6MOAvjQvEyj8qhZkV1owYMP
9Nho0kOY3RWJ70apubuumlS04EgqTkqMkINo08hf9LQ9Rv+PtC/tjRtnuv1FAkTt+qqlW73Z7d3x
FyF2HO3Uvv769yi4d6JmC03MPAkywCSAS0UWi8VazkmDg66P+1SJ9pUp2lNBrZxoLoDTtrdlr9s/
onwdzyMUeuf4bOFEqd9mrdzgMooFMJ+IX2IcbkMwbpPJd7IqPk05j2529QgggMDsIh7NGMy4lChj
Ag4QpPOJU4GCWPYuJYoF6EqON1m9ihZimKBLaY3KjEesKbgON5lh2FUf3XeR5GTyd2jWnGVcKUPh
BCyqvIxWGl5+kZKhIOp/CKEVfWQP2q48VV4ANoUdbqB9PFjkR7zjdQes7t9CLqOmhtmwTgwhl4B9
tsmAmNtugStdiRMm8d+S7j+t6t9iNhMeKWo81ZKAYrafvwKpQjXe6tyZ6o3Mu1vXPNgyj8wcCSJQ
Cm5P2OUgJdswcPr8oZ08ZFpcYJ4FwJIdMKp8+yisWcxS5PxJi6OgZEFRphFyBXX6OzMOQvt7aF4S
TE6GguzcFrW2a/ODl6A7WwWkJGMtVds1Q9rOzizZABg2jD4k4+iP+UaSgKPIgyRb9S9LcYyRZLku
Fy1IwZCpQjFA2aUhaHaMBwNdRpN5NHIQBn63msZRcu1FspTK2kqYNnohz1uIjqZh2+WI2NGwokne
7cVccyhLOcxlJ+d6nMwwRXbefySiLYbnZOTEXmuXz5wzn+f+MbTOjiejfAJejRI+KwcyfFf4j7jD
OZcATwRzv9FcKIy8qXBlF/4RzRBuWfMeb6sLpaBYAmQWFeM8jIEj0VNGFKTYtoxhMRL+qMXBilX7
9m6sHtx/hCDpdnmKkJyKjHqAQ9LH8WNqniMz3EVIwg6ftfAUR+TBSHiYaqtLh4ZQlDuBogNUt0uR
FM0Ghl9jd5LxozLPSuHcVmnVkBc/n9maQaRjhylI1LQ0DXSX0X2YoJYe5ILrj7x8xLosjOSgVwhw
QDKzRxrgbPuIQBfURFNLl+rz2LdepUTbElygt/Vat4d/ZCnMVrX6kEqJClligUi/eDMBcBvz7mGO
Qux1LyKc0SM8QNGE32FMw8IkKeZRIh6I6UpvJQqPAIufAdt0BRBfl0aAcrBkdOhItseHmb/twRm+
8r0WW/4m29G3YDvs6XZ0kp1vpXteE/CqO1/IZvwrFepmNGToOM4TNQHoi8IswnDZAFJSc7CKJPV6
PGJu797KdQVkBg3zNWBumeFOLxVOqRqHmHFD03XqRp2jdA9oP6xyRzBfbwtaexCiiV3B8s4EgVdd
v8lIqQZcSzQDqq2rjNlWSKeNnwQoeoD0R/lGxfxORV4rHrVjrPJaANb0RC8R2o0BqILpQ/ZETGJP
+xgNNUpbto6cStQlfWJabZI3Ns4RqNrDkocSt3I05tFAGYM/6KG4QomjoW80aDWG1WIgmQbt0adI
ZrQ83DueGMZwABQxTrmOkANdlsB8tZQWgEK8Cbs/OKDM0+lCGcZSpsScgmC+iNX77C69bzamFbln
8GQ0YM4AyyQSafVndwLMjsqb9F9xzRju+wNVguoVYftIJdrS0Seo/aV+m4JB8bMfQWjIsc9VIUBO
QxUWpV/E/JcnoZvUWstaFOK0UTlnHXq/IK05GMSge2EckT0YhDPSbvqBIJSzpSn+GUspusS0LrGi
QM2sOOC8JteMFsMXmEzWUemS2Dp7MUpiNsjQu1O/1PIpCRInKQJY72j5mvnv/fiMmvKPMOZ+alHl
FgsNwgZAR20pCN1sSQNDCvgbP28v9crlDkk6BnUBjoeCNGNJtEQuxqxhrxWwiew0xOsmjSKALY3C
rhwjdVOlJrHqof5uhvz5tuwVJ3thxbMVLMJz2mmlFs2VAnU8EwnQ9g9N/Sglx7DaUV4hhyeLsai0
K8k01JAVDP2RtppVgUJC6Wq3i8Nz3JkgJOk4m3i1tGj7AB0RpoaxkRgCZJZW0TMS9aJcQT35vvVD
O1JqN06Vo6AFe1M1XLVXnBz1kdureuWBGLHMqgJ/QR0wr1lhgF226gZU3UR3uRkOnnLMesoY0Qw6
E1IqACRAjeFFBvOT/D76P9PkACYdjlZXQQejFXMixFxLylCf5SluCBrm0Kbmmzg+3l67VSlATMFu
ifOgFbNlNA3FbGyGyqbyURy2Kl6p7Ukm77elXNdBZmUWYpgtGidDJ9ksRjlN73pryZ+xaAl30b55
03bNQ/GoBRb55lEeXN/6s1iAw6Iy+wfFaHZxi/MWBXoN+HOsYZS/VopkIRP1W9ccjBp0ObCSnaH7
OebebV2v3CYjcz6XC5nAG5P1sYBMMHwm8e9BRelgfDNjzPbymq6vjjhEYaoI7VAGOvBUtlE2D1Fc
rGoF5804VfTUhqdKuW+KV3l66Hh95GuGspTFqNVKwjS2OWQpgJgONbfwHTgyS+h3t5ePp9N8DBfL
FxHgPGso3tsAoHTzwbDK/FekSZuYYpoSBGeoqbq3JXI0Y8u3Ux+0YD+YV7G4z4NvvXuJptgyeZQO
a3YBNAURCC5gg0LC5FKxiqZiL+gqxCBaMdI7rd9P4Gnzm4NUbG9rtOYQl6KYvRqUdMhbDaKSeOfn
P0V9pwbf/5sIZpuQ1VIAkgoRPRlsKToLxVc58BA1Vnfm75LpzOPOrJUk88lsc1GruLFIK4fUIHiM
fEO7J6bPe0yu2p48w/qh73PGdrrcIg1zCxUQayBvkF6nOA7sCTBVVT8exJRagFt/Q0MQ585c1REz
yRKCrBntjHnzgYaBBFXvV3aWV04yXyRg8Q6dVHm6vWHrcjCAiFEljF6ziRMgf1YzOGYF2PQe/Mp2
jJ5TUwjsgofbMC/SRaQ+OyV0KwE5HfOVAHG6XMQIdLR1PWERy+5nXRwwtG/J+RbDAl3lyHj38NpB
V8/VQt6s+MJhZAUNemmAPGny8t6SJSdofujkRIuP2yt4/TyfNYNtYKIMUDLoALuUVElRD8+OJexP
4CqgNnlLvMKLTtU+fSF2jZzuLjj7rv9ttl7yKWw44mdLuFrYhXjmVMt1WIvmLL7b5Hd4iaBjj36m
h7kKXnsYKb0t7tpewLhI8GZGLy8GllisHikTSNqAuRWYJttad/vm5E/OKO3+gxS0BKJNHcuqs73x
mZKo0jilNTBavEE9asFLBeBT3uv/T8fD5dKhLxDY26aJ+hC64ZmDDb6gacg6ubbHPYDZXQn/rYE4
IN9Je3PTYOp7W8uWuEHiKNzru8hRavsQOSUnA3ttqfiKuR8fLw90k7IPKgw5xBlp8bPTygknRwBT
bbEJ83NRcSz12v9fCmKOBLgUQ/ARQt1B/goEK+scvea8ov587NWSLpRhDoPWiUYjJFBGfGiOpa3t
jI28RXZsG9mN126CbWgD4HcL7CBLcGJX3Ylbw1VOEid+XYksAVaBsToAdSOPhKzZ5aFUxsnvxcGo
7eC1+tJcYJZN9yBWt4Rv3aVe/KaeyJ7HmnQNb4xoeSmUOYqRag6RNAttvka7wAj05FXHyFJ29Ub4
qO5G7/YpWdvPpTjGfEGdJIZCB3HxeKzJb20mHHdui+CtIxsFtYUklfUEGa/FzjjpVvYgWES0/OOb
uY+emhM5PdyWyFGK7VobzDZppFmgNO5idSeLW4EX2V1fRRfbxDatgRpS9/0UIvQn+Q3ho1NY0TMg
Lzktk9dgWZfmwPatDeLUYFZw3p8daCXIEXkFskk3yjPOgpvvxk3rvRgutYJtavnRxuC46j+Iw+xZ
XNiHyryuAi3wlXo2x95Fpe+o3DWb+Efm4nV1GB47r8EZ1HEWxV20u/s9nKV7yZnc6NOHoba8b5lj
slvfwlz/KHjGst/gW4LX1pWd8BhvaGTRjekmx/izfi9ehW189xSeAJm55b29rtOEzE4wns9UR1VN
5p0Y95rrbw3k6w6jSzxifR8ly/hKfggPhmdyDs+8vqzOaNifbxdgDassSEohlKPYEANEnBGo4Zrs
UAU5Z4hs7bQsRTAeJ5BjcZhGiOgBnlQUgRfhtJQt/bc5P6wfLifQ6xjonCasJety2jR5g2g0lrPv
SUZSo8704ZSH6mOIsoUL2NWCk+dYO6RgrkTjgY45MtzOrAP30Trizw8+TPqlwd1katuuc8NpF4ZA
i6qsLOF4nrXQZiGRbQ7zS1Uc225+HuWvQV66Qxl9dNQ/TqCR4xyHeVuuLAMw1yZm5DDHxt5OUmsk
kT+/KABOeEiC5lHLkghw8Nrz0PuPrdihM2x8ue1YVw8Bki3/CGVspRbLsspEBIp6MJ07wDhqmfEF
HjHb1D9GXbeTIELPHc4GWA8ewMl3h5Q08BdexNR3TKXbU1XfFEnAualXLXjxVcw+lzSqfT/DV5EG
lZe2uht61KLDkqP96oojxgLvnIwnFRukK0bUtsaAg5INH1qjWMoY2CLa/sXzNHi1ziObW4vp5vkC
IHcCW/KKoa0Rq0mMDWiVZj8amW6AM/WQTb8puswLlefoV3VbCJMuj0ppaoFedhDm15lr0MRL6p1o
2lp4qJsdMUKOW1vdsYU4+VJcFVSRWlVYysn3rb7r3VgVMXfAA8jhacXcXq2giULn44wM6CkX5J9h
5AjiTxK/dcZB5/HNrZ79hU6zzovXYjeYlRnVWMI8lSwEcU7Z/AoGugM6Mcev8SQxV1Et0CoS53ew
Rn/nidsKkpXUz9T412W+2WXDs2A+FlN2V4A8AD9R9JiABbqUFcvUxTu05VhhnXi3vcrqHbcQw+xS
idOm6gVuhqJJRMfPI+KNfSC7t6Ws28JfZZjtoSDbro0Wymj1EQWcjay/d/2uaLaaYJfGj9vC1ncI
NJtAhgPKKVtuVwc6mb4A+24MAYAteCVptSWXuhVSiXN9r+qFBh8DFyvmIdnkX6kNRPY1rJ4UAV5Y
e5TLN30QrCl/TCixCe9OXfNKSNYCMwfNWfPk+aWVU3kCGl6IxztFCS2p7ip06ubFw9i9VwoHy29t
EUGnIgP3FswyOjtXTBUEvjHFCz4PiOp1VYDoUoqjLS3UcxrEzfPtPVszQwOjY5jLRgcQYIwuNesA
GogWxaC25Sp2Mym4G4Nhc1vEyuKBTQTKSMAkA0I186LM1aAypjiq53GaqDvFskX0wtGQegZ1xG1R
KwUKzKepyLTMpBE4xcxGVTlusrzARoXAqI2nL7NAIbIrrCIaNxFS0LqcE0sEaV+UT4/oluDIB1IR
1osJUIAuqQPIC3GfprIT/HFuZIDdTmrbQHZrr8Zx+EMPxsQlDaARLPTWJM/UF3pXlIN8J0Ry9tXk
hmZ3sp8/FWjlfY6KbLoLRlq7CRWajRFHKjI5hnDs5aq7axvSA+ldzWERhZyUX4OR1e9JOsi2WpPi
HRwQRgh40EKwfSMfPjFPqT7WpaHfoQrr24C8DT3SBcN31GqZfGfG6PwzJnALWSnYrH9rQ5PXqEiH
0q4AYbjbB1O6m8QQTHiNmaj+QUnC+Fj69ahYBCNhoqV2jQQUvWHUdEcUFNpbCYg6QD6CQQQAX0+Z
EroxKWSKBnMd47ZjH/ZuKmqdi6dk97trB/BQhXocRrYZt6Zs+/1EdyCmHA4xEbJjjUG9ZyOZitda
KF8A5HuGqM4bcqqjWV6cps5qdLShZCHoJUEyLcmbqOvTj1ZvDHsiRfrYokDqBbVJInuUuhDg3yTX
bCOPKlBQa0nf2WMmaltFTWVXi8V4R8AWDUQWJOk0edD3ODSCS7uq3glVV+7VrjN2I5BuwL6bDqHb
dELbfCV+S4K9kk7gLxCywthXjRblbqlUurzvw0GymyQHdrU8mL1mZ2mVFFYjj8UTpipjxK0J7mgf
fGBZUY1WAyqLzdAB5ARY1+gRMpRa/BjGGHW+Ns1HQLCaQI+ySezHGzRTo8hfFl0ALoO6MZ7SdGhH
tBhQ6Y2CP8UrFEDt2tqUJZuekPGXqKPvIKtIUbhAf+leRhPbBQRUX8u3E6buEkvCpOKbIiSlsVeC
0gR8o5F5Y9PWkm8Fqha9FINa9BZAuTXDo6RtAO9U6HRfo7SgOCP+3qWlGALy3TR81ZJpM3ZWTk2M
aLVoaMcZ7PNu01KqvEZZkPjoraVoyshE0Sv8pPKGkqhgUJ4wm1OlhYISdAJobkCbY+6kk4nTDWJz
QoP6sAnhr/d1SEuAYTfmUe7TSIJs0O04OuhjvCYF/FRl+NNO7lFMtaYhIm7uN9EWvCGBVRVmN0Il
tQ+cItW7XVclAJ0eIsDrlpNMfstRF8RW3UUIojppAFsjmimOsiCkT6Ke99/m1GJq1JySh7HPGy8I
quGZpGmME4iJxUNCYzTMB6r8UNZEsKMMOXBMQGXBRi27RLQmIag+gsyMJEsH9u0PKY5RxwJ0jtGf
fUqzfeWnaCo0wPXwoPS1+dRIZXDOZDr+6Mca8J1iIpvbqZd86k26AIA7kuq45tUocLMm0R66IhVb
0AYKKTk2mBd/BEQBPUiCFv/OVYSIVj+ZKAEqSt27aPxtTUtLjK5/amY2gTgum7026aOjZhmg1wGX
OHLc5XWH/AztjkY1wG8j2Yhpg8vbpzcBgm7UGdxCS0VHmICSPWQAtQttpHU3uNtf1PJbSStqhXCc
gBHdfwKx26H5SRWHT87dMUf7rOtefgwTkdWiWNRBMt+8KYDAu+eMZkBW+BgG2Zna4HdefpWBegx9
BJ1NY0U17227enktP4C5vFIipAYd5uR9H+9jNJe1JXVoLdlVpligdPMUpXG1NHQylHJBSvfGWYC1
uwubgUyFOXebsNgSglDGoErC3aVVn0moOGEdbmRafxTk1xRMEWgbfAc4IYGD0R78z8AJRVYiH0zk
zw0G6vz6Y9P56JqSh1QvIb4p7zHk9Ymjsu/onqJazdF0Jal2IWr+lMWrJRfaSW/aqraFonQi0xXj
0kVu06pAmtG9atF2CPctryd9JWYlGAjBGxq4jeDrYB7siZgqPkp5CCJxBapT/6pKujdNomGZVLeL
KnkUxp+3FV0LvdA0rCB3gULJ1VxNGAjClLYQGdWRjSFMK5BCWxB24A1qeCOsK5EkAQ4s8qbAbkYr
GBPmdTSslUIGumYof4G6C8jyzm1l1uxjKWBe38WmwQ1KoM2EgLYpI9AtKdkd7f33NE4A+0dTHp/t
fNpYdwD48xn95E+9jtkujLXg9lYnbFf3VPWvYfwWaJzs4OqS/RWhMfX4cBRGIBdDxCAPjjbUTl1t
b68ZRwk2vKf+pPSaBAlt9Wl0Xqu//If6NOA6Uf0ClyqcB5g6LrdFntBbmCQELwjACFpGi7sezAYC
Ie9UKo5d2DxMYWhhhpLXzbB2nuSZVwEDOjOIDLNBCRonxUKUAK5cE/DqfYqZi3BNCCe3Tp8HkVNs
vEZ0x12Fe0pBtzGeMgDQutRTyIZRkBoU6LQP6jSSld5Xb+QOUdQu/1U2Fm+8ZM3aAbY6swcRMPqx
7CcUjc21PF+NCXkuczedPgX9wCXmXZMCGHdQmQNPCG6f2bw2xLNWlGEfMb2vK3v0B0AgIoT49813
gDdeyGHOrlqYTR8lIrTJQkvMda+e0mOOQDWlIqdYu3aowD2EgRxgUiNlyezTIFQ9uuBhFgg3jqkx
HceE58nXTpWGsgTgoZEUwLP50hTGTlQQKsAUhFYPrE6julMOkW+D0Dj2bh/g64l2mB26YHCu0I+m
AFCRkWVKpaBmJqISd3jHm0fL3EOzLV3Fng7FJrK1J3+ju/oLau/WmFvVnnJSLavKLj6AWc/erJI0
1ecPAJF3hJEJ+p1MHNe+lmJfaAmq10stzb5EbWSCEMFD2F+6p8xtPoGDvU032i7/8p/rc/9WffCQ
odYKz5Crwn3hqY4aPrOTwNtsKyqgvlVX1sfk6RnGNENiB7snvG0lD7OT3LaT+Uey98pSJLOhcjBN
feJDVdHudsQLWkc7dw1wCQiYRzVPeYz30p1wFj1e9XY12gbaGX4DGxUUGEy0LanFGMqNj67l7XCU
XpAoi51o63voKdhKFpo1oqdq2x9eb1vw6nlcSJ3/fXFtjyRtSzMWsLXDORFVkGFxwEBnA7xe0L9q
zQa8EADOBryNAwiojjS0ukP8m75GwC+3yK/bmqxeAcsFnL3pQhJGXuoE5H61nVVWcte802PkCmiq
3Khbc99sk7fb8tZP3l/FGOMMwiDqmhHiAjTqAUnNUsreSvvn21Ku4cv/eJi/YhiDxPu40EkHMY2T
3amWaJfue5dZ4s5/Ejc/ay/iqHU9esoIZDyKog1R1+kQKH+hmTc7TaIN9P72vX4OJkfmqbcW6yON
ineFglazK046Rc0JoE9hHmPqNO/1VvqBVpaTca/uVZ59rN2mOkiWcGsjwMcj5tI+6rguzSkLGjvc
BY/yU+egy7E5xu/GLnxUFLc9GJvmZ7w1OXfE6sFeymXsMqKajGkSyCVfiRu+UicaLCQVhkf0Zqu2
dKd8xIIlbsNTxguKlJWzB5A4wLAi9Tazi1xqrEVRGeaJhvgyFkuvpglS8mozjo4QxsIuzHuoP5Uo
dxWymsGvGkr8NJVi/ZL3OnH8jAxeLk/0VFSFmLu3DZv3bYxdN5NRUWBRwy/Qzgab0C4X+s1tEaum
jDyvPj97wPXHxqAzRAOoFXXENZOC9J/8RMofvRR6SdaBzhqdBdl3UYgPnRpyshXryv0j2GQvTHxL
HY1YeD8mm14PN5SkW45yq+b8VzkW9DbUkPkbUyjX74sj+VUj/YJrUnwxQiv4Pgqn6Wf6W7RkXgl4
zZ8v1tSc8zQLL9tMeUgKTa3BhCO+NoXkBX69nXT0v+kKGA7LwDZK7VwXyo/b+q6526Vc5npM5Qpd
PyKWNBPOZfpZCnu9eLktYnVFFZDpEqA2zlNTl6rRchwM3ceKZmgmQP5SvdfQSy6+35ayahsLKYzh
t5GgJPk471v0yyh2La8dfjVqQulypjbF4DseKYwacdmLUYCoSb6HEkAQsPQ78Vw62le5MXetN/Dq
b6sa4YmJuB75EyzdpcBJowjDc9wYnfQq9MeEx6a8uvVAbMWslQTqHJaEpcIcgT5IUKitAOgvDNZY
PnTTv0bEwb0HXDvAl5l40yGVdqlF34fwhD20GOvHvHfL8VwlHIe8qgjKXniXIHMBLqtLEQExmq7p
cdmV45+3+J2PuaC4r/+LHS/EMBZmTBl+7nyDl/FOVRIr8z1FexUzztNj9bgsxDALZqYiUvPzfToC
zas4JvquFRwuPOz8sWz8OJcK/9+aKYwr7c2ITmkAKZJuT/FRrD5S3THJzhhcMlq3j+ZqsDXPSgKa
C1xJMosaIYC9U+nLsLHbn0brlp077A2QqG3TfeQYGCW0jM7pwLfN8W3rR3Yhd17qhVMltIqJVs1y
9/1Wvxce8Z475a3dnBoXBBM/Wu+2oqtbhyEq/EKjOAYXLuUpYqsNch01dkyO0aSCpjzZxdWvRCg4
9fLVoBwDvv9fErt9Kso7Bu5hbN9ot8XG0A5q8UbGt5DuEpoj2bBr4oessOqA18+zHnctRDNuSa5I
r4stlDS/UBA138In8pidMARPvcFGYTER7PAkHnKHi4u2arMLycwd2aE2ETQ0aewkBMTJY9Yc5fZ1
aO+y+DiUvEmrtV5mopvwXTOcETodZq+zMB7gP9V9VULPWnfqk7j3USTbT+541reFh5LjSS6s7J7b
ir5WjwD6NAANQKCNpDljQ3JOy0SdYLON073B91v+U7D7EZ5Mbzrftlayup5/RbFGFPeGGfgTNCze
W1fblnfqZ/Kdn8b7obLGjbJRz8lG/Ah+hBY3HzCHFVfuZyGaNaKxl/N21rJziAV+jm160O+o9+PF
t/MD13DWbXYhjrEc0k0NIBrmRcXIP/HOnR2dOku35cfUAmTnMT1ln7wm5vnWuaUiG1mBu1qjmK7E
xO19JRwS8Vz1lqCh68m9vY+r19+cycQQKii4TcZQ8T6Os9jHNkZm6tQKAfv3Z8djj18NRhZCGFea
AF+rNWM4HLA4WWR4RJXythZryzX3NhGAyM9jc4xFJEWXZUaAwz2hWtOMoT0F6SkfTDso6i3VK04V
Ys1VL8UxFhE0Msb0CohrYwChKMGmrU5Cscl4o9GrSb6lIMYMpGqIg0jCwg0beRfnVump1uAMhx4Y
JQe0EKof7UHweos+DLzzzVvSeU8XHqwYzBQZdYhWtuoXegRya3IS13SVe6DDmA/KJt0Gu8n1Xcp7
zfAkMyYpGkBja8G/ZZvGzyzcp/rzmKL5wWvjzW2rWbP95eoyZmm2vdo3DQSpaMIsgQ0YggeFB8G2
ehWYBDh9CGBFYCvN6i4WMqqz1mjmGLakbiDk6IE5BOlbBfww32rjgxg+CsBhAyyScoylZ8A6+SEn
3be2oMsvmF354gtEvw/1fs5iNtl9Oj6hg8BCLwuKrpYJusl/v6Zo5YE7mQs/gBK6lKWLSTYZA0LD
aLyXhF9lBlC77f8mgrFMoao7SZhFjDl5oDESYJq/abrCvi1mtblgqQpjh0lHs6KlkNOYWzP92Qpu
JblB/ltWT+izdsIREKf3A49Nb+VehZnIYDABjfR8l18u4DT0KeJuSCVAkiHks2trKwOmDXkafDTh
tZwzsOLKLsQxrqzLI3TfEDx/5KBCt2QJYE7idRiUxeOOs6Art8CFKMY0JrwWjV6bX1pdBiLpZB/U
mnt7z3jaMKZRAWBMHhuI6LL7ibyN5MmYnuh/eDJCEU0Dcjdq3Wh5vtyisldMLZ8DgqF/QhOOGu1o
w9mWtTTZUgY7IUKExqdNgXt5NFIHU9KOGWRgrSA/Gj23pKB0m2hypmjwymh8uL2Iay+uC9mMCY6S
NJhqD9mi8h4Xbp/s0wKAxa9T6dbhS6B6jfw0ljvQPyjig6xxPMiKt7qQzlhkIoeKUg5Y3SxQ7FD8
VQHqKAkDy8/F17zoOBbDk8YapZmGaTK/ulrzTORvpYttg3aWCKJVgSNq7d2FnCdCNwUD/mD0m79l
4YcBZCR1BqDEAU6DcLkUQIkVWqCZO5fofwPOwI+cote0IY+odt0bSmQZyfvtrZ1dFhNWXnwBcxPk
mSGYJIG28dDlrmH0BA1uFbF1UvLgMlcXdqEsc0g0WcxakULZNlIPoRBsCgUE4WZnJVIKYLdf/0Ux
NJ/ghgV6HZuOEoMpTCmBYmq5UwZnytG0uL0tYl2hvyIY35JGXekLA0SAz6EfdODRTci3HpNuGyev
t0Wtn0D9r6x5HxeWQqQQgAIEwde4R+HMP5FNfTJ+oRJzpqml7hUvfeDdqtKqe57bsDWQ8aDBkDn1
JugySRdBZvPcurGTg/obbbBCYAF+z9NdeZs5g5ttCivca3f4hyNs9yCfa16TygrIAW6/xYcwDqBM
YJZ9ig9R71P7NTkA7SXTbKlxjCPa0u3R+5k4RWkJz/RF3oWc0H71+l0IZ/yBiI7fqFKxy2PqVb0t
yofGtxXJjegjUNU5rm4tNrxQlbGpfKgSs8/nNd8UDsANtu/1YHde7JiP5LFxQ0sftz7nGl43LkAQ
YrrAROM9W6TA6pa9JKa4vjTNqjFUlWtzP/RkxWN3SlXQL2EgT9ICV4sCkB9KVi4lTqt+YVZhd9vO
V4/U4kuYnZ5JMOqpm99RmJTrT4pJgWuFKenK6UPehTr7myvXt5DFbGxkFElBRmit7OnxhKpMd47P
jac94yEFOF1LtqNN+0twHmLM7f5vajK7LEq92WjA8bUFHV0LGqZtmsSpQOgQd99hz6MwWQ8dFpoy
zqOIaWSoBcSNwhvIAKy23FW6l/nAt1KeTe0MSA0rKjk6rkZehgw0QNCmGleYK8IkaW1eQajfJtaI
dL2hFQ9AliA5j4N9/vzrjfwraf6ShW9U1RJ4UwokBSg8RYCvwCiGqHPcwLoQoKwAP9bAUApzewF8
t0lUMWvsvkEobBSbuDY2oVg7ty1jfdX+EcNGeUk9CFOiQ8yQbmLBof45qZ3e5JQ4eFIYz24Amy4c
UooVSzx1/N2Y55g6gTlxvBlPDHOaDUw0jASQLTbCnGYngv5MAAH6G03ib9LJIcfgrs4zHCeGtUFG
BpwpFUWoSzPQzDLNdIquey1OHNpuEv1Au02qalaQiW6b51bPo6q7UpARORvN0vL8Pg6KAPC+ZjVs
InRbRdu8R6t783nbKq4DRUbQ/CFLQdQcI51AtxHgtxi/QbtRrzsa8lhBg/EKXQEBUvMJDoBt31M3
liIrxbgQ5yNmq7g4Z8xHzM578RFK0kmg5sNH1BmSXNJW6fEKNb4n9avUPsfw1AytnSjbuuUcvasb
+I9cE930GPpGwZdZZUMew0SRITcksRfopmXm/lGKnxrDibXPuOMcwas7iBHHrHWZE0HDFFZqB+H0
RsfS7RRtD5x3q1IzeEzz9+1lXbUhjMlifhADdzqbH4kAaIQ+hCIFiZrhjKWTF3eTuAXFwn9RC3gG
cxMpvNif6tZi98Joylslgpwye5oPRVduB3BaGeXJ+Nf0pPMKmoC/kfFHImzGoqiyUKviMrUrkdhi
4MmCk+UbgFJGMicpuWYaSGSh+RAzkZgWZEwyGkEq0o5AvyQowalo8HrokntR6/F+OdYNJ066ugKg
1lIY81YiEaBmQx3CaFfTbRcTwEUiOtlJGKTibBZPFHPbJAnGyDICUXJ/p49fKXoZp4QjY83wgMWM
JiuAUOu4oi+PM6mNTMxjGETRllbS5jbwdq1CAr3Tf9JmIYm5B+JoMCeMlOJEYehHkDOL+Hdd9+P2
OVpz/0t1mHAuLjtFzCmEqHgnlzImNiMMeW4Jec7GEti59+W/jnBmezAVMj/eMfLDcjLjsgkAw9yk
9hDeKfmmAJZN+izx+mtXTBy8IGjaAJ4UsBxYEx+KchwxzZaCYOK3pM+IdYW663I0Eelfnc+DJ11x
fqBogxfCYwDFfLYtRaqHvJ50MbUzFUOdkbAxDeMZ3YaeKeSHLNAI51JRru8UA1lNoPOaM840+0yf
SDW0sow1xOis22uGi6D0tl2sHCVjxjmf4fGAR2oyLoLWdTpWcofbQ/gogrtsBDlDyomneDIYz6Ck
kahnJWRMfWVR4yPRhSMxeEPgKwf2QhPGKaD5XwWHGCyhQuEHSGppuYvQLdfonBW7LUdlG8mnoEPv
1QRtRAWDKOJ9GO1aDMgGhOdP/4+z72iOXGeC/EWMIAnaK20bqdWyo9GFITOi9w7kr9+kNvabbjS3
EfPm8C4vQtUAC4VCVVbm2sfHyx7vA/zH1A3myMpgxwNF8oRta4Dct/pmqlIrAoDfCSQaRw5Up6PS
zYF9dgPwA22jkY5b2krIemJSbMDAaUKbAuqgGIOXIyeNBYDcoijxYK3/U4ipGFtNVBdHozMhgZs2
iZjtY4ytgkpsSoPR7XDq9E1fkEzENHNL3DSrZEsVZvoLM9Ti7yRswxszrqY3Cprz4L7Auw26ukky
P4wYAgaXk6R9BXE6H6FQmsuOYAyFX1UVRrg1Go6JPdOmD/wm6PThBkMAQu2RNpUiv+l14wWkH/Iv
oakJsUEhEP2uJgNKggLUevHq7eRhE1Ry4Y1Jk/DIodZiioZ3jApiUTzN2Af/XOFGyCUls1FSdjrV
b5DJVQqmhm8qxc2Nh38/gafW5POLJkz6eEpkWNOBve4x9yh0kWWYI8ed1tz21AzjTS3go5I5wYxE
vqT8Pg0ehv6zLjm35mUTCHoYGFwBhwnSNfMCyNEEamSSSEMWXH9WxJFznyh3GOm3SbUXEl8v78z6
qGn31/eQa3ZZ/Un6NnZRmCE1zkBz8DUMqlXmD1mLMsXgqmDsFZW7VkAHANM0W47hldgGEiETTJCI
znCX5f+fGDbqGbP0Spfb0Bv5VMq3eQBWX70Ph+c+bXdaOLkGcuMwVbe0O8ypeg9M93aOyt1EdP/6
b1m5nM5+CrMHHfihhE7CT1FGCfWZUnUEFS0H0oWQck+3cplzPvZKToGF43LCpCuoXVi0IdhRwP6S
j7mdldpjmS0F8iq11Tw49EL5Hfb9pp3ax0oxvq4v9BJLIwPZCiQlyCxhFt2/803XQ1VvwUaYQ3rh
Wa1EL5LyFxOsFUOSPZotsMOGaGfCYEsoW0kRPWLI3urUGNPtj0qf3AbSE9UrWyAqxxsuvwBSRRGl
JLS5MBzGTlKpah8XwGsVtiBVfkvfBUz3QATaW8YWhYxyTvSqNdCwAsCBDwAI3PkuqAY4LdJGKmyo
HjhToVuqBqrUqXTk8KUQeCf7kpEVzDRQohIlzKSh6MZipQDILEHVlee2lzzmt5V1sDf7+73zbToA
VFz/wJdUpTLGKf56lsEAJgHkT0dBGnJ7KOdtAEkiKTRy3e4EpbsFswcdAX1Pkz1k4fRyl0ZCABgT
JCHsoWqj72AiogA2DBQO9T4fjqI8JZskN6TSAucESKSmPuh+R6lKX4ZwgvxtokT1LhoHdTeJYnYU
EyRbRVhyHmNrMQoZOHoFC02frv4Ut09CRRLObRcNYB+QhGEAeUp/KxqtirCv/MZEaOo2TfpkVOFR
zUCTkYLDhvbf1/f14g4Au7MG4mX8w+WGtPncYwLM2Od6BEa1KC6sIPTMcVEpcWqFcw4uMpcfO5hj
BbrIxOTn4rknK8XwXRvJMew01VNGIDfKI3a+iLqMASaj1NJumkEVCgP0EX4hSfcRda/vFW8NS/A7
WUMHQQwIvMGEEYFNAzqms8JDa3NMsBMWmBpC8Fy2qY00SwlfRJPzHda3SYcckYiuO9qo52sIqKwN
pomoYKCErY9e0zzI2r+nL6asoe4L8SvwErFZqhLps0BiEUrtQv6LkMg3W/1Fk3i63Beuu0SEn9ol
qnVLy+18KfOYUE0FEAL0PjPE/LwB0xt95Oegybr+3Vcul2XqAPTu6Dij3cOqJLbSKKHMMeV2Lf+m
KNAorwOULSUnn3eD+Kz0YEK0omhDoP6UhdQSyV0Wb6NwI0Lj598VoZDl/1+9RhXnCLfK+bLFLJkF
xCSk8GoO6sVNPxU29yJZCbc/jFIg6UJxGJPni6Oe+LqQmXj3RWAWcrzbu6fl34NvWfbOfpysTWRt
NpwH4eXHlMC7KoGPBYgd4G6ZONRHg05ojWwtnEE1FTtUfZPlF9q9Xf+UF+cLacKpGcb98aoikDOE
mZxC0UM5TCZv6HzlCoYFlAMwGwkyVTbQqdkUS7kKCyXp3Ul8LoD5KzI/A86v4JzltcWgU78ooiHr
uQDRaNocwBWQ86Rm0h07cHPegHyJR4G4ckmBagHIVigBmj+TKueuYBQBURqxzjERaoYoFHWyHevz
HYYeASiJ3AojK8n0QYfcy9pP8LI+Xv9kl804fLNT+8w3w5StOmhdk9tdbXpDPVg1KCwsIkWHOfhu
WtCgChjRmvHMp7xS89rHBBYWqezCMQH3PF96WQYSBgVbZJVFYoFGTs6d5eES0P2c/nPvZ1nmX1s/
/NQnJy4eia5EgDraZEY3VzLsku5JDPGwf88RF+YMFICBVVbAN3m+pjTS0ILR8CbIUVuUxEVCx+un
Q9a9FYLP+XRLCD5vgPywdPzPFhNF6KC0farDFmpKeC//ESW8lzfaoqGnf8zow8SKVxJv4LH6rHw3
VEhMiB6QRfOMlQHHnCLoQZWysMf8OwS6Vi6QVCmWmOx0k0e/t2oL1T+4B4rd+He+n8LY5EXSV4Vt
yi3aw74s+2Kl2lHbWx1PxW4lSioQclj4q9BQBTb03FbVTbUcTjVstb4m3UJQD3VayZr7J86HWwkt
Z4aYMwdKnUbLKAz1+T6NbufKp+RLNlyKWj4Y4YZij9agKL+U5dZo3Z5H7rycK8ZvFCT7EmbXRGg9
sCXcQjWzEA9FAHnV0RFywG5jDYOFuBn0xwK6sTL5SlWOs67u7YlN5l4liKZyrsDmrGSemXgS5svA
o6d2Bied4C2OCSpV3alJRRvMW0GsGvhILGqCiOSnpILpSsFohOjFPJbUy/qVdLqh7KgJFKAncNpg
cYWOUviua51ZeZtbBQU40MY12+vus2bt9NG7HJmTUDZRcWjQ7UFRroxdMtXQdLsRUIBPa+rV/Qio
Nk+DFNjeC5dZ3qJ4SaEsqmLMlfl8c9pFs9RLYJqqCmn0h6wKXuew7amnlY1ueOOUtYNVVIIp+FOa
mftGCCEZnjaR9CLlNQj9hQqAcjHQ4wPUpIzvopTkj74Rgp0Qa+F2ysB9R3M9fjLCsXIhypc1j/M8
U18v6uooCpgB0yZZeS3GuvFLs8KEotpVAQZq1El8i2kXv2kgBQAlViVov1DBLwLHUAoZlB+U1oNT
ZyloGOvYGIivjYLyOKbgprxLzaJMnG5OOmhk65QGTkiGatgCzKpJXp4mxismpoXCKVEAbdw+m+be
04Lc/FOVgTZuulANSzcIBIW45iRCuadJxUTHOChK53YjtWh/F0Nd1V5Y51TdCroyGA+yGbUxZA4k
SrcKCL91Ox7aPN2JupBh+3qgnMecUD+JFLO7C+Is7LZaVoP90NQmmDBp/jsq5+xunNNKAfFpq6te
YYBmDhjmKXAqQ0DLPa8AlwIZX5DYI8ZNIOSYZ1T3c6JAgEduIqjljaF+k5Q11GVR70DdmgYDUn3M
M7ZQmM+U6aubRUzEZJU2qX41lHpzjMZA6rZTInajoxS62VixMGWP5WhqYLWtaOzSokxv5UkA8ZAa
ZVTy5NoUBguqjsXvgahxtWvMalTtaZ4BG2wn8oEammbcZ+Y4NV4HmtcEzKdt5yozxq69BKJg4FxI
o+pOn5Wif5pLSHcB2l4VtQu2QbPddlUnfohSP/liEEFKQQV5CIrYTaKP+yZpjN+REurQcwrC0Rfn
dkILGFJ/z+j2xLWd5GV3P4yQo3P6UoufzE5vJEuXheJzrNTxa4i0+rWcRvFWQcljU6uhvu+FNBes
Phx0HWiYwcitSNTmrZlVwlNqtvmDSQeo2I5ASTgkj+o9FF8TABUzXX6ssrzxghqaPm43lSrIKMcw
fYH2VH1sSpJpVmCC3dRIBkPEgGOCeY9iHoJ3NY8hdQzSCwNjJ+3sA0AiBhbRG0jXJNTUarcHJwYm
t3MpsA1hKt7zOUk3WiKQl1rqTdXJjKD8g3pxq9hVAlFUKypz8HQ0o/4eRqo820QKynuACyu/ATlC
7UqRrt/VZiFPFnoXEHwbYhM1nV4M9dAt8mxEnZMEybshSHKPHgJcE96NiJ5qfTF6oxpR8H1KcXGb
5V0wWniAjNCiFUN0DDU8E24Fmk6iV+DIfmiThCFLcCxIvDGJi3CJ0gU4xQheWXjF4lV3Hi6DUR6H
vpcEUPnbAN5LEZgnNdlOxFsjuUe59HpwvrjaF2saclkUaRcAI2MtitWizQJYE8z3Ng/tUeG8sS6V
VBgLTNYXREpXlwn64po/f8abbOvNmz/EF3bVS2x/AL5sa5booEjpRZzZ7Yur9acI9LeatVwSJxfP
gDAT1xnKJ4WI8i5K/92hLV+SKbFSSq283VQjr2LDM8lsJ5iCUSaUUVAJp7cMaBsRQ1A4EJlXSe+D
odpmwLlc1ys4f9fI7K7cz91QoF9qUXowZI/IEKuJObnQj8udJWDLRhoAORBoUwKNyCSaoxZpgjbA
iPYs+6+Dk75k23H0JT/dFn674emWXw6IMvaYfLMu1F6UK9gbPOlReh1eZfshhUKCIx9vxhv5BjzP
vu5cPwiXGDHGKJOmKN2cRpA0Qy0M7MRhrdpN48zmfujtRNEtTb+LhMaq+xiU/45Yc7Z47RhqBiRN
TRNUmYbGGJfCVEv1BivWg9s6vzPafy2o/Czu799n8qFwGIakz/H3hUmzFTK4k2GJM8DJnF3krWM5
HydHrtZICCpG2AF01cLgUyDyUET/H+f431J0pvTfKL2QIA8AXTg6oqHzFt/PN8PmswVC4bvYZ5bm
AVP/zBN645plHnZxYMYYJYNZyEVOD/f5t2gjZUF6vh9//5qcfPtsOpgD5DjlajzB4ZNUMD4S4AbO
97MXe0FEvx2yAqYF4u9P2Z9847b+7pynY5JZ012EsxA6jZU8i3sezPqy1rJ4zYl1JoDWZgscVYAj
ManWHLnlS7eI99DAFXz5V8Q5ApezuT/W1J+CHFBvLE6xzGMJOSLWCnr37/pFttE33GtbyacP5Svd
NRawdxjctng+u7pMQIahZowZNJxCJrxBRofOI8UyaVpamupU6Mcmh4bYZNpWqpMEh5qHEVldrE5k
BFUNoyEYFD//sG0aDH0lYLF57vYu6Mp7q/aLvYoR+PFm8gzPvB83yKhdHh7q4mGLXT41zMRWra27
ekDibqXmoROtSXpSVJC8q5vrnrsWCE7NMAEN3xLJpwwzovxbH5dG+5/rBlbzilMLTEgTQN4vBwos
oCxdW/Ku8pRjZ1nhTRs6mmVYz+2m8O/JVj3yzsXKFhLgPqCohZY2cGvM2mRaRercTIJVt88Smtq1
MylbylO4XDyAuXRhBZfBAifTkKKdewhJclMFTQLinOIWaEJGTQqID4/xe+U7oYIETjoRJWoZp/3c
ihhAHaAvoFuSmM+mfi9GHG4UZfmZZ8tAORo0qCroMyQRMDUmIxowCNcicY/sPXUMO9yYd8Qy/MQJ
vNrqvHifut0+v1fs0KU26AZejqOvHjRkhYWVH9s7xJp94CqHw+wXdrmVrdB5zuzrrnSx08xPXPbo
5NKKjLgTQDcf2YpwSMd9qrkk+NfjABP4hmj5Y0IITNjMNg+hBDmfsQCBGNh9sgeFcP7+4nLsLkPD
FkQN6AFh2orZZWEQwzgfQVrfkW+peRw7KD7goeJEMcfQhe8vCzkxxOxVaAY4F2EV2XI5W2Owi/U3
JXPFhvNJLvUPYecnFyIo4QBjy5yxbEaNGKQkWJCjvVBoHYJ7ySWHt0WZE70Hv7uJd4OdbyMrOaj3
2YO5zR1kAL7wVEKY9Lp/XJwRCKmIaGCghaPAiX9i+Yl/kLwQ86YYI1uSv7vY6QceinNlU88MMKEs
70CMNMUwoOp3c+BF+bYCip0H8FrxEbRgF+JV9IgA1GB8MAXVYaB2i5X6Ngtaq5A33VDaGIemvCt1
5USdmmJZxSVqlkSiMEXno1L6fbuD8Nf1j7K2GrxcITRMZAVc78tPOPkoWRkpY98RfBTlEzIvRrEP
WswwAtPzzzJZ+Pynlpgbs5A1FJU0WCpVAIgKoEG4E2YX5UrGBOPtZmGIIuTXsV+eLkPXwZJdVMXc
NvQnGVq7kJH5ur57l086xiLjcqEJHGiGMSa7Ebz4RTAtxa7tYh/e1Ei1lE/o3PEGKC7HJBmTjP91
GGmDwDhM9rtCuK3QP7f/mDa1xdc4xwS3JeWOgInN6wtd8US0DeDvPzzc6P6cu0k3jgMUjdXIzlFN
SZ8VzU0aDm7nZ3aNCb6wASVxAleEZChjgwjaPBRUi0CfVB9CS7eMnX6XP4AA1R695FtzoEZtd1Z6
Uxy+iTtaB0CDLeOQW++jFX5cX+/lsK8CDsGTH8N4q9HkrdqVemRPNsqSlhk5CuR8nPkGs/8fnRt4
hUVru3QCW7a00go49/1KKDszz3gygMSB0QXYi4z8MRQLpTOImj+U3KHmS0gCs07GgZO0XMSNYWhy
iZVb7aHxIJn0BBmmh24jbWb/ebDBqWMRV3G6AwhHdv0GnTKOTvDqcsFcD65DXLtIrM/dCwP/ZqlX
5qJo4STETpB6Gndzy3kGrlxAgA5gRgKtDDDB/CDvTmJdHxM51iD0Y6sYlhee4vyZ4zQrwfTMAHOr
Q+FNFOMOBrrPFkHOtLJtvA9dkAZ/zAfxTvVDqFu5rrmVOFfr5cA2PuPp0i7OTlzL9QDLrVtm1vCq
fPf+fAc9LslWb4W3+qaNca/zMnjehjKHZJD7IoJue2xXqdfmx676vr6hl24BDB9wnlgcYB8X6V4c
jSZpmxDI/ETuNmbQHZamiDcEVWAZQmd4180tm3QegFAxXkDGcEAw1f3k4Cf+MeRJYxo1ZneC4jgD
YVLf97zC5kpcgQ2C5A9X3c9U2rmn610tVIOIKov2Ru8W5ix/8JDCD5vQ100bHUTXHZ3JSuzc4bXz
1m0vSsJQd4GeFvtIMbSGSrGBCm66SXqLPkJ62o6gjA2hF8yA27Vj/pk1e74NPTpb7Z7HHbfipFj7
X/tsyQkMyxVRKOz3dnCvb7UGt6XhzHbpj+52tsfIkezH65/0skCAevypTeb5F1MU7CJlqWqVVrJF
1XGnv4Ls6iO1obiHxTuRS93gV3XLKxBcFkIXGAgCGuSblEUHiQnhlVz2lTGFqV3Gv/TAFuNtDbW7
0FcN3GPCcehTKKxahSaiEsq5rS8f9Vg1bmsTpL5AboMN6NzLxGlAAwjUI3ZyQ5xkm7vjwpA2WSio
g6E0+Q6f9NvBsCdLd+hnb/cdJ9Ku3OXnP4CJDLEJTcJAxw/ILeIJG0hOSTfGd3fz+mV404464Z7u
MUjmYtymtIp9+qQAHmyLu0M323VgAavD+UWroeRkR5ivgacYncEqhhrH5GptaeuNFyNjDwXOi+vy
CljIoGXAxEE6oKJ3fr7zbTb3Qd8HqR3TOymCGkXtjdWxl1uvGt+v+/aS6LHhCnFK0wALXdgAmEsz
rVUAqhWYMsrevE8Lkd6PWbufJyjvlQNkouRp/CDtRPcpeojXbV9GfsQQPC0hvA5tcrA5ny8T8rZQ
ZzGwnaqAcKkXbitxVrckHuzqwDcLIyqmDjGGcG4hTGotK7QEkD+1d3UBKZje7dMq/tXpEEUEmktH
x/c/LArtOxxcJKBY2rnJhPRxVHWoh8f1MTEg68ibHFk9l0uD8P9ZYI5Fls1V2g+wEBHEXYygYvc6
Z3yfLcPpQD4GhtLEekmfUJMO7S8RmA7OEtd8BiAuJEHLDaCwqqqKQYUU4zto4sXIZpd0WrkLj6PF
rUKvOsiJIWaltZJkmQwON1t9zG4AMZitGmC1fbzN7V/yp+wZpsUlkFm7v08Xx5y9NC9mtdVgE2Nk
T+JOtJXfPfbzj3EX2401WvlHwTnta9uJUoaIqSQTuR3rMYMu58kPIYJaQ9MjcYvIoeYRw0giiIq6
ET1957qLXuJGMUIK/lwksQRIQ1Ccn/sondMWkndCatPBdJpR3Aii6eliaWM43RN6oBviEewjmMeR
nwYMOVw3f/lVYR2zxssvAGCOfQYW4BTGfIqJ4aPwY4wMS255LGuXcRrpEZBGIDw3NAUw6fP1ZVC0
rcmwBDWUK6NtLe1p4fbF6/V1XPYqsI2nZuRzM6aGhpDQYBvFlwrkic/kQ/w9ObJ2q4TWv7+dz20x
kYwWkdSpIWwN+rahgIPUdyZXEWj5I+fhcjGCCg4Ui8FOcdEIaeZ4blqkyoVKvTTrKysMTQzmdNLk
Q/A3tQp1TJ2sTEOHJh094P2NrFMa1V2b9/dDN/MUQS8vQvwgQM4Bv0VTiLDzCiQORujZIn438nem
o9poHAJROPbm6Jcl/S/HYkHegsMOKDb45/n3JEObtYlqpHYlBcSS8/bGDIjuRnVZ/x5iLfHKTrzr
wlk/yES8TQxBd5I55ZyONd9F4QIyYkCcKJjeOv8RYxblVUxBl5BBf3VQtnH1BiCZpnvXnXdtZxWI
LqOLvnxzdkRjLBvQ0PbgtVCM0ZVpttXMFAqfCshWfodU4YS4y6C6AKj/WmNOyjzIQ5I0sNbN0NKV
URzQjzXlvP9/3PPCfc1lfkZC8QdFgPOtC6B1DZlk5Iu00sbONoaciCBSypWnXpoSP+5p+27StIj2
TV0jNMRJOha2VEjzVteT5omStJ8ht6wr78YQEicVyIxWoLKg6+qpiNx0FkxgrjqtfQI4scUIZdrU
dgtFYzectfxZ1jrVVbpSehI7RfgOGijbZb0qPqtBUG+yboKCbKTMNxEmMV+EPggw/Zgb2bGHUjDv
kl7fckgIY7YRqGo2e5ejlIa6ieSK5uMnOqr0aOjDM+jYSk6VafU2gdwiWgNQcxdRkz/f9qTr+mZU
wBxUAqeV5h/tZJnBHk3ykILxzJX13ZC3ViVxPPjy2oRPmRAxxQQnEFMXD1Gl0wMth09p3fPcP9Jq
FyY3HXqpwrPYbPjAm8VHWe9CTRRa8jIq9hqblPd4ieVyiIOpdM/AzVFii6kTxG6XWnrySjAfA6va
weDJq6xdl6d22eKaHBXCaGCdoO3yY51uxonX81gLBshWCTYTDJMXpHlNN3ZyVuALhsmmarf1uJkw
VKJqdqnxZinW3PLUFBMJ0jKEiFEJUwZYgMdQ2xhqBkLSjOMcvBUxoTxMpnpuIpiBCLlV0SNNX828
tIPpK8Jb8XoovXxkYGQDbVWTYAgHc3vLkk8qPmqPUABtdZw0stHNBzMBq5N63wSPPVpxWsG5pS6p
LJF1aKKmAyIBWTHUOc/NSbUw1A1ZLunImjtoBFSPwF+GiSvU923wYhq+oNz24fuE8quxIel3Wx0i
HfJ3iW8Me1H5aoQa+N7HbN4UmhMX+cP17Vjb+tPfx/irVrckVUNE4VjaJaI1TF6j35P2o4s5N+Wl
FuayE+gGgdbzBzHJBB7SGK0UqdiJRo6sIvaz6Qg6zTpqgPi9r7XJiSRipV3hZkC499lbRfZlAKqR
T5XsUvpSGBTUFrao3dOQc9+ttHTOfxrj5r0MgTO6bEKd7ycRLEGJO6QgO3GI+ZTknpY4Q7opBScL
c6fg6VmvOSTCIipG8EewZDEektKFwnwA65chh/e5rB8L9RMU4k4qYRsM4tHy6/onX78CwCYIt0TW
Almjc59MBg0NQB3HrZ9c07gnIUjrfhX6UzS8o6oQy46CpJjbd1iLJSBylzAzi+cwRvvOrY6ZPKl6
hlLrGHUbKgUWoOd3WqNw8oo1M9oyRI8+LWaW2PdKDQLjwBhSPD8j0S5DxQoU+9/BqosvnxhZ0sKT
IJK2lVmEKYyMYMHuMJ/g62CXj55GFeSWd1wmpuXPsZfZqTnmg9X1pIYxhi0wqgpOaAw0kwMlJfg7
ObFxLRjoMqogKDABO8PmBv0k4ASXuLxIOthism3mh6hOXUV6zzJOYFzxemQfmPMCMha3M5vw6IGS
5LECU3HyqIWNleuNFZZ3oWSlxC5TzglfyT7OrDHfa0zkMBMorKXJdq7Bxwgi7zhSMO1s5cobCT1Q
X3P2csUPz0wy3ywB/VmhDjApN8QVO4wIlLcir+K88sHOjDDRG6PbSdAsmXoIHp0620VAu+cg626c
oeacqxVcyQJ2gswu3umoJrF0VhjOUzAnsuxh9hjT7RgfuoLYXemooasUT3GCNunw1RZfsXYTgKYZ
UxajArIU0TN6O463Xeg1QeZIvduMMlhGMeo9eEjQUgVqF3ej+e85xdnPZbYG101fyDH+fgNFLrMJ
IWLg6/XHKBiuzguoq858sjXMK7Axxt6EjhXyl/oD3DCt8CsmHjHRuI624uQ2sVeRG1Ny5fLYabsc
g+a1/GCqr1ke+RXvRl+7zU5WjhrVeXBqxSwYRRG/BnhbmtpKeAtGNRXwz3bYagXY68fXvqG+qh6L
3BlpwHH8lWAF8+qisYNi48WsLyZESEuXTD+oj9R8kucCiKcdjTj5xOr5+mvmp+56EoKFORDMFkMK
dtG+xs3ohNWmgHDK9auSZ4TJWVRFiKiyxA1TeGsxtN3Hrib+h9gE/TpI/okKQJEsXkvqIbORRiiw
RdpHFmznzBlDsCSjU5Huy/IXffn3JekywRMQNSOAOxhfFTux6pUQ1Gfp5ArGRjUeZ15Gs7ZrJybY
T1PJI8r7FUw0gEuFv2vNFQrO6V43gb4tSOJQa2JLTRN0ZzsijLg+5s2k/BKTm6Z4+A8bhaKkhvln
pGcqE8AjcNE1s45VDPRRl7dTemMOnE+/VpPU9BMbTJCaVKkOMRe30Pi+zm+K6k1Q2lb/yPFbP9xn
uBZVsBL8l2Xh2YgWIR7kbNWwrrpeKSdw7KnNNgy/Y5RAyPt1E2vhEO2b/5lYIsTJ0QTO0cjVEiba
wB2FDd40gIIXh9l0ZR7h66ofnJhiPpI5hVmkoL2CSTn0T6TNGL+p879qFgFlfroc5iOl/TS2kggb
0DfBYJ+l6C8T5gBNaU9kzsdZi52nppjDKel1E0gVTI3lpyTssva7ghZh6F//Pit9aqwIoOVlMAlJ
MvsGnpMRvcUebjchu0O7EQOxkhX0w16vNRsDo3gYVwewJvqTGtxGengf1ZzZtrWE7PQXMC5S0axq
B+gT28TYDtMfbXiSiT3puzr8KA0vFnkrXgI1k0EDJ4o2yqI0iRIUOXfJwZwjOkpgE+mbGOQ2VhY/
66WbBTuqzBY1fxFUkDs8xTn3xwr+YuFSQ2MYVU703lispZ4LUxOU2tKfal/699wlH8SJvkoML1vx
Frj08Cuyyl/drbHnqZWuHA2YBocbYB+g3Pl5j5+cwrTp6gCDUT8h0jCcvPMHHpHTylfUQaEAiswF
cQDW1vNdrXK9onWMhqZWAwBleBpkyoFRFzVLjR0keQmverlyPk4N/sTTkzVpctFIFQ3gNkpiZUll
zfF27m8SwoHIru3dycJ+XtAndoAJDw0lN/EmFyBYraMETK32PyQXZ4uRz3dPr3q1KJAS28A8oQZr
E/PXyJMHXOIf6/cLxYWBnj0Yblim4FQT5pyk8D+gm29aDFOTOtl3Y+yWmFgNh4SzbyuRXz81x4TK
WECpSwBfnJ3JXylokGNZsjLBrY2dgb3kdX951hj3a9QeWUgBa7LmNMl7MkSW0mxo6qjyfcojeFt5
/0CIBtULIKdRdUXthPlcambWXQdwz766SQDhAmLSn3bNFo2FrWkLz7GNvvoNQM4H4a2xSrfykxsA
8HqrdUPO4/nSPc9/CrPNohhoRa8Lia0DuK3RHdgurKL0rt8Sl2cNRgAQF9GQWAo2bO475+g6U6xX
BueM0ju1gKk9/UEXttftXAYR2AE+AqUhTG+CS+18X5M5LMUqhh1J+k4h7hM6c/1LBk/QoN3n+mhH
KuflQJaDdX4ozi0y24f6byIFASySu7fYJq+t+wicmN+7T5+mNb/GD5956wJXuSAmKsAlnBhqP9mu
fAy92SUuKnQ+r5l7eU7PfxLjyiA+KKUpXzY7cJtiM5i7tvuNSX6w5F7f7ZXi36klwr4OIXRQjcXi
xmrTKVsNExobtLZiT++C8FYiSeLFZg4KiLwpv5RICx8iyYh8rTfTJ84vWXWw/314wjqYOEnhOGr4
JaPdoCTjRrbpdh+ZaB0np7JqJ8bRgaQob1x5datBiYOZYXAoAmp07m9BYzYkF+MUNFi3bVE4mXxv
6L8xyFE3nGi46tknlpYNOLlFcjURm0KHpRT6dCYy+xrz+pifL5VNNP4alHul43T3Vrf0xCJzlgwl
UCaJwCIYcCFSP8s6ptvvguo/NN/hRSgho3GLVz4SqvOlKTQq6JTBkAhGE81WpdYawASLQmvTfwfK
gxg/UfMgJRzvXf92/zPL0u8EoZiEWrGsT3KSzLQa4aiZbmG64sgpd62G2L8LZEE3UthobV7CkqC4
4K8Y56M0vXIOwFKIuYhDJzaYBEAShErvoyi1WxApYxwyR+O1m1vXDEBsMjxDT16YtoPI8UreyphU
WIx1cZggKWEP8uwIYwAPeYN6Nifz5VlRzh0kMIscwk+wEpN9lDz2I3C40z+/luCEuDZMDXcUYCCM
t0PtowxmEzaAxCpAWmIAZttLYJDkPctW3e7EEHNhgDqoC6TlIFO0rhThM6xvTeLOIDUYvOs+sRIy
MLGOdwqkMVSkGczHEYI+M2c9RNI+umpxN8ROpz8O5QFwlrR09PzfvVyDZBEoRtGYQ1+O2cEkIuFg
pDGKaMmNLh0z9TX/9wwUXc8TE8zexRrRknFCby0tjp18bIbnurRnKPL2nGt9pdV6bomJSbRGGadc
MBTNa/qu2E1hYSziBcQsXnhDDlY92ooVve+QA9+1O1CGfX+Lb7yB2BXA+9LkRVhE3gQMDVtemTA8
aNAeGChJskhvKb6xE9+BgwTvD7ThMcY67+g3bT2Zc95WXPTMLnPX1D2aqzpIupFlHzPxMaltwwBd
RQhKyc11F10pWp0vkXEaZUCHr9Kwz0b23QmvGoTj7LKarLa/leoXKbkNQeN63ebKvXa2OsaJMkFR
CiPB6tC3GaVXyBQ15k3Bw6gsf4WJx2dWGAcaprSdpwXhbEpf0/AO8aDAfKijB3BBBTLn5K2uCBPw
SwFzaVYyB13sxzYaR7T0FFTkBzRb49YOsxvSc77WShzGZPNfO0wcTsGpQ9IOdsL5TladoHoaeLnr
8ifYbYPDI4Is/X2QQZyH+qIzov/D2Xf1yI0zXf8iAZKoQN0qdJjuydG+Ebwej3IWlX79e+jve9bd
bKEJ78LYmwG6xFQsVp06p9JD9FuEoNCp1C8iyyevG0BbAyjSkbUW0wyEIltkLwD5RhoJrEx/XsxK
ovS1agJpZI6oUeF4hcdOFmvmiEFzL/VZ1U9W9F92MM9T/8+AcNfHvaZPC5i0wOH/qOKe0rN7O3+K
ZeH92nKfmhG2VQsxIkQtGEfc7ZfyzW7cVNaQv+ZpTk0IOyqGMkk8ZRgJrd6U5JsDGgcFla45c/NG
csGvrgr4GygFNBgUC8JoaAa5hU4FUMFMjkZfQ/5NJnsqsyAMJkPgWlUcDdfjSkBesDYlEfnqgpwM
gf/95A3Q9jWKZQ7QHUr8mhgvZJ68dPwPZxxoBzTNIcun4xie24jCpWyyCciKarpHNyWtjqT4uu6A
1+KSUxPC9ZK3UZcZNUzU8x1o35jjG8AS17eNsmN144MdUOLx13wxlE50AyAB3gwijAmgFXT2EFTe
4nnTWOCvqvAEn33FOsI/N6DKuz6+1U19Yk4YX286sT3ymiltj6O2S+w3m/hzu6v/WrDdQFRwYkhw
luNAmyFZYIjrzKbbBvUKQ7LlVscCcApISQyOcBOuMdo4haNytThSv4z1axLvjQgw8Oc0lURcEkNi
cx8YSFlRNHD86rwbihe8YPLaG4CutSR0dKuH6M+IRN74CD1XvQa8t2fF70peuW2bBM5fcwLzleHE
GRSSH/DUwo5Taz1Pk4FvceIaqPW21FfZWyjj51j1OCdmhJ2m9WmqxRHM6Oqjonw0Mh211fAM3QBY
Yi46dsGCWKVWWoYc4NgsRdAo8YFClZQk+k6Lx4M63k1lCQysXjZu6XSSUtkK9gA6qJyuxuYxMHQz
z11RWpLEpv0CV3SnHYotSgC+qrhASG3J5IYBHmmTxORKg9W5Se5JTjwsPAVr0g4m9W25T55eyn0E
/uh3B82t9RcySdv4TnvUvhNP8VuwuH1edxx8ucTgB/w/XJYGpTQ85s+t96RwwGyOwzbR+yqDInq6
GxVA+fbXzaydAOBHefyATD3IgM7NxP1Alo7iBFTaVg9/DfP9bMvqEWupQbzG/jVi8nzFyUy2xcya
woYRVnuA/vo6vQ3tb4a9dUxPA3CqfEqdbZdLDvfagTi1KoReESRlesatduUh6SvQm79fn7vVJQKr
ONbIUB3gfoVh6cNSL2jyg5iPYjEwpqfdlsyh3niNnVnQdmeqI9NvWnONALoD4IYzwMPWc5s9gK6k
tyY8JYC7sfs7NB4M9AVI9yFsJVfX2tb4jXNH4VgDlE7wW1ZG54QUIwCP5hBk9Rg0DOGl/nZ9Etes
QOXrf5MoZt6A/OoyyiexqX4U9r6h3xjbXDex7rlObAg7oRmHENrvsKFZ+7jT3LEFlWT6kPcPC0oQ
XehXSqDqwXWrfCUuDjDSR0AiopUN/TXnKzWRBaqUFoyGvVHOLhps0sHtaqXx7KSnW3PUddDa1cmt
0ofIys+Ftr3+AatbBa4atXgwfQFcd/4Bea5QwnJ8gIHYMCdBAy8SOjn6RN/0UhIprh4FXgJHCQtl
LLF5US0Ig2oNQ3qpTfwlLYNI6Rs3hnBTbZoypr7VLXNijH/MiTtZqjIPQciN8KB+mEElMr5mMvqG
1blzwC+FBkWwS4ntVwpUcfMyx97XmnLbZCABpT+QKfBM8LNk0Ju/vlKrW+WPNVFUqLGaHuhZDGhO
jOeYflvaD0iXP6KEclBLiuAHLXeGrNtj/X47sSqcirakjZFzVQ5IhcRe9FQOHs8n3TnBcpd4yT56
cbZ0M4w+JzYI76q97Om66qBPPkA/X8c8ahQ90vABBXoYeBw+yNL6KzAJLp/+7zqK8AxbUQtlSjGz
00bbmM/xSxz7g2/cNNv60KRg0PTsGy/6pn60LlpgJX5nfROBNRMti3huiKn+oqhTYsUwbqRfBKyB
y+gS9J6X0L+TbCCZJWEmURuf4o6fCKaiB7NzLccjyeMwADzx7fpWvQzEEMViLOjxQqsXGl6ECwi0
0SxHcF555byZjPuRc9OgO24ZvCFzVXaLK53RL9q2LogsfM2UPawvDj+3D/JCylEvGuLq800TKiXg
eZwkrdBvRsg3No9xJAm9LmFMZzYuSpmzbYam1cJG5xiPus7cghnepP5MTWD1Un1HkvJ7H83fUgbl
Eqbt60xGqXvxShW+QDibgHT2Vk7xBbxHygGUtuvu6rg/WP3km3ikzolMJWV1YUFYA01mXFqXba9N
ztseNaOCPgO6GLeKObYfbInASqfOY/8Um0P92KiKWWx0k2vHh6YdRUctMrKdXVcD2bDcUG+g/D7K
ck8XlwsmA9kzMDEjTAUYSLjIaE6NDlCoEiku9aCpP9Wm2XUTFAZTU5Fc2qtLj8cNvAZArBzmdL69
dIWA883OeNPUXTi+TubiqvFOg/RBUd0r1avFDsy8KYbX2JK8rteW/NSy8NwYSr1N4jav8Oi9tZtb
rdzrmuKZ5M6OX7VFcl9fhuSYUxOtmnjNQZcK+dXzcYLtIypmtaq8Gvgdo9Kf5uHFGeogiiD7nYJU
mIy3qpodqUJvOi2UeJG1sZpgauUS92hh+70KJzd4wnqTNRB58ADbeJtN7v0JJF2oF7dwxYl+6CPD
lzguPqKzeIyPmCKZrEMtCqkSIR5TppnEYYQRT5n5MunqjTJr/qT1qKJb0dHSRnfOnBu1Jp4ZfhZg
pZPYv7jtYN/CXAMs9f9Yxc9nnISxZg+9BcrU7sgJQbo9hURPQ0HQNO6oE1AQooWbnPhF6k0mqnKy
Jb+oCvMPgIABiixIQuhisqN1krBjqgnNpXSvFRA/MhPUHL/iBKxzyi6foSNyC5XO68NeW2nOk41S
KqGcKeR81EvSRk3MHRkwo+kxg0qYO0F15RappGfQp93ZafhjyJxeknZfcxkg1YQ9yBmDKFTY3hpp
S3Ad95CxapB0YaVrW/N9Mo2uqkWSgsvF3YtbCL4JFBZ4kTmQWj0fYVhDe82uwJoxmD+djm2BgPX7
qnOdvt3bwJ9cn8/Ltww3h/ofWGthFFCTc3MsByVQxptYccU+T+C9pDpUBtUs0GizHbuHwVG9gYWb
SJOlMlfm9MyysJRKZaXNqMByFz6MEFjpyxZviWgDvLbsrPJ4RTirMIVcmYGnLifQPR+kMi9o/yjg
H/qF3BhJ6uKGOcZK5JO6DbLCQONqvKnoE8gGD8tobTtVphK4Oljessb7eXFoBW9RLiDBi0sMdlG+
9+Ztp6B1vX/qUhnry8r5AMIAFA8cC6fp4iOb0SLscCYRTmnspqXQvoYErtVoP5Wy3ynFtMdTZyvZ
Qqs7FshhPEwBcFB/RwIn3teobbuEIFHlZcnerHaJeaNF2zbfGeA8p7t48Qv73VSOpbPR01cFb9d+
3IEGl8kyiqtjh+IyuuhR04ZG6PkqM+JMMVRmKi+N/SLbGuTFNm9pG3pZfHByc3N92Ksr+seamIQa
prlJ0gb+v6wGr1ffmw4EOxPawmUub216dSjbYWLRS4+k5fmwQvSjjowtlYcgzquVxEsd9lRq9SEm
2dPktI/Xx7UWsuCBAw5KpEdBdCP69U6d1ASyaRBgcma0KtRu3W0yprpGfVsWXloHYfIUlm8JTUAc
93Ld+MqldmZbeHhkw6ipbaHDdhl5S5getbiXbFd+1kVfgIQCNG/5GwqI8/PpHLq6jmlIK6iD04Cm
zDPVGVFgsr8+kksuXDhWsChy1nUIDoA+9NyOyQyIVkFOyetap9omUWxAPrhA5zSNHH8wp3wLzoBb
qB7BOLCk3QykeBzNCAwj81XBZQPdtmKWeMKVvYSFhXQo/ofFFY8qmhmMYoZQIjpXO2Z5CLbDI42z
pfQdHWpert2S7GAqYSqjBuajFWYdBR6EaGhQgnipWIKxEggwVUh+eG0U6O3daDW+DkJHG9p+Of1R
dH4/yBZgxemfmRQWOmGlMw5c0tCm0LeuX51W9dSpCCAA/oCmTzRz9rGLyAYavrq6zR3HG0NdgmG7
JBPgu4D/g7wHCOPERFYxI0hLGQ5TSxJ3yJErhKZUY34OpD8YUEwOM1x4xg8nsZDZarcGawHIKXdJ
8dBSa5eZPTTZwA5pJYeQWtsYGktTLc2nr506JBUg/qPbFp7iwuU0dCyNZgenrgTx4pjesOwjDV0U
FsMuek2Nem8kH1qHzhNrfNFBqgHSHbdVZeC1tYOJ48g5V5ARuBAHwQEA2G9B4JMQpfcSQ5t2rVlA
NbFrJU+jdUto74cQCHDyvx8zJxeWBjR6zvjTNDX0HdXiXTfkgZXLKPXWbggbBAK87wScraIHmFSi
pGZb1B6Nkbfsdkn2mVTVxpAK9q7sdE72jtQsyBnAfiaEN+WcmGmfNrVXNVDMCGJIcW9Mte0RuCmA
Z9LZfteYpu2K2K6Pnd2B79JqtYNR1kjRaU4kuUHWzjpggWASBLMoFLSFg1f1tWYtGbqZUQW18gca
funTPumCJX+Ii2epTMjKNIPG64854c5I+0QHShrm4vCWTjvgPJb2zZD1cKwGyqABQGSBLBXvRzv3
55VSA0QXouLUtVCdO4bVJ1O+9D6wjQ9T3yKti6r/9SvkMqMK53Fqko/8ZJ8mKasGO4PJ2dP89j1y
lad/sgYs4wA2HMBN4j7cxL/AW+bZfiFxXCuTemaaXyQnpue4bjsnHWovLb81Ktpkcred70ciY2Nd
uZDO7PCY7sROWIRq1THYUfR8ozQKpK0nT5m6PUP+liixZErXQsTTGRUu5ZGgQSoZMaN5/7G0k7vU
z2PypCp+FQISJmvtB8YXny9ce8iGIKQBuxOE/sT7dknBwVgSBIkWkENQiGynqd12DSqkAXyQddP2
ekOCCBSOm7no2ze1bvUHxXRmctPbBdo6xlqDoGlGuDLMbM/Rxljm+VGfK+DZyUJI/gB3juzzWBr2
Lgmz6UemTRWA7nNEgniJcK9EUDs7dI0DdUxIbBoAA1sDZLwnU2lvchWlqoT7AVLqoeIVTNU+nV7t
dno3ZrOvFo6S+EOclrbXTSG9M5UmNV1No/UDiQz1pdG1/MNUC6p6ikZBi+50agR2y0QLoWdT9eme
FSPBwwvC675mxy2+gbK7wQ6Rus5VJfoBxcvaR3q4fSYNQf8BarsjhCN7FW3GBM7TUBOrAgNpFFsb
M270m2ispsLtaw4dKDpIOm67QoGeBhzZ4hpabviAR6o7p9GB8u9zpi8gM5pQqEqnsoGvBwPxzYhG
duY1UUo/K81CoYTZzlcW1dq+IE6yRZpr9p08jK0bsCgDz9zPA+atwiS7UQd5Qb+xGQNTV2+FyJEb
xa+mntmttTgV5ByzNGSbJGQxAwAkNb8KsIP/0JJ+pl4Wde1PQGDL5yqpltA1mxnsqlRxvnIT0/tk
V3Z012oTCDjQ+l4RSNaD1r9fmmBoQQmC2xOX9AgypqEM9ckDJey+6Fl6s4xjuWdzo+/VfqI/mqkG
jl0HA3q1aTvsMKWdSHkDUWBS3JZmRQNdGRKIiuWsPJBqCG8hxqe0u7nUoLeW6apyWzDsXXeu9OpD
b+ewRKkPwGyvnZcGUrC26VSP9ZTGB6udCYQl6qVZ3HJqGkA2oMpoBlMWR5s0Hrs7xVy0Z6OdEvCs
NsNSuDqpdO2hNoeyDtiosQgly5Ycp1HvAoJX3D+DMzdbtPuWJorsuiXrLF994YDQzyE69+YXvEJt
22P3FDXuf5W3EW/j5lYfv2XJHUFhLN2R6qtd/JkcLSrjKVszjWc5kpSgzgPmRcxfVUPvNF2GUKtP
zGM3DHdm9JnphWtm9VaHuXkcNpU+Hhqwo3RAEPWGrF1uxQWiGQEtRcDaGsjOCy6whNpcESMY95ii
ubq3NY9sNHAqVS9OZOwHK94dsrWgYLZNXb0k2tSU3Oy0XkGOlLmWdVcXlpd0uzl8CUny94lBJNgp
VK7QO23C2Z5fJPU8wm02UQ0NSQP52MaobjR1YrkLEJtZuPAizF8iLYOoMrPG0b1+Va9cl8jua5y4
HknCi7Qk0s9Dmy6Q+M6T+SPJgfpS2tteUSGWLuM+kpkSbsxcAVBasWCqmZodbUxfwVr24E+JiAQ2
t7JTDI5eRNkCLDrgDj2fUjLNTktncFmmQxmEaJPxdaV6VqYxSO0ioOiXnSZZ4/TKU+TMphDy2FGK
CmcKmzlkw8uW4BXyfH2p+FcLV/JpuCiiDsPaSYzfUvM1ZKSNEhXqqXVDKuENWJ27k6BUgCiVccqG
ZWQQl2cO7m/lLYEYX1JanmLnGzsytkOkbP96YOAAAbwW59q4xEz0ZO4SCJnjxgT5VqcyxDThPk+0
v48M0e7joOsH6Q30wwq7okdZhdZxjchQ64PW3IF6FMHbCxpgrw9n7emMOjfegjjNiBFFRzVbU03q
KKm9Euf1o5kyG4WFeSlNrx9ypXbRkomviNNsXlxrhIilOyPe+Q7VxaFx8yiCGE+k2Ye4G5xdHFlx
4CAwOujtSALNyAckYDsrC/2sH6uHKbcoFAbbAU1u14exuqFPNgI5P0SJiRQ34RuhtZFOG1NkebJY
RgOw4mdP97TNP+Ikiq6QjNRGB0YMkLzp005jn63xaCY/LTO4PpxV7wOVUiRxkNRCr/65JZay3tYq
PLbQhILrswdgc2eBLTJ8u25n9fyc2BFGlHYOQ4UEIyL8vLDsJ61VkNihuyx3vpmhcVNnMorktRce
9jUSVJxGHA5PsOkMSWmqrK09aMu7fbwAbwSSx+V7TEpXi7+PhafnfmFo/vWhrjikM7PCgcq6stAh
CV97zByDugD0ft7mTGKEf7vo9VRiADQJKnhIFwhG+hxiC4OKFMGA6mhE4vsskvW1yUwIrlurWoQB
EUwURYazGMaPep/8feYGuVveJwRiVF73PN9+baMC1tShw4Kq9VPZKT+iMN8UYf0fMhinZoSUAkvy
1uopzHCUdX5f9QWCo1swsOZOQIb3wpK47rXzq3KuVzA4cf5EYXWKBjWrwkQutJ9jv6r6+3Sxg34y
bvQ+RDPlvLm+41bNUfwm+NhtlMUEc+liNRbT8OgOUePTljwwG8vXaxCckvi2lvEmrB1lIGz+tSbs
i2aYJiWdYa1V7pcRwnf6Z5fd9uYmBi6glF0ba8knoEstQFnBZYsa8fkOMbJEX+JxgTXrl2EHjr2d
xq88fXHG0G/Y54R2kL+fTAhyWKgogBcChRHBIJlQrY2yBtSBU2BWIbhecmNyWZZ6cww9EGaxf65b
5MsjnmUAazgRG1pyiMgcWsRTxSXJUPmvIlebrPsoMrc6nrT/YWR403E+bCTyLpR66DzbCc5aCea6
YFgOHRDBzhTELV50MvDg2o48KQ+IQRkJkT9fcgS1dvtRqapbJa+zhS6ncDfLqoSXTzD0T5zikIX9
mMRKWiEKQKfTLrytfqASOz0ZKAMfR998AHkv8BLX14v/4Nl6/TYI8mK8hX63TJ/vkAr1WMvQZnSH
2T9S8jWhJtSE950lwShczCE3g0jpt7KBdiFPwTo2Rm0MKHekHFm0V/W7fDzo1SOzJLHt7/z4xYBO
LAnuUQVpGot7DhrX6u3SOoe0B4ckKQmqSDXztQF8/1Wz1ZHymbruszY//sOEYoRg1EOvJarq5xPK
WrosvcMntB1dRzH8qAl6gGmjr+t2Lg7a7xn9Y4d7tpOwiipKDv4mFTNKD6l5MNKN0knu5d8cxpdz
+ceG8BwvtBk+ET7YUx+tR20fD67+2P1C/2C/s55721dew8hdvATCmbJ+2AtXeT48IrxRssmqkQ/F
NE7DO556bjPt0gklX/I1g2dFn+9UmYbx6klACRuVZcdCUCz4SpvO+qiFmNACnC3G7FnaVzz7kS5L
BqweBRAFUBDAouYmlsyLOWF6ihKrly07EC7VyYsCKbn63pR1Yq8OiLf98SQHsinCgHIWdVWU6jgJ
uQLRuC/qDD+dHIXxtpGcbpkl4cy1eZjMYQtLo/7oUBSR3klneyB3Dq7v+VWIs3EyJCHCR28hEFCh
hiE19HYZKpdYrTeU6Stqx09txo6JWntT/KLXb2USP+Dx5irJEoz0m4F81QxAzWIlnt2ke2OI99c/
TjYJPAQ9OZAsR6BiNPg2rfE7J6iNWzVGs9TTdSsXAQs/F1BJ4xx8qEWKPdZR44y6NoCDj07fc/Y1
DNB43KvNzVx74+d1U6s0DKe2hGWNCzTKoFsLTUVB+YHGsHtwDXdQHox6H3h5H3lgIKOqf2R6hxex
+u8holYIxj8AdEX6DmNOtZFm/IBM95V23/WyFoTVleJQzP9vQFipjCj1nDUwAKk0yKYe597PG7IZ
ZFjeVRd9Yof//WRH2Ho1FBaDHTP5nhSLa6KFLvvn+iKtepMTG3ysJzYUQ0EuntuYWeGm2cdUR16m
xV7KnqiMiml13sA7b/zGMIHV7NzWGA3obJthq63dGKaAllYBFZfkcFZ3+IkV4WKL224EfQE8f4wj
a6VBj2p/FTAVtdqNQV+uT9/qNXNiTLjh1Cgf8ZKHsUS9DUFq3YFXe+NoL3GEUuquSb5dNyeZQRGX
VaJHQzfn38HBB6u2E/oqyUuk+tetrN/bCME5KylwqGLEatQzWWLC7+3iYG+GDzWIXDV1K9RMHkq3
ezC31jPzf8wulUSTqzv+j2ERSaPVVcbKCoY7hW4XDUqdVn8b9rbE1a56iBMzws1mJuCyCFOYiVkD
CvrS1d8lM3iBH+Y+6MSC4PoaQorMYLCw6F8G8GVNuxudN8N40pv3GHyMinZDK9nttnqWT4wKt9sU
D6plZDBq1rjN0FuMaNzPktgFUMQn9idL8C4tn5iFFkXn25RA9pm9V2r5MkBKqYEobmqMr9cnYnXD
nnyS4CoVpkYmWiTA35yO6At7rmuwzT+1svTw2oJC2gXsmgC8gA9NOIZF3RdDhS4Qr9f9ZB68Ylkk
O3P1ZXVi4uLomUlEK3S6edFdFkwuSH3CTfK6bNkm+0TKEC/i6zMnNShsUquKUGzmxJrpkX2V+/Bm
ANLfRT5/+VJdHXiJzXWDa0t1OkBhyzpRZrVFQjGHw/uk+pP9qNkf5l8Xk3AwTq0IezRMsR1Ig1HN
+a8JQoZR5vbT9975uj6YNUcCBhmOUQSrO6q351eNNVZdCi4qBONoIcWDwzQ2SyojK+A/Ij5vToyI
3orqtRqj4o84AAXNInp2oOScPtLW7dJDV6V+PXSSTbF2t51aFPaEqkcOJFxg0Wo2RuQxHWdcd+fy
OH5mpYz4RTKHtrAhqMMGoHNhTKleMuZPwyv5dn2VfgPwL2YQqHXkBx00WYgQkr5XjHZmwDqYbfdi
QwdpN836xm6WD6fSMjcb6bidunb2k2jQb6iVf4xVg5bxNHCSn5AlPJrFuCHT0ktiiDVPCh4KgGgt
aIyC5uR8+zg6M2KVk6fTQUE7aQJJvBD4/R+p5fa2xG2vTfOpLWGa26hSlQIgPa9uRhesZt7S/jRk
TIprh/vUiHDsEBJFdOYU7eUM8q5I86t8uCuUzF3+E1EUGAx00MVAhvKisoqwj8ZdNOHq03xzyty4
/HF916wuzokBPtaTkFVNATK2CxiINDCWgrIc+sFuOLxVRqCVMvzh2s0CbUubUht1d4ALzo0xasxq
Mhmc1ud7Pf5sxs31wayt/unvC4NpYmbYUUjwIkV/bUQ6P7Zf+kmGClmbslMr/O8nU1YCeh8WkI7x
qnQ/mNtQDQxtADgZL9zn/zAeqFpxfWwCULDgePOxqCjlXOuAfHtNtyFor9Ftid9YXZQ/Rn4Xu06H
Y4aD3qkwEkJshNpbVNUljnbtvNjgpSU6tjJ4VIRhlC24gKcU1xRpdkvnOSXwP0/pf+FUO7FChSRV
iZKSNuoYhx5tCu1rgrjl9dW4BOrjugVeCepOePODFVwYB2Mm/MsMCxbIG0pjj9yCxdDctc1Un4b7
un3HCc36LWrR4PTzTbwyr3/B+kT++wGWMMRUUdIWOCWeTo29lrqh9Vp1H5MMEL96jP6MU2zRjNRE
qzRoUHuaBtw77ob82ZGFLquHCCUDdOgBI4deufNDFM6kgyYrEjSl/ma2z2ayV8t91QWpLHe5dsuj
QvuvIdEn6NUcpTHSYcgi6uPtOL7Oys7oP9piZ8jIKHR+vYhX8KkxwTUYlcNawAkR9jF32djPjpu4
c+qiQPFwdN/fF88NjkFguTsia8RfPcUnwxQe6mOVlvlsw3IK/OKC9rE6kVzjq2ykp4MTtn9ajKkT
TTBB7lnhd0+Kp9wpXrONbu2g8Zt97QXuFETPo1++GsfIl71nV1/SJx8gbv+Stla8KNgz9Lv2HN1V
b5oPMvP0+RekjB60xxvmo9vgVtY/K9lA4mmo9AkoIAqrehG7XQZSjiNlx6b3jex7bj1cP+FrxihX
d0VjGpDjYvffEjlGzrgznrJqk+i6x2xzz5Z212kOBC0nt29rCd3UqlujQFAA5McVVMT+ZNKHSRLm
CE2rxAuJ6oL0g6AHpVfuw2ZvUjcJfyFWdtPmLtOPdub30r7AtQf+6RfwzX1yBSm0HbRkwBdE1Z0+
AX0HqoFNnd/G0W2L/ZU+hXjwXp/oSwwHnDkaD0CM6QAkgALwuU3Q4/V9whw8asBPPxqgAnlI6gel
PcRW50HYFyDezIXImsQs/1nRQ6D1HbcHpFNQwRc8RE5pWZQWzDqgk/iss6VDKcUZD2wCMrnsOMst
iEG3DXRIPDtNCR4k+ohHKl1UfBnoewY2/hcGP14MRLcXcDoAm55PBUuXKmv1CD1G7VNH3nOA6RKg
3K+PfO3uOjXCXefJGuvlMvdFGBeeoQQ0vrHoPcKlVFbUX3ODp1aEVc3nxR4UFUPBO8O1G6ACZWSh
snEIezVUtUItNVgws8exQNYQNgzHjWUMMmsXpAMdeABi+cEUg42MqlVTt2nhKVH7ltrOQ6spd8Sa
DtRi207vd9eXZ3Xi/pgTfWtWJKm5hEkB2A/bTtr0uMDxXDexFlY4XD9P+w0SFVvjLS00h6iAia7+
SSBMlMXBGH27buOyE4Z33uNxhj4KEIdCfvZ8mxVW3gK9BPXo0Vs2ztHwopvoV7uL36PH+h+kfMgT
KBD0Twia8mopkBHlPnu//g0rO+TsE4SrmFldZDZKXXhqN4dQ5Kyz+jGuFPKPjjc5c8fJHGXqBatT
q/H6DG/8vWgga5A0L50FskVKSACoumvoVw2WoevjWt0if4yID4UJBWBjdKDuQzvmtQZ6N2QPBW3t
+gM4Bshs6C9h7wueqIrGMCpDjCNO3KZwiy/lPjlMh3pTHvA0TY52MOKiXwLrLr6Rbc9VsAJA2cDb
A8gCxJgQ32hIc9Gmw8muYm9wXIQXx+y2GZ+zfeanWxZJpnP1gP/xumKa1cyghh71OA4zRKOr6CeD
LHbmfJb1g1S2Y3V7/DElpls1Y6ZjkmBkU5T7Sbockyn29WmUVJ7XsqwUVCeckxBCxcBGnh8+leQh
GQwcPgMdIamCG8w8hqDYYjZo/Lx6yVzKOKfNA2n7DRp3JDO6snvOzAtXjDroaWZlLRyMsVFQn5qQ
cUJzTuMR9V5VJOHwWgBxZk24ajqIaWRZAmuEPPXIOSwAOYP13I7fGMHtjizcMez/w/12ZlS4fczZ
MQx0ggFlWN/X0YhIX/bGXHvDnJkQXmYRoVWh5BiXojyG5qajAYkj31BvzfAj4z1gitt+kkJBzw4a
SN+BX+cMuUjteDbIQpPDaP1Uo29z80KHMLjugdbn3DJ1HE6+x0QyVujAFE0y4dtY/VZAhXH4YS6b
sabbon0xFh+bD1zRMue6VnqnuFZQDuEVdkqElSaJWeUxxaTPN+ov41sDnuhd45te9gLKsYO2bwL0
j0nHuuIf8JZXkXIAOBE3s7AOcar0paLjGpk2c6D/CL/rwQI1JzRqRb/KO2tT3DvY2fv0UeaFV7wF
DINul9joUzFFJ6zORtho0IrxwslNyZsF7oF+c30hV8eG9w2YsJHXtEV2vFxRyYQ2R5xUnWzt6Sda
Oueo86ZyO6Xb66ZWbuPfopD/MyWcmAZUkNSqYCrW/FwBAfLOKbezLRnQyt14ZkVYLIgG8nYtWKHZ
dtLvOyprvV9dlJMZ48M8CZ/H1Kz0OoGBVPes6DUZNrEMMr12AXICMtREOHPhhexBHLdKmwyg2rcT
NQBs36VaUGT/oPUh0Y4EkhjZBtxGkESS1X7WzvWZZSFkUkheE5Nwkv/mkaE2XgDP8g8yhAuKFbXf
olIny3GtmgR+WgchF4fIig8xzUnDnAyoliBVk3cvFaTCQKqXgYBsZm4KliplxiPCv74ZV1aRg7b/
NSqOU6XpnHHO2XJ5qKwHVfuypp/XTaxcgmcmhCimDaOFNBNMRNRTZ7e1XWsfoQ98ppLb9jd4UnjK
nloSK3bd0JsgYYElUo8vJmtu0pBTiqXgmp0xkcTvyVebf1jas1qhlfhYTDG4ogC+oa6aQdvIjPfJ
YKGdufUj61UPVTAr/kwg8AUkpTuY5cM0mvcpNPquT9CKQzj7bDFISYZYMzt89oCkhl5tRu3NAWiy
DK6bWV0HaMsDWOiAx0RMcEZGHNboHkPu3lqMt8Rxiu8RtmHrFgaJEc2a8Ox9aYGnS0WL8d/H6iaU
4HCGNd7IcSFZPuZNAUm8BLCt/LlSD2UuGd3lRsbv27icYMKE5Av/+4k7KoY6acMUv9+hWotuSnT4
ZBtH/bg+hysQQ5gBehfpEhTrYOvcDEd9mJUJrZc8eQJLxZhtVLKdIt+KIrAn35uL3wyu7Rx7r3kx
Dbf3PN01680ic41rw7XQQMwVzfG4FOGofVxr6axjuE31q8qsYz8r25npMrj05bWIbin8hz5KC9Ux
MdXY56XW5H2DTNzsmi/qdvDVt+ImPNq3Zuv1rn1bfJZecchvZAqCK0EfLKMvFc1aQMOifHw+0Yuq
MqVW4YBRXXB0LwbFwANaujmzat6D7LvnPKtJRbrHasqh77MUWkt8LUmqBzTzI7yO8i6BZpLTWT4B
O04wdu0AhLzFitIFY0OEBuUmi19Cm3Uv41Jh2Yia0Z0epn9/FXNMKq57EELzcyduzbACp1HMfaxt
bRwDzRythN99bZlOLQh38dygjg/mVSRpq8chBA/cs5oenAyUBrIW1EsngrE4XKoUr1JwJQj7n4VD
C3WgEVn95Q6ga7XZhXFQjq4JwkopnpeHsef+/MzYBRk0ro625KzIbeMX+u04b4smoOD3i3aWsZmI
X3X3RYJm0R1F+/v1k84HItpGaRB3MRpkEGYL+69hRW4ZaYsEhhEhoVbbLMidXPNshVK30Yvj3OZ4
UuXQ/kFcLMOgXnaQItBGAwverqhSXpLba2GO5oAWzjrd69/DH8StjwoKC45n7MHR/jGgrrD7P9Ku
a0dyXUl+kQDKS6+Syrb35kWY7p6hvPdfv6HG3dsqFlfEzOKctwE6KqnMZDJNJEbBM+eY3mjXoFIR
hI/nd9IJ/newsnCnkgx2NmIDP0/+UOPCD3ed/6Knu/VD5nqxHym/478FCpgDukifl45Y9X0Mko0K
W3Dlp3UMrm1gsRE69jRtpoA/dSRtjV0EhdohrY5EhtLqV4Gt7gx/QkiVO5bkCwKq87gbOovxYpAy
g1v0jKYMjBUSlVuIBFJx164URwl+rQvE2ZJ8ahZMvOBL6TzMBbMor+s7MjjSk+2Om373lVzp3hWY
wQLP3L3Ie4ceCkfGQAtYeJzMBT/WJkVnrsBQeN9w4RFs5fR8Ma+Jjq/ZI5DyskJF097TQKCMPFtc
QjDP3SKwfV+e6dnbxGuHAxZE4p7tG1QWt5Ll1kJ6WO43BMuGiqwp3BybNRqyONYydJG6tNjWzS2Z
XpVob9U3IzjSm9+Weki090ICS24Wuzn5VeuCtBUPH3aPOAYd7ngLMBeGXxo0alXIm2KjLdZ2OJ0i
MDwugjk3AIN3GJNIDAKZiiJWjLlFVsUil/QKtIkCteCk3mAEKGOBWgKLA1T2pqhKiZR+jIEZ8KL7
xkU63sv2XoqvaLPJDY/asVPWaHTD/4LyIe+KWgCzt0ZsdrTpOgBjWM2WdrL6ETXX8vhUF0f573v4
T4S0GVOMRlySxSxkAbLoevxVTMpRCkJv3eJFErEmVmaJMc7DXIGqOsZ0k2QXeIT4xgdp9mh0FqDx
DHp5foy1tWjbq2Myy4TeK/O9bo5R/7YuEM8nY0sMmZfOYYqXTWwXhV5VZYMdGZavoWWlCn+HHfgB
+3waN8FApw02A4s4+niHOGfoUGBF1zvo80791CAFamjPjXhp/NA0IDV3JfKUy85og1LpcV0+zhHK
IKmZafnRYiizzPxa28m5ZACrsZHzVTTjsWiMaZuY4SgwM45rnFkmUGHEm25mPDmVihIfb14sb3TD
LHTkMbym+S2Gma4luTgW6nVA1K2lIzxel49TFsEc3A/sWf5+aGdibfiPcLD3WEKC6VrTo+GzOip7
STKOdfFY0eCiC2oPAS+IijRcUbXmRFOGFssnLQr2GhYJaLIg13CeMbK+eZJRojRBCY251dPzSOVe
CsGQWbtpY1yF9MtO2qNC2h1BdBrFf0zwi0gojppKe8iJKIVz5lVncJUo84MJryV2zYwlR6ralwAv
Rqx4j/T7GLPH6yd/plkMxKzli4hJiYaI5FNdYzY73pq+vMcTycuDYrMOc56MYnAYvVIzKk1JC5wI
C1ODpz4InMG4qxUvLo9GELkJeZWoiFHvLOj8BkW1UEG0NrN6nwqXzVv16rrBtdCGrpH62yxqd2au
OJIVCC4JERTjUlvdGEeqASqwDHABIU009k7V2Tcggv3bDppvqUzwzRgg7QLb5alUcTLYHdVxlKgi
ptFzk20zMLj45lOVfuiWyDT5gv2gzf++UJCKxrWWRBDMl68MNKsX0cFG7TIWxShnLpyRigmrbbD0
mskIqUaKnoOgd8Lij03q4xC8dJLsrqujSChG6/MgRwtbDqGkZhMm9lVsfjR+f1OL1P7MmzJCMVqv
ZGETK2Fbo34U2l5J/djx0+auMftXqvTX7dijV3zUpovEiDTRl+OCgyIEOXUbuwnY1FKnzDzaKcB1
8H1JBRi5P6X6YCOdldcPSfGHRtt/ONUfQLbDApMaPcoEAMTCu7781TaeHb+kQv7485zZfKoLHMas
KcjNfFJjw0PjwQToBquePTA4D46GnYW/pKvRq2+mTerRB+lS1CvH9ZcLbMbOO7uLRjOfsZV4h9f6
Ftx6IEpMRBeiCIe5d0DS36UZFk67WIu+MY7KRrM2+n2xGbfZfYl5yMEJduRCF4Rq5xMWzNHON9LC
2mmP54tVzLDP2AwaeOCF2GhX/bP2O91l+xExMBoj/kS1owucGldeeGl4avBbgCX0FNg21BAcXQC2
lCtbBtVz6Y1mJRJv/jonSZhZvAUK8/UksPCo8qw5UbXT6xudjm5quv1Ue6TyEHJv6LgrwW2DC8nu
Hv/BOhbYzBfNUrML8cjDyvBGuxgTgOCBCw77XRUa+3Uori9dQDFfMU0yEqF2XruZ1O+kdNopaNEt
EaGi0x69XPrTOpzo283/vlCaofCLNskAJ9tvhXyXo67Wi5wZ12MvRGKuIeRsxyoY59OrQlwNd2mz
p+ZRSErJFQU82CiFI1GMwvSpKHWjNoEVE9xC2QVqqVXxGYhW/fJDIQvvBpSekUBiS/xl0xWppSCq
05sX2WqPfV9UXj+9TVJ9pdsK+GWK10x+jLP8Yf07nb1YZu1fADO3Xlhn+Jtz4BCq2xql9XyCI8G8
M1qSMPlcbCJD/+sFLqeIzP2X6lY4GtYcqpBCx+yZuY2st8Hv7mTQG6caEVBizXp9Zt4/ArIXUJCR
ALMduNajRnKLlv7qxumvN+udHiJbwciqKrHTCCJp+Gp4GfjY4YUq5PqX4mr7QhDGT41Jo2ttDZC2
LbywIzpePNZmMmWEX7koGPoemzs/Nmi7hf1JyFEx9lvWpTwqI46tjPb5tEPFI/Lf/PpSo4+Nqjn+
+KKgRTu6LYJDHbytS8p/YIFc4n/BGcPu+ybPsLQK55lsYhDLKFfUeMFG3hG7CJKHoLyUdcfqBLcN
NzSyFew+A0cqIktG4qkszDoPAZpJ6csQyDsrCj1sDd0UqLHV4CktzAjT7KIkOF/YBS4j7FAH1mDM
cecUXk5jGIMJFoPB1rgZ8mcT/Sjy+JwFrZtbzzombv7lpBfgjG9DDlk1p/k11MSdI2lXeXZt6p9j
FHmheWzNXel7tNr75t06LleXF7CM15EoWv6DDrCSsqkj665sDUf3y61sPq8DcX33AohxNkQnfdUE
AArM4DDiMYlFPFstFm25F8jDVjKiRo+GQp9hBtt3yn54AfeBI/mlI4MHe10kkcJ8//viag1ijRZx
CbBI+SMXm0FFU+/Bp7jNJSRA+i1pt+DF6GAjAmC+lKgtYhUWaoxsyjpPU9qYFLF8A14p2mFxEIrS
WiTtLDV11CrfKwnokbrqoJEIa0SyrTSZDwmmwxJsnVN/F2l7EPyiOQI881JzN9V/fhHjE4sqlaax
wow0liUGaJPtbpAPA4v5UR8LUOPuJKSDjGZjU0Ew9c39tAbMBG51Umh6ZuEopvKtouquMRRnANWc
MWpunpqbQgL1XHTXpOOxswaXROSgB+lBJQ9qEhxt3X8sjQ9wAmVIQZJWgZoER+wyiDCMGuyaXP5d
JxWWAyJ/nctoC6mzCNVPRKWleb9+hNywcHGCTFgIwuZYH3UIknS3XXOg0Sco6x2NeHQYBV+L72B/
PhbjYCu/6Gx/fnuWWDioPNTYtEWKO7m50fCmkExHMR/XZeMb/w/grM8LQ6EVQXm1h3YUGqiMYxvc
9lj2NQybdZj/wyB/cFgnmmm52nWzXaQ3FqbCLEz0pA5o/vvqEGNhUdt63YTZyH4nAJ617FQLsWwP
rSJoFsFyWGydPhUQfQdJoxAEwEV4WaN8Ct5XAxqP50sbfcRIaw0RqKkuh9Sr2s7xe4FzPW8RRdEY
8+0yOg7QI2KyZU9kn9UabVAIwMsGmw2Q39rG5EILFc8vLS/V0Ryb34I5fa5iT/W9LqleEtyQ8e95
1E9/B3OdKODHb4MSvyNopmKL5EqPZQYB8bSsuvHzKHQyxRSRhJ4rFzBRPEOuDp1GWJh6evb9pMQ0
1lWEY/Z1ou1p+ShcITn/7LPPa81lBCwqnUfjTiG6qZatYfwezEJ1taM7ooOFyNJQcA0Uz/Yv62AU
DavzxJIxQ4I1pTNJKEuEK4EVn/QaxBrGa7CoOyBXpcPvdb09D8nhrxcYjF0Ohk0VSjU8qALXAr9k
FIlSJSIpmJMLxxJ7/OaPk2KoATn68bpMXteFOL8MT4VgdK5FZsCWJECY2Y1kopvS32CvaVP/dQ75
FIYJYHp8D3k2M3cor9ThK+9f/PTOUgW9PfwvgjEQZFk0XO4MSjoaPTi88EVapXcauo0bwSfnn9Z/
AdiuSZDzWSOJAVCMD1W1S83nwH9QOl8QopxfMTgtNKyBbsPCGkt2kJSaISiV5tPyO6qCms/S4Hin
wte/jKjNXqguxV+TVjSP2J2HtfJ1EvuCV8T5vDBgZVvGLjMMWppoojg12ilC6y2I1hu32ubX5c4/
0HcdbXu6mx42ybPuYu3T9cX0pT6YXv+KBlUncqvLQRIcxPl46/fP0NDXNhMYnzFBq6U6gf89bPCE
8pTj4IXvxlu7Lfa+k17GuZNt7EdwxK+bBFeL7B9M5VR0S+q0oMSE6XwdGd0j5njX/z7Xqhd/n3G5
VSNFcuTj7wfqZVXsDfvJFs0fiiBmERchQxravaRZgDAs0PgeqBU7Wi0or3FtYR6/BTHEnPBhjK2z
wokYETDSsnJp9gvPywG8aLW1XT8uHs68KhdtldhgC6M4lYXE7QAtx670tjOSnYWVYw+JbwU9pmjw
znT8YIRirkPOys3eWMjVgkMLTZVg82WOD0/6WG0qCWwXIM6TW3R1ESfKofZmB/6k4WUdjadv85YF
1PHQ9ntW4UeZtOzVFk5FG/Id+pXw7BENIHAFwq5klNQwgw9K/9MzNCcSqamBK1jGhHZmbEYd49Gy
k6qfWvOwLs33d2cPDw2wyDyAAhZkG+z3qosoAXk71Ptg75tX5Ur1htwZXvvr2AWth/JpHfrtdG04
T9mVcTPejjdvlTvu7b3pqGgCFnHB8U53+XMYay77iUxYoNSAuIg4AyajyfgskPj8+YYGwIXEjEGH
eaoqfgMIdatfg2x6R24bz9yb1+mxfZO87lhcGU6y6yBlepmBhnG//gN4FrLEZ9S1UeoS9TDga5h6
T5JLK7z2cyw7w0trHei8UQnu2EBHq4lmT8x0qLPfWfiVCOszUZ3qGhdW8yohHI7HzDPAYB8a/i5J
DXQqNJGjYAKlTH4jpe2RvBVVvr+fA6yCQa/Q8KlbCtYDMD9i1LGnyxjQ02Y+GLt8g6XHNyg+Ylj4
GsXbsfcwKuSFOyzlAY3H6GivdDcdrU/yGTxbW1G70XnvNU4EnW+wK7DwgHaF+fZNaFJjwgY0l+z0
bb7zd4cUfMeOuZWvS7eOHLrRvPpS/S0fKGhndtHOeDIEqWGes1/+BObzD5M/VqGewUFGR+TYFeNg
Vbv1D8/TMCzSnLv4CbbOsB2+aa3JJcHGApcUX231x9Y6LFzCjsc/fw8jq+jVR8eMii03jJvKwLpI
cg2eUKGB25aHlDi1GWPo4rCOwzsx9JzMjGboP8UmolM1HswyHevJRJkieLe6zrH8xBmNu3UQns9d
gjCOxwhMqWxmEA23VniLRvOke8ZT12nbWnBf8XzcEopRwpyCyHnSAGX5l6Cn2GQYNVsXZj551uaW
CIyOYQudUUgdEHrtNQ33Q3iDx4hcPNUw+eg17wWxBe/JiBvfxI2FOB5k96cfqAHTXR7p6OhM8scM
/eqSojpV8BUUn5r5HmYCdeAe3wKNFc63kx5JR/TSjPsy+ZAKQamIe3iYyoSTQPXNZKtisRpTMP4i
nNC7l4ZequQ6LpDQs99M7TUa3bL/XP9YXPVexO6Mg8w6MqbWHLtHnbYpUVnBlbxJVVG6QgQzO43F
ZVCZqZ32BWAS/aDZYGfArsda9JDnfZtl9MdY0VSqVKJp1GAf4ktXYE/j0/pZ8Tzb8u8zmjbFcpFi
9Lxx5XpfdH96cOfY467DCOE6Ds8bKMgvAQtXFyaETg9rlGVsISTQATJ4co+ubGXf4Yrqa7y4BeEA
77ssoRh1loIswRAwvkuBhuVuij01eCkt0c0nQpn/ffH1pc5oaNQAxSLHFBR66IcxJBHvDB8E9ImG
jHADjYqnIFOr2EZjz6IoXz74SzXFbQLRuB1XBTAL978gTAqkouiCpAFAwgbsW2roGQqawGLZCdrH
dSXgIplYI0DmGjw2oZyKoxQop0QynjKm1jiafxMNexAQgjN3HYZThkfOAIkDzLzL6HRlyUSHeAyV
EAUxtzOxtFM3nyNsNNXUCZtdjBqLazJ3TPUdauNbo5Ze18F5BrvEZrTPGhs179HD5II0CLuuqtvJ
lgVpHp4/BSGGBReHkgl2bJ4eIw2mIIO+zP10FC6nzTpPq6mCTK00MzqG/qap/NhTrOol0/r2H8It
pCOgMHMwhMfvKXpnKr45oT0aDE+IHGju9oV16VuNIAPD0xUVKSyQ35myrbK8i20igWBowJPN8DdK
kqAghfW41C3scrv+wXg2tgBiqRfLMe+DYn4bqqSWwbta+c1DlhY9QRYthUWso/F180cudhoTNaB8
THNEEkY4OHFInCQie2vAJZ+YpROFGRrBMZQz3LTFJIqTeGEFMt06JmvR/o2s9+mnUzPZl4fQQl4N
iX7Nvi+KALSc5WUQK54mfzXgTFiXluf1l4kEBtC020EDEQS8vt5XDmlAhk/1MNsrpXIbgVw6KAXW
xz1eE0N4CNU1GTkzxsUkGP4ptRoJsyhujz6YGbF6womqdtsqozMk1OnG2yhIPTn4WheVp0ZLYMaL
otGiRPoOwAPNnDbcZ2DEaQZBpMYzChPfDwRRiKTO5rJJYVexYeC2lszd5O9ItLOMD30SHeL8Wdho
F00b2AyCffNYCcHcbTFW5YKqfg4K6K0RT24+EjeMk30n14cubvahPj4YxVssV+5EM6wpkY/YwiyY
bOLKimH3eX0xNoCxyWxJUhQJjeUYnMawKjqvI6wBS6tNIbr+eEZh/uCwOe0hIyC8iPF8jLLoXg2j
TSkX75NPvHnEvii/xlDUisnz3xZuQJDigrPOPhv5mNKkk4eicf1QjTzcS+m+yvEEiwb/VlXzq6Hv
AlfJJd8FTVguOFaeSWLYQUNmm+BFw/qAcUjrqBrxlFX1j6i/7dLfU+8O9XboBbbPO1fQzWAc20SH
N3iAT50N+B4lGivIyhjWS1EfouitDj/j4q0ln/79uu1xSrfIQmjYAQ/CFxVREONnsEm3HeFhcKIo
F7TddkS9st/KwY2sby15aykBIqgXRfQq5Kbnl7jMZT/E2ABDuhp5AW37Nbh30r6uttb7vfRsVZsQ
K0CeBV6G+/V0jMrZyA7gP8a9YQwPlTalRdSZTK6lX2rEUeVfJHoKBoGe8MzPWiAx/izR+9wKZySE
WI6tOAX51ceu5gtiGU6HGj7dAodREzqY6mDNOFmDLmh53znIEx3VO9Dd1V55W/qu/riuLQLJvq+Q
ReTu99F/zjBEMqLxb6r8JY+JY6cireR+rEWijkmzTLWZd1o+IC+5M1x5Lz9uc1dTHetGfqcPkxvt
ylus/QUP1tu6gLyraJkgVE4tr0l8qcmtHlpZf9Du0NEram/XIf6PvN9PEpKxOMxMqnksAaPbJoqj
PJdH3xsO1qH2/If8UQaNrqu6xNE9+itxLzBb4v7Li3IpJWN7SWRKqpTgdCdFuY0nsi3SyTXQrDNZ
t11ZHdYFPlMaXZFBTog5sZnQClMXzJlmY4svifFoaTJcgg2OCuh71Y0mStef6QyDw1y9Y1ShGF2k
BWZH6msT+ewy26lF5UoWWCFF08uzbZ3c8wADyQtoM3AhYMs1A4Y2C6xawwYcFw2pnVuqePeBzXN4
zjOwFBAt+wqTeNzlVRc9kapNBQ8J3pFigmUmvFRBeWEy6FjmHmZgjs1dOhUVxv2q5ha9d6WHXC4a
sqZB9HDhHS1IUL7z1Co2wjKeZmpQTdZiSIvsp9O1yEUeW38v0ysEbevKch6F4mAXUGxMMeWppoca
aAO1AevXZR2ljzx41RvDjRX/JW6rA5GMz7FQDiO2Kf0DOMoC+KyI4FQUvE5VFdOy+Vj6eYEHjYrV
6KOabrWWvpopPUTYVeYQNdLcSe+fc9s+knIsBL7h7OJnhGfcXlbrtAOlClanp9Etplsdqss3Ul65
cZc4xWSa4EeS/va1OGOC2wb8F98knwymFZUYbSGzJuN/g4BK9EkOY2+kH+uHy5VtgcO4Vl8v6y4C
4Rcyzb13lXl5RrFB8FaKEWNs/gFKxesXo8Gg0GPHZkypjVtVzwoQ02ASKkx31HRA3N1U8l7XLqxE
kKTlSgaewJmJAn6ODdd8UDrp8gCtwaKmcF9OhuxKJTp68FgdrzFsiapS6F8ViXD8YzZz1gmBDHHe
r0BmckQmpFFLxa/Q6QOKTZACYmhdTkAVs/uHs1xgMMFMFGeqT3pgYJPDR9PFICkJ3dbyH7D57GAG
laNKIlYi3nmaaA9AyhO7i8FHeGqFXdqX1tQGWKYoP0qSa9M3czrU/WPaY0ZV9dbl4znyJRhzO+Wt
4gdmFBYuek/doPvSoshJsf+AqL8SKUDL4EWoCzqaeJ8N5FwzWxEob1F+PZWvCDC7EM2QkjxtB7k5
Tk24bXtD4EzOS66wbEvRQa4BYl2U8BmcqS3HusQIC/YftI6hPtDQ7axtMG413VPoJ/ImRfpbsrCw
YhB4cd6hgthdR6QNc9DZgaGIRHiJF7B1Mgy4f8NNGj4R87k1jtS8z5Aoz6PH9c/IuxFRV8YcG5hQ
0ajAeG6jpTSqJZwpGgMf2lw+tqmyCfQBBDHCziLCMbsFFjuWb2FHnJbFOFct/gpGMHP5PjiKdOMJ
+WDwpOYHpRlKBxmHG4vQ53U5eTexpc6pvXmZuMo+17I26OqW4Hq0kw6e9N5G4JERMANI1M1E1ScR
GGMb09TpA5LOhdupnzbdKU3iJdFLWaLjXrQkff5TrCtbysVENNVUx3FlzlDys5L8wr7m9XPj/n0N
HZ3oYAETBHuzU9JQq7Dx92s7fZCD7kNJRXvD+RC2qeE9TRDeMypYkEq18xJK38deYmRQgEBgVucs
57NFo/L8H4jvf1+8v7KCpCSJEeKaN1jaUFwOh3g33pav2tZ4MJxfxR9542/yTb2xdiDOUQ/rZ8j1
W7qBZRGmZVqI0k791uQ3XR81uFZN0rh65oy17WXdfh2E5/yxIeG/IEyYUHWJalU9QFT7qTQPKZr3
JsuFIbjpcJN+roNxP9kCjLlp8sEfSz0DmIL+QzkHDZ4s0DvumaF2a4MEaM5XMWcmZVloKlWB7mWK
ZEAZ+RhtT57kqP4nHBOjaogF0PPI4KR9DWNtEYNY6G9Dm3RWb+IuyDxZrkWvR+4XslFgh6NF0Mg+
BiQSxUmtw/3ZpNo0xhFDYnrzW8f6EGzBVEUJKt4ngqvTDJSlwBTHZvyw0StQMxMqX4wvDbIOUitI
o/C+0A8A8qWnWj2Wk5UmFgCM/pcJIUrzGIiuDBEG83UCQ8sxwAKMEdSE0Z2qXyPQXldl3gW4FIOx
m4K0pGhrQPTdJQa1tfpQtKhtOesoIkEYg8HEj6G0KlAqtd6mZbwdG1BTN5VAm3kXj62gS0zB5Due
2fPPWPg5U1Lspp+dgFJuG8sJ7Ke4L5zY+Mz+esclPOoSaT7WBVJktyNCayAVfuMYSJmlxi4RtbCf
JzsZlFneBUqpjPFY9Di2LpzudAscTCWubTBTY9XsUwe+rMBGsr4b3TA0PG1qOifLw22SRNdVOQii
z/N1SsyPme178WMSktSZps7PlaN0Yz+Md50nO7GGtYmOjd43fz962SZ6sl6Ei5x4gdPysJkbctT0
GjP3OOzBsp/7Kr0Jp3yblEgJ5cFx0DQHzms39YoXpCI6cJ7TWkCzpcoAb9xWUyA0Da+G4QNcq2q/
GQIMlXiT/LBuJBwsvF3weMEVSfAuZMTsLD9Q86oBVh7AOD6RDsbHdfV+p3XHSORbeBkTwIHLxMQK
Bjh/xliSEvu50NwP1x9I15qMsFRvkJgJ3UbKnLjrv8YAbbsEi8LHZL8uKccdnEAz1pNoVVNXCSRN
5SuMyiflcyZqSeG4AkBY6OpDz6YMbslTbc2Mwg8HqUZKpLyLwNiibcBH6GONryrI2nNlQVIPi5CQ
Ujtj+wfvuayHJo6xM/bKeAzy56h/XD8uriwLiPmuW1qeZNDYDwGRhZuovSq10pGGzTTsbRFHFuc2
wAz3jzDMqU1Vbw8gHC8w1bxNw+NYvA/0ros+1uWZFZkJ2tGrjXAarxF0n7MP2SSVulqJJ9w5iSN3
ju1mv9RNe6k4vuBy4z1lUbDDo1nD9BVqYoxJxaFhJHkw6/bVeKT343W4Gz+lAz2kQGsFLYQ8d71E
+559XXwnM7exlBjkDG5yGeyiy+Iy2IZX1iXZoh94p++qXfO2fpCcIAc5cjQWzGy086rJU8Uw46wK
wGOAkEqPnC6mTtP/g6X+IBhslAO+JXuQWyAQ6bYbLq36kIo4Wfkf6b9SoGPtVAoLw8693wFjvJu8
8TrJHOOrAjeP/xK8S9t/eG7NJAXW3K+GjRJsGIreT6UD5X3h6qCbQGIa7ZCIgkVNhDxDWqCw6Wiz
aFVS9IjfW+21wbY45SKLXpppt/79eTfGEoU5OQ1DweCzhCxg2UkyzcmHC5AoSdGLrV5n0906GM/R
YbfYzGoOZkidtSWrNas0LqvCDcYKlN8d+rr6qQg25mSJBuZ5eo1M+jyhO7PHsBohtXjwIKmOC5/2
Xo0N0yOx/+HoUFrCsx7r1tDWxZiObgVdqvh4dQeliiBuQMdFvlOQ0Ypy+04LPjCZf1g/P54XBzM3
GOrBOwOSbuZjNQiAezo/tcoBNItd6SjSvY72GH2UnFAXvE5EYExYX6pl2ybyHAlnmxxMCuNwrKdo
O8qbVkSgPp8U682XcjGxfS4VlhX7gOqGawL2gFrJHR/dv9j56WMkp7qVEIqvHyVPFZeQzIVY9XE3
dg3i4izLj3Fmv4JF4ErVQIO4jsOzL+gIkvP6vOySTc10E54oVIIVD43sKPFzaT7bmtObBxksaSLS
Q/45/heMTdLkoDzITQVgBQ32fZJdBiOWzzT+IdTAiW9OvxVjaEHDQURtIzxftZDym+18cW0FJOqN
KIYXybG9sy2fBqo4U3iVgcho/TjPiUnB/LlEYrSy9Zso6WYRe6X4FcgaGtQw35nH46VZDJuUqF5E
gpvBeiMGeNStJ9ylu6hWnMbob5TikQ4aSk2hQ9rOW/9lXIUCYT4KsogVsdPm9ArCbs1ELUzY5mDQ
fV3DYYfNn3ISDbVwrRL5V8ylY98ghl1PYeSaBI0qwYUa5LH2Hxr1psp20xcdX/5BHAWxCKbrQVTN
ZnV6u+ykcoL/jFF3HPEstMHAU48f6yhcaRB0oOUXVLpn9YgyqdOg1IBCjPgOvwXLQ7B6dYi9NMmP
jZhFZT6dM0ezwGO0Z8qnCa4MYTAet4pTka8peM+xrp20GnaJqFeTPD765MmsK9fAFrd1YblGsgBn
vFw8SF0S0w4OlSQXlv6QEv8hDrC0GSe7jsTVxQUS49wKVZ7AVopjzeN9YuzG6L39axah2Q7Bv4DQ
GPkxtIWf6mGBdjetziBMGHxhL4eVbcN6JwWiubnzJrFTHDYKojB3cM/ji4XjRt5SMBY5KOjc6v4m
2UiXhagLnXtyP2KxQ1ZFHKZ6FUMsUscYXs/doXdT+19cxQKE0UK7sTslrObHWP9Q9vukvo+oIFIQ
ycHompQn1AojyCHrECDfjmimM0zn79UM62nw9odHPmeAp2nconUPIHl5Cd6dCj3J5mYdgptiQGUN
Dk+Via3as1EtbpYQK2JicyAIsqzPdnykgekM4HgGC2ALvzRgbjN6sNJ/qAnhXfmDOvutBSoeuKNt
BkBFFT9viGvYotwJxxlAIDR6yAoGqE22iwdtxxp8Afy4NihPsYrHV6jSj3bQ0VPTiCZSOG5WRfO4
jFoAZnnOCAl6LIQymhr+QJK/ZGJ6xhgfpGz0LL121Ohz/ZNxVO8EjNFuc6CyEvQAS5NjO1SIdZy+
F/Q9cE9vIRCj3kkxTarcITUzoRNpUp6U5D6ueyeQvtZl4QRUJ7IwjrSvJVIX+N8NleGpLfUtpnj3
qV16lWVfja36RPtsY0Qi9RMd4fzvC/UzJsXu+nT+XqixGujnSPObUVRTm387cxeeyMZYlmW1VC4q
yEal/JBapdM3ouYtkRyMGbUhGikTCjmiQb3omsEZahuCJILrjhNjn0gy//viuILMRtg7AGYyd0Zz
aTXbAXtZYE+O3mC3rkAn+OeGqQEdw0oorjE3X5PKKYY84b2LMffU+qIMRTmn71L6+af5LwR76SWF
VGeDBAh9q+577H7RQKaMnRBP1+Smf8Mwpqs8ov3lqtj5m7hy4o/0Tyz6EbybF6f68yOYSFOvKysr
5+SujXW6vWPLl4PuWjk4d5wCvHKt7KIyaohg+a7qB5XxHoHdSY2cAzUpMSWl3qXpWzFcduBXpoPA
iQg+JNtUrw5hXJdz2tUwCge7pyxJFL3w3cePMPMvWChmLnV5UdszAh60Vu8MdNNHuxQcMLTwIpBy
Z/t1fyU6PcZxhKgiDlMKwKn0Jt+bptsQ/d8tuDTV93Ukvmn/iMZ4jz6z0yolQKoJ9tIhqyc7mSzK
hnKqNicqyPiPUsvqpg3naGxEC69nhC9V9t5g41FH3rPIGxWnG3brcomUgvEloE1QNKJBLlV+bv13
YapSdG6M95DLDqRBA/4+BsZ+SWO/J2n20hT6dl0MXty0PDq26tQYRdBNs3IXVMN6ha0V7WvqJipB
8e/KyLxMOeqi2Wpe9voElHEZYWUMaWvAEUPRrUO4IWBL22cX4QH+A1Ow5Y30CB+SiZb0cKMBBftK
wFSOjuTzHDYiH18BrNVTL0zJQUU+zJQ+zUTUBsPVjv8ineWyKzkkYBQE0liBKxabNIv6X+xqgcAc
YW6abUvmu6wC/ZHZfep0S+t/uS8XGKyPxc75qFJn3UjfSvthotfoDBgS0L+oaHMWgHFdkoJ2WAz5
IJPA1ghlqTdLo+xhw8qdKqNaY3lDfdmGN4UkMF2uaS2QGJdE7KhtY232FvU90T2dbOxC5JH4CvAj
DeORVKqE+QSCcLfHpGDfbSS12WTKRi4ap5TdHNys2DVLVXQ7PsfpW965fSuwbNEvYBzUWJSIrUFZ
jrVoX4b6mbXeuufg3lmLU2Qc1JTYk58Os4TZM+3vbXlTS7d+C8P1MIS2QWnv/6cg7Dovfcp8LQsg
EI32KGm7/uT29BPbbN1OVIoS6CKbPDP6SplaedZF5CexxCSvXsPxtYuPuqisJkJiTEyN86Y36xmp
l9CnfBFKAcgaHOxeHkS9DVzvpyLtaBML/XFsx0o5jU3pzxkSYr1IjeJQ46PRb2tRNzbXuhYwrHVh
F21N54TgZP4ybHybS8MX9IdwVXsBwRhXY3Vya84vx956CJo/418z6Mx7LBZ/nzEdPSoNlfo4KQWU
viSmWM2+U/0/6/YjOifGfkattPpuPielM7xMxcrlcKfS1/8XCHu7p1UVNcgT4F2KeyhSNpOkOybo
y/9/KMxdVHWYOannbKlsPgXae0h3iWhg8Xwk7fSbWIyhyKZVJvEsCRhf7H2fOvrNO8bMb6xbcFF5
0QvBcFqCuXfwUT2BQjwrnfJCRAPPNdYfvbDU0zC9tNAAbM0x3wASb717/h/SrmPJbRiJfhGrGEHi
CgaF0eTsC8tje5gTmPn1+zhVu5YglliePfhkW00Aje5Gh/eirrJ5cUiig0LXhuuXStXHSmjNl+Do
TSBFapiYFYQF5U9fHR2/6Z2p/PSHpyTkHiDvnLaX3YaCnqjKPINk75cPdXXHZwU++oDQL3IFnhIR
qKccFA8oZJMH9uTPzI57h+ymTXHwr7ibv8jeffBR718uy58v2dnb9mizBTvSNApJp/n5HPQ/9PJZ
0qYtKIe9VFFQ0sTYP7g5/5l/XdAxwa4UYef31hzvNCVw2kNGfbfDZZG6FU+2cvUtwb6YJOfKMC9N
HXfW4GT9q6SveOc1EYJ1afiky3D/UFXqmcNDnn6sDhl84dNcOCHRIY+aWRZ0wjLiA6ijNspDxNCw
dod4lE9OcG1scsUuX1XPf4hfyavM+q1609rUedY2mZOtJQRWViz67Cq3pLENvg7vKW3vaP2gRyt+
Z1kEZjfmwjqeEYJ+NClI/eT5RszsJGG8Tfxnda2bY9nG/JUh6EZLVH8AuQwsdjo+R1nDokH3ksFn
ZVm85/pai8riLUNviqxSEx3thmC6K25wNdMQf5gYKKpIwWjrdTxyqnIfxjt5raKxnCxCq4WORmmM
X4kDPxnJ62zIRiR9H+oX9EpDRaIDRuwMlt3pN/VaGXg2EmcqeiRO8BrcnxI6mlheJL/r496qdmEB
xs/dZVOlrIkRHAOwinKrL7AqaWvdj658He21wklfyx+cKbt4E++TO1DBuJfFLqrj0eIED2EkKWpu
OaQ22gGtjTIILaSVlc1m4mz/ML+noBYAKi/xUdbzVCVZgPpGinFaeaskbt1mDDCrdbDRzYFNyes3
1nQkULD6vFUloC5gTak1qgdQrvS23xooTcpjtxK1LESRBMVkHa9N4HPjxp36N8XPJK4pIG9pu6Fj
ckzqTVMW9b/3bKLJ9u8OCjZjssokHiY0ILY0uZ/y0I4C8yod/n3a+kSKYDVUGIg6aCFlBhHW9r1+
l8k3xtrgyzmXwOwgjxYjbFlD/CIZ6NxNOQUO5rhTmTMS3lQgOCleusK2oiuM0UX+VVc/jDFASDzw
Ln9DQYBrCXSMmVtVxMjowRir92SuuKEUpg0HY/xB1mzwotYfyRB2U0MLDsjM0SWIBEGoOVn2YTY/
m8lV/N8VMAfXBvUXrceROGFXa/CnytzHknT9zRh/KeoToVermb4FdQdiGsE0pwnQJsyXnaq7NaZG
kc9nV4+D3VUfob+ig4vm6EiAsGu9HupRaUIAbzZJts+0P8BKunz4S94K+SgQqM4OElf3dA0Y/5dC
K4A518YifyjDBiwt6DOb2tjYNxibuwlkPdmoep1tLwteOiK0v4JnS5+Bgb8uxlEsrA75YNB8gFki
D6Z5j7bHQb1K1lI2SzsIQCQgUQAlFtOTgiL0aiOVVajN1wvsHJG8C0BvL+XayhVa0AQ0VmIYG+qA
PJtYz6hhDqXIMlJbxrS7LYc+YMrKai0CnfVJcB0nUgTv1NHKHFoCKZIx3pVlhu7H1DOt6LFGbYig
OHT5hBb2Dn1Omg7MJbSaAIbwVDXCJk11azBT22xDt+D1L60ZbCLJK7WgRTEaMvsahn4sKnZWmgow
1bPBSu0uBtlfhzEZhd/R8BvpQ9QPAEiCgr8CnZs/40jfQJGQGXoIklTfyg3XqpL4YUiTt77pWzfS
2kPmlzdJTF4LdBcDBZNc+0GmAYJtqoACXtFdUhvGyqNl6Tw1FbqJzQWQuyF45swolWiqwgyTtiHr
gVOZTDcGQMSSfUafLp/lwm0jEKRgtAobKouUOTkGz8M6iTMbEzGY2mgDEIfniASUMfERD9RSs1aA
W3rswi4iUY8ZDgypfDFGHG84IXkYB12GRAmrXJMlFQOSxfsbMOsZSBZ/FxvTtDGSA3U+TPbe+D1u
ld3lVS9dSxMYCZg7x8QCtvj0zNvYL2Dx8Al8SlBJVWMWt/HrZRlL6nssQzjEIJOGTjcgw7fQcSjD
RuzUOvwws7peMTJL6gL0abAXA1ADpky4j12nVnU3q8s8L9DTYmJ5M0OH4+lr+wYwYud46/LiFkVa
uJYAvMH1/Hp7HJ1hOJhBlStZZg+DR2d8QI4/P0ZDtcu1Wa2lshk4Qv7KEh4WekS6mOiQNfoBCGy2
eQdyiMiWp5tmcjTtfgS4D5fcywtUly7GsVRhUwkI5Ip6SAEWlCVpx+rBjK9Vpah/+OAivLZAknur
+MT44/eDVXpB04JrISUy+E1kpbvvxzRHqVdVKjTADPKOKh3v7JrX6OkotVbJbcByKr/COiBuHwXw
Qw3mtkDnqGrgJEmi4DnM9TF1KqnBtInfGSslrbMLgO4wRCbQGRkNSFSMUJSiLKMMrFx2L2uv5ljf
1zDnl3dwSQTw19GMJgN7BW/Q0zsmD3070GSEMypBPA10EoAtBmsTqGd6iHXo0A0Dlgto8qIe8gjd
vWjMBytkKqOa/6QBfjAwHiRdsydtJej66v8S3aw2Iw2izx9AHWKXyTTGnaG1QQZ6Bkm3/Z3iAIaM
De4vxQnQCNneB662N0cmpUwFVuY+3oGD0M1mJLbdcDW6+aZlrfuoHqrH3P7GHDZmvf/3cWJ/iqYU
vSRV+LjJiFilPbZ0h48M9U1vXufdyhzCkm07FiakMvoAtkiadwKAH6rKeonLfxTgtDy0UpS+X9aj
s4uIIzZM4Ico87gXotFTPYr8rKPgYoKqWo/E/5QUJ5vu2uHl36WAuA1xGt47IFARPAJAD/s6Kgy0
HQfDfax9oEvquswtpyLTSvS0ANQ3dyzMplqV0WOtCZal0gOS5SZEcWB0De2+03Djt7TYSvqVYtjD
5BLis7h/j80rJKX+fZ0AQYKbAAw2QlJBOG0BDFN2WQ7otQIkoBvT2gF4h0XSWqFiqfHgRCEFsw0Q
OZNks0KSex66ypXqWk6HvheGzlcvv/Fd2fm8vLY1rRTWNmIRRZXM9zN4aPRdqWz8ZMWoLWFunKxq
tnpHjk83ClLWPWSYj2+RO+06J/mBsanbg2LfTds70EmFTD9EnuYG3uXVrW6ooKLGRKEwKkS3n+bT
9NbdfgwMrLzM2N9lm8FO1uirlrdzngvDICK4LYRLrpaAJDVahBWp8Tnkd2p7Fa1p46IIZDnADaYC
dkmErGopyAh7jthbNsZN0ssM3SQoZ691+S8VeDDIQAF0jfkiYPEKmqGmbaK2X5oRFWwc9Y8g/5W1
6UGtYZHH9DdXTFvRY9vIku1UAiM7ie5WTm8WceY8jmJ64fSSVG4Urs3K2fSWayb8VaZS7xkUs+BV
CtJY39AfZW4BVk6OrgYjkt7NOH3IlJa4ygjgq8vfc2ZVDXgwXcOWEEyu4CF3qseylfegk0DcH2t/
GsXt0ZhZTVuy1mmyJkYwAn4bV71SQkxS3PixU/rXbYwTWMPQWj7gmUAHuCpYlwiI3/ZpEtVVktlB
YsZeVxYspvEhHscn2r6Cx+Cap61dydFrSyQvT6edob5d3tClKShAuf/9BCEnA16GMMh0fIIZOOGT
VbI4ZOnn6FburSqx194JHpWR1Tu660DHueKQz+Kg+Thn7zW3wViY/jg9zi6oMzw2ECM3+m/LeoGy
gUNtw6Pf2Vqb95okwQBqKvxkOUfjvDEcmryBcM0GPuseJKO70u9XykBnQeS8rnkQCR1+wK4X1yUF
Y8e1OQpHEmdgWTKMoG7Vv1HPQhYIdg6zDIAkPbsMY6Q3spxj91DeTp4HFEvkyVnRj4XGyRkseoYv
ANqqLL45Mbhl6pWE5IwcAIB0P4wvreXx6WDJAwDQUM93zDW0nEWdPJY5X88jbxVEfmFIFDJVPHOL
xFFgZsqfnXaj+V6lOhO5DauZItuQ3irVTgEMV8hOk+1IsaPFWtpo0XcCJWgGfkXKAdjLp19D83pO
NONr+uIqoMzQ//jDPWDIJR80z4jt2IQwGjRg/NZIrlDU8YH1Uu3b1i379zRyi3jFoy4ZJ/ACWYj2
cOoAoxW+ZyiQ8klBcWTIf6b6rSSmPZYWUJ/WhnL0RUmYqNMxkawBTF+wtib1g5ATSKrd1Cm2+gah
gwcgyEOHdtmt4b2BLsEzb0EZcyOxegNy4pwV9nvoAufKtthwpbjJLr+xnL5goMIbEWB0L9PGZ/el
41+H7stlXV1yy3hRgdUK3GgzztLpxrRJXQ+G3iN0w8sVmjNFd9YaQtGyDMTA4OkCGqE4nlpHVtFi
xj2z89HYmkZ1bRbKVlLqFcM453FFtwsbglwhQA9neMXTpfRJWgQpxchBX+c0YlOvyLdd3sd7LleZ
o/FGvu9atd1nYyMTsJmE+evlvVwC2CEGEPrw3sZHIMN4+gXyVPu8GPEFZbhR5X3H3ZBe5xLYLjdB
6qDVZsPlPSk5q/VfvuWG+nvId357B0aLlS9Z3IujLxH0PYmDKIgHaGHyUs99A/yjcip7sv+0mwS9
d7vwYNyFruW2W3IzrqRZl24AUlSgfgNvFWBwhBtgVBgOMizIluJ5AG5bFk4UvNBpJa+xpFUIaCy8
4pDWAxby6WbTPq1GpYiguZmy4QMQ6+vQHX3NXdnKJWM+s3yDt0UB3bdYpAgM0tU9n03ZCOhFN+tD
41PqeJuw0Vdj36NR67t+XTUPKRKrIKovpEhHBd7Uyu/4FTLzKAIGEMkQMX+NIE7iyBhjZ7f+D6ll
w8dAHIN7wNjImbYSxi7t73HuVojnlLhpTT9BUnPqPar9yDMmr3I1LVSeTvLDwpVNMMFQhdNslgNn
QnpY3appBtpUD9BQZG3iamlBAPnBvqFPEyQOgsJkgB+dSIvbKVW7oHuXfXAxr9y7pfUcixACw6rU
RpQdIKLC21DyDxNxIzTtdDJGsCzG14DPF1d0dMuFm6ZViVZbfBbXqbae0etwMNwxmh4uX4HFVR2J
ETShrdBB3lQ4pSn+WReOyTnLpVdSP1FpV66OnM6/dmbGj6QJOqEGkTqBgQnBdWo36dsUmCzMnhHe
h+VrY7lFgezfH7naAcx+5fRmBRAlH6fxBQVBFd6Ughy+MH2qixvS3A7TtRzfRo//vp3HYgQlyay+
wlQjFugnj0Gts7Swa92RpO2kbxDYryxqyRMAJkWboZqQ7hInePVuyNWgw5A9f8vQSgAy3fd47z+M
AftG4wzgVWUYfhXhzxkTJzca0qQKJMnGlRVvUvWecPvy1i25liMRX/WDoyBXHTVe9dV8Qv3r1P9W
awd0OtkayMPSS+RYinCt1EhNtLbHQhq5sNW2ZsCKu7yOpYuLxCAgjAjB2YgcdUZSopBjKIiItIMB
MJkM01Vr9eilg/8qR8882MhiC/eIDujOqdFnhM4EVGs2E8BWsrBlahmwodw0eeLEvXt5WYv1m2OZ
QgBE8kQhcJgwscHE9PzQBBxAOVdy5vWjXQc3Pbcxo3FZ6MKttYAMhjFuMG8TpFlP4wAJlIIcM6h4
+GDKDxwbICX5E49oouIf2hom3TmPMCqJMlq2dLgQA5h086YfKSC4HYI24j4KVLZud4+9zrKMjZhF
eYmump3mZfvJzh9oCtosVt3RHd20OaMOYbELitq1VMBSnvD4c8gcuxx9Dil8AIhJWHt+sMCXkj8F
bnLtb5l0HV5p++hRfri816sChc0OeoDOFzHWHxGGETNmOcF9szUhanjx7XRXbn6vSJzVVDDKJ0tU
T5c49ZmvdQkk9mjlZxJL7GEfe3cT6i+5rW6SlZu59HI9kSdcm7DtewAaQB5oAw7aYQJLJUtYwfJb
3ZZ/FjcBeyXcucERAwuhhjn1VhY835FLCxbuUB7ygtTF1wfU17XqQceI9yvYv6LQ5JvoRmAtk1ZC
9gW9RsUF6TRwGVCYJDGyNIK0zc0OCEKtga5OYPcQq2Nj4nYm8RrjtwVs/N54K5HVoqBZ1hUP1T6W
0E8tnq4zJFrbeqsPB2o+NvKOWA9Bm7sSTx0TWLFr43Pn933+VAo+Ltg1wJMIXlqO6FhOGT41rd2o
f1Cyd2RZOnnmFP9z+SjOTgLENYQAgEdF1vo8cVpT8NbUIUnttigQkk4g4EzSqVwxmme+YJZCjbmc
B895Zr8A01aSPELvC9DZpn1d1M8DVaeNlJPnf18OqmrqzCSK9iQxM95pjZ/QCQ8mOQx+Zkg6T2qw
4p/PIkWsZcagRpcAWqAUsZU7byQtRWoSxcLyfdQeG/BtoZ1VCQKWRy8G+cbOoS6BrA6wAFRQPp+a
Bi0vx2QyOMrOEX8xlOBghfyFBmtg+GdBBwqS8vzMRJMaRIlFvCxtLAoDBKK05JOMLo2eSL1P12o+
58oGKTMMJOZoVWR2ZzU5MuWGWVs0HMEfmAYhOJJKEjj6GK1t2eJajqTMf38kJRooRv1SsMlGo+Vk
rbVRZxYDaa6GrNixc1WY1wM/iW5gxJ6iKhRpFgEjBJKQBkRK15Za289+gtouoLeAPHQu6/aaNCGm
nvQ2BG45iA8H3lyhQ+ZPanKDlZ3SeOhrGRnpgTqWUboG7bK8n39XKaggBl5NjQZYJR8fy0xhUUtZ
PiH21VZu1lk0N1fFZZni+Qp+QKAXnR6cbnZtk0doecgtn5HGxDsoYqMquQlsMhJPTmZRu9fWcH6X
9hWZD/Tl6V83W/CGVaQHYKyE7jcDCG2ABfgYKLsg+wjLkfHYXFnkefz4tcq/4gTfBw4ttZM7iAP6
j5sYNyYmBQt562t3Rv8cRV7W2ohb/111jpcoXLyuRKEgTSEzaICuoe9yjugNOO2BK5v31trb4quU
euLev5aIdj/024JoWezCGwaA6loGuCRp9GzIKBFuammX5AGLtYMCtkWKNhPLMWEyLy/zq831kmDx
6veVT6QSgjs/P8j8R2z9LMrnCkSzUjohOYn7oUm7sQG2CCk3FEFOYbRgNdc2dYgBFkyw+GXsyLnm
EXSbXP64eY8vfZug3U1VB0Dwg3YDv5ip/kNO3uJhRcZZ3DBvPHit0cU2NxGJ+ULOOfH5CBmASeNs
pJjcqsO+Yx1JW3ds8xs8odYqaOdVGUGoYJe6zJzkIcDQ9mgWz/HQb8ywdUrwF0ZR4anoJu1Q4Yqr
9xKF4Nj41JLpWleeUxlTy2bn5MbogOr0wP18c3nDl9XwaDcEwyWToB0QNIHSFBhRtfSqttuu26Tj
L5Cwsbx3g/LazPZdu7ssd/GgMRUCbi50VqFCdGrGcpCphTHG9YEdlm8Ns9mqFuAa83JteWdJ2699
R5cBrPsXs/ipHMzPZag04lJ3fLT9LkWrVOc2aDY1QFug6OqTHhZOZyb34xSuyF5y5DMQ5X9FCzZM
79FjT2cb1pJuH1XVDqTgK6q8vIt/RQgmK+/VpC1n+l3aDABb0mFCQOmkK98yGUdLEUxGT3JZjUcs
pcIz3km2KFd9RlvUMw58m29zy75THy1Ge4YQeTuuvDXXFimoSpk3QZ+iQRksyhiMorGbktrtx2zl
6bPoWI/WKNxQ069bs54dqxXtjMmzigcK15McADnP5W2b3H/nAvw9OvHeNVRDiQhbmipO3V8TciDD
78siVhRQTArEsd/TUkEsJBVPg3a7GkMu/j6eRHMjJvr1xLeiVuuIVQGsa6f5bcMfK7q9/P2LMYeO
5g6kEIHQJ4Y6JOsKM61hIxo5OfQJYZoSPxrlE9HLLSfpVTfUH5clzqp05n6OJAo6UGVErqgKiWRE
PdwepbtK2hrFb79ZUbZFnT4SJJx+T+UgwUAjQJWt2xbAuXqLQdR/b5SdGyjRJGvJqOmeNcgk/STF
ulbBAPVwb1k67MD/ULBQfpPHym4meeW8lmJg9FnN3UUyQWFKsEZ6W/h+kYFIOrS2tf5qgdyEes0a
scGiVgCHEqEvuIAUS9g6CRmRwCLYuoCkDm/QV5NW8N01+Na3yJkwqfC+oRR/BYpz2GFToG+6h8Cq
2FjqDQflUfFHtp4Usvv/BIk5NcmqgqGaVwZQG9I4IyDlkg9Vsem00mLz9VQVFR25SxT6MbGGHICw
iZk5BsEYNgj5chbaqEXviT14ZGTRNmIdS3bGde/dxPv3O9+hdvv2WF+1TnplbCovZ9hyGznklStx
PiMCV330TbqQwyzlnnON1KCvvX2T3GCvbZur4j59Bb7e1XQTv0a7yb0H17RxV10FYCdFcL7iTs+z
mvMnzMM36IgFw55IZ5HwEkghtK3tEbmtvbYZnNAB7VBnNy4Gcu40pm7ClWaF8zyjIFM9jVDG1Afu
ggWZH8FkA9zvVb4b7+S3ynkHK44z2grjTrjXr7DrW2NF484nqwXh2qnwnmoxpXmHBe/nFpXC9Uc7
2Uh27/V3xgbP2EN6A9CytX2e1etM/Y72WQiNAjxv/TKBWNS6nMo1GLDfE7CH1L8O1ZN+azHJIdem
IzvqploxUl+9F5dkC1aqGateHjXsN4Y5vIm9mLeD9/FAWOsRR9nLd/IttbWN7owseX1sPUToa7DQ
i4+BYzUTwqkub3hPfHwCoO4VqFjjPkxs8CT76+rlXvZWbsy95q7CAyzuuwlUKZQBMfplCMeN4aSx
Djrsu8kA24fOJAxCse5N84A55oFO8Coe0YUUV3bm+SjTrISRS/GCdiRdPPU6xdCiBem+qjO9c1U6
fkOCDrAFDeUfqiFqOFXnUkojqPOAyek0ttHUa8erWfmlLdTRvwQWGrAEneHLK3nax5EMETWwB5xq
CyPdfEBzrn7lLyX7E+yCp5GFu9ZOX6y1DVxysMeyBb3Ra0WbFB+yadIBt8UOcidE6gBEj5cd0WKK
AC1vCpz418CAsI+k4zypJgjSWjb9oqy2jdvsZ4Cai3GfMoPb4JG1i3ckSHo2blat0lJ0dCxeUBRQ
o0UZGeY9Hpnxa3hLrmPArAKqBjgCzLKTnxoeGtnt75VVL70VTUzngoFHQ3O6OCAVN13sV72G7VVe
zJRZyR9iHrrkKVFfYsMJk32nr2z0os87FikEnGak9SGmhGubRyy577aY4LsFKORVuUu2vcEIGJ1v
jAQOCLjUqKzFLma+w2fUHy4vfUGpDaBoYD4MKVq8V4XIw+d1Fg4VCsMDeS4Km2a3pb5BThFsbKyt
bq21yHThgJHYnqfMMY0JSkdBnqqOVk6UittoyOs2A0Wvj+7HHR5CIL25vLQFowM293moHIk2wxCb
fdKojDpdBpEACseeVY4/gdyzEk0truZIhHCIedQh1AZOL5DlKtYUk9P0t924kk1YuPtg0JnLQjNl
NGZ5Tk0bqdpYi0oImTSkQoPEbbEcUHv575f3ayn1OpMCYUgQbwYFqadTQYGSabXUNhzc2/sB4SFg
hzsd+GwskNDMtrPS6zJ8vCxz6YzAnI5rh2o6iurC2gItLuOka7ldW5mX++UOSfsVNVjKc2FZf2Wo
p8uajJDkaQIZSYlOEWBSatwu8pI1mscbZxpZMDlh44XBvwKUQOjMQA8lR/8FPXNJNC8jaqHfQRtv
fP9PNDwW7efl7VtUDcD/g5AIlwoNPqdLk4dizMeu48DVeqqoAtxLQK7G8LAvl+Us6Tma5v4nRzDL
YR6hpNdADthVEu1Gb2+UNRDK86GOebvQvIu0OAZnwBx+uhbJjNLBl2fty4r7KfbnydjihU9ai45t
PdiOwTShebbMD4US7jjV3inmbp18CrKHy6s9b+D++hTAHagos8DTC9uq6OC9V5KB2106BCmrqVm/
9EUY3JnpUP4a9XxQAdVWmhkDNV7idHVu3YRJiLnXVkoqGwYt3+LHi00O5gR0gSAuOQxW3ZuMUxIU
LAIsdEAxHhtJ5bCJiqY6lGHQPBtEJpylfYnZKDkworuqD+r7UCLJo0Wnxm1GtdnJw2i+RBSDNg5w
Qdr7yE8UaDFngzqAlqFR49uinfNWfjlaTK26yAM5T/HZhxJeTpalym6AvvU7Ja/wfK6UVt2rbWut
Qb59tXQL0TbGDtFwj4573QRQ++l59lIzjRYfuZ0TCajlz9hnF0wv3kSnbW0pTBsBpxNHH4HxKVfN
I1CJWKjGr/AaTmagtQLtkzn/kagB0+seHcQKSmrdv4JOgHZ8rqmpyBHP01qCzqXohJArAwetNtFV
jzaLohj2g/l6WZ8WfOyJlPkWH1dcJytvDRlSaF32N0Bz4SELLTRuMplE007O6+QhATlaYKLlA7wu
d5fFLxgJClAfOHkkTdCSLtg/YNbEci7B9jWxzIqxs/X+UbPcsV6Rs5BCO5Ej3BrJt7RxyODaLR6A
UM4raIKheKfqH7vun8nDvm4ohTJg5vicsBPDDEUgWzBI6No4pAoQF6T84AfBN/w71BeDZjNzPEaS
Tk/OGIKMlPHE7bA1b0u5c9D/HWKUZRWWZCEApV/TyCDKs8yzKeGpUvrOzLCeIe4Cz1Qq3+tGgoZ9
dOQ88gDR8BQUqq2mSs+IVeeu2ubB0/+nJ4KRB5VQ2jUJx55mEWsBTxCiwSZzq3ol3bOoj6CSAWUR
ZkF1EamuDWijqTX0RGtCp8gdblyXusVMZeW9v6SP6KMAaA3Ys+ZHxenhhf5QpvF87XiBHKj2GIPg
G/yxXQ9ytNH79707liXeMT/EA3uELInuKd8YYXMtB4fUXIONW9o7BUUzvFKQA0W30Oma4g6c7BNY
a0D6pAIQT8V7wJBq5ZOSFoM7xMifL69rIT4DryIqpvAL8D7i5EM+JNGEOTyYrgxzbFr/kPVr2b+F
2OJExLzkI+vYNXpFRwo/0VcF5lMVjyqj03T1N0w9IDAwMolQDKOwws4FkaUU43yVdf7BMRE/+I+x
9Ofybi0M++OHj4QIapAFoVGj8ZTblflVTJITNiRvubxTlGct3RjWgIYUu29uWrpB5/xl6fNj48zh
AncPDVgm+onFezUB1ShHcxreCWD1NPUtCFGB432TIMMbOnW3xqu45NUUPBbQtjZ3+Ygof1kHtJKR
zypf9js/1jfKMPxAo8hVEXQHXQfmwKTvDK1/ubzKJY2c4agwwok5ZpjKU3Up/UBKSI1VxgNgBdXi
BlO6/27150G1/4kQDGHaxZlGZlUx5Oi+k7OHOJw7T9dmRJcUH6cFbDVk5HRDJEhFQi4BP0SOxyOn
DojxPLWcdjQbncsbZi7pBZ51iG5mAkyMgZ/uWGUizazqBbfbUKkKllIcGOOACnLkLOGG14UG8ayu
Gh6BjtrdlGmaOKla+fhHEj6SRXLUjMyUw1pl8dBUJmsGXjiywaXR5mEMBE4wL15LyOq6fZH6t2oT
gy3Gl+Xh4HfmtNfRLfw6TGqMqXPqV6+NTzPXChXAXWBeIDr0NZ/uqd6XT3VMp30HHCyna8rJYkgG
mRhlnRr8V60sYyAfEi0zWICMzS8NxKudW6gFsDRyhTrBEPp3Vq9W8JOq2XupPuS2UerdRqsGCp4y
DMqgThTeAVY78mT4WFBw+bukkNSdKRkuSJgLT4stsLb0JUXrHR1vAeoxYSJD0g9GhSckC9O2yNxW
qayJ1X1u/coGXduOUz29jJwoGevNuLzTJhT9WTqEjc/AeZ+6lhF2T0M6KJu2ypJ3KYgUe2wjgkYq
hE0+u3ziSw95NIkhoIChw6ir+KpWKdiLUhMRn2zq5iHyq/Km7XmzA+KK/oJ2PT9mPG8Hp5QG6waY
uHHOhnjsVq7Rkq/CFCwiNYSdYGQWLG7VjXEFpGQYdiSWuvaTA7lJN9xhDe99TY5gdHmRZ6WGiSRb
UVOPkuogG/5LnFr7nk5r9CNrsoS7FGTVWKcmcjEG9T8I3lEsQCdRzVOL9YX5cPkcl0zd8TEKC0tR
xSt7A8eIhRyGxHxI8nZzWcSSEZ+nUJDDAiI4ELBObUOPN2OtI+eLnkLFnlqAzxUYDgmBcSWlxUeB
4Rc/tnYlWSsYL8VmABpBbg7vERmAfKdyKe2lTptjwFw5qJFdSAFTkeCM0y2KgSvXYenMjmUJSbqs
jYfM7LCNJVDfGSiVM08i8lOTVvwBDd7a/6n2gvcYgUxSYVp0DgXBohowThK3VJ/8cG1dS2d3fL+E
syvUMUlbHYISjA+Z7YBOfXDx0pdJQ30nSu4yXrKxrlayWsvG5ejo5s86itci+AEJDNh4E03pwKK0
AWjhKB2sKPqThOn1aIalQ4Gv4Mo5yIAqs+efl3V2yW/iBwA6BbDIGTT09AOKcVDLtMEHgMoJCQ2N
zrXL/sOX6s69LGnJcx69nEXAGn2oihjhKaJf3X/N0w6DIBXwoBsNDZrIzesyrxg3zFWPjQWIgdyx
WEFh46IsfG3OkVfcnKtlkenoCTIiOTKxnXd5iUs25liWcJo557URz8mBqDZBP48DLbeXJSwf19/0
w/z0PdKXkoNLL4YcO7JuCOhp+/6KJx+XZSxd8aNViK7GamVw5jTYsSD/jDio2EMVTcPBbVN1K7Bw
a5du/pKj1SBhExq+DgdQxfs+lZ2SHKoYc+CKPWgZYhQvbLKVI1qylcf3XLCVctibctpBpN6pDvJg
LFLaxySvEIFJdlOkm2/s5ZHbFrQvanlnWRTiUmNkmr8j3X1Vj7aWr3i3xTNDOsqcM4QITYVl9QAa
VsYRaXkrTa9pGDpAz3QlvNFJvoYItbiDR6KEJWUkoZ3RIRJRaji6n2TYoqEQvK+5zUn4ndOCQ0MF
FcA8GEo8VZBWtfoyy6GKAA+02Fj8NMN0X6lq6GS4WlwfVq7XUnmDIjn1X4GacL8MU2rzTsYNRqJz
J5f6nkT1VR3Iu7x9a8LqFhhKTAkJsua5jbGCleUu3m48sRQAEQH9UTSR1ZAWflrhFFMJhIqVxvzp
wzf8lTfMoq4cSREOsMjUom1iSOlR5EBK7CCHsdeCxRHQ29/xb2g61KGRQKxFjHV6gBZytDzIIEtq
XLVLnQQMsHHqqIFTcp1ZgTMEGtP/eY4ffgrpTDzPAE885xpPpaotqbK0R7GoGn1vIGg9UrTYIVKz
kgZZtF9/5RiCtoyh1AOef67kJBRkhD+QSuxzdIJYm9jvbIP/wgD5d7zokUjhHTBYam5IGkSmODCK
e46qNkaSqx8xCGdksnJ+syqcOc8jaULQDFqAGaEbG6nPYwSPgfRAAIqgP4Y5yh4rHVxrmym8BtAc
TfQczWs26SowQDlj7jUYepZfcqC8DYqT9PFKLLsmUQguk1Ka+5ghURljTGV2TkzBaDoBkrRNd/6Q
PafRcEva8vdln7AYJRxtqnAnlFyJOquA2ICj/aJKUXkyVla21BpFkRAGah+QY5ABFzZTzTGYakbI
A/6HtO/arVvnun0iAeqkblVWdY9L7BshiRP1Rqo//T9knG9HZnQWsbORCwcxkCGSk5PkLGMkylXc
P7Pma8vPRuRr+gEkcqw8FOZunnM3TO+pGru26o3WmXRHVIewKPEuD3jTra0+RphnlhS8n3IMuLcf
im4K6uyMqJsEZHNWVyDCrEL0JrWGBiPOspPBxqCZ/rUu5+JVQBaDmCT68P5gISNYqrztEclSMIVa
/87N0FVLlza2ZPU252sFtDjw1bUoMw10BjUAQrWsW/WpFxnPmi3xXX+CmGhcVZGqA/0NSiEER8Jy
PPCJszgSc/CUPtlXnYksk/avl+UzjOBBkIiOjMzA2kO0oA9KqoYgVGlz/7KF/XmkfUYRzF1BNVLb
Lyl1CkmCIn1mOYh8w++DjPt5GwdMTEu/DcLfAg4dIeeR27j7mK2970PrNOMF5xpDux9sXaa/9ad7
wqB0vMpgbCD6FIPsOs3mejQRE+5gBvH0xUjR/evHiulaaYBXAHatxPD+3EOfEYXFKmLDziKopXiV
Pd8gMOO2TnR/eaU2zY6iOAUSHCBcEulTejJWhH3kdgyIfZWD+YKWzxBss46sPPTPe6qpYqvakEhE
vhwqBZ93EVTH51GbTMS2s+qkx4e+Ra0Foq7NK7Lglwe1Uf8LLCh9oEfbACebuJk6XukZLWxcG1Fo
/HWnfhld/b5CIagNnke38Yevkdd912Q0sx/15Z/P58+4woJpiEzQybYYClEf6Sm/mu94MN/2u3sN
EgAERangzcY/k8h13EdEC73+he9Rj+ZbAcrvD+mz5tmuitL06qpC+ezwYrxfnpmNyrzPXyjumKpi
XW0sX3gb7+PH+oUEsUd9J8AXnOtg8Ft3PqGy4qF0T/HecHtZMfqfV5jPH7DY/MqZzmoDzccRH5Bo
J8ZeNPtRS49mcTcZOCkkxr0RzvkMJhxCiapHlYIWeuSWfc28NqwgUhJXpRArQ7fnFxYGc/12eYY3
zXxlesJhMQ19WiYJTM8C1b4BjuiZBDbuhn14ILITcGsuwUaAomAkQMAXK5wZKBII+0oh2FKVOyqG
OzoIyUNdEklUv2Pn4uXy0DZeY0uF9W88wbzLhJh1SoBXZk8tiJ3Um6J+w+vPc6prZXIhoEA7j8vK
u7f8LmjNUFmJlwMKFgTHMdajEmd5CIsZb8P0qCSOm4NdMwZvSX3Q1Sf6r4VcwT8HdlNojesocEOi
4bOJOgmfs6kBYJvtBvZGqucxlOzDjWTqJ4yP9onVNmgsvdZbpiwZW/ZlLme/6771WfJmLkHVSbvT
ahNiTrmv0mHfoFc7m19QCCq5DGyUpX3+CsGA0jyJ8RkY6QB1pNr63oTlfTFWOy0svUR/nocIT5kr
RUn2rEfJ9JhLwslbm2U102L1TlZpVoFG5eWN4QRNXbuz+TJrV1Z6R8a7y8a7ZUVrKMHxVagAaQj4
Kz0VcUdWMzcivtG9G3yHy3bGD6T/G+ezRhQ8XWUZKeEzELPpMW324NuCSoWrkBoFAE+cREGsekz9
9zHPz0squLyR4UIyL6gjeaqQwjFldy7ZRAoOjhaaxXkNAF7OsRuZ3FXQhsfL5Ko3qsAwwucS5bVz
aT1cXsAtZ7eeTsENKDysa9Rcw9mBXnewz2bWuqQl4CL9mabH5N9HZZZ5RIwEgpMLFZZgL3PbpBx9
6ngVFr+GFroXlls6fqE9XR7V1v1rDSMYCTLRvUaWHdDO6SHk07XZmoGqN5LXxdZFeQ0jWIWVtJHK
DcBAm64clkPJ2JWQ70ztw+Xx/H9cyu95E8zDaMIpjRQgMVRYjXkbWMmLPfs62RsDutR3yxPe8ubY
R3JXdu1b3JV4/QK5Npo1URCF9lDBndGRa9VsRtwbcmv4WWTmuLezOT2WNaFIjhVh/6DUJn+Ze7Px
e9ZVJxNJyIClxb/WfF6OECSbNVTMgMNJXYx55d6N3O4SwmLugcvcj9PHOps9vBJMMyCJJGj/J7eV
gCUcV+FoQW6YY9SEdX4yzMAE2Jw+NZntMee1MCYfwzy3VrZvdPuV1LGrqtzrx+FK7X8pKE6H+R9z
9YejxR4yfHtjVPZpEj40LD23vPJyRz9eNpMtswdPhQM7WZ4EYhwSIGiWs9Co6SCelLAgUdEGHcmU
JzePl9UqCHtYiessoxlmRlF/juVxYLtaOVfFUn8sMT0ZkrCNl6KsNC6ARJ3Iq0hQ1o+V+jVqICpX
y4Q7Nh3walTCXo4QJoOaOGyrzHfoTwfxUGNOKESu3cJKwEP0oiXPl1dr8x69NmdhU+OOpJDZxqa2
yD61jkoXqKarpLYXMr/v7p0JUSyZCtD2FWk1TsHhO02YdC3BnBr1PeT5XNBu5vwln7WAa9GuZCCK
WwKT9ygEZ84pk1U9ftjgH94EjIsQbUbwH41En/dwY0wh4W2CJjG0r7LYG+zONePDnN7AmdTsjaLG
vR8fNAgGDo+Dc7LVF9LJCJj0bcv6/RXC1JvZ1NWDjq8gt7f26+TFe+anR5Beq67ptbgjuih1Olbe
j9qN3V9ID6q7zFd2Obos59fLZrB5Aq8mRFgQrZnR0tvhU0YU7bv68IZQSeIa5eR34Ku1TA4JIItI
dtbmi9VcoQquNI8iJ+YaUJlP3HIXx+7PN+cmccN3dJiirRMZevy0XRZ50Q62eRhlz/otZ7X+AsHB
JnqRVXmML8jQrtfAEFDZW4+ScRr61uH1e5xiP36FMHuaW0BR9xxVWAd9n7j28Tvzi++Wa7xPXhTU
L6ECSsrkWJ7A9uKO3vBqPPyAFvauOube4Ge+fBNKBi9GvTreGrRfPqvuMsJdC6zkYJGyZzSwxKiq
qc0J4epYz+60eCgHjwyQV+VdEnM3LZLup6mlpulm4eR8B0d/eu655lyrbUFbNyodc7qfx7B9rfqs
udJ6HoLygFj8AcJW3W6KUx7v9CFzMN1FRt2oUWfixXETRkFB8+YUpVZ7QPmLca5Ig+Bvo2j3o9rZ
XxDkAGmjRlAoGsY1fSn4EJ4yFqFHpBrCzseeQmDdGOabkjj5PmXE2tNmToJGUaABRrvyqkg58RHD
Zv4E7ocnplh4cNpOlJxylDXdViYj3xzEcq8LCCh3LidUT/05LpBzalGL82LEY7azQqL6JcpL3TEB
qdRQc+M1abPuroJFF74D6iQkuWfo67VF/Kikve3mcUHv2ryfQBeOwh+EY8D5vm9raoEOtJ3sHypm
7Bw30ULpQrpFgcOpVQPFh/F4gCxIeETBIhngnZv21DkOe6ZzPz1CELy5o+MY33JwdJxon2nHBr1y
QT706q+k0ft7hIbU177VoepSxvgfQ8qKXT0RLPg8ae2RIdN1ijJTvVfDITJ8pL7oE+jM2uu4meza
bxq1fA9nouzC2O5CL0LZxEGjRQ1m9Shn5qlLJ8129bh1yh3iZCAHYWEIQmg9zLrRRa5Jn1ya6trD
NPLo3gz1eOnJysMb7tj6HaIAseHaDS3eCItCDqWRqE4w8UyhEN4kzkE1S/NODbP2FIPq69oBXXPr
1SpNA1BjTb+M2nQ8JZsGGRPxRzjxwknhLFt7ddszZ4QhMxV7RL9OHnDRfEv9u+wU+j9KN9nrt9Ux
8V+GMzlOO7Cmy7zTBtPCctf854QQW/GKmFdOvzhIuv/eIWJ3iL8MpTffl6DCnqGBkN73oFy4Irch
+ObgLmXyaJv3EUez0TQOHj0U230ePeQhHRM0ehh9W5kuiAiubXOmQdgN34qU/shYd0VKLJpVTcfL
B9IGscVS9Pv7GikcjmPrZINdofWeKj/azm3IVYwnLw0bT9F61zJcRr6A6E1NAz1+i5rRtSoiScku
EOLarz9BOBRHI0ZTfrxwD0CEQ42tXWY+TOZ4xzpZPGHzdbPQjn6UTYJE7/M8J41BinoE32yu8V1o
8MyrqPMtixtzx4wep5+t4PqOwjxXzcF2p2gIyVVVKQnZbI0XYbh/vkKYctKyiqrIIHrI7t2Eyrg3
leNc7Jt08C8v7ubFZwUkTGwPwloFaUrudU3XoaEu/1aP2S9LVV67hEK9WLaPNi+5qPg3lso7SpHj
+Ty/Sp451mimHPqlZwOHKhhEYT4aCdo2whvR78frVKYGsDVIkEyhK3+5Xv+hJWKi6bHLJ2Cq7HuJ
avDBAvuy5dLuxZKVJG2PDyFNW1+U0MGz+Xl8UUzUFsW8HFI4j9HoGePZyq9HpfMp6u+IuUsaP9G0
4PIqbl0foJyKhgNjIcERsz69k0R135bcwynnWl16jtskqBHn+AsYlMeD2g5C6MgGCmPrpqLpQ7wV
qvnAMhzUyrXe/rqMsbzhxJ0OZdZ/MIQ3HoIIBmjogRGRutlpDBRQkGiUqQxs7a81irDLwwkkLo0G
lH5gbp2Ber3PvEH32SgjM942CAPRLdQeIIcqNiUndlmnCoRssZVZMIOXYcB5iWuQ1/DqaDWt7ZYI
WMaM+mZtyLbblmHYmDCwJMKhmaICbcpoVlpLHqhSrvh4n4XXZSQ5HrYWbAUh6siCpLupug4QTQnu
EsRdIakjubVvnX3wGP9MoeANZ83JumbAWzxTrrCZfWPKvlqq8ZQq+ZsWwonkplu3slTq9sqZ9pLZ
BJcy9tdnc7cyPLhqG26jZiCPdTNt3zs7U/dm3bPnEX3PLgFv/2Xz31owVMmAf0bFIQ8y78+YZjcp
pY6nmOcYDxbssQDr8L+WsEEoC514xkLfhT+iRh4abGenqjGu3I7Ojb7X+/pQ1z8vD2QzjbVGETZy
2lKWQ6Oae0mVo9YIPThV9tCE4y03qaeFrIfkBvPNfvAHZj06rFT8y1+w6fVXwxT3eA313qrAja3N
pq/2iDjpnPxQIJetdqi5bmUxhE2XsoITjNQqtH7oQ4y3jPdt/5yML23y3HeyyO9WeAA1fgi7Ityl
ghnis4GERVxoFQTX0GqRvc8qfS/0KbBI5ho8uurNH33DwB+NqrHOSE6mXri0yMDFin4CMA2gOaMe
32uqXSdJ4pqt7Noi+TgqlAaWBL1YUYgpH2a3Sc4z3XcghLGgWaGmPiu9ywu8uVfApYRJsEGFLHIs
6E7Lw2iZipJObl1qPlOqo1mWkqj+pvdZwQiGPJraAI4CwKT9S1vfdjPYr8wdzak3VYd0RnifB/9t
YILlTq0WNnEPRLWYvZaCP4KiOrxqR5ljlc2gYLNRbIPvlS8zSJ5AlD1Gg1unhsSlbc4fqmAX7gAU
aYtnkEmyOtE47rIh6pN49jKkN9GU+jz8Nid7HIAux7P28gRu7kUIcHxQEiExIFwy87rr7FCv4Hus
HW3ofuB707meOm13GWdz/lC2DJZMFGvjgPq8GTNcLOcqA46F8nb0qsYIm4K/I7iMsunIVijCKhUU
UZB0xgQ2Vn1V8infRS3Efls0EOp6d19FqYzgf2tc6zNdmL9CCwclX64NFvgeWFb50XSO45+Xh7V5
vtpQWAaH8xLDEa/KaqTliUKBkmfxK/6+1xg9MFIHaThfl5aB8rL7UkcwI48rSTpHNqXCMVsZod6P
NS7MCKHsqu61sVKPqwj5ddFJT7Pj5ZFuusXVAi6/X0UuoFWb2l0DtL45KtpTyk7WEN+DpdyvqtQ1
aLK/jCcbnXBGlMXcpwkDXs7HXUGMuxrt3CbNg6RNb8ZKzyU7fHu7/bMNRLdPWxRVkgTboAenTzg+
Mv6rIe+j8nB5WNtXit/zSAWzbGmYpHUJnNbR33gGvWSWlspZi4YrvSh6F+3jNqotx8pT66IIIAPw
S2lrGdW/bLT659WEEOmkactombLTqV8T3evAjDsSWUnO5jKi8RWOhUIB4iN1szIbB7JbYDnEMsb1
ddHsxuxeW3pb2EssU6TaNNAVknDEDQpxynkEkqM/txBVH3co6J9L5nZLQHiQMS1uziCKE0Eei4QP
qMI+z6Cp4AmU9Ms6NkBKNL+AckE769d2PvxrphDcdVdQgu9MWVartQGommhfqD68phayeIN9ZNLE
+JbTXEMJPoWnSlnqyyPcjJx7SOg17th9N6mM+2R7F6yGJHiT1IzKcIhrHNpRYMx+iTCkjobJErbR
5I8t9Yr2bqbgqP+bQ3WFK3iVjMRjVzFMZYPmRQSw0TrDOjcbKn8owbYk2evbswlxCw1MFMsafraR
pqhq1CAAzUrHn3mteagyvKVjdGyL5GtYooBL592v1NIgIFVexVR1kchA+1DoF3b+YqI08PIHLXh/
xCVwofh/3yPyofcKKSHM+jHrpauhWpiaKFeJ7cCq0Avs5w7iLbLg3NY+WRhTwFatoqdH5A5Sqtwy
xpJhpdVqQNU9Ccxq8ueaISsga0TZPo1XYIJZ5b1S0X5sUEzRnA2o7dmeCV6Fwq/IE2TacuclTmTX
tA2qUESWV5jCIuMh2hIFtaqeqZ3K5LZoMZEo3Eq/ZMhBdL5ZXUfqIUPdN3PD9nqiB204xe0DSZBr
OCPmJTG6LZtbfY5IIq0okxEbOT6HW9HbkPF3W8/29RhKgtmLNxVNCYkEhNAg27hw3382ba2OKiOp
AJOSbj/a5atG5/vL1rp1dKwhBLfnRAYogvVlYlMOnegzx+E/K3da9hyq3/4blOD2bKelpNWwMRjX
QLl2z5VmV5OzpZQel3XWbS/Q75kTbLTlcVjkFMOCI/LU0Y+QR5xMyXtvG4TioQKZLmRchAFlo0MT
rmDXZRw51TT2iig810YpWaKtMxdE9//ACGNhCdoem3lhLC+vR/ZoK/wrL2+qvEWpJIiz0I0jse7N
g2ONKOy22UCnWdoCsStHL64Ozk8MzriZaveUKMg+el1f7v7COED7ZEKazviTMxqkuEnbjZhLNWoh
hhGhMHMI8vbG0R7RmHAZaztPtQITbjF1HpVgPMT4ktoIRtTfxYXiNWhrDetdH2noXgpM7bly7huG
GNBzp7m57EG4PcerbxD2dlSC0cBBR7xn264Tvo3mQ5zhQA5MBSdYHYQIN1PzlpNXydiXq+8fPmWF
K2z4mpCYgAQHu3DO3Dz3VGSamdvou7rJXAUUuTUql1Alp+FmcBl6c7uskIXtUha9kpYTkOsuyNX+
NNvjHo1Vl0E2XSZIdimUKBAcFW/+yjCrIPhYSM9n1eethVdT2329jLFZCmWvQISL/eCwljgjyuU0
5zYEuav+4jh7plwV5k2flF7z4uh73t7Q6kfrSCZx0xmsoI3PR4LSZKbSI57lGUgOgOnRnZNHJUY6
gKme7RxqhciaJbfuMzYU9aDfSxa2L8EZWHWZqtG8iDjUj1N/3TouSdCtARUeo3G79kBl7cnbF4zf
iOLp2lM951DOwiuRgHUrsKs7CC+66K3wS3A6GHht8BpJVRpcXtbNqV1FGQSvMLOimJMe98Fce67H
2HXQMTIk3bELX43hjTfz4TLe5sSu8AQP0MSalQ79Ejtx5r0xj3t9UIO60iEc2N9Gjb1fws8JhHsu
w8qGKTiAYuxHQ11gQd30rITf+7yJwU887SrjTQMtwqDXkqfVZuke6hF0HJM2qkvFkoguhlh8O2Nm
E33a6fr4pM31daLVe0ohuaE9Jdp0qAbnZzahHCNEftd1lBcVeUPKw31lD5KzZtNHQKhGRTcaGuEd
waLNMZm61KIgr2tGEL12D2Msy5wsvuwPL/sPhK0K8e2+xkNnjgEBavvBusGlOM321NwZo+SKuKzW
JaDF3a+e/goq/ApnRA9QaIdeEo7YkTHylDPIx2TRxU3/vRqT4PV0mleJuqxi3x56+54OL60mczbb
e38FIvi30oZg0NRiPAQkkL1muAMEIrL8lIStl6KWiwQLd5PGZUkZKbCw+8tQQRGvBuBebYMwjNzZ
CGrz0EOmgo3uZB+M5qYhkqudbEoFF0D7KqPp0jFW6j5B52oY7QnvJde5TRCoSBhLZAhpZQHEKPNi
pMu6lRk9jEm9Nyc7QMG+5GTaNPkVjOBXGt2eaGoDBnqwbld/XyjYoop6aroLQ5m64qbZr8CEu4Tm
tKRiE8CaqXSn/KbuTW+KvnHQ4l/2ljKgxZuu9pcdaQx3bwAl5V067DUMiiCfk0jKeGRrJLgkq4b/
z1IYgkrwro6KL7E67YqGf7k8mm0YG1JM+odcgeAtIKaOisgZbkkzEncAd1frfBl1mZCfDEVwFCW4
7yMEZ9Hz1FoHzYkfpybZp6UjeX5tHmTW78EIrgIdHXnUUXQgGXhPQlfRDEt0txxaPFOayJ9lryLZ
qAQHQVk4QHsMcFF1E+terfdumsiK92RjWj5iZW4IAsSOPWLqCkSYfIYEPyQ55uJbktM5gEAdHulN
MRiBkc/d42Xb2H6R4KhSES/GXU+sYjA7KJUOAzrJGLqE2HnugjZGqXN1U1cnp/VTNEwjZRyNsjEv
E/fHEfYbV+y9LKO5mfoMY541HYT0qRuOsgvIctxeghDsfuqVNs81QNAy8RWMoiYHG45WT0Fol4Ee
E6JkuzySMajIRiZsBFKWNdi0YDKWQo5j3T3PTMagtWmVq8kTNoFlJx1Xlz5K9PwuVMNJ9UhgnZdN
Y/OmugIRTJ+AslmZJowDoU0XBYYcXpDphsuxYPb40GanWTlchpRNnbAR8kEtyk4HZBmGiCzmp7Aq
Ja3hm659NSrhwLKNELkoCp/bQGGoZNdlWO07+zpBk/jlsWwDgUkboY2FGV9Yo9SOh9Bcuv1MMtxp
RRp5KNUOejApVtR8uYy1eQqD2el/WMJSsYbnre3AHgrrjLfTqDHfaH0D6nva3wS67RWUsEQ8R7FD
uXSeakZ3ZUSTl5oPY1Giob+LvvcsPxrRHAx1qEumc9vkfw9RWDdTzcY+zTCdOnx8lwWjHT1F4yAp
Ydz0xKvRCTcMI3OG0FhGR02/zR9qM0FtUuW11q5mThDJqNxkNrJ8zsrxz13fOVqBQaGXvkeaoK/3
Bn8z0eN02T5kOMJFQ0N/AW1UDEtHPcW4PP0aKLZa2ZeuSmVed/Gqf3rd/y0UpC8+j6mkShEmFFhO
/JQMR8h6G1kJeQNvHkI3z77Mzq9RfazMVuI7PojgLgEL7h79ULk9FwBOOEW1+S8eOtGOjqrb4kLS
ZMq+qKETMblOT/0hqcGTHu70PnF1I3b1njyMZnM3FaqsIfaySUFATpiPlpi8z7HGbfrU9meL3rdV
fErzZ9t+y5iMJmnbadsonQZluoYKsM9ohjbVNbiCcZznKpg2vb4C4abBF3Wlsfw2ocTG+feMxcjS
gPcA7b6o1fijgnXMQl1PGJw2wjcuiQPevnLjZyOjXduOv61wBA+gdFOacvTDoMj/WJfHIvG48iNn
h6K/n7S9puOsfWfdU5PfT6asEX1zEVfYgl8waaO39nKmG80ht9H3lj1zZDY7uusiX+0GydG7uV9X
cIJfsGuupVoLuKj42SQ3Zu019La0/MteYfO0XaEIXgFy13ZeG0Dps/loWd07lHokt/XLA0E667M5
5mrq1GUCiKSB0ij8GghSmHKXN7vLQ9k8HaAMrFsa9D6cj/bslSOlTg9K+KX1Vx/BgmIa13ahPttM
xpe9fVte4Qg22KKZuQsN+BhjeEGKRDOCNNkZmttaUaAyX+kO4EWIO1Xiv7dtf4Ur2J8+KZx3C6EE
Q6kO65tTOBugAsn8EIS6ZcaC2PnGy/hHnbYuKDbcsuNXhKCq9vI0by7n6jMEuzTCuQSv1+LL8u5U
m/WZo1ioGEHspMwSqM0rzQpKMM7CQbc8Xl8g+ireLRgOej9ms97x4cUi9PCfhiUSnGY8C0twzC/k
g7soTjxgOZOnmpKr56YTQXH1Qt4DuT0qLKJpjnZKoLeF8MXe5D9RAVJXhZ+ovoXWRpVLdvfmSbBC
E9bK6UjWkhFrpQ5vOnuy+7PuPA9hjGLOc1nvpraT7EEZoLBiGQ8Vs6qW4ZWpG9leqVxrTHdZdVMY
gWUHhiwctOm/fo9QbNa14niRo0IxPIoH3QmRhjltHy9bxnYJwgpDuFSEXOdIh2JQaq7eO8kAvdIc
Yj/gi+19LR9vmiG9RUfPj6WPFS258xMP56OyNL+x5DZh4HJgLE+DKjdCr+zRFwdW4gIiQaEiOTI2
OT8IVDY/1Ig0CN0JrjZUWrUgKK7ODaSLebRXkSuy8gr0TKmKqo3sFPft3gQTQg1frKTDEZ17fxME
Wn+E4B9NxAORSsVHaNX9oDRoymduAWIlyaps3THXMOJOagvFKLKl42M+Mrrj/Goenm3FRqvHV54+
qdXBao7N/HAZdvuQ+Wf/ih2mIXrWLPT8LuXq80lBniivzZuoQXvQf8MR7nCEqtCsJNi5CNsejLAK
wJnkguJEArPtjsgSdkeaz1aF/ZrbZoX6KAyH2E+9DbWRwu/AsUOmQBvvVbuUwG2fnQ4ewqDXRPpF
fBBHAxnDzMSi5ZmXE7RFdlcFkolj/DjG10N5cFDsqqDvopSx3W36iRXw8vvV5SBKHEhNLN3zaKPe
K+OwH2S9JJvn4gpB3HtxYeHuhKkcKYIK8662Qz8jh8qUETFsnorgMYFanAPZFUs0jTR1xmqAaZTx
g9UECTL3Kq6hZpBI1Zc2rX0FJcxaOOq9Wi6kSGVzjx4H1+aqW0QyCV0ZijBz0LMy0b4FFCW5cpBh
BmNAXsq6pjZPJlTJgtyALOLkAkg8oOgI/S/wShqyE8nVlHrg7kdLzK2TBykaLxtDctRvkl8i1YjS
RJREWppI0g6hu6zIFt6UtnSza+thurMf+Y1+F+5UX/3K3Am3uGP0C7e4y75ja1OvcMWrjM6yMtU+
ok7zkZLAQgVmeqdH507zp/T+MtZmy/0aTDgck9LOetx8cTjuIVMTgFETUpre7Np3xanY12dndl9U
N39qdpEPojAz9BTJ+2JrP6y/QP+8tZE1NhLbhPnM4w59rdOEMNQjZb6tfbs81s1M4RpJ2HkLRZ4+
REDS0zNccjd1vqGeLQslCsaB2bumsL1GFh/aoKw21TWqsAkp7SO9X7pDwbRwPeNe/0VN3TFyke2I
X9qn8OHcLnrlif8tDCJZOtuQGZOwb/Q5S9Q+XboN3XgXPtp36Qv3SZAESLvtIyzofeqjL9VjR+uh
8ZU3MMAc9/wrRGHc2uMH3JMcn3rp8WC8sp16r5wT2cNoy7UTtEIS+0NPTZR4yO1pzlKwhHhkvAmT
0Zukx9aWg1pfNYR1Z2XR5uqEwwPaKNaEYqliH0or3jffd2sUYZ0ZOGdAYAEUdIyqdHQJlLALz4zf
jQ61E7kCycKgUZ9mdT84O2tSg8vWvXV+reGFtwI0glFbu/RCmo1ygmbcech/KVr+wifl/TKSbDqF
Swfr1aosKUyKTHeW9jT1X1qZWpcEQnwWpF3elSTCYHTwvemJ7oXGvJvz0r88ks37zGrSRFKemTqx
1Q3LpJk7BS9ynMUdPTL9treCQXtPtXOl+apdHC/jyoYnuLwoHntNXYiQIusrQ96s1+4t/eUyxvbG
/+ctIV7VLJryuljYzZIBhXsgszUG5Sul0NWx9O8p/cJpcriMuL2RfyMKG2ByMpabIRBZcw2N7soF
cbTsGrCJAZq7D8FoNMgKW7nklKNXczGMLr6poO2Nai+z6n5cHsnm3Glg5wC7A+TORBQVFUBDvnCF
6Y3tT4o7qddhPvm6YviNfRshW/ff8ISZK6J5ytKlkTprHph5G2a7bLpK6WsR3o82k1wvNo1vNbjl
96urNFGTNFOXnvepn1GEfGQZd+NMUqm76Y1WIMIjMov6ASlvgIRDE6C311MTB+9veotCD4nZyRZL
eEjaUZnqmQqoCqXODkpWgnb+Po1fDP2stJLc0ubc6eBdtwmY7P4IzZOWT+BRwllOIt+ahpMGErGm
kgxo+062QhHMoTT1GiQq2Ej0Or5lh/mA7NWxuK5BRASBSteGNrxvHEtPuS52auHm1zTQJev3QfQh
ZmLI6hsEK2k7UzFZhi3Q/7g1cCl8Rk3f+9dH3QLJOTg/PWtPvNmbXmjQecZptrx2Z0q+YbP6cP0N
ghEhNgqWngjz0E1u6ReDZz2MZ77vD+n35kd8bwRZHSANJqNa2b6xrcYuWFRe6pPNG+CCDpwqLhr/
zu1Bfw/fwQqF3JK6A9n+d2RJb2sUKZNApnW8/fBY4S8Wv9qhoWlmmQPmN8/6cu2AOOQlvBrAvJQC
GcReD905fNBvwtmNvl92Q5ubdoUrHOypzWvLLrHm6eAmCCGY17MScFkSSILycUtfjY5kqP0G2xMO
JvY9DcGd42Vp786N5Pm29WBcGc/H0b+C0S0eGulCs2FFhZfH5KeBazaIWV3V+DXHKm7+KuK2sorZ
TWf0ewo/InwrVLOcWdxPQIW6jhKafp6BOC93J/poI26Y8N3lFdskdVyPUjgPo7pwlG6Jn05e4xEI
AXrkK36gWZDcWNxtg1f1e+upD8pVuW+fzNTL75WraX/5KyRe8aNrYzVoCLUb8Fiwm0bDXhm0XWV6
EMr4m3NrNbWCR6p0vKTixW4aVrqh3Xhq97PrzL85ilcogs/JWbmUKQBFTX9wMKR2fhP/sLJgQogw
Tf3LE7d9/1yhCZ7GUkZWkMXLKj13J4KOzjuV+Enf+R33Y0SFrHpH2mf0wQWXkWVLJrgYvWtUxQLj
ndd2e7yGx/wnSqklCybbC4I7QWV6pRWLG3VABTl/HYpjMe8pav0Y0XezTPdHst/FYjRrYknXLwtX
0AC8uknng0VRgc7BDAGbyTmDivnyFMqO6Y/fr8y+prD5hGHxFlEtVz8VuVtftWcnyN3kmu9Slxve
w7R7yvf9aXAtl0isZ7kGXDiiRdJ/NB+Ak3O5JihZG0QQnmr/prcLLdy6AxV1BCxF+pW+UyxwhOFq
RavnLj4S59w2z3EeEEMylMXO/xzKb6BlqKuptEalqYqFWacGteP4bo436F/LB7/7qzKa9ZAEL2L3
QxF/kNOp1Q903OJmmiPXWsnaGLfXhkLsihhUR/fN5wFNqaFqub0wyqDEtaAZipGOl81ve3f9RhB2
8KTG+kyh4ojiy9SdEvCbJdBhJuYVlEyg62H5fCCSI9XazNlgSP8blbCjIVAeO83Cz5mUzUumEzzx
8rIJVCcvDoTXJg7YqNAtFy+M6f+4+7LmyHFmu78yMe/sS4IESTjufBHmUotU2lvrC0NSSwS47yTo
8E/yr/Af82H3zHQVh7fKM/bDtR9n1FISQAJIZOY551m0RgqAJbDGZmIpvZMJRX8j7Vi/twO4yirD
HnZqPxQvRsOTW0DMDFAWgWTGQSeA2KRjjc7VAqSTZdvYn2grDB5aqco3cNZxlL8Gwwt1DrWCaijJ
lkPs990uWHxhdWF3YUkZbkGFPjxETXMB7mkKEGluDF7JdPHe2bLY2iAp3IxWbXxwtYxcsOOmKHVB
4D3Shzu1sNJ1XNI7ELizjZETiPoo4jpnQjmxiouOD6ZEbC5gwDU6u27ABAayeQJGgVB7NkpHQlXH
gnBkvBtOMSQuZz/3TM1c0qx6ZisKOGZYRLamEkHAe1OwZwVBgWadxxzILMNPzBP36dKxjBc0+c5Q
D9mvmZuW4KlSsolaSQ6pU9XJSmag4ctbsDNkax5GG5nWgPupj8d3x9K8QrIcwAkQ8qH2O4uLsq6z
WmmDozGoscOtm45Cf9cuakScoE1GCeG4uaXrdN/c7PwKuEUVdYC5WL3pk9qv7fuoCU5M5dKO3zcy
O7qsymZj3sFImH9keAPGXpcA6AqMa35OAvPEkbxYjAbWAKWPH1JjM3MiGftiYEB9mzF3kuC1t0HW
zjw9ACHE1xZNQHXjMBACMtk4gXbiKbI4oTYYKGEdkNB5BiZRIJBk50ASWuQbtS1XjI/NqRfC4nzu
2ZgtWplSvYon5HIMIWgxrvsQWJ4IYcMzab8Zp0g9lkcEFjNU/AyIL83PTj3OQ9pjp2c6XpEcRA9v
A81P1FKWrh0IJf9hZE7TE/dgOFYmtqoyrx94RsHuz/x/4Op7JmYFI7MYlaxVMI66ED7H8xiClJAd
+nbcyuL+ZVBvZGB1pfoc+sT0hgkRYW067aGJXWJGcAFUKkDTb0Fu97ixRUfYMzY7hPEwHEkewxjr
7gLzWrPBcEnfgJrzqLXlzT9ADOHAh1QgjiUbEiuHoUHQggA10AB0xqNpHVqVEw3Uz/6+2DnKlntW
yKEVsPHRnNbYQDm7BJM3Ap11TK6j5MQ+/Q9eMH+GBHOPk+ApRz8bQgJQ1ShAqA2jk0YtdK2fShVg
0N2Y36MbgXWnDsOl7TTFIb+HInO4eCa5RtD5PNV0RrAZKU6Aqyv+Z2/On1Zms6hYSQb2N9xeJRgY
aesG3YoHH8e9b3kKdZxzqmnjLJt3/YQlM+JMwkgb3YXjWu3vR7qOkakAqDAVK6V+q6Y2bOe42SWn
t/aszpzeUECeVw2wGtSvonwQWgSmznOl2+rxXQwy+ePWFpdrz9os+EgsAc5zHdYU5Vno7wYgwtDz
O27j5EROQ957RcgBTPYBg5GouAnaK8IuBzV3oE4kuVej1pnlbo8qdnGqb2vpsAK8/s8gbhr8nt2C
sySB8AAuqypYj8PgpoJftn14WVny1arT1fFxLoVU+1t7Ftu0/TBKY8L1h2O2SRpjXXfordTtVRET
pwU1fTZcqdopbqilFdy3OrstWRyErG8nq+SZtZ+kOSPs6/GBTS43fwXum5jNo7CYXhMNJtpmQM6M
obhT2OR5yMBuo90et7U4nAlTa9gTPaE6c8jMStKmM0A33+P0hXD9WW/Q5wqUqcfNLA4J9Y3vVz4Y
3mZmiiaHVkMLMxTvNbQWseu2MD71MF+j5XZ93NaCG4Kikkz3CvYS02fTV0XCKNFHDNCavbkiVeH2
3aUuTtF2Tes8W6QDK7NzI5NGDv6DGniXalOMjVOdCssW3BsGTPRMgE6b6PPQXZpSyDiAARrX0Dy2
nFGDgHP7dQSfuxoo77xOndoOTlR2Fo5D0JcSCGAzUNkADHG4hxmkNvSwggJyaSFqUgNnMI2bSeEr
ynbNDvLIN8cXa8ExDuzNz6oQwgBo90TTVLcC1UBU55sk3Y51fGJcS5Q5B4ZmcWfGTTOpOQxpgFwY
W0pcSDzHtR+zB6tfkTIDoGczRGs6tk7T2ngEnmoDX9hq+18wpw/Hw4j2UMesXCkvErT3EHsTZ5vj
07n0uj0wMouq0glQPE7rFyvSh8Y9aLGYI4Z6VzNkIawI3T7c4Vp/l+PJc2KT/wfGAewFmRSh6Hg/
dB50W4yyJy0gBQhGKDCWir1KxGNm3NVK7gTW1tYsJ1JOmF3cKGgh/MPqzGWVIgHviNUBTNOutNDL
iIvH4Uot12HuQOdnFZ+iS19eyJ8GZz4LWF2WKiOGWdUXALOwwS2HEw+YxamEyAEoAU2Kvrt5N5CE
aHYRFj3cVRXN5QAxHk8tZeAHmp56AwOMFZTqLRBQKIdRYzTBeJSfIkRYOOKmh4dtMzqJAdPZxNYW
TlGNGWhkUJVvdlF6YU1PcTss2ZhID6HgjhMbx86hy7RxVzeSmYgsi65wNElXYPg+ccYsrZcGVuZJ
j9yGhOLsQkjNRipxPwITgWd6EBLgLi95/np85y3dOvtGZr6vJOhnhzDS1GMaukP8lJC1GnjMcvtq
fdzSEjpQ2zc1W5dGBe1WkGA85uADnDAUN4I+8uJuaNYM4Pa+8JP4gidvuroe202fuGjNFAKSmc/H
P2Tp7N7/jtk+aISt2kmF71BAdVLoD5kqPcSegAScEjNbXEGIHuEFDIprsCgfekmMmhfa1QlGrFNw
ka8kUdwiXx0fzlK9GS01P61MvroXv3JW8MRIYCWiqadBfU6+2epZp0Idax3Q885KVwHZifhCs9yh
fabxZzC+QVLs+GdMszYPLPa/YuatslDVvmkBdtaFb6FLr8+hWEOdhlsgxEX+tTmRTlucW1MDr5EB
1Sdggw5HbdpWkCgW7I0jK7ykpihOWeSVNiel9/SFza5peNzpOszof+kkTqKSxwXHBFNn9Ep/8KiD
cp8bO/Fl7KBC5ZR+7wvoejnJZ7WRK7GLHj8KP70il8LT1riUHxOX79TNKXrO5Tn488PmrcbICZft
0OPDSvsuDrijj9tYP5HvWDogAGS1cJ5DqIzOUzmj3sskyXQA26uHEjJrQwSmjzM6+ho5hbpYmud9
U7OzSEimDaOO4TS1r6LoEoPq4LiTnrIwO4LSskn6eISFHLIdtVY68alS2OINuD+I2ekSDUMqjA4m
RLQFmwc3/D595eomMkA8fxbUO+0UFdWSF4BCX7UIYyYkjWaDatEgKyNt8gJjpdp+iTb+Uya+l1/n
uxsq8MjmAatiAT1yuNsCg+MFFMELcqc8q1f1mjGvfhfrR4herqC46gVuAP4QJ7UcdB37p5rMl47s
ffMzz1DylCZyGqIAWaSKcxoRvmWcifFE/LJoB28WKBNAPRn+fjhM2+zRiSYwTDlcCdMzojczv6Lk
7rgXLi7YnpXZga0SpZ/YOHFgg7zfVDYm5A/rU1jApYZmhJbgvbAgkEON7z/fuxZ6krRWl6PewOz0
UlHXFUCi9kMQPrSjo9P8PGbXKewb9goQDHZqpy2ZhwYVUtkGuJFVcIseTmUizZBruUQT5iQo03uD
dWPxRzq8k+yrUjp89NCaZGNT6FfkFKnYwl1EyJRFx5WL6gOb7Qi118y46jjAd9wGUaM/grCisj9b
4dcDxFfs1fH1XPCaA3OzLW9ycBaIEeaUHpxbin2hKwPAJYjp6bA5bur7kT7biERHTQVXnoaE4xzV
wkFqXQUMuML+LAckoHfB0uJQqBl67Vm+7iJgP3L/DU1+Dr3tXO5YLpCg3nvqxTvdVR0LMIDjX7Q0
13sfNL+DFJYY/Wjgg8YWrd4f0uIejjoOapcuvCiqUwpnSw9iTICBtgZgSiH5NNuiXUiB6cpgT9Mc
5ihuangY9Xv9xDcsdp771MkhGSpPRBvf1Rv/Ou8/zc72LKk6lATA8eI+pD4ILUJQcK6hnOMEW+Na
7MYNW3XniTM4zGcvSP2mzivbvtYb8NnpTriq3y7BkNaspHtKJ20p+sN8WOCbwNNVp/NMetgIUAYH
+LDgXlkVu9Br3kFfaXvBLvQ1EC5NOCc33f4DiqUDs+RwewdhomjjxIUa1rqj6Z1jPx73q6UW1gML
s4XW1Z52pQULw3vn6RsA7C7zy+ipvhducEdRd3HCO+OpQBiGHgTvjPux8/l/+AmzRU+LmIZJmDZo
z6sd0HK9aTvDy++v04v35+KCrvvHwMVKK57tUE+enyLuXWpROpiC2a3LSBiitoopUDYXw1X6abuA
1Zobe/v+lK8BQwoyR3kx7uw7trZupPPt+PCXHmwH5qdzb+8GGSo0DxkCw6dXV7Zrrrs3zRvQTxve
QGwZir2+7oKi8RR7zcLtCMEogKjRCoJ3/PyEYxAjKtIxBstu4NfFihKB7HjiDqaHwqjaXCjhGUpS
auTa6Ix8EdwfThXfFu8u3TJQ0yFgv0fzw+HAZWEVpjWpAI4NHqV648TQecehDHDOWte3ObuyaycE
PXWaXY725UkR7KULBW20BsZPdYCrZnenMkC0yGhhv6fnduSF0TZjEDjuHo4v8Ckzsz3cm4AJ1yrW
NwD0cyzzHTDK70rFb7XmFKP+kn470QHIMEGLY6H1fjYkDgZhjU6+BOZmt/H4Orix/WQ7fLW/amt9
050Pt8pF9nlHvyFfs8JVsqo9CWnv+vHUrlo+Mfc+ZTbsCorWgBFidmOJbdvh7YgnXbRK3RLAPncA
vtDp1upqPLO2x+d76W0wZYs0dI+BGQiP/kO/GiRgQ5oRYRIaqFFZw1ohzG2g2N4PKcAcQl4hwfoK
RKVP6lOENtNZNb/AkBqHpiu2FkC4s5gI9Ed6WUpsKxIC3vPRBbfHB7e0bU3o3oFuylTxCJn9fVVS
BmINzCrhUg5OWORWuBq0MIFuUxqW/nFr01/7y2j2rM1Crigsa1kOsJY0zTYD+LOpdV/anRsLEFHw
ExmjxbnD0NAKqII2ZF5tqi0IGLV9DlXQRngo9e4GNTnx8liMa0y8OQCSRi4HGdRD3wijXEIIsmjc
PJcOtHecEYqWrLL9OMjPuyw7g9i4oxhiY1WGM9atm2vQuq90l1B6dnxyydLBgMZHkI7jCALL4Ozq
JV0a6l1bNSAQsf1iaFyDBeepTNZDMGy0hKyyLFlZ/Z2Wm26q6uuklVvogDmlDT50Gu2gxuZySP21
oGVqg5coe41R1KJtASrc5EIKG7rsTYKmButEmLa4w8CngPhYpwZukNkOiw3ClVDFl2vlk9XvNOaQ
5rmAyiG/poUzZOcmpOSPz9ZSpxXZtznN5t41aQa0UtUaNsM6dgQ6QjJdccPeh/j6Ss2vBnahJYnD
WnSxrdp/kHY7MD5zG54EZIgkjLe9ct/U0Zlpf621xo+AhRyC0jHk24nhLm29/eHOt15m03popuFC
z8hGDoVnzzESfqbhmaHp9KWnQ70BnJ46SLPqxknUNcQrsuSjl+cW+zjxNZMrzg+C/a+ZpQFRP0lC
dcDXQOTRY8OuQWdbTD0y+GMQ+1ZwXWZPqpKCoemxTD4U++6E/QWGU2IhOWbiQDdQtJ1tFRprVclJ
i/knXytEQwZ/wOuWkC01obq+YjF60k7VcJeeXPs2Z2GpAXnqYjC6xq2TO96tbHEmFYhZ6Cso5jl5
eOJkWlhvZlt4SqNAp6G6NttS1FJ5Zqloy0jrxGkUdldWNmQbIXkpXrriVMFzWq/Zeh5Ym22mKtAq
M5x01VkWwmkuUjCsB5aXm7dxXztxfWHoJ27lZYvIDUPCaerimY0P7ZFGFteILS2RQMcIqSzjMQII
vE31u779BF4Q7Gyn+heWjnuGJxue8ejyMv7S4RoZUdeYFH14EOSr6SUB2zohmWNUvtpvSeIrY+Ia
CvpeXmmbQ+FxW+qb4667cKkdfMHMi7jsdSVkmGndyp+yuii2rCHViatk0Xn2hjmbXEP0SphPbZOi
C7dhKFyT3lSmcFGBWTXGP2iKwpBQLmOQGJiOxcOT2IoaKx1GLCUTqm+R0bXFoybE1ya3VzKC12rF
CeeZvv8v7vrTIp2x6yFs06KunTo20c9bkGQT1KEbn9TXXl4rNNcA1Iyn0Tw4UKBj3+cRmnkVPMmc
Qhlf1FMqUQuHCubup4nZsR4QvejJ1HuqRtkGCUUQDK+mtoMs9AYQshHl6bj7LXoGI9A2YSA+wtF5
uFb6INC0OWlsKZnTKfqqDq4qsbYTV8+kd9zU8mbbszVz9S5jkL/pYcsac/VaNsUFE+ZNO7J10aE7
WifKHTEEGJ6QiXWGOpHXUL/W/ZLyszZJo6vGTtP7E9+0cHExe++bZjuDdUXfMYFvCtLoAfqHL6la
XCZJ/B70DykKZzH4l3slWNM4ckYDfG5B+E5MKA0f/46FUO/gM2bnbZ7TNrKnNnFIW3WMnmk11BCG
B+uULPayHYrWHCjdW/YcizTWWY76DuyI0LXVtRXG2xxgq5Pddd+3wl92JMRF/jA0W2uDdoPQW8xr
Z7+rvF2bskFKNLDuQ55t9OTZZBCpA7+HLhsvrR9r0l23lD1CbcfRsvgyksCVslOMEYuba++jZoud
o/A9qBwfpVKHWDsDcWJtr1PrIajNFRrLTyzq4qm0Z262qIqitEpFMNmtRO678YbOy9FP8088B6s5
qSJB/HDa4Hthb69C+HCI0O5XFi63ihWIwh2K5qtYO3GHLE/eT0OzkymPzKCTEVTD4uybQcdrS9yA
9ZVmXivf9aA/caIvO+pPa7M7pOp5LdDejQ2h63i5Oiqr14pWXTL1xKk0/aG/OuqfhuZXR56CFI6m
aFvn4rlG1jxRvbRJQXT9WHLPsuNz0KQdX7ElRD6uRsSrNkIPA0KZh0sWB+hc/N78P6bDZigH6Llw
yLsWTmLklzHYIRWzWNn0W9t+0uyDADOLlyBkLZlntumJj1ny0f1vma3qSEkZZynum7qPMqdC3d3r
S517huDx5vi4l5Z039RsSQuaJ3ZkwFTch9uk00BA1m6h1w3KqlOM/SdGNYexyrYYyDDpmlNNuchL
ZPx1sjGtm+MDWrzQ9kY0x67Ca5LcCmAmUJJ1K4xHJQfKgja+EoKMqiFurKGTrTfXk0KR7CLfEqi3
GYYj+n+g3gWfMqFSBloNpEpniT1b7VulpHDjOuzdBJJ2ZmO5NaO7vnkT2nDXQ3DvxMkzuel854Dq
Dx0JNjJp+ry02CNKqfgkMqlL/Z5V0A2o8yiB0az0Sp1ILwxPiXctr+tPk+Rw5wRFgN70SXjUskvL
DZXR9ivRQwWyoz86Pv/tffgv4Ud+/WMc9b/+Hf/9nheANYe8mf3nv66Kj+yX6+T1/aP+9+kX//yH
h7/2r/VHfvma/vUfHfwO/vjvxr3X5vXgP/ysEY28aT8qeftRI6H8/e/jM6d/+b/7w18+vv+Vr7L4
+O3X97zNmumvhSLPfv39R9tvv/2KYiXCVoZ5+7d9I7//i2kUv/36X9/aXy7a+nX59z5e6+a3Xyn9
oqKtbxLcpga1wfHz6y/9xx8/wQvVBLvg9FpFjvPXX7K8avhvvxL6BX0L+qRLaExv9SktVOdQ5Prx
I/wZJKQJqomAG7Jf//i+g7X6uXa/ZG16nQvo4GFUh66JrCqewzqgoOgVBxjEsGbRh9KO4IbMOYiG
mvBMlxrzZRR4HPxXnjoSzac8iv2e8jumJY4ymv2mg/Cmp9N4BWbTeEVHSLINobnNRnV6GNq5+31G
/5Z7XYh3qEDnn81R55qc8K6pPj6ai9di/i//E3oYYOFoldRNsO8SBHEG0jHHnO2/3fp3/u2D7/33
Xx7hPx9V9ssdduOB8y3+yR9+qNMvuJLQ4IBjeEoJT4fQDz/ET+B/IP7H18Ab1an+8Lsf6voXA71B
E3MoOiIgF/3TD3XyxTIMXQNfMrUsHKbG3/HDH+0VP8/IxQ/fj86qptWrJK008NcHFElZugk1k/si
L8aNaJAkF33H1zntLmii3ERG9xC0pteG2ramRnSm6hxSM222Tip62XYQ39LRYcDqyxhCJy+2PQRu
B+ixk0qwrRMSknU3mI96VXMoJ0aA7GgCSPBKGleQExSgaB8/Exo+GwrPVnK0+52SBMCUD+D4TtLb
HgU3B2zCwU3byNhF24qxLbSkQJ0EWF/ZZ17PGA8QJYiWO11egWeLcNPhg9Y50I0Z1rJPIYxpaQMe
rNEqB/y6ytqLOoX0H+uyR4gEF9eGgPAWRQofLSEV5C/0V16Jyyw1b4Hn7BwKyXC9tDn4bMBNpluX
Yy4egGO8iRRtB7qZCy7IuqJy9NO4bne0gw5CR/Xes6NidCmJWq+y2NpQW+JntXqhF+mnGkSBW4WR
5hoD2aXtuJMjVJF1o5Ru2tnQKFTVj5onr3VgXoJXDlVFgLzxcwWUA0NFV0MD+reotrdJQVtfs2S4
ywo6+FonXV7H53oRxm6QMbT/JahL2lfgwB3XaZMPH1VdfuLFj/iS4oGRxHLbaIlXx6g2ZfZrEQzb
IAYTC/Fy4kZllCJfy/w+sK4ykXy2shqdqEBe00SQhjdLVVyZY74K2wSl0ChKLGjbqH2KW7+pt0Sq
ElrzinGZVXEKJb+oWqOvG8JVNRJagTps8lqz7nrtzcrA/NoixD6Tgt/xEIVOx87SwqFN1SHREADv
NUaPQoz3KbfWtQgxy60Z+GU2QI6UG/muqfr+eqQxeseVXjkbs/q5rjmDtgg8zkreu0wvV00aoPWU
BD7eg9aZTQE+rUqk/2tN7iBonq2Vbrivm0K6WtzYhkuK0h3QmJ6jI2pK4zArvQID2tdAg/yXAJWB
CpBH9Zm1YiXw5In0Zg0yAjS7tTrEmrnfFRAzDottjhRXJV9KCdX7tvRyEGJDk+OmybR1xaDvmxbn
JTq5M/W5y2uHRQMUv1JfQY5x0LEYUwATUWwOdg0e47VVXat8WPfNWQRmXnYZA+CRQCbY1B8MQS+y
QfiBDRpdRdGuLCClnKaHCAJCPgDo19X9/8Wb4z/hfQBenmPn/91r1rz+smvf/+f/ODjzv//ajzNe
MdUvyHyj+x4As0mEdyqE/TjkFVP7oloMaCMEGrgIzKlG//sprxlfNNwMEHQzDbyMURj4M9rQ9C/g
qwR6HCVSE/1L+MS/EW18lwD+ecjjw6aSOuoOwMBNhN7zOl0laYPItE48IXUoqUWCocFNKVB14mes
HOh7atLyrues2SVa1VNH6nWyjmV+LqiVfSRAdeaO1VjyJhtLMPjT1BhfGzvku6bvs91oqlHijXlZ
Ng4JOCCZQ7XTU2Zcxyhcv2aBENchIMS3INLBRTP1ul/UkqeoAzZQaGnjWrkJypq/aKlUV6nSSQiJ
0rJ7GO3sRsRqG+P0D9LN0IQ/3tZ/K8r5fy1+QZhwJDRO3l6zw+AE//6HmxK4IpQlNRVQEXSLfM8O
//BSjX0h8Ezzp5f+6aQG+YLYhMFvkAgAI/x+KMK+mAie4PTaRNWNHfB3nPTw5TSRm+HPM4OyqRxr
EjJ7OZVtKcqswQEXRLy7ibMGyXGrixQIMhRQYtublN/j8f34G+1JB29DmMNWZegvQacJpkInswC8
pGlkhDLmaKvIjaeRNeJNtUpeOknd5he2YrTNqocaYTUJSPRvtZ7aIfh2SHcpI2nqmzRLAAITLY2u
hkCGCRTH6pZ5rC2iG6NFTsXj8G0VjLYsPa+NJs3dNCv6bdeCqt0VDAVBYA9V+wmA2zxA+TWgg9OZ
pJJuGGhAmVgkSh8or3DnaVWk38RmlV+zPu3wLWUknDAWVucaTWJ0nmLY4qkComrbWwn4I/lop7Zb
G1EPzmtRFEBUVtnUQgIBqBemK1YJkJ7FH/D8NqFmryUMLYkZVGiRmFMU1R2VBjAszbQUy7XjorsM
qyR/rIcgPc/7IroNM6uKNpEujQ5i3FkBSCEQBoGrdgZRHKUty2swsxA0FjZS6z4iKy5Nv9HG5iXM
Gb3iAR/1lUTc8mTXrSIdFGcJCpMAupmuMmblAzpzB7EZSJEbDldZsINCSpZ6mcT/cUHIVT4TtBo8
CjaAvUGldmI5NFPrHgRkKmiEI2VUXw0wGGkO4Zr9SCQ0tR05NOlbmkrRg7lOIrxD9hdVmFoF45w7
hEyDDkaYooOwoTX1rFFrb6JeN0F90bdoSNJbARoMaIR1oHYezLZ1s76yz+G1hTqFsOwrkmkchdUU
YYQTZkXWoWnbMl84MKYQDW+I8QpeHoW4yRjpoW/Gkldg7pDQMuub7i2q+hZ6eWxsEF6IdqBoWa07
VOYBBr4HxKwaoaEx2KuuLCGm2oS9VN287+V9U/QZUqqZEeHGN8zuqgMXIUQiurQq3YDn1KMKs1aZ
mWvDWm+M6kMU4Hb2DdL0XkzgMju74j1zSWWb38JIiTRI9kr1axaSWngqr6rRl0VXqxtNrWqfa0nX
Phn9FFoROSH0dIQ+BKgsq39BcDqUqAyYOtSP8gqP07C0BMjmW4laUWD0yJmnsjaSrWkkkrtJl2qf
MbSJQ9dsSKYDiCvIAw1Eep9AzPo5KvNo8LKcFRboVIKo8WJbopV0QNifO8yU5V0obBvd2mHa5qsW
FmKfoL8DSUrwTKHPpLPNz1Kg28yRQRiD5H7IBXO6US/x+0IDHx414rFAp0mDNK49Uv2zCdqUozWJ
JSEqacixOqRohtwzwdYJgWukCHQnV2TB3V6VTHF1SJOKbZOrReN1WWCOPhBCIKmieQHtpzSuzmBf
S/20ECNeFeiZGYEhrXTkhbRYhcxLgYaDyhLNawG8ksBfDXMLrCt98tLLBhTLpIXSoYd71Ap9Ywz1
j16naXMRFdKqV0NR1fl65JqgZ0wZw6886YveJ8i7ZysqyuY94aOJzoMOPTgXjazj0s2HDs01ScXb
SVxhHCvHgCbfy2gqFWY4Fpl0IYyQ3YaMo6KvVkl3TVlCNR/3Pyk9GutW+g/u4v8/Mw6I8vaupyln
dpDO2tbJa/bt8NL+/iu/R5cIBo0pYcEsglTBfipLIcYXdHJPhTkwzCCStBDK/h5dmuYXoN40KGkg
V4Dbde/iNvUvuMxB9oeCtAGH+lv3tjFdzHvBJVB16FNksAWvRxhgzm7SrjM5UqsG99skkF4SQe0v
LXKAs0YG1EEF+HBVK2jUHGiGttyhXvMggPIazkqnAZ4bT3LZe5pkYO1AhzpkEAHwrHMZPEUysm5j
lileHzM07aRKgzcT526LE3qtK6XmogMXLIxN0vk1JDwctYDfdxWzgahIGzQc4WyqS8SuCHxU9G+S
aBeVKB3nhZXhbUZtj42oeVlZzx+zkYwrNoJbg9gAD+0t6FK8cdj+QzFJyNoQpL7Rw8GQ/JtVMag5
1APkhhVPaHF5KXQlaIFPipJtgrzffd9a/X1sG+W2MeLwEg/+/FvdRZAdS7sGNOSWRkTihg1RrkfE
LfdhGBT3aq3b15FmKa85jvoXpa7o6wCGGf/4p89SldOnI22valNYhj4/NIUeprQ1ZCpFGtnoMZG6
fZ43BYIPSPjl57YW0a+s1cdbOWbRY5BRsg5UU1z140CRshBx9WAmVbwWekkvRs1sNzHOqjWuCOVK
DdPwVFsHJnLui2iUQToVCAd8LMED6vBbzcjMbdH2pmcaYQb3aCCw8qKFBU+/WSYCpGur6vLygrQ1
ydBLoxVkRTpFxTIAi67iBR/x1h9sEHtdAyuRdLqjCH2ovLGtBX9J8QjRLrmlkPg+U1CT9jqkTHbg
i29ttwygCrHVByvPN1HXG+XXIQiIeq5pXQVWaylM9IIP4F5WvDLkXXZG42K0tzIK4W24XdvAKzIb
j3qopefh1OSb0ccksGqUoNFi6UfW0Iz3srXrytEHnt8Rnqu3aaYW91HP1cDPlX7c9qOiGXeg3LC1
jWZwW/qDEUbjpgi7/N4YI3ZnjBL3zhBV47PIlPwjrIvuboxA3OBodiN38cjbVZiUm3QggRfUUdBC
vL3E/ol7wm+43vRvuVa2oFosK/ZYGZm6ZboZVqgj6cZ1UwTta1rX6jZByuEj53GuOykPkXYzzbKq
z9s6qS6MLiufxFj0m6qhY+B3PTfvkWAJd8LsDbJpkP+5SVRh3w6NpdzSJk+fxqytnsySNueJCMxN
BnLpd2iu5L2LnOP4NBapcSlBhOLnAPW/APw3gHmQV+GZMljqDmeLuUp4gmQS74qbcTQRpJl5TDY8
y5uroomCM5yi4zmQg/yK9jWBGm0YT1RxY5KD1yWQl4CyJKtWatGFpdfphSp07TJFzwWCryEJkPe0
0ure6At6boVkuIwC0FqqVts6tDOz80JV2C4KhEE9rpD6zLKj8TnPCnJrMtm2Hstaei5aa4CeiCTA
LOSsXNt9JCS419J2zSJwAJk4bs8KztvUHZSseAiqOI/WLEjLwrHVshj8QadKdQGi1dwEbp6bj5bo
9E0BLOF5C757hDmq/dpXeX/V5Zp9bUm42GoYI8nPg8ZQ5W1S1eIOFBro6K0a+yLqWXvXW7X61ETd
qHhRVvNtqmVdtq6UkGxQOSy2FsL4Fp0nIn8YcRg85KaoLKcYbPIxdhEwoFzkLZAovOVuGKP91Ol7
aKc5YSrKlcrt4HXIS3KWI/aMAd/QkvMO7GnrvNHKVSH1vgGP6P9i77uyI8fRNbdyF9CoQ28eh2R4
Iy9l6gVHUmaCIAACNADNju46ZmPzRVf1ma46c00/zpx5KquUFBEE/v+zdHxsIzpHBYA9ts2HRex5
0rZn3A0dLc2UqgkBZEOW74cgzaNDa4iPLIk2k2eEvfRvONqWaux7fQBa3zx61PNPvVuDTUYFEpbw
OuP2GcNMJRUNpySr+kyldRHLNs8fO5PXv+aF2XBjxoF6lV3jntzRfHFDhVm8u+g5ZI/axu60rHPg
V8E6IyqN+s2v2Ho5K6hm6rIgNrUahyF4cAiNeq+5NZ8a78OuGWr11ZEBkHDa+riMZiSohELQnTMz
shgtIqS/xjwVn104swcfm0+0XfASHtXshVckmXJko3nS7NXI6d2IVMXL0JnlzixJtu26qD2zum/e
/XhEhiwENj0v5pSNkAEnbmcT33xGyMkAGVxPS7ONET71jQLQ2kedlM/h3HptkUgZyqKHc2Mp6kDI
h6yLw+c4RSfmyqXZRv0q+ca1zJ3QdoI+vGCiz7pDpXWZOUqOyKgZ71C3MaBWmWbXJabjx8C97Cxd
PPzIqW/2OPPonvFVvvM0IaexdgSnXcLUe+cM7GoWC3i6gxAgd3sJxjeqIn+su31qGrMh2VDDcW9b
vakTk45FFq78PhlqmiMb1E4HyhHqgrU1nl547rce2G+n8AJrDCAJ1/RopB9/JH7nvUzTiDUs6Lz4
3DlOdyPwqGMkYn6a6mAsHL1Bwl3cdkGZ+H1otwMJwTFEiGY5IJC2e8I7lOVFwqmTRbCOt0TUFV4K
udLhNHnYZTvZkvvR1vrZJ+t8dgEjD63MyFSEjcpOlNAUEn9nP3nbIrhgjnl9nNM1RQE2yzc48iEI
ZSOzUEtKcodTaBhP66pkA3R8Zt9ZH0TboSHpVArNoyOZmNm2QQ8sGlRAfGiisUXqP7CdqyHNskWO
2fSawx2xC4Z+NWUGG8HF6xmaUdopc3cNwuuOpEdY4y6Yl55BJdCKpxlIIFwGiYl3NmQqL/WYBAfl
SYbfvfPNK3pGw7QM1yic73xcn08KvzEt1zgaXrTg6qGDleG41i5In/tFp7gWNfgmP1y8qw4UfV66
DteR6bMM9SyxOA8WJSbwIJm3uEZ9JdawqX3hjPYcUgrt9uk4kQcH78XB4j3GvJSOw1sSjTM+Ez47
ZBBhllRmAAb8nj3wJVFZZQXJ9jNX7abr4lv7dtA+jgtUtotn5XUMp+FJujz8CXOv3WSxFKYkHll+
5oRCDdbMjg946eNs20dk2lva1vf1Kv1tm7H86KdzvZy8OiQIucDhW8k1ZRfmG4QmknA4jTkdHiWB
4bhC6FA9we4s7Hn0LXXI7Ov8djPUHuzCaY48fCzXJEEfRsyvoBbkTorOXnpkKm9IDI6q63V7QoJ+
eA5F4F/isAuCciLz+BzWfrKeRCLpZe2kfxQJ9nvLWnQXaN6z5zRcUZUlycgeh9QNmylE/Tq49enH
CBGDRjLWlPCqA4OEJg4PiaMKAS33ZvL9A7iOpq46iIY2A5hzdTBNCDYnmWZLj8Os2nY7u2nYE0Vg
vAUQrYFb0AzH0Nrm4rn3eLpNEx6dlmwOXnvNmlMoA72n0di/kZQ478Ad4RUwLbiSIM/O0aLWCfXs
RQM5zI3n2Nb5a/OKv7VwEgu9zUbmo0gVCZVvYba6E8+YPvjWo37RhBYX8uw0xW1BtLzMOo2eAhXz
I4okzEmsqkXnH/VEXNaj4qfEDQv68gZzWFQc7eoERaZomIt46QfT+jVhKHgWxjPv1GMQB2R47g8k
FRNgEnC8pckifcSNMe+NzMm0gQtgPdYBDuCN8ubw0cmZnkhnUETV+fGWm5jd62AN93hZCVrZwAi9
dX0S3Rv8dJuRBqKuFpuATRUDS88ct+v90K5kR7hPDqDm8l0IIm/rDcpd8aPLJ2Ojed6qjKy/8hDG
c7AU3VMWE70lVkfnvhP8Ihy17wIW3fOIqO+7CDf0VTvMxwUxg8M3UG28C6bA/UBRrjnpvGZ7HaIZ
R8bdqDYUItT7Dr6AU0ebeQtUJfYBhAig/RGP2g1d7XoHdQj79IHrlsZv9Rb1tmgdFi2GiSVDzS04
EI3ACIEIyYrNwDPTjOj7gAuypWEaTEVPufcxUx87XUxT7E9RgqOg9dHeacTQndZwFBdFu2jfRtoc
eB72aBkMxBdJlnRDHdVH6KMVrLCtC54HOoxZ6c9SeU/gb9qrp3Fljv2avMdqWr+3k3HJqYFNDq28
usYcTRz7BbxkuAtqtVYc5WWXGp2Gr0kzs3OY1eYlmkfvGA3esndrEh2chzMYCta0P6QjG04AgVHe
DhitxdJB1YPgOuvwuBN36TShm37WdXpaG8l7PMTzsrPGmx+zrE0/0bGUNtvGm+RnXHNzZxfibzRG
g3fwpfPX3M/pDlkN5iQ1QRbmqjXqkYQDej32vP5g4cSjMmtS912Qpj9b0cEEAvoJYHNmu+8eBUUM
nkqnZadycZh1FJ08khFMzGN0J3vVddXaSntFgJCANp9RDZFcpOorvN05yEcnXLWoOmwwUzM8u0E6
XizDIg1hW44ygSUT+3iN7DVrZs/bDK3XhGcLThN+hXx+SpqseQviFacLusy8TwT2iANoop8qxG8/
rtR75Mzm10kMDVDlNOBHDlD92PpqeKCm4xWi6tcnuRryOXRqdZscaHgGOaKcwyPNJ+97l+m83WuQ
VPzJB4ZfgIHi74lnu3NgAcJtIjKrh7QJ/ek5M9a7ixyFc65Xqq9LMmTNF1m6wVxWrXJUCpAJAzdQ
sFMk01BftZd15wajHMSZOs5O3sTrnY1qfyjaye8/EEsy30jmxB2s142/kFduPxo5DaeBz+57i4fX
3xCXJt6+Bli9HUesVVhBZwTZ4aNbkCRTn/WAJy7QrL/3a19BmeC3vxKejyc19erRGV/NOMI7/6H2
6/GUTXgrNiQiWYjS92w8TMuiop2xcYjTIEie5nTxeJVk0fzeeXrd+fGiIKpIKGgErKYw0QcYUCtG
UxTX4jNQwxWHsRcquixwUTm3ORb6oQOIyyw1x0l3awwoP5Dnpe8hHG0C4t7bhLZfCjuDXyS+zN5F
Npudb3L9MzVr+42TRV9tELppy/JA3/EsmLY5vvqVJrh4gOgkQ1iq0ZPHESRVjVezVRtfZN1DkCA1
EglgnO7tMkgEZyHR7TOsQZNEvcXYiLiNB8P5/CP0Z/PczEPwMop5BSbOPAftYbfYYZc1uf+Ls7C+
b7EMjgVbpfsibRqNO7mQ8CNIWYRPDfD3TZr14UamQ/AooY+FsZ5yiA7gwI23rFe4ZaCZva4JDXYD
Cl32IuhGvfGGNfuwwKBEGa9dMxXA0VE027R6uNCxiR472fFtgiD0e4LIy6HADAegnIwYnosgikxb
skUtquA6XrdY68ld1PVwVomhjZ+yNg8dqmsSC4MlG7EHwX2ZYcd2AUCZMIKipk2keeqdbMD8dl2D
WxflznKrewtwe8Vfuk0yhkRuwxrlzhoO9qGA/Mirq2AC2lYx0tgjLq3hFVd5fomyOpJQ+URk2zHR
nWzQ+R8dyig/5iBcXgO7pM8JN+wKLyxGQ5Hx5SfgqfgeB9G4ZUnIz15fQ1yyOjtd2CzNY+tP0SOd
annSiSMXk4r5HsEsgm9AvKC8o/VAyJR6iZOTt7jsWy0bLHYBqOXLvMbra4e1fi863d/bnqdfrl76
l27QBBEbOVtvuhUfltgwY3Tv8uYt62PxVqOO9DQx4fbDOPjHAd2036CED1iRRZSiVE6Lb9nYmb0Z
W3T0eL3SD7CEkYNx0XiIlUQijeoGYEZt7XA4NulAr9Z03auQkX+7HqIW1A3U8FsNnI8/zGDnOfLG
kaGjx059S8g0iTIK13mf0Wh9SFLbo4crRHaCykfEhbU2eWC4N3HJzO0hXFI8pRj9v8Xtqt5krlES
NuZki/pMkEhibp9gPLZpBagfi0rN+m5bAwJA3AQR88lEgx4Ls0yYwDxwM3cCMahbvDkG8tsUH5OF
dB44jRoQzhEFLSwtKLiFrPBZPio4D/ym34ioQx33iOPrMx3x5vHA8TufDFjZeCqIKPy4U2HFydiR
a21HoSqmfXFijUNWJiI6xD0Ypvlgpwkjle9kEN6RoMUnNRum/FQT7FSPBmltTWXJ2JifiMxe+ePo
EgZuVGCq0SiuAERxCHq1BicVownk3k4iXO6WRtFelRNIbrpHvwfTX7JhoyoinkPXxhok7EDbTC5x
7fvfUjlgZyn+pkEnItEsMqA1fIQ657Mxbx2N4Bn4m0wYHI02sJulT+ZLqroUcgawQeXE4/jxb6qP
LVUrrqPBj8nGyZzd90OD2xLbylMS2eFpCH1IeCjpf4dk/yXVwv+bTMl/qsT5H+0PGGD+JMLB//87
SeL/hs5wpO7lt+JwcCS30PA/tA2QUkJLCWkBVMUQ9t7yY/6gSG7aBiSxQw4BN32YhLfWkj/kvvhP
0d9TzGCiw7/H5vWvaBtu8uV/4kjA24BtubGCKD9OfA/H9p9x6QAkBnhXOLQo1d4nhvb0Ppr1XCzQ
ypWrZxF1DIb9QMc0e3HIstlT25EX2plzF3psl0uyuUVBgO0+NGpxEHFNGcCGmb8ifMXBZRtlGwZq
bgsDHZiN2X0pr39fmXSVIwsmJOl2aajkZrZ5Xd5qEA4yQRCTB7sV8pei/r33+Xs3Z9/NBAlcq8MT
5pUXL6nDbTsuSOHo+pOfKYIo2PbFJL69rlPzEwFTRadXRCmxqPLkpN66xYGL6Zb0GAR63IXBiCdd
+emmwQhVjP48fkXEe8SPoi5OtKiImfpNPkHQ2EYzAlzMEtyxNeNbhRmtaMFMltCFQq4wJa6iRCdA
ocfT2PtkCzCu3aAbad2OU882Roc/dLTSCtaFBtZutbNZ7Z4bXDAhMz+oIG+Y6AK80jz+RWb/mM28
fqaij/bgrfe5hpqPiLwrUae7HleXtb8H1vxLT+2zxlim/iqS/pNy/7/3YP9fpOi/mU7+Y8FS8T//
XTL+9aen+vYVvz/WyW+38gw8NOBy8AyB7vn9oQ5+u/FSyU0enXm3NNH/reGP/d+g777F4OYZejeS
FM/iPx7q/Df4R2/P+h9qpn9JO/0XCb93y7qEgggJfDC0YAP9yzPtRc0sUSUPB2aMlm8K8bHS9s3K
6ERdP26Dddj90wvzfyIR8TL88yny+3cEpQse0YtABf/lO3JsVlMDvwOEK1CE+OKD1wvyphsss/Yp
QHAE9hZT0Cl8y2385YX9Y8PN54I5pejhnO1t/LOO4zOkNGXSDd+wwMPIjtt1Ew3Zf1HqihP3Lz8s
wmNQqhxB8giSGV6Hv1BxdmE08cCAFT2boHZQci6GpBPXmuc1qKbYb7dJVCMkNBuD5x4KDOzDYtfX
/bRrVhBduk2gtwIW40LKS6TZYSydc1JAOjZcZVh/jzlSopuQInMr7ML3zOYPfRRWIY5UMGZ1cFyz
O0hDxk0n4BqeQBz0YxpunGXupW2nEK0vaqk05XtcH43bULZ8zgHCqF0ElkStrEjh56tCvyVQxoCr
GMj8GPQmKi0icnZrDhajD7D7QxGVVp5NEJid6ne1ZrZygP9cgaVHVm0yZFUdN/5DNzrywChLtnnQ
QqbbmnBvV8jKujWNSmk9AFIj5mYA9uBzale1zRL+xMElfg46araWkbkawSsUsSUbLyNdCbEIGr57
ua1V+4ZVPT+kWfptjcxTDJoQYxu8IbMURxHxZtdYT+zSbl3PkJ7mh2air/7MHAZCBGV2M14g8BQA
YrKA7DBJ3+Sh3bBhjhxz171gC/EeV7iRN1iv241PMKrni3dsGtG+5ZFtdnQJd3gP8z24J3vHvO6m
7mnjC1fRQdXNj4kTdS9zys/Qalm/wu5S71D/owuharFrDN85hA2IagTsfohzYIQFyWl0yhbou1BU
VT91GBc3+tYa0NXNZmwI/AlQnJajg3Rt8aIXLtSuWUR+yNfgo8UiWfnaR4FxCxnCGtxWRxnex9D1
b+y4tlU79LbgWBmvMTGscDCab7QxK/4uRviUtAZR9m4u24z+apKa/WBz/DEswLCcg+G75Ek97k2C
5WCFPbtSDMYCkuBT2mS+rrq0D9H4FkFT7mq2xSjy1aYr/wgy8op1J7wLBy7OEO4Mu8CQ8FT77APO
c/mtSwbvSSz9XNYekJCCxXSoTMiiS29DsgEEuooibuqpbFPTHkFsw3ZKDS5wmu4hCcCanDFVDSgd
PRBu2oosPgAOONHK3iR3deOHzyNHCZavY8ix+jZF1Z5urhS0xlbIPP7ErIxsiW6JUb8699toru91
LMdNGiNjvFF5vsf5x146AFTaW1FtHzK57cdlLzW2AYjJCnT6TVWPmo+K9gbySFbvb6jAJusm0CBR
IK7I+QGoCLAOqaP5+n0J0um7XWn0gAjXfjP1teLF4mq6CxD0VqT5w9AO9tQnS18otHJfonyJQDrW
WSUDkIWjhZemCIn9lHN8B1amhYQJMRljjWz+YLnwKX2JlvBHFA7ROW8nuAZ0Zjex8NYBjdvj+OAU
DcsQuuiwz6Kdl2DGmqa067APByh74xGvhJ27Hw51gSXro+Q7pcOrgpRwv9Qtrxg3eTHEhieI9aH6
NWrtxxoocwVeESGPKXlrwqB56VgyPAyhpVcwneyCY4iXN7B1I1gGtN+PA2ClkMP0egnuM0j+3hfS
NjuOz+qD6Yw5G97K+6ARrkx1DTgjiZcNgFJROg7RQ0DNRzOpYacbDaCp7ny0PKfsLo6gU4x4assp
GPW3ztTvi0LMqbIj2A7P39Vw9GCpcrBjEO8OpOYz9Edvc+y9xsKqpJwAqV2QWVHvRdQHSRk0zn8c
Qm8+xjLwD3GGZB2JQ/KnP7fpyccDvDc+tVORGh9scIsSY0Q4NLAOqbTDJ9FZfkrHGqKh1O/lPkwN
nmvA1hEQJqSYeAh42HUw1aCGmwoeF3rpzJ3pEDCMm6Azle6M/Z5iFuRbSS36LDrw4gIL1+g960XP
eGX79ldkrNqvYxBuPJ+mzTll/m5MaZVRLn9gPA1Q7Z7pU2QmvZ9R0aSKPKXpZ+wzvQ0JmicdLEVB
MUufb9QY9kcWwy3VymSsQOnGlwy4/APtpbiLpFz2bI7IgVGkuSD4L/haOe/mTZxZ+gzEzy/hS3J+
pRczXWk318cRgQcPrLH+Bh/rg5/lDeKsB6gGofdctsBy18rWc3ADTpzeKJCtlcpR1z3WcX6ve4zl
eMUkIsWnqjV5XKgaeUJhjhwTB2HmRZic/up05O57mkz51m+DAq1CdutZsjp86qcJINMiWKGFhXY1
WGV+trT+NZEhf9X9kG8As0Qfo0tRPmihbSg6VEOcghpJ51djE7OboPiqUlQAwwGgnEJZOo0+yTJ4
BVj0dY/8oSe0j9BjvaT2xFCatzG8WTcmtz9rxeQVDJHeIEXR3w5yOvbpINDNKcb7AQrf7RCrNzD2
AsIZbRbcBrreLxzMLZPSVO2cNRfpeaxaWpfgmIADDHx97j1oEowbMZOZAYHK4Js0CF8q8M/fY2hr
ZOytpZX5NlfdXT2s/CrA9x6coOcMN9AF0wHCU8BtojTF4aK0uOMAgMrpCYWhZktGPokqc+twRQ3V
46iiucQDQc9kzMO3ELNHCWizvYszcBGLjffKCWDIzTgt9WYkXr3XU5qdOxn6BxH59Bc0H1OR4cY4
kaHuodsx/V4HzS9kP4QHHif6BBI9fwXibaCU02SeUHRlIb85eo1x8yOHPjMuM+aNR8QsZ/tlnC10
9GEtS9kO0XZd66ZaB6AYwOkQOpX8CmSPBtZar/lWqvl+iQegVdIfUsA77NLXIH4yGSC6G3qTLVFA
yyNhcauZOMKVlMTXqY+7Slpivq18pvsOjMMe6c30VM+0PzM3N2+M8HU7mKwrBa6/U+9mwFpdbuct
6J7m2MKA8hlBynOaRDL8JFBLqWJSwHgCpafLxJYElEbdP0bJ9DBOtq7alj1Ng98eXJBN5Rp5wS4P
WwcyEeED8RSj7B0I7j7D8bOxAEMh3dHNSfskvMumLEEoXxidoYccjsh5GXdrnN5z6kMbMOuyiTLx
M446uo2J8PYpMkBEFvKttahqZaPMSwi18QD6C9q6EXWPkM2u3buG+1dwSG/CxfxcR/Rxbfv0eVLA
K3G8tMfIBT9aPekjyIoiiVX4apwbH5hb97LGt9Ve/6OHr1evvV9QN6EqwBMY4evmAcQnomyhC0OI
hYXgOVyz7IqbtHl1FpfncCuXApzbncYUHLQ3wfCXN8lPGoKjAJkcvHLO8rdshNYybpa8XNmUzZUB
HnxfB+10P4WL4Nj957pakxTEi56sQ3svONA4bwZI0JtvKDrDABlMsgqzDqq/UPZXf2EYColscHbr
ewoeAjQs0ruhpyhmmNJ2oY2PAVn4kzDJpZODhOex30DGJc9huHyD0iUpxiSXhwaNWcChE8Qje24b
m/QJJx3EoynsSbAd+aWrm1+mt2uFTe+HsMmHouPzoqHewj52kSL7Mkn4AWigfgYjSQFWBheRqWeD
QfuIcrZvEoxcAqfnLarFF5U3ZbzMicQ0qfDhm6D+34rOTYeG0w7yAWNKKWO753QEwQ22BGkoARiR
bjZ3q1qfwK5nW9j00d8wzEnpMR+vV3SPd1IWyNa7GOmZRxMEdbko3KCRNaaINP1BEhSOmWFeS4dx
c8l6fNulHjYx0u/KDhdY0YyLRNExJdCsDuY5iUR9FgkluzgRW+YnRcw6d/AGqM5kjAIppGaCKbBo
dQoHFWEYzYJ7j0s4LqM62sJNIFECM8LKi+6nxkyoKWIqfkQL8w/IjIOCLuOA1QlV4l7jijnOkSCb
hEcnR+8K8Rwgd7WGIL3T99SQYT/3fL6LFD82yLrdsgYqudZEAK1a0tfnRcaQiEBkGw59jEwrUrEl
9R+kxhmpEfaXRiQ6mz5U9zVH2KA/AmSHMXSENiBFPgsRsJaMA1wnLWL6xTxnP/JRv62y/fS6dapg
tU15Abn5XEyB5z6ZuM2+aSifAqhfdCGzAB/UOe73LVQi9rCA1C51G9hqkSNEDGMU2qKNmd3bLt/n
lkBkBKyoSD3bWpRYTogONlgzVzr+gj0g3iBqGMcxh4QNsb4Ig4RAdKn6AQzi8Gti83xwKsvQAc/n
7xOime5msPlfRKzI7YaqrtS3VK98kF7h+2zezkKrHfC5xwE9PWVkwode5J9t7z3JsWZHtKwlKKXF
Kjku6ROvm3EfxKH/bW4Tvuuwls8qeQHzpYsp5hCgdssVeddeBRGELOqGzihYgChFqShDFxbcqEuB
UV+fc+Uf0H8tyyZI2wrM2o/BrupJsEAUII68XcTEHVI4kgo3C3KPwIkcJmVhneb4yTqbH/EzfU+W
V7mwZdv6aDfA7PDYI4t2StCWWah5eYw1KmPAKg/fdSCwKWcs2Vkq6p0H208RNbd1c47xq+U+K3oo
l0v8fG7rAfQrdYYH1pi+qQI+Kjx4+AU2cEAfUWmltvgAbRJEIACRxwjszWe0FDRb4OnQQtPHfBHi
MrVIrQTovgARSF50KvcRG/Gmw31xhsvCbFcvhwQM5+IKB/pTqGvyipnbnl2YLAfVKvqVztjZk0za
Y+jF1QoVwVsv7DEVyGc04PzLNNdhpbGjVwTdZscmaUwAzsZ4LwN3ZkelRy4rMI7D6Pxhm/b65p9W
9c81XMzXGvbNtm+6pfg7DPT/ccT/Ihnkhv79JziiHuB7/Lfl3/Y/+/Un01h1/owp4qv/oApgW0Ss
MmJrkVIJ6PDWAfgHVYBEhlvRLABCSLyB/+Nr/kEVxL8hjhrtTHAKpjeDL+Cuf6CKACPBHaQ3HwY0
8n72r3l1/+KnSAN0osUZ/kCAmzGckPFfrAIzioNjLEHN3zEvWAznCNcCBeN48b0VRzxwo+H7bcIT
xRqzNIb3bL3Rvx2bdTEiCOAmFMmjtYoGO32wcfJfBuQWNBWFMjdGo03fN5t5nWAlGh3WHOjdwTAW
cSC77GASOdkqcICEqhm72IrJG3DLNUaKF+q+hsX7BbvgJPGlCZ031klZF4kg8pVghsSokSBXoGzj
JkU8HMDYYxqMOFM5qJnXHKnEbz2rxbnPbe4XkAPETxOU3/j1YkzIhV5ndaDS2GlD43TCv2ABZOzc
BU3Vtbl3zJZs6i9jrjJkF0CneMocwikLl8lkw0Cgnngk8ydP5f6FL1RWKIXCHxu2mbtOljZX2J9l
h/5dBzwBLiyEd0LQ0O1G4QWQpFDxjTLWn6TSBKa/BEapkosppoW3LlwXkLICcSRhg1QJMo2/hhqH
yElGeN0hfyNQyOeK57wKJ4k45s4NkM+ukAPRs+gFd+UCEfkG4lIMk1CG18AXTc7f0eWNUAmwsPkd
sjTiGgMBWGIEBkl2Ic2QvJNewapl09Z9gZ1PvyAVWJcS6iqMfjEMkMBXeLpnFPF8ILkVAAEnaf2S
khDlB1PazmnlPCGuKlPjdUCQOymCzM2yTGuKT1mdjZMrGt8Pzokw9D3oLUWw9M2FF/TEO4jm5h/1
F/SAqgQ66hIvPuIeVgGCuvBVxF+gLcCVh+cCToRUsU/ofCdZWKrBH3dKrW8q63EBKGYU2aRL9Pdv
7Xk4vUUrXOGDV79fHVfYi02aBEBMZTpvQUoF9JQkNpA3PVOfQqed+KdmWRZWQL4MQMA0DWQlNwzu
ya0RfrQuhS0hXPLmIDGtNwezdECDGjVd02QVn3z2AO8miZbw1TD/vE4yQJVunNCnMe8ZgiLaAZZR
4L8ALWTvhwqDrJ0CCCQSWeMJa9QFqlmc/mM6Rvi4mul9YPAeIyAMotkyQsGSX66QIT8RWPLXwvIl
++KNI28ZHFWY4W0zPwSa+vd29iKMA03gatzOeOi2yM9Ydm2dClOpFMhKFeY0AWhBm3A9IunHf427
NEHFAPQjz1lAQfv1ERLUq35pU+jsFLwOBVlS3VSxh1EIvktEqsIxPM9hiYCh6IeHwBVR5rAI3gvY
qt74LIMvWAf6n0DDO3/TGIUXbhHA2abpm4r96Zv0AvEYTnW47G66NcTsz7WZdtqJzIOClmaP1Pkh
2k3SWx6kH88MadI+RLXbUGZ9XjbQbjgslrR9mJIFrsmJrV6Zjsg8Dq15I8O4/i/qzmQ5bqTNsk+E
MszDNgDESAZnkdQGJooSHI7JMTqAp68T2W3d9be1lVUta5uZSlIRgPs33HvubyyVBHpPZtGX/J4o
2XetwijFIGrGKjbTr4+m66KhJAgzCbvG/daqdD/HCFtPaq9krPM868DjYu6jBEFf5saRGNe3Xlo0
3DIsyRDyufTdfQh3rUkGw2q+qrW2qCVpgjAYL+aMT2aicR+zJhwwPoA+uXhZZP1AH7NRDw+3Eh4N
rvhROz6LSj8rcy+BUuPfBS0TUmrTW2stt1L/5p4wmsRjPAVGxrTVxYjQ2cS8BFg7ibivBFJ1a3kf
WvqwXeQRzEL1B89kp/RStMjIBHPXaHGwABsLEu5YAnmqr3XeN7+xB0qsN1pPT0vUMTksaeyf7aCD
D7OUjhm7G6hZVF0Ot8E2boSvYSnevKQYor7EdFKKJQ7AlBnwBAFQoa7ZmLCFCq58HDFC4kzPyZqa
aSRntr0+LtuaM+oHLsMqOIjA9hFYOnn4YlRlH+1qX1Xe3ghN88qDhQLc75FuPHVYdGQSDEMBGhbM
2l8mNHYVd7Qh8mVTW1Wd+3UzjDeG5fzneLzdKA6MbrRSFL5jeMkjL1eJVlZkpBOX9s9IY7rZWZoB
5q4MgjFAvmrYVxM97nPb8p0mkSGmIMb2uHxNgOff/cltJ7RbWXDJXKsiGLwYpt+jKLC+GKPfXbwm
yJlIRg+CXmAme1DUYIIg35RJNgnx8z/UI/+f9d3t3v6/PsnbvQ6sKURmYEa0J4Sw/asGwG00csew
oNsd5fBYG7k4cW8HiYE4NLVl4yUMm5rLKhnA/vcrxv/aWvl/Ggvj9iH+JzVh8YcWpseb96+lIH/o
f5WCN5gWW2XwgBzHjvMfIHG2828WwWDMNgkXQM3m8G3+71LQ8/lXNvQtnjoIbmDi/k8pyO4ZdAWO
Wl4vi+rN/29B4myqvn99ZtjxIhfhp1B33oy//28tCLUAzEOGZ8hC+M04qGdoaS1dQJLCxp3PdA3z
RXBgvmwl/WSEJ6/KH2bdFc5OZFt16aoiODRug8CTDF0r2hB/tN4Yy9VgQ8ZFjOStTzALRyCYzKcm
n9ZjzV31wuozSCvNUF3M/Rm1PWWmxOI1mFzEC3XJjZNhJB7DoHPY9Id1HvO/CrtK0kyuSSCe8E4Y
abhtHGLj5IZYrQATEY7s1uqAI1sEXv20MJQ6wjr6RJ/GZhQbwTwNvHz58NBUG2sH7SZ9Jsy7ILPl
MXdyco+DcQ934bOwgu6xA7104ubWuzxoBKficIm88GfljfeiDc0UF/3fiRsw9Waz/WYH2x9Dp3tB
1Iy3I4ru7Wrm1xfrZ8BfWbnWr7EljHyIwou28B97lQatMddXu70lE6AGuyzlhAeqDITYh6x3Dq3O
8DH3zmZw57ATmftO/iDyG4/VVrffq2v4ey11fxSeGxyYGd9h/BBJbdRTTJPLsBOr2hkPBC6hyl9f
Hd9a2TAE4amuDShODO1Phj9RyTXBrOKpJUMoEs3y1pXud1SiFB+DoUUx2/vnTWXqmG3RL89AbT/k
c+y4pb2fG4OqdSsZdTN2SI3Fuw0TIIOwKHegcvSPizOX9wa7a+YiES4QJN2ntWtZgCI7j9kpRsdi
m04OW5ZdZjAlnNtCJ6osEdZBZ6FiLS74An5GojNShVWjdbkRrY1JE7y1ZDOE8brmcnykRO1/Wma1
QXfuqqPQXXbJO08xUMuEZjJGns7o/5IWvi5onatl3OWVlbhVB5OAQmCZHIY1w50WedxZ/h1si3Pe
1O/IZ3c8RRUaUKq37Sh7620Z8ObASqQEFcbNq0oB6h5n7NkPdVPA8+qt7Zg5dZeaWPweYGRNCCCn
3uNJxy7OG+cOP8al8kIWQq15rgrdoVHM5lc1baeMN+VQjm4T86lfelqqGzAk7pD47uQE5Y7lpxiU
FbMDCI+0ruEDE1vntzR49Ay2gADRpiF1zQnfnKkhbohuJdPFNsY7C1/IefAQ1ZLr0gX4WWnVMIsk
9ahv60mg0HLRLrKHubiXmeM/VeOgaQyF/63L9RrVYzpJ9n+F0yYN/pREIdhOTE+aiZ3RKiH9qt/c
1uJmR0z+MapcPtZKkQZne+tZE6wVZ7PoY+1My6HcJgbM0zSbtJvj8ugy6UYDPb1seW6j9jfaIUUK
8WFnNxYy86sRvXBFPi6bijU7sHHA79WF2ODmqfLOE3AbahZcbpXWB8H4meCPfIzFLMezE/wK/C64
zHPHDL4oKZdYgt9zxI88SkEY7QME0clk9SWW/s14KuwB9swsOVkYasdCI7LvC//N553eBkHvZ4eH
qKyzUz4HadlA0vPD6BkSyhzLLCAVMELryaYnuJkpOSpvXo5iMGRahll07rKMTtHPLe/aqsx4Rg9P
2SS97LFV4kpwgEGBB5Cm8I2rFNFfxbyxVqDd5qL86fW+c7/NiPw4GO7NQHtH8M23nztDbmP96MRG
zQNLZ+2h5Zumh7n2qf68ZjyKpWjiuauvklF2EuFwvQqMZ29WMIexYQEkWdAKstBSrMyiQKVd76iD
g3X8brO94GByc6jdVrplOtfjRHntgkcg/jl1pcO0d4YbUuyaFlGwizac/enwa6AdtnWdlsJ6qKP6
c12nk9i215ITP++D86LMm5o8tqI5daeAy2iNZeSz14JRuIgwnn3C7/zhy6f3x1XMr13cZfjCJ9e+
Vkv4mEfF2cM+0BEZxJP3VJdhn3brahwUuUm7afYAyUyfdWE8jPO7dsULu7y4kuuTiwH+N9vwimkv
NrqMv9sSVY950FIQsnwzEBJyHMXrRJcjFZuFr1mG9yszcAytI4oZ0RWCXFHHfIja1rmjAIVqUrEl
jh1CWZJ1qTUVd1udVk7cV6wj32291GzDvLdMAdj2umi+OdwpEBttw5H0uvkyWzOj7BmW3miKvzxc
4THyJJ5xr1PFFZBSDYSFVSK+apKueHmQIEqVJbLsM9yQs4umiN98WNjb0oBd1ma8twVdH7xtnR+r
EWeW3a0V+JkQPSNJHAC/dRc+qzbMfxl+af3ww4L7p5PBeHD7umDpyvrkfnGs8hwxIL3fACNj3HZg
p63Ol4ALSfqQ9L/60hFYZQUPDeaYp8ZZjCAdRts7cttwHpcmF4/qjfXYNVX3CmAouq6BqR6GQXJQ
4OpnT+77zaFUdcfjdvtnjH7+tD3BmkXkn/opYis3hsJ/LKX3YRsDQ1ffYwMYzmfhe/ZnOw2YD3M4
TzA9eC8r5A19r7Z0wJVSjsb2e9sW8B4hau94wfF+h1CGeQmH/b51wpc2w3mSheNX1uQjXkIx7Gro
lczrN+uE9ajbB23Up4bv11/zLKJ7HqyfLTOYHV8RuZwoCM1TV1QVslMvfBb1FFwrSCr4SDb/OJvF
NQvFZ53Z42lRGMK8+liRZ8S7MJm7HqZerNfSfNUYmk5jGVW4ULA6EuXavtd4gGL4YBFfOqw7Q89O
sauKLaPi1+HdQruTGopLTAW9sWdtPdLjCjSszbjd5UzoDnoTDS+TepBRU+/GMjdjTgjt71wm3rFk
+CE9tsRgxehz2PuXjIzwSlEHrb8KrG6fTYQvwFXhcs5GWrQkxC8fg7/ME+kM+XGKvCqFGvhUjoHY
90NdHiZvEKzlo41YmaY4TJauf9SWPcceZqTdrOswLciUTbCV14eoByZonqnW+vshp/NFqDEl2vXu
jRHh7jYygDKdJLC9l67FvS3mlwr2UmEGWJvmx2pg7Cj87DG3suLEl8iEyXVFYlm1mQpzfd220nv/
h4G1Fiv651b+DtHNMBWYmvOA5+KxHcIHf21ZSpceGeB1MX7JLdPXbbAMDUrGqlJPhU1cifxx7Ofy
PTBc782pW+vBVyiLSAZbKH+J+QK93b5WfIp3UW6PSeExmmrnAJ7DvKL7s4k7ib1oZgsisD/M2fJd
gra4dNjjMDZb8EMrvZNZ/TsHrDEy0dl5kdpjAb32kU3WVLbzfU3mrX9k6THsPKWeg2U7ueX60eb5
yZ8cQQ3gpoNP8kzjnm0ZfhTL8q49BUfWvDLboJRbchRJAElKk0o3XF34VFN0WAWe5zoTP6TvpevW
oWHrpic9bVRq9XD2iuhsrSZiF01KyFzMh22bnkOFh9irEEUa8FJ/m9hGBmFeYMcwtsNA9bM2wp9T
m53EDSY3h+3bHBIqutr7DBHcruFtxRN+dZRkDT8QxzjDFQthCUR2KvCcbU37Ig0MspHlI4WwiNWw
n3Od139mXRHPuQTLuZsm706ViB434cvLYIj2OuiViIHQTdjHwkCVFaVSHlAaBWIgzhNUJNqDhyA3
P42Bq3epcTdD3eHb4qzjVyqqI0L0d6B9HaHtnGJbtHKNFu25tNpDvXUmi8D1sQJQxuzrFKgihWsQ
YS0Z8qSUa3XP5IGMSVVYj4pN+BF1Xfm4bALppb4aGuns4N8OR5QWT6PnXtkGFjupF7g3KBh5kBp9
AEuQP9e1Nn/pFWHmVkrc+ub0xxFGlzKMzZCF5lNi9RNG1izQD6gV1zSSXRNHm+c8sMq7OiHTnQr3
Squk9Yu8KbWneBJ/JAAw/Oam/GoQnywN1ugu4N2Z53ezkc1bZKm9Rm7oN1joG+SXKGe4FVBHlBaY
lFItV6RX335jKQhl/XhtNq5SxyxKcs9m9m+e/0dYLbXW3Eaxqby97ti0r+QisMlWnXfx7Mw5F037
J5sQi2z4a+8jJ38bbGbvmduibxq+pFzHcz1VTmrBtT8UVnkPLyj/FclQwXzSg9zi1u1JgrdCLyUA
vP7F+Gi4eHNf7OdwS0un0Cllp02gViUeliHYQ/dgTcC9Vx9XFPuD1977waZf1rV/8kOFI63pnlp4
6SIX2HvGe8ZQyw1Igl+27HYkSqXaiI4GyGnuN7EzzKk4QzVz78OZgoHzqLgIh2lQOIx+YtamDyKn
ussw9x2jrtkO7mxx/snQec/6BZOn2/q/ms4ZPxHSJDiPk82BjYKnlj58TFu4zUJ5P2qofzGdz9HV
zrFiuA/DJjr2XECHyuOt1pE776ab/Eznb/jIjPMSrk92VXz5btakZh2WIF/ULxAhuwz5duiVv0bs
U7FanOC1KG1z73mU0FCF9k5GOLs7tdxsRb3cMRjzd11ZPWK8eMgyE3DE6Bwt49dcG8gfEFxo1z8W
tjovtfHoMXT/NS4zg1kbKlXoQgOoDV5AkoVRH2wzsBX9D+2DB9jy+nDvO+OlH/B074JujDuF4Z6l
1u+p6E9O0NUX2zTl1d2qJYVaMjEJnuiq7f4lAtSVomeNyN9WP0OdRccQRN+RiXRFh3NzlEiLwzXa
Hh2jfmPtHKSzq1joBDgdy+rsFN0PJnvwk425PzKjYKhd0MddNnSVqUt936C/djvmjiTZ4wKXIWic
mkK5dt/I1KzegsEaqL9s4wSXY3h3q6C5MwIETf3A7I1sMN5u5FUqYZaKaXfGTov8mKYUPMgQN7Ut
HnE4otu2ijbRgppj9Jr5DhTF/Cdaa4kAy8QIbRbrXe35b13Q3GAoVf2VtVb/Whq+nXZb0fzpmSWf
Z3dt9sHilslqZ3VcOzUbAfiDiWM7GYeOU+5bvyk/ukpGn8qpJyypIWPKwvsj7Yn9TEi66dYG3Z5B
Ku6+MMpRg0OqnIV502RBDoJAgZ5HC3U2w7XdZ5VTpuhZtq9SKOPQGf4SeygSsx3eO/XMVzMnQxUp
QKSFiM3VX+Z4wo9EwMscvKD0Zs6NdP9Jy9Z5Hp2g6JMe7/RxnBfaqGlp+GbWPvZcb3p05k490oCH
d21jagTmY3BZDFbr7BmquAyhaK5yIRF0GahAWuSOhlB52myoHyuoEKewMMzXObSK+6yCR1WDVriX
NumqNdr2EKviWWY5MPbeqOePbuZrGJdoPblma54AhrwUVXdQfvgXhFS4R6CgeHU0J2uzuACRGvvB
7m+Qnxl/ABolhH47E2pYopj6f7lBpw6UMM2uIZAXAa8lnyexfThmfZ/rqbvC2wlTp8X73uU3ZQS8
ou8u6yHWW5Lr3/fcut+VTdbQ2RMX9rJUyxfYgy1GeJi/VIOD6GeFPpBEefZpGTbYVyNjcmDTVt/a
eX51YYCNbNqVQd/A0GXJdHBdgaokdpl/2kWIaK4IZjuhwbmPGCWjFTccpP8olz6zqRqOuT8Siz4S
wEhG96dbq3FXZOZX5q1gJfl0LtSbjM5cdOmjIicyWz8N3d9FWWYxJpoB1cw2uHl/PRvNLZ1iCBxK
0dkCzNrl23mtw+A4B9J8D0uDTZC7WIhjQLwvp07fMDAa7d2OVJQisVA7J8vK0GKczfDot1P17kyW
ODbs/vjErO3S82yDoRLFQ5m7CBulcN7DynzoO+XmnHLg5XBLsK0OB9OHu9QUqeFBtt6pzAbxtc08
hNt69QKiPdelEU/4/euzuUFQcnMsMAIlDOqhSLK90+MfZjNZslnLdiZwwMZ0Z/SJBJTlS8c4mJ1t
Pax1cA3Zw3QovxynJNV8WbJX1bR/EWiGrAmoE2Kpy43MAeEd+s2WKdYXY8egUFOrQSjpybO+GaYd
pnk4VWLbyJt4GTKVrpFFI4n3DUVMcSgbD31+MRJ64ETRPut9IgHwUEiHv7MZUG9jLY6hyRe8BWp5
YauW38HktfcTXPjTZrNEVPQhn74c0mp0tmPfiB42wEoZ5XqPMP6upQiqV+UN9EuqYHKidHjyvYrC
cwmc+8zvnIsNaOseXKF5Hsd1uS8q0qbxXoNMJU8Dn8JYJ9LOwY+4/RER8bjudBvsIXLwBdfzL1Kl
vrOVWZwoqHDRBNZm94npwjiqCLVwsNQmOm2LkQQEDv8g56mLq7JCtOyKn4vtIV9/NawiybZzrlsA
exZ+9EVu1hOGydPSDdu+LQEVN92NdGIhjBqs7inCWw4o9aHzm3tzUw86ohJeTZxNRCtxQ/S7qDNs
ji01pX49/eCRpncU3lPNJmiXReYHjdk50hThKKw5beYDJJf2L+MLxsHGS1MHOXVrl39nPl8EeoN9
I9wIs35v7zQn+Dvwk/M4u8+mh3i7ccu/QlD4MThvftSCnaZrwuz3N1xBnbOAQZHZPtPlc5PlLJ7I
uHj3e1Sdo408IJbVEBABkCe+JT4VkxSt3GcjROxXn1tDQubgg4yq6G9nw1GZ+hj1mY1Rw0fcLYZL
4Ds9bb2ar/5o+WyDg/rs9D2Lae8uxOtCnMCEkXNaX9aNBOA1Xz/c3hMJncVfqx/2bWVmhwKy5l21
2jth6PCgGT4fC9l0l4XdbDorcV6Ddbpfh1ofETxzpgATupRR8Bn4Ovu2mW3qbHuDfdi95n5V3C5Q
x7pgS/iiNbd2FQ6FHbAXrpK1sPadt8Yt5W+D6AVFZQ+xo6acLoRK4CY1K9gns+wZ10r1mzbYQGwY
jMWDWWwcOf1qOQNcW7PdD3O/TruKhTIzuHKyuhu3WNRffkh0K9IXVqsER0yOHa+sMH1++BbcRtDI
YEkeLbZDBj2PrkBnHpCqrlLf/hi511bmRnnOQiknghSK8NOakdli5rXa30t04412dl98jbJZziS0
ajJPLKx5CyEbqQJl/mMFrcFmdvk55lKgeIjeTdbGN/moFOfQcJDSbTvKJFSf5sCYjYX3nUlr8tIE
XU4miGMesIGZvKtjdM3zoSYuqxSXDb3JiCreY6MsgNLN2TwxIXY3Gp1SWvupXYPHyKLNI/1BXEwo
h1yG0gfYaCVEDOE9MwqXgEvj4gXuTyW8iokK7lf81DvlBIc1+B5dXqUFN9Norn9APdXvKoDZNrrg
0nzZn52pCfZqBE7lr013iCDu8PJikNludqNIqBC6ZY4mcNA/deQ9jdYsT5tC9J+vOn+OiDHx2FLt
PBAnZHxu5VtGGAr4ATa8GZsum/qLw1VLBNtDWkII60u3Os8ljZ6FAnfq5Jwg98JnnFXyQKgakI6a
2bYcszDxEOtYMMxkKZ6sxYx+z/Ow/BpWAzHQxvXHxt6b2dVIPAgNb5ytxy1EB5JNT/W0PrKt5tRw
bqVK6V9XyIOp22peYt1WmkrOPjjFJk5DLt/obt54Ru24J7GpdcxPQapIEOavU7id+iZ6aoAr/GXm
RUiC4VlmYsIfuRcEnacTCnuBBqp/DdclODmm+Z3rlYkR0THlTjvy2JJJk1aZiYchUFe5eH/cjcu4
MybnoWef4/p4jrQyGT1nm0lNsPJAT3DIfzJvx6y3YKXJnHJKWoqR3WCjT/AnwY6mtLzj1LfkJg+Y
zdzNj6eiRd40nrIhYzEU0TNz2jskzddzOpedhWfQCR/WVkynrg39x7HWU1xn9bT35zz/ZPz9TyQN
OVVL4H+A2PI5YUxMDiiDucJr40NWUf28uSsaFxQRzTMMs+qDPVqTbBSztMcNAvbi74aGpauM35Zq
ESXkCk2uXe1voKG8VNYJNctP5vPTQbXNd8hzzgWPocXYbZ1/quyC7UnZtN0xa2mox62LDgwBXiOL
FYDbUwS1RfjNRVihsYeaQnxLFWbNvXS89cIIfkl7c+hfXL+0729f5hjkIvZ6B/pkVz2bpnmjx2/u
ThsMKDXh6jsk8S3IccItw2x7qKVqDmoYhiSY/SLd8vk0+IBz27r8jb7ozV+asxYbuJ6SvSYh2ZXA
eTRWxB13df8jZDuEHSxzqJ1lt0cKxKq1Mx4DlzQC3g23JmPjhpzBverVw7rLXWfdbX2of1KeP43F
XF0LOEg/AvMm93bIFnO11z43dRlRmpTubZAuUxcfz53Gg/XcrfKW4VuET6btTHfD2JKlPUc3K2e0
b5bciqvCNJj9bKp6HSgbk7rLUNvUkXEKx0i+jLi/9jyG0wi/cF1ipJLrvsYuk3AKOkjvfUAgfjcm
lLm/uTttzAua2x78mIv6hFlI1OLhA87khIZ/cWpEJX5f3inwKjutBNVtNfwA58IszlYJVuI/tjWe
rGrj5q8L9UbS3/0IExnROdUM7k0slbh74QB59i+AaQ58rTCpsZ9d7dxsfzfehJEaHTn0ogqbbkBj
OCqzPa1Z1FxDv/Au5Dr0iTJho9f5c8Yvfs6HKF7L2zJrGFAjmSW+zHlr3EsESp0rW4KWlu9j1/Dy
mjCmXWcEDGq4587v9FG1awKMr3mlRxxiV9uvxoi9hNzJx8Ya2jQsWBbk0eARUo9CfVpZWwES5HlF
y+M4GZPeGhyJpLDlwslomIzlNwK5AmkL0RlPfpshXDYa89AzAS5949uYsIE2/N/YbMoR2X3H0rvp
u42puu2yH+5uniD2uP6qf4zT9GfUmHTahoaddGP+VPsR5gu4T4O5rF05A2DDJV56YmPg540D5N7B
Yp3NADluO/u1E3XcjPLSdX5UUNLrDYaNJLLKr9p0s7HDSlMlotR33QC8sbA4XjOoKTtI4Ccbl1wS
+Dxl5ch2AvEh96gzIK6u6NSmp2j2S7BfLdC77gqYsrgvAs9kM1qTT4Ux0thrXbMIDty3mdXJMdeG
fMg6tGSkVTDINcqeGWnjhOdxYcIc0SwtxfpZs8DIeUtPfEIYhVyL7MaGOa/pxIVdRztIYmBkWNkc
9ZC5B0vI6RtULL31ko/PZbQRCQXBdE1luzA/tbMx9Zo22Hbakgva/uCnx3TwYuG0Z77h74fGJWzD
vTDmdtBgUYuEbe++hK2QbK8XdXTH1kco1zSXUEzySnbBSL2EGHUzTAngqbF2ZsckmECN/Khq6xFt
bH+ZVq4vAYg4ibBK8yWSawHZ3B2xMpbuEW/Qp74ddwSA5Ts/mFhf+Cwe68auT26LURaASX7Jgv5s
bY2BEpFpZRl+DopY5HlBZ4lsFqZcNqVdwUlbAse615iE600cQct+D3bAJ7LG49Id5Fg9Bz46rRli
GKm/NsKGjle8YO9r+SrJ1IfFF3QLQ4CBfk9+hw0U8KNSTJfD7sXwGKkUK8+nMdCtMQse/Y05vNxr
m1FrZx9GJJz+bF3HJSTMY57b2I70O6/rWZvjCw589BfKPjGuZbo2p2CjkhrTuuQ9aroyVfZ4WLR5
e/3ZCqPHa8Zy3ZfAizhKqEtviPMNb0lX2ycFUKUwSCSTWGt5U2TIqjDHg0roAsZgL+0waDcbv7kY
oQLogiZzxjDunGgOGDYYZ2EFAYvomkk/68KsOliUnacNfNuDjfmWZ6ZuCxwMS7mDe1SkVQUhk6np
IxEN4aEsq+Uqxiy1tZqO0mNXxIyJz9A03zZtHES7NI947cbYmkKOKwBdD/bUtYmKcI0hqlkTe5zM
o58xmCqZMd5b2v4ZBAWiEOhMJ94Nt7wjPaN7xHbpxmMhs9PYTfQBLTeaOQxfi++xozXbhw1VcGKw
IuUed9/GkDWKKkT1wW2BWqBpUX7LLDqIvvwkV7LmpRRViilqQwlo/gkbd30oAiwUxTJMtJLFmrjW
lDO/Dvz3rZ54gSu2fAzWu9U84Pjc9ZAVpOF8OjQsbdscIrvf2XQbTcg4wtEqmbqABftKkC3HYuq1
1jELusT18dpYYfFNFwNxs4V9s0ZwhYezpYIuDaHAYdaeULcPmYTg62QllmIxfESrdXIKDMezTmSL
mNi7qVgtezlB7yHs83Yuyj9rF+2FW+IB9AVHbbGB8HHuA90wkAILRsrcCyoUvO3gCjYq7Pne9929
ZzLmb+3nANTf00CPR68TPpdV+GG4JZG4CyNaZIf40FjeSGC2NEBg6LvJeFC0DZ+ONdB2j1kfAhZs
UNy4Q2Ff0UPyWzDOUuaUBIi41F9YlD0LReJ8jvNsDrGxri4ybjOePLDe8RIVOJ3Rx7IXvww523zb
4lqTzjqlogrzOxxyL5Em62fKPGxxPtGAjGro1LLCoJIRDDOqS06/3xJaCFb9EUHsQ1B0z5tR/FDG
fFiG/BD2/mPhBs92Ud8iUIRBOBBhMrkVveR2x/IKA0Fqyahm3ybwk7ldXe1Mvi/saML8S9wUzjTL
CPp3qxU13m3hRLHnhPINMxKwiVmIXO5ZS0OFrENG4FsHBpu1HxPr4Kkl1ydbh32tJsYzFrceFsM8
1dLb2pSSNJI74ZlMpIOuFQiX7UggzuKNTBDMbv5rhKg6aQWk837OzbelWKRM6Pq9KOGH8zp7EGyf
IQHzpptkYXvj1j5hPczPVJNE7UTObaJlci7NuMD+iCBDgZeFO9ISk3as7BMtapXMnVunwW3KaaE4
gHBHQYTe7OoNASnFpvUQgOfbIcdROO3MpI2ym6fydsQ62DJdOz8FgN7uBQJGgpuBeS6DfK8LoH24
09/RaNMhOIiV2r7On9aKqzlkBSEDOMft+MccYHpqu9hBiFxTB2jTDtefs/OjWaWhL6GeDMo81JaH
51I8mhxDmEueJA9cLLIeWHZ7NRf7ISjbt9s0dD+gZzu52GRiR5vVHsp6toumkYUXgTtv6wLhOFiM
a1/aHAo+A4eJvR7r9P4ZmRnLzS0F9s/Oq8r3br49hDdIoH9bFJPVk7SW82wZK3Z0IKWeWb1CjlUH
02tfQKdu7IyDKA0MvBq20zHwooHvucMZn0G/Ma5qGMXBENFkEJyJ41W061eNtjpRAdbYzsMu7Qjm
bHLs7uaAehWaaJnmA/poHaztM/Wkfwkmc+L2aYw7q+btrux/Xinow8rt7H3byDyeYJmSXMmWy+wO
RbgsaZCZOE7EPOxwLc9UZzkb8RmxczthcKmsCTm8Uyio0I69X4vlTF3SXZRqjQMk4/GOTwT2iVPV
nzlMmzjYVHjXFFR8ndIf2F/1UbomPOpsIAgr10gEt347sLoLr8XQ/ZnZLEBeyHU6L6TwGfPAmcb5
TFgTFNYoA805UdOJPGnQbx2NOdL7er5Vri5VGeOa7C4y9U/WsMMRsSbXJ76SBExhhB3bzI968xnU
bzp/nJjOJsA0vaScWL5kIDOviOkw2NlqeSXc0jrzs94KB77vhhD1ACjD1OyFuuxxMwBGe5Lzobd7
c+8Hc/lKpb/EK4NkoARO9NiLon/qWlyPq6IUovtwv/Le1BcU9tt9pBZsR/4Efz4KM+/k+orSKJqq
AyZjGB84G56cyrMvtEP6XtkYincLahefTXowJqEPR4E52PpUD+X4rSEL0k7LLHz1Zvvx37k7k+W4
lWzL/kpZjQvX4O5wBzB4k0BEMIJ9I1GUJjCKktD3Pb6+FpT1MtVk6VoOqyaZlnkvCQYCcD9+zt5r
U0biACx76DAUjD0TUxvkev2yxO0MZQCFW77Pl9zeW4yImV0wEN1b/PX7scX8uCggFFUt4+ZTHXqL
FeTofL/JsdEsami6drG/KMEhwEGcG8ezuOpUV1Ef1d0NodVjcuyXTQOCMTnysKWq6D6T1fpQS3IJ
oFWCSaUpTU4Tho+4hqPmGzwNSiYUMsla2N62RKNObZtDrWoXsBpvBpaAt1pjgteg13dtgfIeNAhV
G0Sm7qRNRL6Bdy9LwEIu55VkWP2HwYhuj7TVvnJahmUHJylHBcBgEj6nSdQhFt2+vQ9tMlTyXV35
+V08UQ4tY3Y9OX79IEY5HNN8eK0a586xOOGkDiNjWLTNJaZP6zRDTg8K6Ne0HGiixQ6/2dBS7KtV
3Ig+OUdWBcvFE/cqnYEsV9VBleTQejTi3fElpqYN/eEAUPjY9eOVzbeTpM1r5UcfUrZxO467Pd2A
69D453nID2RlsoEt46FOZ5w1YrSy48Du2O3QYEWXTTRAWAG8zyFnsa7WLoLz2cfOBVWQd8Czo0Bb
aq45MzFngjR+kt1yrCubYMB1co8CDj/iQUogcAP25ThH+rGJmYbC2QzFa+em0LrGOiTnEpPHZmhN
X3vsVvsYsqfZtyrMD62yh6CnuI0RkLThtcjr/oUC7AFD/kBDeI68kxV140XGyQUwT5Wysw3pV1Mk
cDRM/VgphwAZvdzFkjQWLRlLW2dc39d2Wh15SG+begw6IHxJ61xbVftEjM9nAsvZogmUowbxlXMk
oMM6zqlVvzeSQfEOcfZtlia4/ht8vzjBgUsV+gCLgk0b3TwmrsGbc+81b13GBApsStCupXptMbN9
nHsquzhKsAO1EpDwaOVnNZX6IGU531eluBumdpj2Pv3IazNtEU8c7qOP8bo9pXllnjHlrTuYp/mZ
rklFDaqoh9kT3am/K2Jbvi+ynMI+TpD+NEN85ca+w6hBhEdlWfIjTddHm8nQpZvzenBAsL4Ug7bQ
tCeV/76AQL3PqgXzV+2lJ2Kr8OsVan0h15m2BwPkr8gpqhunWNJ3CbpZhhSWdS5lw/2oxeuo5Rt8
Y6LkkjK9k2H5ccgH54bjyvLBljI8IaFuHxakQBcdmpbPhjPCeaib5s62a+d+Soy8wiWUXnfc3DtW
ZSYZbQ5xKuObzNpyOrtpln3uWx9VMDINf8bv48AixfnWDtelXOPbwlqKQ1S0+8VE6aFthX+qet/+
kM6wxOOxvxonus8mR9U9c8NvU734ez07DwWZNxMw3Vx9ispu3rt4hJ54XwNmpvjIE2OfUUdfZ8X0
rdTTee2j/mqxxxCJyZhCfxrqdjxoZ/46lejBkpwkV0cuxyoc2r0eli+WO/aHLqmrB3+oI0Y5fcKO
JfIHd1xoNdqeOIYVBBeOaYt5Sit+8YQCIcjtqttLN4ML0OlPpGRly77u0n3Xe8MXlwUOjYcGaImk
FXTLGNOk6lZRXySulLc15LGDUOnnKrIYK0yOd2ni7msHfKQ/0YACcGsNLqTtWR6EiYBSAORhwl5/
SkcGjpNFpGTsefa+Lpb3lYWxz6c9FPhanwFrV7f0g5wremwsx9u7v5Dr48bIMxkl+x2dlvIJiBdb
QYfC/9RNJEIOvn9dbEMPby7L9wVU290arQVQZL7UMkOH4roR63cyfq0MaeSjLLDPVvSE19KWR9Xb
CLOGBRmJCvtkXyprPU6djeq+iHP31Fea9susuhJg11ic1DgS0FHh85pIEPnI2YP5cW/OQg1XfSNR
XdWhM5yMrcMr8smA1vdWdk44yNL9EOEZbjhp3Buuo/HTK41zBksEJi2g9wUceEhapQcXt5IHySh+
bGd2IJPG3n249iRtwP644K1YGUqt4TsJAu6t9HxgNcQSnigZ8tO6emkwYby+sCm6XlEFoo2UNIBd
Gu3UfqRxNwioDhooGFRA8WEEDw5d1EffO9FpZO22o0/0TSiOTGs/FYzzg8iK/KAzhniNzr/0lapA
TMw3lRu/JWtNfkBWpteMRzngZZM6pMgnCNAsOfMoWF0nLxnBFKGTCMY5e8ML8lwnnIXxXSOca4Zz
h/n21BMUi5lai2PVLe9gNy7Pc2zdIcemMe3674eEGJG0IsYbDyBoRh0Fib3JiRv/THjRbZk7T74P
PICEJQCSWdHh3h1wfY8aa5yKLsoytA9jUz1Cx0dy0WXdRWE5+IgJBTkpy1Rkj6KN2mdFPr2XZf2A
/kAHKV1EdLTbTHahI2sDgNlFKrtlqkDORO68a74/IGWpcXeyyicdcfVVTLUmJV0oP6XbuOs9zwrW
pZv2dmuTeMIRNgEY4Q9kyAhh92dUncmJepulx6zeMwYrh/2soaVXWc2pmRIv8E1WbqgtvCSWpU+6
JeAs7nkuvQivARpcEnB2bqvKNwQ17inB2BkVHcemKruxrcS+HQZLBHHjhNwXueD6LsEnYlkMKk1V
g06EGW8/sOYgyp1Vk+0jvI48qZxzgeiByBD1/SQbddd5yO5VtGymyn4enhGSkz5GhMI15VfLjM16
W8d46w8JFfBg39VdQ70DWJre0lZvRQWwjVVN16ZLl3/gMv8jpsP/a9479Wcew5BHr+3PxrvtJ/5h
vJPeX8ZG8sBL990nBzPhv8mu8i9YocLxhXSEo/Hm/dN45zh/SaE549vSAfyqNoryfzMYMN4pbfgp
wno944r/yHhHr/tn3x2kZs3TKvgbuZBjf2c0vL0+JmXU/df/FP/LmZIQYAAP0RRF6d0IV2qvLSp0
TLyVDUMzRhK1sPfwfgzg5Xd0cXC5ZGrAxJ7YnMKN1xjBnFxnt62ThF2woJsq9xTkIoTJ0q8vwiFa
kJFShRFDZKPsGJn0qxtks5YVJd/cIsDPQ7oqikKfrTdyIM59n5TEsfAeBku71k7M0pAtBioQTa7M
0YYrP0KEJPh2KMnm5zRewus+XLksQ+4MwEvN/Pbs6txddlnIEAUK1JBF0C9JaUYKPpUfxqLAZ6fv
pCruYt2/WGu4myfvxtLMp+lp+0WHmDg7btNmjeVLRvMhlMUhrudTWOJW6MSJfw8Vf6rGAzRGZKoe
5zM0dqq/n31bfdbyufUrRq92LG9S+pbo1QMybg94K080sV6b3r0NLah2XnpVNz6j1ZmayVQ7K+0P
q+AnycxEHlwDbsi5DRxz5glwIMrL7T8OCLLadhd7NnADtfAjADHC2ApqPMvuoF7wjhyXsjj3nl+L
IwE8LHfQ6hL2EvJiKGyF9XVZsUuIuXhOaDX1WfuQmOpzhBZnZ2p6wFNenje8mQHIVAsIbtk7Z22O
yeDEKBnjh261j32en3U9Pjh4mbi9L615TnFpVNbHyFPHtKsQJ8l9rkjp6s0N4i9u0oxuuQJ9qqbo
xWM5P+quw5sV2U+x+wjy9/0oNzl5fBGVC0LAgeYBs4M9Wjr0P5mP+nfYCivW5OyQaER/ZJChqpRX
1ZKei8W5d0L/sNmwPMD/FQo8crcZh5pHY+dX7iSwF2xtD3/gziUlMtAiYNK7T1yESR3GNMF5SR8J
XLLz/CgM1nnsU8kg3zOkvep65yLyc4SB1idTuTdVDQ8oa94YTYIQMjSk2dz41hK3u++i9jC3+pGB
1rfBQaAyd88O1b7DcG3v0bOHGXaAhndHA2PfIfNMwXfPyBecwncPi1RnelIMhTeX16PHnMLiBEjI
WjhZQBTLiNFmfu8Dv3gfT0jCZ/wieZifDKkPukCW7tr1QdrWpQmT5mPb3AxMZHYoqjTOqfbZ4l+T
FuLAJRzuiiqGvr5cE4n1Li9GpvdeCl14vJD4ahcr2rflYuMutGtwB01HF3gCICwMtIG8OIokudKE
c9Al6w4hrQwclEzgc/esAc2hNroB2snZGl0TmZe3E/2TMSKVKRQnu84vQXQAv+rNvVvP5xatcWUT
CGJCvAtUmAyDusCfslv8MGdgVSfa9d9mWJwMKo4jT4i0irM9oUGE3ibN1NxlVu/fqxUxWwcOqbic
mfzspJT7cYmfMrO6NMlqstGmK4BJoDzSyT5ZjOVIgf9qyBRPlzDYbA59vuxBAFfMvrOPi91CWB6w
PzqwzFJDYGAHjZMh5ilW3NGc+TKDtAqNNw7DizJCJsUhL/eduwnVRB/LvUS7POeoEpJiwI+M4Ntt
sqdUmKei5/kL5XsNMh5k+0Ue8tG96NIVBSORbpdYDccfRopXdFvu5yK6Xeb1BubTtT0QiWnRrWok
rWz/DNqQ1qlzkv7mYjIgB9V4U0QsDJT8vLjfZswyFlNZ4/UnQfWK/zEQxQOlT7ljcEq7tIpflny6
csLlTnbNpSlbZC5o9YQNqRiZmEZd6qRnZp58PZk5oZKG07A0yJD7BUOmjcB9HJDdowTxKv2ZsT1d
II+P5HPaMKa9sXOEHmly6VrixhYN6i2/QL7/tc1M/aFWrWHljo4SdQEznuvQTj85mz00ic8F/YjG
WZ+wVN7EDpnqLp6UFjGImi4R9fM4lU3gDPqYOyYgx+/BztU3sn6OetHFnm1tPi3Eg3SUTnPnHTw9
f3Cz/ugXFV2CeLp2B3NWdo/qeWUqMLkB30AS4Ji+CC33sneHh8pprrflaA7jvc4aeZ6drxYJjKOm
/63cLzNtZxtYrpvcAxUaiUUs8bNCKHebHTgwnMrWtzm8YXxx6eBxHzwym9XCcL1qz4Pma1fz7WTH
R45E2d0cLjRdClQ8nAuATdxPwE4iB4BQtT4m9UvR1PObG88np3ryWuwMfnIVZvZN01vgkcMC5agv
yB+7dOcKHKM3V7ikMPqy7Lk9cDfamGH1pac79BJPff0BsfBQnqY2jFach8qnqZhOOICqjq3FNwKa
I4Lz53n18w+orXI0YqPW9zOdfnh9IKk+McyAMrYU+vNScukdDomFA1zalddapYwVm2wD5KGa1Kj2
kY4RTCysXT4ta4s0RtJI94tREG7n5iuC7bj77Leu9aSGTufMe4V9raoFP38atpIgzAbX5THnMEZK
RO1P107Wp9Nhnm2g4o6Lk4DubHuNfTi0Ayz93ITRXlhd8po3/LrKneIrg+HpzVWtHd/6xIViolug
qQY+HdGLBu8yhg3XqoeL2MOovVHQQu+EbA29fLkwUcTL54Tt1Ux89Etvej4tFRJKxYbp0m6ZHQhW
CacEeg3TWFTXeTGkyRktounOVe9m3o0oCw1Sas2ACg4tbk1owBwRpLE8RMguaPfdwvzW4jgEaeR6
TfHjXkxzX4ALYbHFiUHrI8QYxvkQqYJtOYcZGV64Jw4uZDXAkYIZQYwLXMo2Q+HveYCDd21WE1se
kz1WYNRF/XJIh3kpEG9sYlgPC/zJJT4Wc1E3kRqORif3rsc0nZJgFoVrDox+qul2mmNarL6oTRn0
Xt93F+QrpuEdccWteYFrDEycHAOP6FV2cMIzxgipcz0K6JoZ2chRUHQgYm5wfMSsIr1hLk33onxp
0Bv0yLWabtzzBDjsw3Tp6ZmPmYkPa1LhIcCRSJO4sytqHGitUO60z4wzcKSj1xODkzk9jD5orECQ
JocRkkAb6A3DZE/HiS79N+EoU9yR1YvUgC+/35TMmEPOCEe7IcCPb13S0tHDHc129T6stkZMVrd1
eaxrOoUnM/GrECOGC4QuJ+SNMZ6VRESbJVunpGRau2EOdfwxL3SGCI5poKApPw9mb3l0jHZuFZb3
PLNrfYkEZ8Hwgs/osmcua3FWq2gwMaDs6yu1LukHgEgA6lc2l5a4Odl+wKc4XofNxKhX+oD+IA4b
xTqrUIC7EXeZ9nSHzWWdaRgzdaHPEVK5s5jYfTIHPcl3+gzaa8g3ka2LusSQAryjPeJ8asvUiQ5p
NNr53rYX4EN5iWdYpaO5GuYakepkZeZ64sVM93YYQ0/gUIHhxxJDhmFonGnoRZLU3B3zbUw0OqH1
GPiUvfw/uDnrfTO7/XxU3iRpr8Stt1lSAEHvQIt1n5bBxX/s1+E0UWFgAQ68NMzcPZuPcA6hg7p3
h/gsRqalYvqRJjQIVNwKLP0hytfqS9E14+dB0eFGDTyYDSYa6uuEztzXrolwk44kcCx4EkmH3Dt0
vzshnxqfXy6KmBkBec5g6rXiW4rzvDiBVNaKvjV1ErOi6YODbsqj/TOjse/Sat+lk/ysaZAXlIHT
hpCYRIKSM+quAHF0ORLMsMwviqpIkgtyLqyHRRYrnrCoij5q9zniCQniwhm+9Azv9S1RiMNDNraK
blaE4Hznmch/c5CiOxS//XKHt7wvghiEF/5IAp6Q0bjszlY+MEnnBpsnt3bUm6p67ERy0vAjcanU
bx4QqPYAXLtSF0XImHc32SGgOabS9jnGq7LieC9oxKPEdgMKJdZbH631W1V76psOJyjz0FP7vdXM
6pOclCaswHEJhmBpxvYN3nVi1bOFUzCq9cQ3Bne071U90iulrZhRrq+VQcyFX4YiQTcMgNasch+r
DoPFDvx/9zZ3G4HNnQa+vr4xI/KuyuZLUkayJRFp0R+UXHDwAJbG1JTnj6ptmiKgl4wqrmr8qgli
dw15mlyfjRcJIPIGWWwdt66ct9CQVTiXY60wn6BoigwYh2w6LrULRteQ6DzvJ1U1DzG6AHwnQxp/
akzrfxEWw589t7qGBwjtliEfgfcI8cw0pkcmYfNjbjvlA+fn4dVaJgSApA/QmRqwVzMJY812D3Ec
VmdkSe0ImVUyUZszCZZTexruoVvgzN0xJ1udw2rTnt4JzLlYFJmU3dWV0cg0DM2xIC+Iv9z5MLac
4DtJ6D/q2Pz/yVQyoC3/70wlgjRfi9f258Ce7Uf+0dgR+i9aNPBRjPAR3/nuP+Ga3l+2S/iW7zi2
L1z2in81drT7l6sl/0xKsFgO//XPxo52/uLXSdK78O35dITEf5LDRb/pBwQXi5WnuDJXkg6pbryt
/PMf2jroGpn5I0KjVd2yCzTAGkm8wCSQNNXph7vyb2hfG83rX7Sv75fyBAQoaKFCKGLHfr5Ulrgh
cadsx1JxcuJyEp9/l13P7lhex3YEOL8t8vdpjZynTsb4/OfLb621367v0sXaAKIkjW+9sh8/KuKC
BSz62geJk0XxvZCxB4wC78KRngywd8uBZrtTCDduFrhIXyMBeIX5cySeXDW6b1Hqhvf04VoMrfnC
io3NvsHwIqjTj2TSFIKEo7QoL1xUnt+aqSFNpDQxgovG47a2Vl4gNRkrWgtx25SU9BX7XCFTl3O3
24unCIxnBMKwCT8DLRg/MKKQ7/FLlTf+yLJ9mMo8fv/nmyLEFjr067fiOuBaHZKolTLbXfvhAVhq
G1sV4s1gSki43A10/l7LUQOYXmoN/8TC2PiB05d4zTuDDAToa0JkZ4Wynh1FNV/WAgnijuIReXKc
AyToaGa8dQSMujt0M0UY6DL1XGYUkU4vqGXVGy06LS7Yu/p3YS9BeMRpTozvEDf50ULhP5+8vq5e
5sFjQJGYcHnUSMAxbnvxTFK1sVIknR4AlHRYEFJkblccLD7FBIp9iG9HDlQSvjzD0jtKjDQ72siu
uzMHiJJSI50LiFt+bYb9bCT4imxCIAC/wonbfVwksxv4OFRe7RwZ7a40CxqebpCuueFU6Fr7rlPe
p1Cw8p8YnEz1gZVcrMeExGEXRpKfUG+sQ/+E1zGK7hUAHUkF5cWvbutKQ3Sy1BgjsX2NgSHcQXJK
K9fmkPUbxKXuUODv7RWxfhC3iZ3tU51Q1NOsQ5rRrKMzcE5G4+VQ1c52s+/XKVPXI+dJ96ojfAWd
iWPyxwS1sX1AXFSKvcSrT7XiMXo+JWL25Rsf2OgrZN0GrQ37cvIAv8GdbsKIdKHjmnh1ckyYDoPB
4algoGXTST2HSiELD8esk4cexUh5lwrwjij4ad9inplyxR4n2jtpyrXaq9yd/GACgotdOhy78POw
OnFydHrlRgFf0rLuUgsZOJorH9KFm/ko9u0StiuaibStYepg4LOycE6ONjCicf/nh//fLUiMZj3w
wjj9bM2S/eOj3zHizUYbcitQNP/CxBzPOtPRDALxAal06ufDOhIKPgLQIfxhCL/9+fpQ8X599XzH
dWxj++Y7VO/n6/fCihLsDWNQp1F5AJXuXAFvSi6lU4iLSvjp9Z+vJ/7NCuhr4X2XG7B76I2t98O7
bnAZcuxxiLsp0S31DpLQdi7hFLTVlsg7YyeTq7PvNTKwpRntc97U6nM1Mfo/zgutygKt7nHFTnul
rDT6P1BGsvyg3Nz/Y9H5H+VQoAot+21q8POMYdshSKjwyI9DmsaQQdk//32ysP25aTBvN1bIL/QX
RrQcSw6TneEvgItDIxY81qkcC5fz6SxFoHoH+2Nh9Rcdh7m/2bG2HeHntZH92tbYsn32brUNXn68
X6XVlTYDYTtA20uzbEyniFb5Nv/6my/m90VYUyM47Ek+SEytf1mERZ3pCSO6HcTVNN6TKmV1hyYc
ra+F07lfLXowzK5TbZADEAcndsCX2a1Je0f0LYYJQXPWLtNLo1eFxY2GJDh8y+HcYNHR2Q9VwRH+
z3/y788urWkGQij/uDHUIT/fGk+72h3D7S8e1/qzUFV3Ec5hcUygDj4lqNcu/nw9sX33//ouXNt2
tCeNRIAkbY9X5peXFZN7Rdqb3AwQufOM1s0nJaA100DKC2JI00wQPgqGPPCBsux5mlrEixNKx+Of
/5CfnwlKF4oXWwnYzULbSK22r/KHdyhedS1qkdIy9KzpIfc8ubPHbHn356uIf3cZ+LHbtM94Lm/G
z5cBesjGmMVNYFWz/7ggBabB1RTmMRny5W1w6vDYA1h+v3SOdbV0aaSCGeAJcVYpOdFHjPJZceB/
x4/I2vPHP/91Py+c2z1g2kjl6EjpQeD0f1lHai+VnUOMVgDaKjw32rMOhEHFFxBT3kdDlh482CD7
sMGPiZase/rPr86p0rO1MbZxf51EJi1+UgcQFMrPHlZ7nxOIXWUJ0ehLHHX7da6sG6aHYBYFCvBD
CxTlb7i1P7+u//j8NP+R6yrWbXrkP385HinI1Hg8AyOImTXo65BZV582SLWgxWPtzxEBLN14+PMH
/2V93K6rbcCjEmInawVv2M/XVU1lZFujaAVZVyUMGDE85FFDZUTYHLzK1LgHqwPnpAuT0iCc42k+
JhqXPC34fK2PyFnief/nv+rnleD7H+Uadzu+kC/qSP+XRZtnxFaY2YdgDXOkbkROnAcbNYGTO+sV
zETvw5+vtz35Py4E3ASgixhEvpfx30feP76Aal6BDGZsYqJU/p78aX3IBO0Bq/X6p4KT+AF5/IJm
yjd/c/9/fyd/vLJW25344dVHk1XmHhPtoEmpFEkgzA6hCzH2z5/vl136+w3dshZY5HzuK77Xny+D
I9jkumnHIK/j4hQhybpRrcpoSIny3ZC77bbVfR464R6doiMfJ3Gj934f2TcOUPPLriDKOG2d8lWP
2vubd8+xf3/2OSdsugLbkDZre788g1jFkXT6pgm6erqPGnhpiTV3yPHtnCAfHLR7F0EmCuV+YyKS
aFgcoE3iOrYuvDibswAdX3YFvB6Aa8Qp0d6BXWJ7UyusBQIQevNWoKRighIjiN0D4lQu9jgRvxgC
3tIDYrf5AqxrfsGDv2Jx9T+kkR1du2wZ4SGzPATqkNPd+5hYIFiO1G3fdOzHL44109IpIWmsB1vX
2CEK0L3g6eZ6ecMr3pBENnnyTPeooD1XwG6hrQ5gpS0NzSqP7JiPTjPZd1YtvAJVmRmbXY/EHUwY
iKYta0aM7t6mj3snrQnFe1cLeabR7HfYriTUcAnXfhuK14Q8VPhJgmGC7LNrnVBGQbksI0AZ1+DK
4nAAsKDE5tZdArTvj0VSEZxK9ex98xrLWnbebJpnI0D57hrObfM+6jKwGbpv2q/Ef7pFoHSh132d
W8klsxSK6QgrOUDtoX83a1W95GHSffUi1ax4QwtY27pr06+x4ARw5tl0GE11CwBKcKPTZ6q2hEAg
CqJ3toPs52iY5yBjZUzvEbUF+v2YQuBHfVGJ5a4ccvEVuev82RNxfMvZeFTvgLckHxLXXTgBkNt2
g4qJmVdbQRBF1VcRgNPOyCsCIL8o9cK+gF4piSfIDsZFkLmrI9aw3VSv/GXsDI13m9cqeYnVKm7d
icYCxqyFDi3YQERrPfLKZj/L2L8ABw2RhAxTur6iXFYgW1qdyzbHkAgbASEAAMnsyzJk67NDdI0N
2U+HZ9p9gtnbBPsmyOplxHqtSdsDStylzx7qktd0hIQQMKKyP0pq0y8cJZYGFGuxfjMgnV7iDKoy
DIlZzOclXzQEaoAx71oraz7idSCTTwr/wcqxhuyZs6eXaJWjGo82N35z7xE4Upp1vgXgUuFZouvo
MiUY3LdNJE97tWAOuZOVoy515pkQN7fcTHiVGtqDrHU0XkXOyBHRMh2ckm5mFnSM0ykF6NRMVb1P
0fXe4QslcQKaScUJlKypc4rSi9AezIx8lsGzk0tlSOvYJ2OGJwSCJikNaxhzPhWmal5NkfVdoN0Q
/QetAZTqM+1sksrqufnm5HP86lUK2aKe1wHuQYJVGH8q1OZdhOsbKSQDrOyQ4e72LpfWOBDxs8w6
j4tkfpjFOejEnh3/cwjDYd65WNnrSz4+3LZh0QRXZvFCCTYQV0Rbpp6Z1fToM2nzr4pDPDoifKIX
Tt1toy+Nv2JTlTjdfgjtpbxIOh6WXWZ1kTrmEjYmmMZKvnByn1IYtqG6zXgHGRfDYC5O0ozMeYH5
m/qwMQXk3sHU+M4fkAgzOsn824ovyttzoLaRsfOa13yNSX/dWBtEOzK4A0B5OR6/sIjkC1HMKI3Q
HQLmXHVqnicc1OPe9MOWE4z2/cVRAFl3ruUN1hmepQuOurfI3wQy8iVf3ObBGhvmfgMhF+bCSizg
nsQ/lFctnrTiQB+G9rhpEyY1HmqiHQgc/6O0lPet9/2QPItyfVcV+bDd13l7AZXfvVuWVfJ346rZ
KAmQNHY6idhrOtezPgodUXj1CqgOkXxaQatEwHVkQ9TEdCkhb/oIxObBrNwaTCY5Q5p6bOgm1JBg
IGzOGuux1+H54qQX72Q2TE81w1kEQKPoloOzpMgWpdQtD8g6FtdJIjSsP6+nmZ36lX2FSGC9x7qT
P9lIOJZdneMKwB/davo5oC0rjL093s8BvRzZurpmCtqXYxx0sxG3dZWqeXPhRyexbk9+Se38RQsn
yoM5m+3LhCfC3xdknTg3AqxUzhij8AdCtkbLOnq9oeTqcofjaNatD9Yky6/AlNIP/AbnW2eFCDjS
uSk/ekU74QJZs4Tpbpig/YgUw6z94jnYkpgVMVuKbSCoROMkjwJA7HoFcBObgJKqvPNk3YdB1cA+
C+zWN49z2CzP0FRGBAbSmz+MeTXXlyjuhuZErNGSQXRv4ecBDhXevquXPD/NYiWTVWMpGZjNT+s3
1lBx66chR/mmIwgMwjCug/2aqh4ocW3j+J6IoIME3gCJ2NkVcnhU1FWGFo7wiUzeDay003Ucm46Q
P3BFzLEqgxACATVzlHYG9l0Ta/upXFcX8Vlo040KiCv1WRFE6ywXCYEX6kZg0N4AV1WqsZ06rnVQ
kulfsMTag5SABSQ8VvYwbvlwApDyImKwZg5xAYS9mvEhq/RwRKdnntFqW48ridb9ec0LuIpzx54Y
y9jeOFHDMFwAej/kU2VdM2qsk5MTZg2s8faRPA62C0A3iMyb7oYo3u5rQYjqB9FM9+3I8I/q5hKR
K5Owvynxfj9AEWLgKVswVhWKo+rPJV5e8XombT4Bbshgo5TYP6IAOGZdBfjDsrdEp8OWJpyud6lk
dA7jZCsRYGsxOOeRmrZ0QlbMHcYyjz/fjYdPBGHideobyyFpxbehZXf2gmublk0+/E3N/29OIhzF
tz+ddu+mWv3lNN7MCJfyGUoeNBRS6D0FRWchA3s/1KL/YrvNk5NoxvKxyNoz3SX7DTfX/C5RM23j
0Qau/He31Fa/nQvoRyBMRQ3ryK2K/vmeopYCjJgxr/N9VuXL0Waqd5qnSr2i0KAF69eJjy5Q4siF
1gMWpm6zxguIT0mfC1vhip08MT74JendOCxsGqe8yMbb0Zz5zqoX8VctTVzsfVIUUYTHXrtw1pMj
KTF+uVD4ogj7gigNKgDsfkD4cpC8D5Gq889Ni23gci19Yp4TZKqnARkbm4SwGBSO4xI+IZTFHDtV
S/Qu5HF/JSVrVgDdBvWNdq39MV8jYqAzvxmK7wA9jOhgvOZ9N7lTtlUheDxDnGf2CacVsi8TkZOY
JzP+6ThU7ceYUdITFGyUI0U5NuhLAS5e4G6WVHp9jwncoctuXakqRRhKOiSGImPIQc7xLhC8mzZm
sxXh4ZgoKvTeUQ7+5A7+HFwmtiZvbNdXHC8pFi3stdXO7Xzb2peRJiKsmKwRCE6OGR5sS9ITUTtM
SKxK2K4oe6rwkEdD82HwicXaD9qtVVD0NGeDsvPzTxHQDtYSXRHALvUoLjy3y74hVQkd/DWjc+wp
H1mKQLfGO8W16yBJSe4KcJf0d/66OftpEOVoFS2s241d1x3TU+zSOw609Q2VqhYIm6zM2k1+XPm7
P7/vvx+RcbM7BmAUt19zTP750WwjEDt2F45gQtCVie+sglSxF5AKx3KJeO3P1/u5z7s9+3QlaKMS
sMPk0Hyf+fxwUMWraeup9ViWZamvfIgqH2D7IbqE1BT9zbV+X8o0EzWuQdtSur/1bIfKAq4RVn2Q
CeQKfNKZTsga0RRxrSua2+VB9hhBszS1b03Zy+OfP+rvt5ZzOGNVWg8MSx21rQo/fFQBAR+4E2m7
LabR2zUO6wtImw4sp+F/s3cey3Er6bZ+lzM+6EDCJTA4k0IZepGUKJKaIEQZeJNI+Ke/H7RvxBWL
PKzY8zvojo7W1kbBpPv/tb6Fa9aDWPzx9d45/tqUO5i75SrUl0ezTDMt/phrthfIAdAiNyA5KrEG
OLNheUAzQE4fdZC7jy8q1un0qObBHOpRDbSISnLE0XpBg6gd0NCQJhGkzVURgM3PtDlczLTxN1PL
CWWMsH6R9hTRP63onxikOydB0/7jyvhfS/Tv3P5qVweDTqsqYLZ9/bgNcEjUI5Dk6Bo3vAbesgvG
cUDmi3NLJihJ0Xea5x/fvv3ON8bnbP2pMKE0O27U5M4gAdIOOrQLPfwkq9V1QjG0LDdjCiB+3xmY
RCFNobM7VN4E/jkKkvl70oFmpljTpXC0SPWpcNMv8V4JF6taVPT9dWChyAot2XJAccBydns4Wsaz
aWu2yBZcp2Vu8M8kmYMlL593eR3Y14ELexjzMzZgyDpt7YWuHmqU4ZU/NRuMYQVyK6uKtz6tbPLh
FAGs25huoj5gWNO05kwD8bJJSvgOOV9knxiR75SppG2ZHh1JfCH0E16/I5oHsiQOZEQQWVq/wURQ
G7Y1wqwT13mnECepwJIxQpPEpBj6+joGVybXLOoBdAoMgGxsOVIIPB5Aa+8ihxNmyI6+JSS7HU/d
49th7zEgsLXQF/A93C2vr73EgeV6EwpOz0rEIXCnES1d5odNsGJQsmA8seF553oOegyHerdjmc5x
J8gc2npx2rILozhYbljRFa6xaoo+dQx+Arpp0BgnHu/b10hTMOAJ27TDPO84HE32BDPIpvuTQ90i
2PSRKPA9own+eHS9HVzUcgBg2qz/UjC4Xz9K0ddatw4TuJxRCzPmM9junP1i0RpPfUnFw2VPfk6x
ctjZpZHdfnz5d9Yqcp4k9+eyD+OI+PryJirAxRxQZQxT5+/7HrCB6JspLE2zfvr4Uu+8RJdCNV0V
Fiwyo49mUROEXMEMzZ3KZf6c9LEVkacqoYwFHH+gouuv//6CUN3Wl0frCtXO63tjJJpGW69UZryu
e2Rf5RnRE+UXJT3cm96Ynbieta4+r9cJeCueRY+KnhHj72hI1tXsac/km2lLzlfYayq72zANVFtF
dNtBaPLODvnYz18aAEa4u1Xg4OrIMKe6UoHS8vIsaYgn8/qbhCovnLAsxoaC6L2/zzrDRbXZgKne
zHXQmNsx1uJUk+OdzxHBLZ8+M4UkPvjomZV9osVsU2NCsDpftP2Uw//HH2QpF+ycdOP4YhoNG49T
htnFmhb3xHh4u8QxqTkoYty1y0C34fVLiymt9RXE31DqCIi2X9qHyZyb312EccHu4gmMORKNj7+U
dwY7M6llujb6Gtc6nrObAHSsbokhmrDDE+6aU3VLsuX6318FBRadW8b62mA4urUalRFe4y7EhrTc
tWyWoEPI5vLjq4h3TmIysKWkc2kzTVtHQ5pxJamvwASjkvGN+nJ7iXGUyjjHjvO06TATQzG6pShM
Fb1TUOLSxLoZCHvd56aHvT0eitY88Vbf9I/ZE/vCY/RzuEPr5Fqv731Y2kCl+QQ6IjaiTyTVNWf+
nNVfO9HMfeiZo7fzm6g0idBNs2c+gjX/GSfYiWezXuZohNLcoYfH2ozGRh4tzlUXo1kfiLoLeuVI
iLKO9aDzEhExuYHkvMq+S2gCOFh8TcDav/x2CMjnSBPxg300wUZ17vvxicbWO5+8T6NZrG1Fi2d0
9Gz0oP2SKFF0IUb0vXLi+dxGLHphDtOyC1JOiSNCiBNP4u3uYRWg0ECilkcrzznauPuF4RdTnOA5
rxacQVFcbIUDipM6sQoli8FuATVwlUCn/fHxO3jnbrHSsq7abOP5BUczTDwxKWcBRLqR8OjbhJ7r
J8PC3xFTUjmb3bZ74Zhaf//4otbbqxKjLgV36q8L3fHYq9MyXutljD2vbsH6ur3V3bCxAXSkWWBB
QuVdv+DrDmjjRGwOe5jHABuuIKZ1j3AYMs7MjZNU4YxBlCCj2CEWxvH7YtpQ6R4zSpuNuEGLNt/1
ue/8SjqX+csWEQWa2J2wJyqnJPaPLa93SMbUwuwW6/m6XCJ9YqF9u6Yje2BVN1HHMNaPSzFGQThK
7VNHJBkRArwD0JedFcaiKK3PP36uby715+iJgNEKJFLYVUL79/kvjzJAwbWP+tzqvizKmA6kBbhh
kyTuv/1gWcY5Wq/9bPoo/vEgSf2SgIWRkhfV/XQ7ChWd4ySpQtMQEF21iCCLNfretiq9//ge34pB
+Fh9sUrEXNt1+A2vb5K8a9uNMFjhpyrMz+i6MUPM1MZb3L9ny7x4t0WFLNBYaPDRVLFvNDbaO5Gg
Au+7WEK6U/pG1+v08fEve7Nsefwy6uiM4VWR7B0tKGZQ2qQ4iCWEFhRdJ37vXSJGty8+vor153z7
atZki49OehUqS3oBzjq4/jrlu3lvlaq24Kzi8/T3KRHIBFNL4q93mNL8J7T89ZM5QTwItTsRxBVV
2UgD1a5J0cMjDa91pHlZ4EqkTLMBItV+C6bcf6lxDIldUhFujeF0IWBmzE3zs2Go4VPp604BeDCz
eMMWSeGWtsCvUEI0YTQJQkKSc2dUFnT1Ou5WmzJNIfSYi53sJl2qdi+G3r8mxygiE1NS8d6YeUJx
cXZSk9xYPHP2mlVN4RCK4rMWAi2oVbZonBxZEghIk3H51asekHWdFMRRtQkpLxexWqPmxrbXw8rp
N/X5mHvE1Hikys7nTWDg1iWWxTcwk+CBO+tplsr70p9JKltiPojfthrdh0BNw0/Xr5fqLCnLDP+W
tBvEh22LtZD5p7H3nFxpnrUIlQFxDAO5cmCdv9FVwh02GHHJ3rKfqNEDVFFQrwExAnstIxTQ0oh/
uTIma0qbwFFp2CrnR6ocq8aYpvrnvI6c37ShrctlspCQGm3eBDuP1KoKnGtRXdMMEtnFkuXYPDwU
Weh67Lj7TBMQSp7JMY/y+PyHMIzqpd+Y3lzYaEc1xyOZemxcp9GG2aadpv1cuWDRgGKjRt66Q4e2
deyq5WvVVOZD3Tk+oOVplSCAPMduTIeHSirSUxVtez02n4jdGH+ArJlMQGbt/K1bopWHqZrywegV
IWNJvmIPEi+3cXpxpiuJ07DMCGncCOxyRPZLUsoicujEVlydmciS2jOqB5Ctc9XAPXey1fgqjYms
JPTiq/Mkn/EdomixfgMha3UYtQDYOSMxxUGrNnzgbKYgArdaLWLBaNXXSPVA88I+o/lZlvkY4wuq
1tZBWRvNueoaQmSQtY0z6qG+d7D+VyYukSiW9oG4tumlofNrX8FoD/YmoZXOrp9blZHh4xEBlKVO
+9Qyy93WXuLXZMip/hoZUvWYJVCOe3r29U4XE7aoHs4PjCKrDe4DgoG+ZMFEJiYO5+gFZ3/zopdh
hB6E+PipZLOGWVyJBTU9ilNUPCn0mY3ylbuGTpCLsyEXxNi2ghIw8lPDegB60cBvWtQPTgD9eZnb
Nt60Eo/fNoEi9IPqKl5lPRBzUTkLtefOdXgwgwZxAulI+mqf0BnmFc9GXQCrpK+6CXw00pjyGJKb
pFTBT7f21FOxrNieLrEd9C2WaC4FGLJf8zjEzAVeMjCgtZdgPu9Bj22GtAJgRR0YyraNTgpisu8O
5h4UvpteFuw+b9j/42lujdrCek2cu3VijXo7H6/FXwvVqodEh5ic1/Nk2sG8SUcKv1jThtVlipPC
aJZT69GbvRt1F7wpAaUXpJ8o0V5fposQV9HBpGHcj7RQWz6Xb4XAW5dEhn/Bt6RvrcLHPeg086FI
avWM+IBvhtA0sFWrVAym6Nk0I6MB6pEd6Co/g3c0HmpeQ3tijXpv9ZSkk+Nz8ekOvTmFawpvA51e
E0O9I6t9bFXyofJ8mhcZLbdLmoAZSRPeNN0z8UT3ilbzOUjk9G6s4ry/XNVQHrBw0T7SEiFX9+PF
7Z0NDKdc2CH8OhGwzr9+luxBiwqnCPiKMrNfuhX6UTuVfq7r5MQW9O0RiNfGhhcxM5leawPy9aVQ
VNQFVEwwgrR+yT1Gyc+u089+URbxPvVToA51P/shnaP4Okmn+nKg23vidLhuCV4v5ZL6GaWJdSsj
aIG+/hF4HW0WTVqfFCeNwziTE+Cr6dl2O+dm6Btx4mjz7uVohdCYEHyxx/c8DZQhfUkxdEgG+yY2
y/JlcpYc0tTqeQrS6NTYeFOC4SHTePHQsntypfK8vj9iBtBLTxSwPPgwZ+h0my+1gNVUgOcCdR90
Z1EQyTOiYPx7TWtq16C7P1XDeO+uOeKyXbKsgId8tGEkC3ceQYdgtYra4dluF/ndzbJfiMHJnV0i
8fhvv2HumW0ZBRvHQmlzdM++KHKZsxMMaTfp8wIgKqq60juTwDNOXOntcJFCACNF/Mn5zZLrn/+1
E4yC2Ugc+q8h/a00DVN0LNOmbx1Q7mMge7iGg36m7lDEBydzqdKSOZdeLVHEys7Adu7JmO0fUyOz
PnekTnUbXChLfxjcRjx4hojAbaTuzZo0dWfSdC83ypyKgtSikRgLY2nMF6CNDmZPhIeHglLbQ9UE
yXdySGLUWhyTL8ehCq6XdPCTveUMUHnmLitvyWWDO+LhUJXbRqjlMLlBkW6zgtCdnWqz6vssRZLu
SsNuXlwCliDhTqPDec1BLNMZoNhAepSmRY6rkbgHacfDb2rPhBJaGuRX2I1BG19DSpvU3VAmqALA
HpIUT/GsbG4/fgvvfF6CL8vjPGvxGo7PIzQdOs+1FUehqSAswLOuppL7MoYRPRYyj+rEHPnO9Zgs
KGlywqP99Kc/9NdL9+0gXRAosXMJYJ7ySCIDdZaEtEdGarGdEsc8NVe+853hCiaBjBsMwHMeTVO4
uFxDMIYQ4S7LzcRKtokbu75BLqO/112CxL7WgmwGMe8phrWIjtGey9x7agJzPkO85u+GjLzfjCSb
9sSk9u6PY4WHBsYx2/ePKhiGGkl0dDgOKTGlj3YS5GCaB0ntyvOWEwfsN3ULTl6+yaBG60GD9diI
0PXlmBi25FoBJNNUKXXV9It5ieiUzFhY4YcIufWJG7Tee+McsaE8rPV66R/NKH2dkSvvcodDEmCQ
gnzpRZcVFAdn3zgWsRG9Jsl0L8fCekyUgZmSTApzI6BjwNUDEkk+VoUvA/IklSxwL4TMNH5kF7QA
M/WITqv7TCwZ+LKW+KFpv5TK/8S/05E7KnL9biC0nKjBJqt/oxSmO9gbQ+ef2K29VdFworcs4WMC
czybV/l6MhsYshOBkiL0vb79mlKKAh7lEKjeiCrYxREp33TcjTAmrDtMCjzzaBWhSUWA/K5aFbRn
H4/rd7aP/B4fVhyHbdM89ra0ookCtNRItaomT9m+0pnZ0DSKTxzosSgfbwL+QOSwODN5oDE/Gl0t
btSg0eMYmvGcnvXCrAldQzJ7N8sKpz78IBbQEUTLdwATBNcIFlPIKH0Jwm1CxbApIjs5h/7r4nCv
vfLeZFMhL5TDvpvTuBYAxuU83VEymh7TwjAhaaUj7GEHKk2K6ioBIhLRXrzM43xxCNny6p8cecWv
3Jokp3DTre4x9GZXcg6S27xAVLzxDNJd9j4hroKdY6QexdIg3solYrYQLZH3GzZdsexnCDMMDStz
T7UE/1TOX22ekPbRhGRdp4fl4B1//cHEnYRnkTaEBCUB+WMeWIEVRWeP6GKWAfmhFI9U5ax7UI5B
t0UlO5UXTek7X1M3sgFDOFV8F4FKcPaEZdT9lRFN5fdqxhu9bQgSQ1TMr+93UsNC+CxlpuSOtTRt
/3Ei/n9UwH95bKr/d1TAeVt8r36yFv2qkKDO5z//589f+AcUYLj/Wc9SnKiojHuIHRzm/fGX7v7n
vwxh/gdSKvOgwPlFA2OdhquaOtX//Jfr/odVyqWYve6/MIvxt/4vA9IV/6FbvRr811Y5f9/9N6iA
13Oyy3Z2bUhbdIlpF9MlODo+CFA6mn5+EyrLevaEu+yDBr5ttpTGwa1kuf3rydz+81W/coO+Xnn+
uR6/fDXrox9jM/36Y88tfyHWietp8L/E8kV4LBortvYDso19B97jgKYOnZkNvj3I6+KpBSbPSujU
542u5otunIgpaEhIKnqxNXoL/ndB3/DE7uT1avznd7o0XGkYwsdEQ74+t792JwEo1KXKCjRnsv2m
CBW+SGwVwEBR6sS8+fYNcEzkaG/yovGj/lk1/7qS6LUwF81qNASJOozT5B2IXCUMOvPrb3JCqv3x
K3j7BiQtqlUUwNdF4/DojcMRTClH1iBwcyo2QJydkNJJSjBEPl/3Y9USw2D4J977OzdJTZ+rCUG3
hDLD68dZZEWJvjptw8qWRgg0YTXFAwdqyZ8+s2vj98f3uJI0/jqQrq+Pb4vEMwaW5Lh2fFbCRRkz
w+UYOpcKK4pOMTEiW0UaXFNPfMo467EX7wVAMdmIgCTH1vusCt/9KU243JvRbtgYxXNLqiBWxHrF
MJqwLbmHZdpmIjUedCDaH8lYmd9U6lbQE6zF/wyZXqizj2/mvWfHB2JTBUJL4Rz3rtsUyqmbNCqc
iBO+qto2P5R6Wq7KOK93VW+dcsS9/fSpALGmrh8ItYU/G5y/Pkg3qxu8kDRBXDNVl0YdyXOryMxd
q+AQfHxrr/cm62vCVskmlG2vyX/s9c//uhRI7MnH2tYgk87sDUf97IxGaHXiKkdKOy7DFEt7h03e
6sZGbff6MnTiDKtouQzuvGmXNcTiCFIvXqbBFsi/MEG58Ai2VeIuO7eou0Pf1MsGoZn3r5R2f34I
W0Ma9TR+/JVa8vqHxNJrYXeW5JgM1CR9cibDhmrvZTG1dAxTpMF2HIgTm/11QP+//cU/F6WZA4N4
PVzjw399UTm2eDUoT4ZVYWehzejfRMqwQgcGPhmZAMYHE+5kkTYnJfGvt4T/XJrTDBpHjku4e4/u
F1HsmjPL/SaOLTd4+chfyhLA2UZpXbUGm9IRretN5rXWZT+ge/YzGRMsaZ3ys76Z9BDN8Y2ZzOS2
JThxvn4Goo9QE9ZZE+YlcQ7EV16VCBQ2iSYfOY4DgyhY/9TG++1zX1Vs9LWY200W96N9nVdxAqsU
lkQgxM1hHiwVLp3pYtyD1x5J3F+YqGgOD3F14o2/88G7bChZzV3uG+HQ0QffAalUY+LVYe3JjBT2
trnserzcdhWnX6FP5Vv0PrjqjDzZpV4LJ60H0dW3Vnz4eIC/mUt8fgh9EeS1tHFp9r1+7lPm52Vb
0lpYCxkbQh0m+kpwXLORMvHHl3ozl3ApW3g0caFaIx4+WteKUQ1W58o6zCsgLgr61w5hzqlD7Nur
8BWtYCXYEWy/gqMbQsOfOBRoKvTmZnsg9Su9n8CdbD++l7ePzWPGWskRCM2Eebwr68Q4AUDQVQjE
2ue4XOYHgtjgqAyVtfv4Um9HBmuKG1AIoFuPN/loZESZGpLe5lJGm2CsHxvH2Hep7+3KDAtQsIAH
Dwt8qCdUS28HBwva6i0XCLKodqyL3l8zf6pabKcW3ggtSaOZV/rIVETV1SBGTvkdfs2y7mE7d6dm
Q6BQ/KtfzYeSZQ2dzupyYZvwZ/D8denF9TqbyOs85GSlL6I4W7Ns6fjepqmJlwvJe0rJ3CR2Bk5o
fO7hh30a6GJe1iTl8A6c0s5unBnOPjzWjAhUx68Il7EML0WlGnsz0GePTYfCP/LLBqz4pHoHNnHs
xMl1osuYoPfccvShIaAKqiZm6B3Z3tVXxl+Hy8kFiARk1PeJbKX1cU0Dq9Y7icz+orHb+I4ADnp3
Wnq4gRw/AaqL5RSFlT/X2f3ULyvSfzC/K3922JWIoqXeGLQpGZ2zDu470setHeY5khCwZNMsG0g3
8zeT06mvAYyXdgfLmr6ZqFNyMFhPOCS3APropEbKPXP6xvgRpZP7lR079me2UvTUmkXf5r1261DJ
VIJFNZ07EJsj2E1cN2eafQbExaksaIFAGSIzxlQ0nlv/wWkDuYARj9F92/ZkoL6OgKlOPerE7ThG
5o/RVtazg9mkuFVWshrHZz3RK69hoQK9mWiwl9FCYlIMT5E53WtN8NhU8rHNClfAyMWPrXaiSRSx
B82YXMtKWg8tWAEg6OlAtZUQJ0EFobKRg8/ziOttLlxA8Bb5S5tlyBNEXEXsU9UYGkMS5Zen7c7J
KP9uAi37h9FqOBwkRGI0iDNS51lDfsET1ZgzSHzdDASy6qH9ViLc1mEa15rjy4TxPRngfu6ph1CK
SC3BarQkqrlpADPyJCzImyEzORGecbU4zl7j6Rn3GUzSlO6mjAsswTa9c0N4KfRydqtf4U0Oq0o9
y8qtB60UACR2Kf63Y1aPQdMs47YNWuO5ADcFGWyK8XrbVU/jhMQm+6orcdeR75JNj0Ap1vw2H3MS
yhRzfIYuylfUBtn0XTbYeTbAttVt4urZazBUNrBdCQGPk73jqOVmTmho7syOoukWomxxSHpykaFU
lsMSYnqfSLXs4gQvPbDX28ZVEl9gqgVdxiBOd/nQIV+IomSOd32SjtfpWOS/4dIQFG+LoXgkWm+8
9RazL9kYwxwG153HNxaimTyc+aIhOBagrTagJcZPmKfEw2IalEFwFjfnSWmDAYs1ko2Sit2wDyhG
Zduxk97LWA0EI9OJILG0qYS7gQHNJxujzdB4qqv0pxx6AcdWkX+8s1tl3YqxBudlkpwY7/wiwTCe
gArGSEUX7LyPF4hysF7dipwuH5sAVF4TFiZArrDrGgz9yzyK3zNBTiZ23QEqXAcQJtgucmnrnZvb
HtJCVxiXCMZFtQViTNzxVJkLCqkkdYONNVSM9QT845Xn5iDLB4KE9dZwPEgWXVng6+5j0+i2JQld
+L1dYyR/xyhcEk67Zn7JbBc1f2uo9LYzVgp7h0iiIy6lhGrr+bX3ZGH1aoHjFW21raDd7WShiEsi
ojj42YueHxtR3P2yBszelSMHiMPQkAkWjk151qAHv19HtXPw5kp5IfPT8Gw4TfCoF4bSRsSQEDa9
Z8TkTDZE+4CpK4NfAb2dhSMi6Xd4E90YePhsgUJOFNavcbQoHeg4rj+nBKOsAQF1bfChWvqK0p5L
BHVvFugQvNa709XInEAYeY6nSCf1AxEU5JBnpun+JNOy+9ZxIq4P46BdEuEZ2FsRm4jNOgIAsapT
dSTRGVbRvVelVRPGXTVhoR2yyiISDjptOI6TOZwnWkWfcicFgj00BP7goE9MtSEDkklaJGN2ICHT
7nA0x/ajRbPrSzNDtz+4s9V/o22oCAjrRoJ7xWg45O7Vlge8vXTbXWmRVrxBWamuu7mF41ctOidv
MwmuGY/Nt2SY6x8eBJ8R4kONeqkRlNFRNRGeTrvUmC85iyWfTF8V+c6kFGvBQ4jdn2C/2ozc38b6
1udtgrxEB82nrFM20odqlfoIyljXosf0BfyW2MD94LnaxlfgTP5vXudY3ZOl7UIGAn/Skc8Dm5iP
KrZ+Zsg/gTHw3WxhUcgHbRjFtyWR5rJNDAE0ZCrG3ryoqYHB7O/WhkdXZuMTJ8A8Yh1ZXIJ4W8gf
VSPL+iwaUrgiKeyhAl+YDbmdWvl01ZAIV4Lcj9wfg0/K8i6aGQwbKrdY+dPGGnwsoBPn83IoUc35
ZU1jliA61CwowI1zNdQzxh01EXCgRA2bkOQ4NHVRtlRXmTdqc0eRDLe9koDmifBdiLPXpGMaB8up
808qB86+VfjxDeqsUfQwU33R4QSzOYNoaxePLF0d8+/oNruGQggO5iZaXkCB62THFzp/LntT8TRK
cOubWQzkhS1eDc9e1WA5mCSLoOVPvRpPaZkr5GVdCV9vrmR6DtndQ+dQ5vLFl1FOZKUYm3yDUYfJ
XSTtQlhEY1lX6HusNtTFegtURtqvyqHLQ3CZzPNNmkTokgJjZlDGdEQ2na6XJ9tbGsaTAzARVY20
f5dDRGyTlTQYKrHTgpHsjaJ6xrNkZGFe1P4PEcRJcoVTtfk2iF6VKNNm596Bm1hsutTO8P2bmKes
aBA/pJLmLw90xlaabKMQ3QzR73gAxrgh9q7J91671LetafEucAg27nYs8+gq9Xv7p72M3a4AR/it
hBfxKUpQOeCgttvbIjesa+haWcuCVzyTsj7d+qmBwNYlBI0CPuyRXTBU+Z4GHouMaSd7WhT1eVoT
0R7IGs2GsisgwzFZab/qJl2eXTdxvhi1M15aEtkblVLdEqVNCPHzqKGkh6TB99syQsN07diVo8+y
xR0fx0Vw3uTBmdc17Yc5FJnf4/Bvlu9TH2hxnpC9+gUVnsW8arHc0AQuZnjWRaeulCsBRbgRNYtA
oT211ArL66q8SFHSs9vdYJ5lYJk5sO+2kTjN654K1NZf/5mQpXf+HfWoMTalsBsIe4OCj9llg/i8
1HNkb1U5L4+gp6Dx6MmdbzJAyR4seDKNAdg0aLazbgra+8kh73ozRLX8osZmqND2aA9/okxcokK0
iHWwz6oI9jWVseh7b9lEpBPf9cUjw6hBsthb5IhmtX4ok7W8E+nWfeKjlV8SmFcXrHMQB4GeTMaW
cBs8LWwKVbB1zNSTG1XUqdrK0SefwrRUl+yjrGmiXQYRzsWrjYL+wiSS6Fxpc0oPRmaAXrAKy3qC
ncGC6JXwVUIFK0CyoljJFQABe/Wb5NYLZYIGgIJJ+PQuDcrsRfmTRp7WzuBqEADiekxLlV46M1qB
Hbbz4N5EGBjAZbBqYkRMV3/uIv4iPvFkfBCwPrB/D5BNtJOVzzMZlPdrl/dnU5rzFyG7GRkvmTgT
UKU0ZxPW4FfiCGJGzyC2gGWzEBA+bReGFZ+lwQg3Oq3RJBeyBPIB883+pBLt4GhGdQAycCSXZ+sP
8fiQVisrf0pmdmtd1it+HBsBRXJYYNy2EB1Xn7RVnQ91zJREMmT+08lNtn2gw5u7WUQWHFfomBfw
7GdzI/vBp/VsQ/8/TDIjEGMoaYwR5uH45IsEzXKbEeBTsDuQzU+AUizXRO5FaQh7aAHdEQ/i3I89
78yrC31AkGuBKZqrPBzE7JHP2MNVw8k73BJUwx4diCghfyiOnXxrWnr+ZHjjQOyURVnmDtsLLsRo
SUYCDYdF/CJeiu5KYrTYLEALwoKKFbXzqYxK8jUcbLxbd6yT8azOx2mnHej2O68oaDjIHolq28rZ
Ds3BXGlETKa/CGySyKt7QSpHli+EuMmSFMW6FKm394Y+kdu4iuhUEMkyt2Fn5RXfUhvVuOLzgpip
KOeALFrweaFI0X2F6FflNdrs3N7LYZqYB7wUdbI0pzk0RDvlFJvXQhyMf/OOzKzZRdyqajtc/J42
RjF3s7MdlequpT0TyhIHLctoji44t1nv2ZvzTxOF5Y4RdTR7+OXFjg2QgMTOip1xySuc2qU9y1bK
zZ7R27FNawp1MXjD9CUjLeeKdK+cYGA2/Oe5wPq1GQBKn6tq4HuLisa574dpvCCvTzwOwoTo0jMy
AUl3avoWWYQTWdS2wNsotoN0EBprr13VtZziWKl3jeFMd5FEOY3sNpdfaPMbw2aq4bNT8eoXQv3o
p4AXQpLphQbbAqgH2TDdO3PFxAYlV9zG9eL+6kTHDl9FSbZp7bL8Hdid/oHB359uMr00zyCI+zUZ
A+w6+ZAoakGr1E151+vSfuoR/0qinxLkNj4KkypM2wBESmJqBk4MhyTfJSy5CamSGTylSDfLo+5a
Z7oEwE5DSmeTfQMdzi1CYhSYiAvSg8+WduZIN/HVe+RcShIKNVteolFSwsRGv7VygkqXbNoY09x+
NWYrWFMrTPEJ9gyZK+Bchm3R6wyIl6ndC3p+ngMTZEi48SpIrgINzYXcbg+pL/+6nK2JqKsvuZt4
/rbsSGhUhQiup6wiM7sBLLpRqvWWkNpm8Ywqebob48j4xbIQkZA7mqZxbg85ATZjOaDTrtm4Xi/x
OqWMUTaKHdukAFgx3hKyeVTjHywl9XMgq0KfIZlOzztbTz+JR7DnA2Jz4ir0GmyxpUtOXSGw3fjF
6W2TF1aj8vbYHMGsVD6416EQY04u+MIDVXjDOC+vZkQn74jm4TdBZ2JBDMwt1UOD3DH4iGcJmGxi
P1wn/74wiN3tbPTlVWHEPG3iRdIbxFfO76ydnV86tdpL9EJyOGPvxmFuQvj31VqkSzxkzHThEXsT
4RkhnBYJ6BKEvLhCh5WqEsKl0hptPRTs34491cvW1g0jYqGjYm+AXjnGAYyDQz3aIr9vO+jWvKBY
4fqAuGICasCBsYucMBCc12oC7B9rKIz7ISOHJ6zBahQHFlm4yh1SWoApC0By0mNa43JC+c0d4j5n
GkoHDs6ku6QLu7nmR2clmdq62Btucjtfvk1d113pdDa+qak0vhEmQDHQmWqLBZ4EABvTgLLZILCI
dqExNq26yLN+jvccHpvvbdVFcp0KZitsuhoUUt+QU3HjiAq7CTka827wR9gaNARMsn98h5Qe05yS
0BFL+9k1alke3G50njSjeDrH1ef8mtNxuVeIGOIwKAjR5jS1sqPqTLjdpib6iCqM4gSyKSjOXOZM
wvzfee0/oEUqg0PqOCgc7BoWFqeJXhOfKsSKk3JQep+P9uBfBVWe8piHJDm3WzAYoeMkREp1VW+/
SC+jeQEcTVck+0mX5DSilC50XvVNWAEKIBa8LiTN7GgyAXZ3EICRE1F42+gso61TBF4Z9ngLym1L
9NANLTCAZIT/ACVW3aK/RlK3n1RqU6I284a0q7nwKmdfKuo0YVVa7c90ZqO5WdjsZZtyMvu7comN
ZOvFef5E34eTKSCfwD5vGc2sMTWe/p3ZN7m6SDI8YWxmW86XG1cLAlhnFptxy5/63SfySd2XVNCs
2TTdbLAYVn32aEGbC2jHOwDqvTIqxk0cI3HnOwQ/dhCU+37TO/OvFrb2GgB6Wr6wxE1XWpResl0L
kwRcm6Ob8OFnEZGh/NcuhsJabZ2uRkLPvBSR7QF35Va1eF4oTli+uqCWkhEhZc+atDkOlCFhb95y
ZZAqYAMpp6awyYdGdxB4gKFRZRkCkX+euLdqP/bGinKQJGt0tsfhyPZ7YmrtIRl33mwNL6y/PWFb
0kquiWqM3XMYebI6z2oQmRtaCTX2i3it42Qe6N+izqan/4ZmKMyqM3i51BJv4Y8t96Mfdzf/XUU5
bqlypNlbQDTfmizaZ21BjWT/can8ncIxH4RNb/mPCveYqu+pVkfLuMaJ5KCQR2osV4Zh9wR4185V
qt2Js7dFoGHUBoco8/SJBseR1JtuGu5bOEiuSVcbh5Y8qpk7qgR2VUKoDZwOg6BvzuNmzIoWM57K
dqZRROfCAstWUBom32Ky9q0O5n/bmuBH0L1c2RAObQPvqKtluL6u7RgI3jL11kWqekGt2nZvCneq
Pn38vN/0WtZLrQBauLA0pI+bR1bfekbrMMMRBuRf/h/2zmtHjiRL068y2HtfuBbAYi5CpmBGZJKZ
JIs3DkrXWvvT72dZtcMMi5hwsOZ2u7uqu1EAT5jbMXXOLzCTKVZV2JW3/yKK4KYDfKWfIyteNBbc
9Mrhum8E2rxN20L5kBdJvYDyOB8Lt1GPRwUMbYG/EB2fN00H1+h9fEe56VSmOu5yw0eOD1cuLH2u
j+asc4RkD/OiQUs1bd2VGdF5CIhuCNtiDRRZu6nEQIoARGQmDMmuhzrrHIk+imagXyPU1Bna6ZCm
xKf0UYkWtmoHd/MMB0EJ0vheczIKrHPrbTtYUgu9/LO+EUENatWgGUX7zZQ6ygbA1VLjRKDYzUuu
67mlD4hY7Wsr/1b52rRp6LbineikC30yCdf5uvr4qDSMDOB68DalGVQVX9QWWX0GMtTaKkiHNFzR
WW1v9WL6BP3LeKeMOrUyG1R3XdbdfUGPRl1XM3ZWMw6uC1/i1cVF7mMh062xCi0sZ3Sp4Wkh1FPw
2IBYHWBU24y4YI/BmCEoN/qrYYRl2A/9O7DnCPvAuUPote1ve7NObzwTFkES8pwTKiL3alZX3xBg
9N/bfkohAcOohZ3zLPvR8HtdWyBRacALPN3b7NdQQ/XdtitQORzHZ6SOkMky1OTmekJeiiJgtwAN
XokLUm5YPpLFdpkVazPT3Ye8cD6PsVI+/YsgDmKy9Ndh/DnS/td3rCts0njKGIl5M2hV+oiSq7uU
bWfrmC/mAl2CVS7sA+Q874yx7jNswuiPdubBEDbEPRvMOy7byqqhJbDSvBoxrMYMnxDFjNczLqRo
yVixjvFKnN9klh7du1C0XrAfdr9e/wgS/UoAO2zQOBbMXdTSVV1WPNCR6kS2Ji7WZWb9UqOg+qsr
q/f2MBf3BoJZd2kzFevZ6iiHOIPTPaDAg/Co0w0HO4CJWmBDvtdx1Pl0/Xed7Q6vPwvUBWApMD+q
BHWpvW4yqbkX66zUsl1QRFS3esTnvMxO7uaqhxSVo5g2eT+ux70wW6ZICQHZpN7pSnsDTxEoBxpJ
kdjcQXvf5RLpU3sdVCzrr4c6vwWQEbDTAPBZKJrQQztdS1R5e2WuIk6SJKO9WqLDlqWTsc1S+sgt
Ql3CUxfVWkgpB8uDg5l685Jfwism+WTv4UcgaYIgE0hCjmlp70+9iSt3S3ugN3UUr/VE36agfVaO
CvM5ZdpvtWn07vB1zL56sdm+JJh2w8fLglsvKMtfaVM3eGCH+mNWp/SbYILbH8JJiEsaPK4R+dfo
6+El92lUTW+Hp11drO1KXcKjXkgYlP4huruuCm5EnrgMINTgl13OxAXjXxbive9hiWRbqwUrPju+
Ah4c7IPi0cG9Po9imqQvaDkoKYiThKyRITqwW9pSpayyzjSz+za4vrqHbqS/B7ujvq8mb2lpXNgc
USuC2glNkFXyiph8cwHJ6b0iJK1n6xQ84Xugbd1xyk1j4VC6sBDg8utIF1hg2tEPPE1OYB1RrKGd
vM7DqvqAJGjFjhVER+TRtYXboaRI87oHwbSAYQF4Bdk6WUBuhALMDgOdom61cK0ZGUoAyL7ca7DY
kdZCB7IdVI3KvspaifRyj1TTRy3y33FT8e/1vlrYfM6/ME1kFZCb9nrxksVPKLHBLMVTfo3OS7w3
G7BdKFQHC0fped4A1AG5yx2SbQCM0OkX9vSAtrZSgw1JoQnlsCU2iOYNNzmo3UORUz65nqfnM0o8
mKVsNAY49Fd1qjd5YyoJwnw68Uw9j3YNLFb0kjVfMKWW1GMuhsIkiPMODiDIudOh4ZSaphW+1Gun
6+pbS4CS5gSVMpRa44U8vTBXApcGul4gIzWZsOoltLWclIzp0wjF0sw29yGyrQtRLs4V+hakKcgq
05YGhE6+mowDA/LpMjJNVn2fUwlat6NJj074s/+LuXoTT3zgN3PljBW26nXFqOpu/lDZbr8CXB7v
wjFbQu5emiuDs46D1kBRy5buWrXX4D6vMTR4VO7KhE+0btq0vofRby480C6F4qCzeHZ6sAVlPZJA
H8pR66msx2Vr3iJt76+MMdMOhdoqm+sfUNIkEXsKkHheFVgdUVv62yjjzRdEPJ32cQuwINd07Vtl
F4BjkSB8LBG5i3dFUdvrDmNWjrOZXndTT3C74vIRQ0B/HVtlhSV65bubFrw5DZK2xEsWDPnCkjxP
XvEjSSoNHBtWs9IVVG25N5Ydm6w9JqjUaMhqBxSaFzaa888Ogx0CBBIwXKrx8TpNJkr34LXR6ESS
o8z2oZ+lt1VlzxsTg8SFUGcvSVfwMbnvcg6LZ6uUTEXU2SlshJQm7ZwnG/oqzsfRpQc5odOfr9QU
ttq6d6elW+z5+hTCjwwRjSxgsrL6D7zjeTK5TK97rG39VR4EDVV+rb3pNf+eD1+8Z/KbO1J9Pui9
2d9DZyv2YdgE2xJxmnYdO330MmrJo2r1zrNWDfPCVJ9PgtD65a6FRRB3BfnLBF47ljg0g3jQ3e6D
ogbFQ6dSRQjx/VjYrM4nQeiXkVNA/5kER5rvKktw/BijZJ0qnvdF1xN31dO9xvxWNZWN79QU2qdw
qZx0nsvQEqEaWBq7JBoC0o09Rt8K83pAyrjbNi/uYEzv3Xq264XBiR9/etvidvc3LZFMOyMblxY6
024yAn+n8Ho3jxmQto76J4gztI3BrtFP7NGKvcWMzF55Kc3y6zvLhXFSluG6bDoofCI6erqasBVA
gBfu4Zq7tLf1ii7eJuEYfLge5UK6cJ2kBCQeIkJU9zQKGyVotKaNKYAb/ft26p/gRGSfrZTz5nqk
S+PxIKRocHk4qW2RTW82yqkKEHVReoAfKuaSfpn13xzVK5+vR9EuDciDugByn3KPLiszz0UJSSft
4vWo1Gin6S3NE4R5xo2DitEmSrxgazfptDH1lr5TOnXb0R6+a9hu7iA16Fua5YAI46ldazBM/kVS
kVbiFYbGHi+I028ArIVK79AIkeKwOTbgp9Z5Qn+DJ0NKr06na6zbPhbxdgr+DpLEQvyzOeC7kDVs
zXCdmAlp22SHrP0O8ZlVHPfJS6h4yQPylos+hhfCoI8mCIyCw8Gt83SYCTbtDacylhVgGiYg2WG4
hyoLYi9PqfHjTOfizuECmdEAq22zcP5qamG/T8DlbZWoa7e45DovId2YzWt6/H/G6f8SufTfM07p
KX/9UTT/sfv542f9+r9+/PyPV5funL4np+BvJqr4g/6xrLaN/81dDYkNqkoqdW7W2t9EVHheUEp5
U+hAOER5kxn+h4cKRRV1cvRlIChyHXglg/3DQ9X4J5ycNAK4HYAP4C71n//nRHO8kf7/W2Lo6elD
rQapYcq61JJgPEBzk3YuwGE0o8o8eVCbaK257TYAZYanxCoFwxR4C/vKaUr/E42tGPduSuRcY09T
eo4mTZlYNA+F0t/UnbE11QVb1rMI3M5QcoCFCPsHloN0mo59VVFWyMwHAxURRLvAKApJ/YUd4Oyr
OeL1a+EzSuuCA056bmeuo2AHl7YPJRQjfEMsE9mRrNsPeIpsK3bPtVtp5gKJTWIX8fW4G/M3CDAi
MmKQp18P5fUIJUiveWicTnmn+fkvkPTpBh11l7bnMCHsZQa3oOYwnJ1LHOzLEP+XvEfS7U3WP/59
fr9NmtcS9+9j/Z9fwuXIoCWGzax8R+VOOShea9QPLRr2O4yatBWuGNpnBUzfjT+0wdZLdRNrMgOV
PE8RUqw5iI2+QX1CBaY0jkmy5T2d3DsWzfI+0o1tPlXlTTD2n4scU5+uGJpNXnXuXsusHlMzm2ug
TT3qva+E2MGZIdfANBu1pzT2/IUkes2S8/HxLOGqzcIwpS89dwqs6FZvHtyi3RiIYK65zDoblAmx
ZkPM7ylTxwayCg4FFskAsAkAMsqS9Hn1aNqCOnz2O7f4XFfm9Ajeqd3YIxt5VfTtbTq49v76fJze
p8V04NfgwbHjuYCZpyyNneF212XcZx80nvd76r7ObqSRA6Z98LZWbSypnJ/HQ6uG0hlbE4cgpcjT
RJwrLJ9mMH+YZH6pIJCiIwPTcJNP5UKiSYbqYmSnkaSFNqiTAzGbSOadAnBjG66Rb1yHO2+LOdPK
p2m+otG2Kdc//vSLotvBaqP5Ka4Yjthm3lyzSlWhLjlb0UPU7kAev4tAn1nudD+ZS4pqr9zT01wj
FP1crv9wcRFWPg2lI39TJ5MePbQ7ex+9j5+9Y/7OviPntc/xO3yj9vm78ajvnV25a16Cn96D93Qo
D8WtfmynFdad1i/QSP5xqc14enX/+9O//V3STppUZh5VyRw9GMP9pCXbMrfxhW/3PMp2ceSg7Af1
I1ygp51t39TrBfWfcj7IFFqcpx/DnJVK97tofGir/BfMuz1Q3CWd1bPsfY3BzU3w0w0aeacxIP6X
FEjT8cHGT0hD/NHq2ILMxzH5eT2JzjdsKZJ0UYRyG/t2TSSAK5vizrqJN9+tNXjw41JT8myyiISM
IG9q8WilOns6pmDKQLT7RIoBoBr+sBsqgM/T137+FGGdS4tiVTkLhWCRmCeJ+xrz1UuEWzAFkdOY
ZjobPto244MHpTXWqaxhF+uED673ocFg2aoWduWlePLlQWkNr9eIF/o+tYnioZ8RINR+2a1/G2A8
pCcLAS8lo2h6QxznysV/nQ5Q1Xsqe3YxPmhDON4OmquvnRSy1fUsOZs6Crxo6QlvdOR7MKk4jRKk
RZcOVlMdHBBI1Dg2VeRiOWMgU4uMNi6RbhHejvi1XA979jVfw3L7495HDUYWBJlTlNfGuKoOihc9
qXBBsVpFWBerdL344qWQtFr9z0f6il9hSzVg88q1y8pR0O4TI61yDaSvT6kZap3l7GYkhXwdAKmV
3zXe7fWBni13XmnUSXFWQfSAV7O0v2IN57VDaU+HyPQ3kwnSv947MdD8Mv9+PZJUxYTyDdkdxVAK
Rhy0/FuaShdYgImFqvFgPihH8w444Z2NvNCzn8MJWWv7cptv0alHWNlYepOKP/rtYvw7tAiqIdB4
TvguAEl4jWU8zKO9trkLWrD4pshEzNVcQeVayJ6L4bgA0OuFLM2Oc5q0Xj/gPhcoxkPgqpDKH6mL
7NNhuo+MbaJXvJT+65F14bopr8PXsb0JJs2gHVFxicrXYPeu8kXz3//pn29yxRP/YpEDvJAGoztl
a0SqrTxUg99huAMjaZoUdyH7xXZ4OkP4YHBp5y9e9TzqTz+ZqdUYumZFcMgreI8IFHwp0iS9iafI
2P3xeIjCJZwHJPuKXLwpqJtkAIKjQ9vE0UOIeeimD41hIQXkdYViITVqnG54lXBRkn3RAm2akfWb
8iOKdjbCtJi3zn2pfYtgBe0rNf1yfVDyfkU4nrpAH7jemhQtpRuZiWdXOMPIOsajt0EN4DhkaFRP
2mZq9A9DCY2xX1jOFwYoqoZiuoRGioy4K6twrmDpN0cD49gV2gC3VjDDjw+ce2CpCzl4lh0CqMP+
RC2AehtiwKfZ0QDjDka/bo4t27FpwI2OTecu86wFxdiztcRhYwAeo+LMf7jinsbxkzJPI6NpjkBp
7qPuPlO9/fWJWoograYJ9zDwaUSoQE3P6tGFgXI9woVvBaJPlP900Y+RXW3Konf0Pmibo8PlTVHv
9OZWwfnhehCpzc1mLr7U7yiGdBXNtGb2vYQo5kt5RA5y/pQUsCZW3lP0HVRX+nPwN8VSf1R8nJNN
Qgoq3U0dSqlFVhAUbRzEORVtC2csRCdn6by4sJxYu1QVQdbyN/lURBMVz1qRbxjf8jgtHpEBHeAZ
h5DL663SwssZ+h/XP6l80xFfFNwSFVvOYxo/InPePKrCQEt9VHrro4sjN9LyByO+aQyISytsNZtu
YRc8e8SLcIhUeyhd8EylWX4azp79KfEsq2YCrZvyMZhX3s64n++Th2CPcdOtcefdzV+UHzCyyp/F
p+tjvbQK3gY3ToNjbzbUc09wNdPXRvEICWEhQS/NIABfV+zCnPlnNSgfEkoPR/nIebIJ4bhDAUbG
CI4glqMHf8q/FHm0sAlfWBSW2KJculUgP87eThT1XL03lOE4atomnftHQClg3puNVphr8JmUD81d
nXwZVZzmsf4cBuwDl2R2zte/JdrfKO1wfeXlIeWRUuc0yOpoPmowrxyMGFqwCkvQsktD5cRRhTwy
1wNKo6czWNXuGPHpp6OGbhLG1TAijJX+3f08HoZV9a3/WL/kS5qU50cOI3sTU8qaRsNkzB8CRpYH
6zrf4Ta2wuiJ5f94PT0lVK3Y3WhU6RRXuKmSPKb0Das5oqpZavMRYkeLlnK1ytyN/sP5Qv88zzbN
O+MFOe3rQc/XxGlMMa9v1r9Pny5I1Gk+hoa2UcdPZbvUHZPwcefDko43Q4v6MDXV+WjsMLi8rx4g
hFEq4r14r9wqm+gWNZY98P2oWEW39T77Fe69ZzdfWJpLA5WOwKYpAx4J43yEinKnjzeOXS48TV8v
2KcHBd9SlEiAI3BjlYE0s+4kYFWb+TjBxF3Z++Jj+KOvb4Hqu/Vq2Kcf3A8Hbas8qd99vGyelKf4
UH9MnqsNxiAr/35JiP6s1PGaT6gmIddOHxRw2OnczkL/tbIy9Zh8pOqgrY1yi5xr9wHUrPPX0pPu
4tpE0fi/oknTnJQYFDmqiPYL2xXj1qr2XrOC/gTjiLMZrdjppoh2/sJDRGqL/pNeb+JKE2uELjjg
gbjZr+i9tUNxZYP6/aNzH36I3oX3c7VSP40LS/V8n2emPRDPwtHOOivuqpmDFAti5Uf1l+m8A7uU
3abGBw5rYyHQWbFVzCGQAIfPCtWGruPpHHaVVXBq2dNx/Nzuoq/O8/wd8aX3KDZE9+oLntzClZ5k
69bu5+7mz/cGAZGkbUMZBGDhaWxL8T0vmvzpOKO9MSprfGwWbo0X7gNieL9DSJPnmCnyKDMbunoH
dm8z7qZf5bv8nb5v7uBA3Zp71MvMrXHIY4z1Vt1C+Et7wtvoYprfbH7TEGbYEYXzMZ1RrChHZVd1
qf1vgqC8Ja6tgi4lDdFNgVnlYNCOCqS0BifzZglseensBTfyXxGkYShZXyGww77T1B/nKLlPJ+em
ytSFbLhwDlIpAoLD7YYqo9z6jqIOjrzYxjvv4E27bviE37C21F0QX0PaQ0EHAhylKyJE7KR8n90q
LuLJx4I2MA+Cvhm/5GH7NM3vPMVcOPvO777itoTmMP1CAG7yu8ud40mLvdw66LEHRy98Gb1bNbr3
oMqGGeJOLa7K/VLJ4cI+CWMNkTcuMbQrafCeJl01JW0dV113gC52g/b+7eQ5O99VfnXK7eS0W2E5
neb5rq+/9bq7gV/KS6ffXV/a55MpeAGA1mlkgxd+3VTfZL4dGiWEanU8RD4dFH1ydtT+q3VUNc+C
07xw9p7fbEDo4+4NcAXgEeej9IQqcZ5VhlEPjj5P0dXYmttCCW7bNL91Ux/OnLoGwvJF1UPEEt73
oFtKb8nM+WyR0NHREPUTxYrX/v7pZ/f7mJZoYHqHqHJZg2ZJ58Sqgp2ZBNFCU/hiKPAooGBABWBE
dhoKoctxiLisH3xrtrZpGg8ouvjuCuWP5E9TmJc2FSV4BzTWBQDpNFQ6tmqEmtV0HGBYqHSCxvBn
NL4gwPFOzfp1rR3DdqHFcLZqREjxzmc6RYdM2s/MytBr4QpxbLD0ojp8M4JliUzjkQrKetLb26mZ
9/PQLeSQ+GgnG4Oo+gNsF8aWLFj56l9EoAxHb6iPaIci1az0/b2X+vN2DNFQjWP1EMGVuO3tqVhY
KheSl8iCrsiSNXEnFGvpzVqh41UFblo1RE72BYp+Vm5RBeBZHljhNxo72yBWdwjNkXh7+C7I+/f2
QqHywuj5phwfHnkDFlee56ZGIMSp6mMyK2oPEMRMtinyVGt6ys0P+PYIiral9thr9VJVQtLkJ4eh
+gHptQG+Y3jLK/N0/FYfog+RdvWxtgB3rTBNTveFk3hHBEZz5LD06d7xwvl+qif0yzvM3YZ21jaM
o95WZY6nYTx9UiNL3yAYYawVvzfR5rDnHTpDwXquu/E2qe1xhd1Jtb++zZ0d8OKniy0OxiwNFflF
5eMXGcJ+ro/R4KHnic7tZlRsb2FFSDSkv78QhTuevTQZiCJ9IbMqEXL3qBDFscc1CcfdrW11n5Mk
1u7RFYg25jw/BTkCIUNsuNsYXPof9mjFHAkOFBAYujhnR9kc5X6YYYR6tPuyu53rNN/hzpQufM7z
pU9BVCwCOC2iUCmP0wO2gMcI+L7GNreqO2dfBz/31jY6kR+SNOnWTthFN26fDgcwrOlCPfbSImAd
QoNm2xFNgdNErM2hwq3FbpAHEPJ5eYX5TNEbGB+Gt1o5xGjUYIynmMq0vp5G4g+W9h62c+jmqMLi
BirXuV1MJEI/GexDInQYO8+o9nozdAgXe+FawQTnpk68738YE0VkTGYxfeXAxJlV+tYZXS0tdAKD
VfdNUR6iwV9DuNlo6UfUjhZ2l7MDS4olltGbHQ4J30zpSl8/QvdaI39y783NfeEsNfnPPuNrGNFp
1DizDJm8UMyBq3WJqR9Na2X/xEIEzVHtoft0/cNdHszvKFKW2F7ftmrMramvxpuiQM+hvwuDeaFm
f5aLjAWZSbxa2VtECfX0k/E2Snx1TvTjUO/s+WYy7kZcBFrkfB7bcSH9zi5rFC0FuZwSH9dUTr/T
WEo7pcD+R0b0ObPXFhY/HwPj9vpXO1vaIgaaKTRk8SMCFnkaQ0sGr0FiRT2Gpjet/CZ5SdoZaVpn
NZuYc2qFumom/Tavg4Vz/fx4PY0sw0soDiEg6lV4VMOOW3VFdMM9aa3M32v0pAvV2Tdzs9FtZdvO
X7xO3YBdXtAjEN/vZHmLXwC7A2SNUMaXbzSc7m4SjJDyPCfdYey6Db1PE3K9XfaEm/nCWju//4to
YpcGLsj9X34P1lxOnRDe4TEdtc3g2PsSocYm1BFcjT+a42c/1T+HxQdrKDeDAlMd+tdUpAuXmksp
xQXOZri4bIFoPZ3uPNOKBPF57WjNyqZpvhgZMnbND7VZon1dyitwGtyg2LAw2NBPA82J58Z1XWtH
40Pc77oag4j74keKC6V5BOJzPYkvjQq4LJL2gg4sULgn+1ikahNGGppxzHv3vYOH1zAmD22dfa4T
Z2G9XNhlwGj8DiWtyTGOxsgbdYNejf4+sPVd14734zgsrI5LqSkeLQCVucnwDU9HVGV1Z8bazM4c
m8k6iL3Pfo/ecWt2H41kuKnsaAn6cl6S4W3KLU/l85GdvMJPQ5ZZ3kWJVrVHNcrczym0o1VfZ/Od
oYfTOsiy+pbt8GeqJs7WScxiO+S4iYX9O6u0kGJTOar8CLVL1AofpnQOH8qk+V5oabSPrKb/dH3C
z4t/iKIA7oDJy3QDf5Rm3EoG5L7btOWU7I216eZ/VRBYtkXbW+ugZks2uYre97qnIHbWqlsEkfot
TtcdypF5uO5CpH6zDtd4jE703fUfdz53MPl5nUHixKES4OLph6w5HlD8TbktIca61dv4XVyDyOyt
cd4atnKPdmG5vR7yFQR7upVRz6KXB+IUACPPpNOYXohqOjrE/nHwJ+dL4HbhjyFp0w8TOkTBikr8
8GXMDA89AjRL/yq6yLBRwlQSysL0bz6gVhYdXAViKwJWNPZXU+jHL0kaK1/KStUynj0O2GBl8qIv
RoQ92GogSbxVgBLeUxy2yKPCq57vhri1nsxSV5AYDtLGXXl6ikCW6iX+s2smCn8wrtgIkaKfe8gV
NNZXmhYlf1E9RyUhcRXnixnrw1OCThxKuGU3fJsam85un8XZs0pZG+BuavcfAY9k34ahq3vIhllw
HAfaGX+4q9CSBVDBAayJQjr0uNNvqpYImrFGqyNb9yYYcb8JVkYIi2bYX589eU+RA0mLfVDUoTEq
AnUuNusKaNr0KNw/r0cRP/dtishRpBTJqfMUPRT4o6WCoa3CbdEUC7uW+CPehqBAQO2OMw7HIWQx
5FKh6SpoDGpxf0yz+BCE2W0fIR2NFoa9Rrd2CfgvD4hWK0hHVpngTAJOlj5bnANhK5ENPUYhlZ1J
LdF4ccH8X/9sZwcZ5VUKLLyvsGqAoyd9tt62R0jRESCNsN/WzYCueOu8b6thVzjGaupn2pFuvp6i
5A+zgncWgYULEUhyUI/SQ8Ad7LEtqozHpYlLM9ajCO8iUrkwPPGRTqeMKHTnKW/wOTk+T5Oc9xwg
NiOnyKH0G707ulq0KkDwXP+I51N1GkWeKnSHJ80ueKbGab7NPP8TvYdhdz2IJMjCeSC+mHgiMh6e
UHINGRPrQQ3dmHdi62/S2DlWwsGo/Ukfd53M5Rapw5vSQy8smpFcVacVXgtoAM3DTYkE8PUfc542
3H3oHtN+43edSQZMWdoVo+mHj6OCFbtn3yUFCkgJECm9XfuWuavap0b3Fl4MZ0cPBBho21DhYATo
RD6dTXPyzInWUfRo03jzdtGI+ggGGrfZp+ujO59PjjZKDwIVLgq80nyaWd1oeq5Ej6nWKjsV5bkV
WjtLpb+z+govLJ4/+itH6RVzeDqcwE4RHQ90TlLDG1dmomugfIZp12sYDQyOKlQ2Tco7zdcGoVMa
yeUSsE4eKL/gtfHBjU+lAiaMC9++kPMBcbc819pjj03NupiyAcXgrFi4VC5FkfYYDX0JbGDU9jh6
wdHKAPjDtFjquV0KIozJxTelZnzGlByyNB2p4R6NwObYTNS8fFFmTV1YheK3vt1QxBfjsESgDxkQ
TMekFHS49LhF9LoI8aSvhkhI4ir1Rh/daId7WrX9s1TkWBN6WsIKko3qTG3FKHHDzg2tOgZ2z9b8
q7JergcQU3wyoNcAoJVJBPbjM/EPBGUKtbeqY+oEKy/iHkOLKPz4PwsiNUrGOicDUMM8Rvmwxsd3
QLrCWSKAn2WANBJpavLEqgM0xaujVnwZgFFGKFVfH4a86/09Gb+/lXRmZVVolyMmkUcEIlFLbRDF
QPicLvXKb7fDUjNraWbEeN+Urwqsz3EZ56NlxrOWlKtiuKeA8Ydbqjwk8SPeBNFKY8pjMf3ld8Yz
31bmanR4oS+EWZobaQtws75roSRVx6n/ZgA4jJaeCEsfSxwdb8ZhYChvKqNZHV1q+Ur26FjPmvvr
+vQvxZCekGmqZFGM0coxmMADu1+N7KPVLVS8l2KIFHwzDjSLcYTpSbE4U9EgBpqFDc5iO3phOmTA
6TA3cVN6jKTHkwD13VVlLhkDnm2Up6tRpj6lDYMoK706Olp8UzmYTYGj1sutUX67PivypeA1g6EH
6K4QLKWSePrF1NYPAT+y7HlabF16NdbwxUEszfHe+9ZCS+Ti7LyJJf75m9lxo8x38kI8ZWpv3Tnv
tP7FzsLN9QEtBZHWSq2oUTroYh/rcVcwblRXWWv/5vkHN+D3Z5MWDKrVXt28RtHDNdZM+BToK0Kv
u/zPUxoAJe0NCpE0yw1pPLaiIyWkqGz+yEibODLwXl7l40KUC3szxSTQRDxoUSWTmQgVgut+WTfV
0fDoGPO4XpWI2GvYvNJVXaMA8seTRDhu5GDiKEqcteAqw6cfP5De1V8zpSvUvFdwYa8HOSuqktsn
UeR8G600pRhUHatsK14uh/IxeYoxqCtXDbLw3+eH8AlxvutRL+Sf0P3lhSFqA9QITpM8aSMdd5yO
+fLSje8PP+2u36C7vFCevhjmTf1BOq4dlwo5nQguHvHXEaxXqhyS7sf1oVzYhE5qHNKBrZvIhFgK
MWI/3anmU629NG20n5G2vh7o8ky9GY300YwmHvq2YbsbEDfQaeetZnd8qAf9M65yyKG7wmliT0P6
vYV4eerFd71j7HtE1q//kKURS2eUUySUVQexQ8XtpnL1jdHCYFf1vVsuqQmdPUhfs/PNmKWzSnOT
QoOiUh3xtMPKO8cM4rl579wkL366xo+OPhjyO8XO/zMfUFpUp6UrTypBJpqSJoMIrMXo72PR0U9P
1z/j+dtMCiHfWLuckomojiF44H3u5pX2De3VpIVztvGCXbZk2b0wb7JOVaBpxeQBhTgao7XBpVuP
MGhJsEvHS+760BbWnQy9xNiQ3TMiUqRXWzO6w3ZopyUf/2dBpEM5y7oA2wAxQ/l4Y3X3RtjcolJ3
PciFk//t6pZZwb7SYM9lMEdqNuy1vl7NePPp3bBSkkOtLfncXjxgfme7XIPWyjpSLPHdeo3bPwp1
TbEv52LjmS8OogQ6TOHOWnrTLKWFtK308/8LCo6dbeWIDZE7fpqbBbKF3Pb9e0HRM4PYTXFJ7jd4
EPfyruV63ubFLrHUFaXolQ3I2fHKHXW6Qzd/uj53lyMibsc7mr/kfC/o01VZOnN+lvgKxvG7Mp/W
eT6DNnLfJ563rtolsNEZcPzvUf6OKZ0GLZq5gx3yls5NXEWNzyOGC67Rr+chQvcP4QX9FuEuo7kz
/pjEasD2BJkoVEOFkI7sCh7HReGVhmIdBsdcDY2QJvtoYALkqj/U8B/NpBPhnbeaKWeZKgWTxtkH
gebmaWAf1Pabo/s3yCesUONdUQY8BD6Mi9rdOG19e31Gz7dMKay85iNEUQ2fsN0vd1ql5tp218m0
GfAGDD57P8P99XgXRwleB8aMJko+0iGgKq4xzDrhvGCfYFZZbKYC4xA6yxj9rJ18YdtcCicdCLNu
ZRQFCZfWm/4Zc6fQ241f8xG/ndX48/rQzjNVfEqBpwUswzVShlomRma4jRfah5FgPTZom6nd1Mo2
ard+u7I2+oO9vR7ybC+VIorhv3nZYEs3GUlBxGrynvT8WZuj7RhgbOR/nMOl1tPZEXQaTG4hqh7S
wSgs2uzSm9Stt7boH9b5zfUhLUWRZixV5tyvE4ZUNLsgrjkVAlzMvl8PcraPSUORbrEDaGMjsxlK
FGZ7HVOGLvdujHrc1hlKPFW9ciEhXg95dia8hkSYiRYATSL5AHeruabX5ePH4eL8m2K3nmyU9C5c
Im5d/n6/40jrOUpTvZ9n1zpEAVQm41Cqe71aeAQsjUX8hjdpNxTprDWFZx3a4jnFYtFwsPKCNJVb
C3eF88uq9NXEL3kTafZVA7MGIuFxqz5539sPOVaj7/Tb9Fv3ffiMIAZ29d3STXXpG0rn92CNo1rT
2z7kzTash1UyCxfxl+sJsRRE5OiboRmVFsSlxeFiKt7WjaJdnP1s4iUX+f9mU/qdD9IWoahAazyd
vGvybW8esenxvro/eM3YnxR100U7u1zY4q9nhy4rhxYNqGyu99ahKvaGd586zw0kgmQJG7IURtoo
5qk0Q6y/rYMVlGvdwZVt+pyPG92rt9cn6uIZAv/j75V71r9SoVbFxsRElZj3BCv2I0H23qNDoipr
LA2uR1salnQNaFVFLRKXr9ea333bvCurb7zo10O9ZEhzYVgW2vpUk7DYQRRP2igyp1eGAovRQ9rh
QrrO3o/Ij62iH/ji4Tl+fVDizzppVwCCQgZORxUdzDw8k9NcNydA4TWd3oNnbCfMa9HXXzjoL6wm
IoiuH2cvIopSmnsgvzHQJIKK4jP1t7TZTQUye05iLR26C6HkK4yS2b0ZQhk6ZHaMeRfip/XaiH5d
/2JLQaTsdt0UN0kQKQeVyxF61hu7KdeZs5TbS2Gkg1CPQSkZPWNxnGFt0kZQo69Fv0R3Oa+zvM4/
tBA6p6CW5eKUjdsFjvSqddA+ZAf/YzWi+8Db3NxYE02FVY0/CoahSwi8y4P7HVXaYYt5UnFrJmoh
gEbPrfXZbm+vT9PlxP4dQko7PG/KsMQS86BnH7Poa7l0mi/8+TIedcjbPCvLiTSIs40HggC4wcLa
XPhKslvDXOFbqGPYcLD1v1LvGXtYdYoWVqc8DIuFCRmZdihbgFDePF3/SaX6LV403SP+mvjAqd5P
ZVSXOIGvzeK3u4xY+gIjiG4bkMEz2IgLuE9DEbd/TJRcxSJy9JUvrlv3n7Gh6/4K0TkFQGxrLTIW
Ke4mK/TiG2tdjMHwMey6aj0DPM5wCdRAg0+pPnzR7NIa16AmgpRnmO99MsqoQvKY+vK0ytDEyleZ
0rQKBPmq/X49s+SrvRgM4FwdYX2h+y3rb3idUbYBltOPoZ7Oz31e9au4rjKKjw5qxlp2K9Q3F6ZJ
vha/xkTrQ4iMI7Mnn9xG2mW4TRvtIxt2/1Mb8NwGtIqn/YBWpFUa81+J2r+MhrWwiuQUJC6GckKg
EkgDEBGRPm+uQoS0tEpVh8cCr8L7MIvBIne0AFAcW3p/Xvis4ouShAgp8lCT9tUpBf444AL+6LuI
hIZ+/1PpcLU21OfWmB/8Lu0Xlpd8nouxvQ0o7bCxhW5uZTjDI62OcDukyjOeR8NKn2BONY3/h68M
ojEoJEltAN0q2kSnX1JzSzsO1HF49PxQ5x1fx1iHDR/x3vR/NHW/JDFyYXAgbRzA1MQTyuan4Tg9
dIwg8+HRchDxMaau3QRotq2zIvE3SlG5C1fLs9ssjDdQb4BKAaDRY5GRYYFlNWVIDeExdX5Fxv+l
7luWJMWhJf9l9rSBAAFmM7MAIiLfr8qsrKqNLOslAUJIIIHg68fp7ntvZ1ZP5/TdzabNqqsygwAh
nePux50/pLDb7HRy1oUoyRipfZpfkqVHzLO+QuLlO8/yl/cDgjdwVDD8gJwEVs1vtrFizNOgxVDc
Xby2X3wy8fM15LbCLv0ROJEpYe6bla1+zzDpl6kEfOtXn/umfFoYXeTqY3zrNnr2a3IUaXy5BATj
o7rcBltOUM4iA/McwcFQrPoYczPvISm/bOG7xQkGxiEe2+1O3wYIjTIPkTGa0bu0C/N6iFMFRGx9
j8X620/BogG6iFQWTEC8XlARnu64T5TdyYCZk+pjZM50GLf45731F6X27oMLGhCDm7BPh+3/vkv8
ZcPJ8iF2gwuae3jHuifS58ixWVRW3BaD37oyxIQsbGShIfallDaPQLXG8tPGkvW8wJj+JXzrz/k0
dMeNh+Zia4P2j93/Xxmo3+of6oMdf/yw1y/6f+4/+m2AKXPDhf3fr/8IP+8/f3P9Yl9e/eGgbGPX
e/djXB9+TMgb/g/r7/1f/r/+5Z+25Y+r/vG//se3wSm7/zbeDOqvjuY7efufrn37r//zx25eevwY
rNFhJ/Ty9gf+sEAn+W+YiIQ9ItQke37q7jzxhwU6iX7L9rQ9RAHhfdsH7f7TAj0tfkNXhmnYXWGO
DW93qPzTAj3NftubAPzV/oBxjGb/xgL9DQoB6BniIegU4AW1i1IRhPR6uWxEE7vnZ9UKiX6X2TZ9
0pxOpyDa0iu7rcVFE/Xqcs/TOCFsLjvFGD7tyiyTeD3FlhWIjmbuQinePv3lFt79Udv8FTN+vf/+
fmE5IghxYYjfwZH95sIyhpW3wM6mRjqTuVQYSESywbTgQpFAUKVB/h5j+vr93D8QyD+GMXC07KPz
b6WHSbiMzeQlQb4zc1U45uPFGAf24z9/rdf7bAZmIUWiBDiDFIZ3v2aJbmbyHnlJeQ02Nj55tsW2
lKYJMU8Zk6c2JuaZyQSK/VC7D//80W9alf2zYQVKMWuCKd3fx05eP2uWx4iEyjw/xBvtvvB+kBeT
0htEYykw3VHG6gRThOVYIPK6DKZc2XITjpx6iJlvELtAb22s8s/vXNXrCumPq4LnMeLoIFvA6M2b
cz3TCS+A0rOa+Tg4ogqGqUY0TLZUgVpLXWziofXLLYSh06Ves64UayTOKJ3D5051WIBRcY/Edibq
Mc7g6PTO5e3b8n9V3n9eHigoDNtAfwCt8+ublm9ZvvFRMXAGRX60XRHXYZuML35wMDdau+g56YOh
KSky305R1CKdekzFiXk6XOqJ23fmIV8Xeb9fzp6lh9n0XR6PVJnXl0M3igH1aRSHtM3xIo589Qc7
27yk0UC/9LmXR9+H782m/863vbkLcJPAToSKD2Nmb18OkhnZNsI0B3igpVUr57h2q5f3XsYgOcZx
XSqhGlEJvUXXY5ovp8DgkW5I7KhamLOeVp12h4FE+iJgIngKkRX7zpP6mzuD5b07O8KIDSr+NxWM
n6bUEEmbA4Ne+360DJA3RJ51wplHUh1MhLOxL955HG83jV2Pghc5xU6Fdwqb6OvHQZyOXcGa9jBk
jJ/yeJpPWyqHd0rfv/kUkEqA1lEdwtP07UyEQiR10SD6+OC7iYmSWgx4SBf3D/+81n+5g8CvfnfU
grp3D9/Y//4vpYNqsHV0bUvrjq7yeiAiOVcw1nYIebDsBFERPbWAiO7++VN/H3R7tbb2aY9od/GA
Whqeqm9KQJuoIkWIXFIPMNZnZ4FIg59J5IU6DqsRx36JJl6tsUxDyEDHdTwwNfQYeNoWslR5HoxD
HeC8nPd0WvuhCwyyYoZ4yap8Hdq0mlKCIZIxWfXDmCnQyFmy+Ye2TfkVllJ82y5tdG+Q/JceNIy1
8tKsbLriWxz5qnXpiv64D9m1yNngTw5bxGkKWzIAVkJIRjnPAi+givXRBEioLUdPhhbhIROQe1C7
9qPQHrxn0C9wmhFkuMA6aTkkrQjxqTo4Jpuqa7oBXZPL5Icpb2RY5pHhpFYI1JjPQXlQde9nxc80
HWR+iqM1bTBEMcsvNkXW6aGIV/nRF6RhVd4FmCrZLA4PcDCYD6yiZKLmhCiGDqJgcw6NJfuwNMx8
lEmLie1+VFP9z4/z7xYRdieMCOLFQEbIm75JAgZB0CdJ64z0QT0gf+SEmQZ6oMb1dbzJ+UbIXL1T
9f5yhuxLaDfzRt8EEfzbSZSFMe5irtO6j0d62EhfHIzSuiaBeo+0/5vvt/ui4JMgRgPm82a1ThPv
UEkV+Ci8EJfRikBkJkRXaSjjL7DE1yOFcUf1r28qBacMq2Fs/SBh395UzmeG6p3CarKw193qb5nI
ZJ1EbKzDDOUKtWP47+8ptKsJ6kIUhiD13uynQxKLgK8JvmjTJEcYPNFKN7k6xoZnZ//89d7Wenhp
cLii9tpnCuCp/GbjQTHnZj8PWDMbb+p5HczZwmEcFLYLMHw/Tu983q/HWYTAIeSZ4kRPUGa/xRJk
lprBdSKre2pR72C08mfhLJAgmvjxCODYLadwGKOtRkz59hCyzOtT2GEsotp0Ppzo0iFck7RjeGd4
pEWNSc71fFJBbt95nf5mZWMmme7TppBrRG/xI3jG6iWwQ4Y8GFVcOQfjCKNZWFE9+f/GR6E0zTGX
9jt+9GZlz/M8FUbxDA7TPTpg2FOdt0GQVxKb8TsP4G9eIgwR7m8rfMex5b8p7ldBpryd26yetpRd
uQ0B1hvKV13mU0NhayPbS0Ak/y6qFLVTtOuLMSoMXyW6p7W/Pt8GuOx5EWxZ7bIOlrECEvORTGvp
uCenf7ui0Uzs5sIJoD8AV2/Ac+G3TK7TTGsFt5O6TTCOYeAwcEpaRGdDAyrfERvvl/76DEUsGyB5
yM33maO3w4tMxF1fUAR/QwueHqdgtVcFDtZ3Vsiv7yl+c0xBXO87O7RDr2+gaWwAkf6U1g1diyqI
GneKe+FuYopJZ9qZ/J3Pw6/89XthV6DY+vC8CArf158oIbxCS6YwpgvPGdjQNF5ZQMTJjHxu6wtV
qiEWrJ5WoS8mbzYYWyyWbjDWiNa5zHPdPmQsB286AROWtae0fxyauVX1GsSsqxYJoTmoQlQPwLnj
s2Kz2yMKeKNKtmr5rWHDehJNvPyc+ma45c5KcjQZEppAxInFHYcF52o55SnnGNM3zY3f+vGLb4Hh
10GW9HeDHgsO+cAkP5sWmAy0rwi2KNtwdD/EMGD0ZNZcNpCFk+UrG1B1VQUbMovuujWX6NfCb8mo
MTeJR98/TQDznzo87Z+dmNgNI77AkOq8sQ7epzY0ZWMCBW8Zk/UCL1OUtGUa+uFrOiSWXcB3I91v
IlvvYDGVqSqhUrLj1DVrV669GEHYj16WbeCyqLTdJtEH2ia7jF03dGXhuf9BrMnQ+nPav1BtIQP3
TpNHtAzzs+zWlVedBMtw5SQyEspiXf1XNo9UlpPOk6FEmGuXlDNgxWcxZ0of7RajpQNP08tjB1u8
rYrEunWnxmcpKiYf27jERWFDgiS7/7atU/Cgu6Jt68EwXMiCOmcs3bjS5Mgkx/9BJZh+60cmflIy
L/heXcPdcWwW/iBXyUCom0XfjjTQH1GxWVsGrEm3skGiSo7ECEO20oD64OXSBTHsPwfSesx0RjAH
bredEZmtj1VJYxVmV3LzzJ07mtsnOfSIuRKOwrM4Nqu6sETFgCy3vHgo4FWHYADkRF6GEUwHyz5K
4PKgi2LCbW2mCSFfrWKXeII+qlB0LkO5bj1IGNifYlQFzxb/MNNRs1Uti90NArasq4pgzB7bEIP9
dQNmPb9ecsxKBqkS38lAiu7UDjE73+xC1wPkjeq8iZUy1RyH/H6mG3nEB4Wy8tM4fFy82h6wruEO
zISef5hhLNypGzyulvQ45JABxcwtHZtMvlNp7Jvhm81rN/iJYOMA5gIkzeuXvPFpJCOQ67URYXoy
ig5wY1Tk2tFgOaDk6Ms4XJY6Y8sIlOK9qOdfYREUcrDjgasYAYuLovX1xysSGYNwClJrFQiklfSb
qUdJtjpfIxDTNtVHl2heTzRQtZ5GQKnJkN0SPPA6T91ypaPgvcG+X499vM6QLuwVCqqw9M1RZYM+
X4I+olDMo6mA4LC7C3JTlEYU8v6fj6pfIECUsXvKKb78PtWfvS0xig6IcZLZuJ5ZrC5dIrYKjLY9
knn0H1bqpxcBDqSe2zkpI8h/D+g7hmrNM4bXmYkqcys2qjxRx3++sF+LBAx9wDoTXe8Omb8doG0k
XaaoVVkdjoO9Ct2CUfKY6uA45NqWrKPqY2Dn5Z3F+IaR2KsEgPNwz9ytz+FD9vaQCws3bt280Fp2
lF/oBhs+D/l0ljfOHbcYxwpF1N9d1tjsXG5u6jHa3kxfAr31nybL3subAxD29vUAdrybp2JSKQIc
/LYtj0bvg3iOOSqI2V1AGbSlx46iGywx86ObKvRrQ04jAuxh5tqiFSEay6dkqKguONbw93kFfFoV
m8rOfRehN+wlQlPLeAM5g+xG1JeYkO9GfY5OGXudghfGBdd54RCqaKSuNI/Tj50Dq00ojGBw/pq5
KKE+Hc9IK7gucUpivNW1EY5RRrBJQrCU0meRckWrcF3hkZ92JGZ4mVxzIwkRUzmTaOAwXu/CqQKC
Rr8NK8xCSxFNcLTvhdS0zNJxeRoguSLlFOigqXSy8PPI2eZTrGNpq3jhw1SDOoa8N0ubqf9m+JDI
Q7+6ML8AryRxrjVBHk2+ynwkh+QYNxm5TWM9PdFt2ewx2jDaiFFQE1fM0gg+pe0abjVMLsfHKQOC
cHAEwe9nS06CrUZnfd0jkF3dzdhTbOl9Bhn8IEL50TgeV8KDaTohPxw4l9DTpGoTQNpTDo01vPLr
2qdV7Iy984NNv7dDroITzkXZ/+jnNbSPYKFCmM8XIiUIvv49BAs8Z3iIlc7cBQ7u6XxbmLnxk6bz
lclaWIF2Mdu6epV+SECSWTOeVmG75pil8xjdI1LbHQORxKZ2Yx6yckefG8S+aaOrQU7iFjY2BS21
bZfHkINkBGwB7gFPk1NTr24MLC5fR6YmIWJFj2McTt+QQrbc46Dm3zIsoqbcuib9iqKXxmVRqJWU
QxLoT7CjxkGpRDh9Ri/pgFm1I4NOGZZF7ByiysZC0r/MgOjgVnJKC9u0ZQMHW1gMGIHJnYnuW79f
5cmuQz4dYJ+XPQ5myTQU49IfdQNnywq2IA4jfBNDrCaGU1x43BSWadlMnY5LgTj5W+QMIb+sS9t+
LUdmBeScxE4fUTVMYQnak+cw/Gj6FaA8UNDjoPnwxSBVGRGDvrUXI0CmtmTIc0ClF8z6x7IWgzjT
GB1cql5FxFUN7SQmxtwox5ORIr1qt7GQkBzxnFwVav/IbA2mM+UT4co5TgC4N+vKThrqEVHabZld
jfXo9ZWfWPgkIoW1iHYm+EqXNstKVfRTVo8bkuPPhqQTn3jql7OgL3J+aFjhwzqLZPxpUyv97Kxb
Idxw0NhVpAPFgJygERWi9U0T7g1sYKp1DVdT8lX5L0sAKLGOvfSftmAjpuIFFl2JBO7hZEa/Fzk8
/xQMgW9KN3WFquGRa/At9BQ+uckiwB62tObCb0n7I82m4J5P4QzoXjbz14iC9ayWTIafO1MEj7Nv
MqR0BC64720MV6gGaM0H2xtm64XO8nPX5vQTjKTcYxq1HeId6Xw9ct1iFnTSq4eyZdqeSKH5V2kz
iHNd6FxftZ1NoDseBTyD8Mq5/rAqaHkP0iDXtwQGh0hA9NgW8mfq/VAx2Dal5YLMmaLc6acDSXjX
1YTJqMEbKqNbifpaVqYxQ39S6AC+zL3oskp2Zr3I50XjDUl5S86DwMzq4KyCeJLkTf4NukO+HOAG
1fnLTGbJfNzQZN4xb5ZPvlc0KQlV+VPneHoxGRPFNZGzb3G0b/w6mpGkWkZdFq0wXoKzaK0XDBVV
UddnBmzNGiPOBR2GqJZhIeqcSx8259plJjh0c9/c9Go0SzVaNINVnMs8OoyUb32tIsrutR6Gj8iP
CmnZFEmzHQiZp+8QF2Jry3kb3M7YMJFfa5SbK4sb6yozti24Kd+FHxcbFHkZ4wUdT8UGiLNqSCI+
hoyAyka0DQxKEaizwro3HEy9hB1ILZ4PXXebJVbROi+sX09bUfCf8Wo6eraAp37Gkx4NmIG417gF
CyrulMNxqhIzjKrgvxNh2A3tQqkNbztYurZACWB3RMWh6Bx9mpnC8cXdIL/DJytUVRxk3bMNubk3
IaiGOoKfyJVZmy2uNNvgiDm5xLPKYsgcJrUmlUm99du4lWM++K9wmBvmkqCE/sQis30dBWx0z8Sg
cKDaOe7gVE4md4W5/gHMU5YCrbVDsGYHBqZhyca4KXO7F2rg4KNP/Wj1eCZUTGFaTPqZ1S1rlqQK
IAEABtyDPvgDKPxX5PrvodzT8NO+ZtJ/Z8f/i2b//46CR3n4f6fgj42SL+r7GxIeP/IHCR9Hv6Ge
g7yl2OO3AVygxfiThA9/g1siAFsI0ZIcNCQQiD9zyDPkkBfg7nfAdc803CPK/4OEL34DArKTJLtd
FJj75F+R8HuH8dcGCLAubLyQhQ5cBVK9tw2QS7pFIKo+qFHtph8bxc1c0SkBBwrVCyKaNj9uT+va
QM4cbi4SOJAjKFnDLRye+YLvXf7l3t398cl/5d7faJEAAgJnTn6P/9ydeGHF8rolWjhoPkuzoEal
BzB7EzR44DyGZiRpzPKyEufnqrXo5SqmczWU0D4Mzyxk3UsfWjL/N64HFTCkewDT8J+3MBCwznXJ
0zWowyC1X6PAcl/DYy9twQ8HGON00mxfMk1yU4ZxQENwxz66701Cdc3RwCfv4PFvO9YQhx/G0dGq
ggBIAfC9vj/hGCjGwRjVAg6faw3fK91gW1/iDTQLnaNSKpwyR4qefCwlppIPY8G4fQdk3D/l1bIB
jYKuFeYCkJ7TX4KaJ4CXyDHK49pCpPmcAAuaKqgjclet2UoQQGUX/oEGqWiOUi1Z9w6I++vHQ0UA
N1cYKOD9gJfl65tgnWrhf4XqQk0AhqrVpNjaElSXpA4dJddi3jpfBekAZwAh+7l7Dx3cV+Ffvz/o
6GRv05DWhBA3RKu9voCl2OLBh9l2QFOTvORtlgSlyd0wwgLPLp/yZs7RyjYrgVaeprBIYS7Tj/OG
IrkE3z99npsweS8f/pd3B1cFMc+e5Iy7AzJqb2v/wqKmngOoQEF2WERHPnWgEUi1aEvjOuvDWNXc
rOar1wJHhVn29eGIlNcT/OUn0IJufG+QG1Mcb58UxIRgnpD1gUgBPLG3zvLbCHmwBQBXjyrIXNmE
YxRWgMqX8MqFSz7fI3SSQ5iax/zeh2v/oV89sEQPwCOuci35VwT/AFuVeC1kmepZJaXpuzSq/IbW
V6yKwkFnMEH0AbtTYg+zI3y74Gsb8Io6G33MpxVygLZ1pDktUy6WGl5jwVw6R8Rc9wQuSZWkRfDZ
L333M5yjQVWLyfvpXGDzhXdBCtoFMG+S2HoOugLKXZh3JG0FdEw+056jKm0L02KMNoMp6TXkmhi9
prlJI+yeCVJnxLKFSangBarPlm6Rc4nxW2NqWixhUHITLwRMl8s+9NBC5lUiV+ij7WZR8qh4jaOS
sE02FQBD1h/ylH1vC1bcbyhteBVLgbnLcHA6eI4CkvmK5Ev7M5QowetkauCaM/Acl24Tavmxm/l6
JzUbPjgfo1QaaOj2yyeTrfsBTB8W7TCTqkGbgSGCbZ4gzHFtL47OEos5b4lSp7LN5rtySeWImA2+
jLYGwZA1ZyA5whcfuBmA4ziottr5nq5i3ey6S7YmGKJeBLwB6xlyvN2Tb8rvvCFdekKY6UqOxI3w
R5jcDH85AZIXrtQkmTGDhETIpMJ4XPLYzE3T1CvMOX3t+yAfyhR/G9Vz3zlz4CNp7piKgEMb6pMf
KeRn5d5sV+MIMWdAPXBcT5KL2Nis/R4G44VitAnutpnpA3AHio4wM9Cyw2/SmwoMgGrOea8wH2Ch
xdF3sl/DBrUUZLFlooGzlmtLhACMjCYgIYgChjs96rl6mO1y7pyO1ivebN/Q+hSfAbih4ARSPQUl
g1NryQYI5Jt4fQCaHvuSUo6OxhNP7Afoz+QRtSvw1ukwbEH7GeUfALms48DtixQLeHQ0fBDBhI61
HDKXvvCG4bW3eYo3JeQ/oKVQ9cgRsluvxt/63K59HS1dPtUSiihe8hhTKnXLESKO1MCuKnh/Nm/g
MAo3PcI+kQpo+jN2aBLYKoZMP5LOT0NfGmP8ESQBMo9hy3VcgErH52KF5yiiI7LibBjZfg618Snb
NM6eRPfZbZJ1+oJbGVxju8xhr4Mh0SCdn6ToC7AYUp/rtLF4/Egbz6uYKH6zRJaUfOkewPxEzxgY
29KLNEh8d/KRgnualuQMr8EphCVsOSuJ5Iokgjwl/Mgjcb1m/faCXa6/X0wwvYRNtoqSqL5/mJZW
b7WUSfAw+yRG3D3P6TG0wSctw/UsTpk7wf9vuwhG0ZT4F9cDym+LYPA+22siqHH2FNxOYl9Q6GUY
5cFQ+qjFb5IQZJllghWvBuQ0wYGSn2dm/cQKG8BPgGwhO4O16DU49c+wNVMHQ5bj1PqkLGR/Zsh6
WqfFnqHXPAMYfjk3UTmzc8Mwhi+VWM6SWZrxnE0kwAbvpzvCRH7Z+K7rd75lVVU4Z6UNyVLDt7cP
rjtotaZqo23zpF0U4FZnmMjdAtN/GDpfG4aIlwDwc4XnMd+AsAqjA+2m+6TLpjPeEHY1JNn8pS36
+CXjBG2P6/25NPSucMl5IbPzptjusDsgjUZiY0seuw4U5zr167ORwHT4vlcIGb3gZDqJFjtemAIp
XMLmyJloay7oWdp7UBIj0Jw+u5mC/lsRkFM4C/2JiHa7KVKxLYdwTBJ83SQsZ/80xwVcjTzLbZWH
k7vLCpdjieb8FBSgJFbRlknaXCyasbOVRfnFgDDJCZk9ZRut5+gHK7EAkoqbNG4PawTy62rC7C17
xhxaeldIbvbENbKSyy3vV3kfzsPzwIbkA9Vy3B4jrbMbhCqob/ESvCjm+S2QfFWmLSHNtc27xX1H
pxWpSwTBFuImC8ElfpJxvGQ1JwPOwHzWsAhtAwJSCdNOsgocT+ixERNa2ph6Aq/rtWsbSH5o9wP3
2V1FWAQavXbnb0w0k/k4erFm9RBE83ORwUD2BJIN4tRwmcRhm6PsqHy34QBE7hWnhQClpzFXrJsA
8a8RXewJBCYyNdJONxOY4mU7g0NOeCaiJoyvF9r3P3vmaF+3YbzUgabWVMm06pdQwTof33nJj7zh
6aHtc33UgQfPR7kOi1ojPPwB/IF6SIPYxyWEgw18FkSfIgreDT+py6COCTaxPgXWzRKLb17yE8Xy
uxMWCOgxllpEZT/O+iYagTsjzBXe3ouR23GcJw2uDQwJv5jbcDvX+eZgSxNFcOw0oRXVnC0tUpYZ
wgn5ZFNSuRwGo9XGpwnkfpPyF79yeAHZVCwPo0q3rTYQ2127ohPnQw6P4XoCJFgccxsQe7ZAy2dK
HJqmQxKx8wGK/N7gdEbDoYebIY4YVOw5RkO8mTkFS4cKr05tGo2VsEreTG1HWb2iPiwHk4zf2zGB
9rYb3fPQLLLMbBffQyXWV0gPhya2jcx4aSMCnzC8FDI64RBs6h0kQrzsUMaSblD92SbwtWRdD53y
LJbgbuoAKh6TKQz5SQdLB3ydtj/almzVJIyrw3grujJwmzquNsURuJxtC0WNVVpWJP2xlzQtpSdA
8YOsxMDJOTbvFSsf2Gg4RcM5WNA7nu2HMhiTUzFDg32MtOrOdCTslQQACsUlIqHn7DiwWfv7NAv0
EUY+OJ9gAF6Ax2mCo+ctbAhSfUXMF+mIOrWT6J8wkUcuBQkOSZc4wPoBOwx0vmyT6Yi0MuRNY+BZ
zfylcGAmPSQASx8dCcbq4mi4lVGvD3KZr5xPD0uhuqPftge6CV43Yg7PNdxQa84deeg2Htdj3p3I
1r7QuMXsTrCLphA0lZEbErfhM+Vma2uKMhSJj1AIR+fh1IWHOZ1CcWFsm0ko5gAV2iow8CfclXrF
hAp1yQXo3mv41Q3Dg4Dv/nIXqrAvvhcptML8wCIktP+MULCFt1JG4fwcsYCLQys3Zo5eLBACHgE7
b/lxnDCacnBbQMdDvOYwowPUCabmiC+9mk8hR0mzl5Ug448BYGHnb1RizHKybQtzzAQTbu2PTakh
gfM98tgeIJJtZWlkJscyaxoC0F0KUXWBkA8syT7heIMPC1bBxwKsyvOwW9Lmlsqrfe7p6Ax8edOl
ax/1hIlwyizDDtV4ZIew7oiJ8WF3aof11eL1d2DVbdUX5quxpP/uNbBpMAY7kZirczpnxT1UWMU1
LPyTMps1gq7YogC1G17LYcW6F1DPIh4kv7BF4n6sbhD4Wr45BEniPF5Zb58TAUECaobhQ7HLE7YN
MzttorChuKhcFbSRqgdtthCywHV+yfgHiH7JR500xRnyAOaDTzN/Qs8oL+feLgBcGayql1GUqfLN
hwaU+2lRHPBpGF7FCdLUsUOn9ymqijoUafepcAGoG/DtwPp7Bq2hJv6epkFUtsX40Sr4nqHUnA/g
EfRZiEuuoykczjMV28tWjVPtoCS+HZfZHEIVn8Ecvzlhiwo+j9lyg+1gn4NM26kKGzQliEPp0PWw
Xotn7K6X3hrwGSGES3mikcOAr/DVISSsBn1VtplCZOOq86MghYFjPihVvXYvGhbAum2TS5xZN4at
qPFoiNA6DouhNlf8GOwPhOohOyHHOnHVRJtnZthdFGCv90ULdnoQDzFdMrjjp484j8QRzvD8XgN4
rWWWdZWKk+lFhsof2CIQDRua7nveJeoC+W1oe12PZhzeE9gGNhwJi75ITK4uMQoU1PhFa9lO+fhj
ANZbauH6p7GZoXot3B00qtFNPgn64tXCKzcPEWzWYvkVdddPB3OHIWmwveXbZeyLvPZyni7F5M5T
2WSnJkmGz3wQT2mEXMLGtdcYrSNlZKfkQ59HDM3jyg8rWrGhAtG7QnGc55cCXfJVss0wHhv4eh22
DgQ0cZfbNi/gRtBzJjqqmowe5jnermTbfY1ayIiBAi9N2D+Oyj2OuRnuCqglHgVUG9WSsuZCRfEL
SZba+UZex6K5nbX2x3HszBX2QnmGOoeVa+ZghLAhKzIOP6JfhLRjxANyeJV63e5Ppk6b5NPGOSnX
In4SkGakZLimrGielUzOgHOTmiXpcGWi5LPxdqwQ0cKvFRcSTnQelZeenvH+2MPuRl/2DOVXOK6m
jkHXlvPEUtyW7LtKElaOsX42fq4lNPaFIXmVLwkpN4672TbolFKopgHISVAvMXxyInBZsU4uaVA8
Dgpsa7Em8ljokN3RCGUwXcCxKmY+EMk+Qp7fn6VQGJdNDiEccyPEJ4bJQ+5WWZE5IMfZolgp4n44
zGNnb1U4XKe9DZFUm/AjktrM5Tb+jPHthyX7QoPoe1f0jxAr4lRLQMQOQVDzuY3+D3Pn1Rs3kvb7
L3Q4YCqG22bnVrbkdENIDiSLuYqp+OnfX88uDjyaPWMscC5eYNfY2bEluUkWn+cfE8izMlmQK+3c
yUxf83AudnS/fO/W7ko73y1Zo05xtM4bhZ4gKZd+O7k2A2tzXs24JWnmMZ3ao9eU27ESpyLqL0KM
7rjPlMfi6Y3dpZSVs43n8ugj4iw3vZ6IrbUQ79R0pz/EcxQnadEEL6pF+dVUrqJKsL9EcdbvNO9S
sW9reOmsz1R1i8j6oHzYN5Fp2jhSK9+EfZ3+NNFSHysPn7XJ1antp+7iKz1ALvfxJSrWR3C75lSh
6hmcQSSQ3tmDGxDQOtC64ZSGhyJOhOfy74tSJItd3dqmvV/H5T7Mhsce8ADtWqHOC4lkhwK91xnG
pIZK5X50e/tJx8v6GLTr17UNPs5peMzC5tnk031gDxxSzdWT4QzE/sBEiGCN7pF07oR2frqreSg7
s9PWcJKERrvzOh4WaFtn0SeWihu8qQwadpE/Yj5J9NSfy2ARCTLhx0p9pGTkbliOVV+9mHa5zXu1
mwe57/wfpIi8Wm7LzqeZra1bstQ2qqvvRVGe1FJvcqvehbPF8eLs4tElhbGZdqiNDmkDTTQtw/c1
j77UpZ1gFGCFZMGdxLxbvYsl19upA0PioLKe+msV6CYO1ym7Iz4ty7/H6+Sl96ovhfUMeFI2SWd5
FQ6qKjI6cWSNEq4Yy0juq3YR5qaLhPZPGum9ewSmLYgD1M7QHTIrHShBmcE6m31KAlwl0Zyhqnzu
OxP0NETVo05Z3TwQgo0gpCW+7f22Gm47mfskrpKGH7sbN1yNH22MH1r9Z2FE330K+65N77O5U+7n
NF3C+sXOSqruN5YouWOn2V1RT7jLMBydNKjvMBq52Tbsy3w4DTVlkfzO0G06lojMKn4UKSvfEI5f
/ax3t1avP/pi/M5dkFxn6GWdX6YC0j710nqbNpn3usQWn4Go5/oEKOMwOzJRoIWUyyuGqjPu9O4A
SDJuJKVHu1oM6U8QV71N67TZ+Fra+UbnIwNFrR6HwAR7k7rw2UMKtl0M27Sv4lvU4vM9T7Z7LJeg
uu/APTcT7lY7t5vXysma53gpsibpZam2AGIZoZXWi4864qvL6CPtt7XIF472/IOaPX+X9UtOsk7P
YxcVw9cgk0+yG/0q4Z331en0WenY2xMc+Og3gXih/DFO3FCeJmBGK2yOQ+HXzqaUr/CnyLyh4fcG
pnITl84DjHhfbeXQ/Yy78nZmNHzyhE13+uBr91kF8YnMrHXftIVA5lTKzTCv/RGdwQDaVewKtJsb
SYnaOSP1k+gKvzwW0ciqGgygMhZwsxvVwt5IqMFkGcJzNYzW2QkNI1b2zeImg1pgZZbBQwHjniUp
vD58O6twj2X/IoPoM1WgJyNGxRtkPkrH+YIas6QAqFALwh1ZXopA1dgdmgctuu7EF4QFksbVm0GP
l8Fqwo3vRA/C9YoPQWNVm8WqP2Ujs45nCo3MAsB0rKz91AwPnVWld/409jeUyyeIY48c6/EDCgOu
gwd2sXEg7M+oRdZtzJIIGGn1pyxQ02aeynSfw48nfeoWn69JYEc3Gp59NdCUmi90ZFKrd+vM3pFV
dzk4HcgtCRdqC8aDiGrOAODU4I0k0Mbqzli59ZpHbr7Degl1YxhNr9WTO0LOR0ZlKZxDqQFS05iX
fFySsQK1+0lO9bSdGkHQyxqO3s4d3K9t6GegD2zLvUE1E4qnypNopjxhbePaDZ9JAB0bPnBWeJTS
L1UU50ceLc7kdXqyoJ8TtOhFkueRf7SHCC9JC8ZbjebSMXJt48IiBbtquk2Zt/Ntm2qBeXFFSZJ/
8bI6ulnSuT0CeCJvYutAjjUxv6dLeQ7k1B40cp9N1F+7DcTa36Vgkocyq6wb7kOHcbnyRdK72fKi
qIsaYicDkgtIBPDX6rXQ7uMQq30NRbgl59efEnuuo+NIK+jRXfyvgpVzJl4MfW8cXaq4kp8oHWQX
nYq7tOnms4Wwf5OG/rEqu/LGsmvri5N61Z5Sji9VmFNZ4e2mhnRP4Lhk7MR8wEVxwYMNzJ8hC+nQ
bIjZJYKtthpyx/nUHB+35tAw1xvZ5uienKuE2sI3aaov4VyL8zQasVFxW137WD7Q3buNarBDNE9Z
IgOedDml2VHE+g4e/0fvDss+5E0L0I/X2OPuKMr6LZJ+fkoLzh9W8ZvAFz7/VDUblA71BmyovFwB
+sR0wasw5MizZFyaorjDCnbs46nbuTqjIwkbZwlAEts3a6n29NjcAE9mmzxqbmsC8vaTT3tCg7aH
fYiV1qzxp94oSijjj15HU1CCCbm4pE1ZtMm0Zoc+H9VmgYA5NNJ/5ZXTv6Tx9Mks0LSkCzQbRp2H
mNkMhNJU2dG3PJ1UaTbtaiv0ktoOvk2N0Rt7TKs3W+V2MtKIuQ3ciBIkgz6LpeBKxaTObrT7PXpv
efCxgR4DANXbelzjnQ54KZsquHhd7R+qZjoNgQzxpVYrgmuTH6d5iHdpN7/4bv8lj8JnF48PBErO
pi/XRzMpUtQa78ADywCkHSwwwdyf6yA8+vgpPnelJR+Gth3QpFSHfly/ti1Gq7orvwc0NfutMYeF
nrC91cS8ENCoAZG36U50+QEszb7rsZ9vFlCMrQra8LOjHGsPLR4mGOCdXYe5xuguPASrFX+M2a22
LoIotG++/VAijgZTuF9oUKH+c6LgarLVHvUTH14Vn3PH+iIzp6KcZrwqutOPY61RF6nUzl7aSdxr
oKVdPxbzgUjQ/iVSSp77fIErRLmv9iVP3B4xyHwoJ45mEclo11iGy5Aqb9fm3vA41C6C+Xj6oabQ
SRpZkEzvoQHsO+Yj2VT9sySylmHC/Vn2gdy6w4Aq0ZdbVCETY1JjX2pVvLRRf6b76WFM05uundFm
eZF1hyjgR5/56tL54Yubrye7VmeuwVak3XCq5zL8oKvhp+cUR/z5FsvK6G91J+DUkDUxLBQzNs1l
/Yrys9s0azZuBLz3JhWCQNDB5LduNun9EqX1eQ4EffDTGN7N6YxVoHgyS653wxgvHWhAcUyDnuES
5ggt5jYDO4ODWg5do+MzQuLyGGeGBuKBT2H2Ru6eftBmG7YTh5knEUojan6xssF7YAz2P5JExGMI
cHFmRp63HlPNRUlL9VtfEA8oJrZ2KJ7+4i6Kg4DfzQiS35Q2x4JjxupFFmO+qTIG2IiTsovmJ2dx
HVYej4Dl1kzbZaABW7cFtbBjRtolUNGZzYQIi2UCxOSC7gLPxlPgkk85LmS0oisK7tyOVWn20p0m
sAlFpMkpg1Ny71ZMS7Gyy0s1ovEVihejzVCyjYU8L7Ktjo4PGgco8yENnezHpCY0cxZNiP5SMXG6
WfOdOsXwEhr9ErXwXk6LTmiqCDwPr2IJWwP3OWTflmDJWyYyADSaZ+95bLInT3r7ybLDo+Fbnmkm
xXems4fAbydoZDYaclqjJJy83N7a1nJLYyzSO6BUZjHxOK5jta0s/7HpbEYZBk+kieo81E3SDvJ1
cMy9Ey4wF0HN0aiY4Fmll6n4Dv8pkqLKL75tQOfmxmMHg584CC/+Fg7ulIwjifUZ715M72Hiyng9
Zlk8nEIVSaq+LAT6LfJGEt1W9VplIj1MXnCLVvs2C9pr8lbbvtQ9pCoH1bfKpRtjjRCYzcVc3pq4
eYpSXunNXD02WZ1fCvbpfb5Y7klRheuUTrYF2/88NUqS7JiZU9uU/SMAtbprY4O/HIfKprKQiPj9
EN5ykPHsUKO+HaUPqRj2OINKiw0UmyhqgGW8i9iS7kKZHUN+6hO6u+DU+cyFvhf9TN0uTAimSjel
G+dM28g1rWqYD7ko+tOainzrISv+RrvanG8zabApr+mxnezyvvVrCRTn6Wd3ZGLLJ/nCZOIl8xR1
5MPTzroOcJWyVVUCatckFr6aJB053UYxd1sO/nJTl3F3Y/nhelKcQpQ28iSOa9gcGpF7x2KyyDNs
tOfcaFk7uyhrx5tp1aW7D4Naw0ojsd2qyUflXadYOrZxUAEVtFrMP1qAHE4Ht1huSs16TCWnN35A
NjMyQKaOigmsGxvnXNvGt3baDPHDKoOs2ddygNUCQps+DGFd0DMru4q58YpwChXUACJWFTzLNGf7
kt5Ix62ussxOHD8D70prNyvYKOHOrm/z9vPaq+KbbVnxV6Q8/acoYDLBz0XySVJZlgg3UJmMUyAO
MSut7X1kal8+E8yTeRTRjNG1ErzsNSOFnU63w9SwT4diDKMtAJ2qvmvwivm+BCv+3rNXdIzxfZPv
5wgx6kWrsoEllh7jd2EAswCJUvhEz06bxxD9yMTC5IqjMLKw9z3h+4BSuiiiJEfl9AU0ZwL3sQTC
TWOs+VKnMMAoYejf2oSNUR8RQ/OstCLPswvZRg2VNrAp7c7NZ+d+8sLla1wrQhCcpemmq87KSPSU
BFbvrRmM/ULOAz2djJXtse776K2pAkxQ9pq1n0YMXyMqgDz/3iHL/5a1k5MTiEOeDA9JIOMkbkLS
S4xi0Td6/e5DfHG/lHX/o3EK7xHirPpaWTl3JUkurbMvNYWfJ0+tI7LTsqd/k3mv+5YNIwdXnakI
mKZQbr1RMx0LSZqVVymY3aIItjnZf04WCt9z0A+Tvc/WITraLAi+du46UX+IWuMfMNvWpyXT16O1
K4eHWDK4blcAxFfHRVgBFT96oNSqFPUGQ1ye7tYGLJWM1XIRmzAw6+cil/hzxk5b0SmHxgtxvvnL
y5zPsTlCVqQMjHmKoscZ0mhOhAixCUYdwvwNn2n/QfT+4CeN30DnahP14yluqsnZrRXyoS5HGZKA
e84RWG1oWPRBJPD2B00l4MDQVmz9cnFfcGmA2juqmWnAioq5OY1ExetNqHzqD3unpnizqMnjTyod
JooEta9IFCK5TfN4ihDe1mgaMjnrt6yS9DgUTQ2Z4WgfaCLrKXmVXDOdGNcRTw1xAGqbFUE7JGRb
qCFZl6WXT0jKSn5YO1B3U7z60clygXk9V/bLZhm7JdtatdflG9yZptphTw+eYtfn8bKrWd9FRigr
IQxQfilnNX3KQ0hxKtfQ3uZZgQNE52JhUlMOVBVRtPkIUeoPZ9/OqMqzvRyJAXFyHMlrmOfXAFcR
f+yQMn9pCnYYDG1tn+3Xvmx/dl1BDw2+t/WL8BA58vzX3mN9DcrY8JvDZF5b9axqmMAEX3kVsQQQ
dMjqnF7vWAA5d1NjQP+0rLQC7is19OVeckc8O4uaLmFuKdReM+kNOz/HsralJ4BSHzcLw/gGzpsE
Ts6TYL2VnapdpDAFwgqhlfOhYWO6K2PfTTcSFb1JJruNrZ1s2ui7M3g9ZGc2EhyBMUJxXM7jn9wl
xaQIYXLtJ2tp7NPUYZPYduDmsOtFTMErjUDOmxrlPO+wpmLaA6x1p8NSSkwKXjbTzosZmDm4sfTE
nWq3uk6ilPt9g5Nw/lZEk3Z3eEaV2K4YT8KroQY62cLSADLsoLXbxprCIW5VAFzuASeCvqkAyzbl
LOOYk7dxnwFNrJCpNKA4++rkA48qEVHPoUN9h14myKdpKfs0WXvtf2/YIs4Svft2GtdCUB5Hc1Iy
dJVzLtmuwk0uZpgmvpqWvFDwjG5mTwde4gjTfyymyUEGvcZo6Zc+NDCdBFp9KVQ6orDWdrMe/LAb
n3xfyjfdh8unHshCb0QR1esuC4aYuYioNwO/WI3jbnVa77XFF2Rv5nSQu8BuK1RcQ2cJTiGE8HyO
FQhp6YuAtA5HBl/yjJFsrzNp8xComD8TjfCVeVM6nwFwbYgWtvFgJ3MnQJReR3ArkMQW+Y+413jn
jpzkyId6VPNWquTXsoYF3rTk33LQ8hSCG3BY3+faBFxGJ1LPRhdVubWrmu8QOCNUne5AMjEXO48W
ps36nDZpVOG9GVqJpL71pw3uu8A5rT2o3CbMCqZfADB75F6KlQVL6ILuC2JXQtbZlCbRKSzjdhtS
nP3V6eMsYMDsLTwtcca26dHWW2zENFQqWWsdpxu4T+CIiquut100cBCmVVy+RWOUQvJKLBlIhIzZ
pMhxxJlUBBBwzNUw//EgPITq2phyF3ShFMfSCrLHQAqcAVbM3rSDJw3r48L1/CBVNKfbSDpggrhK
K2/zfwgsMZ02sYH2KtOPPo6zbD+E/pLvmZHImCKzYPpiY0/N90TjpT6fnON9m6OFv2zoeBYX3/XZ
NIJJk6XyGznzNU7gV6EoH4UThlGIkY7uSjd+J8mcm86kLRT4zjSuQdBgxU2LaM8PGEhpOoVRsRzm
iKFsudqhuq4bdogFm48if/nnn+W9cpgfhZ8Ctfc12gx96NX4+as6tGT6gFEmxAaNRJzY3kAneFr3
oZvYTX8VGKrVifGLq0FApbYlLzk38/6tqP6vfAL/6AD4SyTf/9NR8Jfkvv8dUX301v5yRf6W1ffw
Wr22+teovj//wL9sAo7n/8FNgg0Z3AisSxA38C+bAIbQP7hwkDT0XtM0fw0q+LdNIMIl4NsO8uM4
wjbqY9/8t0vA/ePqEOD/RqCNwp/f8N+4BN6JeFGa4w4gv43792pUeB+sM7l9WrdtaG7igiYHR4Ya
cxvGx8UBVJo6g0XGM/QnefVvHLHXW/KXp4dvDAWHxJwGNsFf8/03juMykAjx1E3j8sBPAeFTnuU2
R81Q8xuh/9XW/LdvFcOoISv3yTd75wRHVZcb3D7qpk0Jhi/BefaLINLrlyv+8K+v96u94c94kXff
xiWIj/I/4do+V/uvD2GR6Wy0q368iQILzE1F+V7bonoJyQY+D4U9o8aqHHc3qCXaDUxV1xEG423C
Dz2/EiLi7GaClQLMQNgt8cylAxhW21H3smIv7b3RBjxpF/m987x973L0bJrBmBdnMvpTOfXz96nI
rS8hRBVMUh/D9C5yupuUBfcYIyh7krXrvvjj3H8ZMie8ZPnyJmBiHhWSy607LURImNS+xlR4NavE
Cpzw318LjwBcypdIFcFj8O7QdB1du85sDzd90bTHlYTUXTou9W+cFNcAj3eXwuPp4fbiv7793nwe
SNvP9BzpG7HmHycmnPEuJ58BwDD9bTLVf7i7PN9Dj+TH3tXYfb3Rfzl7NTkvhegI90oN1ciAe25W
o7309tKgV/2WQWS6AoZIJ7AUCUPyfpyGK1KPpwvyWT2442tpyxOewB8ZLtUctVwd33t62czundAx
2RcGSSPbU/0xEvV2hLOdKdiYvRtHPUzF2R6STj+lVPTm9lf/SlycdYukNLmyQHlo7wiX2knvqhTA
tTsBMq0Hh811CT6Rpyxb81iWBAym2EvXzSIfTfAjHT6aVV7m4qkdGZCdczrVSefc1aFJZtAv/KHE
YPA/X0Ovuo8699iMT0qq35gxvOvt8LcLCWeNUR1Pnv8+a30smmZqtaNv2rxwDvzjPogam1m9+UG+
mUlISixusCK+1n1rIUmO1TYfpvzZKcu7ArRqL8gFpLo6DS6tova7TpmRY+Md6qDNQXsb9Si1jbBc
Un3gyfWyWEW1G3KPKVQvBYII53vVieFUYny+xO0U3ga+5rmzevDmvmo+eJjmT+VSzFyexhwgVPPT
Px8sf0YS/O1DINEcTwIZ5WHEu+DXO6yUrt3JMRhuhMaWE6ZUn3AImfParaCD1BH8jOeFczvEfgBp
5X3ONB1fjce2lc1xkExAr5vCIY4V1DFN/vSOI1KLk0bIMUk5YY5LqvnKY1nvfB8q9Z//Au8qs9im
yNYWFNkzKF29K+875awxFznA7nBTG8w8csioYc1iLO2d8cnQmZsDrHp5YW5bNp0zfgolWul//hn+
w+vG4z4iyA35+9/jOObGB0Vzy/HGihaOt9iSF6tcxQHPRfCbw+c/fivepy4Hj8df+t17oGFlJHFm
HG8kDpKEQB+603un2uTjlP/uk71+rfe3BtkaUIM4B5ke330v2xkijete31SdPdzVUR1tPckuTEvn
fOHD8OARV4BdCpxuckIadt2oEOflvbhHfhfsMxqS71aT1zf//HG/z0LjkpP9wZsQ6SK//q1vPQvb
FUeO099kKnV3CLxQEwV2TtoNjqHEAuLfhhmOmHjwPqd94W29WaZH0czzvnHW4BBUSJYtCwyjWif7
LhPmdzUOf598SD3gRR0GxIBcjUx/far8FHW6a7zupqX57wmHc7vLywW8Cc/xAT9BeZJ6DW4cb/hd
KvrfLhoJJBE34nVGwOx3NYf++jz3me1AqjbNxZQ62gF8w0mzTf23b1rYM9JX2AmIOmYueTf1dFPc
Tf2CLLC21bK3a2RTKAit32xBf3vTYujEY0rYNNMcR/Q7u16Q2cFamWm91MY5eJ1Sx3G1HcImw35r
zf+ut/r/t2D8L1wdcPH+k8VYvTbf/mowvv6Bf20OMS5iCt2h4HEFB+Rzc4/+a3OwxB94ViOWzsgW
RA4Scfp/Vwfh/GETvk20GZHTDsMW99e/dwff+cMjIpo4pIB8Hm794L/ZHf567QXTux/xDAVE97J7
knX01/u47EWq0o5+sSDvl/KISWb96JciPjeq1jflNdvlN0fr374jixDpxLxLQkyB+K7/+h1RFHSD
vjo/q0Zhys9FSBHiPOO5aBeluj38w/r4y+X4D2O989enlb8Xem6eVcGluP7nvc2x7UXRpnY5Mi4R
kcAL1tSY5ZZrosLKYJ4sWRfugjBI5a4qquzz6LeWT8KW/3NBy/dGpsPUJtixlk+cddgq/vnH++uA
dP3pMNrF1xer71O4+d4u67Ujmu0MzpJpCLnP1OjAbNOVVG3htCBRK3EP20a06Bz/+Ru/C7jiOwf0
Sl8LPwlJJT44uH5uv8y9xRiEMme12JhJWG3S8rI5ZJW3UsDZ5qN9Irkaj1QRuOp+zDrlXPpijIGG
fA1hprI+IEQNCKh6EiQXWr85/Jy/voT//OlEzA8XYFDF3v3ea+4vflvPQdtevR0LKR+eEzwon5m6
VThvKFCqi/BoKStqICXIeTvQEtP+bCMW+KQkqO3rKIbisR6b0rrNdZFZW4Pstfvtj/lnLc0vb3DX
DngJMdUF1xAmstTfhVbWURHEbKMobkWK9jRL8QUAuV/KsrKPSJq+t5Vcd46P+DzPZv+tbyQuQb8K
h3tF/emNkZn4EgzETm6cZtKP1gL/Ik1VEiUSqT444VsRn72CAGPsQTm+cj0J53VUsRkSOV9hutKU
+aHP4irfLpE1rA+ziavl0Y8L542s7cA/dm6KhGTD8NCU8HYY+DZW3HreI96x1d15aK0K4ufaiEAV
4MYWefqQqWVic3BW+cDbv1gOqEkbtANZib5o4HDLyDkesBB/CJXoHC7UEr2F8IXVVhW4+k4IyYb9
ZBirD8PUScymgxWySTlhBw0jueesdWjVSTH/uPdmalJzWoOQADG7HdjAKwWPlgTUtilorHl5zcIc
gnpl/h+3pCj7xY0ho4/4r5WQHw4cvuLaXRVUkz0RGpV2tfuosBhvYTkFaTChLm59TInqtil0a29c
e+FXC/tXlljEes1JRi4JbRjK56McWswfhz5e0Ky1q4smpMZusxyMZdtv2KrGW5RJb4N0M5lkokar
Bu185QSy/tylQM+kGDZ59TzpQV8iPXsW2YG5NPej7RFR4LR99ZHtV0doHuPoe2VWIv2E8lhrnBHr
RB2v4ZttlMaF1EnAfqwjC4z/wFGNVF9cLCIHa9jtnPXUjjSnWtdG9rdI5SVsSByntxH24n1gOmQA
dUa80I4Ek2iLmW5N1nEeMFuYbDz5q5VxG7rYGBHjNcRkyjF/XCMv+l60M+pcQ/oqWkRsYbp2nEcy
lwd1TmU5D0gARbw8j/4EQqG8lrLZOqc9JIub/kFkS6NgOoaG4kUKjI+plwcfOtG1y0lYEwJCWWfz
IzaEwsA7ZFeFG4nmYteoqT1d2YCDVQ7O2asitFNWjQnXasvXdfAt91sXpAp4ppTfjRQkMMGEcFop
zyzOToyU1BV1M17MGlxw2a/fHZynm34c9MEr3OnbVQVza5Oh9RwOdg2pE7vo1KZ1GY7DrLy7IRU1
UsZRf2LjYrYdCGbBXl1vW5Kakpzmj70gZG7YmMUFJahYpzOMXPWmtNppj1UNx2cjiIlKfDTK+6Ue
CGjXyIe2Del130hOwlA5YAn+BAWMot8pm9lL2kmqo0K6DkTPqwLdXfgDZ7h8tqQf/+ytXphk4M/H
idYViaUdpOOGvO3i7KjFYpeOICMJHd+JVXcfpG+RUt4PjfxUtna5LVQ0Zdj0XJKWHC63u8F8ktk7
OwNoqrXmCFtns55DM4oP/irFW7GY5p7o8iUJekQP2UhUHGmv7U3bYszadLagzECQjoR1LqCguh1K
OewDCUy9r0a/25vesX60BK3ewu+suxGGGRd7m+bn2Te5t4mIW/7Z6rVI1tQrZWJyiwi5EnnLA6qf
KD4sIfHPulCELWOERLYd+ZeSnSdZpLawEQ9XYWzVW2VCEKeD73rA96xdW+26uQB5aWxeXra93pex
FfJiGwiAQFHGzYo/xbt1dR7u9dhnDxEM+EGWJSILBN96N4nBfSwhrbd8Mt4x1BEhFmMrPvZx1xZo
AwoSVvPWWvexckn2KFy33Y+9jI6YtPDbjDOV9WbszcHGaTvctBkJlV5jm4PMWxctlkXzAIqI8QMv
/+otCgrvVjpq2tf1kqaPg7OiIKGXCDFtD5z4REZErI6YqMZH4wUIAe0CSERMcVRepqHJd5NZ1ger
QXgg7BmnYgSnm2S57kla0OtXL9MQP8gogv0ah9cXEJF40WM5tjWRW9zp3akgOSM+8k620hNSgqXe
zhqipueO5dku/Tsd4j/EeT7vcF/MW8KWLILE5Li1tNDnpRIPUzSfEMo8tyn5ZuVkzH62hoNbuoc+
dL7hWnjCgfpDO92T08ZYmd03k2X3ap33/lo8IE/30VXp/t73FNrYSkfXAvKraC13PhD9dzvAbe01
2uDIXcRFxjlRZBi3Nn46OzuHB/nlmrEBtCqCfdPF8giwiu0jcr0T77lwa8Fj/0ixRMKwZf2B2y/c
lcE8vE1+v1zgK/Eg29zcO6QNmD1pRvnYEk5HzrBtHQmgXfQeWJjYWsFSWZyVMCgjVBV3F1IOMSQp
m1xE1bqovv1yfJX9ukfIYRe3AREI89axcnuPJk9BZfNZptkr/CJipyiNrA9dkWV7juY8OxUyoACg
8upKHMmwtyMSXEsR7fBa6+fW5jx1Zefw4QL3oEEf06em91YqLbx03nD/dQmJpml2rhuNPXEZxM3U
p+s+xL2rDwwacxKrReR0eM7L3ZUeJko2HoHyPdMtu2Ky8d2wkcppG/dTr3esjtMRdpOC2+AqDTKe
jxAKmSfJtmYJQULtAVOnRETM02vBUiR+XosvPVtyvHNrCP61t1cceFWGrjpkinrhce1vCFU0c0I+
eojgeSIMDEahe1g5e/YS8o/+Xp1V3yNEg9fPCHebIsEdC5MRJI20hXwOmexjFDxonumCqAP3EM3I
3EKL2oNKxuXPzsFP0I9dMe7KqmhOOs+IZEYFqJIyxC8bA62+4HSJPueuX4/nvo3R40l8Au1pKDzQ
RiQ4CLzILsM6NDVbpLvxtil6dd/WdZMfeZGAnyLW+oJ9pXvypVBnU9vR48S/voX2/zRFUp/D0ndv
W6/KPrqGysUxdwfnK+CLuJD8FB8zEuZ+Su2FL3C4eqdoT/rGJyu+DE5qX7hw3DH89cj1r5VLsllR
CfUp6FuHdIhlpWIWB9rWNOqNngkSBNjkCIAcO8gYjMf0xdXLlseeAYBcBW8+Uu+I/KQciCVDRnV2
+jYkZH3i5yxnsoD3pT8NPPKo0NY2X7jey3JGQTYdxn4ut3PXTtgIO4Bqsoc3axdEZ7vOeicJu4Ur
OdI9sfctMTJaUTB5MwXepcgAtetUBSjeA36x5/DN2BBHUcfjNpKWnHoyO/jRasSOY2u+ax0a30zV
PmHpmtcE+eF0mhdqinqrix5mMTjPZS6aSz04/Z0JO/NgUDjTTVQ18b78H+rOI0lubNuyc6l2IQ1a
NKrjEK5DK0YHFoKE1hdyNn8sNbFa4Et7xYjMF7RslNmvDi3TyAi4Q1yce87ea49ViasXYf8iT3tp
HrJnNqboTGi0Xju8MLb0d/AxW4XO+B5n3YYO7bjB5st+iB1j816qengqlEE5tq3U3TPiU3bprCN8
dgSy2bGKrhq0oFHaXVpLWJ5q4KIqacnhIbKkfZm22ZMZVuMLvIrqnpSqcZvn5rWcJVvqt3kjx1W3
1XGRb2xryE9tbzBekAuawIqpBkqj9OdFKizPWNSUd1k+BlVeGChdHOHDaWC72BT1nTayQ69sLd/O
5bz6S1AQJkmGQ3auT1ZeY6pCrHXhZEC9YQbERxWXsSsa294o2tRdalkW7keTybaGvfKIzloc6mGU
7qi2aI8bpYQNKV4QZ3G5ue5g/6AxE5Awt7r6MANi2NpavazG1ZGoMGCfdVxQgoB7GZ0CFXuWDNss
1L43els5QZ8tBVhKPTw20sKwI+4YacezeikVc3WnxB0y+1JeDclRYvkTKSiHekaZsvTZGNgWCuG5
tkx3kuZ5l1mS4dUSvouClIW7eMlootvdezE6Ga7Cyak2UB9tLNWYApJ+hKkZpfk2x7pAsR+XjmeW
1amIi3dEACH80rg86iaOK0tFEonSR3sGoTq7UV1jQW277sKaDAlVZLWGEqwOEC1tN2ZJ0REyBcPV
lHKJk2zb6dly3dtCvbP0ON2BHSiDfGxiqg9o3+eepuSmBCbsdmnDfaAhLZZZd99gJ9rfrRZZfj8o
vGfCUN0XXSid4dRlgEd0+97R0em7QuTjUcrr3o+H/IEYKtZcA3lcCA/HHRy1fVQQ40siTA+icpAB
jZrJxkoZeOvnDX1ElFHRSWoHYy2IZT9ppuUU1qYSjCK65ZpMGyhUGsK0sAt6Z3xAdFJCBp3y/TTL
V52uLL4m8X6GxjQHeWFt4zkpfQ1ATE0KBbfIYFazB7ef5aWYMUyMCctRxg4Gro58ByRI20lUUXub
0oLtXKm9gZACctCPN5qoce+0gxM/yrB/cvg8gaTa34nTVg9cbVStvFr2TpJsnbqf/bYRF0BuxyNr
ARs36Nik5ejLLtNF7saqyrt0Sk5qbyBwKQvdLtzQsXqEN/m8HaQKIIfD6z3i8d7R+AoD6uJvhTXG
WwL6tMcitXDzzUzcjCo2caAvfWCNWI7gnb52jn2rDliN6zBt3bpWelcBJhzQlIbAKuHLHHXtNGEx
fC/zfHxEWcYpgIk27e0Roc68lMRb5kXhjhZCfoIFahy1yHo2ZoHznKKHfvqCvhHCStDpWs8+DDn6
hhdY4WMuBZqh2Wa/tydwSsiEekFuthi4hM0SVxvdYsOEOZJq30ayhrKmfA1F9ZhPk/3ezCI98oPF
pdX1sbkPm94461GNlTxuW/0JcqZ+MIdquJByY35BIt1ejUrNkCoc5wbbvPGi17LJfNtu6/PAbPUF
KFJ9xeAWA4Uu6edWLbUrvSt0V67YWYxwS67ZSxqH0M5KXAN9fdAU4EObSIqVfdnm/UEq7fEssLJd
V3HeXjSJw/8WMO/RYWnAYCeJxoY+Prf6oLwWoyhQugvSMxg6oIfJumzeOWS/aXiiZGcP8KzjDzYB
HTgNv6Gsu6+tRX4PJX3xnd6e30GsdNvRsHF5W8ifN12s5Eh2y44gwb7egr6lBHHCDFU1rVRFeDIE
pZi32pQ0m7YrtHtL1cbeDyuDohMo2GO1rKRYiG7G9wEcicAo0jTXCPvTB23hSF5aD/11aEnzYWot
2qBZ1r6FzeTsMoJ+nhBhV4eoNN4ZYpYHfYbcJ5H/ckfFfouWLzk1KZvZjakt1yPp04+wFmIfjG2/
Y3QXv2a6nX2v0avSEjAps1qxxWLQHYZicU6iLamRRFbf2UNjX8tWW/opN83OSWUitFJAtVOdDi5u
FXWL7166UUcipuY1xsbor3tS2t5ykH7uqp8+Z8P4DUYmIq9YkYW8qSapfnVkhnTbNRjPrbIqEh4b
JCMGdzyFO8yB9dPUGiBgq0w6RiZs3vWE16B6ozP2Uwv2m1Qy5yRq7KCV0wiHoCho41DFEuJg59zv
AoGDSwqmvROomMObGjBtths0+E3BAhAdBxqzb2s0F78hzPkMsfm20MKpeoNJtirMB9UoleuosFC9
VXQ0LocsN0IfhPMIta6VlYPSt4jHcfmrtg9NesTrqGRT/NDQe0KPa9byq+LU5kysxNg/OxReWTC0
jbMNcXNyF1qLegSKqF8PWUtzyZ4LOmcA6iQkq1FNWBUaP6ARCS5sK0J2PqywDyhGpn00mgHnjdpm
s71zSqBU+3Kh13JCSEojrQI5CxuhMdQUALsCFVTYbLBwKEVb3nwkmFcjQAaW0zJ7aQRxXpsuM3Gk
rDet8TTGbIUu4mzIzR/037IaQfo8CHRvSSpYPDEy6H0YaAUl9yYz21q51M08BEDQD10apFQt74Oi
FXcqGwLHcPL+Bj3UFB4tfcwfBOniD+yeIDOFcqE/L21m9tuktI3lAjwTeD8kFrFvGKN+0fOUsTNP
VewS2HkToMxsWM9RNWM2L+gk4t4UYXfVqmFYYi3q4TJWqPg9SS+LU5nXxCo4dryWm1U+4X2w44RS
c4iuYyO0YAv0dIi5tZIJekBZ52Q40XH1FHRdxj2RDyKHRdyypscKiEU/gotfUTopAqv/OMJ4EJKu
VReKPCE8zKwWaehCWzLbaehAiZpQsXy65bJwXbvCYXqydM10NSwDj7cZmfpwE+M5Ui+JHuSfW5Sd
IAvo4t2FNbdnoAwyhA/8x2PrZ4tQEG9H4MhdK2zp4MWIfegMhStBC6S7HlRYbdFTqnh6zLSzFhfd
T//IuGPcDVmcGzdmBTgsDw3o3cDRoF+wSWS7bBAxdKYqj8/YcagSNUQ6McFrDJ7cjhtCdhOqT8TA
UTZmhDXoKaYDO4vlDSJaeuiDAwliQ0D80nv5JJLaFVRgngMVybpetES3yo0dJuZeGxKNfkatjViD
I4kzU4ItK0h0KV0zFXLHssIoYsO7ZbrDEm9RJWOCiNB0zrxABh2k1H4p0fR6oYqEDfdd/R7rrVK4
PRvubyOZLVedppXvwsr7B1MdoakMdXepdzLyTLWysAkYBK5s0rKYxm2v4SPdGWaodNgBzMneV21L
OzdGiD9uhtHoTl2DcjimrLpSVW023B4+3UPeSfhYY9rVjVc3tcPkXVTGvSHPZKG0DgxOoGOx9bI0
oxNgIap4Q0+lbW7s2hqKx2TVXVPvdFbyY3AGmvVKjB5j14065T6d57II6L50ziniXbt1gJJjsLTD
eQr41NrLADdQbDQpBFZbkeXn95PFnadl6nhAY5w8QQNo7zA2CqBbWbSlx8DtIoM3tj1B7RjthDCW
7LjMmTy6sOqBelU4jnMPyzuPcboUGpmtk0xRJUmKemUQBqQd57zkWwsm0TlugaTsgXE0Fi/tMJpC
rFsCCW6sEJA5lR1NenuWWNRE1uG4nwFV9YnQioNsUiH67NO4sceUWt8zjV5+Toy15EzkYrzVBbhr
EP89T4TMpp3nrS+AqHQDy/xI8NqLPoecyiqJHe4UkZir5ABSBqETbbFb2iK76GzhqJdoImSVZoRC
WQWAoQDOZul8hZYnEjxyLbEFVH/e67Idxd9R2KsmJgCtvEDtgIOlHphv2h0pE+4E0uQZ75PWbZoR
oR7xUCK/pY1rvySNyJ5nFSvoNq21/EGl4Kx5UDPtAV4oUT59iTiniCzCVmsxDZerDAU4fomMHakz
hsbOobGylzGCsKn+eWtZhZqZfgwawsAlGBKmq2qRfKEDOSMMiX5zIRoezj4SXLpYmeR4a40GnsBk
oOTmiE4heZoOQtOHWlsHmV1RuaaNVJyYXiJXd3Rdv9DRlMPhyWV5O4pWYrIZSkTmWXi3PcLTpZi7
XQnFXlbVbtyWiOqnrWwsaPfxDTNXGcqBqIyK+PUOeVU9VuAWWBY3LFq55feF2lxiSGS94wXce/Q4
pjBgc1OUp9XdcOr0BU9LYwlreTL1onqbUXV2OKB0dT4a7I2m6y7GygexfyRTABvSPAL9qpr7UVjY
EpuiYrwxS6k93PycX82FUhR7eSFLAGtIrLxW3ehcDKndzkE3qTbmJ96PzGth/99m6aCqu0FSCJbk
YYMSEffOQ6bPVsJe1BY3DiI9ZW+3Y1n5YEK+dwRkgq8D+YpEX3f28UCrCFOBLR4MI1wmD4MP9OYq
Kwza2w2vObBN+ngKG7IGgrorna0h2fT2Bc39cjd0+Oe2sZlH1QZz2ylUVBzKme0U5ntvdfF8lTpE
fly0puDhhay4kGAzDQ1PIE0S9dhlVrrgF4Shse6dtXxP/EUIAa+VcEZ0bdH+aCs8tAzOpOyh1hp5
Po5TpobfVNCgUF3UKcz3Wqe04kVOZACDarhWBrYyWrZvZINj4QoEQXKrh7gTeQNmfq0Ih6RI0Hq6
R/cn8fAJ0PMBf8P7gtlJgtGRs8TWcqx7ZIaFxVviVV9wYiI2HNuiv6IZn3bXRZOo90u/VJbfNY6G
ZKXqIsO1G6M3LnukQFRy5Djag3zMSMe4wZSbBS1twUcrz5a3KCFO1ViwncnYk4+kwi+PYJII7q26
7saKlmpXz7aBMZsgck2Y9i6jVLps1KT11BpplFeGi3WikONIai33mKQN6xYVq3jDHRJx+zgwp+Q4
bq6YYOfflbodfnQL6k+eqplU4nxobpK0Tp3j2Bf20awbEwRdNo4JLgQsNGMUzo/QIpNdl9YIgMEQ
eqizrOdJd8JvHfGg9xJlr2cJbgUrixsQkpHxvUgwloBJstQzbj6csUMpX8Y4gqxdjGpBPYzhjLos
r2oQKFUqdiwGxo4tVVsj9U+rVwBnoHjSfpQmaCVryFjfxC8auRo7KZ/Y/dujc0QkNR0MdBtIjiXn
gCKMgeGUWRexU6u+OQthuxNu1MzTJ0MH88ALckviz3IbJ6DRGV+VgJCjluaWvejAfOgOvqiiw9Nm
OdklT1AtQYnMKSgtEBlvo+bk9AyZQDHuHtKT0CHwEF3LbchAOimBkrDLDQancUh4JnfucqHXCkyq
7hiqGhHUE12p4SCsAvZb0pHjH0yxWewUdNB+XMhopWkn15rbFtAb4yGGZ4VdSfepacvDKGqt85qM
lJQm7ysuq5K56ZCEe3BhCKVsu/9mLkqO2LZvT+qykBBU5czElPAR+0XJu8cIpdS1wIsa/pKO7eM8
Kj/sRE8v6n64twyiNqShyjCHYPRmbDpfwh1byeV6i6hWjMSStis1ko5n6rZhZxxIHmTagmP2Lob1
8zJDGzyRN2gASVtv/AWfaSAbrexNBoTp1IHgCokAxcvqBHdA31RquM/hZmluiHUS0y5pTlBJ5CZ+
LbROOjBvw3LX1iAX06TdAiQjC0DigJ5ujykJmeyMoWMZt/JkFyc0JBUoX9m2cKSm+k7lnDGkZpN/
pffzPG4AeFTnJaydPZvj/IFpQ+GJrAeVKUGzdY3QTgCdjg7ombKvnqdk4D0LMqK6H2vbukiWdP7m
1I3qOxinoMy0ymMJko5uruCVmlQtzQqNuA8A1SNNrE1b5EdD4k2O38aMiM9SW6Kb6x9QjAaUg7XI
vVUc5P5PvLAzlzpMNzAf6In2ulB9TjvaZfym1GtRWBF7REOqU1MUmghQ/a/FMR9VOavZA0E4ewG0
CKqhmdqqY/pFG9OyXsoIgVlzU8heYOE147iE/fA2GipjNhlmcjqqVJVfH/ajPOrnYRGBmoi+kLia
2B0+HrbsCb1bZsEcGyI7DNN81kN8+5xtvytIXsVDPNi/OabyMwX0g4IFMSP56GvmKmpP3UFu9uHL
dqYjCix2vIT0tZOZVjIzKJnFa4N2SLQY7sf+bgoFs1uFehoZhJ3umPWz2xsycxF+PJvy65yDh2bz
lMhsXK1uqh8NVRjS3pTolrMvNPtcvJiQjMu32tDTHwWyeHKaYC5QrstYsI5zqog3yyGeO+ixgii8
mZ0SCF1eldcpLQ3JhTGrXQxK3d/b7HCJWRKUtddEbykIgOS+FjvohNCqiK2aCTeEftV4sNYYzUEy
VZpXgHerdgTiKasoDx1tMkdW7pykZ3DapELay+GckZI0jgRhWeaw7A2tNG8mLc15tNgnvI7TyLsu
nmz6r5RWgSZRXOJS1TUSXSNpoSyUsH3TfzNBtaBwkYvHmYievZnL7NQmw6DngbCnPiiZiTGXckx7
LEXSkCJoVNL3ogTxtiEoAmoMc6rkm5mXqrFN0sEWPsyg+S23JwKbpHbqm002YL3zUxIxFXJyFtMD
FZmt28tq4uGnJwY8GtN9s88LAWSvdTLaxY7VtkcHxA0fZIE+impoBTOh+Z3B39TY3L1YSsptVHSI
5CqiegtQDqIHCjDGOc0AJXNYuJHKGJs579uDruSyEzTTDPDXmeXpX9rvf6QavasQNBRfZtf8Rz/a
B9fa9nt18VJ87z7/qv+GylMHLdl/DrfZJq8QM8RL+6ttbf2Rf2lPUZhqGlZCAmxkzGkKgpFfxKfQ
6DRCZQy6h2jX1iXhT9+aZv6hGAbNQ41FjeVgFSR2eETi//U/1r8CswdxTMEFQJq78k/EpxjnVoXh
/114aMDiu+E38glNg/JA/rTwhDQ+UtRAPxR243tunbviRnmiiw0BHMBT7Zn+e3YoDkyPT8qOm73a
AuLZWUfnOH9npv0u9vVVd1HesXW9zN/Td/wRu/xuiX3rbXwgEaF5YXbtlnvoBb6zU916D2LJd47L
fnhfo9fUDZb7Q+41183BfImv9B/JDoTlSX1xIIQAdCHz6aG9E6fuIAV0vS6FlwelF7v5PntQr+vT
6IfXABKC6kZ1VT+/mv3mGlJthS3ojknXTqdbGZSX1fV4P04ufwOE42Rvp1P/IPbNjXSpvakH3aUN
uBUnc5tdGEGzDT2xw09/sILYNX+kV9WBT3mhHa1d+FDcsIQ4b/YPxpQRu8TBjXY94cHofEz0Ep59
aA4hB2V6e+kExk6+j6ZLpmjO1Wt/Tg4Fvza6iK/mg3M5P3AKT3yHH6oP2XAPcuBALKNvHMtLzLeb
Oshvwzt1X235gG7n3hWu5Rd+fZIP2in2gIsF8YV9Fx4YF/swxTyaPtvxe8ksjZXxydhVByWgU+KL
XX8Or9uU9egYPlu7bKvfLqw511R7bIXDgCAxhp8MtU0PmHPJv4/PvFqi11w5rnDWo7Fng+KWwXQE
7lBPJzQDuOO/iVsyFDSdyebGeFpOxS65ro/w0tCV7Zud4ZluyvcSm5zTku7jvRUUu2obHdVDedc9
SxfF2b7iCI9OAGpW9uO9PG9sTjtIoK3pWTfajk5w+h45rvSIyuZy3No/5nOLvPDRuaFb/qgdxW17
SWWjxNtlgHyxW3dStFJ38kUSKL7sQVB0laB/sQ/zARsCwBW/OCqX0i335+AmcXmZFDsrUDbVmZ/3
EpcmcWAeCVhGKMIV2ZL09q3bsLZfD1dsUqF1I05DrkVvzZt42SE58RTezdD2AqkIZNIwT0Mwuj2I
l1fDm7xmi5IRgeL5qnA3ulvdpMGyyQNrl78H4i6iDfegkj6TIjHhND1XPg172w9dKMO+6kuYzfkU
zXNxXo5lIC5RTkWo3PgV7ym3kexO+2llCl6aoHSy8gTHFbFQHyjmU2/BYBA/JJX60/mRh0dmlCZY
U203aWexuXrrAsTXk1/uYD55+Pogx2r3w/V8a9wjn2NnXxdEH7vM9fDPwYfr3oge2Uz3IGgVd4fd
A8A3rhJS4eT8RNeuHNB4C3R3GzQqo3MAUiLmnfw26WTScevKfriFlTe/NIflkb5t6hxQE3iA0dND
+FbdsZGF11D65sC3ODR7wuCtl/yQXBp3zQ/A3DuYe+EFcwpfBPOhPOlb2K7yd+O+AR/ndZf9LXtQ
y4XV0l2SNUNttFnOxoMeQCN2c4+5NhzTMmCHW1pkeDGNZbqR6PS1KU/AF8Tk9qHA5AufzeUOiY03
bLU7cK+Xzca8l1UXQM9QXZOMacGhgThMZZ+eqyv93VY3pj8F8EHUQ5NQr+2t/AwR8Jbqa+uoAfjt
Zjv9QAPtyo3/WFUu7BxQCdeSzzO9RzVgQPrSXji/8lPHflp/ND2HYNbvdftIhCCdgS1iQZp7m2Wn
m75qn7XcL1/RhibmznLcnGlDe0SN2n2bXHo7/njTuBB3FHS6R00hQN2HSsANITh9wyZTHtfM06x6
jjNUzy68zDx8gykRaIF22y+7Ir6aiBofDqqfPTA+VL7pR/bP5X1Dm+yxf0wWAxzMxt4xDwe7CZPu
jC7LfbbMLfPO7iGDJ2A+iCxw5EfmGdUOZAcuSznxu9yTiet76gnqW7aV6QLUdF441zNOQH7heDve
Wg/cU27JzX0hbuTBBVknsX05iOvMu7X2CjsQxtYIL4J5fI/tU+Rcoy8fH7tH+VpGFB3Iqt9LAYTQ
bS+5O6xS5b10Zd90u3fHw5xLLMBKXj9L+ot1lqXe7Z9AlkOq6rA7jmcluikDDdG9C+KmfLZ69CNo
GBprq5prwQw99A2t5BZmWLEh48PLXeElN6M/0+ybXetMA44b+Y7f88QQ/DpGdF2NAQ+H4knxofX7
+gzm3XzFhrohMMcfyCSN9ywbG1pLpfmoJTSet405+AoZjDPK1w0StEL3WN6KZmMNnvSQm5vimwOW
nHZrcU6e5PJJuWzFsxLtLcae0an7oUEDauo3o713Lo3s2COdOeny1mt8wqYuDXqNk3s/+P74VnQ+
k+MNTyKokI3+GC3vw1nJ8a7XqgeJKfYZMtsuaztaW3bcrKsZf3HdB8iv8S9kJFcm8hUvLMr6t44Y
GLt80BO0z1nxKHnxeC57L7slZVaqN87gl1sJodyh348ekoVX+8YG+cWpEGdiJDqSzV/5Q5zzw3wK
Lw0XO/Ar0uw9h+Kioo3z85Od0Y9jpa/3Ji8X/Tne9691sxmP/at2Ne70IxK1ccBzssmuqpPdeM3T
aFwpO9PrPTXgu46upgSg7vmPWN/IuzZbE9Y3MHdQla2OYFSm/cYadwj/rGzb1Ps0OdAL7KudMB7J
W47eEU21kH1dS/JLwCKql00BkPhDfOAm424eznpB7Mmm3yXei72jq6cgT7CD0TyE4kquDkhE4d+/
y60r6/9vavb/n6pxytMvqvH+e1t23+cPxTg/8WcxrlJVO3ASHOpdRdXgDP27GFf/oBZn7EZZjaNQ
J1zy38W4TqAkxhaMWlTbeDEtSvg/i3H+Sl9HHfyUQ3WvGv+oFl9dfr9U4hzAQsEASEI3GRkpn51g
mFPFBHCVG6SN6SVKYfYgNX16YVVSfOy1gjDBxLAgfNXi7MgdnGWDvX5lJNZv7FCffKf4fvgkjMct
tiucCdowH5sRUFrL1FbJTQOvkDE4aDVePcVivPbgWB961LIO1oGznsWR2PRsgLYtjotvopNI1oqY
SV3rS6fvQPMhdGpMJbmR6nm5/OXS/o2n7GN76OeHxOuzeqZUiI2YND5+yMHsUNpqnK5m6NMAbK62
bZuDReU9wnh1Czusj18f8a9+KPx5JlsvlU2dhnbqkxsU5qI9kLg2MqeguFtirEVVfCspMplN5lwF
kTlrnhT2TwlGFq8CDrNh/UULYyfAIe0ZncWI+HDMjD/d4f9od/4lNOa/4c5aWR+y//wwX72UL8X/
/q9fn+WfP/Hnw2xZf7CdVmlMaRaAF7QB/36Ybe0PfI0WAijZ0CwUMNwaf+6snT94kA1d5rbWabdB
r/33w8zvcywyVR2mEYzesXf+k6dZ/fQ0r60xnp/1DzKqNcaaH29PuJJOpztguhuQkoED1OZWtWYi
hRay21V7Ui+kYhD7YZlJsgpL1blB0WKeDTlPT5qEVUTt0VMzux8YHOrGVmD47zbFRBiI0yfy1oz5
PZFp4Eu3pnL/y5n+m2frZ0rqL2vR+ulZIlmOVEtD3vK596rkEmba0IHuLZn2FeiH5Og4hQpoPpp5
RZfGtwrkA3zFdG2IZmV8mNOl2Wg1fY0NcSPGNrXZDQ1YBYjB0/1J7+GtiSI7dCtKErnrcxdXN4Zq
Nk8029kkMK14Dmm8g8/RwA+qE6xEmlnTtgFqd4wdeXVkCqwgTkftX8YVmpaCVkEldUFqSUNALolK
+6tKjy3+jd3XJ2R14X48HypdEuzDOhm3rIifmsJGKxdVn2eaD59rusvJA6P6xLNyDB1EpTMkvSfE
9SqdxHZ4/frQn1JL8f07dE7BGvFfhIE68vrZfumDlzlhPXZPOEM/8seCqexe5MvsQTicgroOgxzF
qmetY/14GB4IBM8OhH+9ff0xPi23fIr1dYDrWcMyjH2YbtWvn6KKa0Gfk/bnONDmlFoDWO6YMzew
H3S1WPach2Tz9SE/2U/XQ9q4hWXaUgba0vVZ/fWQQx2H6I4s4dujbLoq6P2iaW86u/zdgf56dTmQ
qbK40/jF0PNpXYfyid5vMWntpjl2rYUJ6BY9oQjKRtW9yaIs7FpbPYBVNX73TvkIQFuvrgW9ALyH
trbfNPnTsUOuLPLmXvgZwtBtgerFB7eaeQRKWD6Iybu6DAEQ0lfqlOWBkNT8N2f57778eqI1nPGo
rz6fZZIYzSwcWuFXRvgkh9XL1JhPKdRjBBmCrTA75dK8+/rKfmo6rl/acQjDhalAlWF8vqUTaRxl
Bi0CVX2HXxfqk0sgc33/9VH+ev/AUmAxx4+CwZs1+OP909Nz6EqAsZTu0IYJRCaMdB3slJgdf+Op
/0RnWS8jxzKpHGUQRsDGPjmQLXMcAd4ayMlC/dg31n2jGN+RuEOOleV6s6Stj1Ag363jUCa6j19/
058X6eP6ZKvqiuXi9ca70Pi0RqyKD2SwHF5o6jumERQN7bMlCzxnPcklyJ7qiCinCXdPbN0yA3nG
ccQkb1HpfkzGalympLFhK2XWt68/299chQ8f7dMNLuDKEh7AR8OFf1BL58rRxSuXZvf1Yf5mmeQU
wEtZeTHM7sxPL1wTvPpEll/rp/p0a2EytSvtgSSgdgPL2u+kNIhl5uqjRshpRprWOOHA+Poz/PW2
5iOwQPPupCyhYP94wyHiFGnVT9wERFv5ll47iDe05jff9OOA8uetxlEoK9irsPWQP72L5Aq9+igT
CQA/+T6arTuRi4eSt207df7XX+iviz62PG5t9j28f6zPi36q546MdAQ3/VK3uyWynkgDQ+/Xx/oW
dyZsNFudf3MS/+7rUV6zODD0hRTw6To66GpNxCytr9f9XQTiDjJG+yp06zDE2vvX3+/vHls2gmAD
0BLIIIA+PbaNZEKIm2E+MgbNvUJqJtewq8KNyFByY+xIW8Q3NDKF/VRhTZebWv3N1fzb+5Z9Ft8W
NBUz70/PB64YNKCCuKbW1M8Or/hj0gxpsEqOppmAPy7LSVFSeK1JtaVuvUmQp/7mnP/th8AUyvov
8x4AkvLxzmWUWMHCK1vfmKonZlI3s6KeZ0Xc1Ur9QGl3xbsLgrLxQ0cbqE3Vy2+uw7o+fV6/AKGw
SFFj2dzVH48P4rroQf8Rc9ENM6NU6eQQU4RtKY19YZRBp2MHzpIsMBtH2kwIssh31BAvS0RiCqER
Hz4rKF/oIIU4kdmYObJHxLbsff1B/3pzMqcHDUBFsu76P++MZbu04sUgArge9fuk1xhqOPbWslFy
LMhFfvNW+evSyasE2AK7XIRyyk9Y4i+VXzeqZi8ITUPr3Q3vWZbcGlqlgfT+XXn7KYZ+XVN4yDkY
OnRDNRT105qSQpfPpkyXaTaqe3xNT4tGovhcdldTRF2ZhOh5onYug6YoD1Ok0rh15HFXI23tZYY9
paVVuF4nvPWZ9YwwbMDDj764LguVVhnFBGTu63bg+uh5YW8MEiW8WszeoPW6i54LoHl5+GfXylo3
6rz8qWnWyv3zajz2ZWzW+HD8ng0UsvfCvp6iymDcjqADTejv1uXPq/+/jkdeMTtPNpLy+ve/XK24
EOkg1+2CZWGZj+RmGdddRMr819/q85K8HgUio01nhruQmvXjUXIdAgJy3sVfQ++9pY5flyl5Fnp9
6grZd9Bi/OaAnx9NDqixD2RQjGqFDcinKnyqxxj4aDb7kLujp7oBgxj3zYvaKm9Knv0EciREJujl
b477uQtlrAemJqb3xvFXQ8nHb2oQIYu9As573oCwqHkLqZV2Fworg07QaQd8X35qpPf28iM27Vss
3pdwDU8hFdBSFU+qQsgKHrbfwTc/P5R8LDYKrFHM9A0SPT695KcyEl3Js4B/DWwIKc/6HtIIYP96
rvdfX+vPw/n1FNgYkNcNEM1HZAIfT0GGs0XkUgLq3mAs1S5lBASp9tDvL5uIXYK/oCzw0Ni9GCO+
Oej0Ljs/ydUr3DoLyPZ8TF6//kx/czvYhoooi9cFddZn5Gzf6BDHw4wM2s4UBLPnhas1HbgLa3lB
yP+U9kRJRMSVBF8f9y+vakv+if3lFcUSvG4aPp4Lejas51PKhKXLfhDxjI7RQfpdeM5UJkzD0uU0
IpE7mrlG44EsO2vTFI14//pjmDqH+fVNtX4MVQFhRO4cC+bnS9LnjTZEvTT4ej5q7zBLv2VDcjnK
ar8NLfGdYHPzbqC2IRVMITOmTet5l+eLV5BWci3Z7T7LLfvUDxm8SNxHSJSiqARFUbXHRp9aPNtL
hXe+jS/rRTL2mb4oZCEQ715hHvyGMYKhvrbIz6JeCATVK2fbx8jGgAo1AW6Czu1WUTw2bC/vhuKi
ggvZNOj+VVIqXXOEaTnp6SvSNusAK1R76YQy3Yii4kOSW+SkIDRKVX1oRm26mfMFg8mYDTvV7AAP
VMwxECBWl0Unlm3sFJaPBSj1KEbz0IvGcTqTC6hfCBuoFal5rX2cRiW7zyzkZNvaEsi4f3M5/nI1
eDHCdrORsUCA1j8VTwuwDz3LW0Kcit54t/MmvFf/D3Nnshw3smXbXyl7c1xD52gGNajoGzIYbCVq
AqNICoCjc/QOfH2t0K2ql6SyJLv2Jm+YpgwiAnB4c87ea1tRuStm80lgGPnDfvhvBiEPnt0aRywq
jL/MScZUQ7rBj7uOS+dBxO4jz/A7xv1vfQuzKCV9F+zLrvaddTwZr7//rbQTPg89fiwyQZDpJrDK
zyecIp2xWXn5QGZOTIqWpQhgSH2xKnwzek0Hm9zbHAo9cRSGvvNIkPqSG458wMcJpdivvB+DHBiI
UhvHrmgVDek8Jd6vgeIAb+gym2XmpO/MKSSOoazTZefzh0zRmlvlVNbJbft0+/vf9Ots4vLiAvn8
WRCgtv7xpcatMoXNSDKd25BA6asmPUMfCoDhasaOl0SkYYEb6PDM238YOmwELqPj47t8wQ2zevEN
QrTen6bXBA9GHEWUISJibNNNJku63CIo9nYVdORLKE89V2nWksgQa3/fqPQin0BaeAOaqHzTAekX
cUn3ddRpui9boc8EEIHimbPePUpVTV8DL3H2thp+5L22TjIJ2qOdWfkpGC1OTsQN0KIckiDcdX0B
6stIp+qsa/FcWtbJ9HNrB9PGPaqA/IxkLB7nsHgBDhHz3nUVJoPW/tL4hf9tApmxVCiIr0vt6H0e
Nf5OCbs+d7ntL9mxhHfD5KrT6NptsMRpXKAiKlxnb4Q56QIgx2Ca+FW1GgxnPbPe7krRq+ekM62t
jLxymesedUSp6mGRssx8TTCgPlK3CREm4AFYRxM9EVVLOFxhRX1hrYjrwW1QNNVV2uYt8XAT/x1V
Q3WM5IhSx2+H+cXIeuOFfbb10I6OeBG67mtSl8htXFitjeKxs9SzzkO5wvKlbzNJ0lXgRISwoXG9
yTFW3FpDRNCfMiIUTLZPnVxKa5WgtH1J7N4a0WYPJkpJXJBircquclZtXdanBq5Qt8nqMlomk9TX
AgfiSiRmXG+kQmK/jAzD9rZT1HEvvLF9KLqukYsxNtXzTGDYpsUmA8TJMcKTlVrquu2xv2VNWn4D
WZMcSReC+VzFPmQxnHc0ji58AmwJgEUyvJGKsu4zexlh4/ZOR8DDQu7yOfHXJVbx9eRU9WHKpNzZ
KfkxZjz052lCXjGR34wlcExOeaHlYXLxdfoSGW5UzpA8EJouW7NgqE2OxJZsXScR6gZa2hkapCG8
xGy2AZGneSLedUcyBBsJM04WMyfeeB10lLnwiU6gloAO1tsOD4qzn3AHUUPyBnoVwPCBG2PIinFv
BgFG9FCHa5kBIoIvkm4zL3L2AUYUQCJpfzInLz0kMg52edOCkDLspFmmuPMI+8DgdJj9Kb5FZW8s
Z6HCq8xpiReS6b1F2OYV/DG4daoxn5rQKQlWVQJb1BRtWmzCiInwyuHhzmjslx4eIxkOG90E/je4
ivVuLsnkWLpzliyhfeAO7MuZ5bWcriMD1QMW0i5YmEWI+UMQ10LY5dqagp5sF8/gJaNrKW1NCHvl
h08T1sB1Ewl91xjsLwi3C+rrZsqjTQX8Tw0Tcgins05dCZZ5ph52HXnTWtfteKgyyz9VVYP1Iw7Q
4uBY2bbpJQuxURW6NUwoxqGbxvpENmhzz2vyjGrLWXmBylcGZ4pt19g+QWdAYkyyY3YzUMXVLAz/
Ic06EB1xFH4FNqPvdGLPryrnYQ4xjEzFpHmXUV++7k3Vrco8C05TkXvXvh8N1w2ZZd9tVoHXsCQu
NY4K+VUJKFE/n+mIbXmd69Y9RalGb8ZRrTpaKkz0zieKeYWrlqPflA7dNSm4F7CZ41oAwwc2DWVA
WLJnh0vkIMR3q3i6MYAkhcDYz3jX9F2lHQI6ievbDBT2N7YfTWv4EsY6v4C2tSmCY81p+JAV8mX0
dIgoPpJoqI3O2eWeuIWCw2KkGrBGqSfPKUfUc0lsM06BIjHRi5LcewM50LnGzybjBQY7NosStkS1
8KwsRY/RO9ce1kiiffPxEQ45VrV5vk9x3SJCYfxyiYa66aAWeORNZ9U0DTTzn6tg15W0u4Z+wB9m
p3aF/pS1lmxWPlu2gXq2+0YeWzB7b6MuS0gvY4VmUqXbAo/QuiBUMF2kTWbSqOZGfK1Ml+9o6aE8
iarfNV00HOq83askiG9gizVQtER9oGmviFnNg1sDJ8iqhGt21wcBOeNNm37x0NTflmFCdhLydQ++
InMPGcnU0KyTM5kFJKYBptI092c/Qoa/N2Krn65ViZeoV620FrqUyr9RUjbWbibe7Y5iijrMBcl1
3hTwYfp0/uPgDzpdazMcbWAzMF52ZdnEt2nu6hC4VYiwH9yQ4IhoEfNHlVbqFXgasIs1CQ7b3ouR
1GZwBhc17V3CWmvk/Wq21AYIbnmrMo/ExqD2qiUg/Mdc46MFhuHdVGNUvUvL0F/yJDS4NK7VzWDp
6ItjwApfJAbxNWM7VF8l1XFySwfDg0WtBQ7FsMmSxZh04bHzzbe5xxzXD90GHuW8cIYauVEWietW
avmF7OJ8m0Y+Rp4c2cGSVWY8UxwfvvmZkRExUKQg/3S8KUpHAGLTo91tbG3jkk0aY342yNxDSZl1
gVry5/FNxDPzjZnvx9DJb+mPVj/m0gGVJ/wScR3Er0dPO9NZIajAVodCucRwhy0Vy+vBSmS9iSsY
ioNHTyZT2xkuylpzPHkZQ7s7EQymHyOM6vNGAzY7RZXrvBMR/x07tH8Td6J5M1TOPrGHXPGoR+YU
urOTPitLs6vJMLU8zrNN97AS5knBB92HsrcpPHb6gXMQmYIqy48sqfkzSOpwOQwIqLuSYCxeOihr
8b2ZDUfOO+3S0SBpw5ZIvUbeeoIgMhzY4ZWheVmH2HT2VB0D52KFpbtmdQZtbjWyB8XAfYe9296a
1ojngQ7kN41ROn3y2/l5Sl1wbSzSwFL75rK5gCCxBRzK25kkWOy0fcDx7u4K3eDg9DjzbJtZnPPR
wDnvC+ifIIhqVjmndZiCgdqxtPslfQTuSaDPsAYugq/LLijs42Q7JErsq6FFXavTot5ZOj0EfMdr
tivtmYkUEGjnP2FFZR8DdQ7PHyg6MG23oxWnG5ZuedTdfDTBTa06rw4eJLtpUZjt1u/ZUhuk2m2G
JN+B/iyYQNGQc8zDXmX7X8oIzSZouGVv+CC9JvtHxJjaCZA3C7hUYo3LnVDi3ttAeEIOGJHBGFbj
V0/2xg4syMUKqrigyJIn7lD2vagJ5ctKEzl14MenOqzZXQfhPhODXgeF3d50eML2/aVo1OCz/uJ5
RXpo85gZqImmJ9PMu2Pl86pURbUecyLbrNGsVn0L/j/Wlb/0dZDtTQehYg+2xGmxKhOEkCo9QcKT
D7zMZMXE8ylTJZh6U2WkHjrnzhsBBNcAOoLI0tQStVnBNUqREl7k2NkISMyeVVtsmkYlp8liBsWd
1CNghzY4e5YJbl/esLb1WBTI44ULyH6jaNiOjl7YrlOyNpchE90tbD96qWC7rmSb1ncIhsIr8qhf
IzKdj3lOAWvl9V5wpS//YDYdVjbXhPKON91aJ4brEh4HX77VWbPjDIQYcKj1IRm1oB4W94/8nePA
23UY6LZdqvZW9xIXL1g1xcbs0NRWjNpDn03syJwIQrCbu+yTI3nhIXnMWIpnGEegUqPipEVpnQyX
sUlS3MLoSfKJWqIT4UERt0D4EB8fXx3PKNegA6dTEkEcFGwG90Q9EuwbVfVVXsbT3ZBa6Z78KvMc
A7/ZgorkkAPn0/BWljlClaRhqpk+rekKVkqxrRt3evRGhSIa5xcAPQ9ZR12g2fYHuwJfUpXi2sEr
DGqmwOq/qAxGPdBwtvGhXx/pkeCXCqcJb0CTXsxP/WwR3WKVJvJffKOE1bdxtsTHKDDkOvM7UUVq
XBVeSMbWHEcD+/S6885TlDgMnQAoAOGg8f1gZGrfSa0RV0VjgD/TdYZbWD7s7KQ5jycoJeMJuMkF
OImjDPUZMMJl1czFQ59L4yp3XOzK/QzyRVYWbrqQGib6mlXvztCJBY8eVoq+a5UUL3oofhiyFu6G
SpbDQyfh0U5NHzNzMCqAAiSp5dsR1PkVpSjjEM+O3ICNlXdp7pEYWFvhc1J45ZdiMLoFPeF0W13W
fCsp2b7kKTd1biYm3s6vgtVgsxN0WQX3RqviG9MrAcx4M87mygZ51Am11rlRn3QBqQViwmLqTPC7
rQi2khDB5UAvaOrmaV1MtdpYIR74ZdtlkHRSx98NaPOwHOfqdWJ4rczYFwB8DH9DTh+soLqbZM/5
czLOoojbLWcEQhwuYpoO7AdQFKBhCyuqzBdMbKSdNwHxNbJTdMYSUjipc4OO64JNO5NrJ1OUSnXu
r9pRsKlzdLIyZTS+mBn53bnNw6mQu9bhdKK1Zz3NynjzIXA/AZ5Ivw+daW7mPi5ee6NA3mESoLl0
u/JuzPv40AL9upqMgbndFeYqURPID3ckJ3osQ+s+hFKnlwol+mRcvlLrUXmB5Rd0DQ4/kvPKZR8O
0bKBqHE1BPZ2dNjTdQQW7mqV1evS9vuDSfV6q0UYHawZjB+gH7WyyguSLFC8rA0dJ4KjURUzWQFS
aTi/GG14TYF+xhQ9N+hEKLruRBfqn95Ln35IFXWsr3XcPdjwjxOMjhYAB7ILaxyR+bahJIKIkwpt
44iDBf50OzsN29sYoTpH4cqFs0iSYOxMHmpDZ/ji2tm4V8qo7WXU5ozfshFrKmzl0ShC1rvGXhHZ
Mws3ORgmydMLnbBhjPKA9o1iPSVXu2F3VzocBORDDJpoH1lmvCopSVCBmO7jNvUOE7SQVRqE8XSp
IV+AkBbsOKdIl4VRorEymZLCvMIPDNBXoY0Pqy2VAbwM7N3XUo5ZZGKJiNREwZ41SraWf9Vk3anX
HBdZdmDaOMNrTKceBkb0HNqthh3nUYxCsHeOIWssqYy4GB7zS+ZOdBX6CM68rh03cyRDoHfVfp4x
TRquAcpK7lsveS8tECSjeznEjZWN1WbGiTF77YLdQrhtOrV3e4BxsHzmB9KKFDYPOS87bZn72Eph
OdK84qyybIdsWFWwwymDkJVpUndYKyJYN5UJY/hC8E5oVSwSmaotYQ3jVSCp+NluJZZREEn8E9PD
1DjlyvSBoZuG519bTiYwTKsrp8zSdZYyFADpTutgwjIBluq6JMmHGTC/i2BjELxZYE9VeHxGjdPA
fOQhvHSxfOJGPU0i241us500QO2+qDFopcpdD02s6lUaBW2EYs4J2aLMEzjp3p/KZeAa+uzkUEUt
m00QWNeFz0wJZtMFmrEAbzGdA7Bdty4IQnhHQ2ncuSKrF3Us7VPAif49xcK4NK3yy0yPErNu1o4k
D1E8CVtDrye3IyI7jfqt1KH7yvtETO5l2oeBYx894oRwEFAsWgJ53ZZl2KHb885RTppSYw3OF5y3
D8Fs4yArCnUSiPoWqLy+pAWwKT+cMvReFrYnYqLWiqe5S2GgLdMQ3JEXDi07IWdcknfLeT51wm92
Oz/mbcxRklM7q6ik0DLJN4oT2bIO00dbGz1iTDx7ft699ZHcMNsx5FwO15Q3IfLYg71OZWheJz5s
ZoeEzhPEk2qF31nu0MYVp9iw9hmnZDLhcqgj5dhfbEB5+hRNxJZjJBKnLuns65ys5JNJkvYK3MjG
HJ2vQWyBbivZOwAlEdeebgpertHbeUK6X31L653Vt+CYLn+crQHqvk5/D/Hn31VS0zXwOLpEszUf
qHHTP/AwFS+F9tUGGkW7c227OBm1jK67JA+/+xWkXoSVVWgSYGRQTYOl1zfLuC4NVooEgOZjR5HH
o4yjI/tVzCB7F7nlYerhgIzH23TZEIM6XEHySF58aiLHmnfi1ucZHGNQCkeyvyc8a7PfvofelHC5
RNKWgHSxK+UU3/hgzk6CNflNSwlfGSX5j0gV05WGgfAMvS+76zpzsBa+SUXLr2nYT6Owtl0EIHLI
WuwUFGvWTpwweKpYrJymDngV7eZrbLfTg1XCYNBhNjy2s1vd8nQxq3V9msBsZuND6qy88ps4X9Oq
V8eyklG+5ryDxt6avGPkpzHnc5KnewFFhSyUal7ZXPq6K3VKB63p97LWOXVHiXSrdTEbNZ5EFjh0
AF0BgsTDlJz7COJl0Qxw4yGsjasgi2mX1oQSXHIMLjWR1PqJ6AktCu2Z1YiXeE4pVKCoDNdDoXlM
OOZJ07I7phebHNLvYcM6RRiBwo0jRPhQe4lY1g50zzkv3KdycuIvBlsb7OLhOoCOaC8ozhmroK4r
BRGfZaIA3ICl03ee0tahjObr+J45/o6KHlYTjsS0/Nma3GdUH9moYXv1MKjBQkVwHOzjlAUsCICn
WZDOLYth0of5t66g+NBW2qcJYfxwMlRlZqKocBckucy9u6asvUtoNiw1sXMrIyB0Go3jJqyz7ikN
6j2vbv9Kghp8BQKvVyA9+yUg3jtV1VQEI4PCQJKKQ8ZPB44nxFVDfuI2gUiA1TDH/Dtk3T6hir0S
LLLvZsQS3ZEHD71ciHeSB8Kl6LWz6tnoeUPCxmQMhyM5ierqIgDdU683lkZsi1Uzk4q3cGFELxPS
xpcJnzs44Icrbh2VPkqw7X1P2Age/mKAY8hEYZsRyOO+D9dm73hrwCIlcJYy5mDUBvCbvBYvAKJV
j8Gkg9uastbVzwP3lJTjY5yU1pXjxMPKbSW446lKdoHMBcvuGBzT1jvYbpADArY3U9BRs6rRtm9t
WOb3lmsV28GF5EqxOjdA9lZy6wx5uHPHXq9tp1PPsqn8l1Km2dfG6ton6moX6Gc6xXIl7aQ6FnAK
3iK6BMeSLtdewxc+Tex4rurZU2fIMHJbTvF5Ckq5csopefp9r8e+NHM+tlsuEjJ+AigsevufRUYj
zSjYdna9tlzpLo0WRB1unccS052Tq5systS94Fs90nN5Z3li02IXpo9Uz8nFi3fZTo9xgLuw5qif
m/kjeMmKlMYZ12taJtTXCDv//Xf+mw68YJ5HSOJ4NHxpeH9sULlUmHCZZKg3K+k+TqkOl4l2Eg4B
kBxyF6FWe5lx7L56A9g7LlqaBkdZtO61CkrAujaiTzZHzR+UAb/2zYSPEtsiLJPjIOFFH7+WQyBx
jFcI0yslbwJSb+lH3UYcMBdlDUPKjTKc9xDP/iRIunTEPj1CBC54JC5dSA8ZxMfr+mJmRMPJWMOI
yg9hBW5v8vQgARX7D0o6L8jTH4mZHpZBIweOCGzUBQ2DBbxrSLuzylEtihdKD9k1jcjgNF4g736N
b2Y26LYRhFMhnzUvTaqGNIhMW3pFs+NHg/h2QUWbrKpUMQ2Ysf0aNfUpKnFZW0C2oeWE22JGtido
z1+Fc1m8GqDtV4Ct7IMXFhnrwlxx7Pa8B8oxOM2HeXhuMmteNVHRbw1JeiN6opzdTPEcYD2IwbBY
3uvMu7Pg1auO7hxP738YYJ99ItAhUF/RfwR96f2q3A2nCsXoiFxUGWJajc20BZwbnqjEZ9uc2KB0
WXt+8tBDnmG6yd5Sy8OiLcWY/aEf+ouwAWGFTeDiJYsM79dn+xnQahNCv1mtu8nxbr0ItAH45fH8
8/f+S0al/zdGyAeQyN8TSf4/NDtdPEj/u9fpP/L34qX8mGB3+cQ/vU6W+Id5adEiNwlsKhIX98n4
3nb//n/EP7As0EpBnIVKiPBKPvNfTifBh7xLcB3qLURwSOD+x+nk+v+wfeYPrD1kH/D5f8m3+FGQ
9lMO42EW5CJoB7ERXMbVX2Rvsx8VtL6Ij4mmCIXYovXKMV50LlG6YC+1aK5RAOhXMjjaf2kS/Hll
7gpKOyF4dxCAfLyyT5MKPlKSLoG8AojyE9P8XntsHak2EQWwIiYFfm/PSvreFn3xJyHYJzHI5foA
qlzhEEx0UWM7n8QLnduqVnmSwy/TEghamUMNC7y22latDh87iHLvrg1oC4DdzKGlo/q/7dr/tvky
0OP36vzP6fffmMfOVVp2LU/9w6T883v4SJI8cjiRTDNIPt6HwazyugYvBkNhFkfTyZKvkMrHQ59o
NvR/GZd/cy2G2l8WgJ/X8kjcpNboCYxyP2N2//K01ajo3RuE/2RF5A4PsFPZiCHTNa5xHnDPBzDc
/5wy/tef9+sAQ2VFNB+TJEoAluOPP6/Vo+56k+iyjhy+dKFaLbJ93gHH5XBj6G0DiUmd/Lk1v//+
t/7dfUXgx3O+6GPBi326cOn5k61g2tFLaLwTqnRw/rQ5ILAZcfun+ffjkn65s5hHOA5jZmQwoa77
eLVhoidMlZl6eZ6LY1u0b9Ltu34zU2t3BivbUJIgOTEn5+EP79Hf3GBmEN5cTLT80M/mEcxHDsnB
TgG2zhPHQeqMGpoFHyGWb0Vj0S+4jKvf39vLQ/u/G4mf4wjJj41PIuCJup+F93o2e4R6SNKUKczv
/4xZlMxUf7jMr48Q8BJzpyClk6nzswa4dFo7sJWmOiSYHtjIg5NjyzC/kQpHYez3v8m6TDgffxS3
j8sQc8nci5r64yP0DWrBNYKd5SBd+QSR2IvJkTP7rWWlfbvWynOzVQdsHNZIT7YOvoILEnLytcH+
shQI9zgm1H/4Wr/eA7pZzJJsE82LZvPT+5MFZlx16HOWfVI709GMimlZdqBxr1NIv38QdP3dxUhF
ZbPAiuC7ny82T9QMdJwzJ6pRHLvaTLcidoCbtO6onn9/v38dQ5fFzcI0wcyATIIV7q8rj8cMJHlH
quVIKOYW1yizXUFUiPrDrvfXN5NcaA4AhITyVBH9frwOPR3NzBzTkh7L4VpORr6l9SFW+VzDnmRb
Fb+ahi4eCkoV8g/X/nW+xZvCJYOQpZXF5tMcRKs17rTiNyYofb8T9TlP6Bs86ha01u3sulc2S8+/
fF99+2L9ZVZgc/r5pamtAG1xRAcNPYk+G3OeP/1MQP39VX6ZdTDTBkwBnCVM9HfB5d//spL0UHap
01LCKDnhnwOXslVUB6g+UuLVtRuoexRgwR+gAT/Pax9eUeZWn3M+Zxj7ctXL/f7LVSsaAQjCNHlf
eQhlIXIuwqSCymfWkvENy3We4u1ATsq4LqueAUVxOn4DHF7uWg4M4V5S23V2WS+t+Q+P+tNZkzmR
B40zEhAFh+Rf9zNOlYXdROX5ooSqtijQ0f5IT6DnsWzUAXSt5ZFsyOQcFejNceUQpSWHmNd4zt5T
P6wHioGCo0Tg/FGo+XMR+HDjfLBznNrRnXLrPPfTjUP1AVTaIaaxs2TwpemG4tuMJxLI85Snt7Ms
DfM6RaseL9knsg20KCrb62lGQ1CyQfwi/LHc2T26BARxg31AhDSOa7fp/XjV5g0NYzUrpmQEcZ5e
N7IfagpOo0vXgJulV5Mqs7eqYTAtBzsb5s2EGXncjBhMUD4aLhtAV00tjYlYm9ejp4P3oaDstmuB
gsuNJulzRBIV8P/ZE/a6tW1m+SGeMNNv4su71ZiIFxcq0XyJsO/uNOfPs+lE5cYuUqpl9E3zV98C
g2WOI/2GAJY/zWLuCcZKBGXnKpsR2lEdCI7AsKG/DOjC+hXN9SB7lp7Up9R0dLf+/Wv0eXJiVr9Y
9DmvASG52EI+DmidE4xRDKSEGaec5EICnfO1u6poR/7+OpwYPr2xZCPz920fo3VIFk/gfpoHJQ2p
LmySgFYNfYwXrFdhg3BpAhdLg3lAydC0aM9Qzq1nk5AU0jGcc5Q2BD2aEVqrtmucK0/H4uRRMQN4
5oXJeW7nTZ4lV462DVCn3qVkNVIeYk2L7uasmOuVw4tHxEoxE9NQFvnWHgt74UeUZ0lLSr/N9mAY
C7DKatmOQOsrNeZrgifMl7GddpWu5VcTWj8+0Cgb71MUOjGBnVNAdTMwCYBU9rBoJyJ2V15d316m
xHRTV5FLCdlXZ5Ifg+GKQC+5RIXrNVuQDJFedEHC3E933SFWzvFXSek2msRQv5wBcWUjnLMx8G9H
1YjrLE/IaDSQuvWJQUs5Co36EquqvG2SkD0AsaJB79pb8xcnTvfKVc5MtV2Q4NfiQyPtC/v31nAu
vaeWlafZGHkxPDCfQBCbaRgg0vGpOk4SMazC39rxLSasXJ7hQf1C7YlfqFpJkbe3kTmpu9r1s3vb
Top3eh5tsQiTuvUXVi5aUmMV8bpRH9/0YIVBquQB/TKzbcMfjbKailfNEF9RPWhwcNYcAJN2tL/s
kNfAwfN1fyYUs761xJDvyb5Or8o6EgeUexsP6cmmcbRz5Oabp3JyCWxyDblNkSg6S8OCcousvna7
HWbJ9ySavhkyoefW9WP4tWFE3SWGQL/U95C1iMCocLdYznNn1tZuDAMSvfLoiRwi+4w4lJ7mbL9Z
MiZgJw0CwhVnA8pTNQ3TJkS3Yy5iXDTXU+HJY1EIcadCa2xgOsQebEEJuImLNT/0RKd+WRlsTbdD
0FvZKY/Uq59496kEcdU39kiGFUxv8i/nfKYP5FhPJLuU8TaKbXujpDJvbYkTDjuYJvtS0TNI59dm
JM+8F6hN2oGegCIo8M7PVQfoP4Q+SVBmtuL4BvexksHSYyB2K2atFl4bxe2jNMgTaA2jw8MRdMW6
pN4XobdsfIBjKP5thO0HDi0wMhvTSVYFWctbaPlCruduyr+0SJS4k5nImTHimGXEcPOlzqv+TNfA
3JK5Q4fZckmE6T194Jjt8XKnzwMJbQvSOO8jBzAYGWiLunfwVc9PjRRPkpPjgrsqFo0B8FNHej2y
jpM7FVoLOyG9DpN2tsnr3gL3PYTizZYhqPKi6nDF06PQN6pqBxJPEvzZOnMwEhE7uE5ReyCpx1c9
uLF7m9SJ9xgkQbWMIOwsB5E8lnAd9n4Y3yuctLc9YqC3ZPCKfVnlV7JrYQuLeOUVNkNUvCg9v2Qg
M8inKbPhGzudt9BlYdPG8L3RtfsVlSQyFk4tez2TtgrF6E6H8Y0xVeXRrF3ji4zmG9puI9Km9Nma
35oyfQziEJ6ppZdzMB0m4pSYoIgZ6of1xYtez1YNeLJGuNO6z6TBDMtc2DeW0eKyEGojy/nR8YE7
F6Yml4m2MGmUrKTVI91GZyum7Ec/kbUX2M+hUN/NJH0MxSgWnkenpejrgI6sfsFl0UMUVBNt2BBe
8vwQmJm5MVpqH7ZFa0UogjWrEn6cbOMrxfjKk2gxNNZdTb1vmbDoXlV0chBPgJQbtIfET8YrIq5u
cnfi6cx08BFzX7H1pK+TV5R4lGcTJzWB8uwgI0HJQzxFaitXMMUBC4cJ7WYkwqio6Jyjg6ljgn1K
K7w0oolK7Rzlcw5ydgYp8YsSv0o8ettLBDabA1GvNe8IAfdE4pAtYTu8P0FZ3WSTCWB1xNFkp+8k
LrqYVmeyfxqAHfBCLfGWselAmVIY+q0j/Per6KzyQDSRunIrlAsuuQeWSvnq2ghJwhtustaCtGnY
+t41mm5pFeWjOQ3HGU7zugkvB4w47Ze2qOnPI1kFvzijF1iENaU69KsrBBBEe9oFEbbt1zKLDi3t
4W2KBBitAjRsl0IRZT7aU4L2VNxcgHpD0J5yP3/04xTTuWuZPJjCf6jnGYlr2z9if9gYIr7N2XuR
XuDoBTmcdCODV1BTA8qDlBDBWsDRMJLX1gZwP9jMhmVJ04S2Z0GsaytWIbyDa6nUK9L7Q51kwSHs
UDzovPwRGOROcu30B0fDZOnmkYk0oUresJ+XxwYa/QbfcH7vii5/JIqdh2LjAMduAUxSIf3peitZ
0e/czJlJh7bfqhFfC2Pi3SY7nVFHQaNvp/SaKPAAB810l1juzhqH+6JUV12v7spWy69a17dpjGDZ
SADM2yp4taY8XpNB5+znobGpZU2S1IEIgw5W+SjXiH269DQzM9819YBLqSIhE9GEwwHJmPWNU9dI
LZT7WGUcLIKLA4SIaRpQh9oQV7Mebu2kZpLrh5PtZqfMVw/RTCCVoGKxy8bhRzVDQa7UdJWglAYG
X14NSPYwgNANcA3zh9eiCOGh2ASrOmAghU0AYoW4qypsSMQ56pA23mISgaFqD/4+avWtQ9vG2Vjc
SKImeOBF9+zHQ7vytbslQsclQr1MspMZj8UCr/bCDsvyETD8K6eaZOE2LbDPzAZt3FD0YyzOMP9j
fzrVLWjbBsCn04fPTN4CcuH8LRrSFG5tfBG8eJI9ChHzVmqb164mNsLOEaaU9Y+YuHTmuB9F4teI
MBiglDCKxQQZHu1jVC3KIRqIngc8lVRTtARBsxnCdF2bGV4BAozpjCxgp99ldkjXs4x/oExul6MR
+stsLt+IkKTVCTdgE+B5CNwyWRQu9sB2cG5K9tNLJLgPXllfeahUUDniUClC9RKP1nGIQ32TRVmP
jNq1QJfQXHdsXmOzvhmUl17nxeQvexXhryiitUWxIS/QoxLz5ce7aJxWEx5htwapAPrDT+hsBw0r
c0nE0gW7sKhpnK+6yFkPef2WDsmr56d7orpIZfHmB2E2EGNm19+PooFJWTR8oqAk19i5tcoSpJt0
TrcqSUFZgmQXjX0OyOQU5j0awmiD/WNLFMVTxAlulGA7HftML+tQKBLC3EytqG682WhH27Q6zqax
bUybZMM+CxetMDaICDaDH5ypMD+aRfQmS3cjOkxMnrt2+3RdVf79KIqbuYW6h07/2W9IqXHGR8BQ
TOWstm1lrd3BdTcdKS0bJ8jP1FLzje6Ham0XCGdqB4RoVAKOtXoeCfDEVVXK9oSQi807AqoyYb6H
s7cLNSMhLZ1tIojti8fmviaDrvlP5s5jWW6k285PhD8SSCRMhEKDQvnjLc0EwUOy4V3C4+n1oftK
QRZ5eaKliYbd7CYKQCJz77WXMYx674Gt8cnxI4oq+iA6NC3uJK5zQzwiGb+1yZUNHDSHZoX4KRdZ
d8YmL2dZ2bh059GVYWNzX6kFl+bOKAtsXv3PCcjPLsxmbGU7iYWyT7LwnF5hKXqdMW+8HcrqK+wA
I3DHNL2uPKpzKusPyI7uXZIo7iB8xkdlYaEqoNi5xbLRlkHe3xwaLwkdyjPB9m9OXwMduadBNI+e
YzwTRhJ0LWDh5OBC7noDLSk83MF1Pws/xQXBISpzdBsTz8PlBusT+AAcCpTbwyeg9i896WwblHf1
zim9ZwceG+E+1r4q8+UwLYi1vEI+Z5H3FMcGrst288As5wHHR7zMLKXJeV4+26NxhrAGr5Cgs62W
7qOZhX+5bRjuiqi+N7IED+ZwIl3FcU/Uawf0qO3eJ9SR+YfKt+Dnd0k4uEFbOc2eyctD1aRvmcag
fDbiu6rOKb06UjU3Xtv8RWbAA2IazgIgJTwM69dWWEXQzPW3So4PCH4Qt3sz1GKzYxg/dirIQ7iB
vdlO52FEZQPFHg+OaNirKCWHq5kLd0Mu4Je06K+tvL5JOM/OzWKEW0i3zpbjK8Hsjb3jhmW3XJFn
8qkrofqVxcy2R3WysKNeu35ShdvCdCBAx9VXo8umc9dhSe/GyR2U37uyTc7jgO65LlL/UFcdh9CM
BathE6RnaizmTI/EGrRXkJet1RRIOuGWQGhz46fFa4NI1/UmdjQ2lw0RfLsZfuN1rgjgAwLZLn35
UhXG90U13r2I2vhGeM18rqDO7YuEtzzBJd7lzhjdyKHZCxKc49FiciuNT0PJhYnRPPiFywfkkXpc
5sZ96pV7r51fo6F7rfyEDXLGpdfVB2M2tqLzcUye5HXVtQ9Vb63hSc21XEKcP+YuyGb8tFVNzQOB
9LH33WfoYDZSY33fCPVxLv07v5fHvhDmSXs8JgPbhG3ej7s0al/sxXgxk0ZcNR4m+F702JjVY9ET
SZUtyScxNAcUpWgKlX2NtnsKqtZarUXPy4JIoKlvYEHTodDMcHLvyfBki6rcvd3rA1HgOyCNU750
JudMW956aqXnYcMwX1taDUTk+qekCB9MG+uCwZ0ywJPw5NcFIZcjaTcF/tT4m0wm/S0pvTTN5l9d
Pa2fbk0ggXCdnZu7NeGKGC1Wa1KPoH2tBunRrlpZtW3ScXT2xqh1j+Bm9F/oHbsnX4RxHjQC4s7W
IDKITQWLE4iReFwstwrZcfboJJpTe+78vD2SyoXdfWtkq0NI81dbDex9hm6pIBtimG+tHKlLYCad
bZzDCfgniCplfQPUUa8GBK6jIeLxtpNO1JH41k+vSOWruzrxRAhzMjHyPanB1n2ISpWzG8WqcyKH
PsfWwco8aKMR3sSiJcW27s3nakA8dd2rzn126i6+twCYtz0qOqyKnv1V8QrY/zZNk70lJY/trkbX
9Sb1cjeiG9wkjZWenYgkGDxX4K3thRDdp4kHxAprJWl+lUPzGw8PyiqIUgbaMlp6hzRGFxk9TzbS
k5LfPU1wUumjcyRjVoS7toOYbdYj55iv7qY4BwWZq/QGSmUWoh9swzcVp9ldTC5XlbokQVUiCJfU
286N/dYgy9wVVjiiTS5qtvZqtPmfFpilBms3UJpDRo/RGUp9tCudqbqrSo20YviQIffZtI3on7Vr
fSq9+tV1iZwyZ/IdJ1EcCBAGIymr7JiSDk4vEpobRlfLVeJ3dABu/CHOFM74phbDsWBTIaRBveaz
lz8VdfTRIgSPxVfjDJNxc7aBQhhyKHS2IW3QxVclMtFhIVI4ippYbkkHRbgQlUcUQSdDElfWy7tu
qRJSMy0M9qV6q7KUjINknp7iGpfP637qyy/0a9EbymrvPod5vp8SL3+MCCMNCDENkrkzFPOF8RHQ
cjtHHhITZ7mfhrYiZCaaD1XvsLGl6Jn7NE6vRRmpJ770L62e7hOq/LvSX9MdPJ+0LEI+jRciDkFh
Q4Y9T3OnlxPHIwGNHLDPdUHvl8MEvnfdfj67i/9hEaVx9kz3PpLpB2Jy+yv8XJDPuf7yajgFK4IC
rt21rSde8oouv4+zGK1SV7z4C6CCkxTqyYxImiMFKF7QtHqnqWt8Urac8b5e/Pgr3k/OVzWo4ZWM
SrnJO/u1MYV3RfZsfkdmz6rQntKb3EN0yUaJYitJiQdopgmbD6baY9EHU427qDcSKBKbDPZbLNjd
lmzVhqnaqL8w7c63WtUP0GnGLzCD+w2fzr5YI8GszI6vGJmUO93UxWkou/7kVTl5FUNYH6taDS9y
mjEnh2iEdQxZVw3FdUBJZe69eaBMxJGUNL3KfwBT8gLR9wQgdGmYPdU0FgdCkL96FX7hoQH7ITXQ
zBJX+1LHxjZbUBZDro6CpqB0S2Iptzk2aumBv9epniLMRY1tYTn6BlMPoCqJYv3FXn0ELKtGcxX5
6SfQEeyDR0dMAZN588pKJnHwcW8LDGPug7jr76HtAIkpJz8NWVhuO/xLiCTRuApgS9Qe51q526kY
TfQAOEScqtlJb3Xh1OcksiGEVzEOxuQMRcHsRdGTKzIFOb2/Ngqr2EKOyz/lqLM+lW2qJtiO48ys
zRVfrDjTe0Rl8ruHYR3TAYkIAg8Y/QVWKn0Ys3MYjaluza/1ii7TJzXptgp7KhK+jcgOJitOWXAz
vi+bmZqPspDEa0fu66UfAI08t6uw6p9sw32okHwTa9fbLLjjrDUIhQFSzfc7qj6IutT/sggybYEW
l9insvaiGllHnOjqNIQEoIJMg+eezc5M7O9dNw58nV2vYW4WS6k/E6Cmx4/S12z6ZtbJ6M23ymS6
FkvnJCfWYBvtBKOE17bo/p5E4Eyy61s+n01qeTWJUANlWkBwGgCK2eOe0DShVCdzcp2KdseJkif0
Rs5bVETOfUOjHx3dv0cIusna9EQZOttUDmV77EVSew85cXrD2fYHV+7Drs3GY9UV3QfkEWYclJnD
v5gGkrE6OL9M9gFAXCM9x9Y0a3wNeimJjbEmYglhluXFrcRj5j6f+1TvZS/kEcNYxw+0ikP6KLBG
MGxdzALlYCGCohBe9b2zjNa+mweSRLFbKrAiHjKFcKSJRrIQ9VT1zREovhiCKXaEsWNgiYaBI8oA
4RlqPzvLJOy8XbpqnrRhYeM7HMzFeJhtnGo4+d4KUrakNZKgXT9OYzZ+rFIgZ9/8aowYDlftnc7q
/aBbNFxdzXbim81xAFZ+WIBYMUqNzSve9ifcvl7JDv3udWIhNWRcPrV5gpYMBHJuvYpqB8yOzgqc
gbRrOpwOQex2TgFa1uY93ttV7dJSftbxqKNA4MCO7qc193TvIfoZuWRBpL8lvnfE6o2Qhc65xRIB
cj1aumiIGiRchv0ETJ49S79Xr8Ks02Ovpjevszmj48U9NpTVu2HJCY3JG8s9V/xWlOmuxysGnty1
qEfA6eCF+/nBFl3lPIx57rkkFcIHjybtzIfWHjx4nvU88Yk4TSGve4Ly3iIb4UqQpSTVnvEdKCQY
wzpiJZ3cSscj8kead6QdGo+2uKMBqFxJG0J/iD2mbeX+oaq82b5OmnSudk0NmRbpdZ2UOzk2jntV
InpC+FdahCizYLx2L4dhEld4Dhnqjlw+1zlaVULarW1AK8COggwVE+UvYpUahc2J15ssR3OwrAXb
rI7f7boNmyU8ESavMDiicU+8q5U9UBpPEbaWcy6vs0mwFaxybrmf2YCwbBCV321l3QqEM2V4rUn+
7PZT6bfxPlZ2LdhdvMjboICt5HVhLrN8yuSozSs0dW1+RN65jEevUFndbP7ZJgYv7YvPiKyb5N5u
ZVrcZA2jnK0Ye4SBG1lH7bLxnUIYN75TW8mRvxkGe6jj/MrsCETt0CXcRbamlbLcbD4j4ebIQypz
xxpeur0eZGfsJOSE8bX3S3RMeiLk1jfi9lgYtHu4L9XhfYau7gh3DB7xMr42XWt6m7Bu/a0emVhG
FJi3S1QmJ+Zvf/nu8oEjk26KSvuq0XK+Y9/urhLbuSKhMCe/xXcOUBRWtscIbiNVdyisatnFS1wF
raHtwGx8ap/SHk9xa8QbvQ7c54lZVqCcXn7rvdTYMycPP2JQ3pornBZ/LNokHvftCBFp9SfW6RHo
mSISC+H5GnFVTPWG/vaoWtlc5a4E9CEC3L8tYNRiZuK1dFd+qug3ypBc2WxOt6xlSvSiLdvndZSy
730O4UlnPstceuVXHB3nXa/VdRRm2dsUmfODgVf8w9AmKyfcyzTxG6SLLkI8IZqF56MwHoeSAXcf
WWIC1oU2am78dm9EvXVO2CKaM440xoEI7+95ZKTbzA+bJ0tbtC8AcTZ3Mi8jfZ7+TKjx+BQzMvkM
y3zcogojJqm08cRxFRnmojJ4pnNSU7bOQFmLFjZaEZmcSzOc7l1a0nuXdRdgAf3BLhfCjpnOWm85
aAHDMrezkErb80vGcPU1zmT1gGHIRzkC4Ixm4e2wBQofwrCvJ2xl53vDrNUBkQZ58VZZ33hau4D0
nXeX4SUQAtvxnuCcZ0wk22w4ab/LD6Ss+2/IlLpDPax5qORh38pQIGYGmaTNxoPGidfdrolfTRES
c1b3bzqzcmx9vJObhNM1ihJSUwTJ5z6KkjOUopqpkq6/uEmWhFtsI4l61KgSNkzEh2rPBBHzeNWE
yRZRgP3WG3FErjm2UuauzQpWWDY6pEC5WTpu0tCw6O/T5N5nWPcxtufu45h7HBNSPBj8TTfSXJy7
XjINorYol7NgWuxvZ8ZktyNVyL5FnfjNVk37UC5xe2/o/pzi+WowQhndI8gBozmlJYCQmSKRJPVo
kZ/iZvFIp/Kanazm8ra1IxJgXGb/qLk4mol6SrNDkYp850DOiVbJY/w5DglvMeJKhCS2QxHvOyzY
A9vrIW/VZAWNMYI3I7OuFpIgD3hG4/0TF9YYjLUSxjatbVLaqE2eet3L7QyB8sD80WeGF4eYr+QW
fTmCYxFEI3Y1iy2amwj565s7p/I2zYbvvSj9hn5oOdGuRAFB7tjByMIQp5Lc7lPjAJqpzFdXZgJc
FS5CHexmTMjTXEL7YbLc8VPd1jh4hkMzk0Ek1GMZjRQdGnL+gsXYLSCNt8mq8Dio5UiPlqAwwL6/
FtMjFBDjeUap/KAZhFG0JtWepQ8bwhfpHj2i/NCaiu6M/Gh5ihSLcIN4230MEwb+HtbFJ5RN/rFO
+/DYpy4gXOJvU48cHL7WE0ECyyfIcwDZEfCiSB39YNjEksVU9HStbZo99XI0P47KiuDIY807SCsG
q3GsO2vCAshZIVTSytNDr8xki1kyu5yZxOQh+wVtW2sds2SRhzDO+vulRiMeFDkG60w1vssxbL8V
Wfk9T8sx0E3ffxlSy8X3zm7aTd1DOHXbnuswxmO2PQWCCXjgjVZMTZPm59lt915uDhtm2Xu7MY5T
WA4n5UQLgKg6W9bYYMVFhr1fzZ9IzU138EZeiiL7qjpYJZWBkmGu7Y0qxXWl/AZp5wI9METYDkbl
YBplWkVHxNxa2pDljQlMiQYXLO46o+NGbTLFj6Dd5dUk8seBonnwCgL9qpYmwuiZQOK36Z+rSbBO
1Uw3HBXGHF+1mrwyfxgiDJbijhfBdujjV3KdFeBU+bA8LWKsthn7524YIzNAuAVzSvi7qLefXZG+
FTl+Q8ozsbywR+K9EvOlM7MjaHpK4NT8uW7NdufxbL4bGLkEiUT2EThyflm8ejQ3dTLCECzIoS82
yeShYF4K/0NYhAWgJPpf/g8zZZscyELdeiE9QT9yiG0aMqSvcmRM22oYjeeprbuz1Y/zVcTJvNFx
nx19EDNw9qm9axsP0MjNdcBkOL7yMrcMYniZt16OfMQGWZ4RAh3ADek/aLaC0kMMvviDQNte1M+J
MGAnsZ/uSuwkULTDJ7IXK93NRoH7E/jKTYTtEVph1NFlgiOK2bpYzpSaA1BF6lGE7ny94NvzokL6
0wI08qPhEII9G+dq7gUC7rSqrgGqA9FpPKxUcd/3CouRFFcOy1TmkQz69iX0bPNKNwJlWdQ036Z8
EFeJQRaFaZbDJpQkVhkIH+8gdBnhjq2MwQKTsYcR0CJQXVqQ4Q5n0PfWcrFaEj5QScR2Xvp7yzJU
x2hCdfe9Uxq3GNxVVxE9/XNt1N49gnE2dRO8y4oWMq+GOa8ehVV/8WRbXrc5J+G+nYfq6NaVs0ts
ooU7rGTefFzENnjSgUHXDjtzgTB4ouu6mYGyH6MxZhi8FFFjBhhB+2djAE5cq8UPQ10Nu7Axs20o
3OkAHGKe3RH5WxxyB6WGb5WOoJf7LG/bszNNfr3R2KRhutVht0Y59hmbg3A68lX7Txiv5VGQ1sWE
zUzbzgwvjeqIZJA9IMm73Qw77Vi4c7eDisDXliitP4Sa6hJYw/P1dhBIUjegc+Jq0oZ9joBLrAAR
rvtiR5b4K/ZmjPw05RiyUFu81MppH0bbNl7KpLdudOnq89ItH9LGK24muqsHhDz6XIRO9WgUc4Hl
YFRgPuU2vQYqt5YiGJmBIcYb6OfFhF9TrvKdoicUmwGovjrlTsku7wyRCUYd6YEkwy7SgeN0og8q
7NO+zrKM+51vLeELpoEZms3QZ2xicBZ4HtOErhMsG2KjU5Z8Ugl/U1dJ+mzVM9aEkOAsb5tUjaL8
Ndurrm2zAxsa5Vqu0E+uZJARhq9rooNDrrphtv4EbQFjp7mv7o2YRuG5GNn9HKwqCtAR6d01aOrx
gV5Mbb7a0Ciom1InOnslXnw04448WiXwgqiLpMPGoGKsYU8DgSPxUJMIb9p99B2zFSIMLRdWFonw
Zwtt8ptsx+bc+Qv7A75ITCrkcl37jPmifChvqtEIPxBC/xZP4DdKMe7OFPvYmCTXWeZOt3JCte7W
BsLTGCe2vbSrb2S6nzpRI6bzSXl0+08JixygcEqsIKli4rcSouGaCcuTbVjXSEkhWZV3CoJUtINz
xq5HoY2TmNFsEiuBB9PLlChZK8QDKcIkb+PMRcU9OYYL48jDDNJxv4LQJXvdlIdWqRErrbK9wb5L
BzonvJKmACRQ+s5GmBBaUq38fTxrTCvpFwJUp199N4LXAHfyUDRm9yE1yANEqhe12xyf+WNvWfhl
hXAf6HONzdxM0T3PG9oQ9LurbEonqKZjNewR1Kp9Fs8AxAsvyYjxxViYVBhXvsBfZahoO7dOMXqo
74zyZrHN5d7zcQZkgEQI95l9lTGsy5CY4gmoixGozcBnU7D4vN2UdLg3RCXlOX8mdi2bNHPiohFB
3sNKoReJjoMjpd4qgUNoBJdkD7JHVGM52riD8LZQTDADcm04V5P6PEilDA7/dfWRZnCkueo+LmUy
Hk1Z5xQOXjluytaoP8peMa6sK9v9qJUBNdDVc3HThSq9GsXE76DeC5lr0SpHvSBqcRD3PG0257bC
Kq0vq+WUgK2+y7GErPkDyRaGJcQcB9NnF2EnsVYXbG+kgJ096DUadGXPL56eJ0byjpNuAN/h8diU
COxZa8PZueFpHr3uCzN5l1lv12r0MD4N8HEMQ6TIDU7V6bobTvcEjntUY+mEv+nSSQy+kFDGxJx3
MwOYrK+K8R8ZwL+S+f1em/eTfO//TQn4/6PMD3rufy/zO+jvXy9Efvz3/4j8rDWaDLkzGKiFVIMs
iP8t8jP9/0gXDihsfMQs8K+hXv+XyM82/+MCYBFaZlFuYRcu/4/IT9r/WUMl+CNHQRWXiFX+5//4
SXPVXvzzjxKzS63bKi/zlEKLgBU5l3QvVqYX0gKkNFSbmTQZZmDOcueLJj4aZDHsGLD2t7Y7Dg8Y
b4bbEdeYk9fV8vjDw7r/5zv48Ues1/jh6/j7N/AYiEsyTWQfl0rDyUlGWegGgLq3zWO1iObWNQ19
VVO4bf98qZXKfHkpJhLCckybx3rpS0wJ3CpsYw0YvhXod1bCDS0b9IbvfPF/p3v8dCHiYpDC+5SW
JhIleUHfXrpxrCNym+HVWvN+pMM/ebaHmRkCN+d2dIuUfiBsUrlpSmCLQMBYNU4Ng5uvHGHpDe7I
xkskcgftsqNrvBMXx3/GbmyCFDuUykQ+3FcGxmQD1CTHHTCmqdIRV6E57IEIlzo07+Ah4R+r+CU4
Tpmy3UVNN2LR5Lg71HfYk2OnziAq9lyG99Y8KaxNh9wSm3BcRjqjKIvkZoCO5AcU5m6802KpbQ5l
C176v3wxqJ/J6SPwkRzPVTHHi/tBvzFJKw9dA+/MOJq+Ohxd+xCPsHeSIy6VGBaf4CrDQ+pO7hgL
/+IqTdOPVmJkdNfgv0cDaPVqDpm4z6zRF3+Qemei1u6we2jGnUpk8mBDgggSDTF9EmV/N6beN6Og
JnxnvVx+AsBPQqxCTyYl+C/6FyoMbWVdzvgwChaOx21ojtO8GfqpPcaYnT3/+VFb1sVHwMXYkdb4
BU4j8jwuFDpTMXFrOIRtrGpIXswi89IArm9xjBCcfo0yu4ZzTVP2wbXimvgPES9foYJM6Q4H6/7Z
xky43pnmPHwqc3wmcF0SqwlyVuAnlGuo30Ga1/MXL0Rhf6itbMYtpW2hF4q6bt7LZlqfzI8f2noz
RHOhBpSretVip/xx4fQLRkvQ0Vg4AhttDRaW4B225cC9AQz59udH95vX5NtIDk32Xhg3/oUyzYBa
kC/SRdCQSdiH9kIpxjO4w3hHXv/5Uva6Fi9uzOcVIdPCl15a6uLGYrjfhtOD3pVDgnq/yGs/2eO8
6exUZhrzsfbrkhqpoEzeUNJHkFq0T6zLjEsqHExTbUQeiWZvzwp/LatzaapqGO5veoV+Aj7/sgpS
p7IjKGEzRJspzerbwXCnIUinCDMTAWz6Bcwu/iKZocIPEOFMPkWfl2ecYDQR5m1nVefOdkL/Dvif
mcYyq7dJeTlwYWfUZ0b9FMigM+xRHVa8KQkSsbhtWR7xcYDw/V/1yU/n249HyUU8J6eotR61jCUR
TbD9qosUj8zzG2R0lL92jIlFYGJgg0DEmmj+PXqNF5jjWAwBzDH7bjtw9MEE2WZk499pH0cpFBmK
eGpbdg9ssC58Sa2Xj5D38xvXGUiaU3ihWft8GOdv04Lf2aZpvOy92KQLRc7fd8FmiCIH1RjpwRen
cpfrbKAjjOB0V2mxV3M5XElsILeRD7FclLEL7InrxKFTTbdtbfzrzHD24TcUMsDklzDBJhqcMzPR
/kU6tdzSJDGeLboMHuM7C/U36/TH33qxdYWe5gNd99SUYQwpn/DbVeumuz9f5SLJan2xFmUPzhTo
CnFsWWNhf/zOWz0P2KsybB/zoXjLJWbV9LDZHWbpzXOkJXJbQFfszmR+a5kSnMeQxpRsLaH6+z//
ll/fDj8FmRRbNT/HvzRLqYnbw3pxJQ7VjFehNPSPUo8Ow1GNz1UtI+kCMjn6ncv+utNR7pFMwuHl
QgW4zHKCVa+M3qZ2MeKlxzs0ba5V1dQbey6zciNK03nnTP7dBR2bihVvXmKJLvWi01IOgxQtTnhz
jM/4XDnHzsGip8L6dzN1bvHOwXRZnK2vGBb2GsPq8GQvdb8dqybuZ2znxryBo2niTd2Cz/zr9cpV
0I0oskfZYC8r3nzy0QmN3FWsffvYjgi3IDi479S0v70XrBQgUEhyPS7rv5FAMUAj7sX3G/IYDbzs
DcGl/rwSf3cV8h8p2wXSVxbHzx9FESbDMCAWwHTXWLZ2A7FQdbii/V9cxSNGg6pZYSZwsRupqECq
PbIbMT7Kh43qZH5c2XCPf74MLdLFgSf5wtm2cN9gCVgXh6uwpkThz87rz0YmxijK9jX/6SFLMwcC
hZ5f/RTqDlp8+c4N0jP9cmnivQh7RwmLMcRlUGw9jRJjZPawmUidnYD19dw1OArm8VzuqoVETYDH
JVi6vtz39tc295/TRIUBISPVOx/d+jB/PvbxHQEicNZeEVuYi31OTXiOx9DA14cNW76p3M0s7fro
Y+/9jokCfjCX17IR7fKJMx+Q5i++BqjN9QQyE4J2Lf4rX7sPwp0y8Q9gTNh2YDWtbg890rsbiPIJ
DOA8Da8LWYUSWmgfv6ahlZgnUg+yFt5zX0wbym4o7gU8MhLkyCIwIdonHabNsk1LTNlmHF+xU2DI
3lLe/kPe6wIfumt0sD2mEO987b+5RSo1XEYEsDgl7/rmf+wrmFuTK2H5OPoJHE8jaWIS1/XHRTrv
Bar9ul2uabS2QyMvXJLGL96c2fU5JMuOvJKiFt+RTnXXYLZQ2Cz/r6opu3+gmP+21Pn1zpRvr5Yt
tAwcQ5c6e18VhVxGLjfPjDtTo8ZPhFkrGc6tKdx3HuNvjl9uCm2q5wAMm6AGPz/HAqoMrIcUuN9a
WcPCLc8dbL4zzl8hhoql2I+5dGH+etZjjzP/Cbsasc1MLF3+7S6BQ5nlYktkS0ms+8ULlYMHEaZh
zbrDXH+worFFi0WMyabRDcTAfg2RyXOhdiZUsndq8l8f+bqd/x2ZZ9Kk2hdvGAobE8ieR97VpChC
wkG3m+gmiI3pvQd+ubOv36ONNZQCm6VHuzwL+7CIM7JtKbrT/qtZMpMNXSv6l0sIWJIkVsV7hR8N
c+tixzWJZzGbnmCG1GXgHi0pLoRTbFwDuFbvXOrvPuzHfY23xRSJqzgr1mRdQqCkdFRWUQk0/Usx
gDy7fniYodAZm2GepnHjYKgrjwsjzOUEd9kPeZWlMW9hwZlqG6UeQcZ50Xh5ILLWN4NaIy1i7sFk
KB6nwX1gt1HkZ0ACB0svDYZMuY8ifNHLWN0njAVzTBcs48Ofl+Ov74nbwjXB5tsXeG+tS+aH/SW1
bUY7i0G1CXPwOBmwF6rBfC/L+3dPz8YC3XNQEsp1d/n5MnMMaNPnyBdVOTQEJ0EAx35zJPzYxzHv
Uz0sSQO1buif9GDYqPdltVJY+JQ/ZlGObd9g28tm9BMKBBUi10lWeZ9uJqIEs5iY7ildHfJGAIPp
bgkFshOvsjoEXpOEdo3RoajfqV1+gR5ZEUrRt6+4uMlxcnFP/ph05LylOugwrjb9Qn9pR8ij9py4
ePbaHLyTsh4npkXPYYyA1bFq+Y5tyK9vj++M74vrSzqtv3e9H95eX+TuwDgJuVA4wOUPQ3CNZIne
udPfXIUicK1obJMLXW5ZKEPQXUE3D0x45qviQsFZHcTuzyvx0gLFAjh18fmjFpQUafA7fl4j2TJQ
sJuThnjbjh8at/D/6hM3PyZN6D33icy2DKMZGWJWLbZJa0834+gJkgCUd5O68/zZ7Obm6V//qPUw
5NBwFegWdc3PPyo2UYumpZoCaT3iXYnXFyFGAbXke/HSv1lO7GMcToqSnmW6mun9+CXWM75METEc
AZayqr9ebGJaGK9AaQ1aHaNbGOOBQbl27XLe1Vbv4AvRF651L/rIev7zbf/yxik0CAihJMd7EXh/
/fMf1pWQuqhT4tEYwobJNfLwDlZOO+z/fJW/Mzl/2lO5AIeEiz0mvlT4dv58mVrETIyJLULhn0x7
ROT+HmRlzYbxwhdsDhj5KqfZwKsTNw3yFrJFbM/4LKAiPCGVUYepsoZiuxDdchWTMnTOc7c9tJOn
nmxnHt9ZoOv6++XXQk5XVCvAnY7786/F4Lv1StHgyp3omRRJacBToy9qFY4L7zyZtfG5uJYNnkoz
Qc2y5rr+fK2pjcNwhkgXWGMI5ydktI4EDddiezvopN9FeadbXIFUT5BTa8YvI/FdYjdR3ZHnJUXy
qqCfSw56o3+niPjN2vBpQHlxnL0cuhc9m5UuZhVi5kumTkmmDEP0mzDV75T2pDxfPgHpst3gn4iK
QrDtXJztfdGbXRThZwOVpWWUgyQHS2dRD+nOKntxmmKbF5D3aduQ/8cv2NgcKJ/SruzgKWeu8alI
ZvHS9ZUFu9FJnwpUm7sJQ+WXvLeIKC6EnXwhG9ebNwCuzIqlns0bK4+RoFNwozucuMIzLC8jIstr
WL4JjOTngOpyiq4U3IEbi7cH+dI0/irI72kCRg19vvO9MHwll2zKNlZduqfW7Pyv1NbwvYvBnuQu
JunZ20RFRXSX5+Pnjn0/FevG8Yv0jVbAO+PsZc6b2apM6sRcGd8TqxmflhT3yp0tosUitkrhpy2T
CUaiP0bLngDw8nOj2nHYiNqM0eOIHBwc9YY77M1mVl8b18egdoZc0W9xuNLOvoRsZcGo83O4f5U3
iaBVjFyup4FQELLyZvVZxSPGCcqJy1ebgQbspcgRw9mPCFRltLJ+k4RerDbe7cqsShuSqsiqtGQY
dNg2TNtFe8uHtizhtCZpWj/2stIv2m2W+9CJjCagRaXcQHeB1p3R+6vkaKm3GBBk32uEnZ89BPbX
FdFgOPWL3osZ7C/lVzE55c6CmjKfbCwLIGv3ldNuta+Ip2/IC/nedEYzBcQeohRKDVI6icc1rFOr
rA43SMvpCA63vXYNG1UkwMAzXYxNY4/EpqpleoAx6z8ot8cLyiNzfggYS/VfSilAkFmQqFFkp/Mv
hYIjvMHfcrkpM4hih6EX3S0oU/kxlov87JSVLMkm0SayB/zm8nsYFTgC4BFgx/vJnmkYpwXN2QYP
Gz85VLrwp+00EbC+FX44RJuZSMxbvyAFdUdAF1WFQF2rb/teFvM2hzikA6L50hI6a4cdSYrROrQg
ojgsdLOLbxJO3eB1UUk/K7dF27vfKzL6BmI0sCv6X5Sd2W7byBZFv4gA5yJfRUqybMvzEOeFiDNw
KM7F+evvYp6uZSNCo4GLBm46FMliDefsvTb1WbnigYgacoPIjnzjNi/HTLDuKHAIg1e6LqYX3L0b
pyEug+T1fA4bmeG/w2mDhMX0Iowa/WKXRNJws8ip/XZ9enAywKd0OngffRFIf9NRhnap1JVW+XaD
WhBty24qou6pRm5IM6fIkm9VCxg+GJdl+F5EOcFYrpiaZNe7IjrSvsWCi6IxeSaiJmlf+kGftcCx
6jHb+tIGONQUMgailHhlv8WemSGroHngBok0qIHADfHbKwrg9XOa0lcK0PzjpITtXN/nArveuneb
f0+DJ65krcx8j95keEIV3KpAq9me83OK8q0bjATLxyTUdYyLA9XLUGgHI3XEGyGH/bep9iBirHsz
nc4GfvWNa3QktOJok0+9Prv2lZzdziS9EHUfViI/2eeyp7uQZvbUb2bbplvRoaNSoTH101tFqBLg
jHqYmYhsHdWlaHv7sq7pdV5Cwx6zy0ZGfLG5OWBZnzwL2sogy4eU11MdxlqbiMphhbSu0PiTiuLp
HkiJqLVNI2xU5+87DXTZppjyGgm9O+U4txpraEOaC9VxzqdOC6Yx80FYqB5ZY5pFuLyM2CA0L6tH
JkVvTn5NcbMgNqcnv9PcRly6pa9dk1iE8XfWovqd8xD6qoiC7R1RXrUfei7zdiC9wvwZJ8A4AwuK
k4dCHForc+c6w2YlVCn0ulbQgPP2tnEM2IvOZ5lFu94TIP71BBAi3KuhqC90vSA7ojPtBAp/0drQ
uCxpEUyjgaW2/K5BeupPC01mhHX0RhIOfKHdQcfc2X6LTS0y8dUCxOwVfhrE5KRxjhZMiALd2sXU
SL3ZNpZTPoilmX/naITyneg665vdzUkToAhn8RhV6meBmkzE0xihUDcR+4ScHd4A6TeDoOsFlngA
pKSkvdyVXpu89yL3xmvHZ9m76KB/QcyDIoO1nwi9AvYKYsEw64k4k/pAHEsCb/HPUrnjI3pzDp9m
7MTks7j0rYx5CWPN2w9Z36CPzZxd0hjHKuWJztFwJVAKAYvQ+U7TrSbid60W74Wj7SGfJdssmsKC
zx3WwUSsCfQy2T+VqbibuvLJGxgz9Csxt9ymTf2W2/LAqXI7SvlbT7Md++eDgyqVBfK2ctybiG16
j405JNcMRbYi3KvqN+Rm7ldOFdrVV8XybtfqCu1G9lhl6c0I2Aaj4HtGzhzsseNivFU9aIICdOBP
g+NcYYiDzd8AuWWHVGibFrgy8knsBCdksM6twVPFZUdokcMky21s4jKyvsf4QrEmUc+uI/22R8de
wEBI+ocI7xuAFmLHLuhAXFFf5c+iPxC6Y8QYcvXiLo7EFOpNs0+FeuqHYoeeMTTgNh+jMWfaBVQD
aPnenvJDp3FKdafiEbHlK3uNJ6zbVB27ZPyuI7K80Gexr+blu5s424aopth0rnj/D5ZZPDtoPp0U
iIXszAfSSe9XkoIjATgdLadow56D4KZgrbtilEHWGf8Q43QpOBtFhY94Le6ejTo+2omJuXgaF4gz
yUFNNJbidHyEprAfBw1NM9gQ2FvPkcp+GMRQYWyCGDrUe6qku4iOE+yLckcT59ukgQXB15QRbLnR
K/3RTLvQ90lCwoNFVVsLBbeJW3Ix912VPFqYx5LMs1ClIfAqkmXbaHnMz7hzC+fbYIyvWoN/BJSb
lv3MuvyXisZiM6mSr3y6jjO59ceEDREp1qQ6BzlxNllsWN+9lBc/kRlkaeOEZxJAXzRfjQsEENh4
o6n/qhhA2yZffqXWd1Tv+9GZb8fYec35njY98eOLq1/EvdM8jJAEB+pdLj7YyBzhrqClZN8yw+4Q
wNGcBkWpFWPCq7v2zdRUFRL6cJen7UUFYYnUVj3Ql/6dD/8WV1qOWxU/ci+Y4ppqeuhbKLmR1f2U
vRx68IuZxG5ZtOySJoHAuyqJfq316xbN9Y6F2XtNGDo2MXnE2An7wpvVBRQ/68Kr22s50HoWHmHD
drXpKoTDuaXdkPuK+Xu1w1bpdBGxndknSv4qIQgFS9H+zsziCeUj0BUQKUr9wEip1RtV40Y5jBii
IvofNjb6sqoihPTO9OKWlvbd9GPjV2HmQDRMQ8zAJ9iDxGjfM9QC5Bj5975Xm2CIOIizibRK3w87
NTcQyJLGP6guAS+s6zPcm0SZiMzdFnk/wWdYL1A9dss3sr4MzE7JnJYh3mZfBW0yyBvhNa6xnRsK
Xrm1ri3goiroBOzbjU1jTkIjVaAah8BvK31PDqJNH6PWjNBWRnob+Q6KfdK8sXZ0MG1cXoPLOu3M
PmrXDDIPZ4aqsTHCEcRDtuSACwVhDTmvRpWy9dEjUCkMIqshVs4zqkODRF9sh6lruXxTzelW0Nfj
L+i8/gdnhvK+MZPpwXZHMjZkjOue3FHExoGDtxa/hlZXfti0nvcrwRH/Hd1kxOglNfteDHxeYUPc
cRq0nhyZwFZz/VhbMB8HKkaXpPtg6EAeXOYh8VASdESyhnunYoFyUwEnIAssR7AOcqmBUT2xvGB9
AXDJSpisxAK1XYjNMTYkImq4ERp3wDQ09k4aGPbERsSZjPZnTe2EP1J47oPvNCA2UEBAF2xZUIit
nFGjU5xG0bxLoKrbmwI90p85sq2C59QOziZu8oHQC0BKfWiNFj57TWDfDkZTFrCZKIcNV41Y0IbN
xmA9WDn6j5uGKRbKBrs0oqFHK76CXJMaoaWPgB4HrXf+ZGWD77Nq+vgVJ6lDnp7Ik3fyAw3ANbJr
X7TOGK4xqMcdb6afaUtGfcNtL0rvkOWq7Ci8gsXdzbrVEhGLJQnAxC2s4kZmMX/7k/kOBs8n1XIy
COTKPMJQaYFGL6JR5bujpaaJR680fphR4vOvvV4jQuu7o5wtozgUw1KwJQNO5ARps7b6khLPIDRF
5PCXVYOlJPT62O8ZnA1CBZJldZgxovMuKCLhBoxdHx4V9rkrrcmrVyHr4YZCA7c9ax3Pl86ktlZ/
KWxtVKV7cBtxPqCVW2hWOVUp2GPIyPzOxE2OdWQsrOpeP7B1ixevAAgpScQkPbGOD1kxpN/iqbRQ
CWepIPikcFOmIdPq33U7ru70NrP4qG2QW/AHipdRgs2D4772e9HdODDdIr5EkBWl9y3zEe1sltkD
5JqX9XhQlgFMm4Z4cZViQSf6o7ddI3SyKL0HQt/7qC1nOrmp22e3BFHDXFuyGQk9cJjhprUKCJ1j
W47vnDFSFC7WQnBbPcjqaIgm4UhfaMl7zX/wzQVjWrD+eiZx6mRR9AGxbR77B0VGreBpd3dGlJc/
Fh8DJKIzzfxRuVF1RPnQE/yLIKjaaGy6f2psmu9To1g4FYjC8PaFsrOcs5JHzbHt07oPo8xMVpID
x7Bdt/QGuEVbz62dRk56t/ER26htvQyOcxHXqBjvaGy2dYilu/9JuUXvQkhK/iOG4fKOv3Z4y42K
c7zU/fkx8dniwvTqcayBOOr+GKQHg4zJ1FuHkSXeAl5owSdRMeAAhKEVyhpnULjeY5dctFgY812s
z3G9bStgQhs3gg2z8f2Ucsc8qxlXZmprE3b/BZyVR6TXqxEn+WuEw4L5ApQ7WJRatrS43OKWtHgg
mZ2ds5nUIJM3mFZAIIMtIgh0Y3XFeJ22WiK3w0yPNxg6WBaBFU98L1jAo4MXc6DhGFGDqqFtr/8a
BZbRcABN9lrVdtUFZmeYSzDrIrlcwD6AU9DGzgtFxgDYxNo0QSozC3dfANHIVEHxpB0yshCBhlzp
nFDp6VDXzfUeuCHH2P4nJRiQhSUd+HzDEFRXStecjAoQRkxoODPJ1sjQ/v5p2T6UY8n2H2F9xK5W
Tv0Lu1lNkfAUrZgwHPcsKJhAoHeV8RNecPVcKewfHNKL0d5SrmBMNFnHou3D2MzDTpvJG05clyiN
0Zj8A2NOknoKohus6ChntakcEhT3TuXpK8aB9XFSArRr5uJJD8fFj+9gCK5MYkjtdI06OcNTGxzO
Icqv4GgvttZdIYSwwDUWHETCOhnEkRR2LUat2Ii3pgR/vkEeqv+YG06tu6Fu9bfebZffJkC59yiO
bHVYpkYcu9FNxMYa4+h+TlLM1Pncdo8auwgqLipliOF6qvMwswlrgo2YzYDPqCJ8j9xZIcaahlqG
o6L0tPHSYnyPkhGNMXMWoZf2RGJhqGLwEuwl+m5v5UOrB6MC+bv13B7EL4VpUk8jzSX4qYrK7J5S
gK3jgVGiDXEIGO0eh+0SSryttx2GE9jgesTGJokHSyMRuMwdxhUrV1j1cXzntDWDwVUou6EaoGuF
LLT0pNNpy4L9pjXyb/DvnF9kGgAMpuZpsl+2ak44moCLaS7psrcXl/Be3JbWFolgEcy5tjSwqQCk
UPd3j9ZEHCicRMaUZD/s7oDBNS9ZrcRjOSzyCKuHSUx38Dqc0dp8UVj2UW8YiD8pqNLQ+VjsHbK0
q5qKM6MXORwZO0iE9di9YXfLzzSfjc+NOBdtMqJuk1wnj4bDSVkVg37fIZZg7+CT6sxHBtipFvFs
BYXU8jWUnNMwI5/qVgCGVv9FWDV1Dhx2oFgsKhMJOVbxRLgvRfpX14DpwyG7Vex/C8HpGMdspDGN
zAYHLAyz5EO3efITMFLh0GwubSBMHvjogzWhCcLt2cg3ymK4jOxUztMR0zYnFjZ/MCexpLZTIKLO
4xo+gPuwl7WWIhaaumPSidWIKkfxaPRLlwQ0gl3olMTa6ISfk+sX0NGFy9OZOrtF3C3xS9/75p9l
jDhbZYn9SvA2rp+IEvIfVS4K3oef9Rf0XaYpLCVq96CAQ/MbPT+0NkLipyYEISH9V5ACFf1zs3NE
4OsQt8KpJM+aMumYvnVm2byxGHZ3ksWKnC/Hzl+TvmN/DpaqRkrC3g87pqJ/eL1YM/s7E+yVExhE
sOPYLZ3OB7tg599a4N5oW1oHN5m+MANfjBw0IG1ycNWCdBm6g6o9/5ct2uohnmmWbmujXN7oherI
KMiYN3b6PLI1NoVqIjTzQ8rZicllA0pHM9GG1s2rbtjjM1mxg0ZNEJb6phlcLLmCsvawGWlFxZt2
0rxyk8PZ4HVgIb2xc9iM27lcJpy1fKxZMPRJ+Ug6M+7FhN3qNXeX/UnrgQ0hZp4B/ApsnD8yL/rH
eZLzsYun5CmLLQQ2EvbbVTrABZN1S2GtjWyO3h0+4xZHk8jf8asupBQ5w9OZLss62D92Wciv8B2L
KBcK+jQ3P354lUQOn1kYn7UJj1VQUj1+JSSYIjt1tMXZ9tIyQOva7qTujKVPmRgderogUjTkQUJO
GlN1PTQ35kI5a9OiIL81Z899GlSmNJboYuk3FAjjl4VQ7PGM0sr+1CRCMLeq7vF0Y9LwxEn7LOmq
NOXhd0EhJs4EMQQqnraQ7SPwlOlNjGq4bb1JPdQinW44IU7P9eRa475Fe01zAnkKHTUN3diKxRkv
1ODV9X7Ia/1PMyztMVqIw92hZ40AGZh2cRe1w8ipOzdTALOa41A2N2X0zYbtkoVxws580yM3HgKS
abtXs8civelln3RBrKbp2KvC8Vau/eiyhsbRNeyXqTvACplwYBJe+g4befkJ6y9dsfM2hRk8+eVz
HlO6ZpFgI/fvAfDFxEv/3ifagpYzBo6TiZdDRakZM+qutKqcKyw80dYdFuT+GjbmM9f6pEBCY4HC
kVwwS9A0s8SJ8Mdv/bZVvsRD12fLtDOwjwOR9vo/Ti2rnKxBuktUCbyx2bd9x/bPo9IHAQeP5pUp
R6Qg/7554/Pd03HH5oMWCRUBb/jj6Dc1K2kpyNdBm8X1cUZpx55d2a/ltLKxkxx6UeZbt1ZJS5E+
c7mF7v9k9hPVXGoYl43tOyHBFhTkbEAF//5xX/82fhauGhfLwskyNZWVVxYULYLZSWG0l22yc6ro
ofSyafvvK33RhEY+SIfRMz10MGh4Pz4GZG6Z2UbAsfxppCk0q1b88clGDZyiytD9DVVIAkCGo9jt
di7DKeh6Gb8tJPIAfqCfD4i1069VbMGCmWR5CcSFrkRGabhqzej5zM/9Ys4iN8pCHmFhBsIG9PHn
TqiMclYK8Ht2AiUuI6xUCAAyU6vMAwHD7Y7VNIXn0dIa4MdvOfb1l6kevfqks4SSg+YDjYSY8pOl
H0FBmxAFCzshngIOQT4ZzZlpav2ITiZZSlcO+lQdDSOxWh9/MKEXxtiN2LTqBTxnlcZxEPsVb9Z0
f1a9np57n+ukfXI9FPaIKFbNt0UB/+P1euCavSQZKXBxO0MmadhPQrDejoXTHlDakSfcL/rDKMhn
obRdhZYYQIaqufiPenc+eBrYTM0CNQdJKCdjWDfmYhL0lgLH6LvfxHhGWyh65c6lJn4optI9I1Fb
H+TJjaMIR9hHcZa7/7tc/J9oY4p0JwEOtE4wbXnr2qr8VriDuB5tmZ1pz391KfTUzBs2DlDdPpFC
ePjn+3SkkaTHMfh82N3AYCN2hwAmfH/37yH/SQnAZ4ngHb2Bh5uIl/rxhRK2HetxwweqC/o3KTg5
Mgrk8p834etcaNCk4OFxbyeyBq1OoagOSR0YYnFCc5q0m7Q0Sna+vfvy7xv6/EXQ/6bsg4wEHywu
mY83BEJlrHMP6sDSjstFn+v1gQJJcWhw+pMpABv2v19vndlwjeLG/XS9LKqiuqfwEfTR7OyB8/Qr
V7nd6n7h3aYLBrozs/fnOcpByMW+hGUFwcyprH/ojFEYinU1x6LA0deMHjPTa46iNcReKkkduY+7
x9nwFhoFpczPSFS+eMAWOzskLjQyAW6dDM86KmubQ0EBPqN0bqyRqIjSbNrLmHziMLbY6f77Af+N
Nf746eHG5FoY+TwHHeXJEK2ycujNHuhN+P3w8PvhcNhvtsHFuAnvx82ZT+/vafAf1zq1AM8xRyR9
vdbV7mnHhfb7/Z/Hq/szl/n80X24I/dka0y7p9DbYcX4qFdS5jaUr84Mkr8L6+cbsdnCImDkJZ1s
X6sRgDWHhzpotup5um6C+W64cK7gwAcIEwIVTnt0CwdaxnG43Gk7/+3fb+3zJLYqNy3Gh6vjXj0N
tuSg3+IbBo1qU9baTNHgHXzwzru2W7z//DS5lI/5iwGC5s09GR81lma2lF2KP8OMXxWrFsuR/18V
9UyT+qrkJRsPUxd+9I/zitkUdPvmNuU4k+ZPTVw6DzPxddtGJucEvZ/ViqvNxCQnjzdH+t8a8Pv/
CsHFHRGvOE0aTDPknAndRdCCQQobxAwksFh6/D0vNGj9WA5IkTGTPkzN2j3+91dIAqow0YmtNsPT
X4E5fTVLQcdFLbalbTUe7Kx8IQxMP7O4fv4eWFuxkGGdxXPCIvHxfjElZRX4QKzBWjoeEMIStTIt
1rmJ5PPM5RqMSYz9uEDRZJ9cBsmIB9VTSRIqiqHfiyW2IaDX1K821mQWW7Of25eqk8CuPFnob2mt
e48FHtrHKUZnZceN/ysCJZ0FqLBHk7S7kWQk2OFdd+anfvH1ULJja44LHTvh6QNRGQ0YtCxwbnLH
2WZihNyUdPOhyZpzEW/rdP1xooB2wHOh/7aqL0/fcq/7ypjpUdDvHYrryC3FfWINYNi4z+fWtFyL
nvmk/vvYMlyTsg7jXKyukY9v3FhsP0M1xRsXKfqFDHYN9Hqqi97in9l7rB/myQ2auAowMzBFsI6c
DGMph0oKaAVBgjG2COnSZlNAVF9G9aAgz4W9cp2YWwGSHuMSVaS7cWykc2ZC/mKIm5aPq9DkkzJZ
QD/esJaCaPwrNG4MVVzN1ehtc+APZ8bNV1fB/MKrZNrln5MR3kxm6hcpFHzHmdQWaZ25dUfLPHMv
n3zUzIUmY4WroNRgfj/ZYxFkVaCmRFJVzE0bKs2VP2ZqUu2mQNdzoCKebmEv0kzxvGVnGiaECTq3
kItbcZV5ajp26MGDGgkTaEYV69eY0ZEltn4ddkXbXeY90UqNVjVhMdCs+M/TGoc71gpKduwpTp2E
FlrOyYABF5hKiF3ZoutDf3RFX+2/q84ReZsUjzibcVLh4/r40rHHklPWCeZxa2GLvQzIn3AF17ca
J7X7jGCzg7kk7b1sF/eARp6Onlb6N/++X/OLQYHUXBD2zDxui7/ci/87utTuhK7Fo7Q7ddJVZJvW
y9GpZhvpe6TqUPOSP+2UWKi/SHPSzDG9Z/Kxf03eJFdth8H/AHVXVYHttsrtQ7vguzQQeJBZN1is
7igvwH9rgiZulufpdkBJvNGLJnuZZqM8M/i+mK+sVcCPrRXDC1SMj8+0KxEsARwgn7u10mc6Ct5j
KtHQFJzOaB9KEl3of57Z834xH+M91THweeviv8J4/n9BziuAodSO0gDyBeKI3siuVd8gV/MS/cyl
zL9GsZMJy+U4T8nxrxD+tJZFk1cmRZJpm6lBxbJxDMDTmyShVDxkOaIufajoXSvcf4AMCimfUrn4
Wz22iJZJlI+CA8So32vXbV+mK+UONENYEnX5tLh4PmgrAQ+k39q0w9ZSwmz2WG4NO9CjynIuY0As
PwjZMH7U7mK9V5SRiq3WzebNgJpcoxjvuNh8I3p72KxUAU3DqHQaSuYY/2hSyFs4tGHPboRlandd
YoDzNno/v8FL6n7TZCmuKlk7MKkifbqBFk/RbvAa4wYVdtyF9mBqSSC6pv7dw7AhpAZ6cbvJwWy2
iGg14jzqPnOf+s4xXod4AuuFKrtZPanEjC12bpuHRkuo8Imi0S67sab5xySWXfp+MtMIobX6kOux
a29wyyOkXrnfw4aqBTzrSoLu2OrjIn5jg8nbiyaem2PC6RWKpoKaE4IRUHxC3jj6yECKKCETxMAn
ZbAHFTvYlcjm/AJRUoBxHlWc65fU2eCWZjqGqwIYd4GuEWaz48TkjyrQXr4a55veJYt9B59efytq
/nZMVXH20pL5O4e0fNsfLmxpKrZWLLOtyLUEhlxe8pf6JXGFIXu49hopkqeRT92SZFVEZVcHvdaZ
IJFz0piQjNFtY9TUhPl5JEF2+6WNkeyhGycm1MCTcskxOSKRt/aGZ2MtTAcaNYomHKesPuROJIpr
sMTVZVTQdd1IaiC/aLksS9Ao6Nqh7NzkOPSpW20RyvfHvPFnc68QPSEuI07GCxB7er8TGle8T27t
WtRgJLd23vuMz0kqB0ngMCBHnBo930yjViEUsOvJ3s669H5RmJnkZWvOrQlwD3mL09fE6KDSnpyt
p8FHrae4n4JOH8Y0TCnl0ZonstQlgTCluGFOKCFXYj/1xpGMiFu9my2EjHZE3hOjYG6C2sR2sa10
N/9ZDA1H+aaSUP6XcX3UlWsM3Z6wY7I3DWlO9W7BXNhs+1o10PAxcXlonJXKAnq4zbIr3NGuV2zc
4F4slPXpfimjJrvSS9BGMfgKCqJJZV0tg2Z3IfFI8/e2NSD/O2bdwU2Wbk7OQFIbHTV0J/fxehtT
vtGa0qZnR56pEzRJLBciJWDEXwwIIuobD3Cgsaf17MqjqWbxjOxXmNj5UlEelnpANxvzxc7brPXG
x1hUMeDqgVLUJm3T8ZrIEfd1YI36kWiyareSdRF9U4EJO0RpCTRVi12yT/xewqtKJzPGlpASlg1Q
8mmsJKcSoQynurbVyNzY6j1jhcgcn4jBwSbS3Guj6N2e5+5FCWmSxzuO4nfDHoxuyUDUwVYuGtzZ
VvVDfDt4lMs3tEeJh5j7yH9DIhihlxmyOwf5yrPGvv0hIX1yV+gjezZ0mhieNG8NZSX/0biE8N5a
W6kT5z1jXn9GdVC9/Ht9/WytcwXVbZyyCI50OEMnW7vCJ7FW+X0eZPxQ3AcKAiGHNFnLvUP+AT15
p4t+jAU6Zyp4HepJetVvWmK5l7NV2/0+NtuGuKiUp3Pmp31e+oUNHAhYwFrVpvT2cd2qEq9vJ+BR
6CSU/TzTkdAv58HpMVGY2U9V2PZPCOHEa+bonPSNGxuMMqdSlR1yWmst8kH88pUgStFDUEnKH//+
fV9sTQT9Nd+mm6HTLz61wtFam4UxIJQ1pJOR8jYjWIMJEPtJuBBxyZRhpg6KTC8S8K0tlRtg4BzW
sLLWnI4kFmv4gR2nvRsGtcC3dAFcIpSEC+2Q+IwMIZn4C+Gg5GXgaY7tb0TTaM1e8xN56Gq6aRuI
ChDMmr6pVfjvu/v88F2M90gBEAVwuD0twTh2lzjFQgkEY4QX5BwybgB2y1//vsrnrQn2vnUAAv/k
dHF6fktnRs9ArECgCdJbm+sY2lWT7f59kS/6ax+vcjqQaM2OKdGpQbF5f9gc3oLt/f2ZS5y7kZM9
VluLvo3XS7B12OThb2R329/Dptw8yl0aYrk6s5H8Sw78uM/6eE8nhUzXi4EjdFxwDsbtEnZhHeRH
6wDMJrTCctcc/Rtjrz3Ii+ki2WkBEdL7apdvjW21c7bYoTblcb7wtm2on9mxfx444Cjs9ZAFdpGZ
5WSLa3RWR7mfrVuNI3IrGrKRFss/ZzX84nmjk8JFxxD1qTKdvNJMoU5MYDMFSFPag9M5+o64+uJO
1VV15kv4fAQXpoHakWIBJTpC2z5OQ9IpOUwC1kGrTOjSxhk7Dv5tqn/r7L49EhbIdN0DG3lqiL0a
L0jI1s687C8akSvKBMQqKEmHY9BJ+S7z/TX4ZSLMrDPrkZKGtI5lpIZf7qj3N3M0AmwZCtOHVgse
6mepGBhhlhn5ZR4jIAkXxIuvLRvGrTX6nnZwDNk/JC41cE6wq35etnQ5zn1265s+GaJ4NE2CXtcW
suevI+X/jm7UFpt+8mku5Gvv0wRz/OhZZGI1opSPauhnJKy68XMh0+87ls1sN8vBLM79is9NPxpD
Om0V0FiUpE4RP30NACcG4EIFRQ7RFZGvZGsJaB50jRxFx9PkSBJIW5To3IiOR5tfL9PITiER921s
2b/PTBVfjCfKo5ZjcySjsXTKKBxykHqkrZVBlOnDntwl/6JQFSLrUQxhbBJ8lBEwfTC8Rt/KMp3v
uiyZnoHd4IgxpHYryghgKab/LV2k+YKzldz5RuTuUarYx46O25kPYJ27Tt4jtXA+aQwHlGdOaQaG
htl3zLsyGKRlrwCK7oC4BJvjvORPxPCcq3F8MYPQvaY3RMi6Qy/75NseemyGBYGhAUELxQ1i2fqi
6ebpP1fWkO7B06OSCoZQnB5UcxKC6Mt4hP7NTuKHJsenhn5sJ1/AJphs8pbJC+xGueUGs2RkB3Dw
i+d/j4XPT9ZbRTrU9Qw6sxCwP34hi8inma4czPne77+lRuWRRNDNL87iWAQtGemZ633RIeIsTAHi
rzwAYcPJXCYGyOoNphAWWcN79xc/+8XcZtw3GafsJsnto+NaDVp8ewi7zMkOkSfG0JYeYHXfG0wk
cbO8s8H0HcrI94OiL90zJNO/NZCPww2aEef/tXtAl/C0g+z3ZAEi+kbz2FZGRQrpuCTbovXdn65V
l+ZmQHMB2lqq7xYdZX+DbhGNoLAq+4jAaSRYJ7IqkiWQjaIrrFYXFo2R5kect/F9mSfN97bH/QW2
QTmXCU655Mz38sV+A+UzUxdvlcIL8/XH1zpnrW/GCYVMJUnIuChxVrCxS1D0hWPnrvbKkaAW0r2T
5kH1Y/wCT8EY0X7bw9Gf22o6s36sH8zJEzX5RWS5gtwRPN2Pv0eZusqm2YTZQIf8Aoy2i/Wps6/o
UpxT5xifK1weXSzKP2gA1k2x+fFappXOGD4gJaolc3f65HWX5eLmj46Q6aMB6qXfsMjGe9aFfiM9
Q93mlhNfKcOtL0TZDgea/eWN9Dt/I9OmOmhaRgIXhzJ55nixHmxOHsoKKoB2yurA9HayT+kShKAd
JMpgtkb9zZpUh3tP766qDLqVIFsKK+tQH3z4LmdG+FdfIVsJdg0e8HRmuZPx0ZNX1C4Waeqa1dfG
LnH8lLMq+p0YpV4lbhNcAciwSeFC5iga/33IhvHZ1welb8mx7z3sY6W61pRH4DJqggYfFgmCMEHi
1rDOjOb1x5w+JxporJ/wJKnqnczGQg3LkqSkLljSy68pbsSha7Tnav9fvQ0qokyCjmOscqCPw8Zv
OLrDBJCBF1fDoywEZlcabr+mZHLvOtVM61CyO8pnmnmGlPPFEZg1jeYooBEA2iw9H68tnNGabCK5
gkVFzZ4zb3eV4fMLFOnzWFEKXEwTYQTTDgPwfJv7yFnIf7KaZ7vy+PMUSh4clRC8/u/F4avf5UAN
Z7sn1nL/qfwsJpyeLmaVB9RQMjsk9Cd+rBbqLkL6FjI8M3u3WwerTWFS626JCO+lLqetU3jiEDVF
jf0tVv9dko6Ogc+GxgmrCF/Qx6cFD8ysZYI7Zsn65bGgMLOlfOgcpEc/8t9P4It5izMEjMlVf+ND
+vh4KXc2LBAnkQoqogTDtu6L0ExTSS6Ge27P8Zf4+XGYgy7x/pYZ/nb9T+atJOp5+Yndkdia2/Mt
trxi69NyzQ6JEdc3+K9JrpJJjV1Kqzp6Pa0bYdlUvvUqs5a6TVUsyVODHtjYpHqf3FleFaNiF/yf
oS0IiNl42dJcCpHNrwtwgYoUwQJpsfALXdx4Q2e5u45u1HcUacYrIAn1mmOIfDE046fp1/oLFjf9
e+uqS1qh+W4ZGjlskUJnL32Teq9L1/B5RF1OsuuarKTvorSz7pWvdAfRvI5iu2sY/xRXM38JM6MA
aqDlGpthrR6IYxi0Ihk2U+1Hv40RP+Je5v7E5ERXbg2lBbNIkmJBPmulA8ymsF9K4nRyk5R1HwHb
Sxq1hHRgGpneowi984ZN4zxRMxqWV4fgR6KgCoxR/OcpcSSqc2kG4/ab/uQm88neRooz4+R08ycr
dt1zh7jPyxKfEGvyihNF6/T3OP1/ZxH85ZiibIqkPM7ooHrDDm0ihna1dMwLWCExFsJJnVlivpjo
fdLIaDOC3rR1WFwfB7Acp35RLRsqf8bD5qCyv3bwpd8tme5SryVhNVQYJ/E6aMPFSJ8rTI283+dW
Yd63ur/s0ObbhxhnFCc7vfGvSyp5Z87rX0wzfwXuAqi0EIgxT0a+5USF1lNeDwTm963QfRlSosy2
JbDe72kshhuE7YT6YXPaWGxMbytSCK/zwZ32S2ESSWNUdAz+/eVbnz99QiBschtAmFGsO31fPZJu
O8Xvh3G5a49GMmWgtXA9lSEhRPlv7NOkLCfKy9Jdpsa6pKtRpebWM0ojDrz+f5ydR5PcSHqG/8rG
3LGCNwrtHoAyXe1INsmmuSBomvDeJIBfrydbK4mFqqgStbGH4fQ0E0ik+cxrssnzkeGZYh+CfAJg
Osfzz/fqCsuYREp9K6pgMfRAYzHqG5E1CetWUTaahaIFlGMyUdqehrA2ZjMkHu6pKAoGUEHnJHAT
z/iZLAJq5ZJl6Zt2tsMfXV8Owy7y7PkN6srNLX3J+kvDrumvVJrOLGT6a4AQyVhQ31p3ZWGLROiq
NF1gLsqAno3R/yRT1TZtEYV+SruNvlacXokBTr6GQ4EYzInsW/KPawRk2CWgidH7wM5HKQ6hk3a3
cOIKjIyca7HqaQDJAPQOZcOSDJBj/3jPcK/SZOF0CdwSraZtOCnNT9oY2ockjNOvCtavHEcRsuxI
pYn3mVAweKBGaT3E+qL9bHXtl91KZ8PZWD5YjTO/xHbXv6NfsHy6vEZPLBfoRsvAiAKHjPJBFB4/
aR92lpU0TQ2FwXLpjc8lCk6DmAVWelozJw9a6lXOhiyr8YK0TABMhPokaHQSt1EfQ1JxCaIC8Xbs
CiIh3uBD0FzZ3a+AxqN7zSHLI79V8W1EnUxdPWTZ9zVfz4BgTKUBv3Ev/jVbBeQnzHvDTw6OWE7g
TPb8I6rT9HlcVISFOr0jxEHtx8XwHq4m8pRO3sA30kQRHdSxBrksBoQLD+hBErt7MkMzsUx7A8Ac
WSAKZk4HSqWGl4WcSzZuEB3CWEGnwVlDKwFwufeMajGvLNPTxMuhUAdcj0/P5wAvc/xFTKcvHZFN
UOHHwjyMqRbfq41p7gpcqx8wi3Q3S0bfeNCQ14oHmgoevNVti/HB/+tJgIOxQWWddg37xD1OMfKS
IyYeii8u7VFft7p9rCu3URJpe33Ef3nKDs6MPWuzFHTacu9KmvF6cK8+PWVLLjwQ0kAN1p8+5KCq
Okc+g96JR9AM3DTxmKpfbOStcKuKCi0ARYLemKPSg4rQYxGqhj0J4Ie3EmWy6eJyOYgydDDMjdUH
z6Q1GaK0eN/iXb5LyrBBwWaa9nlDYWgOqe3RZFPhzWcYkFZmuwPsE22LBsPXueubnVsiPVCpPYrh
lavfuW3bP1/elKcnFS9KNwacv4Sgvcph/3bPpymkp86zCGo6D2NbdSJGqgZnl89q8/TnQ5HfstB0
A3kpaxWdIhuD/20CKWIwaflpuY1OYQ/xGpJgdXN5qDOfkuSL0ossYvJmxiro7h1ljhrwc/giWyH2
VzNGz3lX7dGf1re6FYmNhTqD4dsiBGJJJLjBJM7EGoeNKXCFR0QA2xX6lI60W0wtcgYlup2IgwLs
dZtPugGdEtK9yR6P8/f5NEVPIcHUts9ocndZHSGaaqZ3uoVR7pQVA43coVQPhj03hxJDj/tmrupr
YJKTAjKFd3nJyfAJtPY6RcdZdAZlahRB5sz2ixqXeblB8Eh569R5++xVIE0CMJmjss95Fdi+FNOS
G/JkRDhFXtNIQkZ+IDbAw73fYabuvYtpS9ebSZjqTa25sDkb4eAMWAFVfNb72vhx+cPJ73K8BbnJ
NI0iptyEZPvHB5LhkejHyyttdkweNXwd3zRpN39xZo/iyJJcO3fOLH/GQ08AHi+wqXV0AGds8pox
LAJVH0PTnycHo19hI4xiFWl3JT070ZZHlJXsVHaPiXDhKK8iRzMx6W1nShlAlwt3bt8Nd9GQKM8D
Sj13UHPRpcxgj/qTUjqbWYrGCDVGSWLQWmihpavtL8/2SanitVHDhcyqofi2Tk0LdxC6lyGNmUhN
p4a2/16JdePKKOdem11v036y6XJREz/+qFhKZFkxQkys5ta9RyI++jjrTR5AZooPENmtTZgV5mOF
ENjb2SzoT6fjdG9Nyoio3dR+ufzScgmtlhjPQQ8MpiINsbUdw7AkQiA8BmUEWVxfDIJq+VTruw43
4JumM7xfauQRpFwe9cxUH426itKgcWQhCiLsPw/MCSBcdSPiqbk21ca5lyNwQR8aQXQMSY6nus8z
cKcIpARDZzy3xRR9Tq0m3gKMMoPQS1KO3cT5lMAyfN/1M5awZlXusG63WGOz9tGNQ+0K9vfcixMK
Q2ziTmWVrYpFSjviVmzEtMw08C2RrVg3FnrwVw7808wRzC+0U4/4kvwRSv7xizvmEuvx6IF9IEn8
3BVu9xTrmnhGVjr6OYWz/kWv9T7fVkVR7vVigU6L6gr3AyFa7HdGlj+lDehkPxez9qk1e8chJE6S
axzJM9PxevkB9pe9lHUDPx44h0qHDxTRS0OKysvv7KyxDpdX25ljjdI18sfIeuv8g9wDv93q8HJm
0kFgELOLUtEyJvN2yVNQ37anbS4Pde6FCB/Jc0z4crDYjodyK28BwcEZMjtRcl/OOchFtECX95eH
OaXYksK9NpRNVBipb63GsSLcxT0TzZwJY473wMo0XCV0pJ0/AFUR4y4du8oNkjEWwP6GZkKVrXLq
bW53ibJRhhof1rQopG4Shli130DuKPBzxQPmz3e6AdwPMjywY+OEVYr1A4po0gi3WkDH0qPwsAp2
r7lbnfnClDkp/sIZgJ61RphXcaW7fUIxM9WiEnU1tdsaCs6qAHOXa1v43Nwjn0y9A8sD6r3rDlNr
IagT5wWIiRqXVppBNgBcrXxTFtR780pDdW8xlo1bVs6DbmBZmFWlEoSR6b1ZmkjZ4K9K9Iuv9rsJ
7NeVsP3c08H/4ywH6mNQ9Vzdqlo9ezHkOay+MW4Z/AWo6Yu+RPZ3QnXNfZiJy+xDiubAY51i+Lvt
83J8sg03RIGBrREikKTi5+06E+K3BuT80oezrl0DJZzZKK4OKgvNRlooYD6ON0oVoZkl0UsBdYr2
MOjwZhfjavf+zAVAhAdqWR63wMDluvlt55sVLb5yGtqgVFu0Gwt2w+SF3UbHjY9mQJJsHKSyHtOq
ix8rdGgRb/aW+AsytJ8WTTE2gI/qa2ezPHtXNy5Gjjosbrl2SK6PnwkJ0hY8K91i7ITFu9rs4bir
TfYLgeRlZ4p5uAEtslXS4qUnnd6aWHzvBUWy7ZUjRMYZx89B68okDHGoW/MwqzsC0c2yQRsWj4uk
bJ6qIa32TZime2/UGyygHe+7Wee4brtp/JyO8wwKXvzMXP2djlE5FE+oFZmG/56BkuiucuG3TSRk
296c9O2wZNHm8vOeBiq0nZGdgUEL4su0VusaHVkPc2++oqKAhO053h4QK/XucmPCegi63V7JhXul
uXO6SgF9sDFe54hq0iqAECKS6sID/tWz2j/MlWU+gtIxr0XCp3E+DT0dcjA1IVMn+D5eEn2UjG42
digohV7+ve4N/akC//TZrYX5iHYi+hRoqnnfbDtGrpWaiq4FpYWUFAIvYf5sx338vYOJ/9gg1ARY
t5uQIcSByPl0+RuceU7SENIpIHe08tbfoMqHTunVuiF60cKbHHrYTokL46MoO+MrgPVrljZn4hic
MCD6gqDCqoiO5/HEoO+aJ4TKJMl1kWe+OQKz5kbBsC/XzOWzq7cRyBxbL77XZjq/xeLEWXaONRrV
lhpstu0ag39REeak2zaO69s2TLMXV7MIBi5PzekNJC830Jykmip3/yqql70WfEqpOGswF6iuRvFj
1FO4GDJq838+FC5wVG+hOZGtrSZltJIhTQwKMyPaQFtkCHEzcNPRn+3pWgvtzBnBuQlViOYmH8Be
hRl6Z8+TWdGB6AczB2W56E/UDdzvi6FHt4qnzqjpoiZNKJXmyueaT3jllDozrcDWiNpkOGXzEMcL
IPKSHPFAFUEFrW22UTd6m9LE1Nszx+hKlHiqYOUgJ8FAqHYQKqIIcDyWW6bAdUw5VpiVblCDv34p
WxiEPvLlfe9nk6EUAerRi7cjM8ao3uEYWm7q3EaaXlGQk/SJM7FztRtPQSeWHllgF24cBSjMtfoh
wjgQ2epoaLZepDf4rXsi/FrbSFH7I0B6D6cBMoQrK/PMwUkDmLY4gFwIwmvSUKIUOE9GIRSsfJ6+
mLNaHdxCoDyJ5PE78CJg27Upe395jZ45OPHiAb5JlErHbO3l4EYU7fKFuQSEEW5rCo2+kQr1SjZ1
Jth5lTuQeDhoZvh9HH+ySRtE1mkew6C17bcFyv++GqMAqaA+sPgJvdcDeaZ18My6ua1Vi9aKlyZb
dNVNwEloeYDfU/1+bJ29PWZRc+1kP12/pirxWRpri4rKegM5sayh5tB3GrVwRxSPbQ9kZW2BO9I1
sNdpLID3x0Vpq5hFGM5ujhyhIWDZwK619dCJ/LLLna+o4yMbMcZAgGI1e778sU6PdRMMGy0oOhFY
wq37jG5u0p+qVThGuBp8tfMYmgTKJpvZRsTV73M73l8e8LRpSGLK/1Ex4SCjDSKf6Le4LIPbM/YK
RqFF1RhbhIBsRL7TMehmI/vCAYptZx227lZLzebWyiexazscDsfJiJ4GtbPvaDn/ObqNHiacfYua
jE2zar3/jcWN02jQFb+lGYJBSuc6P7I6Tr+E7PgXub3cLeyqpNwlZlVYoDrU5j3FqaLahaGLFQFX
GT3spNPCTwYgVdS/8HBIb/tR4b6+PIOnBzNtNE5EQmgKKXy+4wkUTdcJtVUVEHUjbh1jl4tAG4Xy
AcKjjgSAihi7GuF2E4QxxCxf01pnd/kRTpe2ZdhgOSgqg7KjQnn8CDVqtoTX6Dh2Uf3NUTztzhuM
H2Jq+j/VOMC2yAY6yqUKIgxk6vFASkwhgsXEQK0IA03LUjqldCAuv87picWpTzpiAqmiO7qmnSu9
goCoQ55jZCEhQ9OjP5oguv6no3AmssIgEsqjeE2mtGahqn2nZYHTVdpOwgt3iEhGV5LA03ehNmDT
hmJaZH9hNWMN6bBUa8djNSvLO4p/zcbFPGB7+V3OnL70BAlZZXRAZO6uooPeGxZDa0LItSLzHpJ6
Ei8RRWX4Swi/iGG2PuEmlPoQbLH9HVBvy7Vh3CBaSjxdtguiwml4l0eUmdByc65c56fLkyRBAydN
0kACuPbX4kDWwjDPYZKazc8wy3XUyDrjKXWz/uuVeTjN6GSFg9uVdp3FrlxtRgOVRA6LTPFxtup3
WrtomZ9qenc7IEm77VM6ijRaLCOw1UnfhHbcfRi6NnpG+lj/YzkJZBPI6yhB8e5c+qtvkpZUBQTt
Hi42gAumukwHW4+yKyHoqUoH70tMzjHJ6oHis3rlSBnmMGvw8Sr1Nvvocd/7iUt/BcViUCimmlJ4
QGU+68fhp0HiuEHfZvx+ed5PvzDgZnIm/gfFHLW543MBTjJExgTu2YgS2S6eSQGpWQzI2jfXZvXM
hSX1d7D6JdzGqHXN4sAMj3O26PPABfI7bKwqp4K2JHmv3WEpAvZfxJb1K68WJ/GpU5kPWiMxMZbT
lItv4vCqg1waU1wXAZ04Vy6DM41rjkYOLiCNGI4ba1p/LPooDo2cVMgykz7Agqjaw4eNPyyapfxA
yhQNyXzAGWBK+/GtWaY4/FiY6fqyF/HHag+y2Mde0CUAG62f1WfBoiGPlT4rgm4acjBpZnGwEa/+
09tHIgjhtFBWJD8EJ3X88TXeRCUfLWFhqMr3Ok+qO/rgy86NLfVPT1OGAmjvosBrMt7626MPatZ0
m8rAE0a8GVMj2pOR/3HlGOlcCz4g1zpkSv5w/EJlqCTTLJA+j5K8vpmI0AOndZ3N5T1zEjdQUKf0
RAGKjQs4dLVvk9xZJrSAqyB3y+ljkyXGRwSuo2fH6NQD2GXbj2y1vZkQM4fNsFR//tUoAktnSbau
ykMcv2QSjl5V2mRRRFiydOqVrNMBK5UKKeDLb3qS9vC9XAkIln18uXOPhwIcVsRKh5ucrle48hR+
qWuYOd0Cl0aG/KqvnlzVR9U0qebCB1RfUWfoJB0P1yEg49UjmXABLdzn8i83Nr6uh8YWLh3Mxd7o
WTru0bYzAsPF1AaiFzmRC5hB87Bdk2oCUt16fLo8DdprSHH6ZHQJgADQcFrfTq7g0nEbbD0oD2D8
IAbEkgO1aVUTQIUuvMDKJkwgpsKI3vAAdhXM4MW/5S11ONr2hvkziUAZ7mNwAt+W3pjv6EkP+waV
FD1AEUgHiF+UXHlRbc0oC9BKX0D/eEvP5ZAXYIsjbXgCUGH3kFIa1XqPJ8QAVAABgyKg/IqBVqzN
7Yc4RPc4MCNhgjLoBQrFTivm4pbgE+BnyQEcQPum7KhGClbLvcD5ZVv2ZpZsYub6sVO8MEVoZOzu
BoSqMr/qkTvx4wVxh33cpAt69qBUoWSPdvtIX8pN/Q45dwFudDDiIGx05VvqJOLOi0HswbZPDBZp
FGGIPQhH+VrZffkpckIdT7t2/jw4nfEzSivla60mFjgBw4orf9AzB6qtNiiPGOAqSCqYokblmeio
uR+lxtCmHnvUf4mtkFHO1AUFJdAzqXJY1DjZTybaR/sisuMFl5IaRTu3qlEUwANO3Sid7n0tgJgj
058b+ue6K1FJtMt+voeOV6S+MVhh/6aMoH8FuhaZgJ9nrYbUOYZCfzbrtODlEmTbI9VGTUE3G9wX
UnqfSAdwYb+pm1bv/ImY5QNYYB0qNOoFH9tSFOVm8HocR8Dztg5T2y7NJmxlZ8PSZlSjOs9B+UTM
9fC8YFH4oVDd2A3SuulpqbJKoo0Legw1UH2ZltulJsJGuLMsaDsMXGxYDVDD34zIso4+q8y2cGLN
addhBIRR1VTWKOyRJ+vThgevyk0GcfJnunQTu5uqp+5HE+Y0hlZ5yFJ5FkZBALOG58ErFhL8aCTK
pMCcgWCeRPWTTG2Y3nvq0DxnqH8BFwRcpeA5ZuKd3GaqFvRaB0w7IYCKwVkZ49sSq18w3MWEHALK
45HsiMYYs+A3h1oF+yn2o1A4H5EPSavAiD33sV7a8d5gNrVgcCieYdNhimm78K2wu20WwefJpdcA
i9GZ/SHN3O2MYvDkD13DWXz5KDh3RFmkipACoPuR7h8fUaCAFtrGJtKzau2+qcp8et91qndllNNQ
iZPQ5ZQnQrTlhba6Yqgh6IUap9BTRL5NxbILTQ9bX/WDFVk7p7SegeDcp+6CgBL0qxljRL+J1Ddt
MV6pDp3Eh0hB4TILcYmGIMnj6kjW9NrthQ7zJzTm8DscvG5TVkt319jhfCUVOp1axNWo87hIKnHp
eKsCvjAbkRP2SevS2tnXRh7+qjvnmnfpmVE0mdEQ8sKnpJl9/AFNb7acDruOQLP7bCfMyPyQJF10
Jd0+M23EIASUND2AjK1by2iSY1xTo6PbhmOGs0S77DDikqLszpXE6cz7gGyiSwncDhXRtaxga9AZ
d7CWDiyX+zFLnHkX1oBaLy/7U8ANX4R+KHgIeUFTcDqetgF2TZcmOJGjkd3i6lOCzw4WNVvc7RCW
YY1GwjQ0CJ2gzewr6Sw+NYYtqmCyRIrXRN0Mh8EY8vHKRjnz9gTINAJtEgrk/1b9ty5uchPZcyQ7
2tLeQuRzt5mGkM7ltz8zCtxvYFagX2hNrF8+XKa0TTNaNl6E5wXFBwJMD8eWy6OclgIk6RLgFJcm
4qwUHY7nuHXwYMptpyZmDcVbPcOoxh8Njm/2nxHQQ4u3M+3Vd9hgGrA36mZHR9Z6pBDovetwma2o
ri8vUNjSkrszTz9efr7TsJdZJkulIOJZdDL048czU9dehpy6g9ZALAwSKfvNVuWsTxLz3TJZ80cQ
fwhAOVAaC9prh8vjn9lTlBRdqVVBQAog53j8TG86HCwpAwMuNG6qEutWLKimQM1R9fjjoWisU3Kn
YkaCtIYOW0NmjyLV6gB+FXaGiIdsqSPDPmudayWz0yqAZNhTyKW3IAFka4Qlbq95iK862UQ6d4cY
n5XndPHmj0NixTc6Iv9vh0HL3kVhlNAc1u1P4LDS9Mrae1U1Pg5weQoDnDJwBw+K6urjxrSd1DAB
C2OjDZbczuGifo6zof+euzPvDCnD6X3RiNK9Q9XLeC7arC3uVFqBqMABr3+eFUt/73Z2/haZM70N
sB9tEFvhsDX8cbGoSxt97Dy2ojCt7bII9WfWi8nAlTOiPo/zRvHLDUWrb6qoihWfqqF9Zf2erh/k
0Gh1EMAjJM21erx++tSeai2cEXVBA2tDdmEGZZPqn+FCuleGOs2bZD3XhAUG0wQs5OpYstTagKaD
xPJsGIl+26r64vp1WpmPrkFL7Ib6Qw2gW1jNNT33MyPLwjvsFIqENHtXI9ttMyNKggXPpIv+uUzx
BDG1qdsZTmN81eNs2plh88e9D9AnNDZtWPSUsk8AediEdKwehF7dpaN5hBaG9QllLuuhC5OFECa7
Rhx+LSQfLVfJg+G85zPS+fDW7duMtEJFqa0Oskxr3heIftqBBi/T2DWROxiHOTKiFjczQwGz50Hx
c7M6f+945cBp2ufx20SEJBRVraDOlZPbfHD6wtzAh9CbYGpRyD1oQ9P8qLqyfYq51dRNYcXJF3yN
PPRMMet420FVxqixdNUR0yhlIG1Q0nxbR1WW3U9hZis+hokNtKahblu/cZVC2wAD1pQNmY75S3Hm
rrxJcUzGXrrp0MZtWmQIkyWbP7dK68SbeknD4WaKCE/8klNq+NNTDpFztjqtRTA0ZBZyw/zWQGot
ZEfQS8LBa+m6e0pjAxwDLIZN6AWbyweqvLqOvxfgURnTwddh9637pxEkKVdNxoEStpM/ZDpkN6m1
1WLtGfU3EjMF78HRH8MqQ9nv8tgntzdlEpRwURuFxEpvYnVvwNRSwIYsiJ7QF7lFnLcJ+AXjv26n
f/sx/Xv0Ur39r5fp/vkf/PlHVQPli+J+9cd/PiQ/8M2sfvX/IX/tf/6z41/655v6pXzfty8v/cO3
ev1fHv0if/+/xt98678d/YGcHKWvd8NLOz+9dEPevw7Ck8r/8v/6w7+9vP4tH+b65R9/YedQ9vJv
i5Kq/OtfPzr8/MdfROW/Tbj8+//1w8dvBb8XtNW3H8m3k994+db1/LL3dyIn+FlA/airstT++pt4
ef2J8XcCKhlSARXgq0gZy5KsO/7HX6b9d+gy/JRwH8CZJlvSXYWtCj/S/06gy12pcQDIlrD+13+/
+dE3+t9v9rdyKN5WSdl3/PbxslSRwJdFScdGpJqu5VqLY7CgFqJxGVNkwXKuspUSxGGrXgkfjdWh
/DqMJNYzBXREyeiON1oudKw+QvRSsW0anmy9U58bW8WfPWHPP+GXlTzFtY2hslFiDF/2JeTeOZo5
oNLGKPapi8k7jlKO+inuuLz8uRxdVO1m6YltI/5yZ5V28SHO5ry4yyz4zz7yI9ajJ8YYT9gSxxG/
GqYUmJk+usKng6t8KUJNey/yBMJZhgPffhYOiKC46L33SQX9kU66pW6wbkzvKG9k2E91mfuGsxWF
o9+Wy78+yu8fQabMv50NcnaI6oAnmWxQ6ELyI/12DNEDKS0Qn1SdwiVoka91Fve9WX6MLBbdv62+
/u8DyY1+aaDVZ1hiLgvRMRDCjJ/mGtfT3PVtA/K0MLaa7vmQUW57VKYuD7v6+rwXIQdKbujogxkF
B3f8fhE2UGi+qLC9ZuKrsfLElvI+vsShE+5MjNGJ73vnyqF30s6Qo9I8oLpP65IbcnXqNSCJQ09M
ob8YgyfZ+8k2y50yoBiov22yoiv9DonHncj0ZRPTqd1Ps1lvcnbMlVz4NYL9bd51uDdgXMkeqZk7
UkbgeAK6orTA8UwKHsCVBct9iK0HSpD65CfG1Bh+QleHyh+w5kc3isSEP2tePDRJaiU30Zh7eHr3
g3oPDqIHWRu286ekEuETZbfhnTJU3nxbtxpejmBPcEQ1oUbPezMd5pp43cZSsXeld94gcryl28p6
nhRjFH5hYBnEzetY3+Vxo+7UQtNG32hNe8bFM52f6mikYTEh8Mf1LSzltolSam+V1VGbHHN12npW
l34lE1abK/elXIrrKSOlpR9MO52wfBXGWbZDOjcPqBJT2oevaTfPc6jM3+vpquT3CdtXfh5Ecojd
KFgQOq7GKmCn2hG5PYI0GkIXXu/agdsN/T0mxclbWkQIMjioPaD0qz4qmVJvi7xp31kpsK0W6WYw
bUIZ7i0jrm5nfGu3FfnJZspM2taXd9LqpHhdSK5kOYBSog6xLr65eLplc4Wx71wqYl+kHhTxbsFP
qarV+gliq6i2l0c8kX1jciA7wGMkSyOOd43jtYsjUJ414OSCDnmmN1buuC+hXpTj17luo9KnDIf8
d6PG+Q1sZ0/1hZ2F7jaxuuGb0RrZx15K6wSjEqK9v2Ae4wso1RbyscX4MXFQv+JnRnpNIGR1r8mJ
kl4n6KhQfOLwWZXSVLTp58Xkk1I1f1/DfeUCGOXol2fn5GSjNymBATTJSVwh2R1Pzowwvo22Z8jr
lMTGSowNiNZ+68HdvoOXJQLXSa+hiU/yZd6NjUELGXwJ7SJLLpLfrguL8oKiDwWm9yAnYaIgJZDu
La+RxIVqqL+Y9bzQO2lzIUBbdxOuWtTfZpA9zvz+8vufmWaoxeZrlYCKyLoTZ86j9Bmr0Pc1Ioif
vbHs6KWH19bg2WHwMYT+AbeMw/z4jQsrRzzLqrGWXEb1kNtZtc0yyN9BbIRO5ieRaX4dxZQfQh0E
L4pO8OLGrIh/UIBMHqvcxRx2gJsAyRgJ0f/HFBDEgZjQSPzWAKa5woUxNrC9bPK4R1BZVQ5EO9Gf
j0Kuh5ol3FtNXmnHM1BHLVr+Xqv4Uar1b51KFD5dHePT5XdZJymsLInBYdeo7BlzvdcdiE3aMjHP
mhEXO8Xusn3Ta8VN2BjL42Rn0Y1hDjoMCCc8XB5ZfsHVcU8ISjILhQDYyZpAqOOebCEsjBw7qppI
S1UxO5b1prxLzdnboItSPYCDUj47sxAJuzpK311+gpPio3x52LHQSJFgAj2/WmRd1KiD6cobRyQU
GxVM7tsUWOXittYbQBv2oW77aN8NxngIiTtuwzasD5lmT5sld/pbDZbbgxUhUN67NHKvnDRnTn4y
fZ7RALEAvn8VuqE3DYk4cSPg0632JrPt4V0E8Es2M5fx3s21ut1dnpBzi0F2PTjYCKVO7pqpnBKj
NFAy4ZwtILJ2y52JoPj3Eo4++Dmj2ySgVR/mzp0/Xx75zKmK7QMxB+Uq6Xi2Ory9aFALq6LXbKAp
vMlbgwVZi3HjRWab+FlngwVGlObDH4/KAqR+AzZDIoJWFx063O2YT1JgSWl+uQKA1yzCUFL31Q61
Dy0ZqCmNS7G/POxJJYdv6oItQIKRWFXmgsdbG0XisXGrJgr6HKMJ1lzV3XRKo2t72y6b26isQguO
p1orWxqQ2i3i/cZ4axSD8mvupVU3BcUlumnwjPiV6JQjb3A7crUgygodTzWK4TQgvXn5jujPot94
Q9OFiJcARKJ6bDb5lsxsETstd90PbmQWo99NRD83mjlY86HTC9rxU7F0ZdAZdlvddZiJW7u5Soob
IyL23KAybX/U3cnAi1bRncdUDOa819sup49dpvbg985QznCm8hhs+5R5rV8JFM1vLs/kCc9DziQq
3YCFiLalydTxTBqekg+WurCDPb2/C1EzgfcEAYvINwp3Q1QOQVpk6iYZc3EfZtNMySfRHzwvNW/m
DJ0/dx7qQxob3mPTq/qb0RBkmZcf8sxVxukNYQvEPyyd9UE+o5PQlSNgfl0t7Z+0iQSyCM14pSd2
5jgFycZFAVCDLu06eja9dpr58MRdcU2+AXsA1TJhg6/D/TPZuGE132sS8rlxocgHSeaoV3K+s+8J
PgewLQhVWprH36KH75TMMyVAO1W0z5o+d0GKIOUVeM65T04+JeFUcJRlB+x4GLK4QiV5jjA0LY17
eDxKQIu22M3WgArGXNTeoaIHurf0Ntm5zZS81bvFO9RJpmd03tvyOa44q1N1UQNPi83In9OrzZTT
k5T9jRi1rONwsKx7obOnZkmPNThegkgh9DC3twAR0k91JaLHZfY0qrXpp6lX7Su36knTUiKdqfZz
qTOyrD8eT09sGiMZD2FDTp9sn+sRDh22EHu3VqKbakEGAUd75xdlH4NqZNTd9uDh7m1BSz3EXOia
LdvpouBxYBxxf8nAfM0qRdYJ9nfZECsp7rgpKpALcdlfbSOern4JHLDkuSpR7SetnA59akcIQLux
3m+NTOD71s7ocMWdWu6VTtMOyiyeBEk/PrkqreM2Fdj4YQu/gQBXmbscQjnWxjhQkvZYhQimNP6u
O4uzL5vEpKxtuld2rDzljwMgnvk1+4SGglL16s4TWVJUfU+JQIjqu8kdUKOKTefTRnT4Wixxer9S
59VVmc/p0nJzFUxGhVnhK838LCHZybC0eRKkufGxmVX7Y1JJTrI1298vH3xn1yJufLBFYQhje7WO
rwpKb+0E2UBvYvWWbsmIHlGm0sMs9epzpCjYFMQJxvUKGZV0mDNL3+jcEXG3KYHpYtn1FUjmaUwl
azK0ORFqMtgiq5u3NKoJRBbRxVQhVajgelpREjKzwGwrrJZFMoVXYqoTXWE2pEkViJ4YFSFO5tWG
NGKbAoHH1OulYjwNYkIzYRmW2bktOlH1+7FGbNRH4pq2UYUFNjJ4pObiJkpCyNjoLKB5GeduTw9Y
t6Z8A+ct2Tv2Ek+f8bsBKwzNpk/feA3GYDsI8wXa/JYda1eu2jMnGn0TyjIUTGgtvNqb/ZaCotuj
OdnAazijJt4h1JfeVO7s+VWOV3HVmvmDHg4pegy6eVXwRR7pq51COKrDmaeaziSujnw7rTx4i46C
m8UQPyVLZ70kXQEZok8LVPERmUyUd3gYd/cYh1vWi2qI5UPWuiABI8totleWtdyYJ4+DRAPy8mRO
XEPHR+xsoUFSjzA+BrNMPogmtTaUer3Qxw9p/FyD8O5gOM/px0Z0U5BaHgFaWCNk9efPAQ0KiVwX
WjiA1dXKSuZaze0I9+ou0pYvAwYBNswQXXtIRqVb9oRBYbkt7cy8g0gW5/vMFVFyW+HCc43EeuaU
l4gtyr5SlocMYjUjSojgp5NElLPNxmeBoJc4R9fSkzMHpq2TrNIFxTeGZXg8SuligOMiKeoLx4tq
32rSmB2DaLuvVAhrX57ds4NRVKIAIQmJ5iqyLAvb6+k/0pysxgqbn9T91pfFZ4Eh0vPlkc5MHkVP
Zg36BRf3GmmToVBtaZHcWQibHWLwqnjv5MmVivSJIzDnEJRcScrFJgOm0mq1OBCiZxPJXIJyO/Hb
ekHVpU/y5RDRe/pmI6mpHzAX8jYzbu4Se5vWfqREP3UxDNBM+/ybO2iU10BM/yqSCG8oFR/3gL/M
kG52egJiFEG3938+OZQ/DLJDB37VGgBDpdFyZ/yR8YF3tW3Se8iJqbV55XA7cy1IcVYKnqCqKAis
Qte8aKiCRIyi0CwPOklcTPRO+2hUMW7l2dBduxTOnGjgqqUtOs0xeCiru7+JM6UjOJarC9n1TB2X
L7oeY5i2dFgbtVPkJ1gR3MPjxoLT6HvUgGMbVbQJe+oEc8pNnSXLYaAG6VuZW9zYnRvtGrfVfY+U
+VApxj3CiIh1p33XXonAz61XrE8gYbJgaaGvFpK+VJNWO6HiV2RQpKltcqPM6p8iI+VypYnKRSO5
KSh9HG/2uG+VwcrJdUFeWrftYsXgu5CJuLy8zu1yyF4U2VzquSe32oJ1tSnQ+kSwP/Q27WRj61R7
hpQJKHC7/PPBgNNLlQV6fyjBHL/StFhq0cLH9WusCu8TvD8PVUd9yawi70oacO4bsc8RCeFU4Y5Y
fSOEmIAtAUv3F8vtfTjw3SEH7PHu8gudiSqllQVkMZJO2bU5fqEsnp0Waq3ij4nTByQB7a5aejrL
3dPUoZk3Jtfu3tP3omnDngENB/ATYfjjES3aUjWQyiiIyHL9zJzqN1avTFdW+OmqAEaElucr9JNM
dhW3aqj5UvHgOhsHFCpVxQkxB1w0Z6s5cbS/PIfn3ggQHH1gcFpcM6uTYEhRGlP+k7szW44bybbs
DzXKMA+vAGJgcB4kknqBSZQEwDG7O8avvyuyyrpLlEy0+9pvmakUEQwA7sfP2XttlBfJGaCRopgZ
4hyt4QcL3B+qULp6eC4x0fCwg+D49Yur1mItu4z0lGxSxpuEGhnj1clPxJTOx1G4ZaxELR/MKhc3
AP77uGZEnUTeFqW9B1rAE/BlRGDAMxQ+1hM5vlVzGz0uCCuuXXsTnzloZR9pwv9wI3AqM7jHlnoe
f7wr/Oqpc8om4gFTpEdwhOyYuwR6jhjZZvbr32/E7w8zzQSEa5A4qNXD90uy62W0TKyztM8McEa3
DANXw2+S1pHLeSeU+WMZzvoj19tvOF/kHr9c993viDdiXLqOR5qMwGznSeer6Hu4qJYgXqsR4aGd
zU+TWjwrDlbt30ZT9bWpIpSvK2GD+0njmV2rufv696/j313IX8tcPti/nXhMshnq/PrINP7K2DmC
wuubxdDfq3UzjE9mv9X1ia6LJx63diLcw85z6ycBn6VMZJn5qAylFv29109tlEhpmDetD+ZyL4oR
UAU9XrJn0cy4R258zel6ds3P54W3i+fMUVMyTdDtqJcjbxchH1yTztwsOy4ZEDhx2GfCSMKwQgMr
VCSr0wQ4zUtNveGgR2KIq8PbNkukeqkcM6EDZv6oUeg90DTnzLvN83hPD0sgOcll+zZ1Vqku9eid
kxS93oV+sziLl/ApV4IiZx7vqzqgF8que57t6s5u5xjVyPrs+PgVd5G0iCrOs62TfE92f0lrcVgT
1P7oaqqtmt8Wm/A8vDjjIvmLkXcVZFXuEd9NawrMWFR8DmAS8P6NwzbHPsiQz4M8a069uY/Io4Y8
XSSluYB0mrEhVHE/WtY3bVjtt4jmZUu9VmDJqvhOttRcCgPRg2G4TwyKc2qZSeY7K5wDL2miBcuV
onRmoN+SpojH1P2uVF/b6eJN7inPpg4QmTdNh7ZvSa21zD6I6R7KCtZ0UCHrU3p7G5yxf/ZpVLgb
3/CctZ7DKX7o7ieb2pU8KYd8cKtxgmbvtQLKqS2kdtEeSKIE4f+EtGEYCsXYu/v5UIaFS7ZBWRTO
oZBl/dDMYnlR6DhelrW5d4ZRXMjSl9YuzBr5Y1C29VZNQ/ecRcZ2B46vq/Cdae97OC9Iaw3aXN0d
SUE9hDDX6UXq4NxCy4ALwUINt64L2duOxxA9z/WTNY1ofOtAWZ/pjDjbSXhF6OzqQBBZ3BSYzFKv
bdYDesJ63s/FSmqPPWliFJupt+8C3t17U/po00srNJ51uYZvopfY/9swLx4d/i6C4EVhWjez2fVx
LvXzF2XRL8dCZpif6kE0156GnZE09gIBq5KW05xGNxh5zsJcW9wxmfvx5PnZIz5P2yZ0JbeuZsIK
6lgspr6Z1rL+VolmvqndQH+rJHnsF9BAxMWAGS/e2sXn4bQs9dgJUVjxIMvSi+nVrjl9h8UiWb2T
wc7zR5ugYKfri71vLaa/M0ngFrsImdqZbZOh/iciGb6Iq0vUkvPQZ1/dZSO+s2lctCjbikU9MUlL
BUzSF4cF4JYfR8HmPXqTkWvawT5E3zEcVZ66SyjrwxLmy/fWMVCUDNAN0q03ga51VtuU8VLp/nPd
iLZL60FhCjeYYX4bA9JVCfkr5Zj0AKW3RDUwDQ5E4ZJE089RK3eLX67NZWkOLCpDhEb2aExedX4J
V2IzpOrKuLFW55LPS5gqarLpZ2UF7ZM1cvbEiOfNYwKiZz5hdwmCdLOLGfPf3JQ/usiaCUIxjezF
b/MOUGMoyB2es+iL2bXTC9EsNfdtoxke0/rCokTjbah4f03LS8xobG6Nujl3vOhTPsHS3V7Gc7Ni
lL6lSNVtu+gctlcXaUHa8GdzmInZnQpP3W7I0bE3bp79GkxFdleyZMO9VuX4QItgA8iTI/hpkZGs
cTmQ+XRAvTAgTHZWdzoNoVv23HJpEfhptdFtq7r6TSurmNJZbPPO6wUuurw05vtNlt63YarVrTnj
e4l7dzK/zcNYB2fuUGXSOh9MQZe078nKKqufo/TM51WYNgHHrsrvkXuRw2ggCPGhpc4eX3Efmlvc
dZvvpjYzm4cZvHIP8gr0PBg5FZyWntSh1B1cHIujzvyULNJhvsyMsVlSU5T1U+7MQ3ig4+U+WbbW
ObCkSjyYpFl94/hGlz3L3PArkbjVc7mO+tG1p2U7miRq4y4MeLvPRnr9DM45+2cBaljS4d7LgHzv
GMw4UaihY2Q/O0wdzzrInerRd7b6hZU7Cq9McHp+XPd996b9rCqOpFYMSzzNa72i8ao/hTU89f1g
slmRyVtOj9JkYLfj8MrIZVjH3Lg0hjUjm3grLLyZs1NDvJ9GANi+1a1rDENzuirxr16RZFlcG0Nm
flUWXvg4n+v1O07LvMUWSUv6IvJA7yWO2/owAqIi+kL+DsxK5B/ysmDTrk/eBPusioSFfbh17Btd
Y8WMteco62gTHMHK4WTVrRqRlqUIj9CQkYVEkktBB1OgNWItTYW9QhhHH049VBkrdmjg/YoZSxlE
X7lA5vCbV6rYF6G2ul0gneLTHG7SPmTKPkhB0kvt5MUpn3nhVkMy8KwyASNyBPpHyvUI+SoF/D2t
xzzcjBvl4/NMlOfmb5u7Nird3Nm+sTJpWWD+ZXdUmYdGwCja+c3dXIdEStbKjoFCdB54mnIJd1lu
uHNShpL8vKB3swk01hh+88mQ+Vz7fSSvorzbdlVT1mVsDk3xAm/CJfXbd6Fyy8Y178Ha0qfeckz7
B60dRpcsDrl/gYHb/lI6cB5jg1TrMV6tNbhbLIsx7WJm/DyjHQp4DVlAhnO/dEbam0Z3SwJCVCbl
4mnzQA73nB9Ha4peEO3nCCtKBe5jBdCH7lUu1yzNJt4xmsHZTd1aTdqQdBMRwmQjiFde697iQl0J
bcY0Psc5cjmCmHpz8+Oq2sYwzUi5aPCx6iHbD65Rihgr82RBQAvr8Srjzn33ZDC/0tV0SdIWWfAY
hZuY4lqKGl/5MDRfqQmR5DZzpHjAJ9ecYsubna/rUjeoCan5DOIjFpM09eBclQojZOXNxsju6YMK
+8ZXY3RrCK0f+qwobnzgpbdFYQXrqVW8vfaK5JdywFoeZCujPF4mQQc+nNA9koqo1i8Uf5xAyLu3
RZqZs4TNZZXVhPN1WU3sdZO6z9fafq2I/2bR2tbKBU7vBzc1yQFJ5I4zM+/CTMHVRj+F8o2vo834
09zWwkMrSZ4WyqjcAp/Z5u3eLmdz2jvOahGiKme9w9GLDAa7hb0PmGAPDxX54nPS97a33fN+FH2y
6Dzrko73sI6r3Ahf57Uq6hNZFm19WRNjOMVhOa7iEpiARNFSm7Uk1qAW1UXlme71CPzJSsD+jV5i
WHTTYhsdgrz2xuEcbjA0VbMbSC93UkKWW32wjXUMD4Hdlv1pCUVFnWAKme+NzPTO5E3pIo8aV01C
+rh8qqUhHsmliZadZOpArLcyXC8OgOd8Mjuw0XAGvYnAKKvC+j3oKK92iyeqNR2nqHpGO4UtOos6
87PXBPmT1y2NfbKDpTh1S2BtqVf1hMxX0UqZzaNyJ4OKEsvJQnGMLGcWp3Aa5+uWDhrnSDA6NfHY
ztimM54HHU9LUI875avAAXs3RNMFT/tybKswaFInWniuV88IrqrFtJodELQmuKo7UKQxddVI+VIY
EaD9WUUPVhPM4b5bp+z7NOk82G9LndfExXh2e7RHD91z24XFzykQGZ+NYuWadAzzxsvs7Xxx5A5p
MYf2G7vn8pmXySOfEUn5fUcGDx2TvrnrraLILno7k69mH7W3aLmrbNeY83Do5qlC3UAOGmV1b01L
khva3+W9FCUn+bq4cd1Rc3buzbW5ktto5LvNzCy56/VC7KDfCZW6M0VBbK6eve1rtQZqL/2mwhKG
es3jDRsrkbgYOEYiCFYx7vqsXRJJb8734mqsW7Kv5mL7jMB+uLE47iw7KhSa/di0OoJckYwxjJiL
qt+FZp2R9GpNwxBn1gDZAt2Du8IRX/kp/yffZAViEPVP51FixZSK4Jb0ZAAEoDixP2iB/uloz2Ac
g6lNTAkO019Plyvaq1Y2knglzy4OvVGpH0HVZlgs3byIPzjL8rN+O8meTd3MJogMfa/A8JyMqtbR
bD9DR1zDFKl0VkL9bA3bi22zsT84O/9BWIYz7KzaQsp0VtK+a1M5A1qD3qWp4xJREJt6anW8GVtE
GFu9fM+KZn7yvZalx2qGT5UR9rfDGrm70bM5Pxm84DE4NGNMaoOUkwo20Efk2D81O3z05jRXUYwA
Tfn120dEaXa+AvS1kguDxqmotzhaBKzHKTTudI82Ymy79YN7fr6n7+4DJ3uUVmeCMS3Qd321IGdX
4knmqk43XhqLBeKk0gKyIfjzvQrw0ZWhM27J0C0fkad+vzbdtbOSFM8Xfs/3HVE7j7IqbLm23MTK
EGwOj2pq1Kuy269Uo9ndOSMhVobxkRXiD1Nwrkww6dl1g+DrPQaoqutoneyZp2/1ekT6+vtYuLQ1
1gIFYWhlvPahd5HlefcNBSugGXNSp7pfsh++vxQftDZ/v/FAClGFMEJjCs748Ncbv5QGCUjkdvOb
zuOJQ1Bzcsxs2BFS4hQx3PkXpufig/t+fpp+ve9IZZHsMLpFyEqw768XNaQV1duG1NPJhXPC+sJx
YaMa6mBJXfEH9eHv7/sf3j++b9jUzKvRVtB3eXdBsxyXoUc6qYyu23caj2LuEg67LdSc7Gx+ZgEo
cdkvGdvStawM/MYx0s/iITKHdr8h6j1Zy4iYyS2jIpltl9r47x/yD18KmyEPBpIVJgLvRYCzmMK+
sJecUqT347mieY4QpxDO3hys73+/1h8E5Ng5AK4hNkR5aL4fPcyGWTdLG+DGmrqOTBAYS0m3RHpL
nBmGNNSRACiPjtz8edwWIz84BcyTGHZFG+4++Cznu/3r08CNoX8PwBO5PjadX28OmjzPz89alDLK
PX3VGsQgUqpt9s1cY9pIMx0G+7DyESi1bD/gRB2bMgtjRvjdMMyo++BG/KEDG+KzZJwQ8uPPqsxf
P1DphEavV/wOk4CBOdSbi7idcqPfqvC+KTra3U3RH/JuCCnStzWtR2fYD2M2HaUQ0+tEZ3A39ipL
//5N/f6EnD8XYykkVNhh3muzpb1Ezqp5QkTd1OmyKRMz3YqTKg+NY70NHwkVf18ikcIyi8BugiyW
qeuv34M2JnPggWSo3s7h88oIKy61VlWso/MBIV+ptUVFsNEZvDx/cBfOP/zdU4FGCEcBj4TPePHd
TWDlwXccbXkyDF2d6omUk5kz3wcP3x++Uh493gUcNSRg/KbL832xWWeNYsEB8qlCen0nye/bk7Sh
LsLaXz+y7/xe5rDPnZPWGZPR4nk/VahoWiBzYqMdB5nfesCN0la0QeJqJGp/f1z+cKmAORwm0bMD
znyf6j41trT02bZT1OOWblqd84NpF25Dtny0wJ63iXd3CycqMScsfAz//lmA/0sNlAc41aYCrNGy
FM2lP7b9c+E2dc+8sYWvP+XLHGfGrK6ayDCP82b/tKeyS5Fkmkmv6SePQdedXIkkcxiNbUf/Jtv7
I5wpzrHBfCJb4iN28B+/HvIrkQqjUGUE++vTPUULotGct4lOlvhB2Pu8V+vo3UNq2i7+fid+X1EY
WHOviamgkR38FsM34bCrAOUVFHCG2dzKsVIh7K9h+S4IbCYkw5/qV0JVhTyJxYVnBh2rmL4OwAr0
Tm5yaJKwQTmWOgwz7Pu+iPLo+PfP+I9y4pdbiJ4CJCXgM8pivF7vKgFHmyqrza1INkaG63NeLsC4
ZmwfUVLTx17S3JjW+uBbbTEf9GKD50BvpNAWV0GWLoFnLjjbfYkOhDV+P/RDh0UQ6A2J8rzLGfE1
yrjxxcC4bpnXvEsaWOZZbGNk6uMFgs58ajxHXo9NqSriRPJlp3KzWC6MMTMZSRjItW8UMwv7gxfl
n93u3a+Oqeg8F+cbAM34bq3JABtXtLyoBSk2D7MxGEtam2H1hU6E06VbOIL9p5sYVGm1unW/Z2s9
Z+0F3nqNIQgV+VB2JBsTCB08qjEQzpea8cOjU4r1jaRlWokicrcOoCa3PqYKG7+IpuOXNwkDBm61
lIVizlgW/1u1DN1MHLcQOLBQAO95N/YnxaGuqIKLxDA58JFOGiS9XOcPRJS/l1foCji1OR7FPNXk
e2Yh31RYWplGQjpm/ZVoxmg5qHZVRVo3rjyUW2hsn1aZtTS+y7Y5osSDuFCOfZdOPbNOOnZeZKT5
ovFx0/fI7N0ULmL7QPL025aCLoE4TnZQ2AYwtM9//l+LlE/j21oY8CWBJZZDPqoNAuBgfrCl/Okq
EcsgMVQUNQi4fr0KHRJP8LLSUiqCnA45ooJk2kTZf/DU/rbkou4HmQMiFV3H+Rj163WMs8taAaxN
5r4voLD6VgxphNTgRrfdQeQLcPPz7Ah8qqtO0isrb//3JeO3+oBPwPeJoRuVFNE7756u2WwnZ9j4
BK7dGXvlml0c4FC70sGSTzT09LIDCB8dbMaGd3+/9G/7Npf+B6TBVXFJv/cWgOKXIwHeTFrnYUtm
3CrX54CABxYd6x7wSJP8/Xp/uKnns3Fwtl1BSXiPpcp4y9Hd0nrRfWVeLLX7fcWh/8EdDX6/ytny
zYno7Ok8F+a/3tKM87mu1wmulN94zxVN62pfRC69fUnVUOyEqvKKcWWBQ6c0x3babeutXntMuDOd
puGSttp025VqfDMI8tKxuzI3Dka3G49T29bQ5H1i0Y1iZB3oFN12Zc/bA0I3+6YOAh3s7bkMyEPf
OkfFE5/0C7igyNiNVTW56cY7Rfq0ZUBPH0zVcETygm687dbekDFITZPpf2sYj0TLiuxHWDvDdMRu
4+f7BsxRtGNMmzUx4YhunVYGcoFUu4QV7WhDA56Jqjx392z0C8cwdqpnO8OUnUr6rPcuk6buqeN0
vF4udrWhT18mPeyWBjd4otVSW3HbazKmmHKrlw3JlpUWgESXVBRFN/GNjp190NUWUVFsTndrGFmg
wUQSipAqXpb7HDEWFoilzp4E4RlfVe/3CAlMMavXnnH0hRf0uow5E8Li/ufp+g+35O7fW807UMq7
f/3/lZtyLqv+L5/iN27Khf5av8OmnP/Cf7Ap4b+QiCFuP6t9ADr5nNr/jU3x/3U+L4LroaRC84Wp
5v9hU4J/mUAfOCfR0mGJP+9F/8GmOB6wFfznNBc5a5JK6v5vsCnvGicUu9RJnKDP5S4c/vfvaucR
5qwRkCJ10POlCMyvfjRblEq2c9xsga3Fs4qPFN4s8CwB/1WqmKjeA9ibrEKsFCgH3636xKhVNHu1
SayFVtunfg5Fe9HQMSTgOxPRmEKtFf5Vl609cWQi7ILbbWYIxCTWbYdL0RqePCGWquXemSTShkwF
1pJMhMBuFy7wsR1p2fZ3K7etLBVVDgmEmW/U7UUdrOYrlZzpHBmbDf3JJHK0Sz1H9O0uGKYlraoq
cy57HFmEAvZ2/5zn4/rdoIYaEg6rZZpXZkSvOVDTy1SJYgI9WQIztSPy2+4EOt5HX4gqS6e53/wT
XUrdEAtUZ85FvUXui2eMW35gukR6CfSpeYSGe9Y87hStBYpPUaILGsDWiQRLlEH/KkIIJRKACeWa
Wsyxg8tigtnLeTKoZRXbUrrzhc6apXlQUQmPt8un6NBY43iPMMK6RcsUomBAuvvaNOYtE95CpQaj
wOu+VO2+kP6EP8eZg5embZTLWEO53R3w1q7Zkze0GI+KOZJDUCgiReZN1LHU+mIRB2Ktq9fZav1n
/DDZDvq97zIYaPrXsA/lrdmG87dRuTgHPAS9WcrWzi/azSUZNUzOCKoyO9XgbhygEzBWJaz+nGhu
hYk2Gts6mpXBf2cCG6Wj0fTIO5iNBfG25jQeM9t5nLIq8PZM3pw+Ie1GM6Zw9W6DEOKgrKiiYbxD
ETJNj6oJuWbmN8Or6XVF4kNXY9isHMRR+RIgkSl1d1NR3LunsGvKp8ClxtqLXM3tblWZeDMbTadk
KQfvLEWqbcQZjkaPQxo6KUlY9NpKUnWPDQzZIbf77F4KY5q/hyjtLOcURYM4w+9zYoCAa4zEpGhX
jRhbOXSqu8bs+leQ+PxjZbjc+wnVgNojZbdLhOgBiupbLr0SwywzStAdGqtM3lXKcqo7tEu6OgDE
W3qCWpa2EOcRL8+XxdFckasoDZwF3dq145zOWHrmO3PA0fqp6e2ivvJ47HkK/er8f6MnYH5u4kP4
5z+Gm1VOR07cokppnvGTYWiSEpjKKvSVQ+gjQ+4ttmZsUBv23DYfL3CSBP4XF5n9mq5546t9z3jR
eCbFh29tKwAyJk659a8ICnxnZwxzI+N1HvmtW0fxh3nfh/eItcoiHsmBU6+rt7gtUREctnlTOi+d
w4C6bFzzqE3ayeXvG6M8916Dxao+TbXkVTH7ZWXKNHa1+BzoQlZ3s+/2zZPGGaZ2sqEpv9OKHIud
iCKyDzHyqic4TkZ5MaxC4AdekQe/QcQSAdJQeMcoADr/u1ZG+bOm+/ug7a73Xos23GIxdpbeY3w/
gSaSeyPfws8OA+BoP3vKfcqHMrjpRsu8Htb6WOT40Jk0LyyU52BKgfpqdQnJCA6oRi5qGx1Vm2dY
FSx/3G+598lZq+no5dwrkFLMsxFWakRed4z967sB5n8yNmFpxv5WLpcOk93PE+c9yaTMKIN7326f
iBf+SeEy67hjaH8wyWq4GDfUjHELwhr1g3NTsBrXyRC582PL3C+tS7v7boOXgkZq+vd11xxxsMl9
kHvPk4jKuG0LNx0363Mfdj8abvR1MEBwL1zraCyzOqxoqS6CdvzW6uaW3kK4szVSMzMzHg1BCTOr
YE2j852J1iHWRjic0GamHFw/zaU+9Nos9qoA6hWWc3A9KXjbIzK+UYKZXkv49cpiXD92N0FL/OtL
GAY9rOi8vIkIaeT0soM9uSV1jnkyOItsK84vL+AsHWCDn1t3vTw7hxPTyk/jFh7OgtCT9mVKwepe
rNGwr2V2tUF3jV2XzYBT9WXeqXqPL6k50HjnCXH0paNrFrBRPLB7zanseF0xn5/sniVUbOGeZcp7
3oL1yan9MB45q/0McKV7wTrik9iusOZ/6TcED7L18ngYaMnDXutii2FOEkUAB/PROYwlgJQoTBkx
pbntfAcffGFY9bEtbbT9qllfswoiG/lG3JZiNkmqNNt9bxlXtsifHIYf7PVbLJlux9si9RpnYTPQ
hS5FUSXzVox7c3LC+8GMDC929HDt5v4pr4B4jZl3b6LLSBjwacYM4/M0BfemQLsMPP9KR95xCmn/
UPne2CWGg3HBbpq74pCT94Rt1V4vkHm9sHTOielVe6nbYbn3FJuSUbXlhdFH3wRaYHhmuiT92J18
dFUma2HMezTfR+FixRbrzM6b63sCZQyR5tpEGqQVg+glXBl26Y1lyOiDBn3KMtW7cvPOeqBhGnY9
KscDACjvOLe++LSiWQRhv+QhX7KcEam6fv4CWADPNC68MTaskXNuYY8VAYlL/9TqwPoaDU3+JTL6
3k/8QEbVzlppEoh1vZUKuWpXe+FLELbWySWh/muRKWntm2LdUroutL84XMRoZfM0D7zqmMMWamJC
LHta7IMdPqke5GRciLnoUcO5xk7NUbfL2Buui7yqWQfzLUcHO6nXpdDWEbx68KX37QGIVV3eV1SK
bAnVNO39ZfVvRyv6SrpbvQsRDjkxfZ26OlhW3vnfvCrS1lWk+WtxCLLVjBsKAxNV5tQfeh8B0Kxx
C+UIIG8HK19+RkBg04g0y4HhnlE+e2G/JRV8Bj8ZZEew6WgRehhX5AWUOzdz/CkFbEGugG3WKzec
8u3ZFLW+wV6FArG1CzMEd1yZ93mjlzk1zJZf2p4zWieC3lqzFT7lVU8G3TgxLUHrW9w2hqUOmT0H
3yJzqo6bOZsnwlqCJELStpNK67TOSV1MSHVAp7wImo91WZ+BTv5ANRF590HvQUpbCWlKfWVUwzUu
yDKpiykY4q5S/d6T1fA4DOt2RKmI7AG4gHVhlmQU9ZZCErHm+fRG6209OEpYL0NvOaRMIxzfktZd
iiFu67E45p1wX9RInkfVjNrecyyNVNwMpfk5mKMDUmm8Ts2gj5krmwuzMRfQ/CRzxDQXvYRQCcJy
xBCccrvpHsOFPHY2nlSpyaIlOaljhTj6pmT8jf/eP2BQtA5ebiOtgC5iPUlF14nttE2GrGXuPSzz
AbSsc1/Wbnl0WSuPerDFRel09T6jSGflQzVL6KK6DAZDHtrRiShs6umCJh8zkbLy7yfq6vtR0gJt
88G/1ET7LCaQor4+r7dDOBGsXI9MNUQT0C2Nuty6ZqJinpBMbTcFY66GDpIozV2eNc3bQAu1oQsw
tRdhNLU32xLtx05mh6CS9NZI01C82o6uggdNskVBTIDI8H1uOg07YXxb0UO9mBJ8dOFFfX2BHy3K
jsFk0ZHt4QBGRsNMFKLipQoahFX9XPxg+1QoGLWeD8G8yBOSKXkKfT9iUjij4l69+Z6lB80k+413
KMx+pcYt5HjcrKk+TAYqtKTHDZBqJ+DsrcrlRFfS2At705+04xhTUgljPQplikudC71v7Nl5jTjU
dD/cLvNR7Ws/Gi8nf9O3lYrmz/0ZorjvG9+n7eAaPZGlQaYfw2kIrx2JrtuFsv7A6ZEohc0I5oOJ
yyUpwiXH3V2j6iEtYOtakAhqeZpN66zOGpEF+Y3JI42uxv6SMzBPlPRzks3XyEEpLqHCjkZN+3Ca
zejQt0B2Y38Jw3RCnpUMzgSabrZ7sY+qAsu69O3l1p+NkAl3Hpby6KONmuNFkFFzqTbvvtYb8jNY
KJ08SIIjTwXduidciS4TmwYVIFrsU9vUhIt0oThr0N8IwbAGRjnWdOV1kQHpoiqGe4O8H4TqLZpN
6dQ7u9S0QXDuYJLMZ2u/uSqrEoI76hjtsdUxW1jFmjCuzN1/WjKo8bj9OUglP0Q7z5E8RoNTxY47
NOXBHgOyxngyj0xLv6qpWx9KgqGgJs5CncM1zlYv3dfXKP+NC81KfTUWWBTGqfyM/ru8ZFW3LsNm
826mUlqEa/ruIQoHez+RMXJNqLx9681tsLPD0mDPz8tP3jzABBg2fAmrXVyThqNSJRz3LRy3/hlj
k7paZD3do3arDgi6PgmnHi5MMh+vPK9pP8llUPutX8qdNnN1MJBRHzObjN89a1CfVu2IBK0xfTSF
DC6vK22zRcPo6HZdWVLUE2oej8HM4jQsD9u0+AevNSkxym4oZFrUmRovwYnIXbEOU+qA/kBLzWZ/
wNsxXZzbovrKLDJjf+5snMKWlIWEV8Y4Ds3c7R3ZLkiLuTwXLSkG+6jvSkhHYBnxbbpJ1nLGJo5X
p6OnbTbxTZ1PkCTjMKCpDpW28rts8f19g3Hpuh7a4HMOAe6niCBDxRrJ8W1jylsOixgvBj7tLqon
FyF+DduxGowKuaIxRpeZoCw0fOhGl8z18c2L0OVu9SXGHbk9aImRXROpGR3q2aju/KCbothwIYcn
pu5ZwAjpg/nGXKk4jfXcoUMLlm1nD0JjA6nL70O3rbuGKd5+LUpX7ufGKPS+HXwH0Kxnnx9IjpSX
kDoCTJAcI68M3QYXq2qyePBBVfbYB2/BvrjffEZz2B3W7VQr5aNEGJkoTeXorjtibphq5hwmyriQ
yEZ3ojOrdAHB9uzk1fDKnA/Po3SdBwuc1M4j5uWC3mZ5AsHi8EBC2nwagaJGid8iAkm2qot+eixF
T6YZ/GjyhV13yql3C1tNTsKdj7xY0S54XnME7/hZeudNmjpIHc0GRxlQc9aE4sBZFOjLZbHZ1YWS
5bQ3ZDE0MaPAfDcMTEvR45aodpXu9lwZzEWJwtfWWR67JAmlhjeqZza35kLN0rlBiaGP0hi6NUZ6
2NvEJbb1IzSB6rp26vIJh1Z1467AGKdeb3z79H65LadMyGo/OOti7TIf8zJnHUmhIM1KfK9VrfaE
0pXO2zo61de6MRpu7Bp8A728nHqv7w+ibbsLU0altwsiKXCg/A9157Ubt5Ko6xc6NJiK4eZcdE5S
K8vyDSHZEjOLoRiffn+U155la/ayYRzgYM9gYCxYVneTXazwxzSNcRXkYX+t6gC/fRa5+bBvO0Pc
Tm5vdrvSpOFIdXzpyzkdD8+0TgAvJ+eYAx+bqWM6Vlgpp0z5yHLTON0SCVKRVKHS+BqdeVWug9R0
vmRGmLVL8Jkcn81UNrTxYO7Jdi4YsLHJVOO+9CUFfqdU9JO79MZpsPYRqt9ndJ3Vs67l0/2g0yJP
wIfm06HYsy/l7mGxvOjtYkTjkaa5fUzTsd9groseI8xpFdt4+pR2NTvONzZnDQOV2EBJG7AWXxBd
HLYwsTxig5UbTyBReoiWvg+PbmwFj1Xu3rF+49QmWFx+61tXjzCo+JVgZI3Nc0pwwqGPCo7ewTuW
JbKO/871svjKutBF+17T3GuIl65Ege7U93FKo8/CjCwCDirgld0UVVO9VHHZHTRvqtaRofd3sdLc
tRbWgAEqEKF/aksvO5BllBtUsIjwWZUSFEFogcEhKeiIqnwcejpmaCXxisfOMXOxiSYDKE1TCEvg
OqMBs5jbNOiIlYUJZaCbMVpVzOpgEhHGSfoojfjLYOMOXdatBHaI/ALgycuRMi3NWhgl8x99yMuq
ENoLv82uX3TsNYw0K59wcQZHROBBz9mBdpF0zbGNFykFa9RKg5zrNpSh22ztAerXdpPb957RoFKy
K/4ZD6XF6PU7jHKhlSc0M73/ffIOMokZKDGJPNt7XngIwyIcF36Cu2dPkoqeI9Tua5ZrLHZ5S8F0
Dsgw7bLGHFKiC0KIyXNO1CJXgfNSH6n/oj/qmPldT51ZOfZgTJZLy8zGzSWVnWiiw+bKmXxu/+gP
5VNhC+5VifhgWPZewJ9GQhzbEYBal/eWWTR4jULbyu5rY+T7rxU1QzsVtSxDhOiPfECavqz0oiFe
q3ohOAq8JQ+AU//CbQCruEmmIrgIDAOrHGIxTDaronIDufZzhNc7vdeg5R3RJgO0WFU+acLiBUyE
6hEr8QzkWCUb5iP0kmg2faPzHWDK4uIcC1aaLWlfpetGhIazHcVUgW/1NRaqXYsxja6vxuL1Fd8T
MGtZFvAqyF7MBaiakR8rhAvNE4VG/E1Y4om81802G66ZL8Nk2yBJTi80RB/ONuKknl7klMQnYomH
qk0vDeae/NTR6PrIzr+hyMEZgvreaPSp3PTSxTSld2Ggti3Md7WsPdyaF0QU8kHrXorsEqUDnwpx
U+vswfzQLRe5Gpes6U1xmdQNU0rHZxiO9LNLNKeOBUbnOVZgL3utLNp17EguEbKPj49KoR/YIdXh
Nm6FZNGw85PmoBis68F+iAcPc32L4D0XdLEV7pTfYTbpncX/wQZVgK2ht5c8lu6i0CkWYbVLmvJs
93Qf7z3ZiKcfaJS/CKUfY74/8qN41E0bgzS6PTSWKMZ+ZhKTPoR2JiNnEZlWdS4GKzYWKu9wecOq
koOGVyxXv+FI/60/hYE7RxI7AjkpFMxHRprdNPn17J5QqWvlE1Bdpy8DRsNrzfluZbaTONhjg9rc
67QCY2kLV7gZQVkW2OOq66yn8nDpd7pYJzhHF8Wgk+JmVeJL1VPAtRK47qJFNZWs9qOyioKTi/Lu
bUfrbt3KoIjHqIwDCaIGFiYnqX+X9PuR7ubyfMSjEPse8ToQPz/f00kzS4P1Y54JwuhYGJHah1Fa
rRpLDFd1b/cXlksLUyLD6u4Pv02EoRZEN2EROob9j/qUiketi4txWnSJyc6SgqQ9EHH0GomSEwSt
j0nym+/yPRbuB56JccOuFd0fJUMo/7AG/nyxdRE3bZeDI9V5FlxOdoclQGj+AVWGKBdVgAUuTyv3
rImuPBReTRdmPZBKrbdeo200JXtjgYXX/F1Q/kfVFl8BFfPo6GH/YNc+xl8XFRKxihWdPAJzuPLy
fLhCQsV+sdYTNge/vu8f+fj5zRDrg2V6MG08Tz/fBB8/qJSN0S6wsHK6irLSIuBmIFDl1+/z8aKg
+SDVXJKMGFmzFvHn9yFCOUl4pvDT6Q0zsg5YlBG/HtEVApbB2vDrt/s4kHk7k3FkWtChgP7+zDH+
oIMpRiMumI/konxfeOIhhmjA/DtPf0HKpI/vZEahWBhAkREO/q48lhRK3uLH4WUwpmBw53B+G/Hv
x+6auCfuN4UEIs1FVS2VDtmkrRNE1Q50oxae2XPY3VqjigVqIGrSp2DKJA2RYdWC6Lm1DjqoEz26
UDCIl00YYVgMCtcr18pEb7CgkhPLaaAsWy7tIehA2RTzB60HfcwhYzKn3WAl2HGlFo0S7Ldwcb/p
0tR3ZVhq6Glaxdz/nYMRHfq3FaTBvAm1LfgkPHhFDfxv1/S0akPzxcPUFx8LdrLmJayDU640xKPj
rs6Urq6yfuBLxD5nyHsOFyyo0DRQgVUysOiqTueFvQL516JBBpdv8NLNS28f8KfsNJmuUxJgj5Vr
udehP/K3lUBqOFvrUWvMUX7GttdnAZ5KInYDZpfz4ekZibfKUnyVzGvhc1gOZbCJE8M75HUDEmwr
t6VAMfXfdCtiqeQex+wBAiiFQ4urNXgs/CBjZxJF0cNUq+na1Uic2GskzkULkQVQUCbQe3YihYUF
PXM7NiE0DeCzjcQ4tq+kdrONln7UarcDDlO1H2XHct+06L1wz84qDTl5cb6RlsfrWDFQ0tqcKrJi
bZ8t1XIkqCxapYSzNBuAmnirDQn3MoC5mXZBg8Fqr/KBBZokzxjy7n0/IqrUjw+DtLVhE1sKLLXB
wKrvlNHr+XFw+9xZqJjKtkXrj2W17t5foY1t3oTi2iZZyaav3AW1Q7G/g8h7vwkuF+3CeRNdq0k+
7MQmP1n2eRc1V2rwyyca4RREDU4NoObe38RImx9Nq2bUJDrExqj11WWgiA1bB2UaQOFr3jMhtBfU
ekMrOEUyXuLP4QSZNcmoHb7v0gacAZIvtrMXpMTmKxto880gte2aGhTDXoTEwCKSz4spO3BuKn63
7H1QHMwBWA4n7LlLGmUkeZE/zxa+k6alZdA7Hjcxe/oQAvGaa2Se8uxA02nCiy4TosDM38xSHydf
1FZE2ZGJRQAX24mPuwmz54AYeD3kNu0XBPdpswueZsXhN1KyeXL9aSryUZKw2FFNgvAKecXP1wew
ancqkfXCtjT3IfKN/DXRrbraRYkvCKsoXE6u2UQs0DGYDPlZ8VC8/XpC/rdb7Pu247CYIUVmUXtf
jH+YkGm6MzUC5mBuem+4kiPbeLAm99owDRQQlhi/5eHIPfj1u37cI3LFs8+OP9GI44/5cOGQbhGZ
30BAhe0lR8vgfMOsNXPbWVE/dfRF/a6a/N/WOa4TsYSvo1qcQ68+6Nt6nl2qo+F8pyj2z8MY9CWi
T+vVH2umkl9f3cfhQxgUawwpNUhzyLL4uGcqUKj4akhIT/I5iuBjL1PtWuJkK15+/Ub/05eHSQGV
PaGeVHt9UEFGhErbte1Os2oufREiiLFgRvSjL/xOYgetPRx+7+qNX78vT/6HkWvi20H7JFCwsze1
3yuXfhg2LHqF0wRGz95HZWddxzk+2npNBeaYFeXatKHcY/pC3kQsjW9Cw0RBS5vXPDeRFau15o3V
N1POHheEKeKYQiGOqzLws2s376z7snDzkz8Ab9LR1CUPPsTzcx6bulrJwPMwqAPvsdR2I0hmHJf9
ygy7DsGXN+tzYn84CAYfIv/eH59JWKE1U0u0KjkxO8MxVY586VWgVVvifIY9QozCwz3vslyNcR3G
n6Xv5VRaR3ZFG+nC0dzc2rrv52ty8KNwpbyym5mduYpAAYq1r76pmIaawJvKQz/nFMCnFZ22Q13D
rB1htWsXdavFElp6xg/8uuTvi3d0SbM4V1zMKUveld2NvEKYlXFxqStkpakbGjC4U690slgcMnPX
jadKpEJtnnPmRYjLaxaRNFk4/ekqbCxsQYwXlCkT4sFFBsF4UXV17m3iyWYiK/pEOzdoAW6HdyQo
CmkizyBtvyWqmCG22NfPjcgVF4ImB9B5ZJPgU4O1FSmZ7UuLxJ5bo+jeMtpVCiQoXcjCP3o6QnKC
U/VTIxIga0EFzaqsy9be0UgyAnFqIniMo6JwNyNC7d0whdbnpoz7B4IVY/YhmiPKgyYtcSzqkL6u
MUq8eF34XkOEwzwzKaR3O5hqKnKIEGMJHBNb2Utv6LuaaPgJJVrZi+P3NUEAD9bMa4GWnr6DQmSL
FSgqo37+qnyPPUEZxuzHvv97qCAvPFIO6HqnWNWeTTySk34eULauXI/2yp0aKTpcpVjYnzQImjvE
0Snoka0H0xc0MCknM03mQKBaBWzONncrRl9s+tHv1SbzhyBf6lPbBhdJAQK9qXPVVGsUH3l+EffN
2KEsJbNvJVDzUPhFFfu4+q51meqRj1wUKiy3Tu4BWWcjSyf4N1mui5pnJIeCm7/cpI6taVkSle8f
5Yhl9/3J/yO56J3M+f/H5ryfGvf+sYlvfqN/FfP9L+nX89hW/LNO9DL++lw/h+3zTw178+98l4pq
nvnJnRucMCExE1Jfwir/XSuqee4nXAkmCw9CTQyGFmeRvzr2DPGJk/zc+cRZiAV8bpX5Syxq6J84
k+EMxrGDQRKl55+IRX9e+JBFYznwOUjP6d6YXj8utW7Gsc8mtGhTF1O1aCohbl17UhsCedM/MvS+
vxWaWBSiwD6oyD82WUnHKgH3fMgWV+6rXAG2pdvIM+/sOjhS3b774Xv4H4Cmn1e/+e245bi+QJl0
9i4fcYK01L2xj0W9cVoLxMtbs4/ICJJIstk8fDElWbj59Tv++73kHeeCGjZMcwPi/PMfVr2ubkQN
GVRvIgDWZc/DO6BUoaTvd2GDHzISv18bPBB7XkYCf35Y2UUp64SQ4XqDj6bZWXWarmNDzem2ZYhl
3IjSo3AbdSfGpNwURbcnDuyWV/rS2eXnfHSgJp2G+aH3p8XoIOq0g3JNh/K+4IByI9q8+o3B5YOt
l09MwwDQDRtnxtgsc/753iTsGIzMD7NNoqkLR1YnUnOuXI6Mp9wluwUn+aqjNmuRo+lZT33T/2bT
9aGM4a8PAAbIw2bzEH40WmMWJVmFsqUNMZZJuiwGmR6lHZgbf1Cr2NUK+IFw7xtk9rXa3CJ0MgNA
JWoOdb0/ynDQlkqfvpqSXc2vh83P2/z3T/YOGOmCslwe6w+7XTYlSSTcPIdhTkXLjsch2y60RLNX
baFT+VxO69wqEcj15H3Zq7y0rd+cNHBC/bRjm2cBDFnv3iMP2wrs7IfvZwK15kgZ44dowzcq4sWX
aRxFtPRzV+dcDcgBhTmlVwXKjyctqO+CfppWAXApWV5m3607BG9LlHXihl9Dgy0mfUOnjA0X0d21
QRvAu4cxRFgrWIaxTExyTw8IK2iwMTvLu0MMEGmk9CK9xj1hdv020xLXXCcjEr81ooKpPZmyMmwM
b+R8OaVyu5vQyowXr8iSyyKQcOfGqPlPdRWrx4b/PWoy0F/GSfblZTPVbAAKyyWPchgr0LkizuFL
/GDcNGXib0m4ykfev2lWhtSLoyDR/tKlkZENmmy613gi033RO21QLd2mTp8bTQUPdVoghSNqxVpX
wzBtC3wywOyVttVjVw6PTTsayXYM9NE5CAcNN0RCuned2iJ9jRqLS48d2rqjuO+ViBgUhSJzHNLR
PEiTiqQ1XD3qzRzn80JqeEQtQcnC7pKVXKYcjhcUqlWC9Z64wUXcTZ3cZqhjT1btqrfI7Medo0l/
hkuCeOEOWv65cJ3gspj8/sJwlViiQTLJj4kJndPIT1sVQB9iqVIPZUBN5vghilTDpsWW466gC93c
NHHXEXCft0TQZD7hXzDifr+FVuvabdPTL4BEraR22XCdkz81KZI9QqFe2G1q57AV5biPyqIc1wlS
FnvtNa5ur8nVRNYZwCOqDfcSDyMBV4k65JVe7/0wLrlI4aWdsyI9vhr3FQReSlWKXyNAV5FYyih2
NxGS9GWHwRO8ihZN72zG8RjuzNHU0e5bqXWcWkei7SLEbj5Wq3t6VBOKVK1meDZtivkWhIl31QFc
23fW3aTG8GICy0lIdqMJekjT5DpI7dJftmOu3YXSG9JFXakBbqswLOxInRa/iMnDcjg4mTNtcrc0
5SaAsL0etDGI9l7Y9peyibO32h3tV08FPXlZFV2WSKxjZHBpcUGUuLrgxiVvddeV6AK8q2DsSfzJ
wnv8sRdplLvfJr+4LQnXuXeLPD1qmd/uYstDiqHXZbbMvdo+B+WQI2EDs4qnKtv0nQVQ0QbO9ehD
5hrTaK7RDhJxaEd4Q0pgujGzk2Pkku6StbbYelgx0P62cpGYRFNEky/vmyqUz0FSPGoDif6mhfiZ
cqh4mZMZRyyT+6KTF7Yxhxi1McmsS6AJb9HUSrsOA4+grsTrcdVGMfd6tK9lNxw8q3SPvV0hMY6i
Fo1yXe8TCYcrRU1KmWVcSg1JIMWC59FoTwYS7UPu+5swgdtPdBI3J0IIkXV5t5qbeguzaeSi08Du
aNc9kyOlcLaG0XpoEEjDeud7Jb3yIhviYmP1TQGD7befTYegKaKor8w+eUsAZPbEXWUrEWjiTtON
cp9MfnwckvSlQsF6oRfW9DYkRnyfM29+rsFgif9s8lWniuswypwFuaLM5HmNctaIPSqquCer0lXY
XPLE2fZJW2+b2eLGKZZHrOjaCSp0rMtVyemazu08e8TnY22cMD6bZJCumlLSfkNnBoISgvTYtZlK
4kMzbpC8Us3teb1/Z7pogIu+OBSpoUBDwzBjVOX1JWFb0Q05WsSNxk92atpsjWRxdERK86wOffI4
dwlfBnCcR3x+3doQbnXoItWuiOiiuwBuc2+N/answ2FToDa9JP3yuo8N9I4oN4ppXdpoj7ym7C+7
bGzfolljNqi42eomCToKCedjWyPtW5ghvZBOSX5/HWb7XOH9ED42P2pCviV2iWDCrKuzkdbocImH
0raVjNo3FXKv8fMlWophpEZt0bOtWJRDDTFuP+CSCNe6N0wne3D86yKnfNZwUK+jJE8ObuJaD3ii
oi0BNuZWq0vzZKjBRc9VfE0p4Dv3hpdvyX6cLu1muvG1MNx5VMcjH3DahWkNk7XE7ROfqoKdSkh9
+5d8KsfPmaUKcgAG/8Wp1fAly1A1w19B+secVk8zrMriSXzeyiuzcVvmlriqJLvCBIPKHdn008Zo
g/7sZZlCRWElaN8qgvDscNz3kS+WIBtImMxAdruQCoiNGhq5Bg+wyMyMnuootLYpskwfbc7YXLIk
219ppSFfOK2rE3qCZu3FJqr6IeD1cQlu4xhdoG1VL10xHTo5PaelKxZFgNi25BLkwgteGqantZcX
Nz6QAd4C68qiXjEjovY5b3uE4JWpk/IoG6oH0WKgoLtC5Xvm+Hxb4IU/VqX5NbS8etWBmq+jAsmW
DqSM0t4g7IbK7Kojs1fgXYWoqFCA9vUZCYy/D3RKHfzuYMfu19gYg21Bm8vaiVm3Mwcak9v5JYcG
uprGYs66U9qr6SY3YSFA1Ca1LL0oW0OIklfXN/Grg6gX4WscbcjH8dG8ZgNROd5AZhVxmatQKtTU
vkzBAkomqgxB7YYI8fd845fRrNrnyIQFWo6iGS7RoPmbaGCsL0Kztj+z23AuJ56uaAl7kOOqaZPs
PtZUla18r7sr+xTvvtdYdyhLWqrt/fYqUE5brqPUrleZdPwziNIEQR9lt5mMuy8UacZncvDTdkkC
ToxKkaKUUz9G/tOUEku6MAI70xdKM/UHnoR4n0UWhoKMSMfXVHgMIT8S6vM0GtE1hthhG5dB6K5k
TpDqomzxkeDIsYNiGXcWpSHGpJS3GgevYi8BOIDhp9RJYDUjQOkVJ9S0XprIZPJlOdboISMhrzTS
ifQFMiGJjlIb9BVuVrPaIfqFix1hL+5knNBcZmD8kUvsqsmDlRe07URe3bw1bYuSG8hVYkrAn49k
QTTlHamk7PWiOvsiq6JdiSljFio145RblX1JUKy0D8S+ucFB5snQAHTU4sLz4uSbk3lZuA79yNo3
jrJOeR15kGW2uvHHnIzJmPX5MWEOWDa2Km6Hlqr13B6OZWTb9cLRVcGUpQdPBJfa2zwP+iMJ8/2O
Hs/yIh6V/ZJG8w5zgdbcp1m4996o4Ri2jPLpunfDYFeEM11UNpW1NQfc7g3PvbHpgo7WoZpebzjh
Akn2ss2mkJzVdLxKzNDpbmLfG6NVGwPdQe8LfATK4mWbBANE6+Jtc/ycID52OcR+ols7kA+VnlLX
IyQATdbw2ehz/wLbl8BMB32jW/gPIja1kVVE+X3mZsNXl6PVa9l6462BXtpfUeRY7z0DzfpKDCGp
0Wat6y9xMzCHs02St1VYZNFVV8+TgfRbwsWZN1iFR+nzXQajvKkyBgRGIKldKnIu0aXjTUYZgavO
NKLmM4nB/ueG147W4Bf5Ck1uB2PQdweS0dUNSjttm42ZOrl9hYrQgw1kQz1VyULXu+GhHEeA+HpO
LZq9ImScY2CRcg+/GaL/zScQLCpHOuchg8datvUkLmCVsXjHKnHWnt+MKZCqnWyIITSCy05GI2H8
kajLV2Z42EKazY3c21olioo7vSGE8EEJLdmPXcSOwB/I/SUNUqgHoqrDq9z1yJ7En57eVGbd63jX
E7VDANUtcfgV3AiUFxoA8wqWLUDPFxMT2Jkaa2CNmGZh4T8/hkXDVXIUr24nau6fEgU5uDIwtb+Z
ftrv0rHdVei5t92gN/dDzoLj+slETncZ78w+y9ulgyx7a5LVsupCX+6dvqFqlCDuXaRN1N6Q1nuR
1nPyMrz6ggDNahNQnrn0AxcwnSCRFmVdWPDItPrdFLnt9fsx9v8b9vcj9Pd/t6/y8jl/bT7CiP8b
AUIT9OWfAcLDa928jj+hg/Mv/IUOmsB8DmMTBI76CEPMMU9/oYPmp/ekBaArwhUEh/J/gYO2/4kc
y/c+eMNwDcjPf4GD/AhW0oa+pSfWYtQbfwIOvp/6/2YgCZyhaIi38G0+gu6hzPiACgTIBsbaJupx
DrvAsSA5ZWaaLNdtL5S5wq8qjg19C0DtyqC/paKWAky9H741aV89DUxHnJ61FLQAISDLD8eGWidX
JZGZzx7Ud69i3fJvCdNB895X2rMducHXPx+Z5/K1uFX166u6eC7/A0bVLH3550G1bZ/zH4fU/K//
iiaw7U+UgPkCItMBbf0bbsZ4QjiBR9DMPCxMxsx/Y83WJ8IeLTAoCkUcQWTAv4aTYc2DkJHp8DM0
e7b5J8PpPdTn7+HkMcrfQxHmD2cYxI1+gC1DneQx4iXzcy9KdeflbbsLait5Mbq6RnFqdcVj7MD9
7nRXz/b91Fd4PAcrXPtJItSiV2O9oxM3HiM5rCuVhjecArUbSx/jc0Kv7uM4aPEd1rXgSyh7TOll
z5CrUGxKfew2cyy5IIH5PtSG9qi0TrvRzMpaUaU43JMSlEwLb8CpEdVu9TXQB6L9OnWNHAhshM1e
hxHEZjFZ9pzvDzlKg4bARvJn4x6ZNyERqGb/fOD+I1fy03z5nza8EXH9anyf4tevkXplTXyNix8H
+vvvfR/p/ifkF9+FgHSOo0Bk2H6fOv1PMGvv2VJzChE8CpPqX2Pddj+ZriXsGQP2mETngN2/eBV+
pEOpCA8hCSAxk9+fjPX3mqK/xzpEgGNA61Bi4PE+tv1xrLd6D1FQV86iNPN61Tpjc5yUfZYppvs+
UO0mFBn2bFHTQG1Xw5rTJS6NYkxXut46dy4atBWtJ+3FRHIDybrgaSp80ez4s5eHbMlFbi9zR5xR
wfSrNCgXiUpP3Zz4Hqf1Y0pNLin7nrnnZFcuvKRED0xwer8uiR9B3xUHVbMIc/kWiazkhN01qwE9
JdXy7XSv5bKgy9x09yWBjohmBYhk6BUbUEn7DNRIogOJtKtEj640TeJR06moTY0eG7uVIO3CRI7m
tYi2QZW4N3bV2qs/fzL+X4jGnx6e/6TNhmDA/vO6cCGzb8/dh9ya+Ve+PzKWPu8O3DnTGM2dOfc3
fn9izDm3ZubJLB3VBs8Ov/LfT4xH1g25Ugh9BewNsVp/PzHE1qCUJLkMxaYOqef9yRNjiA8kkQsB
QrM9SU9UjKF2gnj8ebtRAVy1cWQT20BWFy3MFNzbzQhRiDWsW/SEFWps2sMrZH4eXnKXmsW07ZZu
72C/tPWcotcYC96mbmNPLlMvUuaOVkPrUSHIRFXSfbNqwfOmkmqjN/gIcRqDADSDeNCNAUNQXR5r
jJ2fkVn525HYGjx2hb1yC/tCOBpus5QaapSwYEK59maW/XBhOOOt05TfAtYGa0P7EWtO4au+5/SL
7Qg9YDXZhyhGAhzZZns/yTy8pMKrWbn0hOhXKGDSYmWEXZzyPAWmRxN4r6mvsqO55g7NBo9Sr1ti
F1djyifEEdZJ4wu+AG9YaFbCoT6iACJfgcSP7oa+Bn1ntJITdjGSy02rtqyWMUXe2D7liGOxelBA
1/XWNEdSyWQTTutuEAENLZpLRAWa272htXZAObrTAA9TiYDH4d7EN/MIdm2fBqcB/uh9gx+GyGxC
q/AhXhqcke3MkJCZgtMMuQ0p0tR30mWCH75wz3iJUCu6Q+DQADAE54bqnRcvrftFbnNmHUqatjiG
BeeQEvKO5i5f3IucaXynuVWurdkYDne+Zojrxs6oQMazbHzVKW5aOeSkAn4hqzgEoDnA+/QxrDPd
7+jIafv2meg76JRGE4fODm3Ii0qAmAAKriukOl+ZhdN90iLaBXkuvqSB8BceEkYQtNp1mGY1ccQv
J45RUmtnjHNOu+/9oDui1xT1CiDwPpg/fOs4SwU1Q8j+SOFkjSPhZvSvZCgx+JRF56/Q+iZfzLoh
bxM1bNak5kXaDSONB2UVnxoCOHZDR+howgS+HCfKJoQGaGyjwUNOGTqkMhBdgQtfLKoGcUmAGmej
0LcvwOjhsfL2OEjvMcQ6ucrGkOYPXQJ+Fz0N0nGLHd5ehdV44aRzDxTSv7V0k1WPKGbra0HAOlJQ
o+W5y1l0XDvJhhYqkjrIYltWmnMdBOa1M4TuieG1smpSKrLUTdbphIdDeoSYaAQJUUM1PYXDZK5i
yWiIoBG3MJZiVdndZoIpWgrDdEBHpnw1TcLG4K3HKG2SE5qrg59e91kh9mOAHVFXU7uwGoFzCHTj
AEQVrh2r1Q7YYtNFnPq3aGDqre2RG6FaysEQ0agd1dMPBhkStjKnhUl8xK3lgPZZGlapIuQXczZ5
/pLIJx2DI+XIIwxnbXkXRuscEoWuJ4wehTu0G8phlrVEvKTDWwrjHi6nuqti390QZXKTad4bhZj2
se87lGF28nWcckJwSCDQZ+Cdc9EjDZ3nNGNqIWvn1bPl05iBd8mq5Mc5LmAcqsusCl/YvRJvGplw
aSg1jkaQDfu8dV5Ho1x2IHFLWlM7CiC06UzHn70XQ7SK827kIxr6q8BkvBnq3nmrRPuFjfDl0BvT
A6F1zkJHoHRbewbBfCGwupngZcQlifQOMy/shGOoRd52wAh5qMt+5aSkdfQY/zZlI3O2KjH4Js/+
kqcZcCMiBTYCw+qye5RohOKabUOGk9el6lx41koZKRUYXXByxh78pskFODbtWRaAM/jx9YTt/lqb
NG8Z9+Fr25fykEWi31Et4mwz3dF0UCinBL5zkRzHWf9sYQo8VrKCZKJ6zHRLbw2T30o0UROer4In
4EGUzpStMNelt/gDsZlqxZARyg1euElynPNAiMbaFLB3jByT8F9lPtn66O0lo32Nm82+zikGRDOP
1+1AB1H5UGoZRG8cMfduBNOqt87LhFoEExOmqXlRs6AdxNDXfV0P257ICKx3Y7SRMjL2BDO0S0XF
B+N/NJulzCSmBtU4z2EYBRjAM3uN+UrsyFaI8FpOnK1dSi+Zw2g3xtRmtPqS9q1ioQI/3+pdWa+z
bghYCVtEHqlrXpaVX55wxJIeQHbgnJRon1rfCtaEabgLol3CE0rsehXWNp1oCM6tmzhyWS2GHjU5
sdVu/MUZJ/dcDa2/0UWeXoSEPC1dopFbnkvox/pzP+67jE8unHqH0nodSSe+KB3nSraVXNc6/zbI
uumYIoE+e32BELwO6npp0YqwytKJNEbHzlde65hIMBMHi3UybRUtRnCm2mNBBxIlAo28ykJDbIxk
DK6mhgkutoq1w2gyW+r4LEee4grFIHz8Oe+AGms7L89tWW1gW1dW16/0DLidIMoVp9twPUadtR6r
dDgFOL43Rdua7BZmkaehDk6ThTcB8QwEZdySJPwSU3wFFo4YE3VivRVD4wKKi44slzHxYRIi88rH
YorcsLxERnGF5LU8WJmt9u2g2bdJVr01qfHWGYY8lVonmQZokHENIPM2uXTx8EFepc5OMPJuKo2L
xq803eLFb4ntUdEpLApt4zamucMclp8Iw9KvCiennEYM7T7LuPFmHlbnpMjLKy3T+ex0yr8YHqcL
WQQdafxze1xiX8Suf+cXo3wy0b7vnMZmPLbmQ62Ro2PLkgUNIS3iRlvwSEQBVkmSZkHjq+uqpTU0
m5LwgQ7ANwwH6dLse7UcZB9cxmVaEfdJ514F9bNQjnPTUYPGSxKOgoMo3pKHZ619Cz+4SdzDSkZJ
QmSPVh8q1evLym6ai0JEJyv/L/LObLltbNuyv1I/gBPY6BFRUQ8EQIKkqF6yrBeErAZ93+Pra8CZ
VVeSfeXwa9V5yTjplCGCwN5rrzXnmPCPVhAHGP/oqW6z6pZgpvYqTcfqaIhS5eUvlr1cUT4VIsG3
hhbJs8q6OzRm0fh8S2vuCnFWZPMo1lmgVZAS5OlQymZyJsts7THin72R5sO+nJfsuR0VDRTMLBMk
M95VpXmfEKSUob44DILBMRbW4tIcgonEbrP0Ouw2d+NojxcFZfJFlBV3wgLpj7+FMfgCvIiN/po5
fuzJ4VD6JZ3pY8O6coOTdzouVdJ6MWIhoq6sWm83WL/j77WqATTteD30XTzH1VGyA5pVnSQx2U/1
wslpwRwrsUILIY6PR94kDmVrbOITGUxR7JaN/bQ0dknDX45PlrJYwAEB2niSmi1PjPUZepNHxdrf
hvq1MS28fYzx7vNc1y5nxlwbI9LbA5K5u7mTdF9lfz/SWMRqP0XylV0LjodVG1FwzlH4fTSi4W1Q
jdzrYR+6eZOLGqGMlJ4vSMP8BUHtW4XC9xqxlnlMa458gWTPyAP6/CU3+/pAByp6W0LjFeQy8yZE
M36Df2Ubzik2wXA0rjtVh+DF0u/MLed8V0gN/tpahXWNn0rxZ23oqS8wTZ4aXgbJNTLdvE3ItdtU
CRqljawiSZq1QscrixYA07Kqe50OkA6ee5LsA92ajlOnqwezjc4ngGi+ZkYG92lYF6hu2VZDqp6D
MFeeU6PS+Y1Qthbd0r7xkhCDoy2gyuLaTCJKTVs7GM30bSpNJ0E/9trpLM5lphr3HeLpI89fdYkX
9EdiDuF+CqfgLDHL1pEUo3RrqVQ2lI/9XWWD6NGs+Dus6olhid1vLeYGYWTdhWzmpSbvsa+uOiHL
AZAZIKppITiNvVss6VneKzV3UG5vSYe5qTuo3WV0YsPjNKJoV2aIuiDIzgZzuApTaLb6y7S04D3A
ySyGF4jgeQkiEIdFe1lYMvMGc3kqLek8zlqatIUC0y+REG1RaDrQxmKnVoQnaS1Ft2J6zM5cRn67
qFrifdEOpxV1tbPMnpEWm4kDWv+latuHFXgSMAC74zgSwq/CuiJ1vH9mJtWuPCsHaRaFm42LuGAe
EXiMEhGRm3PyrYxwksAdwfK3FLYfg8t04wb4WadOP1QTmBY0lgJmO4eOVs/4VRbxzLCmcWY4QTML
jxf3RrfDDOGo0+jVsj5vZYoOyFS9J5tRekjb4A2Fz6GOCDIPOFw40qzmNxHJA/uZ4dBmssPGzdMh
O3TpmieB5+zQo3fYwpmTWNfWaJYFCtOkBIGXmWPs60I60E8MiOMKKn/Ql+IsRK6y0XSiW1O5+SGi
maFtMjGOV1uv0YELK8uYntU9E6Ta5CQz5VaI0mtGtz534xOy1uSUS5J6wYL8rejq5obpebBTOoWC
a06zA8IhnzSayeU/Yl/PkDgMlM1nFfd809hdDlQAFJgMOqcxp8u+tWy/HLXbLFIEz7XtNzYTYSyj
mqbu86CO3KBJpi32h/uOVYUca+NMNDPho3DbNhjm+HtApnqVzoy1UWl8jovEMlr2CeZnaYG7WvyQ
aqPjLksxgTWFhUpHCy4sa/4OSSL3ZRZpMxjdqFE9dn50Pid9blo/btVuyynKBJWtlruA4NkFu7un
S2LZNppc+5hxardR7MbP5upOUxeoG7U0+nbbbS07iu4yKc0e7fAUWx2irsoYLa40DMcCcobboXN1
AlRlSNWCa7b6YTtr9ZkY+YvbFc+kBL4d8pWIAcmQKXk1OC1dFHd6TVxqF8YqpUrtlyYVmzz2VNnQ
H3GR8/Lmu0xN522TqvcZLlnULWO6D+uRvKi+GzmJ/jQ/KOyNFBpY251UtIfJTLZKakaeuSTFNowW
qm87uy1CyZPkCjFbHvgNVETCILvEbdH0eyKsDgSAgncdrcyVlSaFYqlkW0nqo92S9Ph7aEtvWPn3
ihJhv2BQnMyErg2YFfylgLw1ofvfKKK4nJn++sQvmn6Ud6U/J21AqW0sezgrV4hZeDFNKuaFfANk
jQmpuA4gmI62YPIyReplPmI2hm6tFm4fDYKSUU4YheaRn7bdA0IkyVFz9bHmI7qZIPJwZJE4S61z
M34eOcrSsdAJzVPE3kZ2V6+RUk31kBqg2Yz8MUVO4i9K6Y/ZSJNnqBy5MF7KLn+UUKTxIxyUlby/
w6iqrByf82jyBcjb2DK+qZP1Q6vUxmUGEnlDh05qnAMAF82KJKQq4QDeLHu14mUc1Zh2qqTGXp4v
3aFkNdsNWa1u+qJ5kM0cjyyyu60VWKUr93rIcVhgB1XBBEA9MdzCLOd9LKPONGeOqXY93hCLXHkq
yd7hmmDcI3NLw/5GbvAHCatHO1WPP/QxOemDdQUjBYRJUTAPHiMFpEaBzg4Nm6F7EFg03xRd5xtJ
qDmpMdNBomJTrEj4UVnmGD1nBtiyMTyEBjRlu3FkbFJU2eAvFOTcy1SpGDwsk/4NX1QwFINDkukx
6+4tO03dYWjHS4VGFkvdQo6tKI9ZADy9jmxEjpDyMMLmJNhj7z6KfLJdYCxUM23DQYXsO0J/VUm/
GggQiMvpIOra8uYkbQjBqC/xm17k1XgBGYdTH9umVcPAs/KRxFuiUug5h64JEn/t3R0HFBU5BAwP
Jjv1ia3exqpyimjgbAwdFSCcXQmRFxHlXSQsj9jb2K85fLvNPM3XQg8usoY9eLb9qLWqHxXZ3RuF
8OxTT/PHl6TkDR4iSc61nBzqJcWipC+0KehXA33Tua2h/VakC82gjHT1aORskXCv4k6TDkKSjUOu
thpdFulZ0Ox3Fq1cNibOd2ju5JHGpYJUTMyKE+vosCJDtF6itpT8cTddBItsu/bI48ApIz1Rt69H
UPWGa14xf9/OadCdzGUhubwKBw+rGfdiDbVjcHdrVsFpzNiwS/2ZLv1OT6TrnCO4X3fxtT62NB/l
7LqJOvWoZPN+zsMrqyzkjcgx8nYNg4XwnqHzC3DjdCvIo3Sbhcz3bCCuUquawsN6TuYNMmPUhzOG
4m+EUGvbSEluGMKSZWvkl7U1/8is6lXHyYdZHdJdFCnFJqkALxKM/saMbVcrqltMy3mZT2ehMP1W
Lg61Nj5ZOVvAMo/DjqjKwQM2RcxE1Oduqi3FNi9YBRROu9AhxHdVSMVOU6TLNrIeM8ym1M1JSAoL
UqXqElMHclF0gc5S1DSW+vltqNUCDimi8zQfn+YsOBLtqoB4iNWNZQex29fUQ8oULLu8nJmoWOrs
A5MBRziET8CoiEafIAhoYGkbdVclCoJhbVCuJ3DjTs/uDe4ovGpjlGq1JX0frOwRpOAlDWjNbcws
RnzRb3MhuTOR56ikcqyD3RUOxnu6DeNGr6pmM6EsXwGkvKxGoG2UeWb7WdJgl87FRTfoDgjIuSzf
mqDGumeq2YagxUvbYEUIFTO7ZB4rAULJ6l205gIvSujSDe438tzuygpPutGG9pa1gZMDh8kI/Uko
NXjTuhOJQTEEo/p1Urr7sGm3U6I8zXnabpSAJPtAU2gHxqbf0GRxVUCGDrszpJAsX5xhti6yeHpk
QvSjnzlmIkK6TtEoOYOJVC+flsodwwEym03BmJn0KYMaW1qhdNv5Z45Oou87hqtIfptrJFVQz+Q6
9EqVxztLupuMDopjF0rpzTMCFwnrOL3MuncmQQMY8feKg5LKjZHVd9IoP6YaGspgitVbWOD3HMZs
tyI8F9VYco766AYj5SPqymezIANI2LUDvm1CVRwDk6PP4lSmgjBGNV8wVJH101X5RkQA0Mb8Aj4O
QWWhQfxpQfEai+JK4gdp3yqBCyh+F/A0F/pAK9SY6cFxOdQ7ybwZNchT8jwLD9sN2qgylR11kUKe
eES5rRTw3NTSixaUJjhDPXeKVWpoqgUfixRVh7QLDfZN9w39LVu7ynmbI49S1W+aNEKtWnkRbV4j
4A4o3ENZ8ntappwSWe5sxdXCTmwWRBtOZdvqNgKUR745AOAZuDGdXOnNTIY9Qe6vFhg8ABfw+NJ9
Y/ZPIXYoR1nU+9hUQE+o0cWcFGBKIxyT3TFreeUWUU8A9EaosGzsF2lZBj6xUfy7IpG3+cA7jMp5
3kJ7tT2bzpSjJyWA01WHaU7pNb2ITd+x3miIpXFO30d9c+Rs9YND87iL5bNhGnaR3VzGoXYH+147
DkO49omDA0l+mzaj3xk/iyo5RPrw0EPUFvVTrNjfkAo8Dlpg3OddU7qmuZgHIbPHYODBYBtBBGfx
gVnYwyCUZygw6B3c1ix8YS27qTPudUX70XUCQVcb+QySXO6W5S8SncLylUxLpYoyBhlZihxufuya
1tjkifLACTFnYqHorlQv1obmVep2SKscnn13NNRDa1TPoPFH11ZSdOyMr3Yp2ou9VoMH4Oyg+4YY
L0htrp6ShfKuzpsrwntpxGe3BKtfWZX0oJMEhs1DKj1FJp6vrmiV6vryEsldfQoGie+hf7RKokKs
AdmlDMPWMaMg9aCagsqSZmM7LRbsIoBVR/roxymzj/j5z3DPCyc2l+/lIo0bpYxsYHHsgbmZpyxz
Uv1qLuMENbqJtg2jZOJoIXoG6dXUdwxhcFeLPrwtA+0SUuIleNBLSrrJA03l6Na4+EWuX3RURZtC
x1kOoEtjkzHwGoxd7luUEpDTgODa6MM5uYmroUfompvRRh2jBNlji7Y+bnm47JmdxQZGvwYtT8aY
ObLV2tcRbQjCXcfyopRrDJjMRf9Krfb/qLTCYKz7xYj4Kes+mlXX//7/iIf+o9N5UG1NM/Hj/cQK
/TMgFtp/SHVEV6agqwADYSG2+HdArBr/QVJE09NUIHcxGBX/d0BMrgkBmoqOsE1HdqFhcP1f/5PR
e/ha/mvg/Cdr5r/+/3tyGJf6YFLj718xV6qhmZzgdRmR28f5sIx0SApTiR1MBUNB417BDgeqlTW6
J1uA4m1+gtt7KbKnJbq0+ru+3HU808YcXcl9siMQxJmSM+oir21vRsYZZQt2+17VFJ+scbiRqO5r
qO1J5gaLb4mrRelg1D0s1clgOLBeeqxulWnHmMMZjlL1XFJXSp6Y/fDOmK7kbGc26BbcnI0jmgp2
Qwo/WEIKo7oycEuONzVJddi01z5X1BxK/hUmXNeI9yCjOOfS2GK3jJvXLE9cOosbub2sQjoRGsjh
S4MDQEw/YGDqmVZvy6gDb3+Y140tr3+QQXTRyfOeruAGE9VmDP1GV08ptLJYYjvPH6z0h0l8Ki1K
AjoNAhaUjREbLprwcrS9hk64nD4rVXVW6jcMo3dE/XEsx4AfelMwbvWZFijmLD8P7sE8b0VFgFIZ
HcOaAy2zFjGJPXoQbiKHejFsS1w7HdVgalb+WMIdmN6mMd8xLqvMqzl+1Oo9oUr0kb/34RHKJqlN
EsYWGjoNaHFQAnboBexwY/BMgQCED/yvn8mvYnm2llvJfhIGcxZaCgJ9bDRjvKLRFsaXdkAnk2Ng
avo65gT8sTu5nSm7HmTCZGaAe/R0aG0BxtM71tjWycQuKCOPrQQWkmsXGbT0dEetd4GpBH8O0eLt
tE0Z1/WRupuHmjNW7zXV4JlTda7KxaZVXIxJnkxyQMRwaJQUhw69F9VPBckOFIkbBi+OfGRYeCBU
b5fQmwPT4w5zfKxkxVnKG3U9qb+wbDt1sh46R0BI+8nSNk3zKDMGxsDqFPpMLdU4UkEUL8aPCTGO
oWfeGplL4wSIn+KoYbs3oAuXsoskf6eN5pmRM60GiVvAECSEY7dYFxUOCdX0QjivhZIdQuN+GL5X
S7XJs1PWYteM+B14E9Yrhvqj6HviVpmQFd9TKs92Wluw+yR+Nmm1VQ0YKnVy4ZBvLA6gYb24AxXk
gshiDhRH14hhq9UtTCy/iNaex8hvH1IoTi4HJmyZz3kas6PghZsKcmsLwjCoNOpJbIxxIiEE64l5
aTBbkigjxE2VThf5n2Jsf8arvxNt/bPAoIwhLgXTId7qjwsMGzGJPx3ONCV7i0eXMctdOvJdBpTc
o7sol2A9YZELd2msM+yC+9nMsb5EXrVMWykYd2UWbDlEbQcV/X/IzJ69M4i2xJPyY0SbiR8F3OaM
Cs7tXjlxMQXlFFk7wmb2N9PdKbcjBvUmtTfKcCyj66XelqbkMBUEPknvjvG1qT7SmVNUUM3yvb2W
DbzNBlzvweIdpw5YzgztBQTnhkylo9Eea+YKWbtPoifVRpkAnTTdSeNtxi9RWDSIUXcZBnKM6xVC
qf8xgXVVdX51Uz+JiHuT4wfmYoZd2Z3cpZdambhRhYEL62ReYKgQTiE/UNaT1yHmhsld/o9a7MNO
8n7nQPX866+AhhlLPhImJIHyx+8V0opkjateIhWmpxpUyxCNOTO0lysTw/jBCT5vmb+bnt5gIAOk
fK0Z+0J6qM39FMA4u2CpkJV7OT7jrZfm/YSi39plCDoMnHiGX3E6k/qLdxvzbwgGHz3ZP7c71Ivo
F9cMRYKKV1TdO54A8XZmTB45533OYxxXepk2hHmGX+wP92f9iz59Q6tMEiUUCl/iCz9/Q2Gf9fKY
YzlQHCVzLRDkIdSUXWz5Yf2na/0EIX64mqBI4ORhKzLwCtrAHz/WyIFCUoKo39TSGQTyazMQ+7gd
fdSI/kDSRKEtGPYiWubqw4iT1dDVndD3aemRZQQa90Qg4KYrOKmnc3LHMXMl9uIFpReU5d/kcM2c
AGAurSzu3M+K8iYJETLg/ePlRbjxItEDYf13bCYVMSRQeV3Ne+ZK4fnYPgsNAaM+Xy5kEFrjaTKa
w3ShyVe11dPgI7llvmoisYHC79rG26zTIFZRk/Bi4j1FacmJkxOITDitHVSPA5DfUp7OpjXzkIbh
OE6eiXFRCe+JjmGNrVf73Npk80M8NMtbLl2GKamY0c6iIcFTsUmCiXH9OYR0pVw1mxyYBOAjNkSr
BrUc3KKVjq1qo3e+WVyVKsNVEw4tAV3ChJLJbTBhZoHdqL5J+v26DXN6AT1DDjIeVfprQb74JPbQ
B7mpzBlg0oRs6DROxC3OL0KmfVu7BiDjSLqdE6ZC2cts5Qc594xEP8w9h237zRIvJrdAlT0JgclY
POEccCLzwhTXSX4xdH4v79PuemDnMIaFr/5bmA70G3/uAHn5revJCLJ0lDO0cKQKr+zZKFwVUoM0
E7VRgrSxiDGJ5t2izq4R4Y3ibdUo2jqLFIPJbZmGyPDHJYRTWntWa4BvDCiMC2kWi7rvwN7ijQPn
a7F/wiLWkA1kpuZPyA3bLsGQ4M98eJVQEDiaGzg8PFLPSs17n4njIrySiCHkWVGzCzPFSQKxM+fn
JKrdhIJH5T0BYY3ERsWQBA3yLAttmHCRp1GbrejjyCDlVtsnw5qFcJ+STjYaB6XdFequBZValBi3
jXsRhN7Q175pXHa9xlJu+uuWCjB57Q/SmGDlZg4uS4WTZYaD+VCPX2ArXE0poBGdd6bb8eht5ZSs
igdLIIDS+bE+9FW8baFuOQNSNovicY4OemLvUcZtRsvYpESYRAuTREQoRXu9KPpNpt4N+nBSNUCO
JqF31S4I76yoIB2EBJdQdVpyP5lIpFhLc0hUfBJLuowC4YgePcEzAx2qr9EZ5GSjyQfIVe4AhGBE
PWW1h9YOqGESV8nf+pEEMQvnVqlcQyzzsmrcizygKfJWyr7RXVfNsElUZgngFcHij5xMUybedvgQ
09Oc5QThF5zrUtlH9iXl32i90sR00Ogw9XEAPjCtua+ti16HnrT4KhVXrrKJ5zYbtXSrx9/66RaX
zl4iUMoeo5s0Q5BDPrkoOgfTYyBLnsngpG+fMfTuWu1h7InCsCN3HsdDFIQ3a0nJiMbr7cLL2wHM
2rCNquei/ValFf4t9oz0QjPkbdd/h6Z5p6GPIXjQMWiPUd+prS8Fp9b2Qut+wC64NJEThwhMKTX1
2YEkgXYFYDQjqmI7U5DOnbwpVxFHbjA4wzadXGYp7wsmPnW+XihHrf6bqZygnmza4RsSKsydPJeC
DpO2eJqhrH0pd1YeSvnQSgz2eOeH3o3KPR41BugQgJRL4ac04rVVq3RfS9EhXMN2yvTeBvfB+IUI
L31VOzi9yC5Mhr1GPZPbt+zqnHREJlfqXGwGtN95lMHvIxstIx8gaMkgsgiAmfzEBtBv7Ff76mSg
Mzd4jZvHsJm3dl7v+bYQK933yZ0o3gpqJQlvkW6g9JG1fUAMXJzcw47wllK4yU02vSCD29QEyk45
o5j5WpKMHUiuQ4R2Ug+YJUXNldRe1+myJ3VoU9CIMBrNMWI/XkZXwMsKezq6wBIWdfKs4oatoRUQ
0rrsVh6PUcNTmu0H64hLSYzFz1+lKzuUC5cpHDST80oYzp4BeVWi324h/9D053HUHUvw2srNKlXa
dLIzTyDwuFytS1sepG1EVRvCf+jZh1JOtlaTeaHOqMv8ps83OSl5Fv5j8KyHxHoRTH9Y8vpAHKkg
dmGMxEwnes4xf1h4uW1/1HTahScQL8egu0tlH0jbZmh2hM0N8veRACAkGHXMpNQs9roGJ3lHUG06
XjWSG2Mwl3dVcNC6M3W6wUdZB35GVWCJMxMuAXRZBxa139bEF0mv7fQQcPai9rH1zEXMylpAyqa+
WekG9eNS3FfrdfLsPG+SRykg/kGvHw3LdoIeHPV9XWKJT9ERmVBFptvGDM9IdnQZFsAbpnuZADUL
ZaefLlJ9dkeSpswK7Ftlnkucv+lTbpcIp+hQPlqxnw6KK031sRuR/i5bjTNs6oXydAvHvDTOh/T7
YD4KJbsTjeFo4i1XKQMRgSSlO0coTSae02UbRcFmIf8CLaa7kLLeOLjzMUsHHIiiGBYgTa3As6x2
0zOsRds2y2T2rOb5lJWoKjb21cIXliwIIoTpMpml/Q+Bvm9p46+cjE0yuBOpLDbjFLyo23rt5g2h
G4lDw2KqV7u8U/1B3C22dqWUujcxvyRbbJc2OJgse9XhfKtZ6seSUTbHq6i6mdqzvmfWZEPtIOZc
ZDdIz3GI0/MeI1AEDxzuz1WLPkl9F0yvkjSft2q+lzQawsij5jZ9Y1S8qaEeL9G+sAkgK/livkso
1BikekXMi5fB8JWL00o8DSYW4hSPdsBx/nZUOwehEe2F3mtVzis81pWBZxDn7vr58Tgjogs3QgMG
KHdOWYc7gipvyaxhNVk3ufSwkHxqdyjBh4DMeckzZCScimvZRImgj+L+oCz21gCGJGcd4e6qfEKd
fnO9FCdFgV4VRV7GFpMN+mZNIkgqojHs3C1kRt3JoQOVk1aMXaPYmxlPquVxKNh8SydLYQbKyJAw
aJPcdS6tTEP6Kl3wVk+52ypkOxYMn8zLyT5UCActddUe81lUJ9eWHXpy16Tlkyr6Lm/ExsLWvuTL
mcqJXwqS10EGsjNYzKuqXaNWvkbaYC5b59FapajtRRJPd2olu7HmA73ezu3gVhlPj1wR11cCtESU
H5Ru2t+vgMC+TTwj4ElNAJyQepZM51lK2Znmp6q7yFPKj7zxpvXUOhVPqH3PEfbt0QwEmzzq3HSg
kOhfWpbMwcgOGBT2ISHYljZyXG2cqQaqEHttnmwTRAE2hShNY6sKPdPIX1QzQrZNmmQhaLo8YhmH
8tJumMajhAL0a7I75MJBX7sduUcWw49B2rIYd/JRhYs9MfkLpXirGd9z6wZppzOEbH/FA0+zFjhi
lnda3mJkAqssAVIMIzcLHltBZSLlvjZzVC4XdyzvG2XZ4hHwMqDVxR2HAqWCwbzoWy0DXzBsm+op
zMxdMZzyRXoIm/TQa+JYJw+h9ZCnlJTMJsf5pE4l3ek2u5DG5nxU2/3S1btYGXc04XQtOwyUTnkR
X/995/n/S+vSauf57/vSl09V/ySd96/D0/8g+bJ4/dikXn/43ya1jr8PRxJMeg1r8uo6+tfFJDT5
PxY2JIIRxWp9Xf/k3ya1xJ/AHTds/qfwU5Ypc8j91/kHhPw/NJVhr8FT1P5pYf9Fn3o9v/7X+RZU
o2qqFilZ/MNebYifmg2jSm7yZNvmWUtKQIJ4rZPeoNor/rvb85vuwEds3M/L6CqDPlSCnKb1n72s
d92BnNASKWsrC2h8ld2p8HtcrSHvGGJO8S2UhPYNc6qyh3Qgf6sjwzh8fflfP6Vt6CChDZnGCnEM
a9fn3eWBijWtDmL9VMhLtxOpRdN7Gv95V/7bxs3vLgKbktghgdNT/Rw/EMmo40rITSfIdRwXIC04
mUJ99fVHWbt6H78wQNuEPIKdXu30+vpbvP8oC7FbK7v+JE8kqUgFFPTFwp0iWbnsfn2p330gkzpf
NuGHk6nw6dlI+5rHuumjEyPb/tlGfbmFzETd+veXwbJnk1+w+vxW4MD7T9RFFmRZrHSnacg7LxpZ
IjOdsu/rq4iPbbX1EbSZE/H98+1YBp7Zj5eJhxbA/yBHJ3gU1alVUciUcDi2ZaC8ju0E26k14G72
vbWFX1O6AyBqDwWV/ffPIg5gjfAIlRMMXdqPv8dgC3jvoxWdGCD2h8jKdTI8zezx64/7sR33z6dd
Z1g4BnWdgIpPXTJ7LqCOqEp0qlP5ZcRGubGN6kqvGPvPymT8/ZOCUZnnhKVKxRf56UnpuecNWvbo
FPdav+vRFtGinOrd15/pN4++STsUVRmPPm/ypzsXEP1GuFaTnNRlCnYTHTFG1PPrSJzuH16yX558
wANAtVdiqY0h6ycb4N1LlqeNyIwqyU9dkVK2ceHWD0g6/cOK8cuXpPEgrC5uDYerTLf346MQdBYY
d7NixVjy2DXCPH0xwqrbGGRpX5ULxffXN/DXj8UwVKfZZ8oYWrXP15uF2o7Y+eJTsGDgjBLcdpJq
5d7fXkUxDHI3BFkr3Md173r/PtdZP9ZWouUnpAhivyRrSmEFcfLrq/z6PkNnRRkorwhQgan70zNX
6nzCxgwoJQ1q9WbSZDdR6uklLkqoV0hjLuZluFKtun2rhqa8CJShcOB4ztuvf5Ffb6rOpHltgGMv
ZvX6tHzFejbDsC2ikxaRokhEx0sgQRP864uwDjNkZqqM61j59KQQp4aJKeYFs3Hje0HRxO5sGn9q
d//mo3y4yqePgr02aDN1jk6dgnYyUjRK4BEo2tef5den3kByoxvUHauJ+zNsYJZIyRiiMj+Zo17T
ShoISZPIvLdLiSNPrg6nr6/3y7LBFsb2wvtlCQqnFSby/nmUS2vEniDnJ+p940bFrgvRrx4BJhm4
u/92M4OhwN5vagKmgm39JC28WzmktMGAKFXlyWij6dgRVbYhMDT7w7Dl1y+Kq8DA5kVeV47PFF6U
3NPQYdw5WSKU6KvFyLBm9LJ/e+O4iknxt4Y2Eenx6aGje5qANNPLU03YErIyReoJo1ta1ABz18Xh
/uvLrcv3h8pGswFR89qid9KRbXz6nsxEXdoBZt3JbFU0tEG9ZPdZZPTBNrcW6zw0F+sFl7hxmiqJ
ecHXF//1oaQAoc7GIMk5na3540MSNuRBqpNZn0qUV4WbTplJtFrRJN+jKFMfo0xG7/f1JX95Lql2
gNiwhGkaX6X16fYSvTlBJ83bU4irjBDlLLxcYMc4eiD0Pzwvv7uUYbNgyrrBSvm55lBx2+hFX3bU
PmJ8Rf8in+pJHXfTIKV/+7bB+GROxliaoLUV+v3xRo5zPy+iyIbTMpnaXmuJjc77NiRpLQgevr6B
v3xnVBycSvhQvNYkr3y6gSW0P02CSXJqLPgewB6zwzjVcJ0tqfM1QePx6+v95i7CqeLURaFKh3Ul
tbxfSIAvYimx2/5EUEW4bwlGcYsGNeFUTab/9aV+eRfWj6aibKIo4HC4krbeX4rHr5nwAfUnqiDx
NMoZbdpwyM8m3RzhITf0Akp7MDwzD/U/fIG/rC3rpSkIZbBHML5+jqffrWALKbtAlEV/GtNC3taa
Kh5pXyznX3/AVf304WX/dJVP351Rx3XY20p/UnP5e68VGMw0QqJyGNi3CUBDZwmS8W/rx5/XpL7W
ZQtGmfVpe1MLtVqUgGuOFo4PLWZiDvHLk4L57+D6VN/rlSxFBxGFnszU1+Pwu3toKEs4qJ3Zn+wK
qXKpovdu9VzFIiH+VH789qFkjTZk5G6qIX963xAcTkihDdA741DuYUfJD3IgL4e41Yo/fGcrWOXz
lwZXzeQMb1ko7MSnp7IFOjwSMjKcLKlmOIZxIzlfGF0fhGqEJ7mflMKfgLOC44ltWoEV899Xs26K
i7pJBZNonWHk18/Rb55Wi/cfIJgJooWt4+Odxk4LiHAahtM8MsZYglE7aEMc/GFr+t1VcDPI6zJD
wtPn73MBAtktHVdZhizAHtOjrqL89L7+LL9ZzzjP0xyhrcNmZH2qaONo6vpZ0ceTMrLdxmyDO7lJ
6r2JuP6hh7T51+uZ4K5xuDdoWwjOIR/vHVEuUEbICTiNCTK7hC8KsiWzQYKEKvdvPxoPjUYlAaAP
qZLy6SmdkTeXCyl2JwDYLFvgCxSxqZhtRoiVRzNwsmRCSfz1RX9dRBEOk+rEa2gomv5ZuxGamAUV
EdonjZid+ZTgAyH4riuyZr8wYKi8Fvr1cJnZalqeMhou5h9+gV8XOU53ytp1oq4hq3H9wt8tAz2I
jFr0sXQyrMY6jGYlLqDZtLu8FUO+SVqJMQ6mNpR2X3/wXx9XSimOriaUItwCK2zs/XXB3gZ0qcrg
tPCUeSBuUFaUQfSHPerXq6y7A50MNDhr3Nr65+8+nawE82SUVnAKUvzJswYLwoxR8X39WWgT8vd8
2CpMymg0u2J9KWzj89lHryQt44tWLuqBG3Y1EQygeahddIsUx6KZtmuTVEFMtojlLLQbRSOYsShL
edVpT/k2QaQO/VTk5HQsmJ0M5qbQxkoZ1wKMx/O2V2mIqNooS3sKmkZ1dUiQ5f8m7bx25Mahdf1E
ApTDbaWOpbbd43gj2GNbmUpUfPr9yQc426USSujZc2OMPWM2qUVyca0/7KCrgGKw2i74pNhCoUwz
GmZ2n5ZBqR9q/CT5kFqIuhCG0FVzaAeg4wdT7d1473lFYn2rkykf9yWIlc+Z0OP0XdoCh93rcdnY
TwI1HMBz4ZCWxasWtx4AoBKR41Pd5W3yPU47fJaMDl7qu6iVkfeSJlbz22pqoDWRlynRs0AW3nzQ
hdfK920WltVhssIc5E5lZ+q9IXMVkSazbb6E+eQ4h9xV3fDZdYPM2w1InIDEbIwISzegPd1zrGUl
mgSo0UjpgFFNqFDF/9iIInGnkDWDrB0z3Y9SPK5eUJgexmMsJvdbQ1npM44bTnY3eanE6NTui/Bu
Svug/ZylVao841aXgExz0c+YuTRBoL1Pes2qdgXuT+7LZHZKjyml53w3zFFzD1Eu3PQBnmNRHYKh
dSe432UPDAc1Goh8Sac7u67wQJt2ZgJ3SdR94uJHogyvSjcg0l4CSv5SyxzdGq9F1h42OFcVTTiD
FmgI7+o7TlMtbWj0mKK9pJL7oMgwTQ5a06hQm4cc9naeBs2PoEcUSfYDhUHSyS5+VqUJ8LYsTe9X
J5FO37tT1sHIkbwa7oIoGJEJsrGmOCuis/oTLl49TXmvIU88RhQqnJccujLC5krWOj+4D81kp6TQ
0hOcDyzoiaUzGcjDK17xw57c5gfmV6W+V2SatSez6cP0fVrjH0knNVf1bwPluOjX5MDeu8ez3MVP
A0HyBiufCA5UFNpRe5oGM7VOKLxnKlACKtenxkp7ABpe6kDJoFiXTkdXjaoBp0y9sUE+IbVt0EN1
AfXEXodnNLRuQz3IVFXonE89MKwmlal8sjPHk7suq+v2GywjnJm8Hr7qKU7huAFAM8oe7AxSV81u
NKxBPLlWD3aiUizCPemaPH6qG5Gls2CZ1H72QQNdHZxOEpXndsjQWygatwu5L6pAf5CWascwDINS
+W53s+BM6XhZB5ZJLbK7Dm0duXfCzH5PFyGiER1T8FWRRq8gG9tepIcn9GKK+m5qA1k+xCn/827E
lS07TrVsw30p+0h95KY07YMNxRbkiqLGwbFv1fKdHSIMgQkRzY2Xpq5likK9K8pvyVBFlOxoO9Ti
06R1dvBz0qQIv4y8knqwIlmI/pRQUV1vH8optYHCKih3Nt/LrLLkh5TdPj4rJa+cuxSui3yWpUHd
YJdEQwAJB6er5mdL65KwEEmhcmadVCEaO3qcLOiCRtr/DgPlB4RnGPxaJgGVt+VjLXTtV6RZX2Xt
vKA2nh1QjXjFloN4CyAJN7WlHh2ryVE4H8RJCr2Fc4oEOEovPsQFREtio27vGtn4k65/Fo1JKMV4
4sBCfJGxYjo7a0qTj1DvYABQU39sW+AAdtRAtqLKrLYTnptBWPpBpfUnbzLNXVKNxSkpwGjpdI93
2hBV7xPgO4dygrCUxdVLXJpy3/b4a7m4PfhBTLlOGa3fQ1j3UAHtc1KH7b4NLFimVWE+ZLr3YohA
HLt+CPHUMH6gp4PEpKM8I9mBlYAQ5cmiknUnWy08GCMtp9EYEJmg7vTFNkAhIjd5ciW0vbYvnr0u
mY4Y7gQPMWbS9yS0MAY1/d1kziQgKTTQ9OmTih3f/Nsz+myqwT6OzUsmQI6V0CjBKwm64Vr+zcgt
bR8m4/vKAaShdNjiDtCKnyh0hF+CHm1NMYxfGk2nzKarPZgLVX+0YQ7e1SgBTW7+C0jqKeuD4N7E
R3iMvH1ZDXB369wwPITzjMpCKC8feQ3SuOuL1xIKh3JoMWgs3mED7033EsRA9t60a8THATsi/8A5
6bWPdoaI330dYu+wt5Ggh7aEj6j4d5jENLwba+HggKDUWMbsEzUW/a+xxnP4NwrLevfBS4tQ+njM
TFTfqZRATYWap//KdTVHm0UtrWn6ZxRTAHhSVcKme6w01a3/zYpBrd+pqPvHoCkDZO+ass28x3xs
IQMAwc0+KMS5c4fghjHeaQm2kPdaovFk6ygb4SWBHlLxO6/yoNVwtETI0z3kI5UyxCFA8D3jHWD+
qyFj430POKQBeTUwNo9YAofQZ4SrAU2s0xjMSoKyI9VGdpRV7rF/17P9EDjoR+juYH/pMqXtn7m9
nGA3O16lB0UPU4xwBq8+UqhykVlsOu9THuXoSJtKU/z0PFECcpXYDTx5eTPZu6Gw835XDL0LLqZS
cvM+mgUP0WeZsOTxohzur9RRzNnx0DZ/CxngXYm6RKXtWjLS7NhDj/3GlW5geu1ZKBaWiCg8RjWC
w7u0wuT5gFFllp+qPlPfQYMD2euiXspM20Ix/zGxrP63yvt0AjTMrfJcAdznGnS5qA9uL1vVR/Uh
AxknsJI8sC4kb6M7IHjl4Bj+U6LZjpBA3sKyGMKRvtiggMJ9h9HnVN97iAMBA4NJn8pTkEXeeFcH
kxc9zyI9ECOKWjOG50Q6oMyiwsntQ67XmvLgwmPtkQEwjGYvOrsGWo//BDz6PBu85kABTAuHXVsl
XGB2blnvqxoyH5CzVnyARZrW3MxqOr5EOWnboUC3yPzQCjes39UVVJPDFOu2c0iMHtoBx3pT+F5p
APaVdY+MCFpSdnUfa70W3OHs1+uPTh11ynssywaA5JVafiMrsN9FGX3W2SqswfgkHNoYgUZT+0aW
j/1BxZbkQa8DmvnZQhrGwCXskCeKo0yf7rgsrGQv2xStRMi/cStxBA8scTdU+uzL3kUBErkdKShI
m0IFMm2kbcaJyG2yQ62EPF0BmB2dTEfrbWC/XQaGsqmkrT7RGutHyBlU+k41J9fvsdMx1eA/j19D
s5GfmrocwJ+ikUkuEaG+l+5d2JrB3hyKAcRbbBE1lokg6AdhVJV3dMaRewFnPiw/do2GwtSeq6Vs
ngZUnX5ac6L50HUCtEwSRwmNliEsLSxq2aY9SmGaMZ41dQiLE47AOK8EdG/bOz3vwBOZIgGBlyd5
ClWsxzj4wZNKBKM3rwGRFoXzKiY1dkFBVlVx57aB9zOONQDETa33fDwZ0Gquyyn8TtmkEvcjOT0y
LkmqQ+sKJfja2y+Nq9caBTc0ltGb5bWBiv3i+U29Pna1uIt84M+hnxQltl6o/7xwkQXHXJcjZupt
b2yMelW/+TMqVEGSP5qOy9YpSX1aY7ob+Q7X2AOCO/ERkJVzgMO9NcGr+sI8FEL7FBioLFJXvHyw
UUDXtFJOke+xaeDiqul5RLUAQPQE66nWi3jDSPHqhciAFE1mooZNfUFblMFw+6UWV+gIWuWGA57J
0r6mnllslE1WR6FTa8MKsZjg4rWroglYDsC9fG3SK7DJVmkHL944C2LdDpC1gebyr2oAIQe5sxio
s82uTksZ+5VlVA961kwgd5P67vYoawHBs9oFSQJtFJrq5VcqZRMpCBTEPpiV8N4DhkCmmYizk9lb
BZK1gJhd4WmhUqigD3E5VFaPJOt9H/uWWn+QaA7tTQE+j1TvK+3dL/9hXsSd/WdvUX+9HCwpIjy8
rREbrgZdbmTVqn+nBrFRY9S3CvWrH4p6Fq738+daQj3wkENIRGKzSEIYcsnWXdB8Ujwn6v65PafV
gSi+0ung2KBUfzknlDNjYUgz9oNAAHLHXNv+ZCCmLv9DiM9YARBMlJPxoVyMw61gCnTi/LxI28/O
aGMDWiDMKd5a0nGBSVHNYRvxCxC0y3GmSgT61BIQaN21KL1hoDg6bvT61lWjsepgl4i0/fyVFqM0
cCW5TXE6cOtheM6qTn3O7TTbAPxc7yM0uakWoQrmzYf6ouSYIfo4zKLKZxwm1X0AUGZPEoT2rsj0
N3+ey6EWzQxMeToXPVWHjnarnStVuC80p8TGTbESbHP7DjAhpVTKtosN5IZlXpmi984I3zkPFRIx
u4An70ap+3rZgBfQAyUGiDZ92VruvMw0tawO/RKZoT3ySnDsGrMCDZuh2vnprZFgGBYXnwcmBTjj
skDqdI6etrkX+koWqvWLACOYn2nxmqfb46xc7RfjLE7uyYY9Ayw38qUOuLkTkOCbX4pTQCIMrOmE
XrF8+yk+exPQOZ/1CQi/y52UDtKN5wTcd0czQ9k87fNHA4RHfN9bY/Tv7emtRIYJFI8od21j9u++
HGzEA1JJQzXy49zRfEeTKQI46VD+vj3MdWhQLgZSZkAGQJhMW6wixU/VQ0cx9ZswS75OcVedrLbg
rZ8pOD7838aai8J/FZeharmKa0+p32Fq/x5MqYn2k9ofM8TANj7V9erNZWW0JBzcATQSiMuhWqp9
QTgMsS9zI/hEYUA70V913tpswfNj7tLRpuI7XTUjcrs0zDrOE7gdceMcNbv32g81aLZu76WTa2xs
49VJ8amA9lpAUZaHhRpooWO1BllE31MRGJBellprbxxJcy5yUZp3AXpxxXIzzYgvdRER+lzvt1Bx
8oMuhvowACOpOJSsDqEKt3hu3T55TqCL+qZZoMOIchKctTcHisuiAoWFBc/RuPh6VpNQBxortIsb
SuY82aYg3rdFUnzWQtV0D7dHm/+2qwl7LCddDxK0pTE3evxlHyl14put0Zx4BdHktEuJNGWaPNpJ
K2fvNB3FSjq+t0de+aCuSqoBdI8OJP9cRmncYXid5VHiJ+Mf/WgtPra9Pm5E6dooMJ7Bss2WMFcY
HAuHYDWvZOLHYB4/2yoGfQd+Mw43tvd8xS/XETs9e15GWp7LwAkodQQWhlu+YvTTqy3N8jXBnHBv
B7y6Suq/3saAK2eXSwLF3vN4iwC7uVy+3Bn7KeyV2C9ReafKoXSnrFG8R+l42uvtLzV/iau5cQjb
8y2KJdkigRdiSqrERIoe/w00OE03BDt6Ljtd/VSguAvdqttq+K3Obv5gZFW4Xy0TXtQCZBYrceJb
nWaiWheIR0cZlF1tOM3Gabm2A+hmqjhtceo6tn65kHUswW0MnGNoB2avdlRlT5VU8sdeCvXQaVZi
Qcstvccmdbrj7YVdnaXDwEyUcoizyOgGyuKmhc+JP2h2883wZAJjoJkggo0GAqQbW2E1RHGSwWeJ
84UT7nKiEUpzo8sYvtuiTBWURnmIpjQ9CnSkn2x1Mr/ent1q2Pw13iJs8rKmsEXdy8/70aQbn/0K
W5yDYVInjzSu8meEA/INRMfaiup8Tc/Q6eDi6Xc5RwPzzB7nYCqbQTA+oTzr9jsIjeJrEBmqvnF2
LhxzeCJxSfw92iJ0KDvR3cKa29fqpsRKQ1SQtRFJf5e0CQ6liYjoKVIIHqXbOjvktcRnaCNbmYVm
rOxP2snkSdqMoFzWeZDbwU8+driJ+56Kp8gc8bNKI+pJ0kHznd5i2CFdY9M0pIVVwDW19OBdG5fh
fY7f/MNQq9MxsoVVbhzxaxEw62dwjXFQYfp1+TXgafZ2kKiJP2otckBF0jcnoUECpMOsoxbXC+cH
l325UaVZDQKTDIr/d0ZGLQIPaEIQtC2N8Nai11MI49OUBOqxymxl4+xYu114j83OecDrQQheThCJ
yjpwJWcH/mH5rgv+uOF06un2Rlo7oShu0bb9k5os8QKyaFLRtGPiFwBnfDWym1fU55tn3ezzD5Mj
vScjMOW9VgXhW2GWc4Ajtc+3cyl5eYuVNOtULRusAPzUS62jh0vsMdQ74xHMSbURK/NftbxkAJSg
g2LNlKMrELWrIEkXZojcD/Wv3CNUZVNNv5AtwivE0ce7KHLHr4Vb5L/oeTYbGMHVPWSQ/kAdA8ht
6XMo/5WeZ2pY8SdB6te8Ce4UJZdQWaYEXxh9KOvXtIzlZye3Mrr2vfZzyK2vo+jMU+m2xmutKnR/
I6ufvr79w8NCscCIgNOyl/jMdBxrSsekSGphUDytNVS5g3KS3/V+RPVizMQ3ugrNBwVLn40FWYs5
qDwqdy/qN9YyO4NB2nmFChwOY5QeNbXEgf5fJPTJDnWu9uKAlDSNX01NHeSNMIJsN7bW2tlheJYO
kssANLpMOhQDsXzDbRJfn1LtpQJa8RF+UXLW0Ko8NGqEZxJGI+NGVrV2R4Lhh7tCCXHe05dh4FXJ
QPWtTPxMmCU81MIs5uZVpLx0VMofDKEpG5t77bAyqSXzliLtt5cyQ+EYQRdOp8SvDa1C+T/HCOuQ
DYqFaXKcZVvZztqyIj7Ao20GwZN5XE6wmwI1dzEu97Wodhmnr340aQhux4vwaO8x3/gd8dL6dDuQ
V5cVtiSlUvoCtr7oRMCWae0YkqSP1RH91CnEURk9HYoUM0GyPRmt1ny8PeTaus6w7bkKTMq6XNdB
JsWYwAD128EQL04UDuMBrR+EusCSpe//w2AWzLS55UG3chE2cehOEtMKHvdIi36yWtCBp2KIsx+1
A4/6eHuwa9QqpzKDoe2INyx4vMVqIirXVJ7LajYF7xglSXt68X14pCM77W0t3HeZqb2P1QYfnERH
JmVyaP+EDarPyhBtNWHWDm5AedwQoKYoNiwiai5TtU6cp/Re2/QrTtfST4uI4iT5jusb6VC9tG0a
IHZE3/XZcmkCbFwd18ypeUE4qyDiclNxhl8GdQV9CDUPfoQ6bcy9pzVIPk0dohXYbU0vpespMZIS
/Tup4S+mxI62UyOthZjQ91vvwLVzE4Q0fSCeZBRq553w1z3ShWgSGXDe/cSM3BOFKxxrzSmsntrS
HU9tG3n/mlh9nsuisLfiYv7uyyt0ZgWDldANQNqLuGjqdgxnOwZf5KBTd5xa5hfpJu0XBd87dPHH
prkzujZyd1NfynKfiWpArqGCSb1xqK2dMrymqGLABiFQFzGR9DmyCFOL9W87Au+L0cGs9mbc0IKe
kLBpT7gHB78V3JSmjdxvbWSHBp3OM4cTddlYkMxLKJxnM8ZHw4i9FGp0bBVpfshaoAm7OuoLhMbl
uFUyXztvYBTPLU98xDFsvvzw5uAVo9kr3BxWkT1rQ4UQliqqD50eOxvvjrU5wuEkxEjMmOri2aHY
UxQD5aDdALj9FAxS7Clq2Q/gfpWnJo8+oaSvbqzr+vT+d8xFpttYLrDAUqS+SmXsqR/DD2AJxFNQ
lPnD7eNt7a6gaknP2qGHB/n2ciELIH6VCtrAD4rKGbBVSEc0jbARQ0tKF5gq9q1Sb2Q7q2PO4roU
cAB0Lw+QAOc2zRrL1Mf6KUl3ppxaZccOhz2VGgiyYE2ysUPWzgkSyjm5wjPSWtZoByXGGdvQU6yR
wK0FeWnGe10E1T0mM/ZT78TIdCILjxGDV28131bjh4yKssqcbRvzn/91RkUd6K1OJ36UEAlcNfDR
MYHUgYqvEuOMOuZbdY7VhzJ6Ef9/xMUBLTy8+twhSX2hg581Sb0OTVkFRwDlNQZRsjtMjvia64N3
p8tuuoujVt9Y8LWnGk65tAChVgB4XOxParaAYUvCSs8FRmCeii+zHXQbNZbVzzoT0/6gEqg6Xi5t
NkXGVOVN6uNklp6s2eijSW1cbpUueu6ArJ86OaIWqIxgb2/vm9Ud+tfQi69qRy4PqECjmUF3WNl5
eKJ8rFwwjzvVmUHEt0dbXc5ZdWDeNAAIFl80jJuuRksn80dlChwcKDsyq7Lqh63qxtq0AMrNSHlQ
Cs6yR6NLCvJaPD/M3NlBL7GtQQL+1XIKCrUKJv72vFaHIxunJ2TaFKcXp0+p46+VhC6RatNx2MUi
qz4Dgm1+K3bQZv8hJnnbza3puVNjLNLGbEgiRUwKR12L41wDXh8d4iHaiMnVKaFfOsN8aZ8sSfIw
A5oi9OLMl/Q01L0ZgY29M9ABfu0bBwXa2ws4R/gyCSEVhAkPhwlhj0USojR0yb22zvy2MNJXacrx
Kwqd0RdkWVBWbigh/IcqEw82tCE0iD+8VRfJRiA0fFAg4/jIVzvk+Cg9dd7sy5YBTd8X+H+9q4Jm
vL89z5VVRenO5DFDAd7l4rjc6dIKMtcQJFvmZARIfeEjQvMQfBpOAI2+8b5Yy3A9oAXzYxwaHvTa
y9E4sTHN1Kn+1NjzHtrObh5jM8secNwZ7+yw1k9SD/LnBOQZUqS1Wh1wjnO+ZFojNqJp5fuiMUfH
6I+aL++Qy5/EbgIl4wTN/KQzh/KhrQMQhUGughWt48n4R4q6+XZ7qVfuK/SG5vI8rC7CarEnawFh
oZt6cjrqrD+0IoSzUsfqMVc74wXKF5auLVDXjZNg5YSjbDnzVdmbKgS2y4k2EXaB7aDygcU0Koc6
ciQYyV530+Pt6a3VnjjhdM42ElaqfIvcChKioxSizv2hHs30qNUeDTgbufGPkyx4LgPpT+4T5AkT
NLGOpA35IapCGNaorpyDrKnubTEo727/VGvfee6a4X/Bqx2I6eX08bsMKl7QuQ+wUDtis4gPp6IV
1R1EGvUBMmr59faAa0mCRz5L8c/kIX1FxtSDXnb5xDlFBhTspZDefir1EaYD+o+wKlSEFVs08bwW
VKzKiv2jKqnYmPZarHFUknrSj+ESWNxr9JeAB3lsa8qq0z9xNX13lWy8V8zOeS3B658Ity2JhTmS
Fkcmollzt95hLrq5WOohzUylp+vsuznCmW2o2tNTSfm+xq1HpgcEij6ntKRGkD4tVuYD1jPTp9uL
v/a1SQcpZcMrpKm/OEPLHmKJNbCrEXUOnYM9CMs8WjwPfzm16OSTN7VWsXFTrORKfGlqX7N3BVTK
RdjXtRHZqWlnfqNk3Uc9mZSHIDMwhY7jZ2fsyoPM8N+JoASebk927RtTE4LrRxEF4Z3F+2kYrNGo
ZZj7jt4VR0hcyp06xnCNMwwPjVRJvupTnW8E1h/24PIrg36koElJBNroMgHNZJDh/pr7RhIXnyn4
YlReO/0n7MH6OxUJYwRdxyPwfTQuzSA82Kg67WnrlA/aJDH9rgsT+ykIfLcXY/X0sfRZnI20mzLO
4jMEhRJzbqu5L1xoBJ0iPQzv8atHwBdvT0WD+xUYMIW6eAwPpo52cIpIKyxQXCuqsaYEHCUbd+ta
NPI04TVNGoEYzeJHGpOx7PWoyn1azU6/GzroqKxOOxMRY7XmpulGoW0sxNounFsP84uaX5c1C01i
L2p7eu4raOKfrLrSHzxgMw/Q+LF3t8ANeK5i77scx6gd/L1xK0DWwtLi5UCDnpTi6lmWxX2E4aSS
+7aJ4MShb+nV7TrDgEoApn2688bIOhNc+wqWJzo2FL9tCJg7DpZ6Xytp9Zg09fg7GgBO7YbaLX4G
MiwhLul99vN20MyxehnL7Lr5lTN3HHWajpeXA+JAtZkEwETbElvOPYwJ7aOR1ea0sVOvkyzYvnNP
k9ORQueyC5EmA7oqc39NVlTuRv7V4iIs2+JRQz3c+/XmWcEWBCg4hx2DLcKumrBqFqUNoDcz7fBQ
RUU13ZlhXPVvTi1YN8SksJKdE8gldsMoBbLCMZ1xNwW/aQTolyKwsCVDd32+cqNoIHvoHJJYXJWJ
dKNhtpQYaIIXMRAwt3Tx55y9IERsRJ9yReSw6BoAK7tK9dLu++3lvN5QjI+f0fy8IUVeYjhccgvg
YXHqg7Zy3nmwl6aj0Ds1/FIqdTn7dI7Gvw0uC1wvUjbNsVfwDNzf/iGuN9V8rf7BmGozDHj+If+q
dVQRXYlY6VMsUMfsmKU2MrcNKK+UHaONoJ4ql81SZfrX2+NeH2FcagAQZiA1e2SZPqFPExakKzzt
asyKUU6OJkx8Gjcf76yc4Q9RZ5ZvR4UyKGhXk3cXn32JfhBIQpb6wBevkWL9SUlw2jud1d2ZmVE9
8ziPv1Re52185pWZAoCnSUezZRamWqQOihLaZdtS+Gx7oaK237tGsE8zAfXSGLwYOlSGp8ft1V05
F+aclGxR40qlRX35VRGMxH8ZqpUPZXUQs3xY5t55Hm8/3Cj0fuP9sTZDGhszopIDzzTUy9EqKgJF
4KKjbdk9xnYTJj+4pQwK7hey96m4S2XjgFiZH11IdA5Ni+MVgNfliAVwCrv0sNjVdKnaKOOqVX+U
tGDKT2g+1G++bh0eVeDFEeug5Lrs8k9m0lqjbggfO3ssd9FZ8Lu8hqJGOevOpFPx8fbXW1lPCvMq
bwrgctSoF/nuOLipcN0MNmxiZ/eTxBgk9/Txl7CbBplr+KxbR+HKKQB2Amj+jPDCJ22R8SlZpCXx
1AofcoWuHMoheAkQ79jl9pjdW13rPXmZpm1B9FZuSUoEHMBUJcAKLfsx1CsiALST8DmA9I8KpLkf
VRWND7dXc3UUlLcQAQVNf6WspNWh2SZA9P1iKIpjZDQ4FSr9Vpq48s1YO+g7rN8MyVtEJMqtojKr
oQCewZsYJykwR9i5WIl+mrBHRkFeH7V0YxtcDwoGFlYg6kM8TuCjXG4DIwrruG084eMKZX1wosl8
NRAe+DVFAQYZRWtbh7euJSwlXn0ARWeo+5KqlIhZi1Y1Cr+1beXYllDEg04qG72UtWkh3UrlnU4d
uoGLaBShaSaR7TJK7sBO1DOY4Dn+dE5TUy6edOP0H2Y1QzmAgcwJx+LbJWPgSBelAN9WeuMcSQiZ
RjFuXAPXW4y/35xvH95VwM8Xh6RUFDptdVr5fSaSRxFM2TEIu457NteB3DYxbgWhG2gbIXJ9Us7D
Uj5BDBd2zLLfWgbgNQfDK31EVLoXK0y0R9rjiALYtpcqbw8PoEZoRRkgYgCHLBYybnnD6WFU+bXd
/duWeYvH8tu1blCRJPLmnYZ84FV0VNDDR69DEz1pK2HsKH9XX8aG6t/xdlSsRCGptYfcKNjTa0W2
MRBmmFHU8nUdSllXOuGj5uq/9awU/qCUW3Dv6+E4ganj60BtAZQtDxCsBhDeSKfej4rw61C5eKqo
zXvb6ty9zMYtIuB17vvnvP+Tg1EbXmq+5bISKvoWg68Vig1mLVDLfaAms/XkJPBm7XKU9cuwyqtj
L7x+qxV/vRk4LKFQ0d/jYqWqc3lwuQJ4v0irkR2O+LNw689Smz7hueTtK6t/EaVand74NbnUgDvO
WBcKDDzMLkdsLQPKReUp56h2oL4P5lHRkbaIhMv9NmlvzRj+jOaw7UA6sL6LE0xTG3hopaac40xX
73mgSWhosZzuufDtchdwPmyMeLXPKTqT8P15COo0nBYrGg+tWmQVL07k3Cb7MOAkL3dhoDs/azUa
rI29cXWnMhr39vxoYnLk0perSSPWAEkxM2i6sdiZQ6u8N9txC3S4NqdZJx/hczaEuew6D30dGpwC
sd8PWOCk7qgd3NxVHpVM9G9NEpjQTH9jv8+i+MsrJ4usRKCTPBt3D+UjaJ7sOGq9vtFGnz/CRVmA
UZDanN9zJD5XNFVO+6Cz0GPyW8or/xSARtFyjZPa3sk8DMSPXsSpmmHTHWrhU2sEQ7Fz0lr3ttTt
1haWPJaGF8uHVN98Ovz16IsUNQjTAVw9ZcegOLb6bHWD1IPVnRMPC8HbW28tWIBoks/Opr3USS9H
85rOah2r4zWPgeZOV9UiPshCSLlx+6zNihthBtGRidGWuBynr8d8BGsDqCZzkgmLqdj9Gbv6tNcC
1Gv+02DgRyjA8bRbYqgDGWiwOhgMIGhH1cBLwiOKAfWHKc+xhLu9gld3w59ZcakC1ptP60Xu0KO2
I+1eoUOZVx58K6uWmLlXRvIvxPH4Rbfz5M37gXXkIqKLRW1CW6ZEeYmgCZWr3KeXMLN0ekcoJ5kX
KHS9fWq0QVFe5zqHYz8Hz1+h2CUiiKyaqmKdya5CSUbLlR2iSrMPYFfG4a6q5grE7UGvrh/Wk+gH
wMoTkmku4t+eeD/GVR76WLQrfqwq6klBAQtdljq/n8rmq95Exkb+t/IN6QTp8wFDDfmqiZXQwEhi
cLm+mQzxUdal+bXwqv4DZ3pyUAJ0GTcmeb0dTD4fdEDaoeCTl4YApVt4w9DTPkgHqhIHr3Dwh1PD
8R882dFuub2i17OjU0F/BKttsk1ec5efsSpUM7JBtfn5oCjFXtdrtTz0JcZzKOQ4EYJRVl5tOWNc
f0bEBcCrzCBsXkBLeYvEMzPbzmXme5MVPKKujIBXNpryg05it5PJECJV1sbaxim+MleQlOAHSZvo
di1VZW0BjG1y6Pxhk/hLGlH8OxOi/eSaogLESev59fbaLj4kvVWeQaghzuhZmNrLvTiBImwUvRjO
nEP4EM19LxdFokMknS2F6nm3/XVBzUMRKzotH+CiDsyUy8+oAjpSS9cez8Jy7dc6LmyqkFO8kaus
jULzAu8ZfmJKVIvtJyf0lYQch7NqNtQYOLOPiWlkGyFpzqfiYjLzVqOyCqYDEuXi3rGCfqiLyBrP
Mw8m3RtaUulH4dVIIMYVUXzwusYZ9k7ljL9DqZfFDoiI/RzyoDL8Hj3Dr1pYOB8KVVbDsRG5oaOQ
lgVIKcVNxvIj4qRgoYxIyK7JgZE+9CrSXI8YCCvy3HTELrbleZWd6Nqa2DaNRhGd1CzI7Ze27qvu
oJuR96sXvEhpHokIVbDRdMLwObGdJjqnpduIo1eOmFSGaq2yUiYPnnsVuMqIDVqF+3MaOdMuqEtj
ON2OuUWMz4EwQ+DJlKkKIW6/+ESTrpWIG7nquWpFQ9ux9I5anqFR5iUVamSV/jYizTwehWZgMbQx
eB8vKxlanmJ3nvfa2egrc68ZpXWcQYG7djKSrbi4DgtcFUgRuE9pri7TBKr5nT0Gk3ZWUyl3bQha
YGq2jYRXRgFsTYeOEESUdbGApoOqW1oPxhnLDwVlwnoITr3TaMdQS5W9Pra/ZaLZxWnsoJ7d/nYr
24uFnJMSB9DPVbvcUPouj4dsOFeWwGFOEeF7Vc+cjQhZHL58MUqBYJUodtFAoHx3eVSwEVR7QDDk
jELVP3aM+NTgqrtKRL9C5FiwVd96DVxPy9TZebTVZuABbc/LARWBEWstFO2cILd33yTi42iWW1Sy
1UH+CGFQWJgTrstBvKJpZWJXWJNKoO9tqEUnzostR+vrE5168uyaTVXGo/u0yOdkVkpDod98BjwQ
FKeunBpcKUVHTRkV100W3sqnovAEmRzVXgCty0k5jqyCMejM8xB52tcWxb8Ho9LiR7r84bmC0n4a
gDVs3JIrcwRHyrBQPgAnLWWuFEtrRgTuzDMPSeWn6dbBx6mPIUbhN1K9DXNFLAKGZreZs8sN3Z1F
i8XqRy2uE9c8I66FJrhipQezjGBlIZ13CGhkbeyw69OR8eam1axBQC1hjqK/ktY0t/swoIhxToK0
PwwBVoLO0KC9WHTtDknG4f3tHX39Aedc9Y9XBqYHNOsux4uLGMIdGhNnslSn2wejUcoHR3FF/aB5
jVM9NfBbALlnOe6mt4eeA/7yErUMfH3gApgg6ilmXA4tVZKvftKsc4yU5z4Y1OAHAGJARuCL7oY6
HD+YsAD3g9ZtiW+tLPKMxgTSyqsZdqVxOXJCFzgcXTR26EH2hzIJJEKMY7ADpenuhBjsN39UKg2c
1BbF+/l2WAQRROaqhEBKhcgJcaFlLe/SKY72RpylGHl2Y/f79tJenzWMh1Y4j0eApyTplxMcvSky
s1gqZ1bf3Ekp0NNwq62S/RIayeZgGKhH88ToFVzp+wyTmTqprZwtxfKFmU6Hpiu/95b625JGuHNj
+RpHbnNw1PGl16x7NxmGjSBa1D3+348A5YNNymw59y5nCt5apwMUhn5r2m0Eeiqw+9e0YI8huei5
Eh1V+Pj5HZrY0f9wdma7chtNkH4iAtyX22Yv5xxJTUm2JFs3hBeZ+87i9vTzlQaYUZONJvqHL2xA
sKqrWEtmZGRE+ENoGmqLjooI4fHxim/PEXkXxQuyIRJOKs+3v2Mx9SbOkiy6ek3oHeZW1Hg4N139
l13TuFqndPyZ8dTsARPb6UuHQNIi0D3SlbUs/eB4E8XFIrlW9my/QKrvZmm8XquHLtbtGVVI1f7L
0GfLOtSL0X8ptcb88Xjm270G/A8YacjiDY/16hg7Tqs6yQilK0ac6UOXaenJKptxZ0dvjyz4i4TL
sShiw615SenkhHiTh1ClFF09jOn4Rr0FJ/RBeaP2vpfF35kTVyLoI/GASS6xOrBcVn2TRn1xxYKm
/DMzSvPkeun48njlfmYjtzegdCli8RCXo9d7jVXHaHCbi65U1yR1FxtfbFYvO7QtYOJFCC35UZUm
9rFeOdbIdiqIiY9vEUoS49EtUXm0a3VwfLvAbeg3dLGV+GDNI3Cw5sHb9dNObXB41rzIeOXKcdKd
pod7awREy/ML1i7x9tsdX6TCqUrhFddUE7ZPxVzxnQpp3MdrtH3rYQVJ60E6dSDqbhC+CWuX2QvL
q6PoJkaYrn3EgN32a/jD58dDbSYEnA7lCf4rMSe53SpAE+Fi16UTVtde8xJ/HGLFd1FY3alAbi4K
RuGwsKlIgiiarS6sKkxFqeVjzYktknPTGsQS7WwrhzDEpeYAi3w4C1uPd/banclJIQgCJvqcmeZq
RxvGmNtIgDTX3u4Xv1ME7aqmNp2eXkISLBJiDGUBFNdoYl5MSTbjHnAdQ23w+66PyDvr5Ph4lM2e
QN1NXrOUz3hQMRy53XnIoltJk4zMBe3cl2W20w9YtVtHQJm9St12KJSFfgabNLjSL7ZatmnBQ2Xw
lvq6jJ196YTpHIfIpt9PiZ9+QYiA6NmgrwFgTdLGbmcFFJMZyOLiW61N+je+TYZ8CF59J5TOp+TQ
jCJEL2bRnw1w5bAYX2GA+JN+t5qh2qelHtdtc011g060fk7RPw+XP8MsLs5ekStPtvnQDsmAVPqJ
pUm2iCBu55n0jYQiyuaqunn94kJvvsRZ1p9E5jxZK/s5FIspCZOUWQH0boeaLE2YeasxVKLVL2qK
xmWXmOKUAQ69S9FA/fR4Y24PGWIkRENAd6R4+Kbcjmc6deopodFc4fTap6qwynOhKU8yM//vrIAI
OQJw5cFQbkexkOVO8sFrrmh3qsfI1YpDPtrL2dLneidwvTshcEhqS/i+0gV2O5SjZfbYL25zXSwt
/At60vix6+dl547fXoks2y+jrD4TdSJMB9AsutJfYfmJ7fSTb6R6i6EEZNB/FWv8R9hD+uV/+FjI
ucu7ik+2zuwap7Q0OqLb6xK50dsopcoNnCCeX0G2OzgbiSTiBGvfY8vsQyVu7fYq0MTlKKf4kMTJ
/PSNSEgi+cBSs4t+vdVbHKJi37QuG70L08w30V29uk00vTno+n98vGx3bkSst6k6yYZdnojVHh9Q
VaDja2mu0eBFv+Xtor7OWvwumpNh58m6OxKgAhxSSVhdY7kJuJ1V9k6D7KUqjm6HOKQWp64/J0D/
jyd1Z59LMynuXSgmkvN8u88JY3pjKNL22k+R4he1Xp71yPj8PwwCFCnhBEqW6xC2UG2BkWfZXjWZ
2vfFMh76Wds7TJtA+edOIPaVLRagkKv7vB0QqK/FwIbjpL42NQL5zYz3B8Fa8xoV5Z5d872vpEt2
iQxjpR/k7dI5CbCWJ2ZmlYRTShw4C+VcKkkfiMGqxM6euPehoNtB4ZLqGyB2t6MZ9GiGxby09E0b
9SWJVNx6LUxzHn+p+3P6f6OsCVWhR08X4qTttUuS9gjOX/pNiqlLFUc/Ho90bz6UEAhiCMwMCue3
86F5r19AJttrqyTDazouph91U3j6H0YhReQjsf02POFILysU/Lz2WqMJd2y1+R+twI7hfxhEqsxQ
DiFiX0fqSduMSjRm3TXUY/MYjf14iWfr+SCd4JmXj48DrW5DmEWyz/WEW3VXWAbud80YLO/VxOFS
v/wPs6FzVDaH8Zavs1o8nHp7CYsOiVVceA9eNqn2oS3LZk9z9O4OgIv6sxmLaojci78Afr1n9XRB
JSxbMc9HUgPngLPX0wktdzZ9lLJ9lUZW3rzbUXJhTclgosmGSZRxCusO1yUH/sLTi0aOJtVo0HCC
/K+vRhkgFFutjfJbPmh+mibK0ajF8zccwQgkDGlLJ/+9GiUaUhvvTQuqPR4OH/UkUf+hfcz4FC19
9jpxCf31eFYynrrJ0sGVmA+FPvAuYPXV4+qWQ+VMLgzmxalV8ZIUYsw+F1gtFUE4zlXzoZzC0D4n
DvbWL9SI++jpEB3oECgYUTBSEPjGt8s6Fiz5ZA71NWs7MNo4irQfdY4do09LlfIHyjxi7wbcviJk
PYwohYbZM+uAwvRSTKZmk2NGBCP8slTM4gzFYLkYFi4iB0cvij08eDumFIySTGegGyKl1UlQBR2W
KdyyazSrY3z01Lyxv+WLMURfFLNVjL/qLI12QAz5d95+29sx5W/65fRF3ThMgL79tReq/l7Dy/5o
ASh+nzNi0MfbaHvQ5XXCVU/JXUPtbvUVXXfpTAVxxCttTspxaqEe501U7zyQ9xaRrYoIOmAZmvir
CSWD1g9q14jrbGRfC7MTB7yn3otFfxVptRfc3ls9aRNLkZu+XXQwb1evqrQlA9MVVxzaujeUuP6G
Djxf3AVX78eLtxlJ3l7saIj71LV4Ym5HUgygv7qf+qtb1coxRWaTLh6jOyTL3O4MtflO3Fu8yFCM
TcKZTcNCMTdVYmOQfA1L5LKy1BPHtK/3DtidCREFwpqGASUpx6sLuWumQUtwBEMyJGn0Q9Qn/05Z
WOAWbuHd/fTiAY/bMBY4y1Q6V3vCxGq6GV19gB9kV7R31zR44h3kabXfYPm4N7XNffmThq5zT8k8
GGz49lsRN1ltV5jjVXdHngEBP6/0sZmw2xdsvCzqxnOHARW1uuFrQ8ondgKR7dISiEoZS94hwK4N
4XLG9oJPrF7tPE9OA1CL32mhuIyLtSdUsMlcgYjZmHS3cbYpvK6CbXhHS9yMhQE1FndOTNwqshM3
PeNpbF71vHX+zo0webb8ScWMu5k3SWomkzrfrq8bTQ2l3Na5CpeGggsloMi6IGau4X87KPOeZNH2
PIC6olvM3qFcRhH0drhpFEMW9ZVLR/Cg+n2s2QdV370dtx9NuoVQhaexjLO3TlsUA2Ewz0iXax7T
j31s3Z7d6fSdW2KZiOLWziGXx+vm3kdRlcIV1Th4+LLD9XZStZZKZ4PZuOLhbR7jCs6TPbvtWbcm
FTvmRvc7kVBQBgR+6Rp97y3Y7BvU+n4KT1MN5JZZ68LYMSSOQjjLFXW0Njq7Y8sQndH1+TvqXK2F
IyfxxXGJMWo5P74MNqeToWGNQE4BeyaNMm5nbmoxxpRhpSHv7db1OR2MWDt7dRzrJ07qMB15di3X
t+IpX0610plPqtRIypRJTyyACF8a9YFVwtjYRFGVNpjXdMG2zco896MWi+VDPHbab5iY7lVZNp8a
3hmkHHIF/qEUurppe1F4ybLYFo1FSvuiK2Fmv1qVlVOn5I08ZWWC493YOHAjzF7HMswkUzZOj1d9
c4jkj5Bu3LLFySE0vl11BZpEMeeZBcCAYg1XUv62lJa+U1vYHCJ48+guk6+AseowJm9HKbp6cQcX
VbEx1qq3cXayYw3ufxTWrn/73aFkvRW+OZestzpAVEpIWjQ3vFpeb87nHvOVwo/w7Ft8UyCkenh2
/aR/FWxeXrGfzdu3M3OMximmoXeuk4c2rB2hUdwkSb2T9G2CJ6kKR7IH6RMUZaMpXesexabMda4D
OF3guK3+jwOT5bUeMfX2ilLd6W7dLiKbgmwZ4iULyYe7nVU+KMbSC9e7xrOb0buBhoBPRTf/ZKNX
9uyNx+sE6C7L9bIBfm3i0epWjj9mF15pQC+RJ1fm9qjUbX1SO9PCZxNvXLiSilvoJ02J7RzVeHPZ
Wd8786X4RMlT6qXL4s3tfNPacqmnsGkqxNJfKk2IY1JU7mlwxLwDxf9suL654fGCAIyH4AFOSVV+
NZZt5LJFYcyCNtSa/hBTIK0vKR/eCDK1Ee3JTrhwj/gQYjbSEin0Z7VtW/NSD/OsvHAj5ubRtqKO
9oVRGmumRpzOXxBGKduzkiZjeNDL3s7etYvRDhA3Peu/tmus6lBhnDDjwJoXw3Cwmxr15jjzDPG1
nROTUVASb4+pyEV/nPO0Qtlo5jSZhyxq6UWkNaoMf89MMxxf1Kxyo0PLhaIcRs3uLjMAdeijx2Ma
l8zsp0ArYO9/Cj07DF9TAV/uvTYqTftBi5q2PXZejQjFVCam8VrqVpViz2n2BQy63Cy+0RQ2L+fW
bMPJn9NlKn4XDh2tlzZSo+iU6n23HFWLvOjg5vb0F6IoZeqrBgfilBQFynp1SrfryS2iyT2M7mI0
n7JOH/BHbm1LeUGONxx8ztkYnVlX1TwtGTo3n0RJ6a47aPM8emc1cbr2Wywy9K4POdmYge5G0/Rm
0Cpj86fgew1f0qF1i++TLkTxUUlacOCojrLw96nBWgw39nCKwzfXSErxMZx0df7sGVU3Q0pJtOh1
GVutPtToOtUXGE4W8S+Rp/0J5qxbvTy+pbb3B9guWB7EbQqTxDK3+xvyaYfFXpEFhJvG97Fplq+x
gTuBUbvFWVHrcicS3L7lZK8UuDArpDaDeObteOWkLSgYDXVQjbn1TuPFHo4huuDfAJ/jt5FK7Qe4
V8OPbtKmncT53tASUeSpkhzUdUKW5VGBOajZBCUdacNLXeYIS9KUv2DcMRtOdZlp3O/fRm1avMsC
8L3D6t1GUBS/SAnx/eYn0HFxO/XQMLt5UOT7Y+f6EYui6vdWRVX3VAoFvxyzKz0LzDsd/nj8ibdX
GNA9y41UFlvXWDfDoeuQtBgYpYHSpOPka/gw+TqqsJHvYvy8c19u9xPVD7RY0Z+nmkgZ+naSTZWZ
quBlDcas5yIYKj3/L6fT9ysnFLJTm2tWfXp6flBHQQrJ5l20YFfhoRHr2LM1RhYo2VLpZx2z9PxU
0us7vF/UfHFfHg+3jYtIxdB7lCpnklS8egGTCiDJVVE9KNCmPuXDrJ3D4tlmdkJOuAhQeWTYy394
q3NZTmO00MYYXjPD7C81BM7PlViGFxVBu1MGT0M8Ha4wIB9MSoHIaoXcvb/ASrqZmimWL+GVfjj9
4qWYU2D19KTDopwWfZIwSXhRf2pq3Y5SAJOVtp2kgcdRD4wltn1HiZynP5FLeZRXm2yTksta1nlw
EqKmyqiDGIuIU4ep5KHWo25n3203Apob9O0CcLIXyDdXc7G6os5FPgagi+JTXZjDKY31vdL5nVHk
JABDIP1BvJJ//st3ySN9ATqwx8DUy/kNpejwUIDOPL1imOfJpJns5ie763aUMAPJt618Cn6SPJtC
SX5Mdb3sKWvIJbmNcAAeOKvEjewxxL5vhykhjtEXNExB2pbv4lBx/KyPUoxnaK15fErXAmoS9aZo
QFpO/gJHeA3p1LY1cS2mc+BZCmTZnmTGvQz6uLgf6y5q1RORh9V8nDK71w4jXSrjX1GhgJw141JG
h9QSinvC6H58b42RYv27YEFT7OygO8sh24uI9uiy5UeurhLFySONeGcOCH0kBpmrL5PWi8B1iGMe
r8edbYQwO5ekpHHJEsTtykeGOoiFXreA/gunPYSR6ZQnxR7b7vx4oHtzIsQhn0Nohwt5hS8ZYdaO
mZUuwZCJ4Y3WwcKfARSP7uJoO8t3Z04eaaPsYEeMBsrM7ZzCNlMis8+KQJ1V7aWPltiPsjzbWbnt
s82TzX2FRjzQJ7nW7ShOohqLEk1FIJpBvOipWX+le9E6KQCBBw/dx2MuxLxTP7k3NUjXUlwcUZ9N
riq106PJ6xm0pl29TsrC1wFF9w7JnY8F9QIIC3kRHs51aBC1g0iVtCyDpAY/8KhcXCAflf6oGtlH
c17q74J2+eJAm9h4CdvxbVLN8buZRvlbjqPhO8rl7Smq4LXZZrGnAbFZA9BJKUMsSSK03/2UIvzl
5kOEeNZnR2jBUJSgApbbHVTF0V8f79ftKBIzhwsKnQeQcn0wKMPRUhZhWRvPsHSXJNNOLkz7na26
vY7gyMm4T3YgSerpahelJLlVpvfimuvFbB88k1DwB0IIonsfLVajfigFOewLNeiZJrzFcetLrriL
+9ZEZaT7oUjT/oRn+TIdJnscwEuWudiTP9tsB6k9RKDNLgdlhO55u9VtjaqgaFtx1RW9wfHegFiH
9M1B0TN9Z+ttl102FoCpwfYHHF6Dp9AGyLjoqb5SOmn9wYmri5Fm3vHZjyuPLCPIQaTky+2EhmKo
XGdpBjQT5vJYpOQ0qD/rz4ZOsttXEnGgFoMPrm18VTPrNNjz6nVRbO2tGrLiqIpZ2dlCm8j65yj0
fwAM4uO4Ji83dLHBjG8ZhazhIFLrb2EsL1WDRYsdRnvWptutAGrFRqAgIatya1zOGlOyzdzQALe9
MDkYGQ0gVtdEQNu58e3xV7o7liyOSwcnDEBWZ6MKO5o2EYW8KmWKDncbm36l8G54Ngjv46G2245p
SfMZtL3gra6Dd5zlcoFUgXYd+8j2NTUKj8nS7JWFN08GnwqyLy3D6HRwia8e2yXLx15fWDzc16rj
KMoZQEYov/UGzTqtUdVnzU722r7uTg2oVpVZ1za9nGw37sAKtesyz93ZKAEB40zsYXJ3RyGSoGsE
QjPv/O2J0kQfdXFlatfYsAtfdGXzzhDRngXE/VHgzCDjLds0VgC43U/z1EDgxAGqt/wwTZtXRen2
eqrujkJnN7cQLRMbOmVmxQhZzi77rnVQuk+5l5te2eN+3N0MdGzJZhfS0zX7sJiz0h6AI674LS2+
XiSBrYa/55Xxe1rVH4YyfM7UktiOzff/x1vj9rGaWjjJ8IXSuv9eRpiCCC+qj1Yp9ujfmzKFHIkk
iyI30NHGxKZDZFiYs6JdjRHbykF3X5KofHFiRDmMZvnSLNX3UISfcEZ4Us3h5xxZTXpfycUpY8ov
+0to0OWt1acJ+wNt8PCii2GGVOyVLzmg0rPxLJOUfCrYNKQSIN63Q2U922JZ2CSx8HQfS2n3UHkG
8OPY7+Us9/YjFy7Mb54RIpLVPaiCMHfUZ3UMMD38+7xCebPpm748vgLv3bY22JvkvYH3rblIyWQK
a24b/dqGjnvCsOZHCB/i6EbZXlV9bT3GZ4ICBJJNIRcOCVWK27Wje6OrQ1Et19LIYlQ+J8hGc637
eeWUlxHjh0As8fRBDNpwrrU+PANw1i9lH43gns6e3tB2eWGFE0cijYH0KG1Zt7+mKI3ZMhdzuU5W
NPtl7iFJvZTG04ENSSekK0nSoWC7tsuh2NNGiHHq15JlPUb98N2amj1Bgu1UuBbZjwjgUDHYaEVS
482AbY35Gim1ctaiAccwtzd3dsom4kBGBPIF9W3ZYs7jfLtgYRgLLfZi55o09vvZtT4MNG8eYkSu
qDfvbZbNlCzKK4g30xMJCQgOxu1g3oTo5pB21hXhKfM4FiYGMYWxJ0x5bxQaKSWnkHIO3+h2FJi+
Q+pNg3W1Wqs52Prgnc1M7HVE3x0FBJROVfgHUDpuR3HdFvYNjQFXGtsT2oQVAy/4KPzt8UG+M4pU
o5CPJEIAVMhuR6nhWZgLbaHXyKiWI5bp2mnolen4eJTNdUENjuYXxGwlQXsTQk+z13eTkrroSHX9
b01OmSgxsv4flFDEztG5NxQ6S7Rk8nkkJ/N2Qm6C7HHLD7kWYigP1aIPF8ekqph4afts2ZlZwWCS
XqHERGS/t0OBQeaoOhWUFpUsPuJUKg6ziop3Vyx7PLA7nwlrINkHSkGdbbcaKqmqvlA6qpiRijWq
CDXxQXP7+dlXX06IdiEAaRIdSrO3E2pjsL3ESJiQZ/6ZYKD8aggPoQF3ehYplFINUJEwWyPWRNLg
dqCyR7kliYooMBRNnNxa/6dCum0no6Lzjr/mBikkEwD1JncDu9u2XKklsZRuC/c6tu1cHWvdjT42
OLpNvqA4ZsJr1isn4DFt8mM8Z2P0NZmryf3k4Kaov0XA9uO3PFGz8jSXDRJkNuFj7VNV1K91mw3h
N20c6+UQGz0Vz0pTBuugp4NtvNaW4rYH5PTpTTn0djdhLYwyb3nBIjTrjoU3z/mhctVIOeq4yUx+
ZhMRn8M+7+yDpqejearUaTTOhUdj69nTurG4RPgITm9icO3m4jlhcU6Q9nLmA7WKSf88F9Uy/gG7
jYqq3UzuW5TFZvOCVKkXv45eVv2XcwZ/EMAa2nkZUzd675WxmZylDLvoD5O5qMlxrCGwfJ4m4vZP
YWbG8WUetRaMRknm9r0+uhamACCwFJbLLptpMq+S71Uh2PAEqJ5Kkz8+CYekKgt87WF8+lNt6tmh
QlK3fM9TPrXnxkyXz2reOX9m2phX/Nq8jo/TopjfXRPw4OTO5aL/Zg+G1cM6dnPdp9dL0Q/oQTRI
ADthbesnG8pC/W9XiOwT1BBNQ/iD0Otc9hamskWL11SQamiOvc1tPY6XqcOY6JylNIK/hGSHSD4g
UjZ8GhNt+FOZRQ85hrfQyn0vVkLzB/BjpPr2MuXzf1iaObqfYtjR++VU1J2f22nofF4IsbxzM5j1
4JfFsAwXSyut9KW3nYkG/KKaR+UDTyINjGZrRh8rlij523PGMDupoGbxuXEz44/YKk3Dp5svr0/e
mBXOJzWbc/q7hzD+HI2Kl/u13dUKQktq0xwHJx1VNoYY9OM4xTGum3Rrm++ybMi0t2IM54REcfbS
jz1tyfOL2ZbZcuBjKNTdO6dx/YKW/tmnup/G/y1z1Lu+F7XFP2HUlZ/tCH+ug0Ws1fl1NKafxWxM
6u/5IowPszrleASz0zQPbTBbTf25tJTqiPFotbz2vVr0iPt7evzJWsw8PfaxqSSBZuZKeknJLaML
tBA7Pi1K5eqnOe4FNAz5Gb41tdbpZwAC3fLVNB3r81SltXqBFCJ0X8ucuDlQ4famC1XXdD7ESb58
R1DPHqQxBufpYDahmR8TlGW+Dxq+PscOEkR9oE1/0o+u0WjWscY83Tq1fafaPzStKVQ/Nlo9g5Dh
6R8bQ03sj5padVV2oAWr+yPj3Gq+bWWRDl0s1/pz1ZnqP49fxu3FzvUCNYxaLu1yG3xSNFECuKpR
Oh/Lz/iixl8U9Ck/PzkIrzggugbA5FBiWnNgKOiKZMiWMhhUardthx65oyuj/3iUzctrgyhJ7Xh6
kyGHrgELbVTHMVeqNoiAsM69VycvVqLoX9se4dvHQ21WTQYrGD3AWiJMJn+8fT/w57BivevawKp7
+yUexsI3Bs04Ph5lE7rKUWQ9i8ZuXpB11azs6fzCKroNGvKgNyjsLS2GZDlwzc/Ig//7eLTtnGAp
gWGycsTjRHy3c2oUL1TzMRWBV40zCmR2dVAjtTk9OQrFRoqnNGaSjkoi6O0oaBeElDiGPsi8wbWO
xTiq76zJm540/aYNinZukHc2HtwQYODbcfTOmOaaZjVEKOnHrLN4KA6wLNMv1EbM0wSl6BzZoox2
PplMBm9ffOp1SAjBeZQmPuuWkTyJp7AfyTYaZwhfHefvVBvxD4s6unizkop+3NsHvRVoRjy7rtL0
g8IYiSryReuIJlIRflpq276WtTZdTGmYhnrSb48H2c6OSJNk+2faYUF1vF3U1liMQuqOXQ03VM62
YhrvUsqKR6t2zXOe6e/yBPkZrxuNp+M1YlzSXVQtCXqI3W4HNkTDa2n03nVsWL8I2ti7Dju0nXh6
c97QdANUIAuRBnAbnz/yqqYZbcW7tiJMP3mZk541s1a+9TFld4QOli+Pl3NbT5FIJ9qvtNpKuZM1
JZcOSkdEXFvBrBTleNCUEpuppo7oLA9TTReHzDXc+NRlhSj+1bxZaqpmSgiHLhur7n2ZZ9V0zhs6
xT9kTm6JA97n4V4Vb3ut8iOB0XkZJbdq3ZSp1fzFceiNAbevStTSpseUUPgQi2nPYfXOUCR4VJeI
/rmH1mXXKOLrxpMqgsKahyNKdNkXdDKNd3WliJ3a5N2hQJihKVIxpLf/dkcpcTN7Y2yKoE2iyfG5
FIB0rCgSxIpq29jnnU8t75ubiwEQRRbnpJ0KyYcpf88vYN9c572qz84Y9HxFGtj0WMFEasktNCBd
DND8TvC/vZZW6+iHyhjU5otr4m4LnbFOHUSytSR6wTucismoxckeFrPJVPh5sLS5M9mG0pj19ue5
o9L3EPGHwFG0xDfGlLiVMtr7RPfoY7Ya+jEnZa/CcOfFAZCk7Ycec4A1Xf6oX9YkNpD1mCm8Blym
AhEdlFI/hqzJztpvP7V819hRsm9xm5HPOUqbWbFMgS4oCfuGUi0BhqVechTzYkY7F/Gd0f5vm4sj
+cUbuHAukkUDO1sCOiLnlyQRsFZD7P1o/vn78Z7afjPZGgnMKrNlZKhWt7FXYQFbzOEU8HIrn1Bn
jKxXMHP9WBauUZzRf2lmP8/GNt4JtO4MTLEdFJmr66eC7e13y50IpgnU1AD4oT4CqSuHWFPGo1C9
KtCaJn8ZZTz/eLabyxkvFBl0AZbLl86Rf/7LZnEWBLKrIZqDMp+9z8mwRO9KxfIQ6EuG912Robv+
eMA7HxJwkgSdKwJH1LVeqmaKjsywZEAW/0PkpIiYoM/9JQx3+Ybbg8DjBk7JhwTr99Z1SrsMNWNx
ijnoVDd+p6cZuoNFsucncG8FeT1pEEa/dAu1VaYRaWRnc2CG8fzVsZLuGGlWflFFGh4FatU7VNE7
s5JikTREUESEMbX6Yp3XYoOZlGqQQUP9jXutOERO0nx9/JnujiIlnaSsuWTm3e4LAKK5DOdGDXJR
ILlnJPXZ6/U9ufY7o0jyPCgl5UKuyXUAUuR5XKI7HVhjb75mozd/AMbZ03S4NwqXMFgeyCG52GrF
xrLrqEy3WtA5ECWyvJ/oIp2K4+MV+2kVdvsWMQOAXdReufOpG94u2egkkeI6oRoMlAuNY1gbcOQq
MBcUA6tJ/VuZXOjrPQzfT3MbN94Zmn8XRQBGteK9zK2qZ74eetPX2Znm5S99LHPnVKqOsHz8M0c3
aPVSzX3Vhkn4loVt+48TJnb/VjXJ4H4hDa1VdMQSipSGFcfpeY4H5UkPdTIzChfSyxjSHMu5Jk30
KLHlQ9logVkkzpW0Bnn9rE4k+VDTvj1eULleq/WUjY2cXulVvYlOp7bg/khVLcgrlR5tzYJ8eqCP
zvgIRtx2pzZPdXsnVt1uFZ5DThVAmDRpWxdI3R6psmkqMVZRMv2iuwkUpsXsdrbKJuCXQDYt0yyj
bM3VV9s+07WhzBBkCDy7Gv7OrW44s3GNz+UCpDVPrf3NxPz6VZtVc4fnvr19SeDgi5JjoznBy3+7
R0VowBaK2aMIZtTv83bWvooM5ss4g18+/nx3lpKhKAEDT9DqtCYw8tb0SlcxVGjk4weDrfKW6MJ5
fTzK9tEkGACUoHuUCwTNr9sJOT0C1XilGwGYb3ssrdE6F1Ppfpj0NvotS+z8Xw+D9fPjQbdTQ34b
BTWoqnR5wvC9HRRZ5bytSt0IKMB4Pu6ByVfXi62nY2lJguIrof9OBX1tITbXqTlXeCsFuB4m77Gu
5ai7o/3Bbpw9iu92W4C4QDPlkiSe5r9vJ1RMjlcr1D8DT43/bhevf1VFPZ/HuNsr5d25JVGegxdN
aQppQi7M26Fi28D2ujGsABZ4pmD6SzNfespSRJ5eNRNDxGNijjWdRrgOaW92vCzdsbGbKlC9xm1P
ejLV87ckmTxkSQdTFrcmU01fImdIPjZzFs3HuVWafzFFjpJPDhSR6EVHTqM42aWaxLQjuTgia6JI
vAN0lSak1Snv5r0oRy7Y7d3FAafnDj049gA40+0sEWMvw9GtjKDtkv+qvjF8xxSvdUizj550f81D
/DpnLaZfyk70emdryo4dcm2iEckFux3YzrtlBPDWA8Or7PeLqSh/5Var7RyAnxS81fwosvMIoL/C
OGukbkB9pV3c1gpof3J9oH/rmru2OEZp33/SnK4LVCR7L7MlKn+ax/ojHgPJsbL7PSO17c6Vvr68
6cSTVCI1eT/8Er+Sv4kEyQE3cPCYOABUKn47NRXA/ZKdnj31sstPHkYeQKmsdTtUb1dREVJGC0zF
TU4GThYURKiKPB7lzoRgE8NbAWGT7BKZ8f4yoTlSeze2C4v0I+79JS/VQ1UkKoUm29tJOLbPkCML
+MSsEjjclKIRcss8UXdWoEWOcpwj0X+xtWzwo9YF9NDcmO6/SZvT42Tk9U6v13afMjb4OBc3uxVE
9naaXtES8iF1G9RKlR7xKI0u7jjPO5/s7mJiXkCTLWg4wtS3o7g0T2FBMVjBWEPpS3snDISdNuem
8tKd23p74pmQIzng0pcB0tjtUE2rTHiOqlYww8ZEJ5Q34rOXFN23mG17zAyj+DdvU/FHCBQYHaLI
9vbUSu9NVjrY4nNJxWHzXpiJGQ91rbCkGHf/Ninx8AFdxegbm2kP0rtz/nlyEeaDZQIJe2NMUrUm
shShbgeI9wzOS9uILDrUISYzB81JU8evvHj8WnVJWxC8TvlwUb0uaT7YreYuxwYuVnl5fG7urT8B
M68YyTtx6mpDmdnsoPbZ2oEZdTMQe84v0eff6645mZVtHbpQ+7vzorNW5U+L+kKTp0cSxogGAgUp
//bTL/ibjNKOJiB0dv0hUUPI6FF7Sdpe7Mzy3jeWGiu8oSw/DQC3Q3XUTEBRYycYykk/QGeyA6W3
0SPJQvPz4wXdMrSYFiI1bCgiEICe1Vj9iGl5E40O+6kflKNYhvFHmjcoMhZKsXwatW6eD84i8mAe
s2Q60lEbZue+6sXnLi3s6WJkerwHkty5N9jbBF4ACKCHawrVUEZ911SxG4xqa14rWNwfJohkvz+e
+51RyHEQa0T7VDo1rb6onUQ17SPCC5xRTNBNyq76Plj2/PxdL1sY6Hciy+ZjrRhHdhU7YlEKlxel
yGAczfPn0dLGsxbb5s6MZMBx+2ADKZGZwu2TIt1rUNBJzcURg+oGudsPXwYrDt/BrKNy6+TqQTVD
8fXpFUS0BiYwnSMUOs3VzVsqVaMDZ7mB7YT5oe5zunjdfs8x/M5xoPDJeZeSmrzLqwUUQ2dEnpt5
QVaU4hS6Qvha5RSI76rtTshzZ0v8bEyDDyRlxNb6qnRcCnhauRfYuTYcB5NSU4gX0c6TfG8UoGLa
E5G75F5d3WKRqrQKjY9svMxufCtJPN9QTfF0lks+xjEijOFpJBK/vUUmLS6JP7Lo41IL61JWozio
RrjX13JnLvCo2AXsN+kitwrNbLSDkdRA/qkejdwX/4e6L1uOG8my/JWyfB5kYwe8rbMeAMTC4Bak
RFHUC4yUKMAdgK9YHPin+Yr5sTlgZnWJwTSx9TZTVg8pk0gEAg73e889C02aswY75Dtw2Esmy6uV
jff0xdAXE2MUZ6cJoimbvKRD5uwx7NJhKWZsWsud1xjeZnGE8fjZSnVRRVjy6OvYeUt8nKLOtTkT
Ppc3MCz37S1CJUG7QIWl2xy1OdKpV0cJh2URdrkH6sJfJVPIeCUFop0I/rsZuLNvS2BVl2k6CVA5
3IRjokKjqLvT8Cw59thaKAJp497NyDDBcQtGCnP7JJBoqS9FAveEzKuq9pYPzTB/nDj88JvMj1kY
5riDwJxLXYINFFQOhZkC8i5J1vgR+zo1yN+8pSzqxV77wo82IUyMpnML+6okcz1gxA+TdukCeypv
js+dkHrJNSWtUGcUoQklBCgTTKS4PxOMFhezzBmSL0aZOXAjbXRRgSkYPnk9cneef3FTSEAqfoHW
see9tdIaUQHAGGROrwec/0UcdFXRd3CM//lV3mx161Ug6YE2bq1PTisx4zieDzFUep2KgR1jRBNl
3ViF521g7aacWvP559d7s85Xe31grglwFSh9TndxEioi8LfeNRuo2Cof7rS1DqNfvqtVaYgaE7AD
QO345G2KINdw4THhX+sq0YVImNxCi+acR9I6Z5Gv3tMWv/0W0UKuGmbwoj1gcCfdTsdcZ4i1Ca6R
tRQekXVH6qwGS/tTVQZOlbkDAo9//j2ud/D6RQbMgTuDOcBKwT3FpmZDetkEIyo43XVJESVSPYPg
7DQ7v+sjf1f5vuD7yGAwsv/5lV+c/U4uDUEOuKxgNENndDq2BI9wzZ8j5LozdpivpCXt1ybhzWed
TE21TRp/+IJoIczw2sZWFmaOBEYqAymHZ9l3xjkjLWKisiBuHVJgTaZgDAaYO9/VcWr8HfpFvRSU
QlebT8r28iFIugqecQObo1w2eqAbAbBHFwONRP+BoJD+Xvpjcg9ZaTBmdIYZYeaCg/g4Ggxt3zna
Xo7Jk9sHXQmzLig1Vun9ydryHG8eYkjlr+H2ITOFSds1I1MUZmwm0VMwzp94OhYzLPS/ajGah1DH
8r1t/PThr/gdSjrAPaB4o7B7fSTpGlQu+BeQa4c1dDf12tOYGPtVk89907yDgr5pfDE9CQDbrU7w
wGdO2dHlFKD11IZckwokxgk9Uwbd6pfYYtTBHbXj3L+pUhwCP19mbzYKNIYQWIPBAo4HJGDrK/dD
az8GGhIUoFPXPhb0tjdoSbsKcpFfvQrQEDAfAIeit4/ffJM66dyooew4UTF8nhzRZjAu9j/9/Cpv
Kq8UV4FawgPRAndyiu5GakGEV8PZ0Yx4QZPOcy+gnmy2QLjea6/e7ETo23EhIAVADICmne5EZDId
HNWAu7QEwRGxfbBNleQlNPj9MNbv7EJvbwz61hXbwjnlw1rh5GpVza2opKyOehplPuKSF7KVwZXX
Db8cPwj0A8xs4OO4KYBK/uv10FkLQzzEVRyZFZjxKN1tx3YKf3nV4S7glwhsAmAkmsbXV3GA1aHS
UTgJddnmqDvqM8EqsvvV9YBpBsZ4K9EB493wBHdUdSKSZqobfG1NUBVSEPklXSDkzZjhtVv8/Gpv
jgrMTHDS4o4S2AFjoPH6nqKSTnE34XR3o2rJog4makQ5X7Uczx02ih24pO9ZLP7NusBJCL453F3W
E/jkkgN2pHhp+uYIgrs8K6Mek6+5d1q8XX05Pvz8/t7uFLAzxPAEx/2qQXxhwP+wU9SJrUK3kvCH
Eqa6JPCh/sjCTmx+/SqYvfo45VeHp9NvcfRnIFJt2h3hCgsXLdOTzUjm957V393LOn2FRSVeK0DS
r59VXTGPw7KgO/pDWm6hTIkfK4TIf/nVe4FvVAiC1Oo5DiT45CqxQf5FMJXdMS5tg+wQ5KU1Pbwo
f36VtwcHrhLhoUAmBufK0zd2SdzFF4bzo2iDZddBz7Uhc7NsYd7Un4UOcmkVrMLPe9XF7xFg3i55
NHov4RHoSFYpx+uvsZw8CeZ03R2Fl4zTra+7mF1BFePbo0YcF/84+3J4imUZsV/2dH8JX4BnCkwL
gW6drkYjW+OxyYhjW8dTmgtJEDqHQN1ff8UwPMdMCKURniBMWl7fYkvnMlnSShzLceFwF0BYZNTB
54y0cfLLm+JqtoDzCycXLFpPa82AdQLc814cuVyGLcCR+ChYL97BhN/CpKunA8RRMLRB9QKGzes7
ooYFg+O04jiyZtrHTdhs68Qpd+jF6MafZFx0HXizgMfT3CJjajOmU3jFsee9sz2/PUOh18erjrH2
OsA4XT14t1vAlIk4SqTq7CbF46ybar4JHF0WXoMx2s9flLcvPa4HtT5QQyDvb3AMoeZIRRWTx1JQ
BpGWmpEfzN8rXP/urtDU4sBezUDezGG534bYvgZ5hK6nypeAsJyTEmpSv5SbbnHN/ud39TfvIASC
ID6jTQG98bQnQuuy6Fkn8ohXJchxPAUbiun2lrTgN6aLCwcE1VePP7/o33yVqA9WyHNVPAHEe72G
sG+XMFRc7YhKn+QljC+j3EcFm77zyP7mywSyBQQb+i2kMZ2SgT3wmm00u+ooeu5+pzEXt10T808G
aX4bX9JfZqVCJAahFs5SJCDChO6kLkl9PWHHTuUR7NzgsNpnb30bYkoThJ9//g2+GQ3gSthXAEdi
+0LFeoJFaq1A+axwZ4Bhgo2pWjXm6HagsVJ+AwsT2nbuXTxDs03Guj/TTIp3PsHfLByAyZCqgYWG
HZSsf//DeW4GX43LwswRe5wINtivtb8JvGnoDkR4Up3B1cC55cKNxDvdwIty+VVvt1JnMCDF4bGW
gKdu6XVNGThBQ3RsFTIzEhxQkYRhKnwPZHWA16eiZ0SCGHVRw8xcf5eJXZKdO3XMfODJAvFc1oh4
ib97sRHq3LEBmXe99ZVZlUkuP/v5ozpdhNAuYCngGa38irVFe/1FDROY1uPitccx4aYYl+ZQOeWR
h9U9Zse/2imtFwMBB1jR2g2+8VT1PTF4ycL4sRbGQ7xrOyJw1f3V9gVXgU0zNqmVyoRe6eSWTCv9
vuO9PiKpMM6jyCE7LLW7iEiRgynRv3PmnC729XJg7KGPR2eBGd36Df+w1GQI0maazuZIpZPs+hBn
TEtGbwNd2JhPqW13Zp7SjdZxlfuzqt/ZRU53K1weqjwUSSiPcI6f+t20vTQ9Cq/+GDjImQlar9o6
MQR2P18mb6+C9/jF5AG7Irbkk70jNrD6DZZqOMKgJr1UkLx1e9up6b0K+WUs8uPb40Pl7gERgR0C
8PL4tE6ITetwMgzTEfAQEnP8gNl0Z8jiHuAtu/Btmy7sIYwc5d3UGl4TSwHlEqxiwQzoYZOUuoNR
QDB8qHtbWdGPbAzcZQd1HrN5Ok5wl5lHGM1AKEoYy4YmTpddVXbxU5O43UdaApvIOl0zxCqnFfk8
w/cVqgbXuQtiE7NfLIpws4AN0PeudkUrSPF66QQNBItWcXsUxPnij2G9qwWL33nD36gz1quk2AXh
HoBL4TU/uYqq/LSjcgYyO3reRtuoDzMF0ttcLA6H4ROxFqiYY3sCZ97KVvzYBnj7dyyqUrNFqDWD
F4sGtS6zsLVxCgyagukXW6M1ZwErGa8tBrtAUU66PanSCaDfIo8jSVFsd15y5XQDBvcv6/g/vtr/
rJ4FugDw7Ln553/hz1+FnCF6qPuTP/7zWj7zD71+fu4vH+V/rT/63//0n6//iJ/86zcXj/3jqz9s
eE/7+WZ41vPtsxna/uWa+Azrv/yf/uU/nl9+y8dZPv/x21cxYFPCb6ug6v3tr786+/bHbyghf3hZ
19//119ePXb4uePj//nf5tn8I3tkwrz5uedH0//xW/L7+tKioVitdsFxW9fA9Lz+TfA7yn9M9BCN
i1p1VXv99g8uICX847co+H2d9aEHxwNBabk2kkYML3/l/o4+loDChgIG+jTQUv91/6+ewb+fyT84
zJUF5b3547eXQ+bfLz18M+ABsXbfODgxWsQZ8XqFgqFgLNhZJDNSOR9ng0CiDCrYGVBhqUDmBXUT
seeh6TcmgZQaLtys2zhQpGJc5AeZ79phU7PJP6RxSR5ANeb3ytp2ypGNlbbbhdcN1FYwAvkYBoPG
8Yudmc/JvP3he//rvn68j9cnwcttQIgPtBEUG9h1nXJZ3XBOVZDqNEsRTbCVwdhjzFeFJgsqDIFM
26lbYcN6Dylyc+YurvvOJn2Cqv/1AQC1AiyBDAXt+evvcQ6V6PQ0p+BetOxCM7e57CcaN1mvoKMu
ywDqFFONJXSEqbNPhmYu6sr50EI0f8blvBkXnaBQW/b4lOZ6GRt17a+SxkkrspOp0Wc4eT1o6g1n
EK5L5w5NpQMhf0we2GCW8DLUHotzBAcgTnTqy8OfX3W3vEeLfpllniwZuMmBKYApO7Q3pxQQXiUu
oiThvzrQRt42hpGrlQxktssiSbyFjtpeTcjcjjPkvKVjPkjbd3kTlkHeYrIC8/KpfUx0GevMRYll
OtinTy2CdOAm6RQTA+X0nc0eNo74+l9/5rVGWL0uVtIQ+ovXj2cKwlX9zIOsH1R75Xn2uW/ksoH8
MNwQvxnPOzGVh57YD6jLl33STS4ok330NHdjdz0GlreF4KIrPFsrOEAmrbzClHI4D2EAcLfUNP1a
GYkAF7FoOuez7tRduHAnwwh1Osw0GLYBSJnHFJ4xDDzXHR6j2jqwgC+4NMEO4cvqqbE97N9JoO8b
P5i/i4A4t8rr2kNCybAtSwnPBsc4eShCZ5OMtsk93WB2ag0cIGaebsQw8Q9JNJJvolzudJMun8Sg
+L2oOf8El1XESXgByBfoCs5pZcimHNR8RLBlO+cUW6PJms4euoXFV3KW5hK2QBxMfFXnuhyDeyjN
ywskr9qckOY2GRck3/V0ajCh6+S2QSzWhyDATKOA/cCZgl8mzxb8siwZ5+kySZwL+Gn0Z5VZ6JVl
5hp489Zq6NaQgoOxsfvgS1X7GYMbd8GsYyvMJ/x+AyTcvfHoPHHY4Y/xzsK2qOhsyi6rGn5e8COA
pJAIvNsxjiWclhC/Y/J6n84O2Y7x2B9VYhAW4g4H1Shvq+274OKLd9mPywtF06r3XL2/QEcFAPh6
ecm4ooC15ypHFMMEH0IrSR4JM6qdL6X+Pljf3c+95xRIH5hB52n05Rwn973jO10BGw6NsbSCaWLh
hSPDsLjCQJ8Iuh/Xt99POlPM4IO+Mxk6QWzA4MJ2tQ42QLGCeBRs6NefGnMu+MIgJh2pqY5bMBmk
GZlgrLm6FOwtVlDS0fHZK8dpB4PeYONWsylIS8uHn2/erzvGPz/H6u66kjMBiZ7unRZyunpJ/Dof
7ag+EornyxJFi3qAp7gPJeXHEK5Y71Q9b7axVaW+QqggUsB/H43R67sHv63ynWFCzTn79biBAl99
DlHpfh1AYByyGEPLaQcDX37XNILsSjfqYMZgh6F8GNUMnVBNwgf4lpoLB3YCmUR1fg7XkqJxu/o9
77z4hXLzaoVBuLYeb4DDMMfDyOv1p9VTknLqYMRAycjzaEiu8eGf6lkGAagSSbkjdVqA+zEHGYgZ
YteP8flY+xUoyW1a58ZQL8f85VGGoThGtNVXDbSkm1j7dOdErVdMYamfeODsqSPoYRx7nbcRvwdW
AUtAT3k55ab8ACZ4dxbDd2KXtOGdRmqoVyxpOe9GPQRFDRvgD7qsSSEmMBEMDCF4XvcJIo1d/CHH
IABEPuOEO1K1F7b2+wzhhElm53TOYE863Bs/GDdlWJMjtOPIzwARoMyqMk63i7vUXyhJ5oOAgmbH
BNMbcBzLbVMh5jOvoIDdInci/mBmBJQ4qi53TYcUuIjGAK5djpNZ1eFDVE9RDaoxfvnCvPizFQ6U
S0qgIwlhn3PBHSd08iQ2Bz35+hhFytz0Dh+/hRWF6QyY1lcuPNTLogzH5YBZnV0yJv2kqJDTCn6+
Ci7ryL8Rhk076Qfyc1yCoV2VFay2kEt1dFgAW56SlxuG4u/MsrbcWDG2mRUYzyKJpz6YWC8H3cbj
rgtIdd3J0WDPXkckWQlrPDDMkkjswaYOn4yKvQ0cPJc0c4Yq2EQsGMV2CCTdcRlMmQZalM+hY/bW
pPMG80paFpxr+ehVQhZ90OcpBMFnXUWHqxmDJigESnvB+vQsRSe77cros++WwXmg6k9xxZzM1wCR
zEgvEQczZKrzMauH6OyqdSJxES6m3zXRQp46nDY7HqsUmSCt6NvCVlIUwTjgOUcivexTfbfMbXlp
RA/yyriQHBPW9jKBWCiHXCfamcQ9usb5AlmGvZ31IjKHGQQwyRHspVq18QaB2RpL3t8xb5GFYeXn
qgnEzTTFYP7Fs8rQ1ix3pYLuB2W0fyYqFpy7VXMWBEu68+DdktdpM3/sVOvkVSvlLTyHm3MoauZc
svieO1Obw6FgOoICMKM7cugBTVu4XzqUs61Id2U7Trkc+jQpxnQAKXgcOg/GcCnHCiOmYJRPBUKB
+y94htOHNuq/lLKlBwJQ6TiONLqIOiMOOOaSz6pZOQh+LLYgFpdFVzmsCIb2eQY3a9eJAQpzYgOA
Woy3/mFRxGw7OEXksPGhmVb1s0AEFs9Yl9CtRVoLPoz3seQzzWm1qMvBRXW6BYfKuenxwoDRujRP
XFTw4ArtRodafEUt5tJ8JOsKAuRyCMLOvw3rSOdQPwyfuPI/MFmFh843rsraoPNyP8JCXqhg4ICA
OVt0sFSE+SSsy7hTh4+Q/6b3Ttx3e4G95y5tF3ktjS8+o1SFhU7A5guQGhtUxo2TsF3MbJv1Uzvx
DTe0nraRSpDA08PHQGcNqcvP4P/GcEBi9FknGv4Ufd3xS2rAT6QinM4QEuDvsMYU9Ifqa6J4miMI
Ks2dZIaMuSbxzoNo5jypqv6ctnS5Nr6OENtm3Qz2yPcBjb8LvPFbhrweHI1kW7l+l3uMHX1IQ/OO
WFKUrRfvBswCHkfIawWBtZMrYeiIaqZJPiWkVjQbCSco0BY6fUr8QQWFJVFbRGHrqS11mv56UqL6
Ojdi2ADJhVDHIKUqW/i47IZKjZmOTLkB/FHuCZtrupYCV3WNsSO+qMmBg8XIP9QMsr0slobuWtQO
qK/dag99WAdmDoNRiddTnqWzfZqHKj1XUvBLh0aNzNM2ZZt+tO03GssmN3rp7lNe2WzScfg0wMLi
Qz042PjncFMaJ30kYzhdslghAzJW3lVDJNlMCcGTgZ2rExcmlTw+jJYjALtJBpZXHE7jGQ2tLnfJ
1IItD6xWPMxqxhkxx5M+eNjHEEgU+g7egPXdl1KazG+p3bul211TOIGwjYy8EmPaMvDnDbXct3cU
wPNWuhwmTTYaQGzsQef+Ng2LgDs6M1T+eSU2sfiyCoIqzMr1NZjTtDp0anajbICVo8xwjEz+jaZx
LL6B2dSCrxi7V0juCrocIud2zKrYXS5QqM/ggiuyMQYzCHeJ1hk/G+lO8sEeJ6RhQhAUCwprqMW7
gll5WizaDc4Y0P5s6OKuyycE+Bx5InxsxKWuYWIvKy23Rtsw2E4jVRNi+1CjnAs6tFivfYdv1115
QZTTne3S9ALnOPmEi7fq1m1qxp5Ky6vgGMbKH/IQxUiDKhgmG1uqS9fklZfKIRN1138bpTuhkjHe
lWRU718+akOq8ExCCr+b/cn7KN1O7yPewpd3wDL2dAW7Zhc/Bsc2fOZB6rSYke94VuKUufA6Dns3
sd49tRPZdNAi3Goyh6i5fSHuxLI4kH1VM0qgQIz22CPifef0STzeWqeDe+winDZDORk+MoTkVJln
56TKQicqvS1DQ2myqZnozpTrL3IhPtzDcI1cRJGpiiUI2gdZEnyOsaFLlrhaPpBB9yrXUBbf+pIk
KvfaFz+wkWHBijo8G+iAGzF8wdMwcMLoC99J4gn/LbsSj1M4OUb59thqdERD60wVfL0mvdfGj64F
6kSetx7pahycRJy31p29IgG0/YlUAl+dbdiSSe2bb6FIyKd5mRHRCkqmF6OisNFji1ine4+MUGoI
z1q5lSIcjwyQyPclddhlSESKIX6VZBg2Y4HWtkj97gBGrNL5UEfkyMkC5zSg0MWUhMB9EdWBORx1
YOuCwLNt7fIbVy8hxG+efwnS1dnkcG9jFsNviLI1xgrLBNveevQKg4FD3tqk/Bi0jbYbiNm+irr3
gmxCN3UI2nbegxjcQO3J5M3Q+uHlQty+EC3Hz/WBPkytRzcTIWunZggYgKgktpjbJU+eURCiBHIS
e4VJwLkHn5ICsu32m0lQdSh/19QuYRfBnKJSkUO3h2U4/87hV3jZlb37EUmWQ5PXC0aPWQwOCt1y
JYeHpW/XUkV6NfJJPJwgZUOjjHbK8zNoD+edVsEeqEqIhZdIo3MulnYf93U54wQN6DkGUhMCSYV3
xtqQcGyansa3jaQvlBOxV+5dy5Pzxjj2OUyZKcLW98504NoDrFi9WxZqP84NOv+9CJfqEkapXZzD
JPATAkjvUWN+SOrqRtc+zR0l9blBCscOEXG3UHSMsCSZtwB/9FMlApEj4QUJoVjx1+Bd+tkcdc4N
nO5QpYM2uZsX56aeXAIDP/SSThzNGwMRM66Fg773I3td9eNwLgQT13DotHugCOmXoOb+seuJyF3w
ka5ZheBV0Eq9jQdOfT7Nuro0bVNexXYwN7xW7A7hhfdSuOE+MKm4Cvjw6Iyl+KQjSePcqSXJKKO0
aOee7klpPlVCxQ+DdUhuwkp/0zSkBbygDdZBr1W2gCmBwjANd74jt0tKQ5yZfX/T19w1Gd5MQIRA
x3di8EM8/eAb5dEd8efLpYf1n2j15n9RARMXTGWjLDLpFZqXaiOmsN2gEr3jKDvp7F67zWgzBEI5
WeDpJxP3t+kQffUb756P2NOVK291OXxoHPaxrucMPs6Pfu3e/TqK/VF0+P9rvPo17v3PSwp2qBHf
+5/+q92zWIFkc/qPXgHj/28g4RgZ/tDUv0HC4Tb6uDyKHzHwl5/4EwN34vR3cGoxCAHrGQorgJL/
AsGdmPwOiQ4kmUBNUyDeq2/QXyi45/8OoBsxIVCgYk7/ojP8CwX3vN+hqwbrYhUd+2sc5S+A4C9U
pn831+tvxvguXdGblY2NgeLr5nqmLiQuS+wXS6J7AbaI9jYJkFl1Pkrt7pvRj6HnTfhWSgzt+eI+
LKnPzkdjE2hWFlUuqBdUMaewYdxAgxncUCe2+eJJPWXhBFJgHmJj+gD9oN6GvETJNzKR7OEqbdo9
dtbg+zi69AwVYBltRCpyZAwj/5pBT3XZ1/S80UmTKYcuD2mo8MZF4IkmGxfpSM0SyD0xoDrsq0CX
MNaqYLgBYQf4YLYvh3cmrivM8PqbApEBchrMNEAMw3f2+pvyK1mTlgu/EOV4aDGunqy5C5vE5jBD
/ovy8tdc59W04r/HQKcTo//Zi/T/31wJGNh//GvJvnmbroQenlfuzJ9Dqj8nUfiJP9+mwPsdQNlq
lgAtHaaYK5j950Qp/B0IEV6YVcK4CsV+mCglHuZQcLqHPH+dWmOU/O+JUvL7GocF5zpM7eHRGni/
8jKdSClX82XM/lfaP0RdYJyfshMp62fZw5tlq2YFf5ZwjuIvkSfiGz278THQjkcybwr4mCXtDAJT
DUDoOu3C8DijP5oztOOAhH74+v5mPAR+7usJEYSAcH0C3wfTIReCUqjaTlauhxkJC0iPk1bRZhMt
pW8LObv0Ju3skOR6jgK9KyO3j4oGtF5ATMTi+PJpiYMdk5Al3qbBwr9HGjL8LJlqwgqkBIG73yBw
ZDxARrmgfGNypUuFC/BSj0/u4yATcqt0015hnDAlmWNcBoWYP9btPi1ZNeUhMMS4QLUWfR4NGeUl
7ftE50ryEh46SRmH9WfHoe2HOLQhuKsE6oHt2GBsdwWCc2DPAMnHwVYQXT3aknuA520Z17B6G13M
XeZ2UXtbRZ2PlFaM+rIwQmf5Iepx3O9JVDnPxEY0KQLHzOYg3bC7i1SsSZFKYm+SBEFNeQNP7eaA
LHdYHEBpN35LTed/7UAW8DPMgmwCC4u4vCup9PaDTjD3KEm0eikNIYowr1QJz0gDQ50NMUifPsTN
gIjcpQN72oNXLi8w1ZsQTq/hv1/IkaKLDZlU3S6JKWkgCzRzcKkcQ0zGYLn7MWlxo9sKaUYHP9W1
3aCNIs9u4MNkYxpDuPRaSlw0PDCiRmoXw/PIpe9WmMdhDNPAmVcpmXOtqovFJ8ONM07jkZeVRAfr
YKzbbao2jJE4To62hhxkEaLdloG7lyo4V3z5JkZgLRCz5anVSCKOAaIDRmi286x3Tm0bUFAGtfc1
qp3M4WLrMhS+ipvxLLHkkMRfyRBcpyGvM68s8ZkGF70KoCCbkgp6cgz+NEkPAIRzxb0vOkV3ji1h
68uvAs1wg/UK5HHeMD41qNVCenCdaTyfm4Ft+6hNVQbUCUVy1VZ1wdCH3Tb43853+3YXx/P4hIat
fgQ1skAT9yVRfvelS0sI/5CojKcBukAHQLJJn2gZTduRdfohMuaawsrywmlk+wnZFP61oEty2zoB
xCNw+4ue/KpuqrO098vLBMOPb/B799BscYm4pHDUznFyaHWExCY5C9C9L5mIMRMcSssgf2mbbdWp
MPNGmebJYC/AYfI/RryiG491D1zGj4hXObRo5o7tYO459y7KZdS7QbR0K/QYWsxdSHCuR8B8jR1y
O5XtE0wBuut4IO6mSfX0qfdab6MYCl6IRo+IeHOCLEXRSqoYo7i6hGVK0YWt+EJpLQ6w4MaUbnSh
rQP+MgDS1bjR55Z53ZdwcOCNFxtI8TOKiIvyPKRTrzKvi0a3oJDzmKxOYImbV70dxzOROi3Zmd7A
lXq2FSYszmylyqyLQORtzMQQ7eUUVWQrbDxEBQJ5wm9eOtVwzZK1FpcqnOuq0Lpn/KZXbvK9spBy
nUkkJece78cFaK9Vn9NgRhJ2LFrbXXgqSOyuXzogQEPdev4esCi225yoloFck1p0R2i0x3Kj0oSJ
by6scbrPPp0q9OGilphJO5MDoM3pmGowTUubpN+B9EOSJwjHTfpUeWD8wOmrxAwr3ZQVdub7qgd0
vvdHLaOLKVoQ+FRSWPXv05muczDPoxIuYWhUu6w3JJhN7tal9ZwsmktQHzK/FoF3HFEdjfel7Qz7
7MhVS4kGOZ7ju8CBreUn4TZxs1uSxNSPFSB/IIeAdZdvjjeOoBrZIZZqL2CS48XbaOGp2EQcIMJZ
mRIxspwt2LN3Sk2TLXo7ePaTl4oSrEhPeNMVDkqt9yXgXL1vBr/2752QmfbcIUsCn/M6jJpcJGgr
b5FiNdXDVmIrZ3wHHHVmN7Ft/OkSj8jr8bZ0NniKWtKnDsbdXTfeohFNkyvOWcA3utSOeKZk8TnH
lsdLu+8pFkkOEQEV54Z74KlnIYS0fMdAJejODPHqz4rj01yUkqfewWh3qK7YpCT6uXYYyyzRSrh3
KXNA66gcmKdfjdNC/Y/ORNK2mOHHHh2wZUXhPXFADT/E6TiLjFlbuTwDaurwLxhGBCzIlJyD9IlH
YFVcA3DsnJ0KYTv6AU/LDYo13dpcp0vXV04mB2Rm7+J5oGSj6oqrbQlnzHDOy26My6YApATtaDFW
cCpd0WM02RuGscwsc2toY6EwqdKp3COXva+vgIKN8jkMeDxfDtM8tgewgDvnKlTTHG29FC+0ykxs
te9v8P4G7Ds03YgzLcYAFvdnNfguVeGXcXc1+rbv99oKV4DIH47yPBWIscTEubRJd+egwvc/x8BH
y+vZF1IkOXiSc5hmXE7o0AWrQajNZCja/pIwo8llg+MMpifdYEqSxQHOY5BldEfij2VMoZlel2mK
0wlIUgP+h4XvzM42hNk9THhDfy/SyMAA8P9ydCbLrSJZGH4iIpiHLSDJkzz72r4bwi5fMyaQQJKQ
T9+felOLrg6XLUHmOf84oEC+ow0xaS5Gka5K0XfzKgyW1/UZi0DbZzRrBtZrbFaveLCqpKx+gKnX
8n6E2HWJix+AHlTo/CEw7Gx7tybC8zuINA4AxEVhw6cWn7g9fxDe16nvNcCW62FzKCzzlHsgXyKL
R3T4SZv6dXs9hiMVhzZcczAfSi5cWxZPYfnt+PGhlCQGFzAUQt6vfKq1z5LuOSeyUO4jE7jPATdC
BoOX2UVzrUOPEc8oUqvjXOrqBMh8KHb7MRH+r1uJQ+cX8UPiLkNmQFXMCpZcL5ufEuv9MFTydSui
q0TMH2M7fiDKME/F4j4bHVnXvFMileQN3uyiMyebM/DGm9obu7GvtSk+Itneec38vrsNWGqXbQF2
M3ZP+vSqItuMuQ79+aao9MdqDdiZlvIxmJHgBZe0KiomrtvWeYoWk9ySc7kc/dkfb12dnGrTc74+
N1r82ddAXK3SLX6nIfqh4o4Z1uqKNKz3U4lUqjuPYsA13NVWcIySUh6aabwVnTud5BDILKn78K2a
+XU6a+ofFwv2T5bG5gvliYHja69mLWFkA2+81X0iD2i2EZDs63xb2OF103a5tQ5X7ew82bvKHTPc
aNc+zWpCX5D0vE+gz51YJ3Do8kGakYI/7wGlhjy6fqn/7qspDqUG/K9YMTMxWFYeyOKmWHF4dQla
TM//GXX0N1LyvEa/WM9pt+NtPoZisbNplmdA8IWwO5QUyKa9VAzCO87kekNH0Q5sqYnzJN7cE1Gu
ZXrR+Fy5uuTOLuQLZbvb9d44H9RlFI/F7ndHvbVzKvvyzR/9290RtJg1Cfvv0j+FVhXwHGud9hUf
ztzHLtbsKM4qaNxpW3Ornt8H36fTwUp+JiJPU79H/BVrT+YcpzthZLaX2qFCSWIrVCFbfWwq0eXk
15dnyfyW0brxWdDVcBdMAsRyC67kMDXvCX99XZvMJN5b7zYuX7D/sYRk/uLUNQQhIFqpjvM2Vohn
vD9zUyEwcQ2PiqabWrnd1Ty18s4U63b0q/ph3eru7IZrPjjeZfZqburNg8ufnOXV4t55tBb9Sj5t
/8okmFGwm2+u+NarZ+5kEYGYwrf1xZSyfuuj66rbOOKVIXxkPwcIxlLS4qq7TsXx7Vzae1pXozNk
e+KVhyKk8yIgI+OlciV/R9edkem2aTVUb7Urxk9nH6NTPavrveMhM3jkcpSBt6NfUxXQuBQkl79L
5TFOrTAte69LLkEdfqEqdO5VrB+t0d1OjMzizSflOSVgfP5X9LSrkEBq5Z6M+9ulmhh8XQ/wv3Xy
mJMnheeViAtL5t4kaH+UPchT5SzwkUO/fIkI19USqz3vq7p62oRTHVk/X6fa49OQzTPRHn1KCURz
sGTxaHfd+xrNgcpC3OSnRiC19YQqj7bVJs+sxRrlLXS1X4333Tz7twqRW9ZASmYQ2NflAHUd29f1
ZlfpEONE7xGMHVTP2F27w+M8iUbkwi4QSfnzlBMAdSxWt3qXkvKTtPUWUlaLkWzJjAsUHVKk76My
tD7LwOuup0B5B18TxDcgRE3JO1Wpt+g57+dS3VZbPFybYFvytqollIJYDzMUKFDT+Ee2scNl5G5P
lSgsylvVoFO4oOnBVEH74ZcOxU3VGDy51N887LZ9hxxrPdbSck5+v9Uv7nxJxma8O0yWpx/AsQVf
RrOfROWuh8SVydXsFu6fauurF75C7sYm7ucrw7yUlrZy4Ej8PsUOeF+MG5xbPLz49kQW78yv/G6c
GVyWPpv6UC8rOmrkDP/qYWZ9qVt2lWGfbonjKfO2QMJlJfOaQk35jJdVcZZtXzz5MeeuM7qHqK4+
SZvs0t3t+h8aUL4TrZtsDkv5M3ahfKCJB2ysJnrJDWskqMVCd90clfxOunktKhpz9lDYRztuBB5t
FHLbrMp3d4j++HM4q1T0xQf1wx0pKF2VhXXtotzpom5K5a4bTj/4z+V573sqiKAPu+ZfxfM1psJn
VDxBh65quy915bVHUxptLPayHuFQ3BPOHqGAhMtPRYe75CBpb+kYOunyO+p6nsU16J/9yfEir8jV
VmM2yhkWVgbDeuWvwe3EKUhfadSgCJPzh9k480zUHWodFQOaCydgOVLrsdjUuw7kntebbDM/Ueaw
qoSEDJDxrgnFkygGnulZd08D/u7cTaLbZnfokijDCaqt6jlH5bDd9yIwNaeiOx+sJjiIoaOVtfNS
oobAPaLFP67zOlj4Z2Jkc9SCcV+WTcaUHqdqrD88C1JM2JMF+snnqJvIPw7KzNki9fSdWGK42/qt
I6ZoiDNnR2ydlkmvzvvc3c9ufUehRtun0p9WFAYDeplo39KkCtujBavE1s9yVpSVSskI7FkVIlPm
tt/VORE8waHoNvNYL+UdAcJTqjx/P1fbcuf2FaPvCCPbQ1tVS8u/WpfMSno/StfJ00salXEXpGGj
o9PeueEL8pEylcnoXahD77i7/XRuy0QoKPnGp7t9bXgF7OazCdwv3yqCGzuM5PfWz7z38/zj8FAy
+L9h1S/GNHRQkqUiiM31aI/Ja1UsHFPJ0AcONqjAVq+A3gFFk6h4ptu+UNGBpDFpUsupeFSYhZR9
0FjSjmF5wUc6KG84wvXUo7446OD/cMz2yadBsw85oWmSfA0iPljtbl2Gbb6XtjybMtjyrgeuagSC
goRTZtqmKt1Wna59QqkgQa4kTX07g7WfKNgOmMl5hXvme36i4qhDNpfW1pxjP7gR7frrKXUOPJ94
Vj95hEH/8AhN44DoX8YKqAeHSiX1FRAbvK0zOimBWRfvVZGhIrpb/fK2HpPPyW9fUJL9V1rla7Dp
5YRvfk+nubwSAAJ+vC24P0Jm+2Fg52/U0Q8WBmHqKfsO4jjZrHwQ7aelvTwR8KzafogUt11bANx3
bnm1QifgTzQpipxHE3aIi8WvRpO97+0x4pChOgi/LR3qe/jqOOJfST7Agn06c1kGs5gYN978koAT
phlv19dV6V75W3iD89NOmT6vhmL7JjLzpsDnHQC4VFuVUsLx20HchUn5tITWvTtvx63er8oAjbaz
PimtHlQ3/FeXETzq4F8PfZN37b/OUq/lPn4F6kWtyfMk4zNEOIKYpYpTlt6bTW3ndpIv0176Wcx8
lM9Bs2ROxTPD5SXFmE0X9Ra3ibJ+VzTU5kCEneyfqsZM6E8ZjfiXIV43WO56nU+FlOF4Ztfsb2tn
Xx/k7PEkMe0GJt0Rh+zZEE+dypZAWnZGXMU6IWstk3+JmQuuxn4eEXX5XfFQgz90acGtRC5BaI0I
lWdoEZQT8/Rur7H8A9QqN/iUeXqyjdy3I4UHQ/gx49+u08AMnpW3xGrz/ZgWKAQNSXPybIkmEfFR
+Ep1kTcBME5AXcOwOk2mR0KXGFYxFmdjgTko6wwBCWkXj1vz10LuQGlZH4efS7K0Xl4Xew/sSU3o
N4vZfFloEVIdum7z38Kt2l4dWXDgbdbssnyMbRmkxdAGH3GNaua4Sr8FqfDYUR7C1dY3sYPNIi1q
MY03oKD2SwdysGZBtM7nrlrE02wQ+h/ZQTaI8F1HOtf1Ft9vHg9d6gyBLe/CRXaI5nv64sK1d937
eG4ieRMP0xRcX9Tef5NhbwBUTZ9cdtUVG3xbrrqnEaGOuP0mMV9V3J0vyTZyytZlu55GYy/m6NWI
Bu/sPlnugdv6j7FEpMi+J5tPr40Ze8iFbNtzU9a1eOt9Rtx1D6zxXCx+8FuyoWLyWEo2lLojvSev
E68q8r3nK+SSxZuYTqgunoi3M+bWBCgp2ak44BnfiUiMNx/Uap6tur8Jm8X5BH8sxG9cV4g3hKfB
QFtNzQOre9/ycPbzfuyruSuv8B8Rpekib/WR/tEKmA9EWn15fLFrapC1tfm60fjE1BTvHa+Ubv+t
sHh7Vio257QH8X+zh8hC9GK5pTo6xVQ+gByUP463M5GGg8VQpW00hKqOx5Ed1ZHLLd2B2NYM1k7/
0i5o0TlHLUp7ESiyvhUsUccy6ESfOd6Gk4SKqY7aPCuK3hJ/suqj302Ib82kLbSl5Tbc962/fCVq
se1T1/jOzsqCgCHFFldzcMaduGYQWYY8ilUlSLpVzKqirWKRWXUlvxaMXmNK/kXxHwA8OT2jXW48
L2304far/wx8Qwco7MOe7nzsLK5kl5EZZOGVhlaY1n+VOw5PcdObtxIgYk0toYeKQ8wKmrSeN/FN
z08ts14j4zkumu73NAAufqsjDIXZ6i6wm5CKwtvSGXuXPyAgI4yGbSxqbjejhvfCj6r5FBOl8S3t
jQy2JNxHnTWkXPxFeW+abCm8YEq7Ac3aE8zGiIIb3eN0061FSN+7bWlE1IlcP3XP33jwokr/3QI/
+s9fyMRNC09z76rV54SWbWIoVWzMaw/mkmS8cSXoWRGPZMzSYQi1OgY/LYeTzKLd06/aeLtza9lI
ZrPRWzDelLaMin+qNNS1VtHkmzTZPRoSSzVMN8tSRUuGggnZStWhFUhFswVcevzPJMQhqJ0PHq0d
LvvdrN455+hL9hB+PgLrT0RllgIdSg82mqsamU9m+kt9Yx8FZTayKj+rwXGepL0kDyaOxujXoHUI
T55R1fdSF+XEIOzZH05d8RxNc0uYY+PUTZfTyGl+6q3k9NHEgaHUioVc74Im5KRFNtwUB2sc6uEg
LK9UmTc7RgCK0Rp7gV3EwhTHw98n1vQl6MZlgGqabQRgamZwcO2Kx3JDAJohmeOJs2PtnLEblk9V
ICWiQRIwrLxxdXf2qmF4J5HZqzkNlt1kYjelPluDXb11cds/J6JnySfb+NHrneaz7NvhO9qG+rFz
dr0e93EFGLmsuYgF26hWGat8Mqb7UG7v4brOfH5slHU28VnzTUj+2dRF1WDeqicHZg3eLKwHbohh
655ib7G8rLQ9OSHN9IGqmr5a37uuDYursCmdv63R8nUsvDlKiSdE6oUFD2LA9RG4pQ2P7Z+VNsbp
bl52/81GJfyBcO7yWyTu8A+vlP0zuoZ80tm449uMH/Zz4Hs4t2042alloUrLHCspF+7mivhAQvD4
6ua2rj+wG7TsZVhXX9bRGv+ZXlZTGokYQ0XXetHjjGDiqSLa3s/60gFzC5vGVIdRkxtAVLvbvXM8
s58Gzoh60ncC99vpJbh2EK8rHin6BIbU6SuwNdVa7osW6O2I1w5J/Y/2f7AU7IWwrxYuFBkX7Gk2
8qoTtQAKObGI5+0U+xVZoXQEmAg+o/TMcfVcOd5ao/YfKmv25WlEswD/IkcsRQhf37ttECf+096e
0uXpjWkwjsXTCO2f69kbxIGu5OVfQJWmyQavknPqtHuMDMGX9KLaiuwprKv1/MGlEwcnFpD2oSuW
9pe8xqnP6nFTzDWYqqbMIm8c2mntO1C+RAV4AzxbkRuPHYkTapCX2k7RpIY62+chrHaigIM1eLJq
l580FUP3UbRL8NZwvTPbxDUVr64A4srWyF2/iLTju2rIInqykjX+tzbAB7hepsXksEfCOnSOZvhL
VLQ+hwFgTF5tfvC6zdr+S8I8iIDATd6whG1xeBzqhaPUicsgzptVF2+m6crXnQZlIA2lfAo+FzX3
R3cGe8LKonf+NsfsnCjoZQ+r72qRciXKim6UyoF665dEHWb8uZ9jPFYiKxCa4iXywvZFwGyKvC1l
DXEY23m4a/MhKsD7FOtpzyzVht2jLgZE6EPXlXGqt2ANz9ZeiYg7g7U1K2AH19zeIDKeiZqqnLt5
cvV8iMPZXjjv9XBPxyEWwtjDgnfq9m14mGTbaqoOa/lfYYJVo8CksPR6cS1gbqPbdcW3VIf11ehN
lck7X2j+kHlsv8haGcZ0WZPhbTHtfhauLvg/R5e2LA9mTuYSGcx0cjAcqJRoDOmky4Qo7TAPfv1p
jYq8WYvCw1eE5o37R4fR/JtAgb0sjl++9NKyinzUZfybNKJ9wDCz3rbsIfWxQu1JtZwdW19YD+wP
ykmFIqhwKh4bnwXBnRvV5lG/m6dohIlLVdD038D40TPEetTiPRNERAWNLFs8Bz0RnkThR7mRdtUc
JuWO1qMQoSlPlzdov2LXcP/zGj2Ym2bvluWwUwz9z+zK/dG7XOa0VgnoPrJp/y8PDvNSM7bsgkih
RpV7Imi+/VUMa07mCdi2cFnfcE5GGOhVFItUhQXTx04HFycQgVD3TeURYFroZr9PDBHfbDslPh9l
0CGwItg2mXEEu+QWo02TjsGuu3zs9HjtFQ0CojGouSDskls62fUFnrWXecz0YgDeRDVtEDIoRLkM
PRXu2Tqu4gu1UQ8eq1Tv5UpEdCM1VPqBIBFi0mZ1WDQatVPhXRwU1PaUjfI+WrEqA/5CdF6KZFzU
aUXwIGS3u83EUDRSY+Mj7u63XLyNBX4owxtG4eAJOmvHByuLgUh+Us75CNyCfNoqwHUOz5TI6z3Q
2Ondbghp3916cV6WpX8RS1OyaROQC306YnXk56/rv5AjgDFexubFckBp085Ho5sOfjt/dmQzrXwC
Zf018Zj/xf0Tl7f2erFV6SDo7xajVHQ7J7Y9A8FsTscuugAdJaZczna9j/FRsdS7h2V2JGJGtyh/
ErMB+hsaa//D/je86YqIEUS9pTceHH8bPQwCZXxt2VWsrmCEJn20ur3j3Oh8RrIoltV+qKg2hsYv
gdR4pbfVZNwk+s3pLoeCFxS0DyfFyMHnRUP8shAOl3CtQqelox6p5laz6YasdVr9FHNkfAz2Wn8x
crljnjhu9xLEcG8pC0IQp1utEUxqdweV1LsDONf4nvXe247iQROjPk5xcbndiICq0p5X1gFKqcV2
tJbAeZuSPrgdMEHYqSeL4K/yGehOmCjkgyJT9LWeRLWkvr0lwPaVgmsMa3t9I3V1zalD02NuEe3L
iArSft7bBSdgpImSynXfuCgdOBxuYoR4YeZv2xJlszHyZ3O37a4qKc8+lN6m/vibcang3or5Bzg3
eMQSYzgMKl0/cHQk90Kj1j6C6nRfc2wK68aT3gp8xtT1tJZi/lYOWpN0jt3i0+pm5vaoDfYlDf1+
vy/WgDhGYTfWs7ts03BHwWbFZYIF+wa7O/jQ6snxozWVfw77qH90Mcv5mVTT5T0I9ePoL/sDd+kc
kyJfi5fgwiHipYROZ9OQ43+ixaF3pMOhfQhrWrJz1U4AEIusp/4YdlStHQQHTXhuNxrR0rKZl+DK
7oqyScNJ7n9ha6fXBmlGcQ305AW5TNbuo2Qp87KRk5vkIb4Tis5Y9wZfbbe4HC+nSBUqsMXGHb72
aJVzlpCeWOR1E60vSxO3JdcG6oPr1hnt7rDtBSI/swvHwbTr/rBFNXSQkBb/6LPzEgHthXy7aJJM
kGNoNE5OfGGnMUJVvQNUOm4/PjzAdLDHpWmOwurMRzjt4qzD0KsxjrRRlCGbZgxsrVj3Z5A+9cz3
C3+3UyTfH2LcP4+b5SI8irW78gCpqvp03T3E1UHR/VMyF+N4IwPBVU56OTbGuuzMe037enGqC7y0
mat6s+eDnK3yUCarYYJjZ36TohzjtKS1nkm+VB2xYbu/necF6Urq7mr6qVrFrmdwk8y8yMwGNFuN
r9DAyI+1KFydIxDo98w1S4/9zHEIuESjjCZo4oh8sbDzfdSVC6Ub72WXWiunZ9rGPPEpT1L3hyOz
BaZBG/a7wAXf7YwAa8rOWBPAXl7mUqxnpKQARm73zlACx7gEkcJcamx8+TQWi3WuncQD49SRVxw5
h2G00I6N+U6mw3sweDhUOTHGGyV6gVM7qMmR5+QfvKO0J6lTu5pDxqJkFNXDirXnOSwWSdCDxr2T
TlYozlS/bUUOVEERDlHqm31lT7FccC54pBIAF8k08qXrXlVtIm658KevcS9Hnc96uWx4djOGh8mO
kT+Eymdiqe0Qo6aYezFcRQj49kcUaVaTDWYYcY8HLNusr1X004uCz5XasvI/yw6LU7NW8W85BvqP
RtU4pWVPNh0/iMv+YApUbdfTsvHZ1eFWvlb1vv9FBuF91MFYvpcasCCNRQG0TB7v/EAczfLeyKBd
LuhWgHI/LNDMUdONLmovho1s4iBYvvpJs0vJJdRcmmMPdNwF3YQEYBhVcegxDDMk79ESXV34Ga5y
4S4voXO5Lle91eIIswextKPLA5pK/OYDK+WypppNrckxCeAGqB0Sc1kGDR2gox9PN5XYrK9t8rbz
2vT+fCWrtX7jU0PibrfqvvAVjuRxbZbxgIUBnQXXZ/3a1fP0GCcrGdbdZjkHHo3mPS4YaAHCsPmi
dltb+xz6Wg/XwAEdTi3gIzdrW1NfIZ1TMvfsov/Avhr/th1aqrR0DDartRiXT4tKbH5GFDk9lxMj
8ylQ7RygLqpb74Derv2IAtnqTHWeMjdj2WGXiuK6+aG92jtPKFZ+nN54HxBNCAQXe9j+LiT0c+Ht
1fSxYMB8FntUobiw6zdr1quFyGcBmyQ3zf8cmsR+GknUqY5t15NUv7NnvuC2qdmWHHDjlMzZKeAe
L+WfviqqRwC4/tMLHAvqiiUrPOK11r9FUU3dQZALyrynJYU2vPwNiTvRav2bkZPd44gRIOYCfNdX
heYEBFfIp85hoN4JhvpPlxYueiQ7r3u4JxU6CzzLebEu1TcTJrIBK+YzConH+KLOS352yQ7CEEz8
lWru+B2bFkN03F9MdXawjD0iMMEg1sIltOkFWZtJngBJVBgM+xRjxsRfZ23hh68nbFhcPLSKumRY
3LW2YSuQUE039Y6bFCNuOeREoMFuGSoGOUNc1XFeeVHhcbZEl8FGBdX76nFZlZud1McRibdIrVjw
sLZJ+9MVfgtziYf/Luq3FjxZ4qvPDL91iNLTMp+rmopXNx72v2Eyb9ix/CD8nqAtxHWtuR5E20Rh
HqGA1RniC4mGAzu2fdjHje/QWSJ5LSg9t86JVXZ/Rq3ah7oNLZvIKBe0Qy7OXDCMdwCgO3lKC9zX
Vj9tyoIZ29xLq7RLVkHEaKfVf7KwO8NLr2J5sDWNcnnfFIwTe2MQDChadd9UsewiV1EQ/c622bhu
OqORVWkWiCbshj8m6CvvoDZHvU91zLnoIWzCfCuCRWWYisr/Vst1HioTki2W+C0/wt2xrGRD20ZQ
HnsAbAQNTqacO1SNArNumoc2Dqbo2DID9dmwJRZ2QWbtJ8tRl7XIGhkNHR+IPHMXxteD25tw4isQ
+nGBSqoZBAD0rvAaducZ6duQSdEm8229T7CGREnZd5Wq1/VgoyidP1S5Bv81uPjevXjZOFu6rfmp
0am9LYXFcrxRbEQMnI0NLht7FxZbmwRHDmhXd4G2yYgD6748qKrvx8waicXL7VAnTdpDJq3ZNCni
UY1bNyrFo0//uGF3HDOQ9OWXi2n7b8dTWANMLxjhL3067N/Thnmq1tsrKyrofp1sFanTYnsYEmSC
ee87dZvhhmACI5hgAnyrmIjTyoriv6vZJo2gsoQLNSqwP51gG/Y1RUUSmbNENM/r3iJky1Y12pRI
wNLfTfry+0km+wefUDhY+91zU/Zy0R0llPF6q6KlQ87mq2pGIdMF973T7T8iXJtTtWztl19b4n0m
4SsBuhzAstwNFv7o7NuECXzQzn/U+/FbL5a5VHLXbfe9BPR1p9QJNE9WT3f0YbFryKchriNwDHIZ
gMNjo69VJKV9FQZV8+Fp3P85TAF6tTFyZXSYRxcR3mjGYMhRF83/5/0T0vs4oncHo1ZaGg6yvJgZ
Xe5tZHznEucVX4nxg/WA0rOtDkxuSGHQb5NrABqyfZQd5s9rT2zucGM6AlvyiselYlULVJIW7GV7
xjbLZ6EakhzTwNJRRw/S2v3FoBZATjWwRVmToAjJnLH1H2yioTGt2TwOV7xT5oN4Odum3t3fnsux
af81xpcfkyHQP1v81oxpbwdtcpyGhrPKD1X/glXO54k02wIzq1fnHmwDnRPtJPafJljLKouVjN6d
CZKtK1pWsggcNWWPQq7RISLqD6ahqPUwiwbNjmzAUW/tuUVhXXi+Fabeam2az5VcrazSi2ed9mZE
p0FN/OaktlsxNNVAM9+1W0pz0wk19Jk98a6xewtHpzHsJrrRFv+aJIxtv0JC7Azp2NdNix7DcC0R
XOwnnL0WeSCN59JfUYXkL637Jj4Zice/NaLmHgFD4+inhU8a21yMzCLDTFBfTD/0o2TtPPr/ipJ0
1Lvan8K/pOo6VESua/IrGwZHblMI/jfL3+0RVGFr3ow/qqdy3aF22epaMh1wk/62cnQdQpV678sn
2qXKuhnNLeLEnnK9wLd47CtLvrdy6b4bMr5BM8mw8rN6xX+LfBBkCwvv6Jz1yMJ1ZWA+Wr70IkLr
uVphmLKUDE4W2YP77arhIkikBqckN6xJVN4mvt6IEuPkuMgGzCUnwp6jP9Oi7H9j6K9hroEJHgK9
6ldLePt6V7HrG04WsSNAGRCNZl3TouhjstiPrSIKgzsr8TBC7vOtTz6VOe5A34Cb9hC4B0L1hyLb
vb3CT9WB92Zqr1eZrgQbAoNwUSZ8POTbYH7ndsYdhecwQ4u7q5u6MercdLsQzw0//hH9ibGQy2+S
QZ+8KpMHKAe6U0GuqZsxbfHgUHDZgbxZ8dZKIkuiQuVqWsMm26D8ukNUGYEJcRr351aX3tsyDaj5
BdpcUNpq6Moj2g77wD1TXrcotypI8xo6hzME2IDaRcZQM5DCV3VDY6eumWDvPa1EdahXeL6DvOx5
cPke+SI852zqg21NO6tLu9h5u448xauy4/edT9+/7lHvFhnOHe9ZcloNmYMpIsqVTURSNvVSDlf7
HqFcsOtJv0GWyf/I4wJraEZKKdJFJo2VElDl/LlAFV8Qk7WiWzCoxtz3yYnHU7+Ajk/cjcHJFI1f
ZrS8k4yBRl9Agk/dhu6pWq2v0Q25/qCkOeGbMoxuGm9o3XtpWxH96JWt/vZ6B4+YsCToFE6pReUn
7PgxHOi6+QKuDN7xhaOLX911h1LwIrLGGlACnW+O71V3QYSiIxOSYzpN3IZaSYljpLq4hXFSeOh9
qsdkN9WficF/PgGFRd8gObafk/66MuXValiQ0ZZonIhG3MRV7TkhD8vqet9AF+wygzMJNt12n/8b
bIWyhXe3Z85iGy0RO2C2zuML5HIjjY2ed71QLbkIggF0Pmp2npJyxTQvZGvWdN4NeHHbsDzn9Rw7
OF7cQP6Wk+X7563cyJLvdsIGUJFAbmFzqCqJWMprRW4vJHJ4c0AS1iACAg9W4rH8J2g69VW2wwCb
v0Z8SKU/Gm6v0VvfiXlxLnifZ2FZTOjDJT2+CapDL7d+yjZPluiRnMmlRn4lL4/nWW3cmnNQ3DeT
Mz1GpFUQNFLbSXXs4MFY3QZTF0jApMCDYSLkkU3Tevys3fGqnCqo8nc3gr3IaQMaZZrWh7GcVl1P
WYBzPbnrY8JTb9kKOEoxQpT/Y+/McuRG0i29ITFBGo008tVJ9/CY50HxQoRCEufROO+pV9Eb64+q
unWlyLwp5GM3GoUCCqlSujudTjM7/znfKU8XuRjvy9xbFr4YgYQYaVa80FUOADO7jBRrqb9uYRkG
zOxVOUINOzW7+COh07jqvlZOf90P/iaczML6XHfz/N1qnezbasTmKyMaf9ihvZXnhYFJZefVs32N
dFA+MXHVrBom8ab9EscmD4++dvNw4u+te2lhidhRgKnWgEi0/GZx+l0ObGD4fUBwjFm0Iqqfgoh/
TjubFCk/pClFcGIODGUoi5gMZ5US1t1Sdo6977DwAc1oTEX8KPZhiOODIknipbGQCDL54uLyLHp3
W9anJ6QYJBvPjlrxJWc25JxHqS/LHV+obz1nmE/LY2xFDPa0gJkUxDNS8V3ftlH5rcSgNAU4m/D+
Gqtts/iOvfqeRbkmNdb5knsOWfBswSaM2aIo5APdK0rtVNVsIwosZjEbcAf691CPEYXCnAkMXC8E
e4JPYzpLL+kyZ5swc2Ynn+jGITwmjlefCDUwo53XPsAjCUJ8kjPOi8prIDZ8YrSdmvPQcLKL4Wt5
neu1ASrwcjkij9yOY14Yu09sRtwJYQDoBfzbLzG72i+uXULqcbvk/JOBY0dYzbbgFh1E5SISjF9i
pDLoUEt+80llnm/gH4NDSFC+2vsGnFrgMBl2/nRqihfOJOl66BsPmfdTMWlzXFXDYgkgiKOhKzl0
9akt3lFLUKjwMDcc29vRWnlWjFYZVJYAW1J1bnPVF63FoLtIVo6/Saft8BMo05U8kMjQ5noEYTMv
OonrCCssz53Yvy0ZuRdhlFM3HBrxAForcowlDmunKRnIltL6wi4d8M+CE/ktklHtnReRdqPw0yJ0
wb+/x48XT2t2tHKBN4YgM95Fenggx0IQ888/JRHIYkxMSyhKfhq4UVmJ2OAUiGANrJHHT11EXsHp
BgXFD1bm4ixfk549UdDj9Wj2n8aJR3s0jPm+QjzsCUgwzWQHumT82+qRevWpw1L7qTY1c2XNPUJ6
wX/VXqZ40psy+zIADXhLKonVqeUJHnxCnUk5Kcl8n6p420xRSs+D3yjwBBnFQJBaDCtH39zfWwt4
Ktqx4zdvbAc3FN2gXwvtqheX2Y21cyGYWTu7slO9q6aZu5WK++KAp5hDqU7wQwZe3WjstUkaw7Kw
/S+Gj7KJVbq87uysJj9YifINKzuTcIR+DhRgiqrzhBcuA58Rkz666MNOUBKPOFaeTr6jkhWfSwHx
6CCwj56OPiglbqDGshqPwCOGLGNhK9Ya7WfSHf6ZmTsczFrPGQ4ptHZOtpg8SjAPrf3wCQepNhzm
R3u7ju1iZ45tcbPqdHip2ii5p1KOUUpkxcZLn6zypZBdccM4OX/0Wjl+/0TdRMIGTC97GDcYYNHM
2D6A+VNj+CnGNZHDiPP3o1jmyyVKEVbNKILNNpg2bEaj7Tf3gcxDQIemyTvt9bljIDUGuafwXjvb
hC92680QzEEl231qsS8Mnt1gha8mvH+KaXIX5PZQf/tk27W5WniUDnZL+IrDLUiRwFhUXGxZsRTB
XpfO/YAwmGApreqHeuq7KvxN+ndD+f13ap3sL+5uBGQFohvWgLA/4BlVvvAAiOcFQ6TdzQGlgjxM
k9KYRDAMptHwPLFgbk1tU5yPmDbuYkHWdAskrTa1VWb+XtqFWe5N3LEXY95hJilaM04wPW5O5jQ3
2xd2Tc6D4Zn+vTVxON6NfSHv//5zWH/6HDaMJ5NKFNOmlxOU6YcMM3iTKtZs48Bj+k9Ju22EBo+R
UVnKod/BHOOZI1VqfR0ThWeg1j7fligJSu2ySNVff/N+fqUBcF15P76E8y8Var7wQET8zF932Lwn
jfC2jnllZSHFfKxDrolWsXPggcGo6tiWgl1o+rCru/JdcpDrOK3Htrlzl64egqTAChcAKGXUGFOs
9MZWvGFSnjZUZf/m7f7p8jlYjCXxeDqipCvUh8uHe4/ti4e/LVnXdTxYVT0+Df2Yzfw0l/TLQDgP
26sdMSIYNEBDlg2es1sCOQn7SHS/u3zbbffrbUncHu4z0GD6t35E8n++fE3d96KcmBr0vg+EECOl
MANTau9bSmyoAaWj84U4mu1FO0S17gbMrOujvUr/N410f76zPAUFVAh363vlJv3wTaI8DA0r0Qye
C6tn2LUwYFm3sBDhDJAAeReyiT6QzBVPXjZns38wXD0xIqlBKQZuxUY2+M3XtX0dHy6PxX1F+ZVk
V+fKD1SOUdTwyKcYPpaLTZ8RdsmuqinVdMuyKr4NSpb3owdeYN91U5McAb/hkGHPLS+ZfuD8LTgB
/67oVfyJI+Ap4Ts0GZumDTDf+XATJcA+bGM04PrF9Th/Be8r7g0E7q88N4ZvU684Ng9IBUPY654A
WoxnqQg6Tp/w79UCY7NZjFAl3hYPkcLc0UqK3bAslGYDIXPI+6V0GKf4kCo5MPZpcbMglyvchBaA
sClZl+WanUp2t0RlcWHXM3jIdM27i0hYpFNSz+qefvNVbF//h6/CMyFDOI6p7G3+9usPvUz7Usg6
lqEFXGi98KmaRYgt57EOyq4st2Rr3paBy3kwD2JSvsQxtcJ31iKOkSS3iezzQPiaGEb9/Jv39he3
CXQA6LESgIVLH+qv781cDawgho1+15UFfL1uwALtNmZ9m+Sm4im+5LREmarIkCcrOQlO/p25hDAp
su8GxREPKL1lufvN2/rTw4ZRE8sNPi223Tx1tvvop24KG/239Np1CIsZODZsu8TiOUM//AjxwlrR
EG2HkU5kbwy+DFcvuzp8gVgeNdtiduT/LuD+RzSV/+s4KT6X9X/mpNzURV2lb79wUra/8S9OipB/
MOUxeaLRwmCT8eQBMn3byPsWfyKkCcWcxwuYEo8/+S/yvvwDE4Nn8WRm1LghTP7DSZH+HwSaqfEB
fydpmvH+GSfl16e/wnzHiilMBAmEBfIxH35TJvkNXDijyUEMu+feXjOzP+AVBZ4xTG5i7HKlKdfI
mf/dRNHKUy4VznwisC/+rg7pIx2dt2KbXClHmg4HNmdb53+6V0fZTqQAgOIPRbeAvlDRfui6u8WL
xW9+Fr97pQ8UFlW3DNKZDAblXDr7jtMus8Yuw/MgzN8Bnv/iAgMq8qlJgMrts8j++qkKZRHGo6wz
iH3XP0F8ngLkIewvKbksfKNDCLUfg4dYcP2vE2YWdIDPP92P3H5b58XPvQR/9Xl/fg8fruyKAzpz
Td5DokiA2nZLq3Y8jHeKuOBvLu2vm7Ef99NW2+K4BFE8y/pYp46OXU7QLk1GsctABtBGnIXXYAhG
Kj5whbicJ33y9x9v+7r+e13412siGTr8HChvpEjk10vsYDGTTsLHy/gWk51BgHkvDGahutbGlZFD
LI0S2rn//lXFX32zbFIUgFDqf6yPz9aF7VqVDxCtSzHWz541DBfExNZsr8fJjQ61zWM1AEMj8J94
kGwkiE/zlDozb2SEYZbuEY0MC15p4p2B61+tW/ojM+51vxo31cZavm66HGNFVnJou7Nlx3Tn7z/E
X90ZGK0UlSuehNe0rR8//eaKnN0nfSwI6DIXyPJ5lB+zOUFGX2kmf/n7F2OP8udvSlI1BSRmu2JA
mn59OQRGf648z2fv2+PywuQ6A4eIkupW/hB4QBQ2HNUlIatgguJxweRejLu+wSvB7iKilTA26gjc
8ayTfGclfXNhGdJVMCmZ3mKirOz+iBRrV2HbMZOHsNHPD8zxUfC47vXjOJMyeFxhB+Kei4cyDah1
B8vNLmgcj7QbtN8FswlkI8urbqqkzGfW6GqsnJCBycKgHdDDTjUci44QSzrE1qwdm9DEKZredDVo
zOPWZZNsXB8EHKPK19eqnuGilhg/ncvOGyCjKWAV950zSvb7iNdQfSrMSjqPQB/aJMBCE+oSsvFq
eO8W4TawHK2FAUh7rXdnzd540qnBaXdMpPHn8d9+CAmp98NeiMnIQxJB+Utvtv4N3puIbVwnm0cH
aJe6xIxY3zo53qSTpR5qxaZvJUzSN/EcgGQX16rT7WcukxNv5qbhK73ENKUwG067sFwjrPRkXZ1v
E3z0AnsRjAikrkK/u3JROJwG9wWZmmkWthn3rHH69Z08FpX3hVXbL05erVddNsXfLMCvt2PdKe61
Nspfc9urvbCrQDoSZFn62z6f8dKVdeM80VTOiH2s3eU+6yoObM1am/fsueJ470X1eA+Yxbtb4XZj
S0BUmHZz5nEm1kxQjswtCxLazNLwFZoeAvTi6R60RqdaIiu+iiEHjaN6xxUbZScrQ9TvPcmZFPu4
kV/IqCXLAECYKfW6mGq8dmItzpjtkSEpeVDdsWYSkCV6LNhs1tQkrU9zFJvjiWvgTD1LiPHKs9Qb
BfviFTNodsIBKHskRY+v0IulHthqYWNGuVLdo2Z7ubV9+rI5bqBA51RC+qwPatQuSinSJma9NCPK
TQa/TfwEm6ROxdVExpdcraVRcmTn0JTYle18G5tmJeDOJgyhGh5mDEsj253prqiLdzvJ03m/dnDs
dzh7GVD79Kq+NlM60AtiGKsZ9KOCpr3o1eGnIlXm77Je9Y82K9kSgM1Bx1z7kdjjyu5f4eNW+q1o
o9i6aCWkDvgOTPTHNYNiPvrCuIrLJHKOgrMJKAs3dqdLJrEdBSSiEdOJxK07H7yygYPU2hG3AhY0
SHNM7JVfnTu4YbPHulWcTyBWDDKsXMDIJwsdL8tlhNZkXCLGLcvz7Nn+uAf6BEi7qRDevkU6yeZT
UtP8Z6fU5A7BItRcfBH8yFC4p0JfISiVwxNaJgQQ0Ys8uTYRVMgh8UM5l/CENWG+eMAs0hr2M5Q2
Msgr8xKQbRP4drPn7kwCc2jKMkQixaCKt6frr7gF/GeTNhO4GS0SKEq2k2fEGiN/PZ1nJuGbAMwd
TJdugTMukfeouORZB1UxkFZNZ9+MCHLM4VB5kAQZw0N4aX1jONKjAqF1tEyeIDw0a8d6dgw7uVFN
PH3B8LWOL5hnUyyepNyj9rV2Ifv3QY27pTIvCd+3GKmFhaZ2HiHnq2Ptpu6oGBZRusRkuWsFMVqz
spS8LnNjWLA1myTmCjZOyNDWacRYbAzTOHUfCsJkI/HYVbEKYvVEPWAtmS7FkJflySQbbsJBoOSF
MOcGjpHW3D+0VEMlxzKzMLRhkyEmjRqZ2khIc/68OOYa7SBDgKM0+gHw+mgP8Qnp17y8lHj8xVEv
va7vMTgyCoMb5j7lgzs+EGv0LwyrSy5ZhpjRzznTCFJ1JIDhHs4HGqHIPsY24XwT31+yjs2jru3o
XiYcKNFiRkDHq+UOmNbK6i1KiugwA0RBpq6WO500+nEzEV/Q39yH7uSNT5HBhMuLt1YGxT5Z0FY1
GTORzHa+yrLirZYRZJOWxqF9hboZ6r5byZMXuAVgTB2IYsDlQ48MEWrVxNC2LB40PhoT54tlni/Y
PaEw5LhWyQtOxJwy5hpgwj2To37vHInypQdoS/4LY2pjxwTsdmwY/BxL27vIfT+6NLte7evEIEaV
lLsOH/3ZXJqv0eS72Nin7tHDEbvD3z4dYUKPb86YMUCR3ciKi0Wbu8DDMCqTUR9wlyQHJLZjpNrn
dk1qHjrN7L3pUnsHVRflcQCAcprTgP7ZxyV9nGpJlUTPI4rqHO+E6g2eH2qLojRyfodp/ZznUXHs
6mS/MExmqsqRNPeisTnAtMsuSdI3O5wLGkRyY1MUY0WvcpIWrQRT7e8G4M9fLH86RXqPjnkl3j1i
ecyXSuuV6aYR9Di2dkpn+Qk4rQ2ukU0m03PChPPkPkd6bR5snm8Bu0miOctq78uxprlLDd+zBKuo
4SfnWrfvs4rgO7VQDSrnFPZ2dmKI7FlZ6gZHEvSRkvU4365VXhT9HhIPPNduGeiRNTuCcUU1nuL0
Mw+pk5xhtn4QQKhgRTMLxfTcHiYmtMdMku5f8s3lnrZ2kBoj+RB2AUR1KJJ5iVIbnwTx0oXQm7Cv
4GQQkmwXjJsdQBUMsqMoSLq1r5L4130lRthRntm3TthFM5Z9FTc3pM7cQ9+O0Sl71gfbUdbVlDqs
LaKtrj3XOutS/1g2AlS/rr8kk7jCdXEmuhX3Y2ZpAHtETepYgeOrGeYN+oLcJ0Zt5RuBU20PEKBx
Sxay0b1oxir5zp7Q+6LWFXiIv0ZB4vpzYBpyPc9WV4M8G8QSENdmNqlAaUgCjSQJJlZeFk5cGRDF
FoBNe1nmp8Cjlntnsq+HTH0zB/5OXy3i6GhCVrX5nUznge1Yf90YZh+MlXfCxFwHjVG+Rx5tHXL1
2l1nEzab4vFldrRxKtfkNl9b9pRg+VBFRMqsyvZQr921ONhadYeywqfgMXFQut0P7uzsqi1ZMmnq
bI2eeVsbnabOBJS28MZ9Wi23tQR/m6jyNdajd0808Sz3GHwaxMlKurxhf3mXG+6wV82b9EdOKYa+
N8bstPeXQMfJCyHch2Vgej623TmpJBE2SfxWZixgCA5EldroqiyMvZs2LWUVbXK+4cmNiG3N0Fvv
umWqT0XnlqSzzJMkZz9sR4XHcWTOAnwmKSBMwf95jGV0EmcZvMWlTt2XeiGzaC7Ld+hRFCBVS6iH
csU98aUpbVQkRpqhdtOgbnCXpWp5lWYCXdsd9qvh9xc2Yw7w4jXxfh5qpJ1JghUkNh+9OU3dfb8Y
3UnV2eO82fgmXF4tOKJy7gxglrFP6axDbH4NezaHL7EDfoLMTrJg72nxbM39Aua8jTJaCvKOh9tg
rLdkf+L7hXaG52RyBew5JwWLOJZx6aNw0a+yGydhflN9wpQ0c4ctM8et1mIBdBmqRqRVqx1rJZe+
KiYnZAPiVqdWooWH8Qx44Ivfkpg4MVOn9U+bVfVX2bhEkpA3RUY5BQBRQJLMBh+hkzPBEstRLnIL
OlE6MZ8yYwW0OOMlC9Z1yLhzNBmDHaUbNuhCQEgYEAqd7jPb7r5zGQvGnlRChzpZoEktHs4rmOJy
2uXkNdLdGsuJORcq76s/zJI+jmpxxtOGtsYrjZjDZTTM6CEzS3g3RaLEHcxDYjgMJbMrs190Dk3D
9t4oRrLW+wixSXBTO5B+qIClB4VPidsVIl3rhbSxEEGkXImtrYCVsBLWERZFwRT7PXG2vW9KaJUB
nEjemDm1BfVB8CpHorMN/3uUI154nFrJ94ZcKRgU2O0Qb7XR9Cdx3cLPc4mbnFr2WL/SlbGAFgEC
1PtOL8gNGPp58lXXhfNScZUUEctoR0oe10Pjxe5FWti4jFYxdvxjbNbc6aPSisPbgINCLekTniBu
VEtU6sHyZlYvr8+BrCVuPBbhGkXdq250xrVaSsy6kTG0QbMQnUmW1pd7bAAJS0Kcw49R2DNfFfNS
F7uT1RyJLy0DIUTZfouESl/LqRpvKeCcXr1atqfFALWQe7tqaZ8ufOe576ipC4oKPmGurbpnNw0q
L2gmNLGdIBHaB+k6WF/GJPWfJfPvzdK/lR31uRGvIUBN91E3Bh20HTfmuCvsYrqTqq2/5mNJfEDF
UCQwg7TLBSk2ZDS5diPnkQEdf+/7WlYnRm3V3/CJyFcTGsqD7W7x9Ro4B17/0WkiUiB+N4RqoH0C
oMhSNPwUq+kr1kh8NGulE73r3dG6k4Xqb+PIKVPAj+NwV0zsCXYoP8Z4guU9Z5WcXHJDiabcILW9
9UtUOvXtYlAfFVBTXzxFtWjfx8Jcr3NbYmDkV9bguaR45oGgJb6T3k2cKWwZSmUh3s9ChDFhsgwZ
38Xl3K9rDHsFFuCrW0WbHZFwzjtUY+Wy0EZAf/lAeksWwfWoiH7fDjazvJ3slSYz3OAO9VayN6wu
ijAH6ZqlOtGiKR5ndu2KhHNZfTWGQcJ9irv2bgT1y1RnrYiTQqUCJVsUlfkVBCBMX5iCtA1rEbty
P6V1vRJRWthyruu09MHqLMtFivFzChtnNj4Xo0em3FrJzgddgaYKI4bhCXVJBgjbMi88LnK/cGpy
wHLm+2TCvRz0hWcfONqyXCRTFtPSKQrnzqbYkNIttvCPxcJQYmdpD1vO2jeJtaOas+yPiWtW7d4Q
XXM6DnigDgu+5YlDnGuR0VpiCyN41s+H1e0z2GOj8AG50RtBptcV2ZNR+3CwVSaTW8W+FB+UM3VQ
TNdJN2HbekROarvEfeV329HH6PL1m2frITnx64imS1QV485LoDTsMF6SQBXUVuYHp8He5xoddjbl
8zHZQVftLaEO0q7phGJ69NAqyhMT78Et8Rkfn/+szWjf/Uh79IlAIh7zbfSvJs3jPGLl5jw2Uo7m
Y7yeGtd7jlKgVoGqWaHgYEZiOODTzBHy/6P1/4W2av1J0/Jt09sQ4w7q4yby/qppYUJwifrjmS6q
2bzDX0uRGapPyU+nnvaM77Jjj1KY7TkZE27GDXIYRtJXm8/uUkMUsQ5//47+JMHyhiCLCvqkfeY+
W8vBz5pe6jsazDLIZWEvn+luBgVT19hiBiDG7L/Mm3/8cswfkXuFQKSzrA8CN3Hwzh1mgISwtnNo
p/TSQLpJj65nf/cc3/6N2Ltdzl/EXt9GXoZN6wvm/aaQv346KSocG6aThv2KjeitraPOe6Ilsd7L
JDGWV4EXtSBiWpS4Wnv3nyvpSC7shtFPpMJ08OurV2ZZox8yOVh4eO881o/d0rvmiVHRsfYPr6ti
zsksnDsEjpPnfBhS4OHN6dHipeZuWQ9taeehTZIutMh8HduqiPd//3p/IQVvH0qYWFSUi4Xx14+m
iACZzqbcC9VtdpxkPucHzyPYMObffId/eikqnlENbaIK+B/8Hz25P6nOtj2pLkkKXir2XLzb7GYq
h+MACCjn/Men+kfzxv832xuEyUDiP0+qP7U33A3lW/W//9cvY8kff+XfY0n/D648IpgtiPJYVI/+
11hSmH8IdyszodYBTjYZtv+MJaXHH0mXUYflM7X0tnvk31Uo0v7DtRD3fKaILt8uv4z/Kpb490P0
X50af10Ijvnk15+5YKbCrcEcSSBKs+3chi8/3SJFAag8S0xyNwxAms9iLEpmVaytBolYo20BfwnP
tMAMrinj7B2DfQXIwJhts3zwKmYCVx3Db/WFjV1PnsSVEW7jOIMlVXQcO8nAaMd/Y49DUbJLE1h7
rVYbHMViQoQ99lk549cf4i5OHvIiGoxL5BXpk48qi7q+qFw7M+9qdF/nZqxrS522k+jvvWGiwgk9
64agll5P0yGXz3XXG004l43D4htP5bUia+3Bb1Xs1QDOYvr7gkpuDeh6dkV4LlJ5N5nkYazZfDQX
u4iuWs9cmhPpFyCd7djHhN04CzUSXCJr0+OS6rMEzEmWsBjHGUMg3zrndJ9ez8XtG3Yhgw3BasW/
wwEIiQPJ2aqgJniGx4JEODw2DnFMJBcWqJ7iy4KN1yUIpvIeRB82pa7V04VJ8Evs8nRMhh0fIX3t
wTXc0aVHb/YC2olyV56+h6XLXG9fTkYnDzLL8dchUmE3Nu14UyKYRI7FpSQn+MKEoCEUk3Yq3Rdx
l1pIXQbMpZid17d06ZcnwFRhHPnE5LpUS142dm+LLfu+uqWSu653MQW20OeJ5cocMSYy7koeZLjs
pNZvTCuKwAeRFGy9QBdJL9fnBcGMvFNA7C5uzgR+pw7KSdKfZ4amJZGtUvEIWpMDVeMVl7QaUuzG
2cU+g28/4Pclte2nHAhG7HjvplNZYBuJMePog1h7TV4fi0W0THkfEht3zk2MSphDu7gLFIB+dvwl
3jKcsDOpYXoETCyM8dxSXWUUyYlj8CAO7VXoe/QnsokdCPIThxxLBonKphw75g69XHFw4OVcExpk
KUEkMeVkjkl0n8UTVo8gPBPETFH2a9sk5Lplb0DcsvL+2DE4oMtLAIYiewKtzEq9+rkburYHsMe7
38WiKa9tDbKPmNSY45xRbnVVp8b2VmdvWA9eMnYPVZumXz2ROj02y2x8nhLwYWHf2MvDgBWWfSrl
6sTt27Y3juDQHeKuaFZfKW1LHjuLfCibBdJfJ9FMqQEVEEvzvdUx8kQZddltZWwBchoAjNu2cjLw
lLNEwPW0W5hc3rH4zMwGYLOf1XwBgqPNOeQNLPNVbKRfOV70y0WfgJna+ant3lqkRB999m9dwMoa
nSTsi/JdDCfsRSzpgjXHiw0ii0abXReFQSLe6Uvne5kYALKAcBnkI4qNdNyocbqIlbQf0iKr77Ao
43mUSovTvPLRSZnp6WeDjVJ/odphOY4Mf6Du4Vu7hIZGqBKqQ4byUQ6duYdXsNEfSte8ZqwY+YeM
lMu4Y4DVDGeilXO+4zCmvzaTMX2r7W4tTque6sQbpyFzuVstc6Gikw19CzpGax2UlNx9rhUkvl00
rnHFA87orABrUf7uxaWcD53VNJjqUkM90ghRKoL+FWf7DLGl3OMizx8t11iisC+H8pkmi9EKOg4Z
7121VDcevXsZx9KWuRsmDrs+lEMSgcixWuM1dn4gYvyieVDwQtAR4AEUB8BwyXcGLZxCcsZlLy40
EX3Wo/NzFGRGflHF9ewdGvpjONW7jGn2eolM79CjRZAK1naL1JNNfEeuO3uPtjB8hsbIV/rgWGN5
tf1W/UPijOJIiQcIxdiasxvYUdCigBFGt1FhlB1Ah6q9afs2fnFBvjOlkb4fH3nRcQ4WU0bRqU5s
NEiHL6wPR9tf0n0r7DoJJQfrt9Ik94WDjqda2PITlkGTeFlxUBMYoYD4KqRTO271rbta5KdpsnOR
LRLH8gOJ4ZwjZVMYZ5CDG/Y5lV7fVRR7j7UY+m8reK7LQomJZkg/zl91NsoUUKNLkowLznt3JwPq
LIjN/F77ljeg88qmC1ffIm1sU0pxzzTHyU7IJeTFLkPA6ELkn2w7kI0pip1fReXBrj0M/3niV098
awA1nbiOvnpjxoSrAN4dB53NozRQvEuGbFV3DqiQpaacgW3seqhTZMp1bt7FNFnMe68kdkNHsRxO
gUwKwqFiGe9WX9M9zyBVA/Lsxvi5gKRzjeWQASDJNjgyVEqQwDfner2WegIy4tkxXu0KaNzXIo6n
s1RlzNiHRVMiRDEnUWdyO/2tYbio0ayoioj0bH+23D6m5Kj3NZSrCYcFCCJfPg/FYt0ZJmhC0rUp
t6saG3WcrAr+dEMlahuaAsrPITFc4KUTWYw0MKE3vplKcjDXcsKZ4FWle1MtiiVmHVqpLyBlEIu2
qWK9AXG7lkFneWII61jop0Em4nblHxgH1iwz3YFesh5ZmOr8zBkHwarWjes+TVLb2PtdDp63KvVg
MkdHQT3UMQVKIWe5gf8jmOSX1RuHck880bjy0coJ1ZSARYOybaYlVKXrQVgtwKzha0SNJ4Daw1U3
9PDOvyMqtiOn+BzDer9pBjO190CXBL+vZLXOyjlP2gCuF1WYkeek9/5KQSW3vO68PZAWxgoCmec8
ihYAb7H2G8A3S8HvjQlU/mVlEHPVknRnzly3smd94FsMm6zqby1mEMtZCSvgJIOw0FIv41KkAwvI
ZbmNREZaKBP43pMYY4kFsWMjXTotrHimI7tIrahjJQeOrY/SV88ODOeRvYa2H+vct9YTW4kV5ZRk
Iuf4acaU1i06kXtJwfFCpoxXCpAyiMyBPavWY101pBlcfjQ6JOzvPLgpqNcdGj87wTlL/JvMt9Nx
z7YxlRezcON57yhXDHtQHx4gInLmBMrXUXwZjJl6PN+LmG/lcfy6VbW0Z7mD1MhqXvSQHjxt3GFw
6ICZeIiL6CsLyUQrz+jwEDRS3HI47WIas+kkP8UnDyK1W73tp7RYTdiwGGQX1iKhBBKdd8yNfrtg
91gQ2wBS2ncUBeWvkyoZ4wpq3WFcDCWVHaUHDRSXOncr0S+gL/Hg2Bvdg0g6API6p6iZhTRpz9ty
SRmFa8+Bbr4OhksF1xK7/q01FFFbIIGRojrnVzpUT+MIz2HPzNI0u53jUq/+ZHawP77MAF7zy5pY
Svswwy91WO+FV32dR6ape4cmBvvzUJe9+M2xezvU/3ToR4G0xHbtHU4rKAzuh0N/lAnDbbIOVBd/
fCm7HLUBvvz7Twekv5JyPji6tpfxcOebDgclyct9kHL8rqk0u708ZCS5wPBKi/neUj2PR/aMGZ0B
lmguXHTEjIQvez3MAS3D3rR7+P+H1n7ZCgTFJp/9z4fWvS7A8n8w0/74O/86tVruHw5BDUx3eI7w
xlmIIv8209p//HAA0iEoUYZwGP33qdX9w9sEDY+TqWLI+POp1fmDaYXk9PvDmctN9k9OrRjZPtxB
GHPxH5owNOnExE4lP9hp4XCokd6sNFgas3yiNdf7YnuAD3et7ZNf8ClCmoKFlLzHhNAHCFdY/GgC
Z5WUpcRpNb1rZsu4z/yuPiYLa8ceFr+4MiXbnbDHvfCu4yphXVerccW0b1x+8LdEODS6FSe4iksw
fVYKSVz26DiU2zFnznAeASQ8kQ0Dv5MKee4x9nqrZvZe98lhKlsoLK1sojfRZDiKxg7ALMgHqYDs
sEGqw5UeA0jWriJaHrU1phRN6paJwQw9DxBulF8PhIJ4jjik4VGdIzgcJOB46+DT3JAnPZ0z2luL
M7t2uvM8tkvgVC3Fb13ukbiPnAzW4lgXmyMmn2PQJJx5v3aWnhloR9p6y1AxL7Oony5aSHQXyqrh
OPUwX+ZAL1UZ71AEWe6x+hlq34DONs5tziz+iRrGstuxQ9NiP1P/95LF8dbzJdwR7jNrHPyuNZtf
BHyIO7uaNS6NwTT51S855hnOVOVeMxl5KWNHflZW7Dwp0LWveeu315Gbjpz0ZpfdG/H8xKBZmyBR
0LJU2sQ203HAXlNDB/GxokmmvY2Pl6WvvSc/1udQWUCuMHit6Kr0Qc20jYFA8FLON50szqOGoD/h
y8SXR95F1br/h70zWY4cu7bsrzyrOWToLhqzehN3AA7v2HfBCYxkMND3wEXz9bWQlSop0qr0nuYl
00BpimCSdDT37LP32vvWTI991rG7NT2qzAIeUh8ODkpVu9QbaMBZX1fMLaFer8PNmvGkjBkuBQ4I
vbQ5HJSfq6I/O4Tu9qLESYfygXVmD1jrqglq1UpoT+P4pEbuKVHI2fffWTPdtfFLYaXfWJUJx4Kz
HKtLKVOqIZzbcRgAUjOqpNFRk9DaJ9M4REn/1ubQnytODBPt2Cbyvr5RNVhvGPSI8T5iLVf7k32q
iW0w8s+72dKDksg3wmpyGPLmsjpld9BRPjO7vAyqg8pgP6qDc8wiF75SPOhPLqLmo1Ws9Vem9kdj
5hJ0pnn2EruA1kiF21Mk7WIDuvhyUu3HXKQblxn+G10HxDlwTi3KG9EJjC7t+EvPu6vlZHeCPOy5
+sNRQIfFU784WHnzYIzGUxLL7sYGiWbG2FFly7r+0ukpKeTxDixAkBqrh9H11dU+1OWGEq99TpGN
ifykvpIP9bVoeS1y0y87PlN7W6dvpAdyc4ALHZdzIkKSRfpLGcEZEGLL6Awb1ndoFffROsAoAdRI
LqphMG0b9Ipy9qbsprBE4Lh0EdDq3ePBsIWJ43gO8oE0imOd2cHgXyKlp2RnZAdCKErQZuLi9Jnn
9nA51Cok1T76Jt8Lw0VIKPdxVJ6T4ksfozN0A6LQb7pFzbzbftmMFmp6TqMi4Jbdu3OIBPOVWJyH
4oTM58AunwriH8kWxUOhsZPHydWeyPbXh8Qk7qq4H1x1ZwmdAjIRmLNWp98vv59cc8Ro0D7ZbSH3
6jSz3S4NeF3NPYyAILJAqbQWZU+ierOGAchBvuOI6e7zGZIfp5HjYDWerNaDqQwz8KvWk/xkFotm
4H/7ER6SFU3fcNBADJmjrt+nHXtGViXtvo7zu5SaMbx8F1DkbOz52sUU0ccKBIarFLx1KvLzTBr4
YeZfM7Xyh43ywMlWXhcAwcaavyJqHmpMamyrlUOfj0exOo/lih2hpzCJMjdwamqantxiDWpMg4Bm
y52kjASzxadL4QIc7XGH6kYw2mgpz9jxkHeD1rZOueysYKWFSe3fGMzfIR2EdlVmj5S/HMwFi3lp
3Dd2eovnRqTqJc6dA+zrp7m2bxgJ6TXP4StulS/do53JB12ZjqYzgOi5U3B4wih8mLaDaZufaD6S
ssI4TJ/XYwHWSCq/UJOfQY4/6NPJnbpAdkgIDYcleAuwmyp9OMwk2ndpM83neL3Ym6lU4bmsZent
mtFBlakXvIq4WrkxJwLk7X3SIOpaCmz+1XeLm0LHrNZdpsSx93mNORsaHyvE2Pbgn+9UnKd+batr
jgmPjfbOlR0ugbbBptDAX6rQiMGBGQGk1l/9LI6gI8OU3ppzVblAyAX4BBxGod0g9koknpXkwB58
8LM5YRRJWoiVOATj3K9z2un66TBn3YFl6oUU7UHgx8actw63aFmXPvrqCvVCynbvUJIyyNLPt51f
Rm3UWEKL0jESj59tKi5UfNwxGWBEWQNwNOw+ScOKz1U/gmm8tWekn3i39ncqkMRJhSkDZ8eAtEaY
EHIZi01LMROKCAaYEwrLV0bg/jaPmBQKJEV2zx9p018YFz5pq/1Vptp5XHJUVXMlR2myn0qDloUy
o3QX2CVCNX1SsfVEsb3+SjieyhH7olQFSntziyrF45eN7vPYiR/O2uncbV8UXSAnDJ9rNwZTr9Sf
OZntkzDhSjLc9pHjINmYAaFyGgu6+o1RB85iqt7Babe8Zb1z2TUz5FE6zM1VA1qFY8cbDBJDyAqb
p2D6kVrdh463hDUxnHr9qg9z2PIw1zQmzMEy0WvjS+wq6OaTG8a26iswUoSavnWKzYeUX+Kp1e6V
gi+/vKjqQMEoxejiBnczL3+QG74yBKIje+Cam0IOKLAXOFTWIlyMtx415tyt8xG2w3W2u1/Qxi65
tmKlb/XdgEYAwRhrLK/VnFHDudW6V5O8Hg+m53XWzzGoutVZXIBKd05sv85ZfoQEFpRRgeHx09FS
igLq+dyqjY93e6/EyaE10lPmxhCWAUzqRPLY5gejyRwMvwU+VzX5Xaa+EoD+KgkaSHUJu66/wdqF
44zbpx6OUM65jA0RGO74M7YsZy9EesUEcKrpFMwaYbc7CMMePN0niyDxDgyxcZzSdkJOQDDpxSU2
oqMByQpgDo+PvbZ2yjXj57NUD6nxMGpSvYs7XvvGuEs1+FY/66iweHdbHgl8xK2S5+78UW4sJkwg
5vJYZHFAZ+S+zd+NzCEhUf2ALA9ueKEArd0bcGJJ6Kcg6eFS3ad95mc4UKr8h6COG4Au0d6UjQen
QZrkUH9SCwaWA55M+zlaoLN5yOdSuxQ1J9syBhMLq0SIPVm5vd0bgUirQJSaD8GeVcd8p2ioJjL1
DaxNg0PHtVm/WPXGjvmxNq9J1i+4AdPyFjQ77ymdwd8M4gUxIafLp0D/WpX6hj4I6v6gg+l8bNbJ
ScjdmyWFQaneHjPaYBbJD7oAfLffulY8YjeLXrG0oJVnIScTdHdtRzR2X1iKT3jWj6Ov0ewXr6xk
0MQ/pW6SLtismzjvmOm3F+xsLAHD/35eazAXWKosi0sUJNCirs/MRv5KOVjgdPcQJLp70imWJwlG
45KDP8e2CX+gccUh/SLbb8WMiXvcSvVcNvRfRxXYX9wvmRkUzaczz76VXGz5Mdf+4jqANCgjoLmt
tBg/viPMZXl52zfJSQzUwapF/KZxDL5fJmP9HgeMIFhda8GEPK90WsV1DF+eMSIfK2tXydRmWHgz
8E4bSnWXkoCtWn14SVkNHIWKeQwYScdXxjMI/KjScLDYg/GIBMehyKvyNpxoyEB/2CdtlRzqTHzY
PZsSl6KBfTUTQ5jsnz1y66KoTwI53l0bTD1tMvBSxsNEiRi6IZIbnuj+M0WRnXXj5zDK6R76LC9Z
3id4+ZY4Opn2t+ks7213MhZO3jn8cXnOnOS6aCKkjkfcV3Q6q+uZbcg3CHKSAYpHoxXzC6ecymVQ
UClqH7kxcPaEOu4gW239tsv87Sijk+DorTUYEz2Y2uwJVE1QiPKYzJ9TMYdFZlwzcPTgXg59IQ6y
+8b161N77lnRFyLW7bDVwRhUnRTmPhvJddfVObaLwEL9pEkg0OQD/mEAYnyv7o4TMLA98ULzLS8L
+153S08ftX2tV9es1DfTdGjS+7zKX0bK6KAvT11vXWWsXhyegzdmOR6QZLxx6u60rN5n9C/D/Mn8
gq4Qr9eU+8VKPrRR2bWo49DJAL6AuEsHhGSM8jR/4IJUHg10u8YWFyJF7zMBwTDO7HBum+iYWzHl
GKty69ojJxmEQi17K6jzpu28SNQ9pCbPVpR2p8Jg/DBwgLe2c0cbN5jTk5Z1RFJV24ePA8mhwARy
gsjlOXF1NZqOar+RTmprCfiDv9YY6xIqtg6OXSxg3HP1JopfFgg9E5WBBixS9jLXGKc4S0+/RfM9
SBIxu1S3SZ+M03tCKfqTXnXhysmvZACO1Q82ftzdBgS1TicpoIwcZ4wKTzebGEaLpdNcb9KYW5JU
nuh2gTwZuRe949Ya0jRMxdiH2HWwd4risVyyqPU3rAuvVfYL5qx5a9kVAdBxM7BzAvZ1E3UndPLh
TNQIgFBcK9+K63QwdZVLnrdfbR8dWJBQo4Zpw52MxCdbsWDUis+ZEZk7dlHIpA1BHTzQ80WBTWp3
RXWQaJUAD3fjbJzFqhI5cj0qba6j2b1WyxJuFXmLg4sIjzSwoljZ627/UcbyYLe64tFgoPtTJqER
7Y3JXTmzr8csNuQDZHULO7UH3J3QTViw+YRMdFicyxCZcmeTwtE5dpoVlbJpc9/0ByKAls/6BMzY
kSLnX2t63D47iN9OwxehZp5Did5ly8p63ppfEpINGAKxzf1I2xb6YApW9Vekm5EeLhQ3YvqDCRkF
eKWcEsTtOjosHhsSRArk1q2xALQeB8qaAG6OBHu7CZh4L6lB4HdQaaXnmkQPbyo6DWDet9p8HRaL
G1kx1B6cMPFkEEekLgDYzDHFUHOk0nxu0ScD7qq5lSB0qYtbC5riseNzmODGTTcud6NQi7XYd5Bj
OPGb2UgsgX2Q/p5plCQee1BaEFx6w0zAe9bMPIaRafechRhvl1UyUZLTT96yMuXrOTG+w9xq3O7y
/8XIv4uR6Mj/bzHy8aP6j+tHl1b1P0f7kQv/Hu3X9L9hRNMcDGEIf5azaY5/qpH630yV1D//QUam
/ASjzJ/RfowyrkvUmeg+YjYmGkTmf3hoHLx75PEFvqg/nDf/hofmD+PhP4vmGnlz1A+wD0ApDNv9
i4EMml6lWxNDn21zr1TWnB5cioeZnHvHq4lUHsCN+pGWyVtFioPWpkczG5pA1fOngrrdsZoeOUsx
m89JewEc+WKU7BKNEiiU4vSFn0DA8jqIzUergJFIOqPw+lbWZKtw51OO913ok7nTpZGx2AUKNKv2
L5vOvVS6Zei41SsEJob12eEkOGqP0lJDBU/GrsWDscPUHDqi5+g4Hqv2HU/ztMP7hkpgRk+l1P83
fObfMoo91SX//Z/b3/mqiTnRLjb88Qn845/+e16yw3d981F+93/9Ur99ZQxRf353m3nrt3/wqyEd
lvvxu1sevjdi2t+vg+1P/nf/z//4/uOrPC3N93/+j6+avNX21eK0rn67nnUy3//iJhi/v35nW+jb
X/gH2wKvIKYvvF/Au7dL8M8bQP0bWCaDKx0uE7AKi4vvzxvAAmAhCPtsti7MSSx1/s8NIMTfdMex
DW4A1d7uDv3fk+N/3xr9gcmg3hOPqYrRkBvhdw9ZW5p0MBXVSo8A6jM0V6BKcLobPNQN8auEwTqf
vpCfUhrDG+Ble5qm8xcV57n4L3L2f9hS/+lm5HtB+mdhsTGfLNX9Kxeha9MtFNskiJAc46iLZJ+/
Ndcme42KFeumWmfmC7oGoIHp0DQ/S2UkCtrQrnI78xBi47T0ZIYoKHRIESTg47iHJ0hy2ZBZ+hGD
utbv5QxkY4f7x44DOp05OOXIcw2pn6G+3QqqJDRbrTP+i59uc73+9sOx6iAIwueGsXP7H7//oru5
lFVkEPZKkxUvbAH22E9a3f0J+U8xPUod+akMq1XTfWprHYO52wzhP12W/7flHVfh79+EZUNTcTcU
GCQesGB/+SZImM79UKPFFy6cBSYMy/WjhvXlvmoBbt0YPQ7mAGeCfF+1XmN2XyHdTcRbjaPR1f2w
+9ffkfNXZ7jKromVookPUdfZV/1lazkL3trRQImtjdNRfWyVsYa4mo2iDLDkkXMdBA74wFoJVJ0U
5rfnqjds9TTgqcK8QNFid23SlV7BgVa02luYM4xrRbHoi1Iui+sXgwMdwqYH4LPqFvHIZlsSDIyg
IdGItbVoTc0EkZTeRgdK9yiIxCeJoz2nE/zYkEigjhvA4AD+NKmKa+FRoY3sQrmWYXrIW7M4Kb0x
PMl4jT+KcaIeasrN2AEC4yQzWfa64ORk2enkGfkirEBdlJoon0EnxHEy2OX4mBzpBhQV5L/bNkF5
C6jmUB5n8I2Kr6kDdeWpsKbxLEqHtN2KK8N9JAWbk3YwrEHzBmcuiq9pKfLyVW9WNw3jiryWZ1gC
dgGa1gDTee1poMUHWv2wpFnRTtv0pfRct6gIQJXQUHfCnJbX0hK2s7Nk6lLtp3fQoAG2I1Q0GEkn
L6pqBgTLiFk40aQbLyEtDnEVSLddrbCg2JAUcZRRZEw9g8V2i3ZKy/vX14zGw+kv1zHOWyh2GLGx
6hkqQJPfr2PQnASOJ5AckezzgZC5SGTY90liQTgFKv8wCdEsZCDpkkEGHPXh0uAdwR1ugPImq7gq
1UtDpmQMhxg67S7lWmGExgEj9nom7SycMe0gK7Zu1VOPzhzs5fiEwJ6y1hngkuNR2JnGOCmBJfmE
3mDD6htqUs91Hx1kYkZaMpZ/OrgtGgd6Bj8eWqY5kiw119aHaU3KhmTekB+0Mi3zQ0o3yw9HTECx
yJul/cPCbghnJ6cvkh1tU8fh1KTJ4OcgPLsbStrj7llZzZXdRWKb+6SnGWE3dnVJhJF2aH77euMi
Duu6zoQCrHClSACl/bz2JnD+LSGKCQsHkeLFswnlh+KOMTvNtC/koWUCx/bc1ogfto0/E5ZLDOgw
pdGEJ10R281CObe44KDCXERfqfaZGYvN74+cCl6XrenW55m/cK1SZIig2wxCGB71JrQGSyTXNaDC
MYJAEOcbUzC2xs/GScfhg7DQwLw3QgJ7wAS/qjfYDeVpMlgz+VTVsI4pspn7Sk8YHK6bQfmDXEME
HSSSZe4r7hwtR3KL7UpkaAJ5jaWfiLxcYH/vajonNvus3doeLcrgCYYZpOmujuq+fJpnWDB+aWBo
e50nCYGgaBkbuO011tJxB0Yf4chtG8LobgLce0GNZBgVXUNFXFNwdmxYlFLl002wLxSAPt5sVsNn
k0tcNu7EGmOvRJLfge64CPHFRP2TVqzEdMqpLMUJjX0iqtzi3tstEIrnwO5iMObV4BC9ihUHEafU
mKKllMnDTPVk+6ABYy85M2qUc62ZnX4l9ViCKE8lkCpcNnARgTlFyX4LSvpAEQC/F51bowiaQ0vm
ekVVOMjCpZLAMgej2KsJmRXkSXdE+aMmkXWEFpNh0mCsqgHR4wmv4jDSITdbVPJeFMWuafibAO3G
duIKbKJTUoR4pFPe4mwyV+wornWHJYAlnrDzRmUlVjWqr0Zmii6KA/ET7VqPPM0mlo37BBJrqi11
4afzxDaupxSPdR7K3rTv8ECBRiiTkedb3RTNo2P3Drn5xtS+daNSCrbRki3BOMeUORhF3/BCm+Ps
UXE7iS9KnTX1Mq6G0odDjbLpjezFWapi/8yDocJc5+GDiWPPAiXK2rbXlvcynZUSYahw3mhlJMk1
6Kyjclb39+7iprY/qQCp+f3TYOZpSeLmXoEL+nVzaq77HI5PuZekCoAu0TzyCsaguw4qPK8Ai3LT
+3SG0DfJw1xjWSwmVOvIrNB1517QpSaMQb9jHU9cKzZS9wEjGrVjTTLrykZFpeq7Wqh/8Zq4N4wD
CI2sOVn2uljYDTpN+AP+U/1uLRIsQtEcdw5OMp3SCNrgcEyzd9Juknql9gwKn2vtO/pYUMaMBP+i
RomlEiQtxRJBVjYtq3zZvrnuMjOZ1PaWwV8qzk3SMMbyJPqBFgcm/UhlN6sJwn+z3uq3ap6EOYDg
YcfezQa3gEX2bkhYZh/msm9ZTxJppRsr5n0cFpSUVa8T5A3trDvQqXcLoNRkN0to8GRiIkPeqbV0
ksviZj3NpSMgd/T3ZjN/2az+6a/L60O7WED6WIHJUF8Skjq9Atsaj2OO/tPN+fCpNkBgPYkwS2qx
J0W5nxU5XdMoLyiONlSSwrLfSh8bLSc1m1E1yBJ+YffoDRP12R6vyyoN6q6lkUBGIH5iaX3jHTWc
A/2z1IgnBEXOOst061ghS1X7sibkvWsSfpWYb6E4Ai6u1JhtrJuou9ywQMqkZKzZtlp69U7RO00O
8VrX/IvRwP3Vjlb0lHIsRgiU6fpLToQ5dnap8c5Wisp5oJo11diwbjdWSQrzaVFhQlMkANeG/e5o
Nv4QU/E2jzV/caV+aDxYSlzhqZtX/OGNBbPGU1ooP+WKBZpfr6DsSs0ATgz4YPn9bSniiJ2cHI1o
j6OnyQ6bV55HHkTUV2qYzG5XzbrzQGUjK0MR0QKMVZHa5F07W4VxVK2OCVah4xK/LTdsfG3mxqXT
ps7iIwpR7D5z7Fw6NrpJ/SVgZozHhLhicUzhFrBgEnwGLCA3YPNApuVT0RpnOKR8nDSHRspHj+FY
BbI5trdrqTY/NQIrQGiwF1pnzHi4RqgNdMV+ZcusHJXcgYvNxlu907EMAtSq3PEH9QsGlbKG+3NW
aWDaF3jt810HdRUXyig1zJv9SBMcNnLDPpWdkWLhjJNsCpoRQBfVRhkmQgzhNmpit5pXJR2tkws0
EjlUtjG2l9LlVD0XuMH35jJGy87pZp5kLbhWh72uXr1RylMeDXPGb6g20fwkNbk5EwfNvTHwqANX
G3D8owd2RhxAfJUPRcpCnwdYkzzTjOboyHiUfQSOWknMUrDTWARHJFw8s1vmT5LS9MrWUjE+5tTl
XGzY0J92AFwNNu2OOhvhQr7B9eo8VdsLM7QYgkUai+U7Nc7IvUqS540+sUkEA0mLr7SOjPyc2uwo
fZOX65Oq0drsz9YInguLTcW+rxVg2JUYPyEL96VeDxHmRXmIafdiBQULnIJVO1W/FGm1QwjBqHhs
ao1VRDVSQbKrmQvP9dzRVC5ns/nqhw7oxVjiRWcDbZmfeTOLn3rTy69uUWmxSlOxunA6Rmfe11oy
vxmGJPXOO9VSsM732UvZZh0CbNtgReHsAo9qmKAIcO3H+nPP0V4hGK/wmrdXPnR+jhyWR1Eb1Qcw
jeUwkzVvMPmodnolVbVIlm16/8rMwxoMSIhFxcCsCGtPK6HDX+RomrPNSaDHsN/q253qAkEJ45HW
ZrOz5zfimcoSLPRT8Y5MuvqoZJrm7CtLTz/A50WoxESDWBto5kq0Pbdm1S8tVOWLQj7ztkpH4sfQ
fhtgXtS+ogxh1EjZ0xasfW29FacojzljODGg8r3GfcSVOjacQzomwqdFkTNPprjIf2FJxuQmVBqV
dq3WxuaeIYG+TFVn42bximNZqYPTGeFCk93Bc5J6NgF1Fjy5ndkHISuOiLpC6xUdUNHqmYOpPSP8
LcqhrQfX8aWisLkvqb1K6JM0isUb5gEfCJUy0HaogR09nX/b4lVqP//qJfCUPS6HpifXtJafuH/Z
+dmuw6t6pfroueIodsMTNCVdvabUGjpI4CyiLIO2ki5KThpluZBQNLE8CQqrnitSLPwByAhbTj6u
ufXsMfs1UdGS+Hi8CkKsPUI3sF8XCAB5AuqyKUpmsbj2uR7k6zxenLJn+Zsk+iWTytYxKxIj1LW0
PqhaT15iJR0UU3lyrOgYhopExZsUW6nq6Fa3K6T4bYitcHV0nL8GxBc9y2QwS6e5rfmF45PLno2R
greuMPqnyW7RDKWa31ZrFCbZ8ke73kQWgw67LzUSCWNj2h5j+toO0YAZKzeK9KiP/ZV20Sf6ZW22
dNVLCSHL4/FgHZ1qNo9kAEIiTPWNoCEsrBKQx7EZQzkgOHHQq6XxC/he3mRWmkfJt33lKlW8dWQT
3BC6O5hF0900bCTvZRovx6nq2Fy2+luSbhUT2+EjnWb2UZiEyJwl52QcD33LQxszW3WooSIcIPRL
CJH1V7QBcGIta0/0k8SPjdMAjHauiYyVg+Mk/cemi5q7Ki9mz+kcFBXYKEzVzXKLzF+wsgFM43Ct
kP/5qZs8lkVJL2g9zQnrQiM9U2roHDSo+sEiuitywiYKrEdOe7cOjcbsvx3TmzhEv4/4uj0yVtSW
blmqWm1PvbleRd4Z7X6E9Xpbt5hu6ByWUIKN+K6uSjJpLYgUwGKoxkZQE6YBC6EWOH1cK3RalQCj
1d70xIp3DhYZHC4cD8B4qTuiwbRDLf0z7h7nPHZT9cA9aIUJMjQFzitxu65IvqtCf9RNXDdLVhdA
FYsTMqSB4IyDgdXIeGl6Nz9HSQO0X+myAMYpkYJR0Juamb4O1dVHBAmtTKXmPtPBl7MmzA8mS3xf
naUVGDQMBFqfn2RcuRyVMd75iJmlP0tbBFpj49mhtIVj+fRAL2d7A0/Gz1NyJOBji+cCq92e4eGS
j2SWjBnLLfS29mxJfb4XrKf9PlMge5o52ULR9ZNHKDA71R1HPUM45gvqs3GHNfkZ305MUY/E/d8N
eALmjYPJA5nXn+DXv58w8NIf6iwwfBpwQ1w6h3F05wZKZ9L7RZs+OJwk7mdLVMcBCOKJpGUfTBWL
a2BAM84TnRwMnSWkWTjG8L3+YKPHEI0GEXuqSz8Got16zdstVhHnIaeYoFO6BFZVG/2wWqBkBW05
MBrvLWbis7Uq3ysozJtBEJmkg+UyKfKucdoTBe/P81CpZ4Pkou+YmWdgPoKCbsHxaIEW1ZVan2mo
by55lO07XmVb+pIRiNo/ALWcDNURF1xWI9by7iI2mJGVodfNtf2Cz27PrnQ6FNrE1juOu6BLZsxV
SkJBLIIuT66lsiWIlZlEC2U6faTGz6NjzDd0x014EmKNoUtTflRUYFAvZuwrqXZBtggokNoq/Jnn
Ve4oZxvM1R2j9QzYSEQe9IboZRGTfRjwgsL70nxiKsTnOk0JJJbwt0ntNc+SkDcyWpxuCvYtdikh
VpkSPYEb5MrxtQziWSwH+H+7qsl/ktxw/VbBykevl9lvBioB/uCtsuwwl6I9Jb02HbqG25KHknEg
Z+K5xE5jhwvEqM0NvrjcpCaMJKiHz9M0uGgwVhK22KZ2o5XZWJ+G0N40pNYZrfNgFc9wq/hTUDGu
JIkpcowU9yAJAAYtat++GhJ7x3sYhu5oWagO5PTVcig/u0UjC9a6X3SwGfs8iqUf904PQ2nARm1O
5LNzizOi1SO9KO5W8STGl3GyXha2XYey4tiTyu4IHIOaObXT0rPZTNa8TwvnpdCwe47tOFo0hy/r
MW5yx0sh81EDQALWb3vbT5fkaRH2WdgIBLnLvcP6iI+7nl5Aac6Q1vOLkqINueBKjouBT01CpMwJ
shp98amkZXoZzPEml1Ec5lbLxAMkD7OGop/WJCakCmvGtsfaq9N5JP3MqpxKGCpTiaJ7omqlz7Of
sJm7jRSTbtxgWn20UqU+GIRfPX2K58MwLZRR59NthAoO/lH7oUcGN5NQFe65hu/QNsM4V5SdUjXT
iXjezTAMuV+6RfYqLNc5xy6VmtpSflNE+S6p0Ao1AmBE0idT7qve7FmmD0HW6/diLT4G1jL01rtc
If1iP3Z6PD/rU2GKPZFXzHliRL8AMIzZjSeYS6Z0NyBB4Y6p60OBf/OkgPK8FRHksB7hdr/g0MMV
UjoXc2W4afACBewbpqte4L+IUkXZM4zoyOzjch7ZO2DzsT0tV81QVVh6Z2OrgUUbHjK0j13puEk4
mtVzp+gwDpOelHtCZOC1xBgAUccWD8S4jtwigJc4Tu44bb0bem1A71CsCXcmQu7i5q8RAw0mFlER
oCWfmQ+xfihxbAPazRoD0B66bE95qZc6OgjBZo0+Stftbtii47bLhkTuSpVlO7gBQm6MV5inS0Dm
k8G3PSzXyqqx6nYI76XePXVrp4ZdpKdvaZWke0aqKEisjmjuWnXHSE3koSn61dMzBUO4keMsSMRs
+qoZu3dTVoWYUIgCj+0FD2N005XyThZKkOVu5ZlE5XfmDLKtUPNXm/Fw52pd+ohF8BxDKPBKizcl
j2Zb3Q2iaY661twxarFH4Dh2TtIO62e+clTKNe0HgZJwFWPnIQHjp3GwQ47u2VZV+nw6tMAMkyvd
sJl1x1cc9hx52ed2y64cRuW0DPZJmTL0XKcU6q5DRWn2tkUHJW+yXURLZjiN9MzlFGSfUBs4KAKN
a+CGe3Nht+FKETpQhlRA2XPXoGqVI6Y2/ckWVK/RUiqqh6jJr/nQ/KLoq2WflRt3qxrppLQdPWgn
6ujU+YMAXslTs2rCCXqmYWdHd0oxd1aWeKbW4L7vXSNg3jmV9vieN6MJjSvOHnjDD++yqPpLPxn8
7tfkUU3BljSZ+hkNbzTime9RrDy3ps0tmeWd1xgtKleSDtWTlqgMN5jx2hx/fcEL73bhEItO3k+3
blu4V6EMHiDVnmEYtT9hlRlExFAH0up7ggGYNRSawCHy8kyuxBD9WotaOWvq1CDN2KfFyuYPcF2x
p1cluzkLBRTHryz5e1VsfChsI/Ee0YC7yOV7mN/nCCFMYOPsiJTW0yug/UNfuc+zuhLTgCB0hbAr
EHBVZ3TxsyP3LyKQxlAqN/DNx+JEnN9ccPxxW383CVWNN9Q+T1EIIQnJieuBJV3Dj7/p+EuNBA9J
2KlzZb2OaeUYy75L4qoNaOpLeSuNLagyDtFNTNd7hNnl1kVYNAjH6YnySNAqVw4Z/a/rbSpc1fls
dDgAxs5pK6V63+pvVSYqxwVqhYIP7VIbKcx+tTbTwqlTENi9depj/QnQQFPdgHHGw1aheqvPnWWM
XL6uW5lhr7JMutEnDSQlkdOWguq2Tt6UxekQDmqmi0NXaWxJQGeRLD43XPRUreW2M4eWJlf884qz
OvU3HCi9wnAjLPum59koH4bGbRwmuxqmVYoReFK1UMw5vNoW7SC71wfAlb8MRVKBuScZvfKIMdln
86FXNk6jhzUxQYwS7OF9GJlZX5x7bgHtNSI62YVlP7VdSN+PNtGKW0fWfq4ZpV7Yx4A+hEKwAVGx
octs79r4zbjoS7v20ZkEpeBFIeuWDZSUreDBtjrrT/hgKv3itt0nH7T5WvkBZ4c+vkw1CNPnmLq/
ZkENYYXwNmkgZV+NhPzLHWYi3eBh0UfDlnrqSHP3dJPqEjXE0kyqM/OOQCTf72iLUEI7VB71Wa0E
Z7pc68Jxwkb8yvahI7UWI+rS1iVSXv2fFlZY+3PkSrCHgx2Rdw5WOzVKYtFjy9GIKigQqqxJnfKt
ceys/gnQnBMRgw3zCTDIYiB7RPsl4aSk0PSQETuyz3MHXvMAMk2WFzVvWvNQMXK9NZE5sqtIwHsl
c4dmMHe5/QvMMuGnNjHQs4c8qa+qA3gUdPnimD+VPmJpR+jOSc4io9MxnNQGw2OEutviy44XN+TE
nfeokRpmZ/N/UXdey5IjV3d+F10PJmAyYS70X5T3x9sbxOnTp+FNwiTMG+k59GL6isMYsZsiR7yT
IhjNGbJNNaoKyL3XWt+6qmF7q9MhR1HTZoVlFlKbKycZOF1ORq/DI146Cn4GmUOYxFFWvLPTtL/g
RibD1mMATS+GoqV34/LUO5Qir97zXhneijJdoNaBUW8oFiVux/raua3T/iPGtrpuRaifJd/r9cwS
/sYSOv+Wcb9WOsWRB4fhWDbX+SAMecpge+PhV1qnMVEvDCT2rRcS7q7dDxb9b91IFhfCuP0Ilwsq
a+aTCoaIV5o5f/MATyPxBpoJtMuGvEmUt6fxz7iJisi47Yu6jsDXxRYjfeD337OqDc9WFGfRnlci
v7HA4AtdJrN3j0vOvgmzOn+ORW2c2EjAYy2aN/jew2aoMv9bMdITWrZBldAh6Kxs3WG90AQ73qNs
oinWEsmbdCf9DUE332ZZkG4T6ozum0hwr05Tk5hPNWNhT0SZbky31MeZSOSBitGvroUAl80uuZNp
bbvfNKUDmxYnkbLhkdJZpAL/MAjVbrFERLhwU3qm2QLvalDFniBGNI7WjdN8umNwcKEd7600SE9N
Wm7CKmGPjgysdpC3s/U8NVufG8MGLjb6RnNNYmZMZYrVFKz+71TwHPGg7Aw3zjdTjHfVMYLbOBfu
DlD2Os6MjwrvxxKnJYt9O+jvZmeOTlOFPXDp0ba8aVxrIgFmCuG+jaXhzKAS8rRguTrOzW4g+RRt
W4NpcoGsGXwVlhc+4TkANZrGRBNir4vvQqNqBEEcB6/F9YZQ7NKmLo7cxpG/XcI4lIwEksOGg6N/
OERu7VW7yOHcufJhhTurqc2t71ahTXcFGDfJN9Dzwmadhm6EToDOeRep3Bm2BgxfmvqKmamI1FXw
Qkm7ihcDSy1rxZktEofaqcdsPQ6FvM+MMPickiEtuBCMCnSedLByiqDMnwdqCAg5caaVR50rxsQx
iGE8Oswt3tbLW2ICE2fBbyOabrMFwqIr2hk5jS7COkb9UWEjXiXg2x8oIsjM84wetYxgREUb2zPk
I4deRss+sjoTNDEonpXbeaQsMbvFNZu+hGYA1xb9ZzylcbFCL7LSfVxoT6wSvk/XkkGFZ8H0ChPT
hp5N+8BZpTZ3rAODcBVh3nm2M+CkS9MnObooLPwIm04WWEp7d87edZxPwVKjUiewizxoIpOgJfOm
dfxkPFhNxSeZYCHL1SrPkLyMMs1XboTRF0RMSLt94rfl2QPeB1G6pRjn2GgOs8tySKyDRXd1u8jm
RJYv46iNaOfHDedCyQnp0gM2us77MwcVldgt6llYWt3BzwLDfy6ljYCPPssiUg6udUnpNyOHlkV8
stPRm+NVFrgpOVb4F08JAzPwwCKJm3XVUUwgjWmCTg9t6dMoHHQPNs6TuceMEPTPTD+s+l3ykMWB
LJn7Qyo06JURiq5d87BOnj1PtjF4dc5OLxFGRe+UdeQUBm9Shbn4DTxxWQGy16vKswaKtEH61Agh
BvpImMpmEQh3ePVVYT39FiONDkNhtwx6cbUnwjJeiZxTeGsgRdFx647V62+Rd0VQFGTdQq9ob4Y5
GYlOZW1JL3vbf/+NUpKI9lHd4ZeenW5DcFl/dpVDGwYhaC4g35l5M8M4qvd/c3z83dn3d+PSH+yz
P12Ev/zrf/3bQqyfzIj/0n74/6SzEGvLv3MWJvPPdDqbn//3nL/5OxZZAdSCwLoTeOJPZ638PZCc
FsHPYaOTGLb+Iefv/e6bVEgFNOPRSw8p5U9joZC/41JgePYlDAnsiv+RsRBT7j95dBzXvLoYYar6
/Ha/eHQwsETKSmx86IDDXzMRZEvTpkV8YYmUm5OpzJaW1hnWFF6+BTWYyMqD4d0WcOv28azMdR2z
qRJW1F6QyOqH2Bnf67av9l3YWzd0cwTHDNnwxDJbn4nqV/nKbtPqXCas75LZFWcdNGspPXtfUyyF
vVe3+jAms7/3M4oCXKPmOW9razhKx+i3fehmh7TpOvad1Uy7S2qtRi39dl8F1XSMtCOPVjo+wOFP
ziO/eut4DYfGUmM7ByTWvHahHNeIky2DWH2HOQaaAU3dKw/gnA9mP4621G8QDUGhv86LyZXPEtC6
ExMsUzYqGuCffLxLaxM51yWxGwXVNVnH8c5hAXrwOlb5OVrjprA9/Ukept80jvhqKDdZm1WCfosR
e2lzSjggHwFoMUgdGU6jz3Se6IOVIwcRo4fFN2jbK9akSFm8sVvvlmPexq9mSUTSNmYcgpg98Rfn
GNOsZDqM7TXO4eEVeoPiY38rwMrvus65dgljknrj6ZEdmmSqH9reibiB63yHNyv/MUY2iyQCXDQ9
QU+jDwLcV1nuaUMIvVXJvo6OP3YBHKqehoaALaHK6AxBjrhdLDnXE83TuypuYSXZSS6PlUddVs8I
s6duxkABNZNg4RYVMF0zXU0V24YF52usKrOB/K2IwC2qCStoL+WPKlLuUTcQl+ewmu8ICMg7u+Sw
7qL57qveCba+Mpotydn2SIUmDZFO5h4YQHLIwmO581gzcewpmyc7x04Ac4H1OHSOrSpbkDmRzwbX
x4ikAIk/WsKEySwgx9hFEi1ciQepHr0tJkVrybxSEpmrt/Q8e98GDxqczQ2dS5ebK2/0XgK7oOug
IyaFW4RTdqq8A73e4ly2oVyaJsuo3MO54oUgBLJCwszxZ3JSBcvMOsAI5A4Bw5M2nx3K9R6FG3Yb
AuaWwZ44jNe5m/vrDsjOOq5S8Vrl6D5NZwBCkJFdHsMARDlBU/o68Csw3Ik2tV5jarK3U6r1Z6TF
tAwjxybtNBBeaevR2mOgYAYwyyTeRnkDLz+X3XooIRfaM1bHReLJEA46XjCHQZhm8p5/nHgvNRZJ
OB5oxUSEZD6+U6JgLlt04G+Mu/KRwfM9o6lkyQ7UuViNPuaRhlyEm3jrGNK6CUQTQk5BUORUh8Op
JsrPSgEpWbvWWSk26GVZ1DtOsuhqfNAA1rT4m71FPeX9syKQg93GNkm2y/7VcLv5ieGvJhwvhk1b
FRtzHKtdabC+to3GXDIKvYLHNNeDwMrDV7U/pamf3xXx+OyFgbfrKZhZQ4fm0zjjC7gZRYosz2Zp
6kYqSEB23oZ9H6J8dDQtZMPYX1TAKWsdVKlG5a5U9uzaI+Fff+jJtGnvS42xdZz8XiwLi0XTMrWJ
wToqpEgLCmZ3KoQ5GmsolTZlMh2DOA3jrVrhzyovcabSYxwXEopf1mzpWaHdt5+/EZaeznFdzd8V
jSTwHQqk7LoGdjAKd2RYMNCNmVG/oGYZuNdatYXt1REiK4ajnWGWza1pA8b+KTOEZLM4pA1sebgM
w8EH0xTcJBXi7NJQffai+KpfkG3NdJka5XxXGeXZjxqxcggI7XmUxfglR0hyqDl0nOSMIOTyXVHv
TUym2zik1mSV2mDVoHni2TQOtkfr7Ag5kS0gt7ucmrF5lWg7X/uJ8Qyi2z3OWZE+sqbfFMHgE4DG
guA1lb3qbD66GWyR7Ugve8j0AbEfxw5Oi5iWOo74kBWF2Np1J1ZBpj8d1fHEYnzbOz2wAcvi6MgU
6C3ikQ0HrbBs43I8U0mTzufETfVaJ8W2KlqgJaL8dLPmLW+LvRfoVy/PL/RBPLhGEiSLmCPqxi1d
GtVscJhLHY31VQ390OyizsZURScyNrxYx2l2ZpK3697pnHoZjZG1o5HSox6kvUxB77waiMjUQori
EPslOcMxrB8zVIz3RBX+Op1QElRGJhLvCq4TMVdvdo6TS0+XbAhu/I4bVKOb712jmk1n96RM3RqD
XjywlvXGy2wIwaCc6H0u22OH8wvIs3/n5BazhDF8KwcjfOkIweJ1LpNVRFEZj+2gxKaT4Hz3g56b
WdyLPSdUdk6gPO6j0I5uALeLFU31/l2eJ3hO+uzUZxHoOckDGEeNMRQ7kQTmQ6297KOYoUstciLk
S/Yj4R77E6v7hMrNAsEXu102HhofHJrvQqww2yRchr5XvfZ1he85tXp7wVzn7i1c7d9CWI/k+koO
z9ADEE6mVn6vUPJugrww7xo4cJiqeKk3pEAnQhDtwfbT6UB8IHxmEJfpManofR/D8NMahvwAh2de
uhWtYgCaHgzH9rYD6eRN1HZyobza2wcZZnC/AzJGmbUMroQSA6dRVO9LGY7lmrXS3lM8Xbgvk0JK
JSlXRLtVWsnxKO3Rvckmc8KMmlv1XUSR1Edp57eaNLrecKyaLdQDBiLe4pCOAA8m5UBs+tnJzJe2
4hs1+m2ElyDH5DBDAKTMJce/xk7DKnrnyWZI3kVKSwYojp7eIhOmoimQQwQCv5GvZF67r3Xi8xys
neYYmio8u3ZeX+IGXkYTteMewVitYkNdZ3SfdWrlgESxg9H45DXmYmFhMOC5on3vEqnQOkYxXMAg
miAmsc/BS4tlMyrC0xy7zjbODZKyg40lEEULc3NPs/MmAJ9vtHW5q3RxBrvI6EeFRHTQAmXIIJbK
snyaXYQXka2Z/fH3arCC64GSkPfOl7grbd8YYe9YEH4t1/teYnPZ+WUwXSom5+1Mp/yBWbd5TLXf
8wixJvL5FGQsSauqW60M8hm550qkJjeVGDBcnACwNK133/axyUW+NeCULvxtlUTRxgt94yGLR25c
7DnxQQ1u/Qx4Qb015OagfrCF/sod1VsP4EJHuYhr70o/gT2wnFG5mgQMA2b+RNgb0r3GsvVUuZVu
6j+Jqv3ROMaPqoPzQyTCp5zFbVnHI1ksZFcXH4FTUwJi5qnaZtAgLw3uFk4ghf88I1OnK/5f4+DZ
1tby45wTSVw9CNGSsmZk2ChKpO+hdmBK8xPquAaMln3XkGRoaFZIODwuqgI0jZBjt+l4w2+QpV4E
Z8nNKM1wU2AIXs/jmH75xYznmtTf/kquXHlulu1Qsus174TajXqen8px7ta6eFcUQcJELDOi6ekX
PqX0VAacxOA/cFQlile8eYikCy9JTpjaH6IGSaam8O4j7eQlzbrmts3ZyHFOuWuE2uRufWHb/0VX
+dqfyntlBrgn5nvi5Z9OZtP7YULArGb7JDksDf6wz3PvNsxri1WftR9novEecjQRaOQIEbv7JnJ5
9owgEbkRZkjunOlBUudEUe0pn7+NGBK4bQ5wmb2gS9NNGLvt/TQqK9iFSTXU+5QYrXFXQc/z7ows
+fQ4wd7ZBmkSzyJbsIg7mkzY3UV3RtQC94AtjevJRhQYneIhRB5czBTJrXrV+Qc2H9F6mIf5JqBN
w2SR1bBgmTFCHP3ZxZGLizxaycgY7gZwo9OGBJCB/6RBJOr5KaQTg8aazmgzxq4N0mTn1zPTQsxC
ClkQtdiIcuMW8xsEjarv5ovIdfJlUuDEyFVRjyKb6hIjeS8dL5G3wm4awJEsTMrRIvJ0DSThyICN
mVABlrce1zM32nXcK+Qe3Tf4Q/AOcVoC6sJ2pFznxJAS9qgJoB7uPzx7HXVMO3tYWn40notOLKch
eXWR+FP6fUZjf3VAc9Z2t1QBgZDtC9JgqBTWbT3xcMXfco/PvlyV/SssNLxTXv9QJLO59vq52LlO
2Gx8n147PFqHEtcUqqXTbQdWkndEtU65ULeuIp7RupF6MY3GuVcZYIzeTlG3Jjs+EziI12JQJWyK
vNg2qRftpW2E2wpz33riCH7job2eY2tE2StciDksvjHveOouLfh4z/Yw7Pu2wHU4jWctkztPgvEQ
3WDs6cPLzyHbnwV1lQFdGfFU4FVPdHGPR/d7D+QZJdLEQmMZdgVgNYo5cfdGeSUHUZYXtq0kADQm
T5498JWNouAeZ3f2QogOsasLqbhaDzg0Hhs/QJd3iwAUW8JFPEWJ4Icsie4Seq1GLP9lTXI/mFex
xR3BoANwGeHkXsaifI2gD15onOXThk9LnyRxvHYV1cZrU2HRKtja4uXPzQOyz3yY9czAmju7zK/L
WwUwiTEyjW7nIcSAocriXsq528SNOS8V+9hlQUr3W6MtIoudwcduMmv1va6L6kWyOh8Ic3Afor8d
dFWVANGhLMl5HnHVAMVwswetJnM1eBKr6tzke7Z42TlJxSMfBg4/Pbr/YYZxXqybWmD2Hw3YZX3I
Ys+cKp7PKe9vrLB/Mn+AJytoazHCcbwpps5/wLrOmdBOWv+14INxbAe/uwbG6nNPZm3pNNP06NN+
svRwgrLQh1vSlm3yg8iu/wpROt1n2Bsff6tkoWZskdiYpBVfv13tktJfZycDNn2JZ35Yfjocf+u9
dKYZTkiw8YHemYSVFuy+xwvM+AtBJZhibhBxWkjuGDvTi0WU/vY/X82RB+Y/v+Z4/+92cj/9rP+P
IsGWy1LtXy/uzv/zf4zJ50+h+L/9ij9Wd4bv0ixhOS6q3h8Jd4KYf4SCDSy8f1A6TYZXXxJL/zMV
7Ni/eyTVTY/Vr+9dd2p/Lu8s8bu8GtECREiLXJzn/Sep4CvD9X9nVf+WK3auyzsXadNm5v0llNnA
TUvKMlbneCDWslKVPVk3mVCZ/Yk+bhPWMbA1X8//0tiEOfPO8z9crL8OqvIK+Htj3vD47LJZ5MnA
K/z8uE/KqP3v/836jexlHuOI0KeqVRjrGMWJPIrIseBoyyCuCak5trwNm2ZsUd7T0RWHvHC6qsAu
2kTzgMMKmSf+i7jq3yLIP10ZDry2ZIXqmSxe/+l12aYjO1x11ok7aN7iR3QTiOCJz5Eog56vFzEZ
JffSjo5oN1nBsgFyN1ThRd7SMnSrpiyjJlTgOD4AlO6t9V9cN3LhP71z+AIkG1+LeKTL2ulXCDAG
X8FQI+tTAsm5X5mV6UxHpzb8WwOdsf4xZjVgFCtzZLvR6C08Z4RX+t8mprJmFQWyuQ8y29fHCLTH
DHdHB8ktpW08z//ilV7Xv/9wJWklCnwqUByHjZPLj7+8w4BJLWHgHD3O5piPezh6sG5U7kO8itTY
2TgKi/ILTGh/R2N9Nq3SQbUSD93YJX/033Brib6q/8On7fpH/fRS6IGUwCqh3vLB4x9+/rCxrcLJ
47IGtkOPxLGyijY/D8OMsws+XVq/ESTs4r/qEvo5EC5xgZDiD9jQw1IGo2z/sh8v58pwy3TqjhUZ
Kb3q5wbYGPg90yTPMUv1OEvIZvhgCGJuK7vgf5+M1Nf3//6N+OUTw8sIpAg4fPGNd4T89RNTlIK1
OGzEozmmtnFQpCJ6FKJ0nJlLeYD+QUr5l9f6euv4+VrztksMJCQ+hBX4vyTQ8dbkcNvQXO2myjK8
9nUl4A7w5Ir/qkHpyu74xz9Kcj/kO+AHNm/s9db489sKSsClONweD1lK6/Cq/uMSWoyUx8JrjeKp
oQ5l3k9dJcVfBO3/6Y8WQjAaCa4nWgr/9fMfbbgipxuhVQeXOsmRo28BPhNbsntTJTN/USOdUI1V
hCf7L+4Av76dAAVd9gpYbAK+/kTmf/mTzSlqGyBQh6v6Yi4VBR3t5o/bUewOfJL+/afHklcB6qfL
zDPMsq4taqRqiPNZ12vxD7fqNqmp/TNqvQXzNVXryGinH50zT3rnRHAI1nyvq3KZBpSjNljs1ikG
5WORe6GEPKCmG8frAJmgD+0nVrErTwkya0nlH8MGUWOwS9Ke2DUWddPBh0K7fFHBtd3LNNx7Spkx
HjYloaa+uwATiB906A01W8kAUzf01mRMMnEwjXnsjC/N2IE3AYRt0IUUtfat3kRkO/Yx+K0LHwdk
jdrYSjPrztZY+0tcRg3otdDa5WB2oUYoGwJiZnVbahT8R2OUPvtN9ltFVAnCp5W3MeO6ODVjpVaJ
gdsOx16ecVFsSH1W8uS4VnNP2yhrYILKG9w2CDVlFW3pnniiB36+0wP7TXeuKFC2+nBLc4O7i9iG
ftR998PrZpoCEIrhRA8ZQLXBmK9WyAzBYhRLJRsdbLkM1N7jN7l0PlfCIjZEoq+2dqg14KSlWT8T
eCgwhIyZT9anbD4I+NrbEN8wHWNh9Rip1l9jQcSHSaHfN/b7U0wUGTMJu8jpjKHrFhusdyd9wAkd
BII7H172Pb3C+se1KYM8lQzKQ3DNj8E8GMo7es5QtHglemFFE8ofvkVWuL3vO+/YaqNq6ZqBOtkA
pg5j3c1LiVd9K4HWbnu3fkgLarir2B3X3C3IaFWKcuSYn1b2bXflgQWOccSKNLOEL/rHEJn7LdVl
TpaYjPVNBozqwfJD5wakpH4uBA23AHWv/r3MOCpKJBYjyYFgOQWCEBSrUmurlYrXBrTUivizKXAl
6Sn9zEZ5tK02b10MIWaUBhuPNhxZPCgMFXl7GcUo4UqG06e0asmc1FqLPMW8i51xPOqAXg49GMm4
iJsiJcxBaw5F9V63q8zm2Y7M/LszSWtf+4BV0yt0L3ZzfVEeIbF6wN7jEXnsTXXupxHRtK5l+UTL
XkLLCe+QFrO3yW2g1QXZSKphrywUu9XLBrf4WYQVZDtB/BtXDLmBWsYPXmOdUlvSOuJV3116Aom2
RwRWpuLBkvHLROSV2oa0I4EOe31CZXijCmmrJRDMLuprKj+IHUCEuQkrPWzBaY9krTPoCdFIv7MN
LsYyGFn5yPrDRltGuxx0Ol+GzoOsZKf1zqbu5rakmOfBncPikqgkuiVeNJ0go6l1o8b+aNSuwbLK
0xIn/9AwL2Oi4XtZ21pHa+lhAYHvkUOsDuN4/HJqTKEsKPB4JNaYn624SzPQzkOev9JrkRtviZ6K
kN/Ex6AGgQ+M5BmXY5l+t8LU+qF45+znmTbXe1LN0l2xXe66i0/M230J6P0Lnxu83bi2kjlJk4N2
YT78IJkCHMKwp9Z9AHJjfm/8vGg4DvbNfAtaBNe7zRiMTS5qrZzWievBrDRojcV45Hda7MdY8KpA
OziYgswMDgyhTYxLfqubZEMaDxt3lgLYWLU9E/uGUic73g9tHrKOmQp+B+0YMSmPKclYMET0tOux
7pE8ShNSXjuWCVUrE5cAbHxGHuQ0WrnQF1wfPFTWqvKv+Air4b7y3MfZSByPzl4TS1wfzHgh6QhZ
C+6jLiuoahAnWecyO6uA2NMtG2KesCgAc/hFWQfHp6LOxId9LdY51GCTn1irelW0BKzD8dh1I55K
nkpC+co6jGvT+tw7lmAmOlYgVY2C7IQuvkL4+o5GfmMdMgME2jhW5+n7olBRduhjt55vu3L03cfC
9eEEWE4wBAjWhaNZtQ9+7bOxrkPb5ytNRvKrJP1erJQtZHWk94bojkluIiLmbvjJADba5B0CzV2S
gm02CZVeZ7cjw7Chzda5B9rH+31S7DWFuzTo90iLs5Vft4xHSfI08JZqYIe5lNzlTcJbzoAVlXdY
lbAiTEy4CYn1lu++BhG0LqnLwOKqsqyG4RnPLYXhJAS870EBTLPA+Td5lCSNupuMtZcSTdxKzGWb
KokjL10JLTLIk64z+AgpsV+dZG5l0SEYgew8B6M/NF8FLkr6/nyz1i2sSDbUyXLgh3ELjyeFaxhV
XZKebKyj/Xs3DGXCzQ//LLtxYpqV+BKF2V0rfeZQds4KD5IZ/eD00dR3LK7Nec9NUrRIONwwkVc5
tiPU11HyVHd26150O81cqdhSTvgGfKfklhX2RRLeK9sy8Ua1rsqFtxgYquiMz6dYpT8Sji0N+Ye8
ZMO+LEJBQHRVtZPNKXECLJo+GiqIoaKl1trAgo8OFCi9pR2YpCNdwe1VHhCXzpHjOxQ3PICTDg51
CRoGO1gN8cNynzmWv9Cjluz565VkwJiBFoEzuAsMZkdqEMlN0W5AmxZrpe6WAvEPpWn7zRuRbEM/
9c9GB817EBOfMzz3e5d80INJme92hr+zqPDiLcHlV/yRo3lXc1+BHx94N4mnWWMmAV0PfSxXMaLC
ovF8V9J84PVrNRMwgkwQHCbb6Nd1ELEbc0duLD5k9dVMTDu/l7iwVj4NP6S6GUXHlQrSHLnPz51F
L1V1xsqZZ7johbm3Zx3uYMtYO8fS8RowRbhJ4uGZ5AzAWXZDCJqlqxZmcXUXEnk4iFSqo12QFuY9
yY9EFjDcd1xrNGLXX5RlLb/Z1JZvnTSEoDniNm6LnkRd6au7CsQG7NNq2jdz0q7LNv0SiN/3KkLt
ay2PLqg57BGrq/ieZRxCnxV5T6xAr7Fm4dcnnCD0IU8oHzfpAIZalg6+1B5Jaxk0naWXCMv6aR5q
etiSrkJLIegYT9eFsyZQ3w3WjyA0/FM6CefZDhmGF3kJe7+tDXWFUaTJhs5J2DLMVo1ax9hwnzPL
JiIAtKDw30QTROlFD1MKX5SbL1MnKQaOgKCFyC9cJdW69BsOQ3aPWXHmeAAzjdD0Q8LD+hBFif3N
oTDsmOEw3dsjTS5LHUAAdWrfAiUt7WlHKoe8bFPRSLhIsaIcxqgbXqquqW47sjVs/WvPvyc8jWOw
dr3sEXh9Bcwy0jZxB8d/Srx0PMRNW913SejAxWWwX4lpbPemQgon39wm6znTY7Yk9C7wBNfQQic9
dOESMSyE6jsFz7h66IxzyXubeBQnfh0LHvaHDUrMNZPA/jTv027Hb3ylEWh051VLMmw5jl5HiWJD
2qUAjLCoHYfnlk6nAC5H0iT9UvR1f5qSpnnXfpI9WPSChxQi9POL4+D/Ks06T+lbxrB9IVBvtsiB
BbDtvKlS8rR87Q/+NfnaMfDfcUNnxWqhXN00Y5jvup689Dia+bRpBw2WNkrBp0K90Dn4BNPtN0HB
5jxy3KjdpUE8DFzfySC3PWbSoBQxzY8IKnC14hkgt4bLMDaJ9aB75HuNJWcZZ3SQts0oERGiatOG
RfKYlfmHVWVix19QkjxnxHrh0ircOjPOIrtKLEI6c+BuDDuetlHclkfF3LR1aGvHC+Q5OOnJ6+pL
wPnwViXm8OQm3lByOw6Hp9Ep8ZymKiMmmxXnuizOhpq6z0F1SKu58m9sHXdYUCa5E4iHEBpoB95O
SXTwA580FPk9GzNd2pxmM+Uj1totM5VJqWTtFs0NBnHjw2dQGeETzPMnX1bkOtNxyzeqXesPKcph
K3r/OzWHcE3sqvfBV86O6DmuDAxXhP7Q3xnHisY38Okl0ZfyU5dcFN+L5soaIdiBMUjj0GnByUCm
z5u1JetvfZcB3Bp9ibcVJePBZQpega2Md8zk9bqc5JccDard2gJIcw8Unb3/Hekn8xGBPDyYnGLJ
jwbD5QpjgJ2AHy50kQjJwnvYmsP2gi+du47RQb0WsJU9gcQuTRpBC9FKNO0ETc6nn9QQ6mT5Fs7v
DDFNjQNE3Mrml2YusaAh5DtC0ewbLaLmphaRuc/B2YJQypOl9ttdGBIYX2KXI2flSE5UMy9o4ydF
CC0i+2wcLwY5TaKZNveCg0437UoX2idsFcZRI4uIL0ad2o6WM3xOg3iqRZOh2rnRgdgF2dRgvoeL
4v1gxqoeNHPkJWXyaNeTO2XlesAEcU9aUFGi0vb1jd2apXeeCr5dC4OO6GNMkiBBD218CWUZLcRZ
GBW1CkkpjUfJeOVvfR0msJhLei0WsFLCd84+Fk6EYAav4xb3pmPar1NDHqBKauRUHyoh18zKngHM
OSvklQZUSyjvzUwiLWYBXuPKfusHXd8P8cg5SoX6tqzVcJjmgERd41nH0J066pBE+wAGCeW4KspV
ApltMSK0vigXEFHr5MZNktrPaUfABV2LJaCZx+6qDPJzb3IP85vOO6pY8CJ0XXxyK4PgFRvjCw6y
azvo4OX7ueR+PXWcgmBkEFoDkD1exsabTny3cZxpEZwIu7sH6CvfGI3Tu4wxBNyPsu9K0fFZ5wm1
GwHCbiJ4TBwGMjLrg62yfVGN6ZoCmuQhDWp9ERz/6502wZ+bvle8C7wAr7VSClOPTz1AXahdnijj
g8UpN/E5Lzd8or1s52Ot3LCypukEWd/60QzYHWasf2ucRhGGJ4DYbdBgW7SyxoFslaGS1jV3xrWo
ACx1SUznRla9xF2T3dpZ3ty7rpPRXYplDAIaabLSyM5BwtnMLId2V9f6eyIyqgm0at2KrBxEjBov
/fvspQJkOGArvGYzydiehMKa0/AHRS4N7RxTgoPCJBrVVtUhvD5rSTW1R8Bo/vmKIbqwVnTuWm2n
JZqtZ+90HB6xXdJCAcjZWzLVxMDuUwuHZ2KAfJAcAB/i1C9vetzwH0GOnQoInPkjZqHByZ5KZwIS
pPxZ1IUPwuzwisEJsDH5KOsE0K7bNPQSQTynlflQX6nm7RwM20gYe23WVP0CX9lE9TUO33bWTPOG
Z3Zf5NrldZrUq3LUxHkrMS9mkbrvbWbaHzO7GIRoyiRWnPe5YH7rEZe3FEnq5CsXwQtZKGOZFSK4
F7NVr62BFqQpLHISx4R4LZW1WzJs6Z48jgJiN+Knb+BHnIwcMxfnaClfTFt1dwATNCsRzDx55R0Z
aeWTAX3nw21bmPRSF2I90l7LFOXVbzj3pltfTVLjPSrQM4N2nuWKdWOPgTDL3/M5H9o34DAOZEcr
0BurzPiLlU0lPoMiGr94WBKM4I09tRqDh1MRPyTFMImHXhAbW3i+WZ1IqdMlSSKLwhs8eMPqfzF3
XruVI2mXfSI2GMGgu5mL4+W9yxtCUkr0LkgGzdPPYteg8WdW/1WouwEa1YVyRzokg5/Ze22sRTlU
DCuL4svIC6JdlzM5+rDHuPFRIqblACjNc1+kyxusyB09YuVfktCqYOsLr28vB27soX+ZPGHG1sOV
ZCS2wG0vAnQo0P/SDrYPpeE0kheQiJfMwEywG/WiedNe2Tovv5iVUHJgqTTqNu9FO9XRTuLBrHGj
OPxs5+bfPYxOmAxc43qjl0zMGj/DBIZ9q7dMIa8GnzLpAh8ef1c2TVNdtXmgW/AwEX9l7tDYYOn1
MXzzhNm+Nmix2dJfL4OfLjt87Mo8AhNRVwU5Td4VlDDb+zHgecivlhFz2j5CP0vmTmr31bEiip0n
cGkD/q25LRgiJinsvMuw5YLfzxJDGIhV0ma5Jvxg9Ahp4yTqCPCK9pmDO5o+LYBxPW7TyG2jJ52j
8DwIFgHdIRjjoPxKEcEv9/5iFwz1miWgxYRxgu1qGUqdIOCIF1Kr1GL8W8fqyeuG3ZYyYa8RJvB/
SrQzLZQdBy2H4VQC5jgLIANmJ5/FyHXhOvwgS+ZG6Y+lLh1Gmuynudqz0+HtqGXnB+d9ZsnpRjod
jX/u2468aBsxkabrFIlFVsKMbp5BextL2t8wckqEZ4jsD7WvOqYgObX0WUv2bHlBnA+jb5tQCnUa
OGnYbQAcmF7cOKsCtRUAg+o9a4JIHQPRy/5IacqwIM4nW5zNaUDDwFaoBwWhiMg6Rw/Bz6r8UOVX
YzXV2Tf4xYYmyFChnzUgEsVhGWwsbKvct5+/FxHohQiNeAm8bx/SzUqdHTruJyGSdWWGErs7OJbm
j1FoPHPvIuWmL+29hc2eF6kuvSR9AVFtKRw+u/IpbV85jDN5Sy2UaSpk0d7JuhDveeJ4bovvaSw0
PbyjMQnEtMY8OUA1w2itZWxv3rdpb9bBLvHjEIZCy/tuO0uYxxGOA5cOGKjN//mut94s7qxcD9Wr
wC4lSj+iG2kiSJdJRIn52IkoZjw8zUGDiXLMzmWHwfigo4xDavVfOXfDSpQ7tFEjqwNl8pyBApEg
N6zYW6rbLMv4PZOuzhksLljoqvMijcVrlPk9fPQuHsELGfpEtI7cGidegWN4uVDqWvt18YVKfelU
u+HFv8i7RHUWqusUCWESlYQ8khUXHvJ8KPsDgkV+a4Yd4YXQwwR4qVijCHFTcjG9QIpqH/VUBGTG
kR/Iciyrot2I7h5pR4vPHfqPmtpz+L38W8o3fkDNx87tHPXFEpy70VAlZ1Q8OJT3f2xF1b8vq4bw
Ih5kMUBlbI3vtWeRdm0yeXPLgNDqCg/KGEEw5jAPJSAzbOkjgv2u7YpdNg3WBTeXFV4PWtVnC5+o
7xVSwuYdPpBl7Wa0bUcG2Zg2aDXlfMEObvAPmQ686lTIobTv4RPO1Y6DEOhhaNmGEMDFw5Q5KoF6
c1JVuHO7somwVPmaGhb5W3hJY4QdMLDJlMQfY3EYur1MGe6qUL+AjK/Qd6NJZLoGQGhNfINV9qmy
XBU7oUz7QTyLuY3BdvinWQrdETXvqJyitOZyD7Eu553juPLFL0qeN6KXaabkEjc/HS71OzOi3Dn1
+NXnA0p6covkynrbzRwM0X59wjiiA5r6U1Gtt0afFfPHHw9nrwX3aGDrsD3Z/eIjyNQSns0JJB24
r8STDAbLAQIlhs0Sd2xBoegdwLoRn+a3TSX3OZS2CwGIaDV4OOi4Ejue5nNvljq+ceyoRh1GSJeN
IBt9IrNUjA30lX0qAiN2sBeZP3o1ZoSMG9c/+H2Ij494kOyC8Lg2PvNt0Xz7nT0m3+RvioXJs4xA
8gjc94QxWvCrz1mKlOWr0gQy71KJt3KfA55jcBrXBau57eLwy91KabgEja+K/CiXMj6OEujIritM
HyzI8vO2OLq9Txg0HTvrYTRrTpV9Z8x28nNeA15+5Zogq+eda3ObHlj/Mlm33MarDoSPzs/tXM2X
ElIn4boBU3zYPw5ZTtdTXlF3w7FrY4IvfA8aJ2TP9kA4lzWjjWpqGT2nPsaaYwjDlzSneqDS5pwu
I5DripkYBIM0qQ9BFnJHSFBuznFaffa7xJ2GAZRNBwxhUzallZPpnNZFcd6VAebt0Q6y0yLD1D2J
pOizM9qN8EmpWiVgMlju7eIArB6K21oD8Fi69sM2KW1336UClhQjsVfdBtGIJyIr5PaPd8Qfq9Kp
TIpsX6eZIG7Bq+MrviS3vqvVDGhAs0ztn5sZueT1Hyem38pcPBlt19kBHgPsjZnOwkGpphyz6oYH
LlzoByx+VaLEegLbVXKSy7RkZ5JLedaYRMGTR2jf/QRUGWH15o3H6eMVmmgW6rCnXGngYHZVdG+N
8G3k/nOwVGQa1s0oQURPmP6JSatnm5otbjPrVKH07A5ijqiJLSKcmttRsb5g8tlP1hHbzBTeWEw+
IyTC8RD8KNzALa4g0nqfjBna+bKzeoWCndeieaQics09PgWG4BH5EebRhyjA4zvVBtyYRUghaG97
udeouM2jh7RoYAzCnZSeRWCr1GcGttAWh9TmJXnh4Atuv3ifFLCC+cowom2YXy/Wdcc+vzmOa9L1
yVU48WgsB4n/cEcLHU3jFhwbAXgQ1WOyIKEd1peBdktsVxxTyPQswA5YZesJIaS9EyELhfGiavFk
EZsR1CPw6NLBs+MZ3vQ/wMCQNRmN3iriWbWyrAjSEB3KRjA2px7WflKZhw5RZnNHMzGnR/axbnDp
Q2gk8CmTZGI0UZm95cCY8IfnQ6DXGfbEluNUlQgBr5k/le2eTq93zmOWpgzbQZ8sz/+vRnLtwaHq
mmMPtEYKmzTZoMoA3zDy316uYzs3P/HEcQJYnkgsOG0Ulc0P7UqcIosNz/kqzqxmegiaBvhxGg/c
Z1VQcdFsYhZqKAF+05wsy4oxNGGaHx4Wm5qGlGK6npNZfOuZRVN3Gkcb8bzqsyq7jIxrQLDGnpkn
pDtW/AXjom/f6VktNJe+tD98S2btpz2LkD4QxJ3n95uxTSZqAHaWCbTBvpTxR2i6MXkdQ4w27y6U
BfMYMd4MQbMsiLBnwu7NGaLZdAfzPsf4NSasIi6cKnfyqy6mkN9Hxuvsh5l5FtCu9Ys9wXm3+suq
ZIJyHaHFaA4LdOH8xWXPz0EPyBwbB0hkr1uBfEoq1ocUXT8TqIAGIF9UB1AK5paVYpF1dFSdIEMJ
O9ut0yJ5Yj9JAtER7XQEhQRLXrbcNRFr6Ys67b3uo6wGjSECdxyOPSTQ0XChG9nUa6JcINYlS7pc
LhrLz3XDpBzrCZbMeQYESHsWYRSs+/m1BleRMh2p3PEKD12l7o3g5XgqteBsbunQ86ssHL3l3ADU
QQ/UkLIL7xI/VJeepV1Uh7dZ5Cv/Olh6sEgM/1EAMhRpxPrU9441X9AzDMPehrzev/gu7p89Y+By
gE+X1XYnt8PoamaFBeaHdjf0jF4wcre1Fxf7Ek2F1dw4lulFeAWXNsWflxYUusOevFOVVn8jdvtN
Bbi2766k9lf4hL0QRcuvwg6Xmlp7Rk9HU5f4CnrCU7uXKlNN/j4lLks7eFqU9UvBFXoNi5DXz7/F
Jf/I9v2/mrlRHP3HK/5//jfh6C//0H+Xqf7/aApXfxk38/Sp33+Pf1//jT+0pcr+l5Q07+FqubZ5
QfxHWirlv4Tjww6CNMQ1RYH3H2WpK9GcekJwinn8zV9s4epfEDIDdtaSwHZqv/CfKEt/lX9RdaNN
FJKaEvWbWFNxfr2n4LW3GauTcZflMjxnj6nOsWLrv7lz/+unKJ/fhzkEyqTfRFB+2gRl2iwjOIV0
tnDO5v1p6sv546/FT78+IOsvg3jRYT2H0R4Z3e9aNhyH7D68xMA9rIdNm9jwbgHEnBh7puf+UHVP
VtUtF3UuWPX89UeLX3Vef3w2XS4qOjuwGTL+rlkcm7pFG2V2Lqdz9KNgfb/A9mVvA3+MIlRflnMl
FZ4H3LQ7xMTxcy+0eKswFUc7/GFgQ6zBKcCrWr5kNk2tVFF/2xiM/uZn/fPVIOcrRFqJEm/NGfpN
DKcCY3JvsA1IfKe/74I0izYKStX0N9K3X0V361fi2qvizuWKQyldb/z/KUQD9heMnM7Tri/yHveT
Iyf3BhlrO15RZXh62DSDWbLXJIx5afzTXxIpayDXIor/ob37Tc469OxIWUQFO5SFxKcms3+BX1Qf
/vqy/+mqQ7oXnMnI7XgmCYj69VdsHeIPY9EKst6z7s14mEJRxTTPbrq8/vUn/aqJ5csMGJB5apWS
Ow7+9d8umjuH4L+lLXbMXhn9sslAUYG2bhdMk3VRUHzP//wbZATJ0Mj2Bfp19zcdYToMapBeRkTm
rIJT4hlI/F5t/Y3+9E83CQciM3iGJGvwkCd+e27cylVaZXyKA0r9PvMAXWGix1s5pc6ZtNtnttfF
7V9/l3/3mb/dmGVaKURafKYM2tWeBABbkEPZEAf80gc5OLjY98//6WdyJPG7hrgFkKr/HjflxxPM
LmarfKYVMTBd+lvhLGhhrRpTj5uNGBQNOK7obx7CP983HmI41+Zo4gbFwPvrHRrjAGaR2ctdO7XF
vXF18o5ux9tw/PrDxnhl/kcmHW/u/y7e/tMjsVoeVtODFxBgJl356weC0Iq6onXdnWClcyPCpm12
A4NWb8eG0jr762+V6KHfIrTQ9LIi5INCZSP2d51VDvs/5K6ibpvZb3Oz61jumePQLVl13mRWv7xk
PSveI/EPZXSIy0VWR9ag8JHgluPcLBjfnFyhW/GO4N0GJRnnudHnXYOT+XxmT2UdICHAhKtRSbMe
mxCtQPrOVL0X2mU9WQHOQEogJ4EWz0fUexqGFYaBPmz0cbMOKUNfPZfNjYYCry5m44vqfFxwsb2g
qwew0sdoIRbnjJ16yFq3FBHvrSoG6Zgl4dR/sF6EaTkHJH1ejnA9PJZcQyjOMw+IkdAl9sYUuspr
XUnfPcPiDnU9dBMfx78ZTLUlQg2tb2wzPSHsOeduN5BpjylMJqaRDNNIEi6agTraDqEy0ZhCKI0t
N7sdW5JxyB7Ge3BL4lziHFrps1RjGgcSlLl0c5j6VgFcpcvBTqHtoGGQaSc3ga2Ec/Jiu3uOWHL6
mHnjHIkGZs05/uR0VNDgGhmjYSVvuGOojJRS5mO30YuvnnqbSdumqeeFr5DgF9Q7FO8rQDKQ8XYh
7Ol5nlhrHUNMcmIzERWHQ1D6hca5IIOTZChi7RWIDtzUjoruiG0b7ePahf3Add4PMNxmA3XEHkcN
LVsVUyAeRl4X4g4BQdYdiZ4q5XFpVd+MWOlqkqEtNgHjaVrCRR6SiYXyJetVvKDsggzk0Lqcqk29
xA4qFTTuI7ypnoWnI5CiALHoPXaDzBBXfVaPiQ31BH8eaQ/Q9DDGPvyErGLzkllBTqeduxddx3WH
uM20vrsEyhs+4sWu2ahl0eBskFa2zwH4YCZrxCmyMiUmN78mBaSZD4EkGx3qIJsLyBpFsav7xntY
GfuA+Jy8rS841yk2StRM4Pt1J8F26Mp9RyZAwYRKgkyHHBha8Nr2vfqKYMnOW+KCjDjY6G/TLevA
FoFuNrXPhibqUcoWzpxDTvaIXgv//mYm6tzamDhjpM9wbWRww23zzZ1fp1jxG2MRRBZFz/lgWhI2
vUETEkPWZ7NbGsljgeA0Pa8XF5AGcrvmrhqIOtpbRFu0O4uHyOGxwnwKkbqOX+qiIrNiyi3ar7hj
GbK1hrlF9kO3eJ1mtSHHSXozbIJgnZ1nA5u9zbIk/rgdx0j8hLbPelU1wUxsyIAtY8vn9J9uKSGe
BH7By6hTIw8D5oC53hFzhheTa5fPpzQRoTp0xBs1h9kJGgRSSi7DTUNhNe78hM3Q3gYk3TyW1hjH
97wEV8UTRD5kOyiUrmd2GahpyBN5G+LRfrVMm90g73fVcUgn1LBx1uXpmcZozMqRMKbgSTqOfc6j
a7/h+55jbJGWfCA3cQl/5HIOEGwA+LSQpgZChz/wnJbJrdORPpBtDHR9/julnXfASBr2WsmRvVrZ
IwEa9YtgYN/dOv6gu4u0EMODcWIXSWZNrhFkuD5KZpBROS9lZjGFBMxBctS0zQkoyC6bgirvwGC9
k7dtnPrd/ejXkt1z0GvLnEo2ERA4kbzqn1meiwnVYApymGezKvaj6lTwxZ4jjQ4FtWm2lUNE9M4w
W1OytZhcW9sCyENxC8NwuJYlhLqDAWPIVixZCClhg/rD17xmtp7wlvhszYq7sy1euvBal+WOhBLn
dQp6sqXDzMBSjyKT7hpt9W/ISfILVqHjl2A49p1ktnaPvdVkN/AvFn07ssV+j/AZ/Ag9338E0ZoT
c5eC5tgEgOy/Qgakt7YamGhHnqu/sniSTBD5c7FpnD5rDwuduz4r6iU/Zrxo+l1gQrRkOWtnD1Vf
YB9Rr8Ql++sKLkw9MKGLmRAyrC/jgdFSKocdo9TR24yqhhER233YnouGbNCtD1j2MRUcn5uScRT8
4rTw9hCMUKEODHbfWKiChCoz6Pynkgak3RnpsrUKhGN9dpY9uNux8MuXcK714+KwwMSqMAFuQlIl
v6YcLshBtrXTn2czoU1k6aCQH+Kapzwiq+VEBE2kzzrALu9jHjCZk8xZX5FUY6koFQxrmJjzdE3C
0XJXMJTS2wG5LL+E6yUWO2XHXvbIC9A2CLIT6m3ND/1VFm72zlAJERxbVszcLRo8FLOuwnAP8Fjb
x4KZYHxgVwDtBIqWfhz5VohOHxzzHiD3/SyoTyisoDrYG4ddWLoRHjbG4+zmw9XoA7wgf3tSIEoq
p9/XWRdzFfFlYxCZk9fZ5feHjJB1FXSC0UZKN+k1UQAZCKAPMAi3MKpbves70PonQ3iMjWZUtby5
/YZU0X5JrQ9dRWOzHa0ayKRJxsTb57NT/eglRKLrGZf3sGsV745HezZ4Hko2WFfVOAjUnVWAGMsm
//zkoxH5SsAlZNvK8iGFOJXbfHpVGOJoHDI4+B3f6HcWZNraARHkVsAOrp7jFkLI3vX6OGJhUPPf
a+R8EwUjXJbWD0FxhPOcuOzUvOJFTlnaHaqIwe7OBabO4BhgzEJQK6UyPG7cB2gixoaIIEE0CdEu
dXo7Mccl2jCtxXuHVYLUOju1ydvLc48owMUK3om6il5rxnISolINpztSk4NeVFgzV1YoWEz9UL9b
bPThmNiS1L9JSzPjwZgkgC7dTcA7iig+6DDV93G2Mh7pWRoUuHlYj8dqDDp7i5zAn3YYMYtpnwfK
Plid7OFPBxGOrw6/516zAcGATqnzkXIY3ge8lKtdCXVp2Zhg9LqDrnKw2azS+n7fLwHHpYA2r0mw
0L5zIFrE7s8AivrldkDd94aYqYMvMSwongFCZ8O+i2YibaLFkNfFD2gvRADJ7jRBvnicA86Vs6gq
hoD0OE7NXZgujX09xoCnd2mTc1XRGiT3PvWoRfgL0P3tJPVMzNmQNnuHwDjk8Ng/P3Ac5pSqIEz6
LaRuD9YaMW0ZR5JnVVuVLKxP5xLWDLrTPL7OCDoeTz0ca+SirnIctDaNOEurRlI7Njmg+JVu8lYk
CrR9ghDQnEYG1fdRTEjiuVL2KnYZVfLcEIm9nnmKuB1Ulc4Ny95KHW02A97Jd8qs3+NnovBNRZe+
MPM171qOWbAHnokwQ5nU/2YNgI6rczCGbI01ym/D2fjgsfM9t8eG1d7UNfrZEHny3MuYBDgIVNzP
yVKKI84rd+Xp+Xhl4tpjs6mGWT8Dd0CROPlD84GMuX6oUmOeOo0ggzqcqb5f9/zSmvBkj3yxQOcb
f4zJTJhZAO+WEtH+ln1OdYcYKSO9yGkScgZK0b50uSG3xAUqDaPcWwDMDijhN5Zp/GeLTBOzceY4
0PtCIHra807iJ+KFQ03qMtaASNbJttkrzUSKJy0U9c6vvBGyswp8FN00RpiJhHO1IDCvd8y14HQt
oL7nrfFpgTea8g1XTG934zZwkTmez9FscAtFnvdQ+RNbYgbZ1RV4u+VVU9lle2cCGAQjLqSQk0AU
QBws7XgGbad6ieYItUVZl+U1l7MFnZOBPALmksg7r+/mHwkpAaA4UGg89OgfHqScq6cuG8t+66Dv
+zLp1ALRSefhNozAr2zaICcWeS7nABB6303IC6f4OVzaFN0VmL9wS2k9fZqkrK6VM629BheWHRNa
9G5vUJlS+Mbob6kRk4BTq7crnFZpT+HvruEvjWcxe5/9Sb5YCik9cnrYs1TFGV++yerqzIUgQYIN
herdwgmpuSUMK8YwTKOHWQ28RAjTRks5K4mATAzNt+Avp9s6ntoP5UlDXFbi6BtUv7QCkx8CE2w7
9Bl872HzIGTZIIyOlI32erG8fTp1jt4lAMVJhZ688Q00CdqhsGrdK2vkbN+xy6kfIDhZHM5NSsoF
mcEjLo6IN/x55BC3sZk4ip7I50s+iJNvphObfdLBgAkRoCab8q2bnbI+9uMUPBDCiSofhjp2EO25
/Gk8OixjJhe6D0HNzwE3Qn6mZM0b3DZwL3ssU1T+A3haxgmMIHXQp0+CZ8filnAUWx8rw5OTLbhm
NpMF3WDjNy0A48hwT1J4KfVdEuhVbwaM++d9ElCrJI2u+23FH+O90zUhjwhbNaChko51b8i5qYky
KPAmdGVZ0qGUEM13o6WhhBuLJnZjICNOKwRAVtS7ro0i3rd9wqk4ddFvE8C4Hfmhk6NGZhYB2REO
uMaa49kdA/cNvKYivsPNSN6KBIANbYBdkmyaVUDaqAUuIM1BJMkIJa026Si66G5oCgrC0RvGNwPz
7DGnTSrWYK0KkYgg54mBYMgRo22qj3YRa5ErtLPsGOWuIVYD+VfAQ+b2dgozPHexFbLsSkrk+nuT
jb3e2kUnPwMmW29jutTPFWswez/z6ocRWljNV0IIXLtR5BnCSAtpwIIy4PAWhUX0r7ZGG5A/iN9v
b3KTe1qrITkAfcl/tG5qvkCXTNVhSlJeQrrQlounhrxtBoyKFVnt5ig2xt72vgmLmuubanYUm1uz
zOGmVkMBvJ221AfPN8vyQLudfSUos5NtkkGUEi5O/vOIffS+Y0bkoCKIF/wJas6+EIcyTMSIDnqy
FBJtrI/0x9v67F71RhJrfen0CnzbUDiXcWcTVEGcIy1lEnjyXZLxfMmWqn8zsZ2ubD8Ojg3Asf4e
KpKLCLSxk4yyVmT2LnfdwgV7H9fVwcOY/EEhMFQrUQVNU2R5/BxIsed8Y2vu/I0n/AB/XO4/WG5l
PZFH3L5HUbHwDnfS+HEo134li+ph3MLF8B4myqVkG5YpRDRCDkPnGOL+GJk758wl0Hx3P2FMJ6/Y
ipunyJeIg3vC1PpTDHOBIJNuYdFOh4TyTwaI3M9oQykktdQ5v0dOfXFsxr58zLnQSMxL1z3lGI9b
oGdhQlxQH/cXeokp3+2pumDt4DZ7OdspbukAjcq2RcFgbWPZOPejl7cCDw1mbGxVbnsPmKLEg6Wc
hdPDxYJG4iiSwp0/qJp4sTam1LTQ3N2RLB4iLJLcBJTknLh7K0AuviE6yo2Pg9s1N8qy5FvY95Ca
ZMNDueMEJsE1GAYGSDj61OVQzrV1jHzAS7tBJQLtpKpcGgftK32KQhqe94pNloSLUAKzmsZavRhd
1w2upRF23ChslKc4x7KbaQjcds+Yain2bdhPya4ty/AsnYn9wZwwmwEA72Seez9jGKN6I97JgUpI
fcSfhge54d48r+jG4hO0i5pITmPlh2Hixtta6UwWrszLvrkox1nzT7j0oAjc7NdVq+xu3bQia83V
Pj9DhQHznRQ4PqYilCe80HD9rZNGPI3EIETHv1Fm4BPGmUDCLRHCnntySCSViCDXpG5Hh316gBTQ
XaXwXcuzMQQTu+nQybG8z3qiHHug7rDf2nZESY4HKtyr2CVqCC9OvIu5fOaQIcYDkN5xr+xtxZzg
1WYclR3KKvEr9O5THyAARUy0dVglIlhpBQkAWeehnW0ztjN69Uwiwx6nJ57gxT04qD7uaBXd7KRp
ljzQqhFJJNpt1ixm15u+clE7r7QV61Ld7ZdP1XvuuRTexFHXoYx01ey/6Ezqzxgpdb41KkGGak+j
+8V8GGpXr+IUUjJ1yXzwRzn8HP3J/XdJ3r7hURPAKZt44p0SB0+8n8i1xwXvlkd0ffUdWwzbvwq0
ap563EhgBGEh3RYA4l6ZXEQIyKykp2Ruuw77LFoIiBP++oa3pkDXG6cVUEHdBujNJqCP+FyihqFL
lrCo7Jos9Qitw5m+kz2+gIOBKvHhZGjUiaTVyRbxpe1eLUFXk44ckRPtOzOx2KIvmCdZ2jjjCYBJ
kd52KdPAnV4SXe8cv0Myn/Y4BzYex+yuH52mcndLVOEKZShZ3cpF8kQMiHy/K1gx5gTAg3phip3V
kVKTprXFg2nKJyvP6qe5ZVuDJbmfHiElKCiJuI4qPBu0myfj9z4OpBEY9m6asuaynjqOczWakFPB
sENgskeqBYjiVlLrMN+8hI9vFbyfEzD7o4tqmbAZUkRQMU5ocbRXYv0XUf6eFDD0D4aHcAZrSx7C
dmq84MUuQ0JIyEri5T3UseGD62ymWu9K72ZegkCdCtWEtA1uEr+EFuOb7TDXgMuY2jFU61Jf/WSb
oMWu4DQoNhlALr3DzZe9pS3A7C2w7wCp0iSAgdZyyYMTR7N5DZANxgd7dpFiTTbDpU0M9RYb/lQh
q3Wjtnmp27r+UpEtHlAb99HeG5KRi8mAiiTHrn3ixDTX0vhuT89eYPrLOKC/HZRvH5LINF74xWTF
x7mkwdljAkUWix4i2w6DJusNV9pwRYyfDWQT/4y3H1Fhqr1VE3VMhosjZ34uFUVnLkNe5lllTShB
OucNMFXLiQmmrdrbsLDAqdH8R3e4f0gtBRmX3YYwWhSDuUqSSpGb8ICdv7xGgFJ2h8wSEUmvKgqe
/AyB+kZ3Dg6/zlv7TIyjMjjUHkqf/SptpHLxhznAbeVHl4ldDeWWsPO+O8/w4yPyXep2H0Uy+bbD
WBaHSloJYSBh0TwqtqpctMy1fkQ9MT/bhS+hPjQM9+K9DxqJaAqIGLeUeMHnGDpGbJMgLl9s+GbR
rjEif0pNjX9TYDYj0XAypY9E0/KfMCy2vPU5H6ZD4Yj8k3VyJ7bsULLqHbzzQlXc+dGbz+wPgERq
O+2HadQS7fvWZ4jMGRkSu2lQap/VozV+Oe7Q/xQQg/IN7xiclmnPxmXTWaMVHkC8ihvl+LiHcjEC
cnYHXPG7FjELzQyTiSvNCWFxIkIs9xVCwEss192LLbC5r4Hr8swZB0OYeaPVZ+Ggq9+2qKlDuuSg
eskQdEEVtufgJvMa9x5Xlfy0B64v9lffInO5phtSLjjAI5EjPWMM4TffbeWVFq/I2UIATLT2xu0c
eWJhXTTnsvUIvpsHDAslfgZqB8ayXyFxQZxMg1VeWlbjR1vgRWitAFjnH/Gos4kniTjJTYK0Fuhf
m7o+2vI0x3ZNVg29ijv7Zjv2fRFs6M0Cij+4fBi5HY/cM8yHPzPXTsjztdgLcF6OKdg7vMbioOac
pLmKcXhLURsRVYhcMsbdR77RG7xibhO6srFGM9nx/MIw72+US/IMsC5yVluHKhfSywBAkAn9CpZm
EWsx1Jn1Y9JI9SWrJTW7rOmm66LFwLyxCW7RvAJqbKdtbol7JxmoKyJF5tvOmtEhbp2Y2wJaQZSi
x2RVOZNI5CHqZIPm3oxObwgTGB3DRANDXbL30GNjjmEsI/dUDY27wdm0Jrf7xLtsbUIgH8eyjKOt
jBjKbzyqRe+i8XTq7vDrxeKs7wL3eqwb+1asdzXFFa/aXds3BHP4hcNQOWbhO7L2adzLkZhv1kGV
u1jouEoy+NCPIGAdczzqB1xe0t4Li1xbCgErCo5JwgoS0m0UcTBVUz7um65g7B0iqWVPFaBaPEZY
m5pLj4eVAhLnZn2VM/u0kFsSVgobxlRvZeARSAjPX5AxREN5RyViYa8wirrLnw0xrfDRsYfPLmI9
fiQk0oInBbvYsvjF7Shbki6ZgHgMb5MZeEpOOjtW6BaBzL5AlFfulpwBwJZX9lLjhRi9L0FPRksd
5anYWiVLrM0wMtXaRkUZfofh7AXH3udv4LrR/hnZADTjhvbzSpBBJncR8iGOLfwt3baUxinw2Kzn
vwkjc0GnBKSqT6R1w3gE2X+aBBkcNtuJ6m1IbA228zWBKGXbV+AdpHU+dEkHt9QmFQvTFvzoetNr
PT/y2JaYgVXP23hYOBRQbdvRTVo46tquicc0KV57TM+4Lbfo6BsM+9FqeSkWaqCtKFCUI9MvaJEK
4iJBfUeNNXO4zdG9W0QhUQIt9huOb8bn+E0celObBhZutzP5BzphBjUGlJR1Tv3riyOWQTt5tJlZ
958prsHg0DhAO3bk6GG95TVdRvlN3VSePlLlszGsGWyWF2Nis9h0pQpgx0tMbhhd6McODg3ExYx4
8YWXZS9PTgPnfVulno3CNWuL7ASXf7gRnsuiQ4huAk+UU+lu8OczOotj37yy7WdQvLDhIqBCFoGY
N06WE+ZZ8HpWh9Qt8Vws9eAcqPMnsfUQFK9GeavHxh6kP7o6TZm8FkxkN23bjZcM8SlTBzcsH8qe
zFfULHN8pWLVEFgeOol1ILAmSQ4lRr8cdHwVoqCeWppzjLdDvpvo3ciSyMIi4iySinqEhA1Q+UkZ
eYfJWco3wSFPaxGgYWGCb7w33ZiBbMUMv9bWyJrRg52VvT7jk4u30Fj2hWk7xg1NbmffbCdyZMdI
5lb35vAZukOjf9K+oLM6JOjJ1Rs+AlzrlK1sdX4EDF3L75zkJ/2y/F/uzqy3biTb0n+lUO9McAhO
QFc/8JBn0ixZsq0XQoPNeQoyOP36/piVt9J2ZjlRaFzgdr8UsiBLPIdT7Nh7rW+VQktCp5yNlkjJ
RsJU6HguI+koRoOxi16cPQxagcCdSSlgIM6cMJBW5o1fuwohLgWzpLUKQT2JPzBsSAf2UpN8QSvO
20NL3S4hGDwGHkuIGxAl9pietuv8eLV38OdJToUqZNAr9jMv0nEhWRgeWvFQ4xSnp7Vq6oRBru4D
W8/Lp3VTb0f4CPz2ohwc3uv+SvLTrmN5WB+wZlnQQlKPxTfv9IJZkVfqC115p02JaWbKGJJ6kqR0
Z0n2CiWchWJflMrSTu1k+7ceRV4VueQm4Fp3UqARMGrtEXuCmVBavfj+oNanNjEyeWqcFOIwkgFa
o9TnZsu2Pfaqm6xDIxvoLo/G1ogukyzwZUxPdVwrel2yx5XHY6uaAdGXw6Ji1w0+WyObQObQynCm
8zQpTIcgt/x93LKUMQkS0EgIXmKzMA8peQeYeZrGZPq3qhP/UzMp9srZxfNl0wzhxC0GSOY+Fc32
kgZVffbstIVDbyQDO5mGcfiOOY3Hk9c6/TvBSP6DBsWWvaDGPHBHKF8rdiW2rROAkcGNtKFTdBDr
eK5Cg26upFWrA722erzjQVHQqid6Y2Y6atfSmy40GybLbvKHdj0YKsv9s8H4+mpdBiycuVsaZIvm
TrpziqqDrpRXurkTnUqgyBKwRUICTaWzUNLMDui/HP64KJr1EX8rpvC0caw0VEbnS9rK3JfzqStK
5w3Wj/9mdMO0BkRkmJNPZ01rnCv2DIQDkM9Bw8lvdbd6tOnip7c49Mr2K1p3Sbw0gWbXE8id6jTS
EYUlDOPIiQbCom5oLfVDRP9ES+gQ0o9LAqQyqn5a2LY2tMHX3j2VWpLpdzElrH0qjXEQB9Zych8z
iTCAmEqPtv6gbGa2WziAeWkkFiX8Sl9LP4DhMNIb2A7Cj1Lhdu0nkyWxxhvpw5WxwStXYH9GunxW
5nT/VHz9NyiXfxpr9T9Rm2wjePr33Ntdpt5f3v/2/qX829PLkL291N8xcM3tt3+LrzJ/AR4nSByE
Lytc00FJNn3pB/Cu/ITCF5GVzT3jmMjp6kYO6T/+Loxf0LMJz0eaiFrZMlHv9aDG/+tH6G3491QG
SDG9/0imvCmEf2dHwua1fXoGtmcZDsJoVNHfq7wGRA7JNFsGzBgqFHWXibt4oPeH/XII+/q46Ad3
ftCdIPePN/uqvfczfLFJFKdmaFsFqbftfmOdcLMFnvxQoytEpbk8ptOjvl6n3a0aujCnNqiDfD44
8W7x7pzmDSNuMl+6lA7Gw6+X4T+6I/9cAP+dRv7fyu3/J96KXLR/fyee+vKl/1vwRVbckT13Hcqk
YTm9/+PvG2n1Nw6zI34Bw2RtGWoCV6SzyVz/eROC6Pxl8z78KmMUtmVsP/rtNoTDjPBbd8C4CVRg
6AH/dRvyI1Ng8fCEZxvcquZ/FKLmfK8cRV2ouzoyeWSqFkISxPPf34adqjSnnZERz0ZxSm0mcJ4K
pjhm1UD5QPqAfW+6Dta05TrximM1Dgc+VDCs485PDeqq4tBoIuiWp5FuuwH2pJ5JbS18ELMQTXoP
kJR2bgFK+da7GJ59QqjmThGRmHxsC/moFEmfHTyMND8itiNREbB9s58J2RlgiRFtiGJoOKRD+jHZ
Mtcd9C8NRSq2qxj/mEZ6Rz5bl8Upt/wj63CFXm0CgLUkgV2xjJt1/gEl9ydkSfdrmh6Ieo4Kf7hw
7IOFLnaoinALSTMmGX5zL9z+80n+G12L22aLW/vH37+Xqf7xxPJa+lbF6enOptLsCbnpGgB1TDac
W+Z30djZ+58f6Xv1+x+PtP38G70oclQyP1ouoW/e0hUfjb+AF4s/fhVvQ4EbkFcFG1rvhwN0LiYD
E1rW3ktoGmM38h5WSjAj3jkC39qHBJWLzz7B6wrMTzjbq31hOmGe3ww0q+RQRRapFihXzz2NBGf8
iPkt1I0nZnUBIW2gNGKCXqYgH3Cf8beGbrn0t84s9ZNr3QEdob9HoNNATiT816VtIiQ0dFzQilmg
QbTiWKPvwD9GZ/jcNdru5yfY+OMZ5gSgyeUZ8aFz/yi9x0zlxu00yr2kF8AW7DC/5QmGWPVRNeOx
MOrdUAXCnfmODPo4KaUZ75mP/kfK5+1Cf/8xtmf5mwtd6dDCFzou+9yPKfBpxdGlMFzmz7b5F/fU
95rnPx7qBxF704rRT5n9b1ud0DRQAm1qO/2vvtH2YvxmFfyv4zjCgIeHYl7ffv7NV/JTSaut4Mz2
Jh0Z+0TPmzhUZKik1mnpR+lfOgYmb3GWurrHKdo0I0iWj1iAd6vgXLc6zj76iK8x8pCfX/VNR/77
Av3Hj7bJtL/5aKJX89gD19xD9MZq64Zbl7NQ4Co7ArBoJo0IYrUxuf/5Yf/0YTN+PyM/vJB9bcbp
OXKRu01A1DQ0nvNd3477DTz480P9+W39+6F+eEXRDcjaRHGoBbEvUC3a2M//d0f44c2RKqkXvuQI
0/Is3Q+9+otX05+fLJ8QA74FmPHt599co82g0OYuL1niOoflTbncHYkd+PHbz7/Hnz4OmzPNh6zJ
mvvD45Bh5J+rnuN0aJiRm7fqSV8ffn4MIf70jiMc1bUNzA2woL7/Nr2dYEOouOMq4q7RqexbuLZp
5gFZ1Mm61sPai5kerYGqJlKwL1APBWtCz9QlfgQwBwSdrwx0btiVUhKycVTa/DgOyOCdjCGFAVs0
gEK6K+LxqJX2ZcXwrdCPAngU89FdnaY3GpEDlSoieokHvX1Phmmvq3Ijh10P7pvevWuC33fbs9bq
ZyO9Hmm7eviwUSXucH1MK1Gg7714NJrdKk940QN0q2G3+uD3+fzu1sPiqdH8HcvqPoG3OkHbACxy
IuKEsHdm/NnAAOup04yzNeZHVJFHEknbVo+avrw26y/6OTOa10y6X20xPjkEM3nxfD+4h8G8BoZ5
h1Dga678MKWJDi0uilH+pAgw6E1cDJw4MCUXG/xaMG/IlE8eoR55rRs6061EWaNNz7KAUSKsgz3Z
hwYxTFvRwU+uzc6PuEVumQJcw7+7LLp3RQmxHt27oXsr1kPM2rh9ham29zE9zEW7RwpYO2/J+qzE
R1n4LE4vdlbdkgYQOBtPZvbDYloRicuwIbaVVlW00Eqc+vxqnb0LNZu0YB6nrtt3RXN22HQzn9MV
mXNrfpUvE/iE5nK7XbTsvcuqPTrXgyvSey4P0RHMi1gpKuaKSWNfLqn57ql5L7z4YZrxaWQ6DdDE
KC4Z0l41sCU2Mc61NU4P8NWOyu0Pc/cQpyVirwuincHuZJHaJu66c1HBTxIaokrnuEF0p215yLja
M02nxmbsS65pLMOZdrs9vGoV8jR20kLbZd37zD/KkAIwOQ+918HXIgeHAU3GE2aCk5tcNDxlKGdO
OXIn0IvGpO8553VCHTpcCf2fFUHpEPGojmBad5Lkbsa2DC2sCD0YBDf/QzXe9Nj8qUPA5IfodKNB
vdIPlzl+Z/O6UftJRx8LeobNet6DC61GJP8inNsq1KzxUw57j5ANUKs8ZUUVEv4dyATtMGi7WNFM
j80rH2tmV5pktJfX6Ape6Ow9Z2K9qZ3mulmnewAxlxWlrC7ewOWcITUxAUkPg3pTtBSrWj5ZzNFj
JlOAuAHbwgp5HZYviBN3OrRpMTMNBxzrDPTDZP9grnWUogkqfSRbt5hxgn5DSovAIqZzRWSb8fHd
YUfhdBCTs5HsDqjHw8HPrmca9EbRBMwGnRXqqAG+Ll1RuRdHaQ4XVdfsUrO9mpP6GeULU0oz8pqb
xkRcgIKYmZuXDDfw6jgPE+4O5j/OuM/gKi75E5jmU9pVR0ZE3JA2OrHneGlJH7Wi1BF7AAwhwUU7
HIxXnvcwmU3EPHunoZYa55j5kBn1mgy2YtLsdzjR72Rln2iogYizTgXxZ5msiVejqaLHTxbyDVSi
ISLmPVByxN0R8SeR6GZymt2bktZb2ugMzaqW1iq3ZdWffBcwx1IdSRajXbfutm9YeMOD0+M9N5/H
KYny+gF3QsHFaadrQgxv4VOc6IU/e1K7ywZJPnEMD8XY5cl0mLVLzTF3XZ4G/fqcmwUDHhHYvK6H
RUbgJXY8Y6BQ9gYHMoh/FNVET67cyx6SQUx7FI8Lk/W9UNAc+4SUUD/ymPA4bggli70C+C7NRIqY
02sN12S6tIAp0+Y4xIV7kUrm2bygtIJIVvOrzri8129TX2HIQhBAw2wh0DNL7lxzRBP2bJvJvVRE
oIxX0OdCa/EjjQHDApdJlnQW61NtMjUCJWPxupvyGeJl/iQZvQL2v8Cif2O4FbLO4qhscxfbhO1u
IfD9g0zG489XwV/tkd+VXWxqkVLQEgH8j8nvhyVdW9Y+zVQj93bWnPNNMp3xMkBo3XhQ3JgUVzVb
QhNhLWo/jVa9oyNQ8dKLYtSvZmolufm70qdicv/io/1hef7hk/2wPLuFVzP35JM5lRdaMr7R44U2
OXq+/glZwN7vqz1DzvDnJ+QPpccPR/2h9LAg5Eo6lnKvQdv1xdOg8sPW6fz5Ufyt1vvDaSfrnRez
id3c2L78N5VU6vaGp5sFX85FLqKco61RbavhVukyamDvANOFTDjdbAVAnsIM3WQCq2Km4X1KuBSl
hRq/2404alx1YQ7tzrah8rC3TicitrmvhBKPogM3LQYkGWBk+Kud/m6j2Cc94TQ5T0xzsg+DAdMR
40PRG4FlRIhS2BKiaN/FcmcjKdGbgmnapzaOLIKTdZjxasPVQf9H+3/oneVaWsOtINnSs75kRXKb
av3t9szBC3yyk+qTxijXXpPbsme06FdX8Vjv0dA9oV0m9ne661vzearQCKYPIGKwScp5j1vsAW9J
mI7qWC/x0zI5n8ohuV/ZmuimPGhAJAlkCVo3/4otNVDKC5OqA/9ahD0jSHSqTLR4oFNr9/MrZ/zF
lft1i/XNleMVGEvUQNtteU1mKzl2DwKfJ20c4GSXqGI6aPtn1TcH3r2x//bzw/+hf2SY9Le2ZhT2
n80a//1903febEvB0RtmuZnat6f0OqvsywGE1q9H+o/6i/+2efhdi/H/ty6k+9M25FVTD1/qL4n8
vg++/dI/e5Cm/guYFbAIOn5px3e3dvdvfXDvF/wRMDLIGyNkhzS0f3UghfWLTXPa37zPwvLpT/6r
A0mP3NugFy6dS0gEhv4f8TpM/vm3rx464R5tdpxmhikMtld/CBSyNdOGE0HANaqJLOgbyQAV3YuA
sADJE1XZ0M7PguarGalxQUaf4HjD8F3zBB5LwyTyB4gcAvwKC0gE2tO57HukrlGOQpPkknLRERWt
hRFUjnTfC/LO/U3W7ZeXtomtcSrtagttIA1aDEJ+ccVsMpLUfJfnfrDBn8UwDfHvlSRWJdN4I2qR
Y9CE0VoHwsiXx3JmKxZn3Zbv2JHQefCUQAw1rgQ1i6m1HisGQR1Bo4qUeH1dmSAus3xe8MBcCYQ9
4C97t3+04KNnO8EZ0HZuLJCUiRZD2K6scHfDyEIQpxl2S12TaPoxtzTrrrGE+ELIAU0vQ8iGSbCG
SkKjSYViwsu8z8M8ICfzCa4D/Jm7bgumThMVFTsZboxOijPhDa26Zn5nege3a9KjJUuU7f5qm2wO
FzP5UDKZP2doVXAGkVnLG76wqusCCwl5nJzuz6Rq2B97hERDsCCxu3DXGctTq5pm3g1+3nYkDeAx
n8x2oWhaGK23euU0nBtzvMVn3WHaEt342CEHMkkrX2jfJiRVu2zleyIqlOvxJVr0QF8LUFdXM0ir
G+IxrVc0eJY6VJVnA5NuFHrcRlW+vFqSyjib5LTnXF5lHH0w1iH8kBmiG2HLUb3O1QmEGzbuERub
RrmFVbRu5n3nI/TlOqfFpaeJ7GNntP6TgzDTjlSsW2BX1Nbhy3yN7wK6FWG57d+7hVY+cYOzc1Ej
+MzI0wpsmVoMLS/oY7v1Q4DKUl4Xcy1v10GuFyaOns021SAfZkXvvBNcXuOpMkuD298mZr2ENkKv
CXdjHiVxTwmdaMmL7sQqD7V+Mh6FQxpxpvtiDft5IL6n7JK5CYoRcexusROXeJPFxyWD21B+1jE0
YBQeFPT6QmMgnRBBg9SmKYb7IgEEP+WLzjF8SE+7moQQtnoMw0/IHUuJhH2zZqVqZUnUPFXc9n7t
tgiVZwb93EONgKaVEmUOGVYQYZ001PSsvRzB1niVBHiWnWsPx18eIZlDqZWPjRa1M41VWA46lkAT
YeZpZedz5Ws90HLeQEfX1HI2y81QswUrFlmdCeNtT33jVt3eroy8JmAigSZrwLcEzaWsqyVGBJ74
3XznYqajHTRtgcpLJiobd22v3wFsp+ZdOwxyYR7LYt2xtzfEBwgSm2jCdMff4C3/DYvX/3PjWven
KKmHL/I1e/luOLb9wm8rk/ULixIsKd836FebW9X5r5XJM/CrMbqFQYO6/PeFyfkFuhz4FvhTlPZw
Vn5fmBiNWQZ9NcN0DdY5Br7/+399h/nof/j/3w5woIl83yBlZeJSW7CpwPoiGNSNH1rAWdZnvpvw
7ifCejxnaaFFeITss+YmzYvVGOqjKSf2UWgiKGHnZwstPrvoQd54wAAuMeeKV9TAKyodunhluqQf
Se9c97ZaxSWLAMnVruW6n1Bu9Ye2BExwYbsoW30UqdAxyO2dEGzcaWVmk7YyaNeo5+Q9T353jSR5
go05qVsdadkVxIH2qV+1hAFamkeTrVBsogKNioGYFOmb2mM+dCIkiyM5DYSztBsrtw+Ixuzu0FWL
ByERfVgIvV8bl9rRTbPpZJFWcaQfMtxNy7RezCjuoVyl5uWaGiv9uLXaY3ouiFCdrkxbv01MI0pm
974ExLpbTQMev+XBaXZIXBlmxWmw4hffSzOKeELPY9TSJKCkO0Qm7/EEvnpKsigr8bmWZDRXbndA
wLzPsV0EeA7PplXeOMnjtDT3GkEBxzSxp1vFKryvfByQkKen6WMtx+Wyrj3M/JYavnhTK6CDlJjR
V3OzceGApEpeXo081R+EqrqTtogPzVpPn4vYh8OQCO0wGUkIIeQaLbR9WA1Z38VVgxAGz/HjVOtL
5G5bJLfRIHhnfRVIh0Y6rq2SQO9ucnZD0aunwZptPGApFt6Ehf3GV+kbSeQRyEggEmgM8NSTcqZ5
tLjgdsZvKoUcWnXWcGdZ+DDqMtEObaxwzLaCwPtYkJsx3Lr9AFVBw0PKXmpaSCKDL3IibTyc8cID
TSYAXc1PScvbepn1XVKoV9fK7u3CyqK5KK6Q/LVnb8lJnqjWdG+JvEGxvV4MIzRzOAvQ4HdlK1/T
jUadqKSI6mp8HM0N/NUnKr3UQKC2wdC1fIjekCo06XeF7I9PHp6HJ+WShmbgf7yIPc4OOlj8JQ6b
oWyprD2xGVWY5DLMMyInunez86qtvzwFlpnMJ7c7x1h0d0lv9RFcdu3AUJcAiZXTm8bxuVEpWM2x
uJL+1h8imwQbinfwcjZYVEXem0F1s286EZsoqVwvHKG+3mKMCoSTHNBNE8HnLodMh9pmLwDsc5sU
BKlFumDEgubVQusEVUJQyDXzEbp7dzZH/4uUxgkrB1aWnHRbO5+D2VrAlwzufJWOcxtJMl1Gk+V6
nPKL0aQxsVKphPjJx4j0ASJyM+M8ouDEoqjvbWkQTWDV1ilrLYt+U3vdj564m6mkgsLtABnIR3ec
mhvDs+9qE3cmwt5fMx1tzrlYI9fVXuZWFpc95o57SYpJkC+WHroCcbnAfDijdnIC11nQpGI7DHgQ
5Av7VedCpp44FAs+yREPZTHEyQ2tuTnAwPnZRFR7GEtjelKOJfaq6dSDMu2rwdM4V6kW1m19djHw
lrX1NadFJkWaXTnJLJ6KejXDtrwZeh9k8LIxRTyRhtY0vbFlRljX6daTPVdgJ6WXXfidtrcyXHF0
hT8hqdX3NStxqMv0Q7zK0Bmy5lDTs3MNniaa2Zl7mTGwehKYUsn4kG9lmt9B21K3Wc8c2RdXmoUN
fBmeGtckOi/JuSeHlgZ29l4v7ourumt7LNtrN6Pz75Q0vqomPqZlBuG6hRqcKEeetLIYGT5U1ZXp
WVqQMvvG+N+5e1r2xZs1+vIySyoSMudy/Spztve1VYLHKZ3kogAScsBNw+uuxw8FdyGPdy0hxGfE
2uW+z+cZxw9hnSj/GJcgPj/IxUM4P+U2tkha9cKP03AitueYYV/cTX2BgLxqrteJ5jwNV0YmwjAw
YRESulC7QQjX0vvFdc3nrCE0E0LLYFwjPJA3fZydRVLcxSZk66gs/YzfXa9KQP2x75GBVRtO+u5o
hXM0Rj//lNjZcg0SVn7xi8r+MnPZzsXq3xljTmHnTfOrDc3nZWmLju5NfMEXWd2wRI2fALb2WIo2
aYNxkoSHPVRu9j4MJBaJprNCbTDqpwbJyD0JueVTv1RrYDrrKWU6iP7XrO+0hujS3ZL7JiOE1flE
7OkY1H4VbTu/xa0f40o04ZSvmrXjNXBNu/wNPXIeYHiCrQ5rNdTTEmck4CzzpU2zvt0pzeyfMi9l
ZF8bG3slsxJrj7AaJ7pZd919vTq0lPup1LxDv2ji5Gmz9tka2/qS8qPwQtyy7geha54dQBdQn11M
h0e2RfXtQEjYyfeLhjzRRgt7YMgoZrPNCoyGWV5awDemnQHQ6BHL1XQ7ZiavAbItxleFj9gL4prY
NBBt7RP0RfuDwA/R7vDnEJPTlzUYr6GJtZdOZep+NE35oFlefW+2af9AKeIhzKmdXemoPuixDgTQ
ngkJI4MxaHx7vnFsd71Ca6zOaVG2Bztei8dGGE9YM7jFVNVc+O1snbNVzi+cDySOK8mcXwiaahDy
pOprwj9awjLrrUd3mZMRd5LJGxL8EcwRad0W9aEheRnwQz3em8qOOs+WO8vXszCJ/YecCUmf69ed
jO+1ghQIqyEXbNueKL98dJYy/ppJwhAXSzv2/XIo7XeIuVCcmeGJMUS6/aqbCHPdIoTeK/Kg8OPl
Jiub+NIrFOLqnGa6ARVl1OYKU062sQG09nUrF1GfKEZ0SU9s2rwyMvdSF2IVczjYgkDzE5yT3L64
p9TBd3lGsVKFpj+MB21N7EdhqCmkjLCuyCgUd0Dwk31NOgUMqjWiU9vfjYSQPEoeJ+atA/Ox3LWY
lOTCv02Tun+BlWsjYWSZiUsc+mot2PjkuYe2ChpFZlH9JQPd3MHHweC4/etSuivuCDVxcip5aHUl
3u0FrwS1V88KiuNDSYq0vjMuSNkqH4CRuPsshtQiZ+cwkYdxcFPj1c31J3b5KpS9XV83vkSlnXe8
1ZsYFkacHfWlO5g8l7ZWXyZecyCKnLekX8/Bagr9KeMay6Bmu3/BIlR/IW6NKmVF/byabXIAaDNZ
BNHlyXvXFy+u5skbszKivJ3tSwsl+b1N6E8ghJneGoQ8fe7kOBI/OjaPiVNaN5NCDuaUWxwBjs1d
O83iwO45fyP/L2YEQudgLSzrEThRQylQd95XqyohLMH2cQ5mSzkLtiy0RUXaI3MaZhJLctYLhRmk
YlIL+8oUzhF1PvB9COe3CQj489qY8jj3uFGB7iQ3pEMpYv3Wqo1c/EyhkeD1t1lhmX9kd2rFQGpb
qX89rcxgOgCUNG5Ho3kE0NoD8ql6xVwpBVzJazyzYLLhW851lGZoMrX8eVqKo6UNkWvED/SWMg9E
VJDMDk/FsHYHBegkDxzLi08kVBtfC9H3x7ZKL9wMGJFMMutCpfxtuTjzsUiX6iRlq06rcs2PnWdU
TLPXEoMU1oIScxo57kHV9R5t3oy5rCtLIliE3wNdtOPLRPVFTnmfJ35kZrFxZk8+9JFYhRUH7ugW
PKVCozgzlwQXzHafZ/DSn+XMpLS1h0OS1c2nicwb7o8lm6qQGz8JdR1XPFWUgTNUS43Q7GsimXjQ
amykUujsPFIrkrQEAIhM02bCcn3tgy+Z69DecBP6WEvtIWq1rSPA+WHCcTfjmW5X9XGSXb3rPCsD
XubIhVlppvQPNc5IIJN9NhIIlmMLwxSix5w43Xsyhr4gY3GzEraW+2FxEqzTUJOK+zm3qoPmxe4+
qTEMkQUKImoBv8GVr8zd2JKi1S4ZEvwtgORDOblMHq28uuH9n+zzhEKuH6QeEcCY3cSgvRDb2vLF
zEGrBFpeNF9NrV9figad2pA405487g/kyMoEFbucdmtNoSEGqjkzJxDOjDvrWkuP9ro4l5XNmmSR
6nBNyoM853VbfjDZBvBiYlPHAiJI1uEDTGUinjk76oTBB1oLTU/AEhq6kNa1L+NefW6RNm7Rcxqj
IUUqgm2M60lVMa+8Wnfqm0Vl5nFO1QC/JyEGQeaUKvC9zwaL87kjauaACxSpgGy0i0nzsNMyetyr
3tMvYIRoESZs61Tj6jjmttCiNN8sAxghqk/9ssm1Wm+zwJCwsDrGErZutZBvhb/5oEs2LYd+KoyP
zoQ0NGTDeo9l+rXi/mUITUtyxAM0DBUswqErdw7tMDZfHdsiaF28euA03eDrtHYpVsvAAbd3MTph
2z9Am7yfpDh7fU72u2PcsmF4Vv67NScnE9rhqCa8+VVGjQvogyDE+4YdX4BL2j/7qeUGMyF36EVR
dQzDNHzig35mBmQjMGw+alPmB5BnhhenEF8mNCMjVqYd1qLAqNY9EsGruZu1II8xQ5Fb9JVkWZ5J
Has7cFk2DP5oR25efYSJ717OQj35vUawiML67Ffx1ZoW466YVMWUShDHm5TecSUAMw7ZF9tX7sC7
ivwo8Lua/tgSBhn0bCqYjZPdq89uTNgf4zFCUgONqhc0qHUpFLm/tUEepFnuLFns57W2H+RaaXst
btZDZ9ifxzj1PvEiLI5TVjzXeo2LA8ZSSpxBZmhPBA6vUWs29oFL34Sx2dvHIS4+TCM7RF5tGeWF
P7BXYEMPvKCt75s41mZQMDXYgAn8I0KZJM6jTh/djc5JLDq5Jgd+sYtWf37I8vVtQUGAKgfnOAEd
KsQxFN8SXsV+p3OfrKz2SUuy4/wk/Fy95iOJIzaxCyUBPxYC0nkP46gNRnPWAGaM/r3pMy3Yydi7
QgAL+WG4yoqqvEHURoRclzl7AqOdvTOIyLalF0wYNEL0HM3O6pereEGH7NsUmN1w7Xf+W648h+Kn
HoOq7KNZMy+sDDoatBM/XLzuEaPug9QavKEdBpDU6D8PgzMd2VRyv9pcjs6HNtCNznjsREKMbc6C
NCXXsWGI82gv640xl8+rIIPatUb3OIxsQNm86DtVMbnosmtTkwm6AKLiWv6G6WUHmwo9MBbsMjRX
zChPqkPmGGFrk9KAFR9+xsDRx954QZ+geLGaz2TrgqeaMmg4YH0wpMU7LGx1xNWDAqnR/vXGaog8
pLrM+9c7Q9UPndGd8FYhfYLJHFrw8XadMNo9Ad+XrLdQS+KHwnzVzGk8CB0PPha+7HVOtgljH5/L
0X12+/FioFzvDKM8ACGdSMA0Hlgr+htVqvZcbZogHZs7ckNxgZN0PblxfTSdOAEwGe9HOdziwYM0
I4Nq8pejYpofxAACpWHwwknq+pTS79t1gz0euN3sO+mQlFzG8bL3J4JfnLz/OGGiu+kLrMh15n0C
XVfu6iY/FLHCjF7EVwX1+LGN6WUvK54lq+ofUZ/tLZlfNpV8b1HrR7is2KnyvYiCyNYzsdyfLKOW
d1XvfsCGhgGyBMfEG2Y4kCc8Xpf0CzCoa0cluv7EFn3DcZGqEwuZ7EqROHtsjgOA+GGJVGXeEb3o
8i7VjFe2b6+Oi5nSnCrz1JagVs1+DUHaooamBQNDeoyqouV5SlLMeiMguqyzNy2qT9QoyzMUBf1k
OPxHg2MQAldys7lHLTCoSJUwnRYZ4SA5mu6rFiQTtpH8cY6tax223dGTBFsVHS0ef5Rs6Z1lDkE9
pFhC4V9ivx/sl4RY1l2R1g+tOb8MFroShmYyKOqKcwRdh4g5xnNGThdDYnTsHIRdLcZ2OhTavel0
RJ/4bDchi0IcTo5JSUcP3GaG45rqFb/l0WkA4iS2vrkpnRtReVfkwvCJECgNRrcr9OIChuRHJY38
qDl6tndsmZGxCkxAqGjijXJNgBLDN+6T+giSi+Wiiv3DMnh3FB464AUkQqOldpUBUI8n/TwvUNjG
hg0mWjbGTLH6mlKUffGW9A3ynxPgdWA8Bggt4BWFCVr3lpuusyDc8HBST2WHTsG4S/3h3h5J4V6J
LOKVPdxXeOz9rPxkEZJyWklyYdrAaE8al7rW3jm1c5AWkWseFmiRxYeiXT/LiXIig5hKEImwCOrE
f8meB0GBIz4N6HaefR/PubvGSOrKSzKD3lwWxUABEaeMy41PRsWJR0K0c0obDdg43mFCQ3/R70UL
wBAto9oNs3WAKLpr07kME7euP4iiSg+zmC/6pPdYODYt1WK94FY8Aze5hPfvbsAsayahsgJxq213
oBhpVg4trOiWGt2264FUehRL0rOKizV1CKDkcpEuFwGBoHSqqkM8rGuUurD/hiJnhoiADWl85lQf
Msc/GQXTvqZk34erlLHmPCzs6U1/sR6BmH21sSRc4gbHXpLa1l5LHXmpFMB2r3/Wu/GTJoaQNG14
7rJ7d7t63Lf9UO4Ue8HIXPMqTKfWT2GQ1K+ssxg+7WI3WZY8FuAB55VRaDrMdSi7L1KYESSZa5rQ
MA7/D3dnsiU3dmXZX9HKcUIL76F5wCAn1vfed5xgGd2d6Pse8/qi+oT8sdpgUEoGpYqqGORAqYGW
qAjS6GYG4L5zz9kneW/r4VVGFu13Nus7Ow2MXVT50TnsscyJUlqPWLL8i2aafFvMFw0uWy47Y+d2
5zad2l1Z+O9xnk7rsdSHUz/Ww6qNBuAthsfYUi9c1Z1EqB/7lofJUI/QhEEcTPSbpKl9DsBxucFs
KAXFQ1ufnDbSsvW3kF2DM0j2kIVX74wxhbTzSYvh7AMuh1viZuteVFsZfxuxfOhvXS5nICIHqwQy
pBF/QizZOEXCAAmG+tae6Jlr6f/FX0g5EqbLl5p64b1PBJLv40lxN3/UtbnzE5fiRwA7f5VmsHqV
rKY75ExjBZQcxKJeJUj4GpByQ/dOPVdWqGUPKvIujWb3GOzK8JwotpdwFp56jwndCo6B73Pvbymy
cwYWhawMXqWJhXCK6jVl0sFxrug68/YPG4pMd15r8hfNg+yxcgfuVMTzX1vt1aKXVI7DukqUvdDp
eFoSuplRiAIXTDqLaY48+GLax1yJW0aSd1sL117sH/WKLpy2+8i8/GIKvpQcjz5c9jAyL7tFkuhH
Lfe3ievzjk3ROsWBZrj2ms7VeBGRqDf1YDrYk+XAqUzIpSt92w6eOAbg/9bAZM2XkUFpUTpwls2e
VSp4gAqktj6dfS93doNXFxuOUwmDdlHfyQ6UfMjGALpakqHe2nSpu475WVsJm9wKpsfwbtAhv1GF
ObzFXOwcQKLl1D+MvrWzQ76EpGUTKMvxXkThuuGJS2p6Eaq3Im4WPI42qrXbgw9f4TyxKdpASsEy
AfUpVEt9RFFBFoc8wvkubW9bEKGjGz1UbTSBuCIZQJ/HMfI0tK/+vm2sEstjz1O5qp8ypia6bKE1
VWW3TC2qBoaOtQU99sj9oXofEnrrbEaJUa+1baRKC1MhTypEsOpojtna79uRHS8CQqm4ENzSpIo5
CQ2eeiERCF1NNmi1MmPHXFkZfjJ7kmPLpl0Bp0f+w7c6VdUx1mlgNKaem0qHOrfw/PqMQPoNmEFF
lKzkxiuY/NYTgKabptNtLLCaBtGGxyQ+GX83wnZeMaw9UnlFC6FGy7Km0UW+KARzjylAAA5B34Bx
zd1zXXYt234YAZsos4imwzJPlqWI1BOUCkAWLRSznHFq37E6T5dTaQe00lHbcvZEzo2JZ5C/1mHI
baORo7Mo43HFy9HxhPb+VdNLEFSdU2tLPZ+pjeTlYRzk+tXM25OW2hAssnAPvit4kVYjV53Lbb4j
XLfpzJKSucH1oErxEqPoMKNm3icfLgXMmUPARjkdfuk40l+w/OsfAbNNQTFsEnzmoI84TaKIOW1b
LEGxxe9WbeqnIFH6tQone2tnTf+aq2F4jtGelwkUCwzaRXIIbMR9ov0WcmhovEnTFGckIWsbVQya
LTfCG88Nn1Laq05D7GZ3Aaebr51el5iyOSesLFcrVkBegucmAgi4iCkAuGRlGlOS28QbMRAwjIQV
nse+LV5bOrsOPdyKDepUzVSbNCsw7PKcDVVF/1929cvq1gzZH8A5wVpkldo+qCN14QvRboTLPoEP
TM8f5nD9scW49ibzEZR4YGEInCGJhzY1BToTQMsRPwtOXbfXD25O+YEFXfthiJhH7EQQXkgzbNrN
IP0blTAPJ7lvb2HegLikMf2lN4fqg87GdgVmI9/klJav+0qfNhTGmAuC/zwWSQKk+FbuzdjJ91IW
9WsmrTkLp+fUkE3eRyWRTtCAMl8QmWwqk291mgEyQ8g2Q2Wsiql+ajQBM63W/OmjDXPMGqHwtkil
xjEfnqGva1c1NB4nI7vZQb5v72rf9FfUN7CTy8JkCyI7WtqUhB9rrx54hDFckLSfL54SdyfeoGXd
MRcx45XSuw29rt/pUphH4cOtHQcrY0JQyXvBG3CYMlavSAzNsNSmiT0OHpT7ihP++t9NLuQqdVBv
p6hT0L7d7OhNtYWuOQHl9H1nRTw/4BZjVrd/3kv4r2a0EBZWy5/Mmatrc/2ROb5c08//+Lc5j0wu
/i/na/az3+LH7/uRR6ZrSxAfdpX4brjTJb6+3ywXGnFk5CLDVTr3OuwuOq/2I49smX81haLaAp3b
dDAJ40L+EYvnH82EP0JLioSIJCf5Z0wXv/cCWqYi4UQU0OGohaRh6b8ExipgTnJqfMjhjA9IENeB
gCAHdZrFmzy07kh7bJ3BBTFWQFL66d26/c3s/LPh43uRy08e6PnFqQ5zeIpaBj+K/ouXVZeam8oe
fdQxCZFQ9jps4goUOckW6VJiKTD5gu+HOVQX3r4u9cQgEFha86MLPjhWDVZzWuacagbiAL04rr+f
UzAb2nFybHr+T93SX7uRZX0QBKV+5J1mZ2oowWI55loS6fDeg1cfAHtB2Ekhe6/9ympeKl2GIxmm
tNmRdpAfIeXnA2qg0QUb+NBzGCckV+EkY4FqUY0nzwvcu3RMwy/NZAYUimisl+ZW5eF5XuzaBMCu
GoWgYO/YGrBeRm4n20aZ8rKSKv82NsI6O1bvmv9tPt5/uSvUJUb/03fuH67Q8/X98yOnWe87vuIC
cuLzd1fqb7//v7xRhqmDr3CUciXG3b9dqPh5sePauKCossK66/Kaf8NXwA1QVCIRJIJJxMXN9fM3
fIWOa1di1cY7ZUCds/7MZcql/4tp15SuC7qARDjEGPsfmun00S4lpyf4pSrvHJZLgTjRp/AZFhfs
m4Sn8BxGHGwYkL+IungNAm1v2719nTRt3GZB9YEVn3O4097CfokzKGEF25NUEQeqcNG6b4avyU0a
i63jiTtBhgvyyi13ENi22GG80Oo/JsaKeehkuidRRoGPPtSXPPlmGHSCFEntrRPdDR+aRuU3U8BT
fF+PcfoQwzmAJotbMJrA//NQd3GW3udltWYeWcVOus3t6MYfOF6KoVmIIZebEUjXOWDKPRNdQ+oz
OfqDNQSwnz0lefVcptMZ+N9ZgEzaovKzMqZWyKbPI2TN2OaZsR4VyYMhz+0bohHyrPyRRt54T0kC
sARv31bJU+MbtB+YchmG5rvR8AZ6VYXNJPWjmzovYfGh+KW4ipmcQSQ1xQnEzwl57SMIxUfpaLvC
wqUc6emL6vQ1T1fxiCHZ2LS+g+UrMx8MgaOBQqHFmFbaJhn6lwof0ehPj2VcfELG6k6s/x7jXL1N
qTpYKZshkgsfGTSbSEDwGUbtLgu9o+4W9W1ntea+MJs11owcSdoyH2jncg+VlIs2meggrr7W9JGP
jveZCgIU5dzaQzHzefJHmFpp8GjYeBsMEz6iai0w01W5sqiJ/1DEGhd2H6n7QCaPQXWfACleAHLl
mAN/+yEcIB4nbv2opHGFMgxZmCrmHE9SVPHXTEWDXI/FbmnkU0EN8IhkHlaXmrTbjWIPtupGZtww
5RTkCbtY1YUPh7f1d0FF4UgQxWsjb+h6KmGisdhwiUsmYjv0GH4HYUoC+KpcS9wBCy3DnKyXLcJ8
H3wZQ1RCdizJoujVLZPwmg26c9QczUFtxlHFDwy9bZILaehUpDmpuUpz4HJ5kX6lF3vfi6nexQWQ
4hA2NMpxiw95ISTttCUQOL/1dn0E2sIeFOq9DWEh5f7ectDXZY57L3NWIIjZI04ZjQEp2Oil7Dz7
TTr1mwq0PFzQgLHykroe0Ao99Otc3UU1+inPALwEJFVqkmSeseU7vqr0EsiTih5t0xi5OJLyKztz
jEU5BQK+pZlvGhRufmmuh1J7QAyEWEkD0SAXVEzhXcMWsaRV6tbKb5LAe8uBk3kuBrSM0q2XNpYr
WgHWrpdyam3lqoaLeLGC6a5OzHEHo8+7iaodswo233baj1m41t0Kx12af4KGg7XNB7JW+D0Mw/3i
Kx03XLMSlsZuO3yzupA7lI9WxqeCVKfH5pqH/ypuiCpF5jDubO47O8tS/a3BwXWbQ1xepTXl6UYn
HnBirFsXNnQQ7LLB1tc6qWNzMs6uzP0LbPQr7cbqAriAdX9+cWKfRzZrfzKM5It7fzNwKXgdjiFp
7PRIR4dPGe9bIqeLIcJDx4EWA1fcg1LFGLV05ziwb+yxqCMs9e17iUmpJWa7KSoLiCcZTTDyuDxS
4fC/iveR1oqV09bNItE/KWk7tEFwG/DX2MVjzpJguLo0JWA8SQBrdPoNSYyVKbSjF8yl9QitYO8s
0gYMLxk7Qk1sNXf4Qv0jQpOcBmo/nAYxq0SUkzYGs8SIl2bdvzjRdALohnFvogiaYrPD4CGUD8FW
nz2oUzTeo6Lyscbazs4iAaPDD49ZLreOPVAtl9RYDGOEPPajHMqoUSWh+UWPcUoZ6suYpsdB98NL
lWbRWlkp4eBmfBOhWoExPfkJVrTRHN5dX1/EZs5iSDCyTWcIsunKSlDMq9zawZq9DVvkDAOf6rJo
u0fd62irJv1pf/ELkS0CcgdnZW/VpL0OgUI6HqZdyVor0OurU4KPLLtHuDjg3IcXKm86DuvD29h2
Z/ZaONwSyIh+SRWn5p591ZOhMDPtgEQKjXw2CHYZdOSyD9dWlmXvWJw0VhqouVXaX8MJt5LjTncK
B8zKTsNVZd1wzP4QndEcvTKTK2xs7/UwGAvbf+79MTrTNTF8CdvOXVU5WjLPujDoePDV3lKC9lk6
/VguK0eV5oJC17to8K+EGY6d3uxCmzWFyMVe4YXfsvnoX6MEngVgYHedmTwObbu8YR29yIeviYWN
hG3Tm3KR95V6Y93I6idkneZM66bROxc0ssKwE15CUdxCVzsinH/zi3Jcwr1B2HHNQxjxtUZwD1cc
4s0lW633ImSpH8JrJvsbPPmqEdvStt9HNu0bdzYh67MdmZoW4C7fPcqiwccbz8ZlA+jlUzKbmduM
6PI8/q8i2Lbrav7CuWZQPLNpa861F7e3lq7R9Bem5cWeDdOM7NrFTzFR5x3uf793gm902CWnxh7B
CH/3XUOJq7eG26jXjDZSQIKzRVvU9bRJZ9t2IS21d2crdzlNxld3tnfPxdiMFTEeMrzfeFtZ1s12
cKWy9sV3sIhXpWYeoNB6LMaQ3ur52OvOB2Bf5yjsZ/OpWJ8PyOB1kvt48uSNo2khKzWHloNsXOJy
tnZt2BQbN2SjvjCCvP7mOhSR6C3BB5L88ZXOPaDCbGwPZpoia6WVPE7GeNVcr/mI3Zh6DrroH2lD
bFfcL7j7DngO7LFflSwp73R/Cta9nmI/HnoPp65jksMfG3oWmnL2tmDxOOt9UBxxLGAgsUr9hh8h
OPhc3NzeK1Z3Fn0EZ722B1i9Ce72q+Vw3IexiNF7rMI1oaIbWLTtTZQlIl0XYYrgYFVVddcPrnao
C6rHBlymWzEFyKWRbfaXOTW00GIcXO4U+gcNjcJd0BuIkVULnZz7U5Cv2yS0X8cE+23S6e5mhEu6
BbLUfu0tSUoYq8G28UcE6UhqMb7QQN+IBKtxRCkgeAxa6FAuW6Y7zmbWW1xKnNncI2tAgtq09UlR
Hfk99MbnF9xouLHqjeGtbJ5obn3txIDm26Tv5MuW2miv2OUc1ViRR5HJPmu65gmKN8GqfmU5/Zco
TY7aiAplJ/2e3AB1bG1qYVGFM9D69FAV1vf3l5gWFlxPJpLEkH7KA/ZW/WQcTCIwi74ilVRHKxSc
/E7leXsskokfPoiOoiazGsUJt7AEiqrNVbRsB5U8jV73XHtTC+/TwKwyBSmbSFJeWUbdWO4ec19k
m5Lt/w18ynOeOjsSEU9kYSQ82q68G/p+HXf2nRsce8kFOHmwQy16L+os0y9mHeBwc4tN6gy3Zdks
9QrAbswc2nsrkBQFb2WSL2tDy58sDWM3iq0pxz3WxkWhq02RFOHW08L73sfQQN6JRT8KWxp6z9PU
QK4t1UrnPCxK/dmziwuFZjwBKu6KWbOWFh2W0CgXdB64d4OPu8uW3taMQXpYwbNhV+VJQdlbFJjG
+MCz8ZWl/yuP7yPwWZYyjbWTzrfSttwbJWP27zn48p5/98o5fo4Y8vxAWkSSAmFgN+/4U6ZD6z4O
sX/ClrLBp1Ov3aGmkErDG+YFG60IoEumOJ8mfP1x/TK4WbAMGRPJG6847t1K/BkrnZNOmpdze9lB
NYp1WumFn/QYUbjlRueymR87zbMISo3of3wG1jOt25n1Gflnq34y8GmwbOzOehOf6P49GBSJLqcc
cVAm8YM7Fya6zWEsOXyonBYk4R4SMfLk1Bv04M+kxdDSD8MXFk8ha/3pSIfL3P5Ju5vDV6pt3Gxd
VQGcL7oJF4h6B7NjLOeppvk4JTJcBEBIefhUA88K/ggNpslQ2WKZZfalTnh5QBj1hLsfrOpZd6mb
sYjTgQI1TtVY4uX4n6/pkXsyCeX+kWZwzOu8+1209++/6YdQIP46B6hoh6cmTpHG5cz/m6KHUED4
h14XgxJ3QY7pd/HeOdpk6N9jv7ZlE7D6m1Awx3uVbbgQCTndC/NPCXqzIvCLVIBwaFroWjbodRvS
/Kz5/RRQTyIvSic7znjU1cEtfVPjIefktw/MQtEux5k4T1ZBhpnZH3OdEEWdPCsL+FCefOlG4yDb
5srs7K4tjOMkfYuGb3RnsD4htska17jz84Ca8tqkoTT1HodKuZum7q9tAfEWtRBnS9nfgBGcgFV7
z73qVr7N3JpU3m2mtHQXOBSe9Jxzxtklp/vihqai21QfacHoZjuqJs5OFcqHqj/kjjgg+vuHSgue
hrD5lN8fVCSxLpmkg1hjqbXy2lotbMECgxmhhUrsfRVuT+V4ecnwyw4qfiXCxhWV+keyQcaqSdu9
KPDCdW588shDL1u7uJe6TLdZlMx1Oz4xpkbccXSWe09LjphVX6WR55cwtO5aZqds8kADjaRqRzDD
8IJQDIohXAPZDjZVXt+mmqEdTJ7MbTXuoo76JZha2daN0rUT11uVK6oQypoeVZ+TrATHUEO+qVw6
Impmf7KekcvwPhjGg+8PlxJAjWvm97o7rsu22HEmZxir9iEgp6ww9o7unzrdWDthe5prFocS23vK
LiGNUEWj4jGJWQVnpXpy65SGJM94HpWbL1EJKLS2xRY79JMcgOvQ87ZrKLs+j6aZrCNsiaRK2eIa
/GV6Fu0Vyxc1bYt5aImzQMKiKRig6mmfBd5Din6SpdRTmfFkLIn1rrIazLJlVuuIqJxKFfWCgLuB
ZO/BWu/IBuxKyz6HibMJ42ibkYkmcRHj4o3rY1H6x77wiG0BnFxoHL2Z9/JXITh1xFnT0KbHDM52
hgH5k4KGGmurt566mMm65Hjdhgqgfvvemehl83Am6pHHBI9aKFNbs8RUxcWx1SW+Oqohd1HZRUud
cQ4m9hdSblvMaPVmbLMTztRnUBa3qd3eMF6u4rp7JCZBV0GyImSMxMBUJel+rCOxDQs4JSFm7VVv
Ol/LJN3SHYwKTO3GUhcZgZqeqqiozQ+90neeaO6HTu51wz4Z+bAnJdIvupHzC/w7HqamATdbs569
TF2YBTkLtfa9cDJ+kD4/0Y7mr6ls2FFPRj8mp95xotMu/D7QAuZKqaWYIskcaPoPRRZvfICOavRe
emxZvBXN1xKpu5iCd1Nqz2OWlQfDN2n7Nt8npa5V3Rx9iQ9GJ8FMUORRzsum1g4fEA73gxIng52Z
gUUpHsud/L6TGudgXLiNKPmpsmKr4uHO1XAeOqN7ypPhKSijO7+Ua3ofHkrp3xXstsKMbwvjppyX
Xq6dPcoIWq8Xiw0i+9YGwAXxzH0xclaeRAXN2rtO86psMsq7ChNl4TXnhrrGKULI1yOalMnsi4iC
vszFz1DkH6pJ9pHzIRMeqHqdP/SCWdjD1s1I6K+qqu02TsYNYs48WPO2LumrDIODCcW36vZAYtNN
MTwbun/0/BzOCAOgRUUm8Rb5yC+glrVqPdZ0WU3yja+ox6FbXlJlpuuoJHMvuNmU4Fk5nGxo8ktu
ykhke7uyNnbePpbsEvGm3XQC6wanzW2cY8lq9IbdiNCtLdUrPp6V4MnRemZigO6x+8LTfeXI/NyR
3aYWONxRHBCvXPvZzZ4C54khcVpScLMpRMCyuzfuurDhxj8xIXA6Twf5HFcVzZjeqnbG95xpmtom
DDNjSQ1A7Ua7mg3rWuCEnrdE1hBe9Jk55pl08YDZPhq2OqfIcTl26KXBpUvCA4KlI58sld0qi4sN
iwlXCWEajLaNjenO2Ftt+xYq696EDZVJsqKGfStN8J7zvtYzkI48nzaqFDM0ct0lGI1oWUzdR50b
BRxw+gGNPLoDGPklnbe+fe3On5/zVPUZbe1kKEYPO4Ztpdee4ADIueouL/VNOqEBSYtbLh0ZL33L
r2rTx++Q5SEDpcsxJkMAIqvT69kttwL69rT+xZ4Xz90QPNdm9tX27RNtje+jKW/9NHnldr6vPH2f
dO5Ex+NsVgFWWLU72dIr67XVnnGQq5m1LYFBuUkKjBQ8O5hAbZyTpdFR8zYOB7sMv2o29cd2wIF+
Uj3RvuY8Suc96TBNoU4h71TGM3UyahXYSQNor7gZevOEMIJdxXe/9dCdNnT1tdzlRcswHYLZUnZ3
ykv/y9Drr06UHCYz3VY0TCx4sJEGc9U77Ihj3hY3oaFDK5ibyAsClqiJZESUn71kggpq2w9vQ2N8
TnXtsxMBYmPf7M1R3IMSos/OVlS8qbtexWfOTbcptXqowPdywl7uYNuEREL8kuhPUw9H0m2AEWO1
y3swBdpsJUgHIlgKGbiFVdEjcrAlkx8qkrd8nE/cuKpTHBe7mDo2pHgHa1PR3queFk9H0ycud24Z
IyDivB0+B188UGIJ11abXbIFcC343Unx3emtA6SDqNvUzNQyB6g23iUV4lFfO+XGzONb4ZiHtHDu
wjwGqTe1AMM7VMHJxGYR9v7XegDB2LnUvZjxey2dAzlCOncy+IBMM1R1uILP0FUYEOjUbaaaSEY/
rvOgChdFmN+HRfoqDM5t9OfSIyeJALhxsQbtsXZEhx+NkatpTzKhwwXxQXONXT5BOArIf9IdsNYq
59g5wbRPi5Rrq9e3ptl1K8MXaNKyFeeweLOxg7QTpyDsIWPcwYXUL3HjQnXuy5XbTMNCiYnbQ72B
u7RJZk8J7sq9RQMVzLrpS2g7X0dBbavyW1rALf1mVKDN8U/mHp+TLSL+6JwAax/xkcTXWppgiMfh
yAqKnmvQzwbpAuoJ0q1ROJRtjTVf58w4kd02l6ZWGPSL4nUZYABus+/+l9QCPTglqybsz0lGCWZn
IyPERr2l66bmXIx1lAKqJ8tJ92OZvZcdJ5/KDc8AOKh/SfsG8HG4s42s34gmMBGr4kct1E8Si/uW
G1m79joTC/eAJcfPsVhio0NOwae4qejXpBkCq0tjmacyBfsy1tw1InEYu8qj3th/6WefzzSWxpYA
gkT/IVqUEu7fBBbnONwreKACDLSmCeQ6oqQLCSNT8ioKvOqYZYtNPTYX7nPHzuhO3MlHbonhWTnZ
VeG64NBORSz0DICNI/NWE61anaSh1jQceuMww5kzkPurSeRT07lOLOepkeO93YZv/TSeZRrC4Imu
qlXAvhSZatw83VoG+M6thp7p0aVT1y4LRgGP4JKezVQQX30WRmuvuS/iEY5H6pRA4JTRbK7G5e/p
i7qDQCYNoC6lcdeAnloKNIi+mlPE6KbOQOsFnsIHigUxcIM1lMYB+Z8eydb4KJQpjmroH6bCeapN
Z11pzrd+Mt2lPfu1kmJD6nIT2AXZbSsF3ufSt95pao0FlqWIQzt9n8UDzXjkTWs956Yz9m9j4y9b
U0EddPvTWAEw5mZaLZqiW4X2OGe9vPueCiSGZKyNbhVd46E9CYFob8yGskn2F5izmARIZC2NYJYc
/WwX67im47K949vH+duTH4DEnzwvo08GdTYFt4ZSvDQxq+Gm8NDmy8cMRMxcyH6s5fiqKXzCGp3z
C8SLR+lVJzJRjwTkbmjqvK8zhOHeT/lY+0fhzOsQYX2tMbA2OtEFXxsORpTsRqs/moGx93FrLLom
YuJS1nqMGKhwod12CdlInOafmCbpI2UYnooEv3Xk3vhWk+JH7PBv5/FSzqa8Eb8pECFrhfegWcax
B2QOOaRw903tf/OMoN1aylgj7jxTNQfsu55x3mn/EjvYPhI8iK0Wr63K3WsmLgvdadItMNb2EAf2
hdRIsubdW3Av2vhxdEbcZ+cCsrUIZq8adx2dJBXFQc2OvuoOBwRo2bJwCT7ogTXnM+HG52G7G1vW
fgW31cMYNPq68aA6GFjkJ2t48kqT4DVCVRm6166dSeRJw4Dr1iulrEPRsneifkfbhIQtGFNIgVsh
IiOF5tWybnCfI+JvHJOkrN6Pr3VSkA3TrduA4vh2rCOWW5ITKLKR0aSEi8Nnp8yOoecYay83FJJL
fDUKrkYTSseS3u/NUNHVzUqMMbCjRNjIwIOD9Ce0g92yrJLbjsqkZUgl+lL0ZXhXBdFXIYPpaLbW
IbUMf9mV3BIHQ9uauV9tAQlgG7Q5iipfvxhBehsE1rWxUNwgAOHoBfNbVvlmLqyhCW9R9bhyqH6M
J+eCRZd5q+EPIeNDUc9ad/JXiV2Pg5/Pxj1AEYssN2N6Hr/YHbCNNHzicn2ndeOGBTbni4peJ2es
PtwCa542geDL3kcjebGNKt1URroxma05wRLQHOe6soaelk0cT+JLIPKMtG9BYl7IkS8iWXEqD5OT
dMVV0Pe89AS/Kw1tHc0leGjmDQylIBO9Uc4Kg46+orSMA4SLWh8JumvCVWGf2Pu/RgH5D2aFhAhu
JgAwhNnjRPCcYwhCK3xUg6284NFJSPHDydfTSFEPIR/P2Htmc1t0c3VggfeUxVzQxfe2ceNmEW1+
cyevVFgVx3pfFCMab3mw9YFNumOR8SUOgrp6dHUWdEJWr5lPfzrqADfFFvugrcmQJ7p51+ivQ196
e1mYm4xD7pQaezsj9Wc65cvQQSHxgACWymaKIfvE3dvrxwvmoWrjKYMcr7WkhX7rZikCaH+XxR7u
4ia8THl+DGv9jGvs3DCCBXb2RMTxkRa7B8Lvz6IXuzoIaCgUNc5tkyjm+IiMAIrDrW8VFnEmE8kU
JPtkncg3L2/Eoq2nisNu+xpFFzatT1VqQWsK6pg40PhRTWxMao6moJF3Xj8f49nGxEVLvskKxNKb
4K5axbBMKlJOupEdgBcQDAVGtaCqim4juAfUAi80792QLz03xG4q78JuDLadn7weU9s9s2k/dx22
ziHhcN15N0HVJXtq5w8Zr1Olo7GEa/NZq/JU6A5rY6Kk845Ct5CTKbI0FfYJO3ydUiL6t1ZxxW+3
pA4+Wymt2zQFMwnb3mVb4xzGfLlPG2wHrUIfzu+HtsVQHwKco1XoYTSUdtT7tlk11hhvyq5j1lf6
ZVTmYx47yLxIrin/wmLEB7KbK5Yp+kqM/MOaYKOqbLoQKIK10/bbtip2tDhcCuKYAsS3XdWP+Amq
TTZerci6qlKpfTx8i5JhH6EkpJlOp1Y7XaxJYVDRPgR/oxeTBAbbw9esnPJd28QfucdP4XRjdxkh
ii0wAbJtDJDaStrbmzCSQDSpsClcT2wojV757H05ZmGLsG1z2eetthVofAZa+pIIN0i3LJTfqrn9
cGhmI41svK0kSn3uLEc7WLWKjnYD+XMQyAC9jOOV6VGQV7fWw59XjP//iJL/ak40qSP1/t+bax6u
2V+WVVg3//m/v16Tv4x/uYSf3Wf9sxft+5/wwzNqy79iC0W6Re9xWCTPrrIfnlH+EcsgIWw8mwr3
pEJH/uFFEwrPKG4zXdIYIuiuwE76Q2LmH+kuuXqQhbMZ1f6TBMkZCfyTb9Oij94Cm69ja5PS4j+/
F5gj1soidHx9jqNEZxtPxT1kHX3Ea+/LWxLbyTYAUn+w8hCoHoE5kNqYucsvYgzqTdr0w2evNaAk
vF68AxgK8ZGJ+DkcRyJQTm6NF9nAgOK7OGF5YEVTHSolqGSzhc6TNmOoXSodcCRierv66YP5J6bU
f8C78sMpi3dYoe0DSPuurv+knrt27rtZP0ycV0rvlUiAddPi+sFdpFcfiR73mDYB33CCySAUYdJ5
cJ0UQ4QOvvmrWTjXvG8QSP/8lfOvdk0ok3EaoKnDJoS4rGH+8d7lP/9Xcs0+fr4k/ukf8PcdjBC6
IxzHZprgm/h3s6ZwMVwbmJolhmLKyGwYcj8uEFufEauOZQOXE7/vGrPcvzpKCgF/07BsusqMP+PW
/P31gasZkrYp2cFgDcVKas4Lmp++QmYVlyLs6GqVQJwXTdv2qGj2oYwqSPamPWz++Cv7z16OtwAP
NVwM7EizdfSnl2vsElqwG0yrCOlhXeRMl90MQqgwGSBGS/Xb4u934L6ffdvz/ui/Lv/ffjzH5bYE
xdagn4hb38+vF9eUMpQW45vS+K++F80Zsld7qycsbce6Triw87HZuxCCNi4S0O6Pf9757fv19TGN
2dR8WTjkrV9fP21D4RRQFCiXtPelTp9AFlnJ9o9fZb6J/fIqku+VZdrcSjDHz+/6T+9qDEAfC6Dg
Qyz6DHdInW9oCi6WqR6O6z9+qX/yhnLmsAEoctwCzvfLB1gVdeQYxUgW2cT+RT/DtE6t0mUuz5Od
CJnC5qKUddPTf0oILP9//KTfWeO//qh8+Q2+9q6txFx+9vOPajrQ+EoL2baEwwJ1jHjNvc1faXbb
z3e6wAKUU5JM+z/UndmS20bW558I32BLJBAx8V2QIFmsRVtJsuUbhGW5se873maeZV5sflny9BRR
aDLsu+nuCLUsuRJIZJ48ec5/IVOpq+Qpx6uYvLjEuHpXaHX0PDkjjN80tdMvy1hGyT4c0Arw814L
PyB2M/+Igx43kwpo7o21aGx9JtMEaa16nUSE9VnkLVGfQ+vhhl55ByfCYr3uu/DgJa72IZ/gMUy6
9hQUgQEDIMH0ANHSM+Dv4q4tNdQLvCgGkUA7SkNg4Xz9u64w2yoOmIgwYVfFPiFcreLAFLtdUQUB
DqsG9+SxltUpBDtIAXPYxy3XkDpGYKKpzen++sAbEYGB+Z6oEvBfBWV//UFL9GSh3eEkFSAdcpQd
WjAdtUF/7Jt/6UP7M637j/FA7beL5ePQbLYcYdBqtuk3r5aPPkJuKbKJjhFujsdhFL/A3vtzTjPv
IRnpYsK76H6eh/9xyDdf/WVIFr0Qjmtzv7x8QbN1I1DcYIqRdbrPhyF73xuIu5mmfP83Z5KBXgKd
o0t4Ooq983oml6BCGSdCCXLqME2r2jZ/8nKQ3bJqlv2yyP5GKHjz5V7G48wgIHCGrfk4mtG3ydAk
wh/KYPwwFln9NNjQaj3ikY8MUPv5+vu9SKquPx7UBQEQRiI7tf54edqjYukwYJynM0XyIgUuGcY+
x0zsd3P6rR3C6aF36u45Z3Pd5TRzD5oo0htBfftBXEIthApAEvpqpqkG5ciyaDZWAdpyR+mufkK/
wEKUBynDnF79vdZrYFrarNxRGarPTToW6JNzuF6fkrfLGYyIyhBcFVYMlbW8/uROVVURBEiB/Q5g
KgfH7lMJ4N61EfMAFVjtADOHt0Lwm1DhMKiS2CVRogjhrRa0U1h0PcF1+KZG8zF1A+QkQVEj4YF9
TJagTjbaxSlUgiKeC4k1B2OV8lGPVrQgpBQkxd0w1vglSAsDkrp5oMxm+RCvuhsLZmN2sNYUPK0i
reHKejk7fW0XDjR83e/77JPjIGkSWkH+Kaucb2UX0+OoMze6Meab8xHujYLbvEwOTajVUWw7cRi4
xDn0qOv6AUipRmUAla+S6PoZ//c/8MuwDp5bB0gulvmNWPP2eGR4btlAfrgbcEyqb/cqE3DMMpoL
FJoAhbQIyVS1+dlF+HyfwPg4Z0CfIRZgqRNnGoZAbuoh56M8kRK7PM06+mAsNnEQU2se+woWcTNy
qqdl1R8cdIexWkbr6/oK3povrnnQhQAaIaW82krzXFbUQPEwo4dGE3XUGipLNC0Qq6j8tIzPdeju
8zb7k7wxveEQt7GQPRsCFR6nlk66vdo9A2c8tFq+lcjd7BEFmGifIpTy4Obmt9AIAR9wKH4u+nS6
ETnfHgl8JY+LsUEmwMVgtTBb2qpmV0Nb78FsHlyLVK0vhuSgUY25Pr1bW0DoOCiyKlQKuloPdSly
Cpu9jtlW2R3qpiK1mKR7CA0jOgnTjO/R27FvrMKtb/p60NW8ol7odYVk0NhFaM0AynVXBMUfi25/
cOiz0E6lRQDxBa+1qPq76QQbgHybxYI0n8cGvNwAPc5kyPmw50u0c/2a8PIolKB7WqDhW+ixuLGG
tj4lqagkpRDKKmM1Hs1CJ6tNqft2XkjF00xxYXK+S/6d3fVPuXHq8GqkZ1gf6abwVM3k9d7WUNso
G0lBtMjzzse9BhWFYqBr2tIm92ZAvLVTSsA7Q+FPGiqRiQfEo9Aj88Ycr+oO3KrUJNOzIImVJjDB
1QcWtg6MIjJ1v3HRrUAVT+yRcoB2UqTZQZaV+17rB+T/c5uOrSikr8hJ91YKgo+K3gTEz9DPN2ZH
7ZnL5ED5hDIz3GYJft5qdqK5tzGlRwFwEGBCIpBejVt9BHVn7ppgAeA0Y7MVmTGoaoGF8dzA6PMa
gl9hWOON/f02M+JZSA4c6gmsQQWgfP2lrKxpcLDoYfyaGeqmMomPwRKS0Av4T0blJF+uv/zWLn89
3iqIJmzhGnCe4cdNnezNDFJNWFQITDtVfJfMmvzYLHN3I93c2uWU/WB6UvK13gQxpx8iKVHQ9vPE
4SKDc8adk89PWodWm9Cz+FAICA9902uoV3TprSxka44lvR/oqhRP9BcS6quTzo0XbkLUHbEvLJwz
zO3q0dA152iPoIo1xCoOAjAKVhVcDSHgNLCHgukdfw2LPCTh/crCem2oMufstHYFCqVKboTBrSdU
VHVPJzIIIVf+taZ0nDZLkd0ujFT8OXiZvs9k1u1rYKPHuXGdG6vu7XFGPVXYBHoI/A5s+8tVN5IK
zSl3ZmRIItBctDTB2xfTOYAPB1LNeAKots9aI/x6ffWpEHe58xiXCgf3G4zJWfGX46Km7tAP4NIq
ZjP+FHq6suSy3Bsf/O1yYxTPZHNDL3aJqJejmLVWoQYnDCQlhfzgVo7ce1af7qPM7s5BCqkWJkkO
tSD44U6ueyPMv/2WanSVodhcH611ztsPST6WOnPraRH2oVKYfkTn+UsGmhWR60S7Eey3vqVlUDCE
lk2R11vNadDOQQgLE0aelxccY5G3E8iGkmnjlgmJNDx0BYYEdM7HG6t262vaZCeqbO4A2FYH3qt9
ZQVmk+PhZvp6YY9PIemL36bYLlxfM+qnrNeM4PTQPbB+DtTzy1F6essuMAMIntwVDoYowSKiyQgg
AtHQfzCUQXpHA4L1Y60WjgV6FZ1zXiiqktk3cuhq06J3fl/+/eomdVx1y6c8RWZHXnH5Vm2I6I+d
wYQd8HE6jln6HXPZEKhHR0Vsht33D96MMgZ+WwqNL1eLZHGCpRsEbMA6Qe2prbmLmh5kYRM5tRtD
vVQp1h+MrArRAerk3P5WdiemVtVe3iEa1o567w9u5e5xHcuPWjfCe0sxAORNIz/WrN8cruO/quuJ
X+UTmO2mEbeeRo329mk8Qqh0pXhzzaHXkjaWGEx/Ijs/jgHO3xHgOn8yXOi8Y44IGEIIaJGXFWY/
4bBzqtncd5Gm5zc26tujl24YnSq6SxYmaeugW2oOMlQoEfhj7g53JdregGB3WaI/JblM7/Is6G6E
+a2tAzXEoNpLUk/V93KRFUkOPCrwDD/wwHxCtF+AP8eF79aEhusLbCsK0YtDQgUSNUftaqjYMYDM
B7aK7DNSvKVW3ZuI1Z9KfFY/0jkYdlTx9ZNTI2R0feSteEsI4g0tbi9UJS9fso6s3hZVYvpJBeal
hJVwyEejAE1dRochLG6t781JRbyGEiR3UW4Ol+ON3ZTYo8YZZuEpdrDyHoiFKKKjIVny119ta8WQ
vP/foZxVkHDnlOZ1wFD9HMdnS5+CA6uE5B1UF9rlNswyPY5uzKexMaqhW4RbRD7I2OzVqGmc61UY
maTHsO0ec2/uEYTEUiPOnfo8AZP2vaXtjpWFQ0oAqvmIbCTaZXAGz5S3kPitsVLLUKffD82AnDBW
AIcIYOPx+uRsfIeLx1yFmWEozHSZWHHRmGPfWpntR4oRJUOFy+H6UBtLjKEgMVnMCXj41RJDgh9r
6IoLw0i95h5e22c82NKvHeU+gsmyxDc+weZ4EtMqgoUrCBaXS0yX4RDoKoFRDP2P4Da6uzbwxLGp
QvO0LGZzY51tTiUrWSiXKtIm83I8LSxcr3M0w28bI8QPPAMzRWEVPX3UXK9P5dbi4gYAlYybgCoI
Xw61oJqEg0qLEX2CAXNaOL8qmunB6mtw/rC7EMIEo3p9THfr/RBftMghiA+oT10O2rZBw0fCza1H
yWjYR4ulfcIaBOhIjUMx4muG/WSO/ecxnQYfY4QYc2XNexdndfVrZUDkr80/k741nprJg9RbRUn0
uAwljIPaagScycTFcb6LWuu+qiYPNbUyoiJVdSgX6I2vTV437kdpTAjv5ROtkiCoRoE4YzCgVKIV
C1LJdSW/QuQ2OSKjQNyjFY8uh6HlLuybpR0/TF7c3HtZgekJkLf+uZaUKXaUK+W7ENdOhdjKovdZ
Zmb6DjsV53eRWRP+kMIyBlgrZVafDCRbxTGSqJMg2WCAgRb4G4KklWn3zQuyFEyP0SiipwCZXdux
94ttUtjyZeHMv+YmHYkdMj7NsRJ9iU6A1pm/5EiKZmgni6YnIFatBUc16X4bIYY867MwjvDh+Nda
I7NRy5PVN2+OQdf35FW7cQkOFGBARUOWn4t951gw2XNAXD9C0cc4opFjIzkKjwA566Fsf3Hx0aFY
0LTDl+tLZHOFUGADR0LDwLHUn79KZUVSaDDWWZZ6gTyI1XiA8dpoxjgmqv/BDrBp89K1UdCVdRsd
F8bANYeOslNPMCkqvUUTAVOPSbjvhd1pj8vCtF1/vZdDcJUFKQE3jixCiuG8lGlevZ+JxBDI9EH3
Wy/FG9zrxIOeR8hYh94jHog9fH/Ic6DU6qM3h8ahwdx7D7xU3ANcLPZhjDlRnVnLOWESEQeNutP1
J9yKC+TBUjXf6ZQoc9nXH2Bx28nkO+t+EOYl6H60YLkNYFTQoeWdBOn4OCTyRm5oqn2/mhWV5RuW
CTJaXUgvB82htdWVEaAJusQ9sMsB8N0OZL+HvQgb4x3nWuzsAX/Ti4eXnLyLLIudQfsg/rUACvov
uC75Yxg7kICgnevvlgltIVPK9ltkC+8j5LMYOUwnHL/XWiu/TFVs/+ituXFuvMnGgcF1V0K1FWRB
BLrLFwFyWLVFPlFgwRzjKOP5t7bq7f3kInXttcK88bE2qnomSi22TQAnrFLguxxv7G1cAYfW8DmM
zMdULv0fGOBIsLlZwlKurCT9IlxM3uAoTeGXIXGnr/OcB89jDWYb492wfcDkDbLj315FdM1dNhW/
IGu7qmHz7RFmzRcDbqYOm0BONVwPHVHrIHI+YHijLJvY1dcH3Ygd+EVSbWV7eY6r1BVfL91mcYca
4z3uMHUcUrUsW2wsPNDo0A1uDLV1t6KTZoLneakautblWCCkcQOOeUHwISjFzuBSA5cQLkcgsZZm
Br4s0SvzxoV7Te4+QI8qjlo9J2jrY6J7/cU36iwsNTIi+qxq0leznbRYlAQiIwMrvJrIAssL5ffl
vooLHJH0sYDRAzwZlCcQaJHc6pa/BUk4LHpAw9QzKbW8KSuOMhFmF1FWtCBq/ciNPn5e7EWgNzqm
0H6F9THtXAq8KQxgF8un52qpmvuqU+L2EUqLyFdP4Oodbg2tPt8IuVtbkt6eugJzJwKlePmllgnD
BLRncfTJawM/puTJbqaTqbnRfRYm840UZ6Piz6ogJ1NJI/38tegkJGegkzP1hKkNKp+GkQnaGbeg
WM9btPcVCJ0ayk52FtRy04dJZ4OHNcMbh5vNW60iqoo/rs0ZqisE2+VbmwLyOVwS3NxU6EFp3ET3
YjDv/vbCs7ihgACntaAADJejOBLfozYbTVSaHONjOZszjCf4h9nQTUfQK4WPhHNzLhBkPvf1mN14
ya3JBiBEqsr/kFRclzHplUTZAJcKpwNKUsECrLLQS6Rugjw92hgn+aXeh/hA1r9CV6eB1fU/OkMz
b+y/rQ1gEQ2kpBNrA8tb3dTwAJR63FOvisGz77I6cx56VJVwGjHyYze4852qWlOUm1wkPRGOFzJB
2D4I4a6NjlI/zUBUx+KTW43VjUl66R+vlwLoPdorYA4QYV19JCvQTXinMWWgVpueqq6GOaMho9XE
cLfrqMGDvIKkV5y9zPAgGereY2O6X3S30o6UoJPHsG7tu9rtsCwMR6wZKaruIgOJ4gWJRmuZkruR
nslJz0rHH6z4ix6E1p1C938xYXw8xBVKz6LjXQu88k4B2niY4nkg0VogCIUu+eG9jM+5uTQPYnQh
FEu4lKFl9DdCgToN38yEyyyAmgLWaa9mIlaQnjK0TH+WsLmixTQ+APy1zyiKsUsteD3zstwqU2wN
SppJq5GuAlXa1amEDhJgKQdHsRDHkKZJ31l9sRwRd47vsn6RD3P391t9oGFJP1AGpvH4pomR2J5y
MGVEb7SgqUNNOZqQUCh3IZ8TychSTUf8VyEDnRYkZBS/a/qces3vmeJeaAI3j+txYiMGWzRb4Qcr
JWDbWk18huN4XyJJBGsgxvxQOv1JG6ovbdXgBZdja3F9uI1EgAknAQAVx0VarrKiNKRYY2Fo6scG
lkBJJbjA9aTVjte7N7b+1td1MJYGFw8qAZTsZQSssFXJuhrFD5jS6V6fl3HX9A2W7aX2PtUzDAMy
dDWuv56hwsl6HXNvsVBiMcH0mCr4v7pECOJeFnqZ5dPI7h4QSqV7E3XJfpwMvBIGKFDliCJf0miU
zBFnP1cwff7BXqJPBn6Jjwo2ePXicSjatkAx2V9gqxN/S5zgFvmlgLoGHzXB5Ccpv19/7825prAD
ixWsAN34y9dOjLic8DjhtFmi7l1hjLiMBQ0QF+wPfTRr5mjXjTD3ro+6GdwBbyv4Kro7IDsuhy0b
O25SI2DxplZwrjPY1FY/wxnwSmQva0hR6VC6B26aCC4HkHOPC5A+zJwKXG9ndG50LHsOI+IFkC35
QNcfb2trcd9whCr0C2zXL5+uyxauyzDxfMjy6cFprD9QUwt9T8TaA0py3q3gotbWeu2BStFdJIgA
sq+rvJaQrb0oBz8+govjC3USJzHSIyL41Smwqj8xMpzuUxRu31dp2Z6xxPb21eAWiPiLcafI7GTp
4/n6LGzteHqzSHbTnFLN28tZENXYF5SvbH+xmx/o7oFla7PZ76RV3JjvrUVIvkGjSIJFpWl7OVLo
tUjjAhz0ay2Uj9LG/ncIF+V0OuV+DRP+AZcl68agW6/ngr/nG9Orgh5zOaiN21IU1J3tO5mHa5QR
w0fOe3RmDeTKrs/k1vu9Hmr1fgkQ7Ti0GQpO7njALfa0dHjQcWc3gY6Un03hfr4+4ubLwWbg6iB5
Q0V1eh3NJmPIkqJJgD6EMtuPtW3AtKtRjmnj5cbB8JLsr1cvUZp16zGX1F8ux4qtKBSIOmIxlOp0
vUIETcDJPvRJiJt91RNC6dQcIu7JJ1RozP1EeoP7/KwfXdF3bCjEmCEEVOeKu8yhWIzMLwZSqLmM
bgR5tWLfPinnJacKyYNYf4ewDdO07VBf0WYJFCD8veiN5j5CHhsuapre92IZdkYZIXdsUgS8/k3U
pejN6JQUFDNBfRoVBV6dMOjYFn1YotITujM+6h3RHbmRAbZjW51gGsAhzZEQdqf5H2xkhYYkzJKm
vWlfRSP1RhFkDBwJql+6G8LwR4+Gu2J3Y6iXY/LNS7rsZVqxarzVFEduBgVjYhuV+Du/M+Ckgphv
l4OHm1vkFvUTHt7JPVIGvyOYJUiaBHo8uJqcssUE39hjLqeh7OiK0O9cKztWlISNrNF3DvUe0ErZ
+BByWpxCJ9dRbwhGdJNr+x/sV1IALv9QFDikVpFvbrRsCZPBVr3/6RghYHWwCru+r2Xd7PuwHcgK
UMy6vjy2MhAbSBknIoVaQSf7cn1Y2tynRTsydXhaP9ABs3Z5AHhlkiXKtx1cPSuzv/a5E57KEk+k
oUQm8vozbIQNIgYeDHxB+jMvvYZXSzSiyxekkkBVaQi8GICp31eu/BZPSFVcH2nrmnkx1GqhYE03
9MgZEX6HBM15AxNTiefTbhAj1KvWWz5giac9UiXpd9LAaRzH3sTPY/zJrz/JRlCgmy8VUgh4tKKR
XWzLqTPo4gOn87vac79lbv8FGzjt6KRld5L91O/1fKYK42gaCDbU4a6PvlX0Uk1lCx4YeCVQ/ZfD
l/kcaXFKwaKwev0OJArikmYn/IJzfyeGAT0+ErTDSIX7nFkWtHCEDnGpg9ls57N9YzLUrK+2r61T
2SGzU/jR9bnhRXiZNyFPgxBWcbcYhIplLrUn8OwaVsPoCFx//a0FZ+jILEJ/hWzori75dTyh6AJC
3s/oxaBXq6XnJMK6eWys9B8NxYUd4BKVZHd1JLahnIvRbGwf+RFCh4iIggIJeBTZzRtRUO3U9Swi
MvnvoVblsWLMZrpkbKNEWVjBsNEPZouMz/W52ypUK9IwxWrgNrzTahiJc3OLLBMknmLGi5cy3F4Y
erprhaef2yElNuL4eNZDFAxdpH4gwVKqjnsQn3gARnhXIXxy45k2ECmqC4NBDuhcbDlWQSyamrae
1FnD8zoAtkATRlZFmcZs6qPp5M0fcTDbKOwWy9NYVqUyR4tOydiZN2L41kqmRkdxhj4/9OdVDE8s
xLfwiGElF8hK4OOOB6MVLEqxIz5rFlnRjTdXceLNR1dNNgqVhIt1H7ayRCDqCX5TpX+wLbyQRTH9
FmojfsEw/bk4LsVTpXw3setyjjKDujY2EZ45U5t+jZoxuoFL3ZwA4hmtb9X+WT+PmGEuNiVbOUoq
xB/yOnmyeiyYI1INTs5U3Ihkm+MB8ARboUPYXcdRdLJw1ShbFv2CVY4X4JvdZnXt160sjyKSfXZj
rW3FDipv3JmoxxI8V8tfm4eyQhfW8nV8sO7zrBjxLkVCRsb1rbP5pdi4/rgmLRfyNtOFtLA6JPDC
CEd8OsA4UoM/6BCf9hFOjYcoE81uKMLWd0o6BLg5eD5SSuY+63MDpelAOzaY1KHQMYYHM8VQXHRV
dUavMX90bbiYLhYOR1z7NH+k27Ab8LC+GyPsksxwRJvFzspTLfJoX0yWe4w0Wb/PYHUeo7gwQebI
W4XNjRwVMVxYVApbD5pVfeRXCcBiI1DZ496A2wZy+9gbeL4ZRc4J2UKskrOOIn8azeemX7ob0Wxr
+dDZ4uhxgXpyG7wcGeaU5zY2ImC9K9sTqkHth9DRlD5aEnBR0PV/sD0oteAPpLaIsV49iHXL2LRr
tkcr570ZT6gcIiOwE1Vg4FlgOXfX48PWzL4ebxWPrEpfRATEGgZUjxLX0FhIa0WPVG67M6q86bu+
QRy/xMr63fWBt/IbtLktCnfq4mGtrmeRSOie6uBfgCen/3JF4d4jTdXs3WVGpQ+F+qec1bSPaxke
x8S7hWDb6s7bJDZAQaWgjrDuQyeY2vf2jE/4YpvJnTMUP6ypng/gGdsTRXBkAaU77oIZxVuUAM2j
29FXgUWtP7amg5I9MnZPY11Z7/SQi/kgpPF8fYI2U1Hl9cZ/FHRnTRg1Wq020BlVjSMso5FLzuxD
meMfhkXAcWyqBfHl2v0lC1PnaGlUcx3pZO/1IGpunFlbn4qqGFcOqSta+SobEmlndJOSqrMN7qdo
9qX7XEvts7sE4b3TO86pH+xvS6frx3ie6Ixen4itgPp6+NVKySPRzFg302abWvtLwHX8sBSUpJBI
0r9cH+qlab8OqKTcSrYB3tlP76xXgSYeEtRPohLUWRqa/mjOCO6POsxqW5TnHn7Kp9A120ckCRXs
O5lPoV5E58pd0v1UBOIT2fmP3EyePa5o9yLVBPyHyX6wx6h5pLGFtUPmAIVPnACRKgvb8DHtHqN+
Mb6hA+36iz50+6RUmvIiLU+TN1QnRG2Lx4Cm7xFBBPeIfLv1KEgX7kVv1sc+M/uDaSCAdn0mtnAa
zB/YWfqaBtSB1UdnGuzC6MFBcgr0H6MIIq8XGxKAcRjshWtbj0PVy3szn+snUofqiH7X+LDEnbOP
LeTjS4kHOr0ynKhrKf0etaKv9eiY78O+Kk6WkxQGqsbzn0vqmAcxyJutka3I9voFVstGaxotT3k3
f0l6D7pt5Pr0cQf8aJSYVmZoH0oqbOcIT9V915qY803Y2Y92Z97hR13/HuCXsWtzbHt1MfTKSkDu
x7HJ3g1xWtyIwltL3AXNT4mfjiKx4vKUocE8GmaO7G4XMM9zHmEFrTvpiZJRc+OA2Sj6YQPperDD
QUJJfXWUouOPcdtA/3LOU1xZwRvttKTP31UU8Xdy6gucRrT+6fpq2nw/qFYKuEKesr4SoJ2Qo69D
U0jIrD9ag8i/jqP83QA6d+MCvz0SDF8iu6ADukr0jVxyjdIYqWlQldUd+x4ctvkhldatzGBrJI/+
BALECna/htxDxa0hDHOAjF1Wnc28QDxuMIKDKUftxmbcHIpzEhUciATcGi6Xx1JTPwNUyDezS6CI
Tp0dZUsixJqub6TLG8tDEYW4+9J2kRAJL4fKZ0HZMaAD0rRhd8bTLjwJo2z2QJIhgePrvZ+1m521
jfeDgIWnAWUtaIvG6qN5dhu6ReWZvjO63qEK7QwcnJiw0/Zu1Vq3KoFQibFZ5HaPUsn6at+ieuIF
M02UwWuK0+wANY3B7xx0zGKetNhq8EKzwe9oDb4vUVHvIleJJriIz9OAJQV08tEHmjyia4BQDu8j
jpiCuY+AJ92PDU1xWupW+WdldhQpMCg60TIKT3Fb/XZ9T21hxoGU6DTJGBgcyupTGdiz/US7QH0q
72JYFrtKa8PHJsPiYAgqcmSchnayRZcWf2qEzyc9fUxJKvbzCPdOH5POx9DKerLgoB2k6zaHMEMS
/vpzbnxch7I2EGcuKdy9VZx+daQiJJ6Mesni7ctIu48idPts6jZ3aYTg5vWh1DpZnd4XQ61mhMqd
odjFwB8wRTzYUrklRfjaXx9lqyJKxdpW4gUMxxe4fKNsxI+qo0gL9gRVvVCmAzLY/QeTFs0Jjjjm
OE2kP5LfJp+8wqrOoJTzG9t0a1K5CPHpoduZBKHLR9D72fOcGV2GqWliZjZOUOPu/tDGpj1df9vt
kdgxtGyUSsPqAmR0FogehamKyrB8Rsh0PDV9RPncwsPhZaj/caHF0v73/+T3f5QV7lFh1K1++9//
v0mTqc70f1br2/9e/P7jf/+v11Jk6l/4S5xPmP+F9IWr0GOKL45ax7/F+cAM/1tszLX+i2NYnWjU
P/l/l4YvJPV4wdApVH/wt5xhX0gm/2/7oPFAVsBB9lIgo2Kyxhq41aJr5J7hM3eAZZm/ow9acPMd
WtKhDv1/0SO4K+tpTLVdBn+6Qtg+jLy687MkrNrxOEC/m4tdZw5J0u7zBa86+2yHdE/1U+dgqvR7
1tEojk8QA7qqfO8NdhOad5ZeGV5L2SkWSf5khUHqIge7oAlmfnTMxY1BtRs2w5BQz9XyHBS93R6D
pjcb410yggeM0KaVBr8Lh2hK4/1fj9XOrVcnR9S3GwuXEE3zmuYZwxjTJF2v+xrzGqNoE5R+m8Jr
baVbbARuIg/J4i5IoXLtQovvRi700nh8Nc1SSSqSV6uaPrVYTqHLvZuzMarCdsNfDCcsRm9XLe2g
DCpV46fAiaQOw2KnYRhVf8cjA7oNEsBmVuBojVJ9/HWInRH9akwxXKaky42gQAq6MwMSkJCPk8zn
QeuU/UVjoYWNnkPXu16jlGAsJtvB2povgIl2LaFVZMT/ah+GstQnOAx9jQFIEo0ZzxUi8cNzUSs0
I5xtw8QCZuzVeWAO9/nEPQzPatqD8qM15qGLhwrmVPJHU6ZG+cVmHnm6giITP9BpSp2hpygcchgG
TgczHBuyPCTXxgclkM+IXcsWIeY66HQDD7yl6OWJMlVpi6NKKFF9hTKfVD8aoFD9eFy6sZwA/9l9
gOI86P6Bn1/XsTYMj+6UFUxCiswSv7OTEqbIvuY6w2sDPdd5hKauJ1s7ZRPCxYBl0Ufnr8R9H/Pa
UWKK+vurXc89YYbF/p917uAdUmrgVgk6WhEDocRffvIm7WBsJGPzdbGaKZRnoIXBMt4j1z04wq+j
0umigxku6Tyeyx67g+VZ69KxS+6MPBDOLYWky6sRjwPmH/0NpUZFRRR4x+XjxCLqTG+agi8t3QKW
xpTo4RT53CJnDW8XZ1JTNYxRXkUfNRNBnuFxivsijG/ktasURj0I0Y98D9oc7Uzqe5cPstAmSPqq
lV9kmaKF8m5oiDXJCehc7NgfEfaPAwfXXNYjzXioZ3UJhLEeECzw49m1xxnhhl79MoyzN+Ic3Fei
M95z9Zwt7X0+4cb4vbS6PkyfpjKw0idw24bz8frHvSwR8hKK4Yuyn+pLOTTMVukAHStik6jmL5NZ
J8gYOwNcp/xg92PpzafIamtruPe0AjB4ubs+NE0iZugimEiD+AYTnaiCyOA6ZuOQZPdwq8IvDmZC
c/C5H/JU1kdMKWq+IdA4NbikrsECt0u44+Ze19rBq5+KRbSF9a6imsqOiLBDZacirRyBa+vb0lDr
ItSihhwxMiSy8GWfo+F6cnqYa81+HKKSn4lN30zh3jQWqeqEwzJ430DkJlP1qSqwSpAnG1PmAr9a
0WtKZIoTgE3WVkng1DiMlEJtXJQeecx5gnyEB6NV9cQd/BJ6nihvXbUrNZA4/BJok8PH1yFf8Teb
YUo7FNKlGzXovte92tuWKWf+DCkJ9VOG2lE/Wu+SmPeabFjtaLBUUc4/dLFRVK83FeqdMahk3+Mi
CJD7YKOBYkd/BDFme/NDa03BWO1KXFbq7wRRfKWORYvSYXhYsDIyKyyZ4ejQnYx1BJ52jZcrn5CO
61wVn+cQbxJsmqsYmMupqBTT8GOVIgGp/Q6qQE17JsOajzfVHYaY3wYEavmH1lww37/oqdslxmOW
mGWa3iUgQJKpwZWX3UCAXYaOvzpWmXpq1w4q3guS+aA920OnohqO4+o5KSGO2nNRteocLakfIa1o
zogJGMc5G/WWYkzvZMIDpIsDmn7gOLfq707SaXymv35U2OHliwP6z4g6dZS2PuW53kJTwl9r4KaI
aWZnfgb/qT5uzE0vyX7phhEiwC6Vo5EE6P0X6oXHDtmr/gH6UUuMKQDFM6XX98YLEOxyayC9hoIU
lRLaxm8E8CIn0NtlwYmxRHuGAh0yM15d7P+KeVrdKFtoZ0gXFs2I0zG/lEU98nR//RUrjuHW+laS
d9pH4ILqsLZKs+ErdqNsxmccPYD6+33WpKwqLzLVLgPoyj1A5PBt6t2UWo2wnxNjEnGIparXVqV4
7sinu+WTPiVt+GmcEjE5j7VcZt1YdsKsatk/WD8PUNNqRfoECjtkgJ+/oWCn1jdoDLXajWFWeU/i
JipmC3vQZoqHWKOzDppZ1K32oTKoWlfOrmihT0a//HXaGRPFzWynhRXlMTiZnj4CWqzmgu/B8Uha
tWskamndPrSTkNJukUS9iYFnDxXwD11oIxvX6ARMw0fLWPpKwxuiq1uHsqcdBt4Bu+ylmE65MArL
OYKqVNtRVNpi3uzuqgj76ku7yFJyqHK7pISA+MEawlRRSiUmifRZOqC+MWcKhpks0KTB0Jr7v1LD
wLbzBNF9SCKYYrtGEhkCpxlrJCovWDrFt3S21qcbqjfgwGnxUrunG/gm0VtirIfjOW6+UDsfeXmQ
s+oX3GGC1sNgbBDVJ4KvWxKvO72dxj+8zJPVfJpMd4y0P2YdLfr8yYPDagGeHsuhRsQpyAZOl3wq
OryG6iZIbPmkuRjvnpswIbm+Ia1yWRDiUkBD3NMBTXlIMiDgtKrNAOTUKNzV5jMtoDrEU2aYljDG
Lo7clty6CBJRW2dTG7uxOjUzLWjz8/WNvMpWeAL2sYGCF1rMajOvk4SmMVCUrcdnkrBUil9GfZrE
fNQ8I2fJU9lLhxl/g4Yi7p77svq6UuYACw5/9zk8JMq58dNutYFErWYCi2EbNn5dPf+MjZh/qYDM
zufYP3aBPvFZIN94akOw60lHuPervPf6Y6zSDS6L9AZVMxLqJhXO9WJP0r5rIsdq+SCtVuYNzTlP
s/DoKvsCQ1ynS/I2fUjsScrwxtXlzZdgYDIdaVOmVrOwyhuB3DRpmS7VM9ggh9sfwUJynAyBp/HL
X8HHKpCDKM9WNAzzV4QURFbemAFS59WGp94FiAIAMF0pMtn1HIyZW7YpzsXPZdQDeXtn/dxgUVLw
9e6yriOcn9y0bNhufyUxmOoV4/AYlQHlqF1KAwknRCONVMhONZ3cMO5jjryoE+pAsCvx8k4/fzB8
ETfihprNATaBYzSJxoWhXiE9/znWtLJP3ncB+ivaQZcpWoxnl5YxltJmMahEY0Squ/4uNFclDo0E
udSALLLDuEGPyVWrGEX4PpnvuSFlA+ZeWkDSeaR2BWNiF/+8jnUetToSIWcc+Yd/hf9kYPV9b5tF
JTmtNyI18ziIyYqD/8PZmS3HjTTJ+olghi2x3NbGTZREqZvq6RuY9Fs39h1ILE9/viigZ5olM2rm
6EYmiiRQQGZkhLuHx11umXJoWDbaNA+rTyR+4cXW/Vr/Xs1rxxljVRiT/dhPwNrsGMKJtqvNB/4v
Z7Y5N+vWilLraV2lTLyYVoQJxzdDqSL/WMlIkPk5KpTNcTRkMZ/xopyBmuZDhz4SA89hiSJa0qIg
inR4oGuiwQ8PLn/OGLZWMAdlYJqkZzS/y6BOTto1lZd9oZ7MuYVVIc9oL6gpJGeZGC+jjEO6Dn6y
HAn4Kf+32oPACVPtynnVYFTJraSMM+HGikCtlIFe0CHyeFLzkvAt9laqGuwuvnP/AYttzUKpOHMp
JsnZ5AFHzhLzq8n+U3LEMrFIqfTgCpBgosGc8bLqPMmsqol0gVwUEwL+QocgK6qvoAeozmev4Dwt
Gk5482ypiBB6JiGQs9qaDRqHj+6c2F13WVOeVXJxymqJmT1blW5e6D9mJlsv8dMIwDeM4hznR+2Z
qefkIyZzidb80utqmP5uI/+avVvDwjMysrqGDg7AQk0GYVZ6oJjCcII17jlpFvQYIV63xgooQ3wa
1txpBvMQJaUOcB/BCw9lP93VS2syCcvIguTvknrA1odrZ17/4hZMfvNpiwglb8sqd/Xj+zKoGDNH
j4ZOiR2vTCFbdftoMHAXw7uiMjOSbGZROiYTK/syXp+Yj5CnjAWPljlcvrJjVsbTncrIjcKEFjMv
lfQVMcSaYqlNKVs+WNt+Mv1h4HkymKhU+pRpp+ZzkqbRc35aUodRK0wb7KRQ2Kub/X1bXiLpEX1o
sjNc5ctv2U9lLIElcof+YvBIthT6/cD9U/QMQGxpfOc0FYPI21KtLVoLN606+bKdHyAGpHYOn2h+
UdMMJQcuPiXcu2vkDG461L5mb79/Dz8dHugXODYgC5A1Yg8v9/gvMB6X8DrTnaFfTHss5pfErL38
eakoJl4NlJ5U0hVe+xxr71/2hnXh1OBiSK83zVcIZv72uhmkiUrDofuSpBGuw3cW2vswA/Kwm9k4
T+48Jf2z1SZ9aB7xPm39+sxezBf1FObRsK6/h4nRMeF3YnSnU5/LtvCD5mLFE4nrfY8ci3edrDSn
pEyVW+nMQWNYtPpLvKgO0LLNzCSb7uzGpb3nEie+6P9pGm+Z15sSunCJKxymmJm/qEGurVH/zkwh
B8T2EtbDBBrA/O/t57a8dppirxghAlbP6r5nMx3J03/Srh95305tcdEDo+SYN3RXpYst2GXtrlZ3
StlvwW/DLOOLGWmkpFK1zJ4X1VBz8Q11M9ONfTIXukVyauBRQIds+8WukWQZnoqjNbsTIvcOgPXg
5Sb76wnDXa+k8WGIyV8evIj5rNml1H3Lwx4qQ04jyzHy1P2r9Q1vVk/WmnIncdPMSXfqUyCW6XFu
JlzZz6aRd0xCtCZOoUjUv9bcMKQyMsMxfZkbXAyaeyr8UBsXn9PXsg9tH47Idw+K8wZd+WFeFnnL
zRCt188+pJZ5Ye+WXvULrOQ2kaUAxChArIzNANOLW9g16+cU4m8MXyA0tG7+oKJnlvCa0G+jDpKz
EL2TTCuexmy7giK/vwdutx5IKBQKUBe0Khj7bfpYt8TaJS+DFwDmYn3FpVz2OgPSfJaATXMzVySB
Jyb8n68rvCqUJ84tyCBvkjb6pbx0chk1Zrr0D7y6+MWA4052LfGxnx2gdL+g+euX2NQNNBWIXkim
3tA6KCTHbd5eIN+au2ldXzTNOR2fcWhLJz3u6SoBKrHrx7pE/mTgLtjNjfrcFtRszIDNkoUW+rp1
M797qGHZLZSHPXnQH0AMwTT9yiv/yjC/2ac2cm9eC7UGbaSE6bf7NJxNRoG4TvIyRwEzeo5BnshC
cDuvD/4kB8hi2NSsjLrfM92D2RyreJmz/1D/jeS6eymCwVC4MqQgHehyOjlOw+z6U9f48qDff6dC
ZL69XeogOv15uphHgeS+vd2+NXH3YDL6Z5zfZgKJl+LWzqhJ11n4V3M9ONKpDbOTskckOncmZByr
Lbehv5Nf3MxPCxulN2aUVInyh8b4tzcjacJQg7W/0PmbspdMvOHYS47qfa7VB9gvvfTVlK6v7z+E
Gzd1aiB6lqT3GatjttZPZX8Yz/Ha0bL5MvutMTxUnRb4tarmNmJs5aAEPmQO3qgDyT2TOn/Zc664
x1OG7CzsI9KBKcB7GIWlla7c9o7IlU3rweQG1ixAqK2XeEw/WnGyDuvJn8uaxMGtp1ylf7//oa4C
lTevFoqVg5J3izZagIO3TzN0l2RVOtMvOyIbNnXofRqtdgmSc+qvDBW414CZCNCqHOlkfI/mth+a
o2cWQsXFKPr5NEPH8EbjoKlbipp1DFz1ZW2YdWocQWU9h9nxQ0/penCY1mczvg5xANNnfdR2+fhA
r42XO3c4I5H8/q4xyzON85YsYDAgIG3qJsIcdIA6178ohjHgWZlBBjaJyXc8MxfebArnzjNS+nUP
UeWZujoXeYLY9nFs9WB8xUoee9gf++tYFy2I1DoyDAYMjrG3DuWLa9XMMPfignYrXO+uuDQIW8lq
3rHkYpaGydMISUSjTmM0nCkfmLMn99fiFLJMd9R5Ac3RhyYP3Mp4iHHbo0mJWfJkw0dfMxjnV33p
P5020LHiXscEMLE7uj34Pfo4VhePrxddObJDRYLe/iiSKGSfAgXLM/Qt7Ccf+jRXvwy+P19eNgWq
UbR7nOfBTd5BrpVmwPzNyw5lot82OV/yMfC4PpP/gLpdlTvcBc4ovPTD+8v46h31ZhkzMQJtL9Ja
3L2snz5/MrhZZq2tRi0dS1WVFeRvYKROPGbjUU0YeIQnboe5J08tkAMvEJts1sjZCJmU1jI4/FrM
GXjE8cWRgMwXo8YQGJ8RCsIJ7On8UoespahXHWYVQ4XLa4axwfWq+8oq3UI4ji4eh1LdL76uSrwx
zWHMvNOAppXh7dSoRI30UKRVUhq/iJA/hWsPLNBxAEyEpscr5u2engsvt3vI2897iKIccXnlO1nt
UK62P3IaroYHj/EdrBZMJKr5BROHXxYAb+UcdApgxcd6gDLCnVscm97eSmTNhYqXYv6trAYjVij+
Sq4x5WNBqA4D1uP7C+FGLMMFfckAmIMnLBkSwJuTdTKUF9fRGP+WuFHqOEfLhJ1zDtYCekXKWCeh
/j65fhkdhn6IWkhoYl0xH3MTjKI7JFjo8Nf7N/WT0gHSjkcg+SDcwM9HVj8Xw1LXZfIb7rMSSRb6
/Tnuczg00t8tQZsgieaXxhh5Jkx/kgRpvZ4zHGtu/qySZZKTF4yCx+itiuq6Tw15e1ugLGOnXF/9
rLez5m5F+2l/aacI+vnIWDOhW7cEtCV3Zhf2HsajLzuvlTr0Q6PnLkuWBE4tZB6HpNfMwg5LJpi0
hwaVo/+hDSvaLxn47Dfq1GMLw9ZufVzV7PtqxPU2l0EuV5yjCyWftdzS4vaC0ZBic97Au/ef7G0u
wKaHVIaQt8gIMKa9WV7jYKVmCE/wda8sy84f9KVOmdR6oTRdmPuFhYXs9vevK/Hsf8KNEprHhU4y
Wd0E259yELtZUtrO6vnzYpjh3PxVRbAvxSvkSJl/f/9S4K1vL8aawf8HAyz2EcrqnwBpd17toOZI
/ZzUNTIKmZ6jHZPZZk3TVSeVuHqu7zG6E7wqVybrJ44bK1PHSI3yV1NENd8YEcN4Y47ZzcbXDXDQ
lrPI910JPBUh5lDSO4duhbeME/mfnj06fC0jylDtAUdK/TgObhglTy7JaOY8DpMzm6jtdCi/iqNx
5TYC4HHjq9VDzDB3PRtH/TpZabbOZ52tOJsg6Afaig7pdqNGMsoH87HG5Iej2PSLj0lB6W4/lFMH
Mntq1hUO6JBTw8zmYZ6dHvnmTvxVEBtddFFdHIbF79X2ICaqonn5Vs7SnXe0rWE0nU8wtzpdHsus
97zxMoSzctsnb+4hLV9i4E4+AA3OtGMgIckTnlnalyJRSEIKpupgtRizzfeLmclBpsnfvfKe8TiN
y3gB5jiA1bqkLgw7cNSsuevEjtoxx+Voanlhq4B75kNCGrBGnwuGA1nZpdZuEa3HgbQVSDUpJkDB
lwg21PszKgK5ldSpFPxNDkzCkbS/g3zNQbYOpFhtFX3Z93Fo5h6gaJVPfdKcUcytjvNxNIeAIchh
aWMw8eDk1opKwOhiub8VlA4djhWiMYxIaAd55cYsHxnYDoPPA535q+nQHZQbvHlCvSQStaohd7cl
ZJAp8WLsygoZ7RANi7uUpxpyrJOBjm7LQ3QtesTq+34snNK4z6Ml5os7gTF3dFBGjykNSv58D5EP
o3OKR8Pv42dT2zDmzOuIwXzv8iXVo/+xMdt5Tn5LIrvsu1fbyxVXb4BpeRqNP6ppeYBFZGU+pHiU
c89F4Mr/adwu3eOAY5T1YU9SYPxJmZ7nIWP+u4FRUXyObbf30k9Zm+TcI34BDT/6i/18PYL+FTwo
zAlZ7GrpBWIT3abcXB2ZCkOyPmsyAbc7rShnDOfAdOu4rQ5tVc+kjs7gga4fN5XALicINuEQZsuY
D4FV1rYIHmyviVv/1UA2EcR/TBFLpz4gJDcYa7EjpqgW4IhbcynK6Ngx866vaRc0jco/FG6C6OBh
bnqTp6shpITf6Fs5EHZhFjObQe1mFXEMpQRk4v26SckUv4LvS3QfeC5Dy9PZas+J2xlIbRuY2viO
fsEcFg+GIaT0oW5wwMiDaCn4sdLQAucWQy+49s4st1lVwAIf6g6MD6w3ZVKWf4Y9nZrhqaB9pGQu
1PaDi10ghD5GAyu2xF1X+wwSCoaVNquTctyByR+r5U/Vtz2Ni51Gl81ldlSJVXptsOpReGwpXmLn
UrBuFMWuCLGDSFQfau2i7tPa5KioDkGUNygnqizEwpe3tMHvDIlP6/Kpk0ickE0tkjzuOWS/xpGR
DkejHAVTI3aWdfzJ8wbs/GQWth4gD/b8cVcrZAojnPZzRpOl1d7nSy/sid0uwhBR5DhddFIaRCu9
AyJY+PFddBFtyWtLlyQvcWeWdumL3ZAuce6bYPfN0UkiVGOHwWSA3n/1FohkdbZ7tRb1Q5WTwDC7
aAO0Q5bc4qAZNCDUfyEqfls0gBHBn+M2gBcvxymtGnK4/wsc7iQzzONw/RgXtVCbG45gFkzYArRy
V5bxjpP5iflrgOxtlszlRZHPcvWByFHn3+IIWhtzXbrB/NGuXKlkxxaXnOSwJ8uE83R+iTFK5zbC
itZb7qb0hVT434ALN/1P3A3VC2I9bDbwqaGCu8lkgGL9HGQQ/9nBHZfyuRhYpDTLY0yFTPY4lj2j
K866qWv2SjgNZNEYz8oKptARYeq+WqGAIj/7DD4DzXRgwmjPdg2jXLip7Mo7xv6V0RsNluX3sQ7i
Un/J80qOtJ36SzmAvfIcE7iXXyXoAKC36QzwHKcg7Wew67h132TobjLQUIKa51MV13CaZ9KRoKov
pCIs+3MPBMVbgOKUk2YtYLQ+7iE8rJOmDA5LzwlWMuOnzVV2aMxxHD8MkTKqS+SpjJ9lu8xIah2d
VAcn6ZL1tUcbQr4NCg/cORapqCCnpZMrCJc5v/guciTUOWEpXwuZWynBIMrkdTdMByzdY8+oF72c
9QjMjNxr7OSXeCN2vwl+QolFgWsPZOClW+b8KsxLhJKvAl/K8QywAwIbiaNoCdFpOeTH7ZQJYmVM
Jugf0MlVCkd1zT1mJiH+E+ER1v9QAY4sH2w/RJ77FNApwgFe6OIquJtjB+/+Pp6jdDxgbU5ddRnt
RsBdU/VU3eaUgPC8OFDD+ddmQqr7sOX+c5mLkCAVuYwsbZRD62XssGYuz7tQOh8QvKXHZTR6OOyZ
19A8bcVK45ry8dVsiCgjKDsvrR/1xHlXnzpdUkzWRh4k04xzGyDW+BSvpVQ0fcYk1u7oYeuSP7tm
s/A1r8DPcoE+v0KgO0DdtRgR5fd4isee/5B5rVQww2ybpCZY/lYJphK069xXYWSFy2NmdVe8cbth
nwYmbmvoAhEF9yg3uaZp5r08OLuPGDpXVkXRUbck9RK5R5Xko4EdQEYL/fhJ0WMZ67tgMrPCvtht
4sIYTLkrhEfqz5gn3dPMJg9vrEJNupan+YzLk48iEssUOy0WoVdqn3GGOATzf/Y9LlBTGL+kemri
7sHOai95SNBJk9g16zhyARblzCM1DTfjpznxRUm5hAZMvm7Yy8xRSs2YNsPXzmsEdt2zmMDRVZs/
LX5UcWNWzdlo3+8PE5mMu3bnAO38OlwI6QEBvmNKKQ9i/3HbHHtMBR3+002PTFKN60+R3yE0CAtb
+C3aNBruaw5KYS+HWYiF4zx4fvNlScvZ805b5epXkShSOCRZYvs/6mLt+VkwDnnrgzsTUndB0c6e
5ZYRxOa9ZQfrMB/GxWKE6UXmRZlfGxDUnBxa2fQef408W/QUtVG3lfOkYqtKmDa6tQPsm9FMK1/7
h6aNLaPBf8CU/RJvL2z2XFlkG/wQNpCB+X03FgJWH/ptrY1YeD5MS9bjqWxz+uh4YWxnfM1G9iyh
0JPQRtaAlvWiC5OAdAHdT1V77JPMib7CWlmT+dhCKyze2WgQT9R42FwlVIoe6mo4zOOMFvNjXVcS
kkAAGMp6rL1xrH4U1zAysbKIB5z9zTx/JhHzxTSCM3qNgqeiIWuZ7/wE9yzUCRi854+NbbhtcyoQ
vevw40ARypoctJL3lQVeiyJg2lBBY2lFzBUq1iJYTIB8H2ETUz1X5hIwAMRLsD28EnRa0/NTP+xa
NnulHRBGBU5DwhcBBW4RQ2iJ1AtkIu94V0Tn3Sixx8hp7EDhzWfkJvantw5Gz0eOm9YcH9amDz6j
C1HxUU+V3I6VuQLnT9c8s4wAxAHn/Gm0SDD9qrXNc82EgahBLRxpJyYL7NIKmxfcFLLmq48lBT+Q
k2cs1Tkfx9gfH/+hK4CEue8IvzM+E5M9G9nQGyPVRokEJqcqrOXC+JM5/O7mnU10snMcVw+Dt7RM
DMr63uepWnOicWo67ttsMqbIcNQhnboVjPEwZ11qFZ+ZJ5GAQxysbS/rIPXQ1aV1LivYgeJR/kM6
B/IBEfOaSHA7m9LN/EcI6q8w+jZDG4qk46uNDlNZ+pnJSYTzOxhHHB5I/5LxoVUjGuEgnwUWZ5Bm
SSiI+bSEkA3O6VIdNvmTRx7eVp+jcJWA1eJrxB3NFMz8356O70yd4Zm5xoRA20zfel0wHBkeEvJ3
3tB+P+V2ptlXdniODLdxvuzvi/ZwwXqsMXOpi4EBDAnYCTS0NHFgieIOl4lpzNXwvEvXithpJUxu
ejbdJLJAp6ojzf1Sh21rMHqnRUr7VzyZ5DwR/ir5c6IdcsT5ilcmXSzqhWmDnnqU2qxpwvP1IRP6
+VeQxbWePpTluHbZfTNT56LU9j0QwKOiXXGa7hi/Lpuu0anNaoil/+dHAR7Q/ljCtQ4ilKvXbbJ/
wCGAZGTVYIrFaqdbRsIChkPc4R5iYC3YAE6YCeq5H5dRMcmVETC5PP09Ypfj5PGRN4FEviH1bRPI
LrJTw+T2tYfctfqMD3XGIajrUradtTFsReHIdZq5kqJ93A7IrqrlLSC9uqarm1wh7SIhoeKVWcCI
8jdFe5s3AuyoSgszFSscrMtz7ZE4sM2zUk7/MejlGNj543yLgOsVMO6uICLNrUJpry4zX1h1vnhn
HdqR8c7BBS/0geCgxknUkns2n9mM/0BJOTM44MXepCjlPMtVsnaQLVoUCRP9HvCX0OzU0lXy0x6S
jvU1naM+Ug89UdOcH200R6ho9s+9L6L9Yew7W7m1yBz6jRcNZp8Zff8AJnsQDn22oYPDK5swO8UT
5A1pjIWE2j8mNrK2B1sXPL/LtCV/FQaJHNyLAiitn+ahMfzig+rKfBrpO2ij6S8geILlqYiigZzW
7lvf+9Pli+SyG4bW6shx+jMjhobIP1SDEnQrJvPnpxSHB0hUAO4pQZe5lvxYNMqrwR4MYKgXTq/F
zKhT/KUDf+IirOoOsMKto2oIn6e0zQS/qhx6r08dg2L4K3RTJHUA3240f3c0kto/RejKB3OCWTZq
Ry948RF6ktsdcKK1ixPiHSbaHrzMzpvf8UEVnM7pAsHp+nWWlbvBRiQQPf/YgaJ4gwGbrpGDf0xT
wSYHNxLI+H045baagEeH+oFkoGiimrsdUJAwXLWqhtr5yFy/BqOcgokQ9Bk7OY/mBz0xsnJ6e1rr
FO2fzpzsaVt379/FT7WkSI5kXgb4F2/Fu+G/fDMxPNfo7WdGHLNc9q2TJ6wGyo4rP57NWjKQatuw
5caMJ1tm9P7NvAXFKSUh6eEaTM/Ez4eD4qaUzBBKtr2K9HOiZhGAz5osiwhzrQfWKb1uxWqS7pD3
L/zTu1Am9jp4R8N34B1wNfn7V0FvDzIOJHTHZ7UduH4HnJY/7RTu6LboGfZcQKdjmLh/xVve/v5t
3H5+0VYQ3XHbwVAQE64b+mucLKaVlVPxTFvMhlomHq8BCDvldKTsR+3O1ORrLf/+lW88dKBeRdCB
5hwqFlaA0chvIY1WpzFi08j4kJS9lJCFH1H3nBmR0eAmPbSE4B+IEIUWmbf6cwxaicdAERLV3ciP
o9+sJssQWr9/b7dLlI4AnoUCqMBFwlG3cIeHET0UboSf0FZhq031N4wh+fq2RKcq5ljd2aDS8+QQ
Uf8b6OXG7lGek4wKpkvBgqxFq3cL/TCdKUBs3n3IdY7P1nF/JmgBtflliYfWHU+jNfjm9yL35GSz
nK6yvrcjkvz4GLZ0aABDx0yQz+6VLhLnV755N80UMKchlmp4Ijt4UmDG5d/cIa4eJO3t6n6YyiBY
k2+O6oYmf4C0dY2vAfGcgObTaVz+YfOEwGRmrO5JcoZ4npgrNvtuOU3nCnDFHw97g8tUMHWL7mVh
C/8kV3P6B6bISCJBP1FkDJf33/jtdhQTBCZhMGiJ7cDQrpvFSNTUqOFDn5FmW8fZttkag0wAhCXA
cfg1SBW5Lh2gyLKstVQ86vdv4mp492+027Ovg+BwfkEc4P0ky+Jk04JIL89ZVxccNbrt66B7DpmA
HL3G82x4eKsbCz1yL+uWlOydw6mHMLs45LCY7sfBV0uT3zVra9Z/N9EQ598Tw6JVyDl4vaWRiwQj
GSeNxoshrH4dBwiocbmJQciAZ2GjXGRnrJo9GW1L0DWa3kzMOFJ0AtfuvTqe9YAoHa9ENipaDkRu
/2hOdrSNJVHzK0d8FdnfRqDVlHNU1zQIn5gDYicTVDLdzitrOghIqvaA5xXAKF9j2obS5EjXnN9p
nM/gb4PqAO0hfY86X6Svy9S4QMd8gmQcy7vcqUWuEQe97MYCG7rEPPuK1Kw5MTenH4bHrk1Q3J0p
6hPz9f23d+NqzTagD4e4QSM9wIxFKfU2oOFklrgTbOfzjnQ328cnk6G+ewQmNKOAJsupYJ6W6iC2
xErqqnPeIcV26/fMs1FgM3PNRRaPd4TIH7cGs/1jl1Br9e/mbMfmdGrbwIt+RaTe8qhYFyBRIQLS
3oPQ6XY/OPRzA2Kb3Qdqm0ZV/6HxPXGqC102JPt7g+O+U9cKg7OQ8B1TXW1hO9G+qLDef75v5RGg
zihVPPqNZIIKJvO3sh29oF/yodo++KsxdAgDekztY6YJAoEkh/+v7ODqqaYc2GRf+ohvranhTFrK
M1V+2AnFPZlrt1SNBveUvLH1EDr/yg/2Fu8nBGDAhyET1kG479ymarluRbgxNR/SJPMJNCV1mPfn
P9cvfISin/2wF+YtsjTdy/fvP+yfro8kPHDUFWTHAfDW97wqlmRYAit52jX7EwFByqs37USlpRA+
PLQ2Lau/Uin9dAO8ZgRP7ClajEzC89vN5IEkevTa948o6a7Rw73WW/vhFxuDgCwcEWVLa2WX9v63
9x+AnFn/DsXMp0ETjnKBMyH8+UDIGSRCj2S8PGUEl/W3IBgxeEt6RlSWR266M/qLZ9PF+otFbuMl
cnNdCA3M5hHoijrrNvXIlaOdtay7J1peknb86LtNvbwyzypbH3YyvcLFwfk2WJ2w2uwbqXzQywsh
w7zuTKDQNhupYXofod56pIcD9OfS2aUAHztbD79xRZfjqmQN0SFkknBrh6OF+YKudCLBqooi4v3H
eptZIQxlYSMyRXtH9n9L3UQqaubatrKnIdTO9cSy05w5RhxzeXseq1yr7J+mJLWAmP8Y6e7SppRb
CBp/8ZJvQ0rAs+Y1415qE+5+KkWmYghjZ1iyJ/8q52HiAvzGltltiND7H/7nyxG5IHLo0EMUS0r3
dk1nqVJwmKt6xC/DBzPJ8CNLTm6hSWAHt/01bYcp6c1y4tCluPHZyYESj/abSzLqdW5DcsTHXQCc
XRvp5rhs1texn4R2kQZvXTwly0CL17GrPBw2P9rjsDbFhe7dyOye3AadhP6wA1d7p4+KUa1TZocd
2NpcRAAOu7KoxseLPrCalqPPah2HIjp4/FbJ3RZ0GbRsRYuwGc3US83BKS9rt/BK4UmSCBif7iBk
HQBEVz1+sUm81KiF2fDTUoj0IYk7vj3YFFN1NQkblaEYBKWrowK4JN1yuCpva2gtXUp/UaltMjlf
JhMlBxaU7Iik0+lqHouohe1hOBxk9UO6cTC6YvAv1JpfyY3S2SIIVUfTFhfZi4I6rhQIFY6L8pHE
vuCf3p0+8wSr3UGVSK2y4eooWElOuqgQFGmrKAopAX8we9brL0FnuPFwmDqjW7y7vqQjJ3zI2pVO
6K1ON81p4nNnwOWrc1Exvd+ft4e1Fyt7OM625tcdQ9lx43p2qvV155CBuKS6s6/l/wYTgrMIZHjV
oJqVMpfsLqJtbbGOm2RurwQZCSoP02+19NDutFjt4hAHL3rFG/+ts9tTapf5c+5LEbCS6HEA7HLJ
akC0mr/JLoPs0K1YU3wf3Cmj4UkxapTBmDxuGovKhE8JTJZel2tl2TxAg4FeJKPoA7rq0rCtQu+x
tJspfGLwZj/+lmFeQI8aULNaw9OWltAOVJHEmFHZl1Bj9K0zQiDrXBfMqKUF/TvCp9Q/DmDvXnvW
ZiNgaZzSMPk6LkMCeQkAbsSI6RFm6gPzQsC4znWR05Jz4EuAWUOemequY8w6S7QCUgiLA3qSWf2x
bgB34RmD8wlfWBpWTzseuxP49sah7ohkNCJL/FEWrpbqCQjC/diZ7ZQnx3Yd8/X3qWOy5yujWK3p
rxIVJz4OSbYm6nXm96yv0Kzj+B/ADMt9hR/V4yd8W8rGxj2vMZZX311nY/hEW1lN3FerKwxiTi93
j5wxWxkneOo3SnAHi2l7F/0lLUVX4iFIpdL0gS5ZrNTKnkXlhk0lwL4PBbVedl6YaEgsuFvL0Ov0
ix/kgwENsYGtRF7BWrotCuwJXLh4bvqtDFwre9mW9ejNbNn8unG1Cdwan1aN02t9ZmqwLMONt2ZC
dLTeN4Zt6PyoN2XPVqrndCuyMDdNZ2bbmTLRYmK4sJ6aNlLAxThJCZS9d3R5WT7F3dlsS8WISK9I
4oQOxi7SH/3ciSeEXrues5oTDtv9k25LLFg82sDMAlqTnkHm1mBKsgFr21bPmWhgfNOq08453ELX
TgM5SlUS/q5tf8NVx2peGwH3x7Q3s3dZIW0iOUcV194AdFA/cIkdwy2YNCl2rlfpKi7RI4AuPiux
+co0X+VAo+zt+HHcDl+b0vYZfOgoXYLmbnj3RlYwVUYQ8XFaC14gaI08oXWmzwKimicTxqeNUFlt
swZ5dremqbIdRa8UgmXz/SITbH/sDjTDBMmnTh06JwL8cl2mPqgrxHtiCd7eWolKnlVaeytGKFug
TKsoIIiWM+MXFPPcEjPPjlVo4AnBcAJsHl/bbbNN2++7At+dsyzB75hX8XYPUbZEtTrQy2uZrIJN
w7S9mn/W9jXq9TwFgryPNp5HtkVKGjW4PSvoRI7EISunQDYw7xwS5Rrpd355U0u4VScARTwLSahH
73q4bdDRTrs61/ppDw8byDhmlmxBFw8D3qu3qQQ6FC2sy6rto6KIj02T8k7D1vAZ2gih39FxXBmd
9MRYcP887y2I06TrkqXTgi/lV7LVwf/0Xl6J2P9ebNcGoGlZe/a9rnL5fiYcyAm1MzTVllHGhcna
2l+Qac4CGNiMVl/TL1m/4MKJTuF6zLn+QE7D3Eg513bcBMvlK6uyqYWW1ZGlod0YLuDZIc2At8g3
75xhiyuNVaDku4xCRhpnNIkK+0zLHoT2Ik+H2/mjiUZRIBU2CjbShO1f1iZLmrerb7kb0hIpHHZZ
Uo5jAesoJ6DydqOxIkbSkyraEn/rzqHiLK3nzAgW80PrXVmXZmiCPzu6q5JvDBczq8MIxGD8xVDn
YG8BLgotz2znpxqUWByIO6Q9uTHppPgMwORnDAHCuMtmLODr3n4VQtYYtIHRiAdQF8VhlTsXw0MD
WB/dTcLeu3hTAdQ0k5wnYMZuERxpxYni6uQBAI79eTRNXGLOwyZc35ZtuDXI75nAftzj5EMEeEhb
e0QJiIHZWoXHuK1pe4Y9Kx1jvRRdLe+XN8SN7wF5Txz3hQ5eJ5h9voikY6fqqo6D+2WvEAtVLkIj
bgqV0KDbnnashj4oG1HDNccdt6Rql/vQoiPKk3CKJWTScygrBvKEfacqBujmT5jLSZx1smFkwaCS
SOavA1TkUOOye23a6TavtMimmqsPmQUHhm+DE5fJaZchoAeSrNLdfyP5Ib+RE12w0TIZRO63y4Sa
VlN1BJugw+Qo4K566Ep2/nYeMQIXzY6BJhhZ2RadtuSp29JDhAISLXYSMN4oVzyFkEFsJOC+PBnw
JhrHdpLe/y0h3UCefsts0R172LrpxCptBFaIU3iSBHkwo4es5HPBwRuB2NVsq3mMkYUiQ9j2XCYC
5/YAteGg7ex6ZET+QzBUbc0cYjPy3B/l9rJrD63565DRrk+LfYLc7MXxTOFeHR3Hvf4tinWlanoS
pBMdd0BRBlECCPe8iTuM7ArSq42dBKEpCzRlPFMb9wuXbPq407FLrwqNjCqi/ys5jr0rjM/e7JJt
ciSL9IL33/aFauvP5pQyXfVQplAJiJ9yFLWQfNdove8xZPNrN56CIF0L72EHK4x4GnLrGOOYkIij
u76CzZySeXUcNMFoOi4mnB6E7aZvcwrFepXr4FBw8Besdgfi1JVD3rPXfGYga/5kcSSzcvaHvLcg
ckLTD3sU5VEyf+w3NQkNqdUQnClC5ro5uWkR99l/vV9P3mIUuPLhOwlDgFcfRiu3IN2qvLlO46pg
kkmDOBsh9pbPr0IdLhuTtbeZ/J8uTKcQJTzwDJC5gry6heKK3BnaoF6Tx4yZzsGPhUrBR+TfYA2C
RUJrzGV1rjgqCPPvX/iWDAEep6ANXHgzWA8m+d7g9IYR4NJYVsl9NS1N4D4ASg5e/BhifoKEG7Z7
9IO71XY7C0nFOiZ9UR3ddHGwWfE4Uzv7Q34NLYOJJUb+CXHYODWf37/JW30qolTmYTG/wkfEwDih
W1JtQfjg+4127nbd2KZMm3cfsy4TuNQM5qYwLvihNImfHaI58IOv86CbprmrC9zH0oNddsDgXZ0a
dXxEP4XW+FCyDBwMDDcDuTYpiwJDnLQwKkYDqq6Y8b4hU3WSc4nPCKD9tlvUFVF//2Pi8/QWXIBD
tjw65y0mm/Mq1C2Ta6LyYG1q+zKoZDUCUqe4YvxuFIZWi7/agKVBiwVSSu5/XKdwjuIzZrtJ/cne
DM48h4yb+tHvLOOHNRJUcEy6khG7X9uuxwbfRI15KH104MnJxPvWGI5Jstbdc4dCdzGPpZ8kbkbf
rCl9H0zTGn18cLFhobKbxiHBO4/KZSEQtlf7NJQ0Igd2daNpMAzpYLA53OWM+LEb1tRFw2yPI3Kr
1dJ3DV4vfQof0qvmuSYNzMs7QN/e/o7zJYrs86JKx3/N10jRZOu7xtjn50iviEOfWjsir75bRzwO
PiLMWUoKGEQbTXGoVJ7W2V2xhFX0bEnVjQRThcbUndBqNOHycen6wGloh04FNVBGsMYoKjVOnMuD
2dP7Np+cKUqN/LznWqrvg9n4tiz42vw/ys6sOW4rzbZ/pcLvqMY83GjXA3Iik5MoSrStFwQl0Zhx
ME+//q6TB6q26Aqpu6KiKiyLSSSAM33f3muLXWe1IEPJbiqE9sGedJ3AIE587VIcc8AspndKfULj
9cO0YAbAaL32SxEf0pGQ8if/opwuVTcCcn/gfYEDk2SnmCNIQ9EurzDn7dumn3jtVkWI3DpRE3LX
DKe3tjCG9+PceU28662Fk/yOmREB4HUJT2doPyAhWbFG6U0AzOKRk2GWNmB8hKd3cGiHOn8ZknnS
P7P7Nf3roW4NI97lBIYN9IYQctN12rCS6tCU+snAA2nzaFjyW4L6JNdHeRU21ua2F9B4pGwT1Llt
XIU0OPd5LXfTI0agoWMXOzlDGZrs8MavaiDFWUWvLPHcCZuBu4DjaveTJcgCaTNfy37WUgID8f0Y
owZMEZipHQy1jWTgbVMJy16FjqB2rkeRpNYYImqMRfbBQGEHsJGZMLoio4ZODgU0URVBSzwdRyvv
aipgdO5nY06ph/W4G/c13J7baepranODEX8oigEUdGCX8XRnemXX7ZLZds8692BgMLNexvkZ3SN1
vHxHUnyn74eWf5ecSjPXxEOWg5I+azU4phPRrXUKhzwdX6IuX7Kj5aQTLjjTaN+DQUjFoal7vdi1
q+8syMRdc7omfm4ujsKKgnrfRLHX79J+Rpu4N/p8Nm6CoKrvNW/xxlDH7eOFQ5lM+4nT4BpWiV/v
qc6I4Bw7OGrgSFfeLdAAcp4nhKU+Xzb3ngrCWu+G1h4nnCmW+clwg/RczE7nhlSJsvu2DAZyMlPj
eS5nom779sVNkuZZM8z8vrC12QjX3kYEQrYWVaMRDlUCMfOWchV95P3s2Gsa7DKrLTv9Fg+O9jUY
Y+sEeK/cL+jiD0hc4x2xRf4V39U46FrCHCSof3xwgaqEHQIQCFLBetuvkR2HQeEtH/XCXo909W3i
xI2iexjTpn5HtGN7F+O7OeZL77zvfc06RYEuDiKrJWKP4sEN/fbqpHNy2BvUbiVaxruDth1f1ZA2
P+i14/yxmH7yMer69nGhs30bw8W6Lrq2z0MEaQRNpcJgvzStB3fObLwcazZf61Y/3AgcHg/C7IzD
OrXZIc9sE57WWBMp6RnL19qf8qdmsKd3pa33Z+hZyf3k6eQNaW3WHIqyXW9wVAVP4KCKsxFHzjsf
oawdZmBGQ4TD/o2ODvJj4QztxwDe2gnFjbajThJdOe1Qs5pQdNtRLtJIAhx8+8oe3eqp7qdK7KQc
+2gto/YSm6m4JQ+cigeHxidEukSA1K11mogpvTOtmMy0dVxf8zYSn2M3hc2zRNpejHlLUSoyPhug
va48seRXVuosD6up9XduTNiukYzjdUIqQ0gi4IK0OPWzXdoK+x0IXX8+AOCt+C1kjGicXW/q2l7C
jNQG7+gXefQnotPnwBXDZ4Pl7YRkLQhzQA+YvBzmwzTXP9hMwAdtzv0HJ/a8K2tNBdysji9AWdj5
4LOZxzo/4bPdC19UL0OZOWmIM1rc8mpyTAjqiXFiVpi7oGWxv8iN2xjAzMuc2hoq6xb3F8eda4fp
5FGIFAspDPlnGDPk1K9j9pJUeUqMplkhpHamikoJsWZBCaMMweho4UOdiuozE2pphSb/l4UsPDm1
JSx5IcE0ze+L5g1HB8/qdT7UA3NGsuaPsPP6R2IwLDrZXXUaQLuHPmXoJxfdnRlGpTDyfKelY8IJ
mfr5TNBxXHZ/GF5f3Sds1g7ahDBkH40eeTgxpbkD/s/nKQNUNw/it2Q1CUMpjS9jZz271P2BUufz
URu8fLcGxDBx8Km1a6MnkO6WWl15xRcrrB3bo/qeHQV5irQ2o5E+usmSnGjUd7Cu1UyvFXLIkGaV
/oL6YN5NgTO9UrXQ/tDi3uQ42KY2GR56Wnx1Sb26yhLNvhHr0nzCtqadc440DC57vottazoPaZeh
lnCdcg/ZovljYu24MRbH/Qg/rXkso0Yn0TXJ+6O7TO6zaXRlu48irT17veOBkWdD/KolZbLg9Kp7
+B4m8PxD4nTpXTNbA1CbqKv3de54VRh4uI7939HV+Duzaxeoddzh8zCW5l4XpO8kq9u9F9DFDqTl
JemRKob+PqYTMIaVX0Z8IcFcgq7zPXZ87dEATvYqrIXpJ0itW0T6WRpy4/XzRAbAwbeG8gP2TKps
8+q/RJaIP+bIAbpQSHlHyF2on4wgc47ZbIALT6O2OMXCTz/Z7tBdedqSfLY7JD521HsQUSZOh+5q
FuEcVRFDE8vtEfJcc07NtNoD2aIKZufRPkvr9KtfJ82Oja//2FJJIxLBjq8Kf5050Hc9HgszvinX
sb5p0uWeC/+SdW75pVmNCnIJ+DqRW8zdjdUfUGqm/BQ9unNu98E9/hX7sKROe7SaKS5DZ0rrfeZo
zq1dk/3n1fon2Dr2zZzP3i5ImIRKijHkAzB292lbF7+TX5cApXZEh26lD65qe2w/uDCIIKnleXqv
xZq5YxEW76t2Hq/cQFvJXm3t07Qs0ZXN78723mhr7xN/HKHOUfcsjnOWpyTXxH6SvSqhNVVCKS5d
Ux9SRL4akhmSro0sxCn3UL2yUUt3KehrdpFmEKdYd7bjoiJLqKrHhh3ZVG3dJLU97zdRc86EwnlO
lT39Pk8oHGLRgtx56MHSFcFuLuJpTZ89jLPsYzPCCfgrjmJasbmSh1LVzyOvvR2qUK8HPDQhRQT6
c3Pax81vkROUM1k5l+ZfsFZIO9j2Y1C6Diqnsr9stVdaFzAqd10JbnW/DOO43qFMidurNqK9AZ0q
rpc6ZNS51X1WDj0ZYXHg9NlhIMAiOWhda7V7TasoaGhRtfivOizQ6AxL3Sjxs+Rs8TTA+9Oxof1e
PdpTE2W/904s+hp8SSfS91AmI8OgMJsXpn5D03d23BP4g7hJwwHWKRTeCbL7cojcKnFv58GjUrou
EaD+YzRlLFwh8A3pjOlmOm5bhzMLCtxag8FOZ68qRsGFhNasa70EKF7Ssn+FhJsPCCTRpjtfv0Ho
zNoHWGhRGjyPtssWy/dEfYryiCY7dbd8dV8mIAHRXrNXPSeOwcirdxsuvlxpjQseR0xvUHVJAsRj
PmeQhNvoJaPR/cmZVcps9GWSx4XZKWUpBgk+3uN7tTVOdU2W0bb2AgJvnIEhhqWme9wQcpu5J4hs
kvYOkcXi196zl6JaPm2+FtU4sQZzLbPd6mukBZ0gfNX8TtVY1FYQgteqPiibIPCrLr2STSuMUlDq
V3nPpbwKcpx0GaqWRKL+bGvHbB4cMZkSlp3ok2wIKz+tOkdsynjleRyVJ6hJK1li4xQkS9f6dMEt
ecoOsfWQ1NXkls+zrZRweasebp2d0ZCdM7yDUVXIycefjevEG51Ru6bXZ6XQbzxujThx+l5a8yEa
RSv+7APXa7MbzsW4ksKRDrBen9eYbIhxZ+IJrDE0AEhnkKswhQqGeIc6L1HWGV/QFsfxptuydRF5
KFAoWkeGBqe6NUcUGaC4c9yBp81AIBpfGvOaZKLcu7VAVb3O1X1u+uYm680yoSUfm5wO+oOfgnB8
hSweC1qWkV85Hm+PK8uLF+WsVCIk/jWHdRiYoSDKAizBOq2AV04EmQ0LBHhVaW1sc54RfXjaaILF
u1SPR2X6HE1zRQ2tiZzybVhZ7ImwbikvxFZEtlQfphK17EF90/Cqx/StLEuzmgJqGYmVltSYBPKB
RmxYCuc2y21ya79VHb2LSn1zVXKykGVDd06MOTuVE9Zb9j5R3i7sBsFCcikE3xXcY6OiFUifu9No
gGEzlK9jI9UPnxdFMBxWGiYCc8mUxKUEzjT2R1CAkhvZo5/Rk12acXLAeOTM/gC48eK92vrQm//L
bcaRM8psB4lehwVctfl5hgvWfd4cfSJIMY9uyoqOqlTKVUxds3QATy56hITUjezUWK2rfcyYFvQP
OmjZmtk5SLLyiMtwHD9xaktfKom/neiXB0b+Xk+KARbubLXU6bu2yeznZI2z4jZ1oY4fW85j7qOa
S3qXzj4NtUtdvY9LnNSag38wCenf/ruSrgbd1mbc7OWjckiVYyrvqFn0TBSb53Wz244XlTgJTbyS
VT3Ifj0YB+xNiCVKFyiP0uy2jFrn0+TNRvCFHGuqPLnTy4N+q6Rr26C9WL5VFaiLdKnqwH0tG0F9
jV/5fbmIqHypTRBlQ0hBbV70cLEh/aZkN8t+xYYiUhob2LrycvAyj+tpKX0UMZFX2TXnwQvXqQ4m
RB/qFrV5XpeyWO8vEe8Cx8f5d9UZNToRc6dsBS1fL5hI1T9QK3aO0IqJqyIfk9Xe9C9maYuCCn84
RbrsGik9k5qjt2WegFzwSUG+WK+dg26jxPELsv5xs7FiEpE6F9UGMhdPku4LyKzmvI8RJjsf1FQG
MVearLZuuOo7d6qAooNHRF4wKd1+2XfyLw6XVkdEmgyqLuW7pu4lL9GYFzlS6xG63PCwwXfaEgyA
oDJ60XdS+JH2MfWaUDaTy49oavnlFSMXFL9cfjbPhqjMWdAMGc1yJopDTcQucgFGO25RKftBby/9
/ukIioMUQRTBPC71vvSq7ZalkxQvWKRCrc/uuABZv54X2l3QQHMKwCX7eZFnrnfYul7NnGG2uB7d
Qs4ElAblnkd1UJc6kHSECjGAaEKjECkz/eYbUBzGb5zVJZJ93RFDJQvZpIQW6rltaIftYSuPl4DC
zuc2bSynG3eK5PKcKkeFJ7xLQ+DSgcRIPzDjVUD+NDjpeBsDNr8Xl3978fXbaz4O7VWUVp01HIDG
iKI4U/70m/ZkdMQw0Y8O3HmGWOmWvPwn6F25joERrS9i/rxMpAFtBC2KPH1AkQBOKMytAkPn1dYT
W5WC37Jb2c9BUyx3pbi1raTeFVVR91+6whCD+WS1dmmne0cfF286GsYiEWA6aEjujOqhizGQXpBv
Gjo28LJ7XrB9fHQvS45WdHKhVQb+mAOodMddNMqbvY0tsfxUaITyBuKTlzuA+tINi5Ahcq90RctU
ixddMhcnrSWtlTQSFbRvFGvlwcGA4SDqK/QcwOTOArIvl0bAJK+N3eurtL2WNJ6L/ahxpNwjOyAc
6J6wBo6m+9hKZi/fb8D+jVAR+CAMzI8ZrKMiQHZ7Gcnba6wGdJWMvRXdxak2r2iCQHKK5lNnoKU6
CFJKxmVP+9zmW2w7HUs9/7TUPKv/TBTH5fW6iBjiWJBAf50HSI3Kg+t1KfdKt1s562521s0Trkgf
qVJAgEeRgqztBuZtJqVyDttMfkwMrRyhWZTIxlo6e3KZrdsLBbSje8ItbLUMVA4kyi5DHwgDidcl
uUB2BzuYcN5uMomtD73JhGh8yoa7qRr+GwhgA75pHdxR7EqKdbrpcmpU9zxmy9Y5ujzmOcgq616w
6SO1rcpwFeAPZQnm52JRruC2CFIdKNHPwPLl1kCPYhp+PYJJblFFsGNLskbP7gha24zrVNutOaIu
Ks6oEkvyjy7b6E1aiN+PmJvrUbNSr9t/I9qR0sRzMVTuUcOmhQtTFhO1Io4BxivnRsOywBVs/lmn
K2WzeiGkhj5ktti52b7kuXOxnqutLUUYgpU3RaZol46XbHtn2tqUjXjEPBJ300ctWPeTH0T0GE4p
9qyLT7hiO8auTA4bJSLzC10Osu2+gv6WIwVxgRyGc9TL0atPTCdOGHQQHXQiL+upLHdqbaOULrUW
C8XI6eBZ+loJZItWBhd1e2e2kwcU+ssBpIMCeb1N+6nCYW4iSwIPpOdyOyYtYHw7Y1/hM6X/oU6k
seikPq3Pkp57phb5bUwTVKa+O2di4lYVcG8xPHJRWOMiACBHZRDfJmxNWY/58tJKvsValUqEsKl1
PCVv8BdLzrpbj9VeyJtpcVDyibAgLuhI7JZyydmmbJRIcm4fdBhuSDiVP7jIIFw4e8WVRNBg1ydE
V9ZkXNeX3femDtRqi0ifmyQ1mPkOA8Qyvoy60eqVC1Aoco/UH5lKFqTwH6ayXn97mko5GbedfPi6
PVNvChGAs4VaOyACOLEHidcheJGleqGKN2huuKwBys1Qh+NW1WFMZ4syPiUnHeiYktGq52D1vnzo
StvU+rEkEyl1day23NtCHnB24lcFyo2//RPlA/mINo0W4lm5QBudk/hkAfh27EA5UIOi6XAdZcdv
iHCl4IDpIl/XSvmjEyX/baGps4NCt6nx+76p6NQl9/VMCWATXCoZYQIjhUe0ab2UhAf8vnzV1Trg
qoIGNcpL2NS6SsFSZzXy3uvLLMkB8mZKwYoyCqMjlFNtgM2B+x2bQp7EtnS10fBkHQXel8QsrC3+
evCqlDdACI/DLB/GwhTNhwkq2HzKBiPfsALboXd1UEtwEcq8Pijj9UACBp8pj2vyWi57mG23OAYT
Yr29hPoijOujKe6Q3CiRNecvdC0kncjJX4lTVNEmtnwqmDuH6qBH1CjLDc+Gw6i0om9O91LjtcVg
f+FyTrMplTxqs7st3YRGssu0lfepSQg2YhumhKVoydndN1Q1eGHcS2lE6RA3nobaRXUXdXCpdvqx
XUspZKZmijwbxpraKNubSDsbKl8K8B3nn00Zs60LtNou1TL1rm/3TkusWc5tl3LLNuLUXnNGEsL3
2Jz7mxoExYeUrqrtUwQxqvmMzJwjv8dEJh+vKnfpaX0pkykkxJYDoNf5WLHByztt7QCOJkN+D7VE
X6ddo8+Bwa5HHmdE1krBmtpq01OQspvNNWatfr1IQpMOjQbpr1xNAVXJbayBvF2uTKo+51iZ3BPn
kcFrrjSKLOSL5DrHhAU9b8iFDXCALlTO7+oo4KtZfrvV+Cjkcp40uXzqnnsR83tzlJjznU850bV3
ropWNEz28s5+46VsishNIrpNQEQdyH2Jqn+pA5A2Ixy4I3zFILKbhvMk/G0RKTtTOpG/AQr+GraA
aO0y6JQoEZ2RvEWdlWNerOjvIVutDmDEpYX7m09XCYk4i8m9/iYrkq5o/so3nY/SIzJMOSWq12Er
YZIzuEAUIiYA/2d50bxtJZc6znrPJJpg1o+Jq8n1cNPvqRdZwaRJGOu5ebB45DNRTjr2iQ6SeUvr
uo230+K47u5Kpm/xiCGiXB6KBrK7HyrF6tq2Ujy72X221VEFlWwBCRu/K204phgHdIxrO56NumSv
ciR6oR2JatFiKfvc5j1vElJjuEGLGkWr+qZrvezRYryKjPKtniI41MltZTvKobodlSx3ktsGoRJK
tslqIxttXodK7dyE40s4VIK4hQ2VqfcShUBglOV3LKT4y+oTkgV5RWCjpL3AcPykn4FqRDk1pu1q
uyDFi/2wyWXpLMsvFLvLrLcn2P6+seyp0UmudoGUiHGpVL2uPPxz+xRriTwo3jpqYzxqC2of34pB
jHnqqMT1qiywqTXVIPIySv8cShtbbjNa3ZWsFzz28lO9sqK9s99kzk3DVMZC3V1MNptvjXrpytd1
1la+CtvGZFTUkFXtpBDhShGxJEXIz9T9gR/o1LZms19oRFp6dMT6DGbxTtlCohUIk3k1Ob3H1nE7
S26acrU/MC5H/GFAThgfksaw+/yJ6U5uzGEuyxvu67Z8pMZCY4RiKOmWfoTKw8Nhus3jSYE5h7/Y
Y92jKqHQBZsv2rblJrrOiUcTIXI3OblvMvRtUHgxSLfPATVdRt8meI4ULrBT0tC2ShaPkZlbXc6+
SgloFVBp05cHcxcPh9Lv8fzRd7psRbeS86a6l8ZWHmGidn2+gphMqnhYKdHlRhCYcC/Y+k5MVbeM
z1pCkZcTpV8ZxnxeDWJdCJtwy2JY72pk/7Nzj10MCpmsla5RXSSvc6uzhzp6eWVm7/scdY17Skx3
dHwsTkY86KfeA6kcOlSRh2GXuf3SvMZmLcZ5j4Nxze85ahvF3q2pwg2/dUAYbX9vYngBJ+usq+Ud
6oji0Gkdvdrdy2qUcddlEJ5uxgZRVHIKCk7i75ZkHKzraqlE8VzxGv3paLR1nwt3CMYjrN2VvmZW
Li7leKRTZzE1w+963bTiHldcVJ6iketDRWWh6BaMO+BPzgEIgn2i5pcM7+aWd+tYmtGin2qhT+uN
CSBkn4vMRFEvTI99Qcz0i9zEDsQS9jikh70+zei/rC6Zzq0zuoJKDec747Zaq2rC4FVn7hHOSQAI
xlwnceOnxaq3R7sL+l6Eg08wV3q0i0kj3S0V2nCnkQpQLDu0uSj6w5QW4KyFThVNuYVqXa8sj26t
Bi5uN6zttCB18rNuJC0LYZk970RK0k8WpmSpo99OmB/cvc4wsDCj27pzGyEzNkWoJfnoBWegQWnv
htZo6PO6H+lZTQ+FcMv2RTgVqpZgTJzpBhfpII6AfM2KiLRCv0rBUUB2xu3yUJPxWl83VDztu6Do
hHbjCJCIX3wm5fpLrbtuRg1Uw9/9qVzRO+WHZJhHeww7ZOY1lWHd9z67xUTPCQD5b9hQaF+FzkZf
uqibeUWkpN5h4U56ao3umobT4Fnik7OyvZIWt5lq2xaaowqHnhHH2i3KGNN9h0iGOxO2drAIi3yK
nF4UqH+aUOlSOvZVLGmnS0hfU5IP1LSsIWJhXt3E39tGWW3xlQshxbox/uZTaedwoLZIIpaWwJOC
apoqWklx2ZWaegYwkd8pObH6kEz1L5n9RhZn9SmGsXp8JzKV6OpsvYystCafEcY4iJa9EilvC44q
eaoWaQQE6DI3g1riZfVQ0uu7QVDKRv8P+oSgGHNdnY/R2LS6/zDba6X5h7w3aF6kqSePSKuB0u+1
IyVKICO+bET/fWaTm6PZaJjdOrwX4kNf+1H1Oe1zN/o6EV2OQVIf9fKxL3obJsOlvam+7bLVnS5/
pNT16TKlVJidQu9NmkFd8eyxki0HQXVx8CH+afFs7cHSyvpErhg56WVXEvMlTTQcICzS6tYZsto/
LXOPNDPSTaLgHhpjiAt8vnSjScMZHI4THbm5xtSxpcB9++BaVbT+PrDxMJF2IKQcdzjDqBccrD7H
GfJiFmZmaCfRFSmgsPdex8d7zRVSHyMYb5J2YPrT8FIuiQiAYadpTJrirqlH6NRzqTv1YWibtgkR
TZkaVjZyMu/rOWgQPy1TnLEFcPz8CAOpPTr9lBSnoF+QJ8ED8AKE64n5lOtao993OKz2o9PMtIyK
4o8c8+oz8O78Spj+8IXFp6/33qrTgA2cCO/OkvBLCy/pbygiQrxvx3p6HVNqcFec68T7hCrmfZmN
1tnPxvEwTAEDsae+bH+tidWt9h2Jie0pGYv5S2sjKQv91ZzS3dQN9ecmruGzLGiA9ri6vacWs/IN
SEz7FgCGReN3ypLlaDplc+86c/YZuXjzwOxW8JQzO4GlV1ofk7rVrryIeR7H6DJemYUx4cXmkK1/
QhbNrFbUov+NvXx87nj4RRtGYrC8fYzW89qk+v0V58V8hsuZoPpoA6QItCC4eXndmZ9pQeTOnckx
rwL+PWXGLqGh3YRtm1IhN9zRPcUeO70wpa3lXjvOmuaYXPw4Qwxmdp/XqkSBFEPBAJxF/w4dRQHA
YzExYpmZ3twRnUC3uPIKM99nHJDo2zXi2itTa58Z1nSbRbHxu68L7xPUofRLmuTDGeWj9TDNBm9Z
4EbHoDZ19EuFfTanLvd3PXX7OTT1qD2DqRB/sLaxMoyYlv7QDLs6JjHjjqPexwHl/e8R5yFikqfs
XaUH5bE3++DkOPp8tKDufzJLM3mOUsfdOUGeHidtjd4nGdodbzILOrGDOe/AoTT3lW0xpaZaMu5R
2JXNySq99OssNOOp87tkPuSj3n5B+zp7e5SNFADtRBvrsM5jZpYIoOGuafFBkr0EEbjQ8vre7+e2
O+iDWZb7MagshKZ6Op6wiU8vWcBZbF/Fnb4z7WhEGDLbNxmM3juHNf5mjQd0g8niPBlVUxyHLCLR
HFL/NeSzGE1kP03RNdrNIT4wL4knf1jiW7ifnX+o2cE9TnE6fTXrPub0Nvp05K2s7to9X8R6smQc
5zt9JpaITnTm67saOO4dvxbTahytx2bsyy+FBm34Q+aPRFHzE0df9gf+TFkzXypNr6IrXRvd4WOw
IGZy7vxp9nAUcvxeA/eD4/OE5pxc+5FwjBMAdQS9CNZpoGJy0obEHKjXiMiwDutCKRifZV/OD/ih
8v7OnLCQXCPPqY1r6mi58XlZyCHIdn4w+c5zjM8iG0LPYLQxt5iUjPv9TK5z+aDrZgktCcUoyP5y
ny+aG6wWFkAi9LKHlEAAlEQ9Jxr2g2fAOazvRbtM+7KKBu9u1jOdTrTQdf12WmJau9WIj/VkLun6
ToAe8UI9d7p3aRbgcSfGwEyCFoEikrQw02mwXy3Y6QRZEvSK9mSd9BhmhrjRr3kNCutdNhTO+tM4
w+91wkCPoHRYlBc8RCpkMb+hqgEhWQwHJdeVdbEsbgfEnhVuy6n8ry/z/4tfxTsFwej+9d/88xdR
UxeKk/7NP/7r9CruX8rX7r/lT/37b33/M//6IEr++8O/cpd+aUWHfOHt3/ruc/nt29XtX/qX7/7h
UMlg+8fhtV3ev5KK0F+uge8h/+b/9l/+4/XyKR+W+vXXX76QxdzLT4tTUf2y/avrr7/+EhCi919/
/fjt38kb8esvp1a8VsVL9TUFtaM+79sPvb50/a+/aIbxT14F2yTOl3KmbklvC3pB+a8885/Uv+Ez
YBn3JCEDp0Ul2j759Rff+iencgQZ5BwgzeQA9ss/OoFl4ddfnOCfsPxIcwlcsnxwm/zy7eq+e4j/
81D/UQ3lO5FWfce3+f79MQ0PG6MuP4d8EtN46+UQHE2weGQTWsKhGcgL8Wc5UPshpUVldrGl+bdL
yTacGIRu8qPrifZs88xOr6zv/3Ljtkv766W8SfwDykcuEQlZXIYOBYszD9f6Fzae5zgZymjPuGvM
2DWzA0DGBHRTn07ax77kJARhSXRxusfESOXsFIPqzX5L0QB+kPFTxNz2Zc6OzodScCLy1vIfO61K
1+sfX+ffbhlDFx4ReBgw6w4WrO8vc5x1L5odq7jTTL2IQxnqMd/NTO/Tb8ImMXRfGmmcnabWjNsQ
BqqM6MRUL34CMflPl8Gg58kRQ8ENe3O3rKURy+wXxV1JkaH63FrjmBxNq8zykFap8I60nGe33bdV
XAc3mT4W/TmGTe1//vHteBMn5ZhQclwsaQ7AadvhWt7cjyjrM46vU3AuoZIlxtkVfd5juxrKQL+p
CTk0P/QpfsqQuQqCOKeMvL7OTDeil1Tpy+3//XKIqyF/CIIPe6S36JM5IGdsyizvLD3u1ePASrSE
YkRAi3JgxipgH9Ee5PGMj9yjVk9OBFhKSMR4cvJH0WXW8hOokrwBf2UKOS5eOQsPhxUQy8dA+/6F
KawlnWbCJK4HtysExOyYtv0p62MHQWsXZ16NtV4p4ILBKbM/nR6kaB7++MaY34d/kjFM0YjoOfBy
BBtwsHrzwvQ4fVtTN9braAkwsH7yWtqH7a2jdyA4ObtqKbJ+U+d4nVKYzlYR7RI7qBM7XOhX91GY
D/Q8/qRz5Oi7asGxs+wmktaFuRs1/AbLwZyhR9/EPSG1L8k8+x3aWsdAlTjiEc9fkKHKQ10QIOJ6
iUab/+2HOu79/Y+/6VsiGy1tnIoG6yL8RJs5VBrY/jKRcOYiiRc04ZGaqtWGUyeAagYdjXjHsGIX
z5JvnwbSrD/7U0Fe+kq1Z+cShihTvkXmn4qm18DwdXwGRADIMyGal+XQwyFAakLY73EYzCD6CSTp
LRqT65ZxWQ4BioYLzfbtkDax5Wej5hZHe3JJgaGyOJXpR6ULddA1eO/7GaX8196Kq/ylnUgBf1dZ
wJr/QMTXkzCEm5sT60/u5hs0FVdlkhxmeA7lEQtX9pvxjQyv1izyiY+dLgT+urkrBt4GzWz89MEk
gck9D0OnacNOW0gGfy7E6o3v12kga+LglYLm+nG2idl++vGFXXyufxlXXImBA9GBbsvT5ujxZlxV
+PxHz9ajA8EWLXBiK7KBKd9a8ZhPaNQQV9ocCyGx4+yiH5W/VLo5UZpSxB1Ck/mjTK95DbNcz+/5
udm5qum29rc1EiD7jMpLittpBWfzlR10mf7Vdf2GX9V0viT5//gLvYE2ye9jmVTKdAJfoOS+vdG0
WlNWXD2g58nHE9E26OJG65HCH3D4tin154iD0W7wUOnf/Ph3v53F2UKyQ7Qt2pGcjcy/bSQ1JwM2
lk7RcbNxeiguKNRTBc8Z2WVnVFqxW+Nm5AZ6eOY53g5NDxrpaKdtUGmcPNue1+LHl/Vm6gSGhnBK
N0F0eWwL2Ed9P5I5h6fLIMzxWPZZnx81kBD1WTPWGHVzErv30D0sBiflTf/U+EMV/2w1ecPu4gJI
acYfaYKtJav+reUZhwgeIvZsR0NrjP4O0kRhhuWyOF9tc9KLu8TKuv5dm1IfCSlT9s9JnNc6+TdF
5lz3pTFMt3FXpvUJ9mixZPuCquIfa1fM608mDzmnfTcY2D3a0Cc5OZOPg5Lt+zvl+VQayc7tyQ7Q
XP9odDlWFYI5uu6uKvviqcKZPP9kYfvbS+MDNDN9g2kBr6H7N1xgX1izVA4Mx0Gsun8/6muKryXL
NefBTrppPXIDRPw0+oPdXHktQvC7pnXsLkRAzGD9ycvyJn2YDYjLFoSkJLIOXYeKy5t5HwjelE9W
0R1XAF8PPjHDxmEgU6+8XksMKCcaFeOjW9NMuyrphOxccncfywxKwi7xvfWPqcwj9zWg+XVndsTR
HGy3MHCzErxrh6RrWTPWPA/rlhWnvfZ/28/JizdMHSRdAIjWhZT3/QM0lsaeAtG1Rxys/viYT3Pm
RaSxzRacprk3n9fFXeeHscZm8uc0tqKnl+I7rz8ecH9z2nMZjH7eeLDYPqvzm8uwe5s6G+P8mNI5
PM+5ZTwOExlVOwIQqWkTR4jd7VDgDa9vYXVl8Q1zZNzusXnP86lstMj+E55IB+v1J1f2dihyZbTA
dU5KumMzXb2ZCyQ1OzMDtz4mpjMOZ6qpk7eLC5iHe+QUdbnXnH6xWLuTaqD3nWCD7R0A9cciswvv
A8bKaI53JWWzpwJ4l/Mw0wLOH3izy+4nsV2Xa/l+NLKWm+CDOaJ5EGreXOuA03rxen841p1Xfuw9
fCCHpWgxuidGV+fn0jAGwjZAng7hGk3OznIXI74y66ExfvMWC0FZiYeDyBQQyUcAGsnRm4xhPsSR
Ue5sltmKyjN5wqRCrN5LvrjpfJ7LenyP/bIJDk3qDzRAaL+cUw6GeDpH5CXZXYDwuWvDdo6bJ8+i
RB26tc1v8CrBTxmZtfY/Qcr+bVEj2dZxPP7D/zAo3+weYvb8bS1dEbOxLumjjqkrw6LfNs47i4fX
gNxz0lsp8/r44/flP/5ievguVC5fsqq/H0+9L+JyHC0yLAlumvaB0zUnJ3Dj5KiXVTOcAf0TWVF0
Rt8//Pg3vzmZyZHse2y2cVM47E9c+SL/ZfvpEa8ZYVYYjiW54fMTjk3vt2Buy9cV6EnwB9bm2CSo
qc6NfclSvOLIaIv8J8PlP3x9tvgUfVzS23SKD99fhLCK2Naw8h+LVG+6YzPMBhs0x8goUDlGPKED
///Uncl23Li2pl/lvABzEew5DUaj3rJkyU5NuKy0zJ4gwZ5PXx8UcU7ZkefaN2dVE3upC5IgsLGx
9994UH3sIkl+sxP9tyuTkbl6JzIZ+7NzhmhRbQiCpseuTAwexcS4ir93rOko6yachzd9ALx91yDO
9rv96G+pqqeLIvgnIU9Cmc4+2wCA4Az1vIT0/SHwm9vE62ZdMxDhlYJ0dghNIxfbFZMCuU+g0pcH
Mnyvjtgs4+6awh+D8+up8N/GAnRkSDHDgWB7/hag+DVw9aeOOCBr9wYZuOatDKrwprVgrL2Navau
1mBOh9+8/fO8KdBVndAka9HdQkLQz29/bWqzwdGi27s0UoPtMtfBJ9VY3Sf4JpxpiqltIOWDdlmh
zXpGvvv1Y5+XclgCWsqWvIAFQHr+N/mCVWTKWptO09ZLOr1J3Y67sfAzf+vkaxEJszCRSMytBqRh
G7jGBzljgwBUZp2ubOLQh7EH0biJi1Z1IBO60dv/+hb//mb08KCliAxswH9ncWlQwQA8K+UOs2yZ
t0XhBcuXdRbGZYhfWvcFFqOdITA0qt+8mv82NpS3KNb6xAeqfmcr06lSfwiXVe0be2o/DXCjli28
ejuOPJSEym3t1PPnIuztDt5k6V0PoVffeCKxPpqVtw7JZhGI4t24MKG+WsMYB7/ZvP5LVhfqlI47
I9+lpnO2eeEvtILUitt9D/7nL0RlcoWCK1KwuwUtYS9CDz//M+PFP9iLyC9LKAJjhJfi2v5mqP4e
SPGrBtIiPKqmhPCzG7F6lAaaplL7JPRSg7lcQTVD78IyLmu6ydl2mejzwCjIu6m5Sqw43WHDnNgP
v54qQm8VP+/mZJQcyqnd6NlyHlbCJl/cNqSeMHhyrbZtMdjrLh/LGLZnWI3B1sdu61W2U+VvDHy1
/wQUSP1gKcv6FpLwmh+Y8/XTVIEa+F3I02Nwdm845JoQCzkw+pyUfl7pqawGBCvXdk824tk7mj3l
jWEuECxNM7kmtaBL1uf1kyGDpdm6Rq+sTZK7Ncy7qXpTWbtkv4l5MF5+vic0oxGwZu4IhozgZ57N
8NhSs83A5IelgRoTfpiLbuXYGE6GRobk5IvSiGYjnMb5BXETxx8voW2tKAQsa15/8NrJ6/+c3mtG
MDqpOaVIeXC2FEOq8fdDVso5iAxzTsz8wqTJNQ8H0zUHo7mwCubh81zPMv9u+41RfkrAHbp/5i2x
Jd5QJfUeYYp7ecANmO0SRKIirYwf4YrjRBQdMVP2whUkKGXEQEBhrXkYh7sqlwopE6/o+diocFSO
HFHmhxoAN1XSbJs9RNK2DA9oWhT8+bKoguIW715fGuJdxldB3cYdOCE/1HUJQY6Iil8WorXyNUfX
hbM2Ara6JjbnTkKx0MY2HYxWkhsNdQcq+LU3PyCM4E0zWBpzXF6Gqlv6z0LiyFVfOR4HZSbkWPP1
bobtEaMYMhowPqMEnWgMT5mVjhNNUEp5jAqrQJ0op0bRYQRfxIzcdhhR3SmjpvA6706h06y/R6oq
3IugqsJuvYQov/rJHt70OpcfDAhNk/3RCPE9Ng8nUmbjOTDa2o3huI2r309Glno9IdRaq3tTjGQC
d6e7zVomktiv6+xTT8jnwXXTjccZAqjAOnjQaeKFY6Mf4TIiDHeT4/ZNoSdWUvDITKMSGBH9TGqM
bhaOnQHL0SLN3ifg9pPhCm6RzcRDbTRk6Gcb69Bwd3KRBMq6DpxeVM8TjynyiM8cfzqKRYXX5N/D
5GhweiojyUlrUBVdhTDpNq5bXQs6fSWXdWSAfBA01E08qw3ls5VYpfsQdKB1nhH2VP0d7e7ku0dr
oHtCrGBqvmYjvcobusfVgP2TaofYRBAVquuAZV6Y8i6HwtAXnVNkMW3MB2v/q9O6LeoM2H3zWHO7
6LelhoKioChr033yLAqv+yZbxmk7gK0bnsGH5Nxyebzz1KF++9XHB2tBgDkvCJ8fGwv/u/DQG6bo
4k0+rDQJt2L2A1ZFL01d8nP6hEPwJgiS1rsLQ0Rw7EtrQsXKIKNI0A27Mp067MtbS4axvaHrrjpQ
RIiVyeulB96YbbDWm7p71N7RcdllmdkHJhz9cZ1vwJT34A6pYsAFgMTkGuMhUeiwSl4chSvcvmoO
35+mBQXDZ6EEBtVZL4lAmw7EzTxvfGuV9ssqUUfso5y1xAY+IypbrFHejFM1XJH48Yx7v81gPm1N
MsnxwSxB+VH4dVsNlkYqkbGGL8M8sExH/5rTMnk4dTquFM19ILKVKQj93+ObwskStKAzD8iPcVf6
IRoBK9g9RimrPd+5AP0AzgQ3kkIjLZFlfEe4jnPNcHZGWOTfj6vM7kf9R5CvdLnNWsN8zB41G8QI
UVautRwW7nvcp5tmC2uFEKNfeubESoc1iQjz91zh3fVFGLFqL8LVccYXeGoukgcpim3hRY63aPxQ
Q42k/HEUSS0bNPLfTHx5XOZRkuh1MbsNsTOhkQCEJCt6b7Siphp14XRKAiREB/hb9kewlip7bqzB
LA6ipQAWoKdGtWSBtCqX/JEIOIYPMPhWfoKA8kqXHDkyS97ELflcG53e0+o2mgp64nCgAkHt+PjA
IEV8FG3cTEzhLQTolv5f6TTDXz7qB8NnVSSZD2renmgMAguqZ3MTtLJZ652YmqHZOWg/GN8QKmiN
W4EFWlHvaRsG6iOIxTK/8ED0pibCL4METDSsxnXRD8mYboMyt6sLRDCb8E5RQqKXBdQfFQlVGsYE
8rDJ4uTZSZSGj8PZpeh0WhJ2DEfr3z0Nxq+2DGAqVjI/4VAKhnCzpkrJYmstSq+jqR/QFGqB8fNF
LBPd88GTU2+VwQiU+brHyLL4aqP3xDSc66F1L5Oic5dxj0BMFT70rQMfZkPrZeadUnHUNVqAIZq4
ULm9dMsoRpKiGggsa+9RFvNbeWMPY5bdMGHr9lLN6KpthCg5hQLYlEFwBQExYEEDdKPri6wDMlSY
m3e9xTZnsxcZxrYOnQ5B2tPGRp3ancdD2thd0lFyUSK9L1tg86/r2un9+lR2dwTSGfXVaS8vylxT
l2t4/HpxLYtGh7P2dYfotP3mqdSJwmmTsGIX+49ICUdX3o81fPxb9X6FTEPLn+Gpo4N4NdBij3FV
FnovzhFvYEXVU6f3T3jHGa+r7ONcD5Xj66V/2vWkbWXxENHfjTPr3706z8AMSW59b1ahAeV4svzI
ZNTXeeMeC95lPb1/MtJADHsIWo+PTNxFayHWQWAwlnlpksT01YRENNaFJe8pUl7OkgW/mXbJw2LG
a6meciNuDS+azEK2+1TIArEl5XQTq7IF/Ue0dY4tDvrjMw+MpHZYL9uONRjYV3nM1/K674Eyiv0M
5ZQ/wPJA5wNm71LAj8y40znFyXS18Cs9b8hrNH0qw0PbmHejVby38o5XgOlbO9A6Fg5Q5q7KSr2B
uklVFCaGUHOTkOWC8OW9VK0LcP0JdqLRlM9KDTpYhUgUmvlLasHtLjbt6oM6AX+Ia4TE+8JdlwlW
4lBZgSI2jr2e5rYU2ty5Q0SfeSFtfErE3UnU1IR9zVPQnCkZSPyaPQeBNYxTxL3VIjaWf11rJA3E
B7wZCoYCWToXdRLAhSgP9ODxepPcD6ibGN9Hqk59ff20RG7oJTO8ri2fT2mByIqsf20wxh6eFsO2
WYzomvS66FaSXsPj6HUYxsIi0zfdODontDVCoo+81IE3dpflKdt+NkjkKy96BOJ5HafcI7OU5PcB
4+uHRIuKjPhxUq03PqigxcDyagwBJQFyLvUHxgoHVHntDoNkEYEmMGZSK8iXneXRUSdgSAfhMcsG
JY9apFnrRkwGaotbO32EX5HsYmzdAKjK7ly70/SYJe0qlojRppKPETJz/GAr7bxV4608zuca1Rs9
n0EV6n3pCAiBmuZxW3ZlkwcgXfJ+OdAQfGTBMY7Sr4u+dP5ddaAvrS0ZPjLaeobox8xL1XfrdsqH
wrpG5bzLsJ4x0UKrdoZt+Ak+ZogVP/ujoeovYQqL980PuV6EUKjp9AeQsU39BakO0HGc/AqQinAW
KtWMFwJtVZ64KiHNsnDIPLc5Zevic56arUIwo8pWMC5p+05ozbouHO7hQ63L57aWNijOQaWrQgpL
FXj8bMeWN2PfAqXk2LEpQlcCjUQw0hiHHRM6SMunOVnA0j5Vq6paL4IGCB556xfx7IebFtmtedfO
FMzR8AEwsrTAdplQ93yuyzEs7UsLYFEPoxvKRGqtMbDMvit8cdOPAQp/DwGgHLPchxjtuf0HB9Zk
MByaEeAcwS5L3I+IYgZ1f1GEnb6+mWj1/l1rSP2VU4rGuYhxTKuMXWVZQ/Wh6cbMDC7mtg+69Srw
l7626cdDp0Tgr4M5FEctYiSt2NPniBf2yDqX+cUMKI57S9saZEK2CWe0UdWmstPaQIp1fnfOm5je
OuLlkg08PmbNp5DdZFYILIbcxiiJxJ6nYzyl6VCgIRXkS/616xoXoaQq7jAm3/Uch6pHiAuNiUtM
USbQ4VwIip8xWEVlGqR76Xv9Bv1EUS23PQh9b+MayLlrpcDGbcwoQPCkDz4Hq2DeeMiOdRZNQpEB
hHUHna7itKSPbfZxk8u1ck0ZWfmy8Aj28VdqM3Ew1+gqbMdKxD5LfSjjANIRMo5nU1fV+rOczgT1
oGqX1ZvXeD/M93GMFADG5XHIls5EIZlc348neZi/7wslf3MNYVPv9fZCh90GGa1Puhbim2wjaGSO
Q7YNkfSU854iVpxnd6dwAQijZkcYEKEiUJD4xageR5KOTKpuOohzffbAOTEexcYrEGSBCChwoceu
1x91aF86Q+eYOYxONmCQvqxU4pVPZE8n14r7lxhZjrLfQml8z0njSg/LqfcLU4hjlp0EOuDB4fTZ
MzBq4gnDZtDi4FbdaLBIXhlNPe6LwclVceF5TboEhxBUmRZNNOv2o93brcW7Hhg2ogazxjXjwmJf
xdSdrttpG0dNeiZGIpj3Pi7HYwy8uUS0oMO9rt6qLhjTiGp3T2QDfsosi9Y0XPkrWwLiurCOYTkj
b+WAdEycsQen+68MWwNyajQ6iGfVMeQhaxaSz5w21xMpuQgMo8w2mFXSnId8+e7m0xwzn6xHhFqC
NTd1qmAFiQ6q/TFdT+JKHwcllWd9oFhwlqD3aOtSg5i13PMhGLKBDSLohE60TMwAldyVmRGm17CD
48V6WYxwntaDywDP05YZEoSPptP2MtnWWIolbygo9vEj1Oy2uFiz1IjXaMyNEdnYkPlTOdASW2eJ
0ORqhLqg7VcEb5QJzE+tjNv5JZ1sjYNKE17jwUF2p7m0xiRenpu4qKZo9VZ7PSRNb6+fSK3W1jh0
MnTn7GqhaNZmW1XItXieW2gef1qYudY77A6QSKBQhshBt0nE0KFPi0zVIB+yql092DilnQUX1PAM
JNPCdVmKXS9n56uIy9m6NOq+zV/z3hJURuHIHKBohW19hRLQ6F2u/WiMjxXdhfjDiKYd67KrESEK
D5r5n3yPkbVMwi0m8nWxdWi/e5xZyqLRAF0iFlrLVQNraMs26cTZrT6axQdTzH1dA7dg5EgeMS/t
MG3MTIFtddp26+vpxHXKskkDdNZzLBIczyuGjfM6YW5IOVUmYUMC70OpNyAHyAEAXZQ2tc+khOaj
D+oJzyu3x/kPt1B/GtbVelXNywpyBdYpYqiHDPBl8fV45C7iVaeapzz3tCR8d9RpdYs5C7PWsPvW
/JOyAeyEccmgbC+Ofu/71Q6aaYECM+AGtAE1PY1oBFkoD+FH1I+ndESn1lmO8afcdsWq8pueElmO
Aizqys2mMkxZXfnjirzgdklmHTJOKl0GBwQuHzrNzOIvZBXrw0xscpRs2kKgKmcOAuUh2pq8YanJ
CzFrpshQJP5OXCoJXYjdiXBXtHM2I9Ev56n8xJJC1mUD1FGZ06Zz6Xpfxg7u23e8wGa6SwoZrKj6
mvZqUj7x2tXcgb6cuzc7DIfujVxiyF/TAPnvZ3DbJtOwU0ufv/Y5vE/w+D44BcxJfU85A/QxU5+n
IOJoDMcKYW15QdhCl79mzYJ9y2mHZ3hjddi0cFhfTP26EGPT8Vs2oymY5e/FI5++pETBsgbhmG8K
xJI1tqydTQKpImMgN2ozly8QMVbeHYoueieYhVXzqk4xjBUXUJ5Iu9Emw8mgGaEWU7hxmG+Eq4yy
uscCp+WFecd9aDDtitspj+m8Mm192ogXX0uQIbJNLuoaFoti27AknHX7701aF50YdlnoOVAIlzKI
N1mDpw6LawJdpGgaNNYNZhB68mW4y7J9VwMZdbyxOlsXNFqv6TouRpdCttHs2+OQb6G8xEzM+QQe
pAhchtQ8qoXJI+HVheHGGsKiCbfLsQZQmTUVE/SZOEQb7cz6iWuBkXcUCshAl0E/jubntcmwSwNo
2Xh3ftZYDBu0+WT6lDhiGD+d9lSzbt6LpxNAT7hA0GuWV5SW4UHtbIApetCSZWCsJyB2PDYptx6m
OJ0NIrNhssol+sRL10RsgXrXVMJaenZN26EYHPmGVTEYZqZE1286+IlDvZtDOzY6/mBAEub6BG2k
saQzDQoQBcFBnWp51GHJHPre18v+dFhMxrjjSFENHno0G46Vwexus3aEOMQCXbzl4Lf2GJAmoxJK
OFGdC3FsQ0OfithFZjXaskT0tuf2G0qjQWJtijHX/9WB5J4o5rVQ7ZlDacWrUzSjeYTE8HSCX2Va
FTOTtv4CSixOVbcZwulV30bLsaKWwY+0bxh32dyVPfW+N5iPiUnuJeb1zkmtacwjvE1RgPj83oD5
R9SD/wWr4H/FTvj/iXpADfGHTpWmNvzEPbjsyq/dvx6/AuD41332ptTbv5Z/3Wbt8Ibk+49shPfP
OdERXO8PE+cO3ZtFjI3OEU23Ex2BH4E8CmgmAcoFB/gfMoLj/6ErrD48ARpy+APTIDuRERzvD4Ch
PlirAOIqf279EzYC0ic/t47oOoKZgCBP3xoO7d+MK3FQsFESG9NDutooBE/ZZ665b7vqxs/6ltri
am7ydUl2pejTyE+hX8/XK3Y8+2DMD2nJTwDfpBeo+OGZLewX1Hu9zWC2O6dGTtHKqmunWq8olexN
aT4OsnyZVPndaZxocf1reuFXhHPOfkAq0K/Kv9EcuoQU+Ix/BRjxeO531iA5l5LviiZE/xc/qcQt
tlD1m8iZk9cKKgLeFusYgQ2aN6Ptv66ie6uK0EAVlmy5hcm5K8yk3JI+feSB72ynfslM60K6hbnN
4zhBXC/rNqmNrCq0aDTSVrmFirversu6XpDLcOpC3CakyxaFWf49oIILGkyxnN32S9lUL6GsdrWI
r/qBNvKUx1fL6O9FyuWrvng1XRUeABglu1HUzfG2sg7hZWA5h3KsG2Syk6fQ+DA39j1KVsWO8+jL
tHh3KGaBbuyzbxzMCbncyUoHFu2tEO2N3nyu0rG5d9o4oO9DXJ0nsmXLx6nez78Bv8ojWbyqKqmo
BjjkH81w50jxueoMTs3Ty+gtz13Hm8sK7CuWKn2dVqyfgryJaCo2QKiyJkL1+K5bq502BN9VdXlv
hOvndWKcLIjWlGLx3hyGj0Pf3BdAX6IciTV4hmsYQR+zD9aqG0niRs1Df0UVc2nR3kFs+AvIt0iW
AzrkoweWOhsA/uIPOjt/+ua48ScDziE6vfBms9e4m5frwCibXTJYxi5Elusqhd0Jb9dKEPx1Pnqo
lufeOESZMDildXN5mVFAesCOvd9zSqRc6drzFYzZW478VBg75WyL1Jt3y0ptrIbiTsV1pCNKVC9q
ZCSNcOh3rjl0nzifzWQTNvj6XuURixm9CzNFPcKJr3Jl0lKZncMc09HLHPtglCMW8FV/t/h9TwOB
qQm7nkP1ymT3XLh0jdhNtoCFF17Sot46on5Z6ZhsOdPuAUpeCad4KHN175u8/bTt7ytqcgmyRG3x
8kMEuz82rn8kAel29Y/tbCsIPdPU5BqXM6p7br3t1aZ0ksFPDkGJ+r8v3cOSexf0Dm0mVPk7dK9u
RP/taoBVwCpwVZwa+PkPSK1xEAJae5wcfNzpN14SHpQ/HAxZf4F+tMbF3YTyaU92zITsvvz6Sf+G
9n9/VIKq50LLsHjeny9eV8KWEpnyA7ClVxvHu61nLJG1zAQ4bG+OL6LCqSMub4K6ujFWf//rWzjH
wOg7EEA9MUMOwAmdG0lpIBVFOZEcinG8dazqJkm9y7atosUpdzIufjPc/jmOgutBc2O/AOgKm+uc
gVLbZqdoACZYWDj4OShgt8uzKj70DUteweqipBl+QiEkhKQ8PeeOd9s3r1ZLb8PF/KWfEehHzaav
wZw6z6E0ttVwjc/XcyCD/WDh3tC0d1XYHtZv1GywRKCI4S/NTqzEo3qwP6L5jWPN5F82MvuaT90l
ijjXcYtrUuvszCB989qZw+RQvswl7Hmk126gWSELRt0YHm2/y1sBbJOCZZpOX1s7/FTR4d0Upq2u
LbXiXDE53/xWfck5e24ctrBDM4iPqQPkGY+W7FAmlPTpFD9DnviUBNZzsQSf0tV8XmhJbjIV3Flu
sEQySK9qOLeyMS4azzy5cf+jfOp/zIN+Ynb+L7Ku//GD/h/kcoLC+2GF/C2h2nX912+y+9dTnfHf
TxmU/sNTBuV5f4TAj0GYgwQC/KKTtGMGBerlDxi5LCVa8a4DDPQ/KZQv/mA1wdMFKo0063/yJxH8
ATgQtlooLARqfMv/J/mT/fMK01dkabGoAeQDOgzOUW2lyFUtpsJ9C0Ss+87WsTFhNlhdPx9tlRxD
aY1ytKAXZ8uh3U0hwMvYfE3wyuJQIq258K/C1F2GLTlL3V4A5Sm7W7RuGwMmXUGD+NWlH8q2b1An
zO0ogdgp3vxZLsNDmQLioF7hNvFfxwYBhiu6sgUrsiMjcBpXVR9SYeLhsk1KVxXNRoJSqm4Ezp7c
clLhLnANlYmyJLw8fSj94Z3+ly3m56gHPwBOIBQBDzwUr48m/s9xF8xKNqReGrxRgKjz9qKvnNK5
QIS9U/7F2iXwTaM1a8rse6k7gfFvgu4Zwp7r+xB7AYSSguvwe45qQ6Q56IDeZd9OPqT90YA2DC0D
/SI1v9tInuQLSaLAct5Pjq0bqZhBgrO56r207hBpkLrXdRe6gW5+/nqM9Mb3fzdGOHM2LBJAnLYH
H0lPy5/HaE4zw0qVbXzzDIXjJRbBfoLDWhk4PToQWqTKeymo1/aXv77u2bvR19WUPUtjRjEWOL8u
ZupoiBl28C1BSg+7ptFsyu5L6sQWOiIU64fsQ00WRRqTphLI4ObXl//59KEf23cCSgo6/YCJcQ6b
BS9Pv3JO7W8GQKTWjtyJ3ZuGPppjl3LN/PIuM4QUYIrbZXgsOtNEMKtLKWaav7kTjRH/6QVQIIL7
5JKbeIyGffYCei8z86Wo479i7DBcdUDzmnL9zsDDHEGdJVAzb+WfPjxIYc8hHQE5DHXyDLWX+mlc
5oupviG5xSrfL8JbRbF31YRl5y4LYsd7UZCxLJywPd/3XtBWHlW4GzNpNtNvJsIZ5pJXgda9wyph
odqE03PkdIIHFQXv3nhNM+VXxsUM34sjD5XJtJPRMFEXBlAO9M3C+SyEu4VyFjoxw2OFWPGCTbJQ
9WNYpRUaLq0rlQVoDonr11+PmUYJ//iahLDNd4wsyCPBajmLJcMUB8ps1/kV/JhiEphDQaqwM+fJ
xr59VjaWIpgItnrR9JPU/8GyHf7pYMEX5Shvm/CwIfL/jTgatBYyNZ0nX8EWvAMOiF6Us8bF7NEC
PcJS0E8DTAIZQYNEFKhajeYzaBPQmEdq9D3yv3MlYcyX47UzF42sfhNWzhhakPj0IIENRSeUNwxZ
8iyu2FPdoMZlv3Y4r1MWy/uuKWmIrn3W1NF0RLIZfqUbSRJTD0pmQbEuxiMYi/iyC1FKhcKzIvBz
DYNLg6hOvZuBRn/54FVhslbRqRFuGbmGRJ7KqTQ3NYbp1+//LIknUgHqDz3OLNCNPeTNdCD94QTB
zATZXo/Ni+9KN3ejBk4RUzFGnVOLnK6+FpqmCPsePcvB4WfDezhpRKyFuuaJgh3A4gmtmt8taOc8
iiPKQzLihgLuog4kZ7OzoORaxalsXhrFKmp3qOsFzq0lUuAMdjforl6IoBBWKem8LKjKpGpq04iA
P3kPSbvGxoWqwOs/K4wtvbsg83SCMDujbnAVUNV5PbJDV6nAdpY+xEMDlpBWZ+lpAu6J0k4zV9dU
ZR1qRMhRkDaoZt0msF1MwsDBrabu4TRuh2Kj5w8axFDMSUaC0b5fPgwSzWsOjtgaSfLAnWdGrXMD
tJpo5M0daKZmH47AAh8BoK39DQXXGLA4sBCrigz6cPNF4rC5/lkHdew8j+YomGTH9udI/58U5ddz
4zyEM/pwz32g9FTHIKScTQ07XuqEWnb5Qpu6U1qqxvQbijEyl+UloNuJQPHrK55HI8snFlnIiZCV
snefX7FTeKSizzH9aa+DnozT4OjwZ3U+Yo57bwSi8xLD8WISUuDvu+QW6L22hPn1beh09qeoaENf
5phHCdEy4VecY9JXyv+Y0XnVc+XAPbU3vRxc4022qVYmTouuFjsV+zK7HzuUorGNx9Ex2SVBb3HS
hlqF/BgM0aS9LuPAe5xtVQbLppsQq3rAAdHMohZGpLxmEgEQyE2aeLg+0XzQiz01mYcSZ5fAvoSJ
qgFhxQhf6AOsHx+hYJsqGY2qXz/xeVwLaJDCJtFPzdPiTX22d6L3ltZT2/lP41BrECXYMIskdlz1
vHVIspyLVLzrIs5HnERybLkZYIz1qhjyCQx6TB+Q+7XajBLQBc0NjYnLEUujLdCWY0OnZXUX3UeI
p0rn1GIJQLsrX7Qso18/kvUzlwpFGJRN2DaJarxB8NdnoboFeYUra209BX1qs7b6JtE30Bu2hgIf
1zE8Uo2COrVNiJU6pKgGDdqvRipI48WMrmq7ATIAoroMc/o7GrzFt9plQnmN9jO/leHRxMccMX2F
4St73wRqtLtoYb/gcX/zaGdZJo+GOoRjCZYKtDPyvZ+Ddj8Xwi8HuTydpAL6d+QVHbJM/tWbQYEp
8IJdx/rsW7XeHytDCl7I7FUlnaC18kSf0IIyhumJLFWDDbHvsZl99rhyaqlp3jPFnAlnC6LbQNj8
d3umJyPhfYMYMAlynLE0GqRKHIbi1AxC0ZDyzyYNrZzW0HF8dCgsfsPLPFujAekC2RVurhBVYUKd
p7piWh1v8Vrj01jhF9Luj+mtlVJKLiJOltqx9zfDfrYd6UtSUoLozrYEtej84AW7jhSymf1P3SCY
IfT0et07fIfxOXnjSHcXTwZEsI2HZgoDXo4xnXK8r3W8nxRytfdoUAcxUvG9Q2+UU4gFYo5uCDtA
BcYPfYyajer02pJ2ohG3mZF2Za2wivTrSIpZ98lO5vUhlpz0WGUluRMXb771ufCQJv7dmdN5p5v+
kCny8HoTIEgIzST624mKdLAzEnNePqXp4pXxpn8X+4wnM87v8Ep01LJrU+SXgVHTI0EhVNEhbq9g
lNizu6FA1hrXuIehKRpDILOR2JVz8hcmlObFFA+Oty3g8JbfHFzV1EP1Llg6vYuXOuO7kmmQ16Hb
AO+ynW7YT8gtjneqTWPoU15lVuLGNpUIt3WNz1OUz/2gYuRygpZWZHrUUU1myoQFMnxKa6zOKEY4
yNtbYnAeQQsBM4hMOKYTADUU/nFElQvY98s+hdtbRv5aTuu6VSlTsbmciyXG2+pdCnYM/cQGtIef
yafJk1b2PDhlEm9tp7dEBMREK8t67zKz6GNMBe3SMrmACdVv23dN2jisTfMgJpFa+8TogtTcNQAQ
nKfFHZPCeAqlOc+f5n62+1tgCrXxwI7hD99c5XnqCa2SpMaDSEqRdh+BtpXFIYbXPu9X6QQV2vAF
wGBaTWrt8LwXVR7U39Kjli9TBWFfyvLTZEZFOXUiv+hhhaADzDlAqwLHlVFAlcB0AjXf0WssxBPf
0qC2e0Z5hkGpnNvVliNTehU4M6Qfbc/s0Y+usYxqUAwCQZuW9N4xGEignCU91hSTC4o52xvSkZn3
ACRPwTfJnTQJ9swVzy42eE9pq6OSVtQU0uJ1PDSl01it2IeDyDHS7DABCfMkfZEJ1cntqKFMXxDb
BfZyyeSYjDiabNIW4LENiOZw0y9ghLwPWoGa//rjN40s037qJyH5VXZYW61DG1rjVe6pJkHFe8YU
2I8WbOYG/zDXucBu23VGvS+arpHxOIntsql8RceVZiUayykKTh+WqZka/z6PjXwqUVq2DavBXnYJ
g/GDl+MyDb4yDHVW7SNfnxbPfgImfr12nBIMIS3ylpB9S9RuUxxV7Fj55Y3I2kyU93mOcE68m3IC
QbKTmdCK1YQsfUvLaJSmtTOTdNF25E2RqwCckGm4tAQSC/zOvgJoFD4NCZgSQNy+z8giPZqB3Y3Q
+tIfwv2TsmzaNtQ5PQATnj5qUlHb3h4Ohx4xu+wL/pNd2huPJ3lvZ+xRDo5CnKKYAGtNvnHoQ1Xx
e83xUVO0oxm+Noda6kfYXmsAH9rQHDJrkenXIxr68O5nUc56nDHLyYE7GYOheBX4XgY46KHqHXLi
QOaYTIuWmFj8NsI93R0gW0lnaIdn+IIDQrKAs9JVHlLUIsV8i/e1vuXMwWt8ffSYWVzh6HZy8krx
lKHfvLsYAiuJsNJDMyKAFgCb7QO8VK0LTX/hGU/Po5SNfRoFt5TvuTP24I+FizK0DfsgpAC0aXzc
78zdafbEawdXYusD3eFncU+jjME4Wnqcctzw6G5n2R2KxjbwDOPxNNTG8df/PcjH36NSgP6wbzUY
a0RAy9Pxtci8JlOHrIbbOqNEt85cJMFDOjMfOYAnMtyAfNEvCvfknqnGyXtQyWWNi2KMJnyBHZb3
IQS9yCjBtSn5FauhxqbQr7TjEQdoc9FJb1K5ll6j795UJ2962bCCiGvHZwJDxxktamTtTeJiGQJN
MDCPr/Y4PdDG175fngOK0ty5aMjziRi7pMzT5OiDglviu3+QbE0/fVqRbqftyZPaeniPE2kdgMKQ
f1u2/hSY2x3XsZEnZHZ1fapv/TigBqaNfCGx8XH8nWG6dZFfrgiPzc0hQUOHv57Au7OmQ2DXVD7e
1Y2z0bfaV+ElNdOnw0hEPzx9IKZrRy1bf6AFGBhvhBFkIyMCZIpfqVZXD1M9INkwPQ1lUuKhWuOj
bTymrS0S+6JAEUsg7HucK1mOgLh/OA05/CnF7cxHFw92AMnF84Y2XnYYBRBE84nMLQ/GLYT4vsa5
BuVTLo6WpuTI1JeNthulYEDJhteUDpe+pPWNQCL7K98rlgEO6b4gWZyXK3iFgNou0NkwsUEqQ6ek
cwvXgrKhCMXA76c9/lMmHXvDLe9wJuVfUGwU0VxzEv+HuzNbrhvHtu0XsYJ980ruVp3VWWnphWHZ
SvYkCPb8+juwlXWPJTukm3HeblVEZWWmbYokAAJrzTkmpaKWWn55NYJcpigwyZyrGymk5Qe3jpUo
L4YOxchAiaBCZWaks6wwviSO0SdmXeEztrNWAzk7QpaR6/yoE+XOepOUjQom+aecnPdlSo4VjgfO
uz8Wu7Mt60DCEY9jb53mTNv4iizeAVeP1wcr9bHNfm2Jd5ncA+pLdetzAEKkxvMwrwV3VCRT52zd
VTdY5Xppq8eHEF+NGupVaoi/1k/9DjaPHhqDqe63z2A9ayFhEC2/HlyJw98BgqeuHNgm/e6QksXi
VpcWklV+BXgUdYYdnaFjXL0WWWD1lzLekcYhY/OYxO3Kn7G+lt5ijuVUDRE8FdRLgSdz9EWJWyiG
dwlrj1C4VwscRG+sHgT7ES0AL9rFaWpcYVtSWQKc9dTDI+RRlQrMwS+oxeclTgjnHMILd/lIlsBM
7swUdwCVrwKLDCAwg6d4PWwAltvf2JSxlng74zha0p07CbAMG0oXhmuHBMf77pOdYH/HKMu3mpe/
EtXLXbk1cfFOVDmxeubSlKRNbF6fZN43VKKtTMc7fTatDsk8N8U6TNqdZDNNVWEVbeA+sd4yvrRJ
rDwBfPHqHmJRk+Sw43ipqlTIW1U1l/5OM4knl3iU1ni259Itr1xcWUu8s82m67W/p8zI53jLF80q
sVuW1L81ePyGJx+oSE5Ff68nbQ5JJHYWwL9AaNjbtD9hcI6t+djFPqWJvSwwRAQRwPWueFjtwYRK
M/B1IPi5N4yGPSUAmQDaHaO8ygOogvxDzVPSCzpTJCe83snru2xFToE4chxLqevi03JTviaNBEui
VhN2/2ryZl2lfgXEX55ZnJvqnxEEqfErYPyqXxhbVCeqLSd31dvIylgwlUGt9/HV2i+G2OZMVDUr
g0r9m3+GLHtKViKIr+pfvdbD1XJKxqKcF0kkgWFClL8eUixm5MFio+JFL2sM2nh6Zb8n2qrKgZ2S
aqFsYlvWH9GvMr5BMPHDUrdUP3kBaYFJ8XohdDt80lqGinb3emLD37d6BZZoMdhAo04LFi4U9Se3
vqGK0VrZqiJkJ9G42hu0N6i+EXG4g3Y3ZI7gnvuJLt4IGznh447kaOYaHog3/ozhNOH+Sd2NnUFN
cmGqNuOmnmY1Jr14NYsMWUlXV+S75CWzcff6QKgDq0Wv8F21xbI7cofPU9MqPf+Twte7Az21HNYH
RrDJ4uYav5WV054eAvVq8y5tCKVEN5IkM7NhwgF51Wq2mkHlSOGF3IWsVT/7xydbVUf95WynLo/2
DWQj2jWD67+rsxK20GhT51Gqel0aSQNV84pzADPp40u961Axm3RwdFyLkhX/+54tNPlFqyCr9X/H
iA5ooIlaEdv2Fy+gZ8WK7GLF1MMhy3nDjU0mrxP9szh+/LO8LSE4us74QbrCzdMOZ5ybb8so8Wgh
iWXq3aEzZBnLUJKwRHed74H1Biz+6XP+/YJmECiRIbpAiovv5TpFKpHjV3p82864iJ7wwgb90SNd
WZU1TzP74xt8T0LhDqndQhwzTB8osf2+kDlDDkvqvuSQ9bpiTOmqivaLay0EVs02zpNdLuJV3gyT
Bd2vIuKRaU7aEkny3WrzPfrkJ3o70nnmhHf6Cs8CO8amRPeu0AisWZvgg7W3YDfVpJrY1zHH5wFy
Hcw2f8x4Bak9LMxM5IHqi9hqWNc1lSjQDhhDWk72O6eyGodPOUvLErHUt/xy5kdsXGWLZVptNL32
s8TrMvvxTbydLpQT0XbyXJWGgi4jf/923EzLOmdydYqDhxujcCKvqjzryZW83383M9WlbN0CiwKF
ioMpNLa3l6pis1qGxD2FPbC8jg6HeW7bbCv+8vFdvR+cDEeupTv0gQzo3O8Lauwm2h4A7niFoUCt
t+tpeyc6px5uFg0C4idqqj9dz9EZnuo/OJ3ejQQPEizDVh+u/vmYz0lKUIOOvRPpOhmFyb8qGKLx
NQA9Ui/lc8QC9NsiZ03KvT1mOR9Rtbdn66/GmFeUzPa6a9Vn8OMH+q63xutCoRHQjOd6nAN+0wLW
ep/G+SyCH3pOmfqfaQWMUW0VJfHsHCcnf6xJsa5saZI5L0s6HSFpQkYX9VY9e1/zSWcR/OTnepWI
/M+Cj0CZRG2WIsqYSjAA7+3tsNJ1+kVelnZ7uZoYNLYm1hsexoCwcWj+7ggHxrUAqhxJfoCrEWqJ
SzhS0hvVObsIpNUJOlhBRerCtKmJ6NcV5vakOSgtqtNcxXNWkI2N5pVW2GOHIo/jmYSyXbdblUtl
wqlpdLerNr50KAFeWLPRWO518NpnBGU1ataXGIVhO1+S6TkGSHkGohgMajU5EpIDByCoxptSywVz
7p+Nk6fx29IQz5d6mZwcfD5i7ml5fT0CFaenOaWVySeFI6vankwjMlXtgEOI80ttDjxutn7u4F1Z
Xak2mdrryixo2vLedOEbhBUVHWzUNSR5NqizjSu8kkiH/5ZiWj7n5JC9brBOg42O38TzXVtfbS68
drTaI2eewjXByDVcsio47YxnOl2ULInKmWQMxHZzW+blV4vteGBduYRI2IDHXV1TRYpuxBQaLa/n
w2BaOqvdEE1SUQ6mMuTR/QgJX/OBYAOISCa9ClsAvo55HbQBOSrbpHVtp713FuAlzT19ENVpY2+q
m+5V04O/dO8zsp7sZMM4R+awS2VrGHlUGWyG/144Enf+mePOk/lkOPPS+1d2NcXipg6CvDC3ed3h
QgkFU38GetBjYTK3dYN3xt9gsFjlEuoaFZORLB2cn8iY7SWeLjACY64OaZNPGaf8wJf0a7NU7/a2
jmfj2SWwZ0k3MfG3NX5bD3f9Nyg2vjaE/msr8J/VpKVPn7gXfsX3hODjtHTNgd39af9HQV6dUhfi
kPnL69AoT7tUUmAKjpIyQKkjwlGSGG6wFiVgo6PZLAoznAptDO75uDT+nagDrdxVmZOgRU6S6c5Z
MiffYDmKCScerYOydR0rOY8HKiwNWBDXjOC7pxh/+pLEGHuU9zGD+kBEbNOFzL70OZei/JboGZr0
QSfzJk6lveMQTqnLrJ1zX+hPRIq4IdQG98KdMuKC7DTl7eqahA8y29scoMWXNS97otxbq9/6i05y
S9G51Y9UDHdgisW5tLXkvBoJJnQ6IsYQyCSHEZffJiWj5MYTKYy9TGQ/s66NN2UKWH0hXmuDeas9
I0Co2i0gB1B5C/h87I+XOsKo6+0m/sgjKWzps5ybYQ90KP7ZQqHaF+Br13AJcmeX5npzJ2x6BiHu
m7YLNatJvk7z6n8vtZpIZmuo7iffzLa62etnwLrSLGwIvL6wKR/uMJjXL2TJxTcUNclMSHsr+GnQ
guKcZQjjdjRJE9mJpda2Rlf1t91oUwhhKdh0yzycWZ1cIGZUkx/FXhCn/rdsNIPliDJi+NGZdm5g
7xX42ZMM4j7uB8d/8XvHg84aa/KswkTvoC/v85t5tArObxVcg6432ghZbfNdzztxMQP1Pu9cQ43Q
2FG93WSczma22ZdEz49HqvLaGYrw1Nz4rH4/jekUtrT6BpYPQAyPk2inl1bT5sjMjPV71+UNiVqx
QNYIkkTl0ZWiJL29kQMUiamYz1xyWpIQ/152tRgeCzFHPcS8Vmmd2T6EoDM5t3IHntU8d8oKhbbl
PDjT8kMf4vjKNpg+YzfAbPVaZP/JDJ9r4yyNtbW9vr4CoS8fF4j0u1yn7Y4jdijQZhSRh4WflLfB
sr/TMW9Ci6StPb5HOF961d/MRl3cdCk5WGif++Rrmy7tNzmTaxCS1jFHsYH5OyS/p6QT7FMLZOLN
6YoLxZ+uA7NLy6jGCvs9J8Q8pPlUPdRN1oZCjMZNQHPjKMBERYPUY2Cotf298935IqcPMdIOwQ5J
MQon2QAvckmG5ML1NQBOIH6C7xK3vb6BhM6Og9CO9tqd3GLHQu9i1oN1c+iNJr1GP4TmZErlV7Op
xZ5gY2MPiMn9Lq3468T5/evaYqfetwJ4BabT5GXhgexTcLnDlu3pctdLUrwgObR0koukD/V0HI8u
nsF9y/7YCBOvC74GQFWfYZFY97mMm+dxHdeXgQG+GclOvsQ5b+11vhSbFuzBHfteCD5TPV5osiue
Vr2p91ZpxCjGKHNfpYuumPEzK5KeZz51KqdwDxij4kh0db4nd11+RXNm8fOP5pmh19aObPPukXph
ex3UqTwYSxncVZVcz5Mub7ezx5LL8bzKrmpbJ85ksKdrDMfyXsKl/GEVo0pdaJfxClsrk4da2xfD
6ofzWXrTkeAIi6zfwa/3sVvZoCtclJ+UY4Ljqsn4ImZ5u4GwlH71Kek8tqvf3/PBTw5MNu9yNbQe
bRVximUQOxd03g0r6qughGOw1NgX0cjt1kRrrgtaA9f4RUUboVjRd3LK20fRD3aiuHXrhQzs4RwB
FSQQrWruE2sNKtZs+BaWV/gHg15kBJna/uKPiUXHQGo/tRisi36xODacsGgBwG3CpRsotfsXhWON
Xr/VG1mU5BcGIr6YNJFcU/0przR7qR8gBH/n95CP0WfGQ1exg8nxEF3NQY4s1BFGdhY0wnwatHiY
IhLJ9EskSMPXzBzHljDO0rLxZhneuR030oegUdUElKS+2NBfttdwpA+/8YMVYmO+9mCmKiuurxoN
HcL5orUez9rVp15etMFIA8qAkzQda7utvlizrd14dYATCShQ2mzTQMjbPMErCSGqWdLzKiuabKNB
hECpGcfE5nlj1623i1/LId2rrYe+Cdq5AfrHU2umpDgrqBXIMjI8di6RUw3xeEkVJ+8iC4P0/QTx
H1eAXroXyAhjYzMZbBHPewoE/QN8vtWXrCPAXeAJhXpSI3c6jL3rnTkmuW/5/WotsYmXaG71AAra
KZTKt+lU7NtTWFU6ds5wF2hJAdHSTLAqhFKLk7KINDuY7wgqDtzQTO3yplkMbd1PLqfdSPdak6is
IJ/ryJT0Fy69kuV0g3Bv3TQqYytXaVuu4RVnvbbMZHCV/0Ryja8JXdSPToFdi1DxXdjxc7/fLG7u
QtOvh65hPgBaaKPBgDy6tY2hTC+KVORuWNWUn6O1x/EfWtVCQ4rIkuJQZ1DatsnkTJdFRvl2k2Mm
PxD3avgbHIypR6kul8axSKSgTTo4Hticia6825v9leYEM5yaPMau4dkF9ruFWuKDITT5cwzYmlhS
LOa+OQWXJTAOSDFjC6cyzdAMIJEDp5G6twvoJY+N2eAvWRmxkvb8AggQ2Np/sAi1vrtNRSlCBz/y
jPO6IuYn3Qpzbhzn0jilqtFkruJD3hK2lozj07qmydckFU9gBZw85JhQ3U1oTraxH8s9qJBWZ5Fw
JW05bz0vF7O8kiqzbUxlEIlWrCL0kI/i4K+c6k7WpbuR0l0IWwUgF8qRuLdeBb95TUlHTYXB0fkk
F86YOzLiVj429nWgouM8hE1yk50S5Yg/01C1qaA5g3D7G3FKn+s8L7kAdtzcDW3X48ac8TUfqWaT
WqepADsCVtoNPveS0OXY4RypG9ugT5vzIib8zlQxeKagmdokROMVp5Q804zH7/WANWudTfw2mIvK
aqMHY9ttBVjBK3SNU38UKn4v6CadJD4Vyme7Hfl8gVHFuBoQag7HzuXmtviZjbs1ltnPmH58Szwp
mX+SSUnY51LIK77yfPwztyg3mUoK5GQW3/LVyXaDF8CSqEX6kGeJ8URFcN4hJgr2jUoe9ISXX2sq
jXBUuYQ6AYVljkIt4eC288w4f2wmFWTo4Pt6tFS64XAKOowlCZ8RqZD2WSxIQiwSncp7No8RVQ3r
S64SE0eVnViklvdUqDzFwiBZEe8mwgmVtmhRyn6gKUAEI2vaLEj7I5kRbJ2iU6q4Rgah/cMuVNVj
OQU6OjPZjg1O1GxLDg4NWorcxD/WTp01USdVNiTtnoYi5ikz0jrlR7rAOpzLUhArmZ4SJs2SnyHM
ydf08ShWbURZjjGRqmTKyh1MD7AoAlPJXov0yko0/V+CU1saFcIi3pIPL1GX8Oam8QC9xd30ItcO
WeuYX5WeYWesYwEGc9HEF0flZw6jL/g8cPLcNUOMSquJHeuClqI8Fwtil1AmbGku5m4Qz4XZQ5Ho
KH+OYabSO/tTkCeTknPaQLCI/XM8hX3SKRy3dT5aZxTPCdqdTuGgSs76gieayNDKS/tz+xQkqp1C
RUsobc5Wayu0yPo6Og+9iiL1xDhDBrU6Mj5UUukwecYdXT8/QK10yjI95ZqCgu3PWP3qaTu3aZqz
lVMpqKhLSES10snQoiFWJKXllJoqTwmqKGUYRAROkhBtF+MuGV1aPFUR5a8hreoYO0YxJjLiW51T
lmt9ynWFkkzGK6cKQtRDBm9D/Kt8DYPVXqNh3cHCHFfAcbG+l8hZtToaNShS8Y5GXjHrl0XauE1A
lCMzU4TDmlbdgPF60h3AIfTV/JI0Sr7yYHTGJa6K88WPKemAVJxxSF/jPbVcMhiRnwfDTg6izb4l
SWEDr5mYKrR3cAlZNUlpc0sa3S5hr1Yfh3TQqr+7tptHZ5uiy6rqrUPUYXFHoi09ob1AwNXD/lls
AHNEK4qC92BryLiGHIU1vYkR+T23/1JpgadvpehyUHnEWc3ON0eSgHv3WkTWhGqEAClXJVsTg7c4
DwIsRLSCWcepXzAPV+9nYsf67O7Re6/Mt9boguxxENBgU+gKVDQ1TrZxPrl8IliO+4chpaDgX8D2
1ucrHfLIYkdgeoaWUG+6brwtPnmwtZ4tf6jHauOU/bDU59bA7a0hEYWm2UWIcawqvrN6kJPuFvBS
mlln+jBAckMflfXscTg7JO1OCD/n+6z1EFVQR12aiMzYuouAFXMJMjZRBF5lvUdwjQKZjlR4VQqm
HMrJ3ib1bGflVpB41ATUDurGv1jZ+vnbWCvBSIX9GIMeCg27Deytt6yWvacfWT0Ifyi/aqh++hDg
q+6H9sDc2aKCqX7qdcEuC1V+Kott43ZBuhkl+pk5XM2WpujqDsA0UP+fBVkyXjuodg/Up7MLSGOW
osgNl7mxLNVWWBUisjGgQS208i4HheQdW7ZwXmjVYrFVAGdR72Wvm1E/w7ipMQ2NxU/SvuMCDoZd
xQTP+fawgV+03BLcOpGiMWnllh0oJ8Q4F46zl67dVwSs+vMzAbHzIkIiElrj1i+ywtlMWV3/kDqN
9ZCALo4G9aqNnEZkbkAclwi3DkB/ivFnos2q4sKO2qyjFZAiicbxGGtAPQwf0ZDZBnUUK6zsFnhM
dyAHwXskTMmmYOnFZtJEFBQz4MeLt3RXFaiGYWPqztB/Q5IhE16OQP0XoTVpodQNhoneieLWVcLJ
mxikln345UwjcA4nq/C2XuGWZ1hcGyT2g4PpA82fAOaFyXjoIFE7Aa0yrU/3+Cl4Md6caKGF5u9A
OkCbRwMFs2cC3yVjIw5uBug/3Ocqdi6EruuFl72xA0JMtjmajxcNURXFw1wkFxrLcPfE4XJKb7y8
kmrXBVzzwA7GPZO252TPLJHWsrdGO78lKjm+RL6Z/EykwZP3p3VGRhcPVEbWNZtDkenTV2AowzWo
hpRbwF5H15posf3EmMZEUTigZikfepsgb6ajQdGClEg0O39Nlo2/0Sk6+1DbeY5sUjp3bZw05ATX
+jdXdgaefZLeU1muOAe6FYCt7yxXeD3NbGMOHXRDYCwI94NsDMZj4kpUc10Nzy0kaBBL8hSUSrLB
aTgC8LSYOzpX9H91UEHdJoHCxdKr4cPIwl54yB6BqLZsCuqlu7QGMVwkpgFCXncSAfsa4cn9NHs9
augeqmmISsF7siVI8JAgY5K8QajXYefb+IvZUy8EuBRxgEymaLN0wwc9RxFGueR6ragAhKsrhEty
McK/jaVX2XZtZ35P4iDzQ85Sic1oib+nLoXZBdMgmnpnefRYLcZzcFhSbMp29G/hLvUwZDWHnEAN
rdGZVZkNMN7YPAeCWHjPgRYvEBeNODjHT0/odJkVZ7Mmums0hAAKMt/8jlsHRk7dAUwnQaDLZeRN
NljAYVpy3NHS7+PtkGZ+yforrfI8N8zF2fXu5DyQ0yDmKypXUAAQmFRLCOLCeMwClBhhhUDkqkH5
om+9yVk4FAQmbos21p1qWxl5el84s5wivpvs6tifb1JLtr56bu6XyZooQ1tmE1/5ZWV9a1F/JOE4
lI9WVzXfJEjSEB4JtUeUngi4kpEhX8rHRFMh90U3a4TercalHLAdddRdnupk0I4yZ1JvZFZ4X/qh
b856B1M9J/LigrqAd9Bi3X+gYpx5DIPEfRbmam1nW+9uR7kQfdwB34zy0Z/Ubk2vkPTUlHi8rvMP
HdBFd7MGGhunKgvmfe2YY3mLixcOG8UtCEMddPcWiOGW7YtxDug7RbM4Gd/SeJm/BXFvhAJiLJZO
p9hWfkk2C5rHDVF3/Vef7f7esGPjuQGb+U3ntzihNvPgsCJ8wwvkX86ID/ZiVCRUf/iOcLq/FoO+
xKEPJNxgHqzXQQJgkNFgV3u+B5KgOL+zNr6HaIbffTG1pvwrp9ix8WcOKsA+65WMZqN50PzSvstT
yybiiKr+UYjaoJmFArSwrB/LQPWfKDxBPUg+84EqqnFDbx531TdOtE0lbqXdNbbzpc/TllW+I0IX
zZRs8WVjwpqXvGrpNdAIbb7YCxKfZT+ZeEgglDb63KdHfUirfD0iMF/6r3E2T84Ppyam8pA3ftXb
UWxLvdc2/ujYk2TxKlDZ0LyksZgHRuZCjelBt7Nt9OFmRbJwpT4fB+DMCANdc3Z2pCBO/pNbQ57r
w5ZI7LlkHXNS3dmwz0M/sdEWN0kQ2sD+H5FJs41H7bXg0WbSIK+3HSSqqWhe9FZbvG5DSxIB4bYT
E1Qneo5ZUqBiAstr0NxgDLa0QZI8WfX2ZrQAeme7zJpdKR8af4rHfEOD2Ofch5UJ1s1VnjfdAPlt
AhJE+riwhq59Hgq49guZEQk8efrNNluycBUpK8Mhxr6ZBxEVa3UntpsQ6rIHETN67V+DlqymE2ax
Dx2L0I7ac2fweh0H5vN86eLSjWYgO964+7g997YvStfQo0+PdxZKEU06ejJve3OZs2BNAg3+s2iE
8jZVr8IP+DslL1xraEt90qh825NXV3QNEEhK5UBjHj/o2ytSnPN7Hb/ES/V6xfFVVWM5taQ133mp
PSCCG/VZw/KR5TQFX2/5X/Ec/p/gV//f4Rx+GRq/0RzClzL78fKW4vB/IQ6+9x+CNpGuBC5UEh01
yX8hDsRD/wfHNfwE+kVkYJGv/d9QbmANyp2O/sK06PPD1fkfjoPzHx9dCzEEAeaOIPD/Dcbh7RBG
ycQJAxO2yejlz9K9d0N4MCkuUK7pMFulRz/1N1ktz/BjfjJT3o7bfy6DfhpCgI3T3LDejttlRUFv
rku3HzTtvOn1XQkkz/ppzfDb7eKzgNG3yqV/roZgweFSKpj33dUKbskgFq3b+9K7SuhXRFk7fctw
eykBSBBJW2xngE1gFY2NpBxNFO6TEVckV2aXYk2Ps7y13bTYEYjyrAfBPSW3h1/Gx/VrA/9X+ND7
4ODXB8/eCVETD9/w3s1kg52oOQPRBlAzZ+QskcsnLDgwukElsUR4bLT3rWEeINHfioLD4apBKSJb
5Roq4IVuzsdCS7sQiaeiTDcD387qk5d2gvL8qj1Qg4MxhuFchxJB7M/bt4aWB9qq23Z7pAkgqtoF
Sa3cjTmlBFhlZ9Qev9lzH/qiTaI1ny+T1O5Dq8V8QaoBQmaHo/zwSDf6aarruzWpD00Dzd7TY3P7
8eP80xsPwMZxWkYnobvKYfiLN1pzPAuMAk+T2kW15+DRkfgRJ7gd2To1gXfAGAlXW9YjTB598/HF
1av67TG5OmIxnPEIgNQP98vF9cEX7PBEty/B7tRuzDzSHj++xPtpihqLArUaz64FcsV+dwlgLJmt
8l/3le6fD0t3yByyMBr3E6HPexUachOug1kPcRFKQ+h9b2/FRTay5LVSmwTyJal9cdkRWrYl4o+O
cuXRHfbzZJMtZbJRGwD8IfL24zt1WdjePE31I6Bp0ln+0Czw37c/glPR2S8LTe4LIOQXRZZPW0na
5DOlj2XXQ9OGJNZPy1/0vLVw1GLjMcHJgVJ48C90pxBphHcyexkFGN5t4DU+PQ5rPq6LOx0Mhz9q
52KQe5plfBm3wZWgAXPp1F6wN+j3rvkqNqltKNwmMNVRGHtjcL8MQhv2FqElmynxvoxFs5vzNf7a
NOxwySW9CHTTOvBjXGi6HLcLobS72JiTe7vX7Wj28zSabM6YNIi+wDf1tnaWIw0uOCRO7NTDTk8v
UCuUWwKAjz02VzojekhucxJBhNf+Igqk2OlBUm+xlT/bFW08wyUxLta1rUsxw5zMrTX2wYUTpJ9M
LOutN5cRx+tA7xo4NkQFl2Xr7esg88svR9xZhJ2SeUbHvoBwPKURS8Otx6pVT9ltnwaYK2d/rjdC
pMPeQ0R9xDmhv6D6fRgG+oyI1/EgMbIjm0bYnhMPqpLE16JlTC47tnmJTFiQuWXtr1nyL4VM8Pe2
RvKUUE0LUZge+Ig4m8RqCRLU/b8/HnZ/mmAOGDzs0dwxRcO3t7kk+uyQlSxZQDrtK/6P/jJZu/t2
KF8+vpD6oP66WJyeJ59uC+oMGzjr3Zo6UZyRzdDLvdBLmkjtSpi5DwKMDonOqlUOU78du/IxZxx8
snn80z26pkUDCrGpx/R+e4+61UhD9ELuOzjPL5SLL2EAGo/xWmefXOn9556btDFkQ2BlXbV+uxLu
KQfVTCz2yNOunYEahOC4lSht0GpfZ7H4+a8fqotATqlnkQkHJ0rALyswjayY0pxOf6rP2AZb3hmc
2DCjZbmJhXFpFwZWjOqTm/zD4+SiqA+QKwIfeL/LoACcl3PG6axKrGITuPmFPaFDUTK7T670p2UZ
NA8vDoUwVnLr3bKMR5LjJfmUexytL8kCFN+D0h44RMiQ57Fxpvk4Df3f6HPrqKuKHx8/3T/eKAc+
dlIegc3vhywlzdGTdJ73EsBnRePQTftd186f3OUfBo0LNc1H8Yjvhuu9HZ7BULqU4moARCsp7OZa
P2SypMOLfoZs7Hth1EH08Y29Tw9Ui5uiR/DNBkWEaVrd+a/jxmjxL0mt3Zt94PzlEvVuiu6YZgGr
71LeLsucbjTLFUcXh8vWN2X+6HdiO/Vus3PcaT3SfnI/kd3/+WXjVoL3ZHq/717pEQi/TlJedqzv
EKhgP/WX72hTib/AuLLOhIXrw7Wjim4T6Rqf7Pr++BoCDvimo2CNUHbfPBMvtnI4TJANnSm/7YMJ
Y/FyYbr11WImzznU283HL0G91ncLIvQSJfflUMMh6d1mfaGLxxfIafflGpyZbfMXlMVP3vOfbsli
VVAh2bjE32/QiGAcynil3pTI1N7Z/YiIQJPLbjIW9HvJOXbUj+/pHaTj9NV0f7mi926pTYK0nmW9
cMVGxFusxeMXgYJqU9Xj986h/76VHhofu/FJPJq6g8NWbnCLR+JKrkpXHFDfzfvY676PlXmZtIhf
pWfNh9zLXj7+Sf80t20DfgtScnUIfLdxXjqSbupxaPeFlj945Xw5We0VzsSb/91l3g2qYgCD5w7I
Zdyu1Tc0YElTn4tNrE+fSbn/sH10f72hd8OpKSWqMLJs9tm6/sC1tgXw9KUc3Ie+mj97y+otvh+6
p+8chFEOSqeZ/MvyMXm6EqoQ9p1bjbJAXxQD4hVZ4OrznUvdL49aUR70zG721IluP36kf5o3eA1c
FAjKoKNA2b+uXdOcZZMuGGIV3QWibvzxuatm8e1/d5V3i3LTZ7OZsjODAzdG1ApIQ/sMjfuHHZFP
hwJLEws/h7d3Y2MOYmJKW0vslepybKZHyAi3RpdfQ4m709uq3DgBSVof39cfV1mfmiHrHPU740QH
/+Xd1UgG5lV4Yh+TxLzX6jnZ0rMjeWA9zh6LX5yhOnI745BTED/Ghn3/yQ/wh401FR+WNhwqJhvP
d+ecfF7i2Zwr3p8wnpq2/EtLi4TI1ykykurr3BaPtsj+7tFpbvvCqMKqqTYf/wjBHyY/Z+VAFTH5
MX7zdTQZwwufqdg3joz3qyxfshVZLm6GUJJyFI5k5UVYvW9oZVlnFdn2+340t2mGJXvmnLqhmIJs
dInTvdHWZwmCJ6wIY7mbAx/TrjsjhCyKY0kgjKxhlstmhSE5JrueDngn0+6c1ufDoqkcrNk5n+eg
2ANqgcVl5MXeI+QkMqxR3/STdizbev02ZBlnuoTsqFrrkOzyxlxtXTauhjaE/mcWeqKYw8Uq7qa0
LIkVsq+F9I44rdMzYA/TxgEfGqVTdVmTeXFh60UZmmu2RSp7P48lrfLCOpvlfJH4mbUvUsAL5A8h
pV9ddHsazHSb2oId1msHFDwrd6PW3rkZnbhFS9xjvFpf0tnCt0qnATHBVD8a9IhCvYnP20pO+27V
Klpq/sWIX3C36ETwuWIg3MKgF2QjTj4rJFJQChV/V473nHXFlVUvx0zLy03S0XxDSOycK5b0sUns
f//l97Hb+PQbcdvxf9+uKHFeW0GlL2IPLzWP1mlFXpOkN3qXXSdBfsvv+mQS/uG7DAKT+rnLZkOd
Fd5ekDD5WaN/IvaETC2RKP0kGkCqYG1AuT5mtAjrT27xt5IWOz7s7aZFUZW9lXOqPvwy7Wlvlgv6
+oZNJnFxLYirLYWv/I6eQR+OdfZ9aPmXLoX8rQicm6qqXpASXfCj1ZeJKWyUDml5NILc3DjZvHyB
EF0/25pp7QbD7VBIl9n0yVN6Z046bSbw5bJMsErhOD1RXn/5mQFvFQtUDrHvRHXhe+JsmLX+bK3S
L74lCAHxPS2M0Tgj9DT/RlFzZ8PR/GSt+MNS4TtYtDFf6qxYhnqVv/wMNgZnrx+8hq9NFaEgoSne
O1G6ev4nd6sG2btvKloDtR4G3DIl47cXsjohCCCcm71ZVE8uJgQOHJ/ssFXJ4rdLUFGHF4e5DHvn
20tQrSCpR47NvpjMh26SXZTWyICb9EBdBnsxux83sW68zuk+ubk/fepAM7FnwC1O/+ZdMQUjWxlA
X2z2pHGdFb7zgpb73umq6yWtr7ErIA3Px8uPV3k1iX67W4dBrI4T1IzevbnCl/6qI5LfF4WDyjRe
71q61V5GOLEdT/+HufNYjhxbr/WrKDRHX9gNIELSAMhMpKFJmjKsCYIsA+89nl4f6hy1yGSKebt1
B3dwOk5XV3EXgG3/vda3LjR27tVykUA9eLnteFfd6CbiNkfLLr3UEOgTu8TVu8xNNHEozeIg6eYD
hi3uXeULLP9zL5bbC2GpSHzZEJ30GmMQ5ErqCsp/kugUpJpIILkIjDBdVMqaezoEe0ny5eM3+/tE
evJqKVIalg2+jhKZvAyaV4Mi6YnAM1jYvH62k50uNVeKwnFNb4wXDaqkE+H6d6wxeyG0eUt5aZUn
yUGZUJzi2OW1mDYmOzPNNgGyLjeoNcMiJkpD8Fcw3dfxd10vqQVKzRoRQIPiUTNcpakfzMR4sZMW
HeCs4SpRPmkQMgEc2Df484lMI9ANgmX4XGpqhj6zCag1WgfqNL3DVXa4iu0kXNcNygTTrNXNkhey
wq3+8PHrUZdx9O71UErjEIl/EevZ29djpLoo7dEvvLHJFgm3pDvqcgArGygTc2Hs9akzN6Uv76dl
dxBKavUNjfgGHen8IIcgw5G2rc0CVQJ4wDVmGZ2XUeluHOlPwoqzFVJ4e1Ms2cof/9XPLEw2J18L
2OKSX6OffNg2QOhOICGrhMBtMPL3cQhaQgvfjMGVVfJVu8qyLoydM4dGhXsW7oSghYPulk/OYmk6
Gipm5cKrB73ddCMCcTWlAlGyLlMCKeUNsMbMJWra30DdVVx4g0wlcY4R39c+GZbxAuP1c9f7xJ3I
811cCn2PMbHC/WBLF1bSM6vSsklAUUn9BHXH6ZArUVxXZqfnnoy0q27jR7SgLXJCMgwqcsqWX+av
iXhDSUuUl12VbQd1UC6sS+8nHAWoIjeYvDSuqk5n1DGuFrrtkHvSlKBGl29kGclvM62BCa3yyb4a
UBIYFk6sj3vI+/MDVmGLq/gFX70gApYZ6dXYN+oxImI9Kry0KyNEx7ZXhjNw2tYipe2l9sMHeimu
9+6aZIiP2363Fp80fbKKILRQwkxOWSLbaUsA7A7dzdVQ/jV1A9uOt82clsStXk2BOyUMAru/ztOO
4mrjAWm50JHeLfhLMwqeeeZR5olT3zxeMXTBBIB7w6jXO9ACxSFFz7P++J2d/16Y1JcrcxKk1WWZ
fPW91NnqhKXEBfcUyUZt9YdQ6DciCl962z52AdI+LrUOFXn2Kpyjv9P4AlcxTYV9p3Yyn5QpIqZk
CGi8lPZLOkjnxz+mpO2cqXyu2moXEODsWvUjEqrdhbbfnTOX9/uq7ZMHjyUpCrG8Fl6AS8Ow03Ut
lptaDn2TQEfdP1Z6/HW0pMcRP6StGBcGyrupdGleV/B8cNpFSXCyCATocLE92rnXWy/hpJIFFxyG
6lZN4y06lwuNLc/yZsU5aeykJjJLRMwlg5l7GVG0vaU6ogfxY6hUrS8pcS41tXTrV/3JJ6XY5miY
ew3O32LI4J60jtLfqxTlP/6C51tacjvY++vviDOa3pWVUBggHRGS61IIVG6IaDnKztONKoz+77zE
5dTBiFRt87QkiIaWuIXFBjjZdYeqeBHY9Wm58esM7sCopRd66Nnne9XeSQ8xh6TvVPzhHoHtR1MZ
rpu62lUW4AG13f6NV8k8o5OZwmg/vUeJJ6rDaeznnkLwm1Na+o0N4b9Os4Ht4aXL9Hd70qUzcq9A
8RqhlnVKbmgkFUiavTzXhMlLCOJOyd/s7HbdVPMuTtEjSNqnjx/w/arMzT31QPH7Cl0F4fK2W6Ia
lOTWXz5eF7nFpEqrxg9f2opYyKDcSXp2BRobVe6Sjt2aD2lfXzhcLVPZyRB88xc4GRedXuq4ohjv
VYTsJhVbnRuK1BruP37QM6sGXYYTHCVrLg9+n/NfDb+0EnhNR15uoyjhnr15BW63u9Q1EVy9fxyK
hAQOyuwEld8yrNfDvGlnpu2EPaxQpW9RBBBIjzMBi1aAPM3XOMDCO/zWw3rSpu9TGXN5S8lvlaiR
RvFLfkik6peF19VBl9yT/RXXu7ajvpZW5cMCcNiYc72d1OZQFdp1PKp3JMghQ43EuOuVsN8MESSL
sK8Gp+tHGXeiLcHqKD9Rn2qupiIg/Zly9yaoc/3gE7O5SF46JBDtgp/rfPo5l+V4LEtit72mz6xf
RS8HW8TtxlXRR1AypWPfadkhoaVVIWZS/gZ5r3SatZp77YAPt930S3r9jE1/6O1k29eK6uUmT59k
84+yTfSbyte/BtS3ViN3vpWBJtrM2t6zdOmTFqfpFR/pG4za8QEbqeYWJCc4qlbO2zGoEXhOvkn8
e5E7qpFWu6GXupWEv8RVq/jQIdAvSqyCdkZKlpl21R2+JMvrctO/1fVM8VDJod4XaCx0g1OTUNpV
EBoRalD5CfXxI3xZrAa5emv6mDGVEtm/mFRjUzelQG+gmk9gTFN04mpzBRyopeAnTddTIg9AOmb/
LvSN3gV9Vu+5LLfcihG2hw6FM3gpHg44hn5Ks1bthTqVN3LN1nOBloMCqtd23IIrDNT4yjIwXMCO
2dVyaKx10cq7IQ+uFInkSSNLcV/rCtYwTXnAX/fsZwNm++EBXuywx2qQOX2JFaC1ku+5npY3cJFf
OGbPPLa90qifO7Y+t56mpfF6wDkxoC1Y6wjCWAMTOPToAbZgyhNHjZVtX1ouISa2C4RPWwdxbKy4
Nta2kshvqbzz7ZDrhsipW9OZu8L4OpXAczBfxt0Bcc5YO+igN2nczrkbq8WwzupwP9RR80lB5EKI
IH4R28xUD9KDWJmzXuz1rhmJIscs7sZVvY6D4mthNekm0OLEHaxhuCNw1+d0qHU7qcERKib5yyAF
xj5Qg+RY+6UmwXqIMXfYoyNNur8QAnTYIvrwDelr7OW8+GYtowLQNn0u5Grbj4p0LfQqqSkf10ZO
oOYE7xqIiBmEm16bm7su71TPxPjH5CwSNMwGqn0Jz4Mxl+Uh46piR0TP2gDq4MXQ3vjjxWdTbrcK
BsZnoxMF2H/jnnN08pm7TVl1ehSQu6oX7XOolfD0VWrYDu6L4acRhqrupPrQV3tbrQYL+bUUu0nc
PUaTsjUpWDgqfpvWH9elNLiZZrebFNrcflSNJzMclUMF9tLpytREx23Ot4gCYXIF0qar+SYzXP+1
UjVdvVI6Tmwkv/kLk8HuvVSpJKYUaRiu1CB4buVBrP2W9TUjFENb4WCYgSwjL/MCa0JeyLHnBm+4
z5xRdziXlakJXC2b1Y08F5Q9raCesZQ1SJSCoFI9yeyG2C3rEe+bGRflrSTl/bUJ3mbfKIyZjRLj
xsiE1Dzgr1R2elrogAUyPfo+Fv4ths7GnftGrAusNG4v+/Kd1AN2J76CmWwivvgKu9uuHxpMi8EA
qD7/AUF4XEDHUbDGnTjXrhQZ1CT91BdYcoygIemwHm6M3LhPNOwSLSdomyrMIUlCeK8w7FbYW1w5
0W+TLj4iVbwbFH0T+uUXgkV+1FMp4WGUIHCkN1Ygb81o2OszmQ5mJAjQNMPQ7Wrli4QNwqXvBavO
iqkkp+l+QmbjzU1xAMh3h9mJSkxU52s8l6AQlPgregS09Dn2Q9zIX0yDFaNi4wP3QjtaSx7pSFSk
N4btkZrdj8yiX4zNNKz6IQDTqg8uS85nNeWXQdD+oqHOhUx63Vb9wS+jT3mn40b60rczSsy6+wJK
5ksI/ICZQOKQLJf3g90+JJZ2LWV54iRtcWVF5nqQdERP1X3f6i+6iR5oEMPanycupfFS8WaUyb6T
sM3I/me7q3EZQbxFaL+xrO46F8HexOLlKPaggCXujNVUUUgVdXjl54brt9nPGKyKbn8OsXdWpf0p
z6MNte5doYe/gHx5cdZcB2l4CPGSYPb4Kaf5JwIOV5hUh/2cqEuxlF08PnI5xhquSAdWf1fhUArH
x6N4fqMFT8rYpgzz8EtfCnKzTHXJboIvl+RHVZu3tmAuGIM0v5cURnoyZ5+1fnKGyfKwftxyV+yK
vjWWPNTvYY8ZMREBwJVspUfKk6Q3dzoAxB3zjNNZ1jfG1Lekn1zTTNYt+JQXm4JfEGYHua4tL7Dv
hS82kjJaz1mRXLeZuK5bJcVqQ3ccamk7pfq+9Q1lq/ELo+YXxzgI01WlG+PKxNedGP06YkOyyu02
XumTaF3dmj29au6TfPwJRarfV9zdEyzbDIEYvVD0UfN1Csc+ujNIQ6mLO78wx3CNRhI4b5TMeyqY
vz7ehp07Vi/CdiLuSfRi43dSs/JH8PbSRKUsxg1t9hgGgR8X1pM63E6qfIsa93OgD1vc/5fO1GcO
lty5U+4ldQjB7+kxpcqBotKNCq9pavgb1jZtJTcBQ5kON7Yvjng4d77MjWpT0c/FTyUy9lNt3rWQ
OubmWU6lVXtJEfB+84tKF3/hUhRajhcnRSFcrVIQ4LL1Ar93B7WDzJe7EmrQj9/6+02pwkOTKoiW
Dw7gqVIKuJW/hCmBkwHPRm6gI0nMEvM9+BBH7vHmwWj4uMX3DyajngEICgmeI+UpC1SXocG0S/Vk
MMTOUnogxt31LBmrj5s5cxRcNFlEsnIDiS3/pDeFcSTnXJ0WHoijfWAbXhZKqCHrjVypF57oXM9d
DmZsfpTlGsg8qaKRgzLErUlbmDvZAIBBnp7V/LPelLOr5aBRMIetJkrLYOQutL386HdnpP9u+lSI
WWS1n5P7UHhTOh2CiPsDfJ0s/eUO6KpDCHbDPai57+Em/Z33++czn46ZRholIP9h4Wm+/YiXeGPk
5aar8ht1bPcfN3Wux1BCAOUGEg4p6DJ8Xx3QRix/Y5lTdpJyjpqacscRhbDZ7vbjZs7MAoBwofGi
iuQ7nl7BBNjuxcz1vkcaiCPsL2qK/bLTtpAx18T7/GV9vEbNmzRWZhyqzhw+3z6VLDpTLdOWcTA1
eyH3+6zoSS6zkpe5Likh8nqJYNM+BVW4F+YlHeiZd0qj3FwTvQeF2VLftp5ggO2xQfL5sNw6JIIA
wjIJ5K47Rb8wEt9PMTLeo6VeB5KSe+eT0TGVTR+NdUUkQz8bh9LI5k2WqT2XD0O0TQxEXHMzj2tr
bsWFa6MzJ/tXLSvyyVVeKeXMDSYPaTbWbrk99AEKfNxpzkwzSw2Iz2gzT2PNevseg1lUBDAx/oyp
PeRia2k3GscJ8kwuNHSmdyIuQlmjoGjVsQu+bSiD+R36A3OMldRf1eoeoN2PQrLWVRMczEZcGN3n
uofNCYNoRhZk8nnftjbD0qgTdtceV2ZwHMWmhkW3xLN//PbOfKDlfKiiIdd1rlyXv8arkV2Dzp+g
PhQekoRv9SJNNPS7v9EEVwIU63FnUdF628SY5rNckjLvjdF0LbKsctTWevzftbF0klePEaiAnUOb
CSrODJdrR6dNLl06nPkg5P8yARqIGVjTTsYrqpehpJyRe60tExwe/ehLwtnIMbuwnpxvZ/EDclBF
M3zyuvqRkENZ0E5uzp/7LH7ptTx0UI2vP35ll9o5eWUmcMTKKKntIdUh/iDpV4NlPULTu2DgO9vD
KLv91/Msw+rVp5GGSUODx/Ng8buTTe1OysJLVwVn2yCn8refyjZOLQPdJGphA2fg+AoMwFe3VX1p
i3G+CW4mKSCaTDYntdjSmqwRWQIF4Fbax21+1ff69uMvcmYmo9SIqAMbocGznEyWcr/Y9W3KvcWc
/tL97nrKwpeqya6I8Pjr87JNvULobGs15d09nVJjo+bz5x74z8YJZx6p/8taFSQxqGM0ofLxsVQv
b/TVh1fsIiHhU+QeOqQbW4IJ1YM91yHIyLF1oVB97ussmz8sdSY2jtP8ZzG0RNgUMm218t3c3Af+
pRnm3HDRsYeYOv5dbqhPPk6h1IUIjJ6PM2VXy6my8KEymNEF7cu5ZpCgQAoyVYWvc9JMioDECnwW
Gc2MHb2ASFZz6oEo93FXU8/sWlkuTXbn3J6QhXYyKmdq4Zaf0gEoQt+CB4YCtFEVE8hntTJLYyPF
KNBsOFy1sTMo5yiB6g3NUyIiJxeKE1W5m3zP5mUPMTt6lYHnIdq1AJOY1ft80B/yYl5LJgkyGgQg
7aY3jAsL5Jnl+M0TnKz7TdigBLC13EtbjeryS6urHojba1Wv17paX1gnz7YGTUjDUMn3OT0zBXYn
R2ZJZ47qaCXPtyBUHCmsnLH4FdmXLgnPdQJ2Gn82djI1ZyP2PUJzmTJDarUWxMwOSrn48nEfOP9I
ZMkvG0NUlCc7jDxM2sYaeYGjAabBt8AqhF6A7p1E5UKYf2NZQ6D9Z2sny2ffU3MuC1qbC3NDRJRn
SJ9D9cK0dv7FoeNQF3UcNue3U44PPyLNSmQskCXWUn4n24Ct6kvhzefmaXbsf7ayvNhXE1tKSB6h
HSrXcrHvyPZhbqH5UOpV9P/l45x0cUjaUT9pNNRrxcrKvqfqk1GpF6aCs90ApRLZnJyg2W++fRrW
OqsHM7XsAxpPGn5povIKyVxR7nKlyr5w6Dr77v67tVMvDdqFqGsGWgv0Zj0G9mrGDzpZKl38L4tP
WX/sZTVFJsK94mlnEJVcErw20RlAfGFF2CxhbR8PobP97VUTJz2hIc1P7qWRnmCqK6rKMOWhBP2t
/oZhl80nixsa/7dfiPucyOd2I+eceg3zBedGsS5lTsWXTJBnPw4LHKEl/OOd4DPQJzMXJqtoy5Xb
aIr1pLQuvCtHzx4/fnHvW6K2pnD6XXR5S1bw20fK1dJeOMlscg2x0aDyNw03JFV3G3Pw/rip9ysd
TWEXQyqu/Xbqvm2qV0lQ7LC8eb5kbqxq+oz8wQuV8EZKQi8jSaE55HF7odH3HYNGqbEJWUaoi1bm
baPJbKciy2d2C8m8ls0vdkF6WzNc6H7vhy6tGKxHgkLlYrd82woJcWi2M74XUOw1lhIuAMl9kr+A
VqeqIC58s7PPxLGZiiiO4HfK9QpTGeRZxlMrJSsFo0kqcV8IL+nj73WmmSUyhwFL7ZACzclDcQuZ
JiGYJzZaYG8K6Yond6ouvzARLT/mbdmOejt3Z2Q6L+6B0yODPKPwjRIr84IGcuQKvn/7aMUivqQS
P/c4+MnIUEJsD9j1ZJUN8j6NWhuORVboD7pRrpTBOGJu+csb4EVer+GF4ByPPuVkjlDmJCUfS8tQ
kCYkRhpoJCPJuLAenelvBqQi/ke6is5G6G1/a624L8d2zjzI/WtDLa4y2b7qp2qtwmDJ9fzl455w
qbmTZ+JoPfjc22ZeNUxA4utbS1Wd5RbAroCWFc3T32gO4gj8HorViETePl0eFrLai57mytqFsONB
MPdCcOdpZAH7bi4M3jPzEpIXZkCBM4Lz8UnHmOAiD7WcZd4wZ86oBM/GXK2R97mmQZjStO0mgG/B
pY3/mYn3Tasn27BOlMk8FXnmoUZwy2hG5QbYGNpXkol/DOT/93Sp6+g7X6v41f7b8rO/F+VUR0HY
/se/vfm38wyqN3+i+Y/fPyH4WSxQpzf/ggAqaqe77mc93f9suvQfP/2fv/P/9j/+y8/fP+VxKn/+
+79+L7q8XX5aAFX1NS3KYKr5P7//8v/88f/8YzfPGX8Mz1z7/C/30ffn0z/z87lp//1fJUv9g0oG
xmZgCzicMc/8N2HK/ANfpTA4sHMAeA2YUv7gD6BKwMvDTMP16Z+AKQP0FHs7zP6L3wjU2F8BTP12
J72eNTldU5swcFzBSuAgfLLhkbK5k9PJTjZAnxXVYffTrgdsunsJR27h2tmE3y9M1Zsa2e5akkS4
QiCAZCeLi5cElc6FMftOIketBNySwSUT5CUZwubbQTsH3KwlvWWup9FSHsPG0na1aMhTUUriErqe
1FYR2VfFogqqJtn/kqumfJeTI3ZhdUS9ebKiCK5Nl+WR+pDKKz9Vr4PZTZsly2vdwnJwZisjMGLs
i10+BcpBVewfoEJHd6xrXAgWuaTeOBYNIMzeXKPyl69mI1eOBoIIF1Su9lX1JcOrakBQc6QgQcpT
8lfbFrY4Rs3r1gzGTYO0BvOFfF8Z7XeY5KRSp313pcNgv0bgGd4UzSTvOcq0bsPNtOUUdVQfGxxn
92ZYcFGUwVa0uxLkL1IqPDbYgH5poy68LOn8Q2ok+TXyRCKLu/RAoGvj4UQo3EjKOg9A6vesRZbS
F8k3/iJojoxw+oFWIcdjISEqISTWDczgXk/TAwGHOtkMS9Sclo3PiQKlewxv0hTlSiVr38k5fxKx
fDOE5aehb81NxY2sq+bRdVKE6VeLuCk3LZXwDmFu6Jgo8QG2K8ZVLQdLHEU1rYembq7nyphXJI6N
myQ0mk/5kCfAN/Nm1yTFkj+qaDt7AloVjfqkOexCExQO2q0NnfA7qqVobZSjQPYUf88qCxz6ZEny
rd9JA4KSGMlaofkhajd5+pnPAdqqTA5Tp+gTEMKgSRe8taj1Z+J/o3QP3+RKUsLI39ZktifDzEam
2Da9JLtS/7k0gMiafL4yqIj6CgmnkET2Ik01UTnhL+5tsRGH7ZplPXSQnsnbAAgL0rGiPsRyI5ZY
53w1ivS7DXZyhdQb3RgI23IaJwfQZHud61rrdUsMTj/pxK0YwwGedPhJjSxyYXR4lPGMm6GfsdAW
2ktsk745KvIOAV22osiJKZBcmUcTpY2Dd/YqJI5oK5XTjxgp2JpSOIaIAbKTCtKUQPPwpxKX22LK
vybNrCBO89ttWSaD0yRxu/UT44GYkM7R02prSjJCQdMi8XgwbzV0SITqWFa1k1tZXnPTeO93tUpk
NTRwMDfysUyBd2w6y7dRmQn9GPjBtJ3mzv6kGCqftJIgT5cEJThV40d7P5KV20Ik4zHSWmLerMks
D1yQimOeEuBCEka99GSMOesSebThdiqI6FUniTlxyQEIDwWzySpSrWGV52WAq7ibniNZTu6kSniS
sfTBOdEl85qIKk2B9JQI/yDsvgxvi56raDdCIUWprClzdXb8YULpNuI+sZywrEblTi6Mcd7WRT0V
GxPKLCidoUwRhFnJ7eBvRiNIvuZzsTPi7FGOSmPV9kHEnXLnu1Ob+vCNcZDNxizzW8Nyr+mDcT+R
R+IGMzIetVIxJktVXYJDVZ9T01aemfDQ3hlhWjh+hhauxw0TcvE/Gd8y3Zd+EnHR3dlWJz9KPe5Y
zc/wM/i+Wf2QCn8maTupNhLMNoC7U+/Uchlet8pQO9U4qltzaOBiWDISOh+asJm2s6cNada5xhhG
W8uO5y9IvzpnGOXm0xQJ27PsfqsqzbBVh8j8RUxRNq5kmPNPRd5XD2FOfItbE4dwGOoyiuGGKghB
YqSMPVttUgf0sl9FBrWDfEniGSv0PsZER6vVGvqtJcbknjC9jDmN7nrMRqP9HCbItpy5h8u76Qwp
3hHg6ZMobA/Ceow1JbM8NKF1OzuE2tflz9mqxkXwFyv+TaTr8ca2GwqlcRuLNWVCGb4MOVzXZS7b
boZaV3w2Idk++mZ+pU4+WjRO7UfLGGpCUYIYynmiK18ndV5HVYH0qwaj/p1knQ7nl6ntYi0fFrI9
YDEFtW1R2qXGihUPRJEYA6jsRnFJrdJ3WmmyW8u7mOyxZiw2le2Pe9D/c75o7JRHTJugy6ueLGpH
MgNqe3I9jsfACL4ROQ1HvJ6smXki96+qxEw/Uf7Bmt9Fnaq5eRHH3yfTeIhqKivQ9azxmOOOOtJl
xqOJ2faKAPCwdKo8lOp105TK43J3+ShF/CbbSo3dkmjtVj0ThhxwrNbRljyEVj1sKapnD8GUpQ+q
kI6M92EX8v6vO0JHc2f25fo6MGDSRo2krAPmXHdAbbyNsi7jI+bsj4su8sa6p4P3c3YvRN+vtErT
fwdJWETHa7uSpPDIWbKRHuu50p4mhAadS3qI0j5Ei9mwVaZgAyI3TjD9tehEw4KwIcR1enlthrr4
UjIPjY7oivi65xW7EvHxsZObBviwNgPjDGvev+f/Vd5Qh5kb5Qm2tCXGRMtbZIY5SV2Irmtxx4Wk
0jnomGrFgb1trQPyVG5zUZlIwHXNU4SkpWuRaOm9lAdr1SqTT0aRGcGWBDCmgX5sH7PJvBr1XtvQ
CeXdFFkFQ5+8IJvkKcZLP5DjJw1d9zjVcXIM4nq+y/tCc+xZk71MpPNVppTSZ6zmqSupsif5MB1R
GBp7ZZjJItST6imdK2s1+YX2RMbI4Mpw4beFT3hXkIT5I1n31VNQyeIal1p5nODH3cRSbW9EoKPX
m0abd8q4C0i73EwsGxGaXK1XXdAKJiRMBIUEaTFrRfFX7uiSe9gxaJrkoV4HxJUfZvLTH2Q1SWNX
dDKhJ2Uqabuw6DSk1zERTXZoNhUxZXr5ZAPKvvKH6pFoovI50jv64WjaDoPBek4mlaVOiskPI/xD
TtETN9VmJOdtOw2k4BAL16OxzlVxp9VVR2RLOmVfYnghCOzTzNgboYRx1td89KtmwdovWqteCby9
MKoJxCH6McpJeiep40c7BsEqacW6Mutko0uxf6xn3doMpdG4iqLldzbhb9cyAK4fIYZcefV7DKpz
SmcJcwElUEfFPLXhvI1Zrg6x38UrK5jkrZpWqasR8INcqU/3Y2SXT78niCCKuqvYtv2nOUVxnLa2
f1MqBNKyg5MZaX6SRztSlkLdpWcVa3In0LXHvS4H+3nQOv1aLlL1sW4za4UeRH1Mu0aPIoc3O9rw
7y2tffCrtP0R9eQ8uIKMQwCR7XgEwNNEn0KMsrDs49DUt70kGGsaPrtVZtV0+BGlMxhAn12dyNXx
+HtZrtQGTFvfVPavPAzsKxuZ+I+8ke2OxDqSlR6hVPNulaGQEZnXtVKsNFPp0cJWrU8MQpPG4yYL
gulYk0OxQrk1fKWOgyWzD/xjmAlkMyhaASVqbfmkFXNz7dtKj7Sy0sfj719kp0GHjA2NfwqE5xqj
ZSifgIfU/aroDCtyKWrxAIWOWBoHN7uFcCzF99DIkl9CS/Qd8gX+mE6IGvmBAWAZ0svHI6yP8gk5
fvm1wdHN1suMcRQrreA/ib58muZePvbs/L1yBHxOOrxVuW1X2QpJEKxDD1mfDYe66EGP6DITU0Cy
gvRg6V1wtGMgBr9ff2D39q1uVP84qvylg/n50/SbA/f/eCz///DMvVz4/s9n7nX6Lw/Paf/8o6hf
H7qXP/Rfh27zDxzHFDapRRMxjSjyz0O3Lf+BIo1jHX7WpYD8+tit/8G5cwEPYdZfdDran8duRftj
6eT4/OTFD8th8L8qAsd/nKepVfC2qRD8899f84Wxlp6cLQ2Q0px0dX6mbCAbW86er66cTH0eJyq6
xibu/ceOi6+HZJSKZ7UW85ZYJXvX5EZ60NEiEmfqG+26s0vGVlMvk2/fW8pVrWT1sQ2K1BWRRUxa
qy9Do1Eloq5ynfSGQmmmgxAlgxoN+HgbWKYfujLcDAgp7bjKIyVnv51G33yh5fckc5DHG4SFcodF
iGOorSQHkhvDrUkk6w4Hzkja2ggKwER5tsoK03ypWzteqUY0d7i5e0EMWZ3W625RT3KpIWtfwkgi
AcMwkulrTqLntEpCIV+HfgMaoZoz6S6up/YuUzLjRxnllb6y51AlXIi0VBnrRETsYNKTEwMZoQmw
UMxpsdVSDjSuz3OYq9SITHsbM4LB6GeqIK4F0/lTXZjz1agqyaZCxvAtaimpuK2Ugm9Kdb3A2TEZ
9pdyCPTnJDOmvU+Y/Cq18uEbBwPfdsqGsMWK6L8YEoAzNVb5Q8rTGdWONoF3TcrFzMQHyDCyB+1t
qmo1jz5q1wpXrvEakIS8x/Lt5UO7Zz9BToOwfsmB0T4GaqbFTss9Nwe1eSKeYlQBzSLVzK4VUphv
8jI76vhvfwBOGPEZ1SKeuZMsmAaxfQTgXQhp+BSw6vrc63fFMzGGMj6R3g63bQ5hTJ7ar2NSlWyp
c2mbZknptKS30+ZQr/xYfcr0VgtWUBSIgjekG8LW6t7p+z745WuWAWqOwkEVK58S4jQaTnDXtd9p
6AZs/Vtfh9+waMxua0gRgYlEmB5MqQpJykihd1cDFtSK3awWlXvOEPlmYBt9zSbiehId4TSQGswk
04VLvk7DS0FOgDADumompdOdv+xKkhy01eKfe+QmJPlutMDFjGnIIs8osU3QgSzryzwrGhWhmI1Y
OT3OYRFssMOX21Zr/ZlIQAvglKZi1SMEmZCfuuXMHYcGtrI0fuihq3ijZbhBthzFrTZdZ1r+Swz4
WaRR7ddBI0k/DQUOBgFiz3Uek6betV8HdbpLCyAfcqIgmlAozIScG4tYWiKXum9izEqOhk2+yhXt
pRI14RWhUAn1BO9gNhSFKo7HxGha0jZOu2kHmBRUcFg2m9xu6tWA0W5s7Tsiuvj9sZI/JpX9k6II
B96C1MOuqI+l0Sargl2CUzT0U0khWwH4ILTfueXK180kk5gz1PPSutSVcTskQfSNSCb5a62r8yZQ
h4Gd3FTmHkGoCYd39a6Qk8IlNooL6VaJ1uooD7etTpUqzcTniUXbbYtRe0GkIwynVxrtKwdGgw7k
1x1odCsp3Son14qDleDcpCrHujMYTYmk01cnbTUZBcQTCZZiC6jaVSoce7WYene2JHUfQHhfJz7p
x3HZ6Wi7VfuecJzaMStSH4n1silP1bYz6UGzIW+xCLCMCMl3OFLan9VxKcpY5cQERALbevRTS1tp
0JAfdTyJxmquIiu4kQdsrvpE+V/SIoLZKMXf6+Wcc0tk+u2RMze+r6pqvuDz8R/GaRr0I1wFzD8K
pqdQil4IscIzIE/J3h6G8ZimsXhAK7pEQQ5sTpIoFPEqUDCLzU1TPASl7T+2vTlv9aTlcFy3zSrR
ib+05LJZxcwaGzTvkZtNlO6ojyWYIEZUvJA8yLQkSAZT45TboGvi8bZnh3JVjGk5uVXK/pz/nMP/
xHjklAIK0myM/n+ydyY7clvbmn4Vo+YU2DeDGlyS0WZmZJ8paUJkJ5KbfbtJvk29Rk3vi9XHtAUr
5WO7PCncujg4wLEBKeVQxA7utf72CKpKFZMQ+M8FY8ibNazfMFIDnmj05c7wpjL6NngsJVdR7DaP
LWmEfIPt2r4tG6fTznPafv4u2lP7A1kG74cKAdGjTl6Us96nP15zOhaQ2UpHiwJKwrzj2vAbe9io
fXYsUv1ox+XABJ9h4HLZEx0iU+tsIGKGqIWqecxKaCHbXbqrH2aFf3H7vgvVfgS9rZWNhH23NKLZ
uYN/elWGQBeWYE3aDkpiBJMSPVq5fFgqaVMx1Rh4e5c7jf4ndShfjLWpqckrGpwS5S5L7RNgPsN5
JRgyV5u6V3mhaRWFryKCNTCrM+gO39CBLz7WxON6eP765b9nD/788jX0yvCDpH0hXv34ptqtQwtg
ZPLyWbR3HmJ29O4XMa5HdxoBSEitsr3qis4XKrP0dCdy1QR5mqj0ajbkmO4o4iz2mHb+JiLnjzON
AQWL+AL5sW05VF98+LBNBUC9RwW1pf21D/AXPORJYfi9xdocIz4w+nH//lb8Pxt8P4zHu7dqZXS6
n0mr/4LT8Sr4//PpeDc89W/FU/6BkFp/5Pts7EIuMfGQb8moiySd4VO+vXNVnr5WniDnWTUcEMPr
L5VV2yf/839ozifsIjibVj8H9oqVLMa/+P5LxifCgdHQWohMIFpJZPppGP6r4ZiAZw7KDweccDnU
VjoPQBv3FHqSnzigTNIFDPyV4aeb0k35ft2tFx/DxJWaukxd66WYifibu16TqtMqa2jlNXa3vRBz
G+rrpUrSd0w3nj4fIiuLD3rmcPu63MMROhFZNkbszzHRIOTeP+sL6fizWTN6zvJrJehBjVdMuLQG
HJgmI4jiWAE083Xmjp/pZxKEOsknOClsthmjkzO546aZ5yTQZfPNYlBFu0EHc2/YwULs5Y7GAwpM
MJuR5M3Y0dEGtWldGvlouESQ071PLto6xFDYSQanVO/idcAxUscI83Xo6b1G7cM8NsuULgscnCzX
2cvck5Q5a7Ox5ZftC32c5muarfDwGySg76P1unPfZy4Z8Ugio/Pk1NppWgczdx3RTGa18X1oc8lc
FFEL2rBOdIasuzNgVea8kgqTHWVp1tdmHQXpvlIpZaQflylRjfA9F1lmkyavxN+Iv2KarD3vVMUY
ygfs6TFYhM5unXehRiq7n60jaboOp3IdU7NYkk6QXphdu2zNwrTu52K+t8iR3zdSjS/KZCjYhiiO
o4eUZotm7s0w5cr+mktiCEqNHkk6N8fuaE35F+zT86vlNN15aub2AYvz/LlqlO5Zr5onlbJzc53e
k953jMZSSTybxh0E+sDD0fHkAgMknUBMbXqQluJd4vziyrKq5ugAoflIgJq7XlfSoLY7xad3Luhq
Pf+8mFFxcDNtCEcBn0N7mk2HoTv4ZWtnrymDEvN3Q5DKdWKXhnLRywaIrZ/03pc9Fz8gWK+IjWUl
2XEZLWEF4xSNLdwiMakIS6NgmOKm3I+Vggc6cvNMICfQy5skZhLx8YdBrtANHlRQg+dLTBku9vkb
lk8M8uPq+yzpV20X2nnV1n20ZX7yXJJYFWMOijp/1HvJRjfXDwyVHc2l8y3YqnkLV5WdOVVSslY1
GSvSQJrsEEAtzPNjTSZH83lU8urCagx337fMS1Y5dI+TIqkX01LnhfpYUYfgZcstdfURlz4fYBzb
86PKoLydZNHfCnJEz6mjju7UqvDoYHZKUjMnyz3TWzrfBoHG3EEleZNVbX45dWnx2Zj5yuZDpZ47
6iKMTTrMorrUZ0m9dlkY6ZZyNeWxKgBvhlJXgP5YIfnuY3NO+AwVsYO0q/Zge9eQt9/UaFSDWVZa
4PSe49u0mYaLpmmUqBjDMQWk95OkuMyj6HOmTqEyOupekZdN5QzhZJnZAbNCikOheBsmOZHcYJTb
ZlS3hSBCqSCbKzRKJfOx2XmBWZrTnZZDc0Qi6JxW31CIvR0EPUJRGp900b1GqtG/9UmL9y/1NPhI
08yIKD8ztSRR7rPOdpP0vI2VPO9OtZml1kyNaUex46aDWCdyz7YiHZ1sJ+vhAZno2cJ+/2KQsPgK
vWt/tqrSvoq6xDw2DQUpbX+1LAqcWdy7uNZtIhzcJd/TPFfs66WFyltT5q5Faq3NyYSoTp4d6CSJ
lMnobWgshQ+Lk/GhSyLjVCo3NBLNdhDZTh0S+SgvBvrt6c0U4txzs+SL8ProkpaQ8SJKi/iChl4S
8HTS6bZJq9inYuj6ZtMpxpas5/NJpud95Jy5Q1v501Q+6zPsoMo6MXYlQUv1EOiUqcNStbd4x7Ww
89Rra5kw25dOKFkYA8NqsqAT07RVsiY7Vs2XZkqC1LBGP8YrSC1i4161eZRuhqQeLz1RZJR0GuIB
hmQAvMbyCgCzdmRoQlX8Hv38lgUw82kKpMQ2chykN1pVpRtyQcKlXV5yDFdT3YEJq4YcD3VR62At
ifFtdMiOzAeI4WGcr9dnJtIg+2IxnZH8Se2MzwuK3IZ1S0vaTq2mgbHDo3Jnw9URbaBdurlS7stJ
nV51K8u3soMC9eJZO059etuZxPQ6MJB3hg2NX9FVEtQMkCG+aknmZhvvSVuPN5zfmiZOfHx+2au3
eatUN2MHuJNOzWeV6sWzvhF0xsbxK8+pLW3MCpQ+37hqonXHGbxCD+CPl9te8x5ITnG2ZZlsmQ4y
MmnyR9oBpU/5YhwyJ89o0Of2CjsX53Ga+iCHPm3b6NwiffMryjN6cvBk+0aUq1t7kTsCN8uwmvpd
pMl8kxQey6iGX07P7s18jHdNOaYUzzTT1jUzd9txV945fXwfUQXJx9y5YZU5t6NcPi+jzG7Hjo75
iFyPc/JDir05dklQTUOyHUgjCZlBiB80yc8gpIQwnuoUT8Op81i2tUZ3zzxRkxdKkPABzex8liCz
3VMB09L/yD2mkmxIttiqOwAt3qTUqXZoINmGRxU/hXLtqtT9Of1cBoaILrNIO2UrDFAN3bjNTKTm
dB62Z7odTTBaPJjahSdVn4EHTstWDObnhRhSIyX0pLlJVsyeC6ijLNo8GmNijolvJECLvj5rdbKB
elOdByWPM3Zcd9RDHaSkf4LRKy9nr7osNfpoAUeyvHzg0W1R0qjDQI+9tplShRTzNhFEzuqASKP5
qPW6taMNdj953oXuNNdVKYg+H+cLozIR08UJN6B9gSFoS752WJKxAfbvs+wccBK3PuHlZQAKsxXU
MK/tu4V8AmEic4U6bs/L2HE5Fu4Eazo3LbMW0mS1P3VLBHgZJVDv86FM0s1Erks3ti9DHScX8ehN
t4pMrhhFb1ICmLYJO9JeySo11LuMlimD284Oc0I6fM48Ty43yl6aKtFuCUJiLVnntEQMvi4j696S
dRIiz5nDuBq8W6mjp9Gl92Z5Q3kxaB0Pmcl8meCLttXktNdKO4xcIlFfk+4izvF5qlDqgzlKPQk9
GnjFZsgZvDf1QBZD71dVki4XbRvrQ9i7U5WdTEQ71kU2QKwI36DI3jkoXi8lzbLRrBzMORHjY+bJ
1HuhlXQmReTf69L/jYCPleSv9qV9Vb4O7VP3I5Xw/iPf9yWgf8P0SHVw+ceHfYmKSJRzSPgJREA9
994e+fu+BI1nmhi01yXG0ZD9fd+X9E/oybinwPXfOQjzn+xLf8QD8HHhjlmpMgNQ42dPNobAIU8y
295Os5w3INQ+XKR11qvi2lCIwyfaKxwim04zF9yyeYRxtY9LXOiHkcSBjRZRF8fYtC209OaH9/Ff
IS3ryv/DJmehLYR9IarQJBqRINqf5IWp00m9N3luL1KLvuRRGSGWKrK4DODusl0tu3jawMUXBzBM
NT+HuST3xibg96BGyny7pHO9aYyhu1OSsVuT+zszNBWN4Q3C+0rve41s1ThJr0S19PXKj5gAi1Wh
k+osWJeGKore0Op5BFslLQxKxHP4XDEJM/3rv+p7xvpPf1WE6yxvfAIa0Xc/La1d0hqEaE3MMXCJ
d1M59HIbcX2TiKSRoJYOKYlhCqXCCiHQrTKkXwqrVka/mxMWBXr10gul18VlSuzMDmWU+4oqVGMs
qzd/80r/AMoZ6OSRKK9Z3PzjZ59Ywp43ql6a7IRcpitROMW9a3mblhSRI8SYvBxRlNxPydRul3Y0
Lxevdg9icbBeVX08BNFAv2UfVemZvcxy+zevblVlf3gfeUF4O/BLgjVA4P30PtoVGjj2Bmtb111/
W/XNBAaouoHU8mJfpNlIYXZ2iewsIsAKHszCffQ3VoJf82Z/ehGAWGt8MK8DbONn6XhXYQVpYwPc
3lbyC/pHYuMYF269EWb2OUatFM5GPgdQ2m2IMtFEylNlvhPfL7BWWNRK7SxrFp2RXKrnikU8byNl
YIwLnEQ8Vjds3rXlV8q8t7FHQLJb+pWRWnI3mRrbpfg6d61GJYcqHgiez1fhWfbQobMOCofQMKmb
QavIO7QX9UUDXuKbCJFG0tWH9C4xZMKoEOuYW8fKecLloSHbzfR8Gym6VQUIbcrQjobkvlCbfKe2
6jlBoovrowEEgy7NlT6Z4/FQtV6m+PHcq4HAnfk4RMwgmOQwaKI0BRbJx9rbeqO68TRxR9jSFDK6
6xrZmeaLpOnxq6tlzT5t6P7oINMZCWOVPOplcvguQ4dsZG6BgdSJLN4UJdeCRsssgil5f2XfRr5T
C0jNEX/AA5KImU2DnsiFXpavHsLMk1KsES1YuXe9PkSbOmJvT6yp2itm0z1FJLWIIi3PXYIwts08
Fsch0wlbAxnxafhoD0VXnaYyK5hNGwsd4SjIFM9tFmfiy+tRqTezjUQtmbXynAT15M3r8wxlTzMe
NKW+NejRC4sWQAgCcAu9KnfqMC+fnbyqse/Y3mXeeC0+sjEFS+o872svoy8Ipa6WWR2bYBws466C
ownQbN2lcqrzMHFn705QKfctzmuRnE2KZ5/Q+k4IGTXNd3SkRaNCcpE/Z7z3KP2nU6wn0DRKqxe3
9oyObi41e2e1Feqqqb+di7raZk6DMqOjtRGtet77+F/vkkR4IVvTPAT0B01+XlTKxkv5ECedrngk
K9qBNT19g0i2Ak8t800lXaQQ1ZreL7/kiae8UXNLHt7UJQg0qq+0t5eBXfEmL0Q0bmxhRzsArxdl
hkuJJg/1hWwvo7l/ZsDWg8mrrcB1DCWoUBhVIh43lkIEI11zzWYRZRemHKSim/SzcVGuk0Zc55HV
XWXM+WZrD4c8W4yAb2O0NYeof81y68rSomUnm+RU1LHcJng9SIB0XpQRASIxbWvUoAvtnhZUZXop
n5ietoFOlZIfJZFGAmGnn01jlHwDBulOPGtUeLYh0b/IhfzOSsvsrRZV4z5d8AEF1dJqVJLG86GV
Letd7b1xVXc+KXd9wJmUl/WcLdtMpP3dnMNjxVVjXjW0CJTQOGRQ5mNYtxYhRykY3rnVtFnhW2Wq
Qj0501cSHb1no2jMA1JJ+zMyHfMrgfOmP3tmeh4VUL/BkGck5Ka0mu2tbrmpdG85oXssaHkw7Eu3
KUk+nR/jDrqI5511jsYv3hP4HW2VujIfWmPpbpMkOi5Rvhyrooiuswn6vC/kGgZq77W17EVEs01L
g6aLfeYJ0AxLuClEeZUM3zK+o191Ii5cIv50gBJUNfs1rmqb95LlahZkoMs81OJF7PqWSEw0M1P9
OJQo/EQh+boRtzbk8/BNtRZ5YsNoN9bSlsuminLY6NjOxJXXdUoAbvxZ1PN5G0nnkHQ8xoi7bHyE
n80xsQv6xDIgq7lTspO7xPZjira/DBo5lWcVSTUsjemXzoP/b5Xkhia/5mTGcb5nbx0Sv5DlUXMQ
ITiu9O5kSUgSz13tpkNHF6p6121tO2GEUlFdeggNkjqkX/4yTgZjWznpY4XHLg2pu+zqsBgHIv5N
HJ19PCq6b5ZauxMLauPK6dujanS4ztcliTNRBNjZqthHmoi+q6fQKe2KkObb5FBojfgshZbeq1mp
fgPWlResp8/4EdMzx/LqA1pf625CWBmWsacfNCm+eXZzO+QedUTe8Hl5n6iSuC63CVEtFzENwocM
Vyja99q5aBzImbIdo0thF9fF0j8Is2If1+xbrqnkaBgTcmi6vw65521VvaqPdivPhd1dOrNlbFh/
TzUwla90lRVkadsenLoAFzMbbZ+li3NmxssRgO26HPKBnF1Z+2R7YbBu2165Hqm+IP5tjgJjShFA
tmmyjUT0XJI6GyZov4OisfN9PMdgyWP92DZx9aQ1TX2f6iLfIBmsfM8Y2zAbTGsHg0iDdG4KYoPM
KTBIzdzbmRfzBTX1zeSNycFMGufa7N0kTJYm3xY5imP9XZHqtublUAjEeo3J+ebmG/dEZWZnFRPf
/eyVFKMUzuukK2QFpveDwE6tzdFVM471pkXv+G02C9SRKMsuROSgkp6skvU/kqgjqCN4K7s0/+bE
gzw1YxOHbd2jQ4UAhlQv1atJeHVHKJZSVKFORQNKCaVmQezGaEKjHPc8vjQs34PvxtNIRRVLa7tV
hrJzz9p0JP63dGPI32acVRNCfVQ06sCmiq2cfNfcuJ1TpwXWT6O8pE2saZJQKmmp+9bQkyqbA7jn
u6E2ipeSyym/aEYhnTO7MPCnay6NWq9ErgLmpqRLqYHKAar2JbWjJoK4os9uAdyKcy3KB55PHoDx
aFt9f6IvpbL3cdOtGg/kWvFBVafG3urSaCURrzMEgEKYLSOP04FUQj5daKaMvw3tDD3uJYm81Svm
qxPHfGCBaelZmpKSLuVuIgd14v3QEa1S7YBiWjKAifF8rc0swkWfu0dTy7X7oYV/MccxP9Wly0N3
tpTQSQvvSc16Y496wtiUwnWITUG95/CFrZNsA/NDOzlpzFAFhGQExpCYm2GZUVqNXTxTl2Y4lEBq
0OiBoo4TtIheLdUmIY+VwNfKgVnq+17cO4Q+KVeFOZgE9trx1ZCk2XZE0bLhKaOe4b8yLgzbgICX
VfTFQajdbnrdyepwdMZq3iRJyrPJawUU71SjkwCAiI5KoUbHDGRGDW2zKw91actbYzSboz4MxDbr
KlhFklJR35rD/Mw7wJw2lFHNDCrsm6qpomOSjsxmS0FvnE4QLE3D4zPas/Q4LIrWBm2Uple6HhmP
FYDRV2ZtY8NvWZ6RdC2byIlLsiSVynlDKJ04gZN25q1TyNt25RCGqnwomrYKIy99THnfCApDhq2L
E/Xbj93KRCymwcC6shNYrqeNnnU3YzMa51U5w2GsbMaQkqzdl2oGxWE35Q2JmanYC31xIUGkVpX7
OhojFCVxHgqFtPSgpBnQQrBiiWOR9JHYmM4wFud1TuCqFUUJ6cDZQPRwEvWdfp0uXoIVIW2zV+mR
jqwyXr6CrDdnqks1AZBZcWhXfieB6KlWxmdanJQwaru+UyobAohU1mM90iG3JrNcKqOAN+pbGKS5
hkwS78SStnJM9jvdJN6pJ3Rf0FC6Xj5JKbtnFxfCZ5oq7YPpwFt1WTu/5kJ8mVZOq3qnt5KqRlBH
J99XO61YgJc2iwkt6fUngXTtAL0RX/T49/ZpNJJu11r3xsqmySG+6FZNmLaqw8p3oZi9asaUfpWP
mauSrKT/nAheOwEtTt/FZujcEZ5hFRKvBWI0xETixPe3uKjfpWoDLz+G4TOMUNEAyn3oJmYbBG40
FdlhgeRtRPoGvK0eUSwjh/NWZVy2auQSq+kvm1U3xzuBhM58l9NF79K6aVXZ4SQhsgbhXbUq8Aqj
UlCDr7o8b1XoqW5/bUQxCrwSGjZURRk9Zu96PqV0+x1UTB0601BczhU06mrUIX7H9ulJAZEU2Gzc
cVQCWokoagMunjxXCaGBtUBrPcU3a+UNt910mXXiwL3LUy4q+2/pu7iwdkbX2w+22Tthq/Q2qbBl
X+37d1linkscYc6c0Sir9Ut3qM26u+A9/1aqKfCvN1t7o+rUAO5v0ypm5bvo92VnJAfF8nq05cW1
7NM8zDL3MW6aJUDqzjBptE9xF0tE8Hy/rBFdRzTl15nItIuJSoZ7V18I6jFXdWX8LrTMPTPCB+EV
W8KOp2eeKAthnVkIqY2gE+j0wI5VB6KWlu/Z7Kjd4CaHmAdwGFG9B1EVuwBH+A05/GDEsU02tecl
YEir8DMVjnjIZSICq2HkZPgez6tVIcpIl52Zq2q06Sd5R1H9IZ96JKpNfjtjvPT1vJg3UW2zzKFO
Ku/rpZrCZHLGEV1eZ9lkbyvGbT9lK1RM3wQKVrVo/Qn3z1lCEZWvNzzNvVmzTpMw9bWf1th0OrHC
3Digr4KAhBYr+7ZKaaQkPdR5Anx/qHPbOdlZJJ6LrOjOCunJDXxQwsjaHWK0gKbiZl8iEvytnZqL
+OC1hnhB1dg9JpMrt6kt4wcGW+Ws8gbtvC5G+TQsXXu5zE0XqgaRPusry5JD3acG3ealwfiA/+1F
lTEAvTbX7rZobWcMVC4DwrWRq63pPSEWruosFbp4e4dP/q2Iuftrjzbg6p8LYv6jHZ4/iGH43b9h
u7b3iewnkwxAKtBAalek+DctjKN+UvksXNryCGFYQ0V/18Lon2wdrN4DedLInFjDHH/Hdk3NBdcF
4F2RT+MfCcX1VYr2IxCFaRxsF/gYFMoCMP4JQFVcUA+8tE5YSq24tlS0j0TQxnsJ8rquB7I44Oso
7gZXiY/a3AzLzuLRENTKkt2lXT0e1ZSO3rhlocS3K1aST7vEgVcPoYZs79hWRFfYinBudOmWt6Pb
udVWt8Fe/vnB/FMDwgcd1mX9Vt727dtbf/FU/38gxtIAvf/87PlP7TM+hY/kAj/x2/mzvE+YCZh8
V9HcepDQQv12/vgloGRX9wyMAjBGJp/9d27B+MTpW3VSVOI4Fr/l9/NnfMLH761aLI4AzgLnn3AL
f2hk5UV5/GnoJC0WdtwUnM8ffAoIeztc1aYSCEs7Vz1QjVCYcbpZMisaNuhm8nHDlwfRcU/sSh6w
pOtKkJhW2/uFrbfHBM3AN2tB+xIkrafy+FyTmxKU2ik4imv5bVfb95VViosWf9tvGa//6Hn43/PY
rcfhz4/docuful+Cp7T4z//1Icxi/bHfzp7jfSIxHBsKWeXvj77fz56rrcdyDReG0kKNt9pnvp89
foqIANw1KD0/RlNo3ied5GX6Bh2dlUXnsfgPdIDvZ+vHZx+SZaK4VJPWUF6FpvOQ/XD2plHi1k60
7Zhm/a7EOnGZ1Q9MxSgAgDzJ1HcQpxta+gUS7tWVenyFq3XetXR5qo1GYkE2RiEhst5e7efKj9tZ
GCh8XX0zFkt0lcUqggl2IOybL/ngdG9pRJlCthR/lxn0/lJ//qsgqTS5LYAauHA+/lWSJgcaMVp1
uxjEpcTZvbM23eiNzOD9p2Q4zfO8S5C26QHaxRKMup5A3zC27qm6TC8rfSGeSZvs80aZjKPKWopm
n1pu+hvH4ZaI6/qGwvRHhpjgh2PzLyg8g0/6ww2E6YksG5dPe00i4t8/vnTdzdImxiq17YD4ko1m
tncurN2XymzGOvBaTQ3sqcaHMpvlTd3IexqsVAq8teGUFtCKqCZLcTWqRf0gGjyaAKweZWy2PSCd
9Ar5luijB9nff5mr1jiQwDA+MfmiBXfnorzu3aFiwZ7BgifVObRepTs+uEBETgMcFBYGQtLnJH1U
7Rwi0zY1uiGU2SKS1sCH9PzvW6yfD6/Ie9faw79+nvzCEzrt+uInpnz9wV+fKDDkn2DtcNQRZ2O4
ZMt8v8zWX4EJhpvWMAI46so5/vY8UTT1k6nxvCDVD5odTpM/77dhav219c/S1sBZA8cxf+I/eaKs
09LvX0MXfhaFMq8PGTPh2ETNfDzLnrHEVMyY2r7B4XXU86yVfqMUDi2uZDJUqdfgtarL+YQ6GNut
Vz0gt3WRn3XjTTEa8rygPqSCR1GfWYXqQwKeM8WIKDOpw+46WRY45ZicDMuc7xtVzi8j6RCBVWuI
g0pzLoFru4sKZdKvaWH/6Jr7D6Rx7VOePpW/+EP79jT8Un375bZ/6vnM0pc/yNo/zFxo33GC9OlT
/suatPTL5jX9Q3jTf0EdvM3c8+dnlmhahHIfc5nWn/g++mufYHhhmrnkLBU5xu+jv831h38BGbzq
GKQw/Th6WZ8IpWbCIp9ItUkC/GH0tz7pKs3Av8Yykaj3j0Z/FoUfD6vF3AVTigSN/4cIJ1jx42HV
VCmSPtWaUO8LLg7iOIIpN3Xa5JV8AhgfDJItnBrAkYcgZiEfMXAXQn/ZIWJdp0ZarLpvWSmO5jhj
/8+9+korJ0q1psqFQSoq90DukRfqlYLU0ctqAnIyzSgirpZR2xGiqF4i+9QtPxHEyLauxK/ujkh/
Ifj0DRK04sEeNP2+bMgPGkhGxESVIr7kOmj8LJpVERS2U2+IJ7uqtb4Ztv9+Gv/6NF7zM//8YN+8
1f/5v59zjvYv3894+cS5ftdCrQ/z9ce/n3L3k8HwZNK+jAAH1wbn9fuCq3/i+JN/T8zeuqj+uOB6
nzyOPaom11qrO9ap4PuC6/DdoDTBZffAPIsc6p89kvkC/vBMZvHWcHh4HuuP5tIpsE6aP055BPXo
Ai0FwEwPWXcmhladtxU6ZFhTWJU7fBtCblyTHqXdEnVi3HYwaA2sRpOfdZpK6ZmhZHF17Kx85jd6
6rgb8AMDmAK1Py2DHhshvmHjFQN1XWDDG8jnq2tzuC8FN0bgyAifhd7H+DirhjqwgznNFTJCp3Xv
01LDYc340c7ByNIy+2mJ8hSlp2iKoHRmhaJQu3MzOpix5/rtKD2+S4ODvDsVJnkBXSUciMvaUU+l
Jqc7J+uohtMGt0h92AMlCZhX+ZIAbo9v3mCBf1pKOd215FMX+4yakymsTdscT01SDHEYQS82ASXy
6nNCeMSrKBOINSwNuhmOuuxvOzwB9kWpdbUXZGo1XEhSBwYi7mFE/LnuXDYzUsiKLaXpurPtJM8Z
v4i7uQi0uNfbbU9WdXEiJa8nLolrj/wsdaAZEEJ6ZKoqh/ZqtJaYdJt+EU8aAoqSMGt+MmhNQOYN
/iC09IiQFR3LZEoMDoLeIfmaAOVfUnelYv9Y3KoLCtMtxpOcB1PuulS2j11hoUT2vbKnb1FJ3cbj
pq6zO92bMjMYV+DWSBOkClE6FReRM6pPktbOS0KfnOesJIIYey2MfUAylZx8DaHOmrQ2i8vc9PqH
uvEyNzDqVdFfToZuh0mkGM+LM8Wz301iuY9pUKGe3Ykm1ddsfBtbiLJKo59vwfQxVx0lKzACNVZa
AH1U8Y5XKShUMW3sFhLxjaNp0iUYyoyaRigDxybUx9K6G0XkTrNl26Y/0Rp7PTTr1nlz83rJTyYO
qZt+BIo6F+ao23t04DpiapPAInybEfoUKiTyeJuvavOzCjmTPJRK26Ig0Wddhgrfiz7s+qmOg7yP
mTWE1qx84dh4Ju1Mc6KEAyXLWViTThPtlMY1L+ApBflSfUc/X4uT1SAsSdWLbZbO1UKMTjfcdFri
DH4XOfJFIxcWtkaxuTliNUnW1C2v+SL0fm7CZJjQMHt9gn/K0Vus1Uo2Lgc8+x0tb7ZUwcxtY9TC
XivXaKKpbLzQbbPqNpJLlBA+pMReUMSVhgA6d3T3y2ApkbvBvCPoe5wy5bGH/EAFZU3KA2ynlITm
OdaDK6X66I0SXV+V6aXDJ15YJl+riNOaOg4C4Kl58aoGJ5gpVG65UqRzw/kfn50yG6+UaZowMRPK
DVjbFcW3lsogHLaZjr8qZge+ldTjzVHbDrsJtdsULCkCQhRJ7qoYp9iHByhGb9B2ixC2JO5e+hGa
IpD54p7XsTfDkYmGr42TpNNdMmTWyTSiWfpc2I0Wmo5VbJ0CGiVY4tnB+cB2eChy/raEj/RrFEIP
oYHlm6rasBAoNkLdaj2D8roe53XhuUQkKCbmfFpGc4hcD3x63uAWdi5adQTsV5BX2hwjz8ZTTG3Q
5C820o4zPcYa0BSq+lLo0fBUtqa9bCyZeDkJMqQkkJezDGQapo64NwVaHNKxLO3W4hDWJ1sSurUh
0WBg71qMDgW3p3tBq8/U4JLKRyxuilo78qWZCGIloXRbPF9C1ZBMxPFzHCXE1/SZhW9p0A2F52aG
DiKebORhLqxivDWh1aqtOxiZ2P1wWf6LlfYP5WIEcWprtOaK6qLJMH6arHRqXuHEW7mZCPvAy9vi
PAGg55gOwyIuEkHDH1Rl9JX13DrTltIdQrNf6l/Hlz9NAVmX/t+3kfXm42WYyAzxYbnGH6ohjHQy
EBENckORa8bzknS8PMfs8Nd/23Wn+fhfwXvNxLoiM+s9/9POk3RGg97XaDZ2VWhHdxDjF6sW3X2T
lubLX/+nfp5YsQyrNlAAfQpg1czIH6/ykkZtrcvTmu7JIaXe1pwsJA2a5FP2+nrNLGlQkYRJoeOn
GVT+h2WjQuv0/jL+0TL03xPz8xje/nws3LVP5dPrh0Fw/YHvg6D26f+wdybLcSPZtv2VazWHDICj
HbwJgIhgL4ZEUiFOYKQoou97//q3QKUqyZBSunqzelZmd3CrMlmIQADufs7Ze22ed/rBdNU4070q
zhXKHXp5Bs8Hgco4gtac7e/dPuC1TEZIfFl/Woei+e+DoIaKnXMbEllw2Ih2/8z1e/SYYhkXa1Ql
uWlrT9s4enYW2o1lbTfwFOBp+J3RWBtFG8lfJuk4eHVXfvL+v2CtX78S67XoQegmX3ptvB9dS2Nk
qc15lwaN6SqX+TBSU4WGFTCIv8c2w0qX5ThqZn27TFF93c5TD5Fdqzg0kGaNtQkBWQ8vbpDxuZ6V
xsYqZLddIgWKalFti7FK2WlXaAXmw6B0MhgN0jB8kdeTh2KX/cKtJCfGXux//dWO9fZ8M4T2Juhc
qkcEGUffzC7Zs8hDTwMUHPm258zva3NXbdgzGo8UNQa5A3HRktPAHy5m364Mw3h9xFYzwtt3n+P6
CMCsTANNQ6FqjkUZSNVYvF9/P32tBo5+On417BYq7GOVJ+XtZZLRqnHYukmQRGP6VLcrGBOgCluy
KmV+2Sd1grlNi8IvqD+iz0stPzVTuti+linWR1uRZ4zp9V1dFH3rmVQFz/HkJPvZlX3ptYVCqiRM
FWLW22zAMzf0AilLgebXdqrWQ9MrzhUcXSeZ4WJEe/ly/123/uXyM/5i3RpYtfKh/vq6hF3/5O+V
a+0buuAj7JfeIc/WXyXsy8pFHhU9Gv2lFn3FK7DeMT3Dkk+GIETkl5bj9xLWfOeA5GLzx+RIAWyI
Pylhf3gkcXuwnFpUsFyIad3bR9KiOCOrHb3QXGifwhbZSWX0SQCfZfZi2jWvbs1PFq+XzN43bwCX
w4zEeWFdKCnD316OEgseaKb3AVYXixhs0+k32FKm+6hYhjM5dWimErgIGEgjO36qsOCjk2qFdqpm
slexCCRQGRN70D9j7oXHWYbKhzQbMxWRmdiiqBy8vmiSexsxkTcgmfGByuRgchGynZqLaHdASFWK
kcbR8TkmZ+iByrM81/Wb2CzqGnggzB53xNw+F0Au4TODv4OxO4ACogjC/o0OsZAL5solHLP9FMcE
qwp3TH+zGr6Eax3fK7oemLBobrC7rD/dq+mlgv9Go8jlXrl5c1+2RX1rTeyOG0tBOK03bDmMX6BD
chxXADiNRrTVjZzxhEJ5Q2WfxiqRr+Swl/asUuVmVlqyTVTRbVoXju9mSdL5fZ60pNe3DvbgXFWT
FcasfowgzGw1qOpP3TimKbAW1zrD97+c5k1qNujarJNZ7c2C2jl1zlWG9SeoaZWLivSerbRl1niJ
6KqvqmxvRqtk4jMqKAuhS7a/2RDXifXbVVUjXok+0Ko2QNewNoJe3ycpW1jcFrI9lfg4D6WkxqIa
9TCHwYCOUD/TGml6p+w0EDm9Npje3ItNBYdA9SFVmDvSsxBLdggV1Uy9M/GZe6FV2R7S/fzb6e4f
T82rb+74w7rA75kG0MNfW6RvP2we2VONl6UH5YyNkg8cnoyze0jacPYwwHeeqbE0C6Rn2K4xfhSS
qGJa/b+Lw3u50NHTtY5G11xtums/ZO6ladOsJAaYZGjIqU3bOSDjU1sRHZ3f9WI+cYEQQnVwEVTL
CL1ml+q+Sewc2ehh9Zv7clxNQDtkGguLFZedza05+g3Jy6M0Xefzsue3oX6G/quByPv18vMD0YmV
h3a44NuuB0k4Sm/vvlmEpa1X4JByY2kuyHap4ZhV+uTHa+ckxMiz5yzFFtvYmaDpRGMtrB7VQZrB
2E7VsE0JO4lxGpXh5TS0ze+QUz+uxoKNgJhNbi3r4wvU/9UrP5R6ZjpQqYMwVA+4hS56+g9ng/N+
wll/8t8N+69p4MrM+ucd++yheDgarLAr/XvDtq138HsZXVAfoJ56DRiyaUdTeqwLsmmz2qw14vdS
w6HUILiQAhJ1ATEZvNjfN2xyMpBTsdlRx9IFdv6o58xeebSEcEhlIklbjY44CoN1hvN6vdP7rB9c
gA5bqakNba1JTx7A/NDHmAjjSbC1lPX6Rrvah0pTMwIPu7IZA5kp4+Ll6tLApF01335RdPXsqYpm
zIB8ZMiZPrYvemakRVC4oBs3s6AbNFi5AuQsH0B6w364LV1XYkWtG1QxSzdmn2riH8oNgoizOIyL
D0ueCrB6vW0t+PgchvqTmc8Gm6Zh5H4ezgC2dZg90UYyoQox/5jirkBew0YlDHGRh3p1aHI22K4O
IXpQBIXAI1ZeGV0vnBKKNbjprjE77bqb1MI9iXGY3VkONBc/dnvZeE2mDgXui4mwj6Rb7NFDKwnU
R8MeNura/DXSXOZFSVPMtxqzqZNZy/LCV6WWnfIf2cJAJmifoqzRH+21l+xRdyYPBHetM1c9Q3Vr
RqaebPpBn1ey56DeLYNifMogvCQnk8zcRztpmnNjmkwbOFyp1L5a543hhcMcT1u7ssJHBWALmjay
AQ4s1QZt0XTRQuqbmB+nE056wFegSG+JXYOIAl3tiJ7SwnDx7H5FCdLhU+7dOR01WsqhaWwjOTob
lBr2Q6XoTgmYMukPMDvjL2uFSGCEVYfvdVgx2MUWvYVCKd3+XmuEEPTVdNxBNSoKecGINz0oDkTE
ziIlNUi0DGBcXPXmTGcMv1RrKIRVKAXeBgTlrvg6NgNTPV2o4FLGpE1hW5jJYUR/D1Q8opWuGIsg
PTLUJ6BNxCHrKHrdKfTxqrW4ZobR2FudmIsdVMrpzFiMCb8aAS8YFF696z85gpo/vD10FdceD2+q
YeJ4fvv2pFVnqfzvJltTj8sNA0LwWLqhb4lJ+Z36ZK1XX2+xpqtqGHBh9aEnt7CUvr1UPqCwbzU7
3dZmc63YMmUqMyk+PVdl08XuEvRNMl7U/L/X4Fmmb0C7PyrI/uPUiCZe5X9euS8fMCcdD8W19W++
F1sqmDeqrLW41hn+rfO4v4st+gprZC6FjmGTUPf32m28Y1WmQKMO48At+J2+L93GO1Zu/pGjGowf
2Zz/pNZaf+/XzwOjdXYOPhlSWM45x12iMpOagc+tDEyLTKCEsu9UXRQneHVLfvKAOz+eh7kM4Zk0
TXm+Hetof8i7Qa0Az5dBXEIL8jhwhSfpUs6DZ1HO3BTgV07FkNkQrIQMYjxdnyzZGV8LKw4fasU+
GYwFb6Jepy76/FlvPmlC2ZVtXcGyn5WPBkGtFzJt3ZskFQ0TyBTvFeyRYCar9b4ZOhVbcDJ87Wpz
H0V2Ay5FqGMwE6VxjtQ9fs+gDP8OAT2YbVtbeHidjCsHLa9nFy6dDBxi2pNVDOaBt6q9XkYR04Oa
O8CkQNw5vRcmjuREgN9S4Lt7Zp0/Mxp0G8+QNSMeVR+VO01vxJOEDzB6E6/2nqEhIEdR9+SnzNgu
fD0XYsRJTaBt3o9mtRVj55zmlYbWX0TyYFn4vlX2ncuqUcf7sCAqwW0nVGsgnOwtFFbmblnfxaeV
m+lPebUCfjAqpYN6XWPwubXKrn6iSd7fCaXCGCsiVT3BAu36s6T3E+S1XWKuS5sVwSVyquGlOMD2
z3N/mQe4KnGWfOtx/9Ga8P9nc1lbowz/eeXYEYnzVmXw8gd/LRum9c5wYKJxtGNUeLxs8OJTLTBo
MV+gkv9eNjjx8Y6RwC5UtKRrh+fvdeMdf0A3msYP2mf+pT/KOeOA93blWAEttJURMjga64Y47tKY
IFqsDG0WcQBjQd41XHjgfVll4OSbLVjKZZTK+5H15VaiOc29kpSbxCfDD1jgNPfjx4nZWUMtnIn7
DhvwtaqvcPYmLpUbLN7iaZK1qwcdvZBGDesPEzkjmdcr88QrojTzuajxefL+jNGHKjR021dKme2H
oTcvNINgnsCdW/MOCwzae9jE1eQxHp5M32YrzzHbcAb1OxmpH6dIdRGP0t88dICpr5I4SUTQTaHW
b9U+4hsRw9IdWOXDKTBK7OMbqM72Q0sYwb7BMjd6WJazr1EXgzRvq0jAPZyzdtikU296Stt1D4zI
Zl6iloQUiAGdY+wUGILnjR4C9ip0pY+CGkB077UGF9toeuVogTVp0ee+i4bLsY/yzAsddzG8kcbU
Hi5AYuxwmXVnheooQ1DAInvfysTIVz1HCiW7cTmeZvagQfAeXHPkKJuveT1RWpintVT1E8iBzB6n
KDakF5mz/Vmj0xD5hh3VShB2mYu/aSrpqAz2mJrc+4m5b5SMWAK7pu3iHScU96QGO26eisn8mFVj
yGTeiOjbd4K8YoBw2gcFjEseNBysLw0+X4TMwTYHP8L1eBu1oW14lho7p6pVQIRM7cZJ4V6Fa3y4
Eeupzz2sS1gKivtoYXxbQVkmuIOZQQZBNlpNTJJamB/NfgWGceAeb6YsZ4nVjG7Z1tEApwFGlQM8
wDwjjEZupgk6lAeiqr4ci8k0A1z1PMezYmvPjiJogIeLPUPDa7Su427nIeS5yUXNInPdIKUChvwS
YLWipKgW8s9Aiy1PdJaqr6O01OcZ8s57q11kswsBWYCLB4hY+PWUx80GCY47e7qh0L0rmiV5jDFv
Tx5dzkV6udON95Aq63u7rKB9LgN5snDADXmSW1aB4dWcLqU6K8lG7cpW8ScnZd6qy7a9TycaPFRe
DFsqfaRTBijb2DRUgGcYh3M3sLGAS8yFsW5siqZoS9yjVd0+LkqYX4Xk8Q4bGdvd6ZBENjdyzAtj
s1A9mjtc4IDmVWvQJVwwBrgpmrZNVNf1Da4y4fjQ+IC7pqun1J/xTkN/jLJC7qo2Hfcte0h6Slg4
ND36noKUJkU6j3UpNctvjUTTPXekr3c1K1htvSSV03tNayhw1GjInxDPdO1569rxRW3lYvYMdZ7V
nWbVC7WOYCbi15LfAtFBVT+rRRl/pZkVHpKukg9KxU/v64plfQYbqfLbqUYNZ0OpFa/C2qwEaEqh
EKqpCYG2AQJQ+EsYzzeODjUUMLo+XpFZFqNdkNpwD2FMPEyZsShBnMb0Ygry896X4B4f7AH7SAAm
wn3q6xnRUWTN3Y0ba05/Klj+4s2StuPHNMmnPc8YlfHS6XT7YIiO5SZXZqshhs2lJpuFldw5ITof
vy94cL22UXWQlnZcRJuy0usBQ2HtameDWk/z1QhPD481sp3EDwG19WcWpHXhwe/Del+YQC79QVco
JZVcttYNoXkZ4oy+bhD1BggRWOTCocA+iJ1rOJ9UuDtXZt0lNgCjTk0CYOr2cplOcWS814pIfcTb
pKtYQePQ2eU5RRoaDlVLOUL28/y+MZ0qPWlErWYXFcwUMMBWbV4POciSPRE06mrGLJMwAIBhQI0n
j0c/a+OlUs8UxI7hWcsszaLkhM844AMem4WC2y5KSDmI45Nu0y2DemvLyWqDRS6K4peGTcJeHFHP
cEJBT3WlkxTU3tmm2udfszxbj5wUm9PW4netfadxINxk0VCzSiy58cmJC+e641kkvwd0Jm8mWReP
kVkpjwXvfeq1IXpmLxPJpAaQQPoboq06ScuuKTldNZ0NDdNIwIIBn4qvTDWbzroylIckLeC7WtJN
L+mMuNoupP2PGWFx0I9OpGJ9ifpIfjHxKL+vmiy9r8lrOo9ji8EHL/QXeJ+x9KfenYXHomMTapBJ
+8mepuFWgIokUSEZix7KP/FIHiGZ2K9rNSWWqe2g9Xh6ZjifBN3c6txqFZvWuiz6edP0bbdSd9Dt
6Q1LzjBJsLw0mFltkFdwBE+B0mj+6NK/Zr+00ovEToaPhIQby8nEKfqumqZ8Auw7LLd6nfPsjVlO
4GPXRFiXxDSVjER6xqrbrGgLSZ6Vww1sWom/W0si+AKWBBu91UY9KUhPnO3JH8IGvqo1k4pJ6gLG
WxP4EmQc6SBjGiaR3ib21Dn+QgwR7X5msT3bRcpViWbMLqRb8H1Yjxl0m5HkMUsqnfwRo06gzGi0
pWgu5+M2LVzz3orMAnYEA1a/yq16BT+I9HNZVfOdqaeQEepQtR57p+5vBDUYO6gxk9WU47VYj8J9
98XGSn3KiLZ7cpIlu3YbEtH8CblZGbRm5xabOjbz/VImaTXv2G3dUj0vizq8G1IQiX4XId/1ZK+4
z1lVLM+AEdxnzahVVqfCuErIssGvTSDse7NUAMeGS3XZFXN/KJ0mjwOh9RV2RLy3nlxSND4DloDT
JNFq+8RRRkI1ytBpLxiIE/fRJqXoN8TWA04EpE3YZGiLgRYRfRgfPpJSen0s1CdrmuUSzHVsVCdM
lsIW7UCUn6qoFBknpcyjIOMZRAmkkbvVQQSn3qSmK4Euqjlzzalz03dhaTGsylqBlLqEHyymQj2A
txgPAI9opEdWm6EWhNyIXFOY8gqxNpznbhi604TkHcNLCHq8GoyIIDW44BMKJxIKb9lRVDphbqbd
2XZDf1zMHWy4zlrLL0WFYQ33TY82wh5gd+tzmUPwABd924tS7XaSk9OhteN8DoSIsxuZEtaWYvWM
/FFV1M6boyy/YFGPHwgjH5+KIYueOM0ucJHT6t6RGamowEf46aifdD6lzU/t887brafVNdmmVGf9
dUIm0C1DGif0o4HjGNrHBb5HqGTZzZQOYRa41OSflyGV52UE/GNrisl1z2r6Z5bXTmGvnXZJSNSK
mkbaXYP24RrVW1WcVHU+P2HqigFKWzp5neEwxQHjS7ItWvJrKi8OG/u0R5BEeBGo87NJyjQPgHNB
JyyjYuU/rPVlF3d2xFCxy9g09VEVHky8cOcIwCu+ZCy8kfR6SQHE/w1stJoJZVTCAoVRxSExQESK
m7u3lNHvaJJlBLS2mU0yjFvMWIQSJT1xwy5J6a+FOj7bVrofFhgoKAYde7ox0ib+VAmXuaZSlCEg
gVKPP5XKMn117BScdQmvQRIHYw7IbSslOc+MIt4PTMsaL5om+6YAk17hgA+jq6R1WoSGar2kvluS
tOkh5eevnZp4DGlridikvGalGJQDzGhbnKSKIM8VNWt5poBLj/3RXMzTrLGM23RMaxbYlo4ENXgX
vh+FzmeYUGG1RMRqke5NYhIkoA6xGn0bQ/+3DP4XevhflcGXVdl3X9v2oX+tVnj5o+8dNP0dxM9V
NQX8kkTAtRn2vYNGvMKqxHf5rxFN0WT6dymsWe+Q5yECRJeIr9yifv3eQbPeoS7AHcV/SaoGItw/
6aD9QAtlJEMTzaAha6xuqGNbyehMnTXrdPEHS3Q8RLX8HGfzbjBAXftOq2XX1eRiUso75XGWswVZ
E1qmZ4gGDK9dzhfd0CxXbmgUHxSdmoGeDG2jl1v636frX5hqf/V0XZNn31drmnz1+vF6+avvjxcu
I52dRoNAcNxpsd+5DH5NBmjfTHZc69VwjYeUJUtdzW9I+f5+vux3CPtQa5qMwlYV3p85xo9btIhA
jRdkAq4RpGAv+pVXA9gyGaMxT7sCdptFCpUc6EF0BSWabueJN+BWCBpsV2eLbn+EkP0xEVm5qUUa
IyGRqpcZsPShIDVe3AO3HknpvrDy+BFz6HAWxw0DlbI514aM0G+FNMUIic9Zk8MXfHXff9IDXufY
rzvNJL+D8+YNdVaBrjDWftKrrzHVcDhDLSnQshKJoZDmGBRhcm0WaucrzUiPIdWmb4/9P0objgcr
TFToj2s4YnA7I0w+GuGTyKb0xD5FkFLULBBu/qzb5T10mOk3De7j3+j4QkdD/MGdZeKEebRhnHjf
pqTKOYV78+sb+LNr8G3UVRHIlMhY//mrG9gPIsHUy4iS4pWicOrwKfTtb2G2x2oQvsqquWK8wLPL
hOjoq6CmVCtZF0pA3MZKsyTXvnA/QYHauUN7GNvhtu20jZ312pZEzz3Bc9e//p7HgoOXD0BQDl5A
DbPgMX3ZqkbNrdNECdysugCLmV3CZcL+Blk9wKjg/mb4pq3o2bcPJl/Y4f1nAsKMfRXkvr6viYnc
XpZhiOuCwx2GpUcK7ZUq67zwjt6XLhKYlgwCc0ifR1CAv/66OCN//ABsXSbqUqHRQ2QW/+YDiHJW
DAJPkg1JtmfM5a5yBdAtRdczFarcZ5a5T7Kp3BVjTRVo54+GSJ9FAtxZh3gXFwSgZQvsyEqV8VbE
0rgeDOeqScw9JOILhxAImWbPKgONMnFIu1tyzn2TMtMCa1IPPiw5Ii680UyjzuKA+TTmeHNa0i/p
hYi9FJwTS5l8NLXmPgutG5qX+6o19y/Ra/QKb1OizBGkpY+YsmjgyhbdE1ebCKn11o/huAA8o9K+
mSqil+tZ29M4fQzxE+CuUD87S+p64/qPzEw3P6rh3G8sPW89UnraEwtYqR+nfMkcxK9vLDh5lEWV
e6OtiKDn/O/VEMlA/+zTjgHzyzfTU+NyoXNwblDqM/1V4M8p03ym2k12mdDLzcqKb2WnM6phQgGm
mcBgper1jWtaVw01C+Hx1mcq5vJTz0w4WPrO9SuNO0c3E1xTRoclIjBvpyMOhgFePFq5fcWU6MpM
wVhlNJ8u82yAJ2s6N9YqGWANl5dODU3bjkE/mRRm2zIpx4CdhxqoXGdOLoMmhRAMaYt9nUGlXMSd
nuh64NrdgRM4wYo2H4FkheV2/V1DktTT3nagSeXx+8ENN3lqg7iuAfWSlK0GY20oGwOStmd0kiHP
epNfbuO8Bi6kNEKCGH/TrR0JfaMCo4XCXLnbUiMqb4mJbXcS+8qNc3dncize0Yqhpxsnj0Qmpb7I
+hqCJTc4cifIzEoMIa0T8qSqzD1VtYmzikeBM495PnEb4InKbZtxpZRq7DKM0Jc1isgCE02DHxb8
R4pHZdM0+TNYy4Me2+Al+ewo1MqdWtqnZUFoYDXLh2nUn7HD3TTzUG8x01ItSf7FsYmfrSXC6BgR
yxh1i+sjmRm/DglROk66NCfZmO8LmG87p5r1TSL43JmbwGgOuwN8XJVa08oQF9CjBUJGwFLHfXLj
JNqKtFx2jM94asr+IE0eAMVMnhXio3bV0h762c42swPAalJyJgYFP2bZki7YuSioc1fbu1qt+3it
UB6kDX8dlhfrS6OSgrybBv4l9CsC86O5H2BU0M+kTTcqBm7kmInAPKB6WwhdNkdeslwWj9DlruJJ
u9SB4jaqe1MM9ICyucsuGwycG6Dt7i4J9Y7eibGXITashnzwgDbxVYlzclPmRFH1pXsFKHdP/iLt
Iit6FC43ZiHr1svD9mDq1QXCioOicKcWmKyoPwaapivEUvI1dZcQvzSxlsvYjhePYB1GPOP6itry
yyjo8M6Oc4OUPAvCQrnhGD97638jouq57/LHMuKVtQ37pos1ZbMuvn1vZ0HTtYe00PdtUvPS6rwc
5frgqyFVrtaGG5LkZ7/XJzNoKroXwmDJkHY7n9VJP5+RG+oEBRnfdLvpEWGOgCDQDzL0ybwkcaXj
pzHpvgaqoqSXKnZFbwKR7hEp9mj2sCnNIib0N5HRlqiQwW/HqvhSyPiUbhoMzZo3vkvbtZvwiJnz
0BbtAYMO996ocL9ahLrENs+JE/O5Kyd+zpOG/JH1PVVqytdclbsB2i8ccMrLtmqB7xMwskkjk/s2
8pA4o3IzLxkPl+KeuVleb51qyT6MRprfjXa4ZJD00mWXu+FXFWFPoM9w8BSDvwpVfQ++mJBAvQkf
utRkFL0e+8DfszTCTrgQNK4SMsOA4otuYpJl2vTbe35LGQ3zNSHnfJJJyzaY4sTpKg7wppZHO2x6
gMf8KMpJRNkdEHPzsMxRfC0c8mtS1u+TQWfBz8zqYGGF4rVBB3ABn6HeAirWP2gywZo4Kkt7PtoL
K63IGLX0MclRNAAJe8+0QTkhrwyfqTUsO2AyfIhlZKUvxL6NmaoTtD762PRgdoVJ2n1q8zh+nylw
tM3WfKCxkgWGVnQB9ZZDZp1QD4zVzXNg5PU2bNT6s6Y4884pw+VSyZm7QjyMH7tIyT4kqvJAJNcA
jDJdf79UpdsX1lLZ6JMG3mZqjCeMs9VJoonRzyJeljFnVl6iVN3Mi448UpucrU1M1QHxweM8r9kL
LE51xRMs2LBRstKbHdvDy7bIuXW/TGtaVZfWfqeu+2IWtuf0JjuvcMwr+n8Jdmheg5oFQ6CiCvTC
bAmt6hWgUNN7E/72fVWygr+sEWuQpgrU/qNSpo+QzsMzUhxIo6r0BDhUtO4p+U0+VsTCWjYjONbj
GSs3HZbkeaj161oMl6Q8fzHi/HNpZ+fZoiBokJwSwMNytigLGt2jqvst4TYe84Q1TQu1QaUChDQT
WnoiK5bzuaHtv8w2hQr9R9q+iOl46QgLZPbRjQWxwirpLQzvrvWJPaSbuvmsZIDjc6I8OOX6NRGV
cVHexxzi/z2ZXaDs4sck4v6B7lmZzSOI0vWlXQ8YL8cFYNCHxcoeG+LR2LPW3BpnrH5zUjyaeK/n
4hctzhoyglLaXs9xrw7goqDUK2cZb3KHtcqylZuJK7Fops9T0q5TEFimOhDD31z3RR3z5oRKe4H5
GLAXnBeCEdLbCyNO7IZOi4Ds2uP7OLGDvgckbYz7kEGnxxQ85yySqJ7a5gHnkUurR2tiN4fUiHd2
Rq5XYbCfg4flyJaRjd02m3JotmkrP0bI6kiH1jU/7rrTsFe/YH9QiI9SPtFN+WjW7XmjOfW2mU3k
MdGt1g1PqZ6faJFNP4/HeszD57rF+BwXCfmzUBzzfJyvTGWNpF14l8uQhRuB6um0nt0ndIfe+syR
unQlSladVCzKpshZIbs+e784DPloWLNv4jLh1JhDLU5IY2PUuRReUWezr9RSbAZFP/v1QfyHAtVS
0b6j0aLGNuFkUeu//nmr2q6tLoFgaukcQhh/ckjTrFNpR88paCiyq7Pn31zxhyeKS9I8Qpehwz8x
xFHpoQ+QfpswVwh7507x4xinYN7lXsRutOk6+Xlw7NMmZVcpcmM3hs7VepwE1+t4BX6QFx6yp+Fg
8NczkzpxBFp/5ZbDwCKyxzlmKy1YQ8bSOV2SMehSuz2t9Py5qduDqDnpDJK6JhX72WGddzsc0ElS
cwpi29fjJN+MvbHXDY6O63FTkZwcCg7hncrbmRAHv+ly1oB4VEkjWNM5Xs50YwsoQeoOWCteEbiJ
YFhb5YT8Mf6yNK9qyb9JIXWYU627qZi4EWYxrT6QaHXpk/t+9m1npOaKJjaGdUS7med4yfiIrUsi
aM3CWrAX45GBbuAuynqwI56ZL409PgvW45ZImkNmyX7D4Tk8i1JT3r/8fH/UVLupCv7vGKr4BgX0
vxM3/QeF5RJo++o5f8EbfSOlrGm//+dfN4yTkqeHp/9Z/uemenyI3jbe1r/93niDU+WCylvlkXRh
j5SRKB9XopSBfUYgj/278Ybtlkk05iMNBxKOhFcSJwCjCFup5mm8QWix/qSve9xuAcZC+4MgKgSL
eL7stbf0arVHtBnNTWS6fsywdTeO7CkT6R/Bq1vzk66Yc1T8WypFP0JPQJDYhBBlHbWorFGXciDK
k5Gn5l7akrjZTd6NZus5zJg/A9dSSIhJlMYK1CUlO4DwCJxl2jpqX8i1WLYyNFn7rVodIYVIqNrb
JRkgkJAWmPhdrOrzRS2M4X1BPZxvWDvmR6MI+7MJGQLR1cDm75BaIh/kmI0iYGz0hfc017rPkuX/
uiUoPjrvGNfaKwuESiEZaMcQPtD2PjLVBdunphQgr1XesdMwBzB3iopnvE5Fl7OWjzUiBYZG1sZF
i6jsZouEOr8JDVJKS+TsXloSZeBVgCssxvR8PR+1jXye7KmJfJ3ijiNenNyhMTDQcnTWcNfouUHS
HVUofXSlXC6G3Cb6gogf41RPwSYt7DPSswp9lHRMzWbyiiZnVOUkKjCNKovHmRoewh4MFEQGIyLY
m0I6Ugkqer1XsRhWJdpkxnsK6IkseZmHW1GWTUSApBE6vtHntIcSuFCjT7qBfqWMmf6YRQ7jIQyx
UfybTubR07geAJDasFUgoIcieSwRz5j86vaC4kcQe3PSzRLRjIj/4j/9Y79UO+qFfbvMyiZdm2/r
bvj2oV8YGvfuQC7I0pXTaZbYH7pR04OqN7pzR9Sdn4RhiP6nGnxe2/RiDtNk++s34qj99/IRVnSr
SbvbpU18tCdGaU2sTVFD+DHj7jKfW3GSdInOxhbXmyGx9N+8gUc94pfrschwf3kX17Xj7VfuDQEK
R00Vv16TBwxpEgnNaHRN+NV2v/5qxwDO9Vp4dFwV38J6i9dB1us1panjMOmcFB7YmGlPOMdjy2/0
pDsoy2jpmCqUHk2bKE1JMyolLcUyu+sqUtWvE2i2bCuwsVzMkiBKaOnV+L4Z+fA7tFs9sZqCVJke
vWHvoxVukqBh6Iqc0ImbT2gz6w8tVNyLmGjNyxSN8/8DL+9/t9H9p+n/Uei/+pV/2O2+cWFvhvYL
eNhlBcR+ecsmfvn7v3Y8W3un0VQ38E67DuPCde/6a5Jp6+h9dYvB1N/c4r9GTTpcCIt/22Vzg1lC
GfLvURP/SKcmINUNtS3cbf2PjNfHx1HAtFgv0WHyPwV3yF1Xh1db3qIw5o97uh76lPV3SwEJR6Nl
G1j5Cujqk+exTes7oVUPr+7YTzbBo1cQvybXRau8kmlZ2o4LKw2hJQUu12WTbT+klOtUuEqFC6ZV
xs2vr3W0kL5cy9RU2C2Mhdjhj153buUwjuMC+8mJMqY0dPY6C13jr6/CL/JmprB+I0wMHNbZ2SFL
H93JrjPswtK4Cg68YtN3BfaqUMtOaMiUZ1NMQLlShRvd2LUdwPFfX/u4juHCFil/6K95kgCmH50o
TEIqpJNz7RlF4saOAQ0q8rJSYW/pbaJt2hqnwa8v+ZMfkKIY9x8VMuPB9bT2+sERZkjTWwWoNYUN
KsRSFdzeVJJqYMbvf32pn9xZVlAA2MjbWUudox2K7IS6nRSFdldXk6YCVyxwZUlitUnTQoE3Ymbq
uUP+1EneYxb79cVfzK6vK/H13iKtX78lgnJdHD09ltIRKKSYpLo5a0BUDwUe86LwMLA4J8WkoZjS
JZm25TJsEbLSHOjRmGrkGpujVpykDiOLWE3M39yUn91/Zkd42XiwobCsN+3Viys1tkpa+7T6jZwA
YajAPqKqGqk2Zf6f3wJO1+usnFM4q9jR/kyOx0ScILFSY4SqEMG3+RhjXL/HSmPe0v4aA9eafESI
5emQXSgAsYj6ITgmaeZmC9OEgZYWIkn/9cf6gWPCL7NCc3gyaOdSVK/n7Fe3oBtaI8IbEW3lVLUg
AHO78GZ1caogQStbeTjLnRuKVe2KzEhB3sq0xH6BcfHKrcR0NumT8mmwZv5qQawbdMC7/AhaNpbs
AWxNKez/y96ZJMeNbGt6K9fuHGnoAR/UBEA0IsVGjAiqmcCklIS+77GbWkCt4m2sPlCZ7zJAXobp
1qzsDTPTkh5wONyPn/Of7/e9Ngu8prb191GAMDShIzIMQ/IZ8hBi/Ury86MpZ0lx4dFeGqEu4FQC
Bz5nUq7ITM4fLbEK9KDG4nTCfX5r9HN3bYk4I0mGZTrSsiJEc+5j7IySb0TeprcLPG5CBQYYrrSc
mpvzDWBEIoOyL8VHemzRr1dBEEKf1qZLffMvAdd0MrL10VxL5woanNVH4ttdp/lIeDdDgmtuPvoa
IsscG1ryl9l1DP7voUlDpSD00YNTqKFRC7PUvsqD2QIHWcndYxq3tGbGE7I5R6l8kA661qJTG6FK
OkPS0C48oG0kyy0Q0o6q1Msw0YJDWczDPX8h/FCTiogc9N/WdRQmxj0ZpfQhSg2cTvJtwDUAh5au
1XdV2KhXpP6Mh8j0bRzImvESY+flkUNvNpZLGgRcsnjrLI/WG70RaLpPD1fUn9JykneIOI0LR87r
o0B0JohdSCyrWS/nMPYlIfsbEdhkwNXpR1Ga9oUNcPkj5/vf0mbOsyhLB6KxYHyff2UAGaO5MgZ/
owxmS61stj7VqpY5QZCntOGSE+zKoabNJVcvnGrr2JmDWyyhjwImeFGQrGexDs1ICmNNbBIabGon
Nyg40bVWmBu1ifEqFzUuZJkiSwAX8W8FMSpTiaQUZLiD1Vv3YdtmxzCRp+9x47+vBsoEKjiT1kny
tD76aixd96GlHWfErJlj5jl+hkme/UmnuX6nlSK+H7vEv3AjeGU+qXLDzAJ4wWFmrTbuGNHkFKEp
3vSGRnMTGS7SDQnt1XWD8tI6QfkLHyU7ty68x5enKMZvEMjA/CjkWV5klEutmspSFpuwFP1WH2xx
QHjw0CQtWzqOT1sW2C01inAnpDG5MPhrr1JZDDhM8tmaRbb1fBUlNN1LulyLTZGU3a6tdTydpRyz
Mcpjuzip+rsU1z6nnCi8S9CpUDsbyXZOZe0etOK0qXL7MbFg1Y+hP3u6OqPMlS2gPIVOkoGilpvV
g+qVcvkjgJzodNmC+S7923YhI7598Lygp7Au+RrYnblC2kBxVqFeMI5KH/aWtakC1XqYE400iY6Z
ZJi1Cq05g1XuJ5LNXtT6upcalXhHC3Zxn7aSdPoPfgqQMtUiluYFrWNbJM+IqpOC1VQnNUcwHu24
ZgaOqaGttmdFurNCFGGVHgBRbWqawybrvaLV7cOFH6K+3Ca4xqBSQi1hvyxYCN4mxfOQH1LV7/NO
fTfPhvwOhl4EPUS0mFOZoBm14D3GovqevILYkVNIvTJSjQuL7ZWVTmLNYLHB4iFEWm2LoaZSdyZg
2FRNoZ2CMLFvTDYIQMd5Rf9GYAFfUr6KqJ2uUXtU12/PxCubssYbYbdk74KislrpReW3cI0ZfRS+
f+M3wt5qGeLPp1F+KxH9/+flW7H4nP59C+1t96P/yp07/fG9yCNunf8idj/9n7+u3fTQ/rFQ6Um0
UrqhNxbJ269bN1vgH6A8gXKDP6IPf2F5/3XplhTAKrJMSugX+Y9G1/++dUuq+ofFDmb9C5P2O5nm
8+gdMd+CYVuu9kuYYdPwe74dFrZFjykK/Ies/DbEnil/DIsLBuznd8K/huA5+cUoITlrzoeQasyA
Q330HzTgoHH5qRXRRhdfleDY9vrv7Yi/BoM9ri8sCzL460XvR2JAb6dIDwOlIZcAu9qM1c5WHMqj
mb7Pd6p1YcjXHo+qBJwtnddLNv388XAyV7jU6tJD97P4Upz0Azy0i4Msc/Sv2OfXYy2b6hMrkU96
NQiM18EmNec/lPTkLaFOFtSubsC8ocXm2Sp+JSHyyvMsZAcWBfBOsEuroXyi/QA+lv/QIiGX9FOZ
fjJLOpRF45iRcmGw8z3q6bnISHJiIDPGMURe7ZCoZjDDhG59CO1+Y9Z3Wv176QFSnVxLqY3ryJeB
5ZB4OX89Q5uEOXcQwnNffm+rt2COPQlM79uTdh5LvRxlmdRnN0C9UrFSCObg4PcbGolN7aN/Z257
u0awdeFQWU/Z8kCwMjAg4sulOrR6IGzfO1qxg/DQIOhwk2RbGeqlKGnVV/DreZY2BQ4Q0uHcuM+f
BxIGPj9lFh7q76g2IWVP5RaW/viteKd+C5FzQxaik/jjACMO/pfYvj2d6+X+9IxEiACkNHAB1mpX
UkvKHS229Yc+PU16dQiHYo9Z+59DdVFyvCzn51/WeqjVKUlmEdUiDvMHgdt06FgP8ja7q7bq+/Em
+60D+a9JffZUqzdH0GNYWcRQitm/q+mtBNB/4Xtaf7w8DTckA2QauRg+qdV7o01a6URa8zQ0CdmT
cW1E4Sa2cS9WlH0IU/3t97Q+PaA88X5wYWCjJXW6JrgANdLKSVODwxguWkY219YTmvf7g/DdLrEu
NzBI1OdrERKXJWRAOIciRJWm7meDZsxh+O3Pissr9ApAhNhq0A57Pkps51yUQjU8VK0RH3Ul5DZk
+eiQ3n6Yl18vw3DnIiIg6/ziMJTHqdZK2wgPi2MEXfq2q1jFeOFZXnstXJCX0AK6KBKP82ehTTTu
ezNgVx3qTZfehml034eXyOuvPAqsRBVVkIzhHGnf81GyajZnwxiig5K6CjUlaqLSdOFJVqm15Zuh
6eTZIKtHaausxNmXQbybu6O2p/dRfOzvNE93g/23h/vZnTzZK7zySr+uEZUf1OvJ+fDbr4z+VZof
wBRBZXy6hD3b25PaLMJQaqKDFkiB0ybFbZBfalB5dS6fjbH6bkNA68KXK96Ynu7tadzUwwWF0aUR
tPO3NcUTPtFtGR2G1l68mxHC1XXs/SdTReMLhC/cVK3VDjc02EHaWRcd6KPcA1yZw3z//zbC6qBt
x7jIxqlnBDY4qv5umF+YqFWG4K8lB5jw74dYxyQWND3wMNGh3qq7cWvuZi9yjnTVeNEPH0+Mh+h0
/6e1G7zbyZm+DdAIHqjJ/6pp/ttq+KuvC6yxDIEblvs6q26EQ0+Cn8aHLuneBciYAsyb/4Op/NcQ
T/X4Z+s6iJAvh3BLDuLOtqNdk0sXTvEVmv2vmQTaDNhYZvtWVmerXpVW7A8aH++31Ot2dJJvm11x
k9wYt/7R2vz5+WpvebxH8yG9SbbqvtjWO1gVzvf/4EGf/YzVqgyzuAmiRIkOtnnIuyWMvZT/XFlC
vnzS1bJMFWWGxmFFh8n1d/7V9KNJNpXpUgMPNpYL8cuDs7HB9bHz8NfJQA/eBdtLfL1X1wylfZMY
YIncVs85t7EUjYMRHQJz4dlX2VcJIfaPtydz+SPn8RIbMvpT4J2IBmmVOt9H2rILiePN6BAVtz5O
J6l0PXW4W45/NSX/3hfwbKDV4lFyeIhFz5TaU+RqdulkF4d4dYGiupR1/FHRYayLv2OIWb3GyXi4
+ZZdpVvlGsYlUvw9GRtvdiGCermbuvamuw681O2czvkw7MMr+Xr/H5wxBPRUTWnA59esHrajOcoI
5wwP86K51eLsdlQulUaWzufVmyNpiosA5Rwazohyzt+ciY3HHGNYdQjy3vrRzFJ/UOKxpQleQ4yP
5HUYP1NHm3+W45B+mhCjfKVLPz2Veh/fmNqoPkRBEl3V2gT1op4kLccNp/f/xJUH9yyblg+YpnFb
3VBxoygUKBgmmhnuTGaZhjeApX28p2aq7W5Ns73vhHWPBh+qhX5MK7VIaHqR8g9mbsg3qunzz0Y9
a7SwZONiQJeWYMUredIpL4lmBJYSKfktek208pB49Ie5ysIbVJ+mglTfxlF+bFFZwd2orSUV2lPI
QSg9RJ6e4OBK89do+E6r+wuHxFCKT5O9wDqBnlkynQbSFDv22Ng/3/56XsTnkMsWzR1FTIrk1K3P
30GW62UeRXF/wDvqdiofCt34iZOXl+sHzoLfPUNIs3MZUEDjLmfxWs00R1ESDiOMMW54jkVCWKov
bAb6Epec7QZ01bJqWVdE5pDZV7uBXOpqkBV6dLRTjfcz0crxGdaN9r2Y/LZxbT2XH/B/leCOjVqt
OGZqWFc1pIufSIqC+05UhFQQfFWKKtKU1qcu6BvM1kbdevRbn5sm4pPiu2+r2T31xfJn25nyd7WZ
uy9TBmMRq48eBW9rwOfHRNEuq408d4DgcxRMD2YlYLMrhabgCKaMwTWM2uyDnYjxZIc2NC/yoxHt
OCFi8A0tUSquETAbb4I6B4uYZrQnYpnENRh/uhSd49trYYUc59Bg56Fln77vJTv8ogBjSVUTtlUf
HSW7nG6A1IBqVLra7YK0KJyIIuMXk5anK9svILP7gfYQ5MGfwVANm1CYxe7tn7NIi1bvklheX1Jn
FPEWWez52rTKQnRVVSRHWCeI7jMl8Ebft/c0POL62CrBNXiEBD8OSzvUJbVdWCfFSZPjSnFGvYON
VNn9bW344xV9N7I7F6l0EHSCbIVNV/hYDdbB99OtNICT0Xy128rY12/TyZiu2JEKr8GD5YbOFkyF
YNng8QWx5e1nfNK+nK9XiiVk67C64Y7HJfn8GTHRDGrRKvJRWOmyCWDu8BOibwBIpFDU66iQ9M9Z
id2ZptTS4BQpEvRBm+J+X8ttfhdw2T3m9lR/7cx5up+TPHzkXFGOzVRSiZwCxZwwlhvK+zbD0hPr
MSuiZafsC+U4xUP1gWYV4jgLwMuNKQOUcuYKtLnbUTf9gcPV+CmsmxqnszyPfvRQ2ErXtMMOvhS9
YOmdZCZ95dIuNALthB74o/QL8VFKYnEfNp0JKQ78Suv0mZV8AsNW/TmNkj8shBj5sSKDeRikuL1R
k64D5GcKMHtpYkHIfnuSV1Up1jVhgUXSBoGMuhQeVpM8WWZU+VgnHrtGBMJrTSDDN/hEw0Jq8Oc5
dhMtwx7F7xKqXUd+zgWwApRwHvBpcf3J7x7f/kXLgOdvnfZqMgjIgyhRsx+ev3VpEiWtMX1y1NM4
eMdBYdBkEAUXzvCVQGf5nhFLqIQST0qYF7cfOVAiujKz/Oj7pYKCtzPf+7HUe2Ug75NOBogmNtkU
mDtfjZAvz+14h9kdHJ9mQi4QDsZ9wze4/e1np2JNBw/t9NBI1NUtvWgDfDy0IT/mMPq2dVsYm3nO
LkpgXiRAqVc80SpQthHoL/TR5wnQLMFe0FTK4phmdXMdmrJ/a0uBubeX63I5JYe2qLL3dO7omyFd
aIYSeJwMEJbb6WOymXDGcyptzt0xReA9+HK2p5yO12eWPNiNCl9sGLM9lCNj3zV5uO/pVbxujQpw
XZw07mypyoYzHtE5iO0LSYgXgdPybIsanwQyaQ6xWj6BHRgV5bniiCYcEQ7NV25DCRkDESO8sAm/
2IMZiskjmcYqopqw2oPbudN7vZqLo2228bXwY3NjUSp3YP+RTk6pxWd9mhyF4gu3LKf63W8ulmV4
pA6WaiAGpZxx/hZNEz7GZLblkZBQckdz9G/lMOouFISelNxn3yPDUFhYIhPEQ9TFzocpy0huStFW
R4AioTu0oaApdG7nDSikcKdmUbulQVJ+CDKfZktfuam1GCCcokt7TG6mq6yjHascE+UqbcEuzWjF
f0aSwMhrrmj6In4NOb2zyLXlQN2OZT56b8/T8sZXD6Cw0MmucRVCqr5aERLwKAk2SnUUYze7ilHr
NFCJwDUa49CW0Jhhql6YtFc+MIaknLsMa1tPvRzPbuuhhsmiMObqmEgG0r5I8fd2Sy/aoIzMkdRR
+S8jLppJqlxY/q89rMWQRAVgdzk0z98WMqdeDSp8a0QCa9f2W9t3Gvy5Nnqdl14i690BF9NLXPoX
ezZpA0SsVIUWGAcy1vNR5TrT5UbR6mPcFC3Uu4gG6ik0LpxVLz9tLrJP4ihaYPCIXW1bShfoLbga
5RiMcexZY/iN9kbOoyHxf3vJ4E7BM9HOuAjq1vD7Lmj60gwN7RjkfFpCxP6Gs37eTVJmQm9DpGFI
iBLeXqdPysPzhcoSRbZE3Rm8B1KD81lUA7uTzaFY2uTHYqNLxjv6YOmO9hvPbIerVtjXStgda7Xa
tr5dgRo3HtCKlA58xAux18sXyr2WdLTKKYTAe+3TWWuNHmnmKB1BASWeEls/x6grLszyshZXz0ud
jzVDBwdkj3XhKNXkrGlhMpxqqxIbGLOdU6hB5GmFnW362A92Fyb4xQWIWOepGM+9Dnn8uqvCnnRb
ko0WhkBkfsEyeBf4deLQ/Pph9A8G3TsN+Z58AC2bJ4oTGjApk+rCB/ryodG68IHSRoJIDffo85dM
QogrJySoowYuxs3ViR4kVbbIxxfTLi7A6l946OWrOJ9loGZL9xwnPnrkdaIpQ5DKp6RB1YjkScE1
Q1U/57TU3DfqHPdOTTHlQZ9mvLNh5hqzK6nFgKkF0t3vLef+pUTmqnPoV8BJUYU8KTKDhaN1PgF9
46flOMbimJhTu22qqtlUxFtgLiosIbva0u9IhEnX0FPmm0bjml82cIXenpWX65t66aKwNJZ+Hrql
zn8EPV54jxmlOJojPBw5gA07p8rPtwcxXq43itkEq6TfqAATIZyPMtX0WUfg2k5gGrGvGfqM1W3H
7b6sZwXRe9q37+QpVPRdq3f0qSUVHWE4d+UFtdQohvKY2f03GVmy4mJuPQYedr5gRVE/UeviAn0n
p4Wx5c6efJozCzM1oyvJcYeKEUhwhX37niti/rEMQf/TEm/WAr3n2Hg0ESf3MVejO3XOa9lr06nj
Gi5F/TuVjkCIHokvPXKRB1wZR434nCl1PzhjVyEzKAwTM3cpqaQHvZ7VUyHmjBwT2FL8uEMfnmvn
l9il57CSm20TR9oEskCIu0mt4tFlJ8DzNyyLh1Su5O9vT/kr1xlAVDZLWmPJM+mrKQ+13mz6qi0X
P/FuWwm5dMWsSalDy7zm6rhCuIafFnsrjq+Mfuq3tJElJ9RXl8p6L1cYindUQUud0tZI8p6/+6Iq
M6tUyvgkW2lwPZlB6aDiqC9taS8q4pQNuf8DQEasw/tYnfey0chKnfgxAlALmDJy5etgsT63lDgh
S+gnex/KwSbqpPBB6QbLYaE13tuT/nJLQ0xMi8NigIo8dd3UUfipqSOvjU6yqMUNxezxNIy1fJsV
4qhNY/2Xiu3fJptfGY+cOTZjNsclN8VV4FuqtpoU8xidskSRPCkM+j1N5JyHhjxujQALnref76XA
gmhARi5JuE01mAva+bsk0SCNTcS7HIus3U9N27tdo+O1qpnmAsXDm4BmAscQSOtHU6Tbwrc1T/IR
1ut2gfjYivIDTgbNuxAtvRdzdbnwE18GnMsv5DThPsftcT0lcK3DjvxcfLIVXgE25cipGN4l4NT3
LURaF+B3dcqji2n5V9Y5VVa8aZYrO8q59QKsjCrWZjs+kTgL9wOh7pb85qWC/8v0G69gcTZbfHGI
/tbVKTOUR723zYXsTDLNlIHKUSWdtlB44l0ArnZb9hZMpMSs309Gl1xhFQxSNsSXa0C5cWHFLy/8
/Ezl1kVzi0H6H83N4tr8/AJdKWNV48qQnKJM3I3J9NO0C+BdwWffim+bov/29gJ8GfgSjepAIuma
Qp66Lt7bnJRWVBTJaaDR+tqUAuNBsudPJFKVCw/28kqL/JELtG0TKCykifMHawPfoOlDzU/GLL4k
MJHuxWClt/GgT26tNMNG8bXhHYLlxovsyLwQdb7ynNxbyEjYAiYmrYXno9udXcCHqQqY7ZZ8ldUL
nlI2q42VGZe0h9oKprfEIbBg6U1CRrLU8tcUD7NUC+hifn0q+UTLvdzj5CHbmJxpxcLQpJ0bxkWR
a8OXmWZ2eedLJEadCsbz17xIY1pr/DTNdkPUq5lXAkJMHLUsjINiV8H9pEhzsDG1Wd1qZpFSqoiG
+jioUrHp5S7UYDDl6a0Z8SY8tTblr0o/6D/jlIxJr5S1DiClC7+Oid9ClwKNg91sRrgE3KrLfb5l
IgIvqO3os8BlttvhzKWfBu7m32y1A6hkd5FOF8Kkg82CWuZOfKCbzNTqGstUa3ivlbmg073Jpwc8
DLrJ6Uk0PIg81o4pl53OEXjMnhrASrRP4FYQLjq2KxlMN2ZyPBot77rRdw6a+dZ0+yG1Dk1hVDe4
dRg2mLUm7AkWMFC7weghkxyDRMh+KnkN0PoXBFBIiPfO6jr1KiDfitWA5P/kGp4MVBM62XIILvpP
GClQc5qNJN1gjYsdQJJYY+ZGEPnSjYxkZgBhv0gL8LgM5R0OH0PpBkUbdvR0DAQ0czuFhLnFYNGd
QLGJt0CRIlaSab6rg0T6XNmt3OIKoPQ4xFmVJmgcMibbG4pYpd5jaDTfUG8L1YUKoMt4e0fJxsz9
8uNs+Cacs55rrjvy3sx7qSqo2pQYjapOLmgedWxRJrnXaKHpe0loplDr+jr/yE7dFl6njiB57F6R
2k1BRsx22gEMoQ9G61tEWvmb3+vZDeauIQ1LoqZ7xZCCvKKFLJt1WlFUP/I63YjeRaKD8tlnenTi
jFAzcFP4KuCc1Wu3guASalpacENmYeSf07mLt21BzhxvDCgQfIZXQS1Fx1korRsY0eipM81x7tIw
MXkqthF8fHJ5Z2I8ANCOekTuRYVF18Cc1dGDoKR3UGUcLrzcnIOrcM6zG6RO09d4hifr0nGR2fvY
6OgmaKBqgxDqJmWLpj77YeNoiossWf5jLXzBa7SD8EPLh/eZ/hnrc9nZOM+1U/qj69L0fQ2eFplw
oBfXo1ypwpPMJvgGayz4SMlSMj27zOX7GVEzSM4mOumDnuyUtKJboNaQ8rnc/rJHq9C76wof5J1N
k33n6OoQ2mRIZPw8qqacHouJnAJTlMx4joR6kziBmptXE94koTMS13yMm7J6KBJV/kJrBMDvaY7q
h6quge3hdMMBC0HPuBFtBPYitiFtlrop5ZsYk5V6apPTpOr9balEg4TXcdCWd5EyK7FjIC1jBEDz
X3LsC+8CSOzf8sjs+PYlLLau0iRaXrS4A9JjfvKphteEPBJ+Gpirj1+oopI5mO2xdAYz0GKvTlNT
kFBTisqjPa43nWAspu+VLdprnLvUvd0MTMME2jxpEkhffSS/TwbZ/B7WNiyosOi0j7KGyQqvg5UX
kPozNqPUNyGWKIX2iPUA4EMhF8J2o9TsjvNImH9MhlkZ3KYV83ecKZW7zhbp90AVheRgoFAeRJBa
R9lv5m+WMerU/VTFcNu8T3dTYAWbQNdyEsVVOf/sDdNpMum2j8U7WLwT3u9+892keuLpWUItEjXA
x0BPcERhYauFo7W2diMF3GzQj/vVVbb4QXO9i2rKjrYy0QgU9FrrqvYk/1T7yr8nWhsOgS9Nj5lS
TVcCeiDWjYNvEk6SJSSZFVbTj9gWM9NXdXhNjAa7flmoI+AJfLd4ZX4a6dDvq0p2iF/iwNNn1h57
XKSCvjIw187tJHovD3GheLy73MYmvNU/wlnwpwtJpJcaPC4cJGmJyBGUcgFaxaq6nsSq6JT6pKql
Dyp5Mj8Mrf41E1p9a4hK3kARzF2tyqMdNFb8ubNsdAdooRvOQ96DabVu4av+e7/x+xszndI9/x5X
UpjCUBL9cc+dttiVqLd3fRerm0GfYUZJ/fiQ1ZoJBxB81O+GP0vaAiUmjX3W0t53HhbEbLXjJIz6
1M9RSitSgcl5KHVul5mXmoCW+OY8sHs+1ItIS6iFjHDQqk9TF+IQEcGNFPMsfjuRKbQlqUb9CcIA
8o7zBxplPZxy2chPvlRCKBXdXWDblavRMP7z7al75XlQqSClp9yFWnZdDSnRZndBZBanGuqoM5Lp
BJ2rpxduoa+MQhi1ROVEVKQ/V+Fw5MOHNfugPMErAC2SAgBKTOWSlv7lHefJGNIS5LWfmm3OZ62N
Wwnw4lSdfLPJroLGUN3CtmkJFmhD4lQSXjf0074LQCK9PYtP6c7VsoA5QVIMCYAJL2p1ma9HU0uC
Ke1OCXmj2PWJKPchxMtN0qnG4MmFhRGj77c4r43TRLRWDvE0uJIGGi7Nm+au8eXkRtUB4jmDQS5X
Tqz5K2Fc826yGqvf5vi36Q7Fi7rYpZnR3gkiEMtjQjoUM0MdndKgzScXKjVbq4KhsUNVKQ13oT2a
Elt3kyauOlKmcVpfCT5ge2xe8vdev2UAFSadmLBpoNKguFxNAmg1n8J5Xz0mHBcYY+iRW7ZoQd6e
66eb3PO5ZgQWq66RNaO4RQnj/DXPGPW2k+r3j4XzxasczDOdwrXc0vkZbnL3oq5jfedYD7dau6ZZ
Rj4uhP2j7BqO6hKvudEGPoITMFa8uZKd3+MWAc1d7ueI8BcjVQpja0w/0QASHz0YHs1S3GFOhGCu
jL/BgP4hNcWF7O/Ld3Y+lno+mX4s0kbVpf4R8LVu/BnFx7ff1pM8YP22nj/MKhejKgOpxJHpuxYO
llBO63Wb3nv3TXdTx3YU9yF0d5wvnroNHTC6zoUujXVegCucTNWJZrhlPuUXsin6QQoT67zxlFS5
rLg+qC5yfRMu5G6ZqM2VAgOWDHIet/IGmqRaoiibrBCFk5zqGy4Oxl0qQ3W/cJNVVpvV0+9ifycg
pmaK1/nqKivXUejTBD+d/CwaP3VK28G75T5rwb5+11W67+aF5j9YRaRRUBLtO/irvhNI8FqnvDS3
najru6rqPwxKk75vp7r1pkoOvEhPkoe33+FqjTz9VDrLl2IXDicogs7XyMwlk9DOHE9itiSvmyqE
LiP3y7dHWR742ULhU0aWzyHOzZ6WP1OsVmKj9/gl9p11mgi4P0SZJLtJiRdSQuJn75tD+Wsf+Z9W
139SUX429S84U4ev+T8eoz9pcP0BZioFNrWrsY/9HuVfm+d9r09/5m/AIrgp8mrkq59cYimL/N34
igLzD+pGnCuY4DwhpVg+fzubaH+QfaYrlQaCJcnNf/nbOEf9gwOCtwyXjT0citXvtL2uNhkiviWx
iIcsH4LBt2SvTh5fSDVOkA2FyD6HpzxkuYlQVfRN4ZaiQRoWN4l6kswx+ShCUCFcXUL7vm/T5iRz
IsqDSoEC5DapScts4l2sSOIGy8y9n8dEDQCBZK9sw/JbPgw+sPYpfJxavNY2Hffyfdyol4L085rc
rwdaonRCCvBuuBKdf3KRkCxLj/PEgwvceMFkZ/d6SQY5jtE5GlPTOH7TUKYUmJXJU5HeaHWjf6Dg
k+xCNA6OqESNlVd0UyTGabSkaZsu7NcuVE4JhnUbf26mfZvXzf7ZSrr/9bn+I++y+yLCa+l//XPZ
Cv71ET/9bqqICmthKZzxVs5/Nx5FsiFNCU2GWpZt22EeN8GQPQ5z3rtRVhUEH4iT3x5zVTD8NegT
HYB8pEaj62qycMEWVITV2BN9rJ6SeHoshzZz8HzEaIFqIfaG5WZUG81LbTFsyy4Xl06Z883r10+w
yIkixDaRVqy3SKsqh8nq+QllXluk9bD5nHQl/zQqWuemAEZu5AaIdTia806RYmmTTOpC1mmhP5Nr
uA6BgTtamfxZZtz6Y43N7+1JWonjn34hfRssJpiMS+lrtb3OFt5/XW4xSdzL+5sOpnUNkrtvFafP
O6eiVTeNyeLQ5iOPV2pmvk+175ShnVjK3MQ3vEndSUG2g6fhzp3t4dGMDc7nCYtdSf9YcnnAVm0b
iUPdXUrFvjK5S/cy5w85dY6h1aKqQrCeGWxsD5LbIgevM6/IQbaIZB6gwM/lhZhopbNY5ooOeoCR
oFpJLSjmakDb6HXRCfImusqXM9jpdZRXfw7KHOyLfsB3KEv8G5DL37o2hppNDxN9eYrY2I1p7lq/
Ty/8oJcTwO9hWS0kS0U31n3VnbBrWOf8HrJpvSuFEMKzcCj3bLCFN0n4Hz0tlv85Gv9J4Pzsu3lx
NP5CMD7+1/+pgx/5j+Yf4MHb//rfeQSR8exkXP7K3yej/geLkkOMw0+j0Lq00PwFYjR1fONsOjQ4
mqjvL4fcf5+M9h+0Q4PN0RBD/YWL+PtoXGgR0Irpol8qdrSV/s7RuF463MOgRHJAc4rQtiUvt5tn
QrMJP+dybEwBhqyGSTqMjZs3ptPjG5FOP5/N1Sub//lNic5hxkK3YmOSR9qCvtvzseQmnVP0/tDN
cmxP5yCIN2aF2lyEzePbI600h38NxdFIkw1KEXN5H88fa5xzIfyIx5qH0M01cd3bj3k2Dp4y6ck2
q0nnjX3/zkSl4PlD+WmyRnDg8j32K8WXTPuJ0bsEA5iUOdY2WHg3/iTApSaq2+tatgkvtVKuz8Vl
ath02Uw40zknWCTPf29s15kxDAqxxESDw9xUoOzw7HWsAcZfqfiTJ/E/XbhjrPo5mCXEcKwwOjme
SoPrrESaRkaKuFJ4cCYMMqbFh6Dqf6aqSD+YY30z+CHda9JQ3IQRJiijpmz0yRQ3vV44uazjiFLG
XhTZH0K9BXApa65GSyhZzpuyfxylZNhGioITt2Ea5LixkTOyJTEbiC8Tedk0KYvDUJsfxr4ZN62O
h8qEo5TboYHfGFa0Sww5xMoFWwcFT1q3rgU+bpzUDfakH5sFUDz20YXAanUdfJoSJPy8CIEgwjTX
7efIXIIhSlqaEuxu9GpqF642Jd/zlAbuCDiT1zXBp6ylaKXA9pJ9cZXWGJKXJULvt9fwi1OGt0Nr
GK19xMAgOta9d1OBWh8jLuHJIioczhVkNyXIuDijw3+uYuBGKVytSKU2pOiO0rQkm/XaHYzq49Cb
9YUY5sVOsfo5q51C6B1Vm74QHs7h1DS0KvB6DUS+1j3Ww/x73Y2/3gPrEikb10tBPuf8g0BmkIEZ
FrZX4VrgiKHtcYE3LyFan3Atz+PRZY5pggEjSCUebsjqu8v0ckqVqBdeKqUhEYrQb1Qu/YaNVHO0
tasyBOMFJOVqssrJg/Nthca+MVN6NAqr2Zlj9lBqi8Yp7fdgnL+TLcWuRdxw3Ps380DHsqR1W3qN
+k1ZRDtJp4YYgqLChx7flah3q1CcaoMah9/o1xhS0ImINYJTBdhr4+ZUbEgEOpOZtVgnebYSde+q
IMs83IlqL5OsnSonodN0dujoY1O7Vup/leT4e5IPn4NArt7bNMxJIpg9e0TDbnBDd5Lo1EcFzrUm
rTxmgeEFg4WbJMfKS/T5pU7EV9cxDhoAM2l7QgG+WjjhmFaDmaTCs1Bzb6CLYOo80/RiFPvWQCDa
h8W1IofmlkBXcnCMmfoJlmafXKlt+u3tj+o8q/JrWbHXgaol0qU1aFnkz447S5Qdgmbf9ixo1Q6N
kKaTyXiby39Szi6bAYe3sL0UW786KFpuKgOA9ylCnA8qz0PG/sCgecCdshXbwOxbR6+rGwp/lHCT
uHOC+PPbT/rqTkYikGwheGXUkquAPh9gLfQV19PG6N41dEhtIA0kO8zTnaKXhPt/2TuT3UiS7Fy/
SkMraeEFnwegJeDGPDGZJJM5cONgTj7Ps7+RFnoKvdj9jFWpjHBGRShL0KIvLtBZjSxW0MLNjx07
w3/+X6qaJysbJfTwrKdBjoJ90hq09CT/SmoxKcj+vumcLoIg4LNiLOX0+d3aGDPwfEg8lp0+HxK5
nbsyimO+hfidXCBRN0LVPC+8vty5ZdijyVXbS9WS3uQEJDvbhKK8ofOGrNGVdPSlmTU9/5gluBiS
HkoNE3uIIMhjShA34ySfNIuhq3h4M0RgFDpzBdGXwtmR83Wma1tNm4+mO9zoDTI2rRE0y5Ay+yLy
uJ4UuUXeGphaljufqgRJ9LjyE/Rm7gO1rOZ+FTrr3hn5bQyJzi1kyzW7oZcf3hR2Zy+RwPzUB8PC
c8p8ZkbPptw6M2nAOpB2ijpErjvXnWl07+dNhkx9LRWiRes/k5qA1RyHVZUp48HybgtEftG6TgAQ
eNVekotm0SUSY9tstAfofYEggrVAbYzBviJG61G/Qg987pJgnMQg1NWge5ym2oZf5GnjWgAgQqdd
aI009+x6qdbBY6Cq5e/xy/9PQ0hDOK1/TkY3TUP+ebn82+Pjv5ymIPyGnykItxtYZcBAuGHivZ8p
iAFfHdxpMC/hDqmw4px/FOfs3xDPpdrKBUn3D7TTz+qchaw1k29oGIgoiZmeX0lBxB17cgaFjwKM
yfCg6I+9nNEjn0xgq3YecBRUWNuVGgzrwXZ/t5Q/BXyKK+bSEsJDHy2BmwQN2rFE73PB5/06yCms
tM7D0Vs4k+C8sv6XJ6FoSYOGAvULb8TRMjXKHF4tyy6Tlt0q05NDlg2LyHDe47+2l5eaQEpxqqzF
NDZUPAzvgs3n7Rw/kmNkZSGPg7uw23bvK/U+QzgqUuRF4aKemUZzRlH32eCtdT/aBcnwph70zeBp
G7G7TjesZcm88viv7jnxleCjUEgkcT1T5RAl1JUYWK27yHyJsCje+B0NTgU6BfFiS/vRi/srQ+/X
lpzEb8yjD/TgIW9NZO9DOrAsSjR92szTJkT70qNN41xJEc6Z6/FTCls7fsmAKY2y4CnzOJyHsr/z
9ejKtTQBof/+csnHAS3AFMkEwOTGDK2hzWyv5uW62dtRTp9SW99IrAX1842Z6Det2eyrOpw7dfaW
u//a+iI2mJ4XwKlUJWjZcmtPOjqlbjQqSlruwmyfcr28HetkMVTxJkqdg+0Gu8ELdqHh3DNLsCkS
+9Gv6isXCXISZ76CToOTsJEW3RRd6biD7Wltgh5ugrbBGH5Sy+SQw4XIwNUjMn6LLBC4vW6pedoO
RqdqZqvBzkaivFFQ7URL0zN4Pxw8TOEQO80+QouzlaNNm8OR32RvLx9Icd5ebdkLUR+hJcdy8sqK
Mk9N3c94ZYN5U8NqEEtodKuo13TOg1RVe2oiN6lcfb687DnPZsP/Ilre1LanfJSJa3HguhRrTLvP
Tpm8zbN2WZr+/eVlXiabpo9HeZjhOVTOuRYmFqF5tuKWNbWbSH4Hl/LbVLdRj2QiMa+zFXMau7DV
dwzMruRIOggXE2b+ErW0A1LDhy6N7/J0XMPNO5OCcdFb3p0ZdcukNghmGgLxAX809Gs7RAc1izdO
Xtwivrhg7H5BqX4h99pOVtoliw9Xp3DhLTjz7iimUU0Dkk3TdfLuRt+2I6mGiSBVnHe+lbxV+xb2
COfGrNwF0MwF48KAc7V2NQb1tjdzQQz2TCVg6SThDjQ+7O/Bp77voBt2lzns911/W2B+yG3Pc2ZE
dNeYI0fqz9ywW1plskmBbMToDfmduRnH8H4oscsyY7hVWlqMxVfKsFateNOTOPbauPAqb50mxgyt
yaXYSRlBSzgV9vx7Ev/uswWyui+MTcmOevx73+neMC596yZPhdWjMlVtQ6RABlVaNb1/P3R6JZLB
hZsl9JVBpERecgDxuXQrY84YwCdU+pZiQT3J3nLKD83gzS2Utr0+ZsQ//lQM9T6x7K+dJq2qql8X
gQnSLdyNvbqDW2PmjuNC1tSNkKcw5PJZ1YNdEKZv28BLRIX6lkrYje0N65YZYKNL9lkVry3PfRid
4lnKibbzsn+jdhxb3QZaF9yj2nkbFLEBVDp61w55NivT+G3o6BuHSQrJ85eNV8NtJW2bKPhqo1TJ
ZbTOvGAZ5+0ysNQPQcgbNe33obgXDLjlBmdZw9fUUOdbG9pNVIKOxHkIR5KZ38Esz4TfFXudw4ip
pUu9eKKcinJhyr/SjK+9B8msEA3g2ttYZn6vhMmhdONFMloPUtft40CCSVM6iN8FaHbtjdWtE/k7
y3eXVR0f+tbbJV0NSYQxrBtJfxfwHK3n76qimwmF40QaH13NuDENDE+CqYLeTO01ULWi+ur061R1
DmFqbgrJuRNeRwrktadoNzbQHjSWl0VobDyQjnrj33cp1Tktd9I5Za7PQyKtQrsVf2Y5883zvkJN
LXYeKJU8opoAow4ce62MgXRKcggLeZ03xiyxOLdKta0gvJJdUBqhv5PqbpVG4c40vCUM+HstQza1
Gha5W2/j1phRH1pUNRuLNmfgNfcu6mp2Ud6io7DM9GGhDfHCK6Bf6viMhxFaXT0H5v+lSgHFZ3I3
I4/aMjGzE6/aj/k7shKRLb2XGIDrdKYKimgje+08Lrx1lUkr3etXcOwDzEXeMm2bbd159wTHO5Db
APLcFxtAf3mH5Nz3IRrXhYqiuT8uLOgtTdQqdFCc4mI11Xe20qDHzrQXQtYe21qKVyMyqDL4VKHJ
oScg4bGTNkk2huI+Jmp/pRR4zsnDRkjJQjYhVp5ex2NZmLFdg1jW7PLWssFZp/26MdQr1/4LO8TU
yYs2PIAY+vjM4+Anj0Kb0NXjHHQvM35O9J1BvFlpeuiiQiFvDItK0XfBkGwa0TsfsmZZSOnbKPU+
ijsVuqcPPtQqs4qKmGnXHyxSV1c25mE/LC5fRa/rSYSZAopIaAQLPrM8p9+y1kI/TSDFXUjKYFAc
l+PZ4IxfOkPfhKq26/l/yVF2KDt/HjX1Rjf6tUWrHIDttSLl6xqL+Cqwn7wESlB5iTjqaMNUI+5i
DZD0AkzKfVDb7/R0/NxEwxpCmAVA2KWq1fu0K54DQLGFhbPQpeXl7ThrG0dfYbIbfZtISQUSbmFo
QO0LD0XpLH8Oaf5fXueccdBc1dH8gGIUG5lEAG1cBJIK2oyWSvwpl/UbmDFQ1jY29ei8nJG0dZeW
NVAhD+eF5n9kOFR3JMZXuCbdcivJ7ap0nENWBlA6cGz95kqF+lzYzP1NC+VF+g72s9PXYXoDYjyl
6KJkYLCHlpl7HA8KTmHUQUbVroSgeyM5j5JH+Snheru8R2fyP0gT4Lng9mA2eNrll0JL84tedhAH
eeorf2m76peAOChOr6V/Z/Iemn+M+YP9JSzTJi9DynWLGZbCWajhFuqhpRmqi5AKY64Oay3X8chP
lx+N8Vc2b+IcWBIQMDzUPOFLEHVk67FZ9kkdsCQMccuIi6Mx6BmVyJsR6JYKOHarQIubH4qsUyja
N4LHz+0iOFzC+UBSphcU0rVuOejtKhnVjQE2HBaSw8gQSTWW26r2PlL0QslcXjdJuyy6dhmayaLn
M0nfLi2ioNLzbmwzOSSB9J7C2UMPdUFYVLfKEM5b2zkEEZefb+zqEkSJZ+yiKtgxArDUy/AuCbuZ
RZGzMEMqnukT6uHv5bhgMqRdis/XfctQoL+EJGJTc9vYmTGjUgdCnTuu9z+KaAwGI5TUm71R+Ms8
rrdt6t3AJjFXmvpWH9xlSxQ4jPpOkce1TZotTgkUo9yH5a2Mx3RinSlbc9514M8j76OnM4GKQlta
hzs0I+CnijYaubLe9PeFM75t0l6eRWG7MnNCxKDaKsTBItKyuGzrtuV2izeuLy19Wbq3I29tKN6a
226nD/0XXa33o9e/Ef57YCjMVZ8ga7of83hJxLuvnIg7Okd4nVDEbe2DBmFS3N+YfvoEWQYTa8g9
Z+57uSIEN+0DZYj50CJsxHtwx3pe5ViBE9x5RJ8FUa+VoSVdO4fB0mfQUu86JiXEHrZ1cSsn3r1D
8V9RnbX4XDASGHKjyj0Taz1DFw5/OumhK4LvPfuXMSCX2O/KdiDTM+YALla1jEA3F74a0Ypxo7uI
yRygZfcwRi/LmvgJobROHtYikGFQ+72tUwg1mSGrpB7FZ+vRJR9xnfrWSoc3bdDu9YgLP+SdYmse
jOBylBwME0nx5Ha0wvuwJOiunmhpzBHxeStqRrZLWGV0ayXXdl3SbvMBeXRuoVofF34Q3Y2wV3pZ
t09JTjMjuktJWEOntBdSybbxYb9lbnzM/QdRCxE2wmTC2sNNtR3uCRsUV2zyAutG3R7GEB1upMLs
lo5eb028KzR5y9oG6l2O69I35uLdlFKzNCEWsXzpwcrYIGYbtCDegKzdKCWRXPeOI/142SO8vvwE
aIB6ooYGlAqga9Jjhxc0bHh2GoKe9CDyAZXJqJGoUphBGuobOP8eLGtcB/qwrlzCQM25kpa+crh8
BYqWqPsYGnDEKSFhJhdyKWs9PY7YW7ZpjUq3jnQwo4JJPb/8uGS6UwcoijFAcaHxA8eAGzy9XZTU
YWJX8uwFSgw7aXSYJRvg0wwq/96Sx4U2EsZXenQnGf6ywA+HhfK+8PunovDv86Fo0AlQd24uHVq/
W5HIzKS++2wCgrd7z5zrGSknvkEBwTcbWiJ1yZQOIRSc7Rg3DB+JMEdsLkka3aR1ExgbZSApoDds
q926M5u5KHaNJlFYP/ZrMx/WXce8UZYww+82e+YvdpmlAfnTdoZG/cgK7sk/7iuODipGbxywZyVC
SDO/7majDbdSO+g3WewxsIdecpVYIwBB74MYSZuZ5vgmVYY3HeNzMyXGR2kqpF59ihccgYqX5g3T
pB9TLbiTouxtXSYpDJvusjRIKnL8ZZNY+FhslW4IaP37UnEf5MiEPUVa4odfnr4eyKhT6QHOFW2u
Jv59o3po18rxRtfrz1LpfxsYrJhFtrYx0/ytbTbbluMrUYqoPOk+CiNaR637kDHmo2i8Aa+QDsx9
fag1MkIyx7RN86VbtEs8wc4LxDBuuHPt9G1tkNShKbnzSdbUlBw4g+mhQMu58rz7opZXeGQt4q6r
7YOkOg8Ra1Iyu1PceiWP8aGQtR0yq1CU0gySnKU4FxXCelqqb3pauZjZbiDZ10yOKHlGY7SrOvd3
SH+sotK7F27Wyq1HpWP8sm7mbUl7Sc+lxcsvd8INvSE4VJtgjqQL3zTe1CqX4lhuTCY5YLCM5sym
Pqi5Ia7gcE55/6tl1t6isY2t4tOBrv1C2wBAsGeMw9Km+Y6ydT6rUHeb6a6/i6VoE1X9G0YxF0Zt
oLmdPkeR/RCUzRstFgCRaGPV2UEk3iFOeSSRyuX6s1/G9kxKpHIWSeOwo79+V9fWe0P17yvVvi9w
zkunSXBYYFa9yn0UKbYfMn0CycEc+ZiVgkdTezrnZrTMXYagY27KzICmqVvaObl1Ji0RG9zK5MkQ
uz6ZAWk88TYIO0C9+MyZPLr7TNF2lPx3sWW+qyqik2Ls3zD+a8wyC5WOsNBi7vbwk5O2/goO3kVD
i2Qvbvoy9a7Ezmc8B5QFxMx0WYmeprX6mvJWMlSytQBeSnTEZnLxmuIIokweUZ247KpeL6cKjC0F
eIAs1JAnrQE5MP1eq1MSpLjZi/jEJ2tmIPNZWDp0aVeWO3MR6KJHasPcYVIBndJqDUDcwJh11iLD
6cck2GVgofg1ymtqNvNAiZ7gqHno7OgQ+AkS2828d8K7l2f+X+gFvssS/vd38Zu/ZPlQUlGp/+3v
J3/7U4Wrkw9V//byS7xvmcAJnvyFaA0Zr7vmWzncf6ua+PcF/vgv/7s//ENi6t2Qf/vXf/qSNWi8
8tu8IEtPGn2iMv7nrcJZlj4Hguj328tX2n79138CJfuzNWj/9jL8gmgdLTBSFn70A51I/0+0+IS8
EvxO1AR+tgbV317g9Eda0EfAfSAOULlByyWYqGz9V1qDU0tmYoAJJzgWoBxW6aiJnx/lHGXsjYy4
qsoCSh53aQyqs6q9TttnnldsrTCrl4lkJOujDTrTxXuV6bAqaAUOqsAFwMAnOkBHq2aDGjIAlCiL
HJ6KD8zdMz4W6QOTyqEjHZxEy27dMUqWEPTNnTIu3vPF5YdS190tvGD2ninZfKbL40e305t5WUQ2
fALAxZDzlhXIjXwAIfBiKgmjfJq/qlqpm7fEw8sxlWti9sh8bBovZ9Kv7J1PUZzaN6ChzG+W09n+
oqlr1BxqRbnpI5tbdjDN1YAe0WxoEn8lKFBg1Mw695NVKePD/9Yp+4fTXhfkcX9+jB6ePz+fniH+
8x/tde03RktgZIOMDIYfgsSfZ4gfCWQvvWDBO0Of+ecZoofOtCs9eUHwBX8axYofCF9+JGDcoHbA
KsEAZv3KGXrdKUZMxwIbr+tiAkGb1suUMDetESquxVg70lofgo3mxcPC5P4HotJ9qTxlC+1Mueyt
+I628i2kIunSL6qbOG3VGxCkpPiafmPUn37dmv7R7IRx68t2kv5t9gyvbpwl//nvxxbz8sEfFoOo
nyC6hJofdVls4ofLVX/DiqDSg7rxx49+oDGs3zAimfklYOFkPYJC6qe5wBAKhxAxoxjSBsP9cp9x
3fzh7bip/hQq8brTRxMR5mAQUXwJIVl46v2Y5St7O0LUVB0ZkG5DSGN6ePwWLQxNRbqGY3Vd1NY3
WF7emUESzygKoRdd9rvMyCA+bIx7F8YkWX7biQHk1NG26RAqs7Cp39dy7s3jzLs1asQEFLhbsooS
VuFZM8UHytD6MdQaQNKcsv4GTaxNrF8Y61K2dmYLefCvm9+f3vQn8cA/mpFqTAZjH5fcWfq3G8z0
P//jJJb443M/rFT7DW5iXBAExSS9J7GB9hv85JS+IcPlngco/dOv2b/RpBBjyTJwR/Gxn4bKj2BA
U5lY5hcLZzixy0t2es6tocMOAAncLiilF3qmo1u6cPNQj2DYWRg09ufovNJgS1fA5WaBBL9a6CrM
67ZPtYewt5ul75p06AC6e/o8ioN4PjRxtR4lq51XEZrOR7t5LoQQgclJsVQQNlKKdhhMYlZ7qo/b
xZSBU6PVFnnUdbO6atONUcp7ZirQ06OOJMfuk8QlPvPj8W2elzRSLLhk4uz9MMrD1qIXGiMyXeb2
o6KU8qwDs0CN4wYkbwzQLybdbqiopIn9dhyhd7Ug2Voagi++hD15tfDgaJg79sgEQaRn86qnbFUN
M9OOgAPn47AEe70n1YsXv36m/uFOCzkZ9vvfOi1/++cVs7Bfgud/OfbtIqvjN/w4N+pvYFZIeagX
iX8Iy/3h4Dk3gnoY9g78q0DcHZ8bhcCZIBcAC8fuKBzg2DDCgjSUIxjjRHzxC+fmjGWKMIDJBpjg
CK1FZ+Ho2ER9VNW9DKtdIJkwC+VMDkhpv0/zEoh4oq41KP6unIbXrSOT6TRWBKwm0tHpUIUGF5wC
Yau2CKux21jVEtb4aKFGvj7XkMPzOguasNYL56XppAzSUljr45Vd8k3ot0Bu+j1AyFPQEDoQmDK6
KQf+Aj7qA3O3xuro1Z45ui9AnenRBbqKk2JwnAKn2MCjDVLt2qpa3uGiyqz3XjTCyNHa8cG2/ZsM
kHift+hacy4RN5EWVrGR5SFdh71LQ6my5Rm8zkhANND/Fpr9GTK6dxbpMEQX0jyxCnnWG422UO2w
WISjtIgoxq16itprz7d2pPX9TJeozhtdai8YOdFghJvzjr4mZtneFamxteVwXzLrqAXB18QFicKX
yummuzvDhe3///3jLFLYPz/L/6epaiHBfhLNi4/8fniZ+/mNGT2SPnG9HefDhEREYIyjUPgV8Zeo
qvwRm0l8RqcHTEjHZWggGYDN/BGcSbrGJB8QfNia4dSDz+mXTu9p309glFAxYUBXZpCZ+fiX4O3I
OFHfsWrH79SDdQvBFoRKAdwYH7N8kUa/v/o/jQN5nKMb7PVKRKnHxwCiJj2yjFY9RMgpI+UM4s+M
ZyNIiDdlsZf0X+udvl4Pp3m8Xs/wLBzOrFdbt7PC3rbxwu3DK55I/JKfZ/v3RUQxgcABXhgoCU8X
yXU9NKRiUA6yoi/C+ElNvpRKuPYz7cpCYndeLSRUewHCCobZydMknHl0Cz31kFb2tgg4oDYkafnv
t+2fvqMzq1CUJK+z6HhzN0xcVdwC3cwQZDp4fdu9qwcXsiA5sBZRXGmbo1Nyzi2+fiBBKu4IpCE9
lyn+z2L2IvXiUj8UnWrPLSsGxaf77s3lVc68H4RkSJkVBHtAM5JkHxtBm6k5LW9NP4CZgMa9Nd41
Xucvx9zOb4a2uhamifR7+prgIRAIU0FGQNY1Wc/2pEIQVBxMXW5UJies5DHrAPvMeibQAnZTs+NZ
YJRtMLO7Vt5FkYcaUJn0EdeDUxmwFxho7kj6WMbzloL9cxN2ubdSjBqC7dEPw3dZX4+AseXwu1+U
CJIFDIN98gJLbd62Q+dsoI+OjGUEIWx3xQgneIgXcxdwbDEFazEw/BJCH3mLpuqgCUJk5KAFMl1D
pXijR4G38CWBahutee9Kt4nePIHTGndxJcHKWdraFbz0hH7h5VsQBuNPBcUvehYTT2LmbmHWLZus
apJCZV+e6U59A8UeAkFDuGJKZQkLqKC83ILXuHbkz22CYyMugZorGCr+cfqOdRjxXSTjjIPOwOlc
8/LhLlXuK9QYlnpN3zsIociw5YJWcriNpFK7NazevEKvfOZb2OBLRe6D58HYJt+ihn6CRLkxDqoS
FR9NSFg3BHqf2jaMNozGgImIIfhqhrFZS7CPQ5MbKJuqj6Xt5RMmTtCJY+JO02nZill08vsXxvkj
k8g1p9I6O5P2ZjSY68Gx+ofRAD9/eZXX75xliFRxTfRmiaaIZo8PMn2JSqvURtqX3sJyx11v5V8d
GkIz6g1zpg2ZX1JghijK4MZ7uLz2uSek2MIliRthrmWy0z3K4V3pjdLeVnalQhHVvAKFeeWkxLP9
XECfXCLD6JVypHbSXlXvkmGHLHvjbGXjiisUrmfyosgUmEul/C4IU0ijj3cwiy2lcSrH2detpsyV
wHjQpXKFpmG4CENY2T0QnsvLO3fmwU6WJCo6XhICkjKpIsvZW7dx8UlRH+3osdIeLy/yyuWScxw/
18Qyugi29TYznb0nP3UpI2zbLr67vMSZ5xB5lNBUAq/2CphAtbWKJD3wD5I0zkPPnjvA8HvvrgXA
fXmlM7Z2stLkJXVVmCrq6PsHZg5WmWHTle8/XF7ijB2ISJQqsOAFYBzj9KUUdqv2SRH6hw4t1nU7
FltAPtUy9cx95CIkWKHKceXeOPdUXPaAHChrk5NOnqpFy6EuoDM6dF65LobuU2laby8/1bUlJqbW
lt5QZAVLlEMJ/N8qvVluXAspxUmfHCFYkCwxrCMQa/ZkEWV0mzJ3G//AQXW9dmdLjJbF6IdCl+js
7eIBstfF5ec6Z3pg4xgpR8/odeu1kYdCjTWW9NQbKqXC6qTuLgAjcXmds/v3c51XWJTcCQGydf7B
jMq13iktKXNyLW9/lWwwMijiSqprgjNrCgemRlUGRssiyq2ZAtRGAjK+pSC8hqtSKq4FY2ff1tFq
E0NP4OYeg2zwDwksQmqT7Kh7fU38gQRXW7hUkMsqnxuddcXpTYUwqaicPuUkBlQGs5Uil3VL/14u
6nXlNIDRAWLAv6t+bAuA5p7BjC9In6aZJ9Hej795/iap3HkgPXXlTRJ86VodPpP6xutaem9gFuEY
caJ1paEomsFsbYORkTZeOfwFT3f8hibFnFq2CjuJZf+Qo7ijEFOwhYseJg0jeb5scOfc0PFKk1sV
zlGzMUA5H/zmrpTzN8Xof/XKD14AtTkEQ/PLq034W4gZxUux4EemSkYd+RXYGEryzho1/8CkNVik
TZV9d6onBcLqcWg+aa39ziMh7YuPUrgAxuvGd2EO4XQJWHCEoyNlHOnODIe5BnuIba08I75yAM9c
YydfcLLzbtj4cmk7eP4sdlYyAeabppf9uT4O167lc2ddTFQyHUFtgdLd6Q0QyL2p5I3iH+IsLiGb
o9Ld6Hqyvbzl5zzX8SqTYzAwh8Ogfs8xCJ6rBvIX6YmJ0V0CH/zlhc4+DnSAMMAhDkYP4fRxwrgy
IpJj/8AwFyI+i1a9Jk957t0wNPzHCtRMTlcI5HDsypZHqZHtiSBYt8u7vxLH0HQTvVtQr4K1+HSR
JqvhTgpG/+AqdwjFbsAiwvWRX0m7zz4KHRgwG0z8QgV1ukoW5KmWA/k8CNOHhTUfn7r8Sm5ydg1B
rEl2wqipI35+lBKoZiabaEX5zBHduKMGl/savu4rF+PrBIgTTcX7v1aZ7JeGkoVhF35w6NVUpmmo
q4vK9Pzt6ELpE4TqjanlH/MAcmLP+GRUdbL0tPIXlRxf3Mrxl5gYeW94mgtDn38YexBwKDIwudEH
2iwYwIWhYLqUs+5akeac58ShkYFTuXBes18E9DCjhle4TYYWso1+ZsNypKu3w/3lg3X2BB8tpJ6+
R6M3m7K1hEtCWEPSng3qQlxSI22v/9lCkxA+FFlL29v+IXMe6jaf9eBbDG1n5/ny8kJnLZP+HnRn
oiE+bUVztzG1TyHlkEqPqPEsy+FRCq4FAGe3DXYWiIZELWg6tNGohdaVUhgcQvW7BTFNFL5xIAXX
66s8KGc9HxpLZMZUAUA0nb6gvkkhhq+C4NBq5gzA9MJO1kV3k36OfMof6aafy0jlwveUriqgjNKV
13ZmN22qapBPakTF1EJOl4+6OAysXjyo81hrjz751zVXci7vP1ljYhpqiW52b7CGqUtromAa90Ow
zFeIcGyGolpL8Vf4Hq6YyZl9pWOGL1YosVB1mLgWOFbhNze8gNH07i5EcQW5M3/2y6ZINQHLBoam
A8CYOGLXamqJacTg4DbGitRY0qJl6V7Tdjz7JEerTDKvxkSxu6cDd/AhvWos+LCp0l1+kHNLiA48
o4T84e46tYKsaH0mlOrgMNo3TVquvNa8ssKZA0WiSnWdnqWDGN/EBhxQHFDNV8GhlN8H6k3XZ/e+
gBHFVwqL5+wZ18CkkhiE4gSfPkmguZUfFwb2bH7Tk3upe6zja2HemaSEZsvPNSZnJqvofoSxHhx0
f2x2XqQVQJH1nHHnfJfk1ofQqaI7RJ/uujC6ln5de77JPtajXEhNy9qV/dZp34fGp9r5ftkYJrOU
L3H2yfNNrGG0AwUZHzM4MAykmGtjYw6zsZ25jBFq35KhQAZwrTdgD/K5Bdbn8urnDOV4c8UGHAUe
tap1jd9pwSFqmG1IGSH6ECTyzIm+/IV1CJ/BXNHSfcHnHa+j540dyb5BEPXR7JHLYIz7nSzf/4VF
BJUhbWPwLwJOeLxI1utmqItLUbM26AYFc8XaI9j0P1tksmNmqki+NlpciANIcqMK7s1ShZ2yjDR0
r3T7L5xkwDXELty99D4nywEdkZICQd2D5cezystREd7FBeMgqFBcfrAzQRIdAlQ5DEiIBLXQ6e71
ul40pcW9UQKQJaJWw25uBs1C78tZcnVO9JwPPF5t4jmUwXWRYWO1sVxYH8SsQhnfKSPTOzO/2jeh
NstRoMxwv9ZSDM8Pg35lZ8/6FbposkBIoXypnj5v2ueRq1j4SOgmM6aELXPeDJ09K+VWXzDB6s7i
AtqHcoi6debm1RVjPetajpafuBYHxaRaEdstMcXUBKiJS49Xy7Av8cyk/kYdTPBJ40GZJJm81DHx
UUtuSuGg65kk3RYt83v9TZh8DASnY/mB8ZZsS1S0oJ92Jak5U7tC3BP0GbIrdH6mpINCB1tp/SY4
vB+yauYzJBW3/jyL9lavrTTrL+RpJ8tNQpAMSokkLllO7uOZYd3F5bcxfH/5jJx7acePNEleGBTt
LbVnjbzdZdlz0NwNxpVdO3cMj5eYVDVsyfeRjBBLQG19k6rM+G/s4Vt1TWT+bJyoi5kCKjxI8eiT
/XJdpWWwCPuv0NojJEYP7N7L5UXYSF8bPz/I6YjARbuto+gKY9T5pREKxCpEFDRdOmdiX8nElZ7k
nrY1R1A2TgfXa6Dk9tqS43bmuUW5pr6nHLSy6tZmknhX9vnsvUteQycQVBfQ3clGh1IcFLIi8/zq
XWYO2SpqYP5sta9JUN5ovAANrg9RNtRyeRlL67bbBql8pcV01qCOvsSkEiPXJQoAeh8cCuUGtZCZ
XN1dbZadPYfwS4NOFpnPtFBtG1XUxnVGAFUq0Tx1HXNrmF4KH/pobKO80WflMOxlI9evXPpnTVkn
KhQ66UTsk/vY7GCuaWMWrvNY3imtjmgDktl2arYLyzPsRVD0w/byCT3/WgH6k4Tg1RG9OHXrDVw/
YdwUuHUDJfLiMWo3qsaMYL1CZ9ihHtnY791IXwZKzECvvGw/Xf4C5y42HYQ4Y6oivH8h+T+KqDq4
TRuzFVlK6N5YaD/Qnrpyc501mqMlJkZjh4Fplh0pipy9H/MCNYAbzSyuhANnrebnItOyV+n7TE74
LCIl+Uei0zB66MHHJlVw1wZf4viKrZwLRDFOQamHxjp0Y6evbXRdvRycnGdKduMwwKu8o9rsJ1du
3bMmCQM6eGDwRfT0TpdpFYZqXROT7O1hBoxrbhlPsZEulOD6uTv7SBCTQGFNVQNTPF1LicNyiHvW
Cnu0FQN1XmffIYcAWHjNlZ01CICSssoLw6VPDprTxXmdo5d5yOIKKcOv/rBSm5Vt7MfYnW8dO5/T
bAtqeHLMOSTHMzNtV93w9bLhX/sS4udHhp/WFpeJwsELw2e/REIu2I3B58trnDVKqkSiCAAAb6og
ndi5LwPhCA5Qy88Me9OHytwv3nr+yspX7nhltfNP9HO1ibF4bjQaRUmebjC6WkL2XClwE99dfqSz
/uLokaYhRaqjCRrz7mq1mJvuk5f/pZN8tMLkorM04E1ZxaZB/1Gb917iLn1/XMVMUjvvy9G74p0m
XMO/J7QUt/7rJU3cU9MzyISaGDW20J2r/W0Uoddb3WbBVrSCmmCX91k0M+T7kLlBpuAXflbPPCwy
ugb5ubK3U6eCfmEXBglP7gueSOvOdaPZ5bd31kSg/QdmA8CKutSp0Y+j5PhWPOAlg+Z71VjjdjSN
j2mvZVdiprPO5GihyekqusLokQPEcUXPShIJRcKZnyBY2FZXHunaShOrh2NQByPHSukITYua7Wjd
AHNYpNnz5b07+3aOHmli+UxDN7lWdziM0RN0Yt+ioLxm+9fez8T2B4jBsrJhjdF6TJDsTqvPCmOj
lx/k2iITgwcjDOmQjJnZvJTI/Q7i4GoQd/6tMAsr68QVsAGfGpoc6lWi9xhaosTrLh2Z7/8+yP2h
Dq4Y2vmH+bnQ5PVrXurD8MaOWYW5T7Rv9mAvke66YmRn72Fb0GXqOpPrL1Hc0WWR153FjC/Bd+8Z
FiguzZqB/EY8SzGWaNMqe9tTrlGFnX+yn2tOzmoGB37LbEdAc+ZZVoYlFpf3+RXvd/aGAuUIxFnM
nUwdQi57Ppn9SFaRfY9ibWa2Gz341srMVaz6VN7+uuUZzH8J6DvCalOrgLCoCZ3eodbvp/K6+L+k
ndlu3MjSrZ+IAOfhlqxBkku2ZVuebgjZLXOeZz79/9H7dLuKylNEq4F90dgGFJXJyMjIiBVrFZIO
mVA8HBt4eTZM/W7CrEsJNBCXoVi6rgD0Lz2w6RJko8BEAkmabxp42W0uLUTcm7A4FuXRaQ/LI3JI
mn0CYZA1PxhW97Ht4AFBnj2R5GSRcj9eX7/oVBg6aHJQWUDJ15M0qt3PDrro0SlC9JxUTsl/5a3k
jt3+uh1RqGLeE1gRzVPwjKtDgRBs2Y52Gp9SaEGCXzTBrv99kdec//1VKIxDn8qTlMWnIgfZY7qa
ksBv+KWcmF3ngkRk7ro94QscbDfwzEUvEm7fy48ZJoZeze2yIGeoDszH64c5gcclHgvrJijVhFE3
J/AqM3HcMhizr5MDRvf6jxCdxwXfBjSMsuMLTTgNZorCMFm0EnxWA9mjFSaZn6/bEH04yIAZAmSS
hDCz/PtZnEnyuWtnRLFPqMc8Nrz20RWFGeC6EVEwIyQzS7awDIAtvjRSRdU0FVMen6omRzxHDntP
Bg2068vyZ1P2XNaOOb4iztCSNeHLpaIOz8OlTerC9SQXU3ya5PugeeyN1EuKb4qfeVl2PznFxhKX
K2x9+K0Fub0I8uiotF6ai1KHHkUIi7MdW59LzVW7b7F6M+Zw4PjvlfI9788N7xBahM4RgUIgpDzV
Li0WmhwhCGPGp77Zk/NArc67ZULXXA8omVrwCI1fK8M+XP+Ua81X4AlIZDD5wMQBvUyaWpdmG6PM
ynAMaFT8tA56uquyN0rqdT/8Zyo0o+I546majjpsEfId8iizibYE8JZgsxz/0nP5IbzpHNDb7Pe6
PDUAJkzLoApPznTq5N2mEregNIwBxmOQHFykoNc6kFMoVzBNg5NMBp4cbbSbb6Taf488BUjqx2F8
RsPWG+pF0tx/O3Xmhke9DHmYpzO5aLIwjLkeSahKC62ZuQlP3DVukNTuQEe+V2qv3bf6N/qKG/Ze
HlJGwMgjiN/LDKSxOqQQK+U1qpnhqbJQh+6/N+Xo9cPP1DyEWXy87kUiW7DvAxqiG87VvDotaSll
YREAA9H6cq9mH+dPkjUDhXahjb9u6WUMRX4UAVLyFrYRhPKluzpdaIVJQQIg6b+SmCQqRS052og1
L4+iTt8dWJIKh8YSqy+NZArcA3NGKaiFDqDOHqsR1vunyXyS8mf1izNsvIgFnoE5htMXrPXSV740
V0PeazSQBp2KIaUrIu00/4vuH9Tk1i4cEqq/rm+h6CBc2FMv7UkgUqK84ZmvmOmh9BWvL43bNLSO
ttJ/1sANB+Ovuf0u3aZR625VNAT1ymVz/6x2tbk14u+DjV7zSQqlG8se4bH2D75V3kGaGaNh6XTG
vintG39oD6pc7EpYyXgDbJwOQULAz1gaRMwqoVHyYrhM9mGJXCorpjPeqq3q6fL3Kf48pdGxSRtP
075NXeD22tbdKXBgjr8DWpt66UKhcbn5fiYrgVOkhDno3W0IIGnh0OfecmFBUQIYPWDHZSCB+uLa
hynXRlCdgnafp7/kY4hWcDh5iR56oa5A6uc+GrfmcUZBTHKLZoMUVxAOCLMU3xfdYxx6cfizJGQJ
EBVyDVStrJ/K2Lhp/KmuYe94H8c/N3x5iSyX9zTf8MzUcpTPTNlWp9vSgKlqeIqn58J4G2WFawYf
4IDUTXj1DkXxZcPmcj6u2FxXWfTZUkqaKZzXpHGbt6izRcWb2D+OP9r6QwjJO//TUZavjxuGRYul
hUTVhaInj+zVvgZ+zXaPHJ0wPen9s1w9Jc8NEogB7P12+0m3gwPMzPvrVpeIul4tSlokXcuEJI+B
yx32C6XuppH38Vjvl8IuLNgM5M6emm+Ewd9V22uWVrmrnTSzGix1tGzuPKYYpeZLXqt7nlyaw8ys
V0hQaMhvwjJ8r6rZMXQ++NP4rwE+YDEXnBKTKJzT32HjzJ/Gxp9jeVltL0mKV0tIvPsWABFTiwvv
+sYKjyhvkmWwe2EmWYOWJr+Zw0yZIkZpC0/X2pu0fBdAAWndVLqeuGgQKDrTtZa/Q5QR+o7eVdPk
FMbzvlb9x+s/RnDlse4/v2W196bax1pX0JfLKRmWueP6zlNi1a6J2vLcZW4cIsK8dReIYuG50eXf
zzbbYSxrec4Tg5Xk0SlR8Mqtgz08v2JpKFAtPOI8ANfb3JSmwRCJw3GdlZvaPmqds0NME1aH+jm2
d7MOJVUn31w3KshmeRrR3mHyi1Rz3fEt4P835VCh9pIyJtGXOlQMmtZt3GKis3luZXWZqAXUsNVA
8UWV0mMbqjdd9aANFB62cABCQwqBexEPdmgmXX6pbDT6zu8k3INC2h44HwJ1hvVL5wDCnRnYG1me
cPdIltEIZgaIes+luXY27KEqdKaoJhAy8wPU/7vr30e4oGUokPTYYOJj5XpJ14CklIjhWYWcqHGv
yAV6Hneb1UVRnqEu3bC/Da12rpukfB4XQ0ponKwMmt5QRaGgv6VLsFOa3nSjeTzITvyTssO3/7bI
lXuMiMzX7XIPm/NNPMP/+74sYlcJpg03FH4u3lWUpOgDw950+bnskllBH1rBE/mUx7COls376ysR
pMjMVjCJuDyeFj2KSwtaWg8poyJMPqj5jiapT6ZsKl/TNjqUtJutf6d+sbR0GMxfNAdA1UHLsX6M
a2mV8H8zORC3+8kEEgsRzMamLR62vu3OTawcY4KzJWaMMzpN7Ye4H3dNkLrqtDWKLvTzs4WsPo1m
5LIK1Ttzlb8KlmBZD4xzzOXT9c+z/JVra1klJiXJLowDrGVU4eBNq301vknGt2PceWW84QpbK1q5
QubkNISBlZ+6srm34+muCJ/H6osa1x+uL0poCB6Vhe4bNdPfz6iz26lLpF6B/p3UUp52evVZmWB1
l3djUG8kAkJPODO0yrCAcdVGsDw3G6UkN1eWF6BjfPdzxJWuL0n4nZhPBQblLJOiy0E+W1KdlYqT
J3wneAG8CWUauoSf2pi2ml6Ev67bEh7ZM1vLqs9sKQBHxzkGF2LpzfwOuTD5mE32u9ZSnmtowJGW
mn6Y8lwcr5sVfjVYbxCuIWFl5GBltlEzPUSy9GTJbbG3AmZFitz/mEOg7lZhPG6cYmHoW/gP4cxc
MD+rVTYwp+mVgbnUotZqFAmXPTOGGz4v8hAq14iuLfRA/MfloubaL62yTP8H9eMMt9rDdhTfMrI6
WFFiZ729oGwS5a41EJZFuarY4gcR7dcyOEGljxIOidHlSvyyApvvUOtoLK36qPRVBXtVXGw8QAW9
Gx1Q7x8zq88SB53eTvnIres4xU0O8zZYu/R7WsfZIU0dRGlbCNHRQOj2o9OZe19N5F3vS+Euh15t
30O16w6pqd0oYeSQ/M5oW5jm5ujKkses4+b5z1w56xio5v9AQLXqFeYAaqDdjwFEFUjc2Ppd57/R
nMTjtddu1rjEX3vRFoCilRGx1Q4pSJw7TkRHq9kzaG1Ph/zx+kEUxRoqdf8YWK1NMyCyiWaqTCQ8
b4AY2vsailfonTLKOyGM/dHGyRemWkt+aisE7aXSe+lbw0TLLpjIho2ydPZlJxW7bJARNciHZJ+o
deJWHXrGuc2jDgnB8lttFPkrYvnCAkLGhzYEUeHyN6TxYHahr3I7Kd+ZnXTi2g2TH9d3VhRZF7pW
FHvhGLCN1RnKA5hAVD+hCWjtZPWu0pqdxMsfxc7iKWg22uOCIUqO0pm11a4qTmHKuUbsiVT5YPme
PE1kytMDTaB935YHqf6eaRNJWbe31eb2+lKF4QIyS8hAF24DmL0vLhFHicow14lJeX+sbW98Tfjm
W/3z91eL83uI5FHIIXHxs52iIoYYbSXHS9h8ccbPTKw8QhpnabIGbgi9QmZBjQ6q8qaZupsYUUvt
swHd4FbyKjx5ZxaXfz+7eVtjiCVtZlGx/jMdJdt1QjR3EuijpvA5Vg7XP9GyRdfWt7qbMllS7WHG
G2E/Pc0o7C2XRhfUryjMcKfDgadQleFoXS7KV+xejn9PLyRPVfwDRZvXTITg6hSFURRgQoI5gksb
XAxJV0+ErDnc0YL7BB9i1Xwat1gnhEeKlxKA8KUMTOJwaacDRpGGMoWuFMGhtii8OPs0mwB2W9NN
Ld21tQE6hZASRdQdp8zeKg6LPhmFPLq3GoFfl1efTDErPSoGXvOG+isF6UQTpcP0db8QRCn+Op9q
kYqllbpapKZlkZwXGKlhiNW0xi27YxrDQ1lIiDUX7pBvxArBQcMgbzXQKNwA6yQJ2Mhk+QpdaSBw
UPHG73REHGMVGsHJ+WwY0V0n37XWVtt2Ob4r9wfpylT+wnAKVd0qQtWSWVedWcWn2qF2Z5rSpyZK
7lup8ne5bKX//nohWAFpBxAKb8ma1bTQkzHVx+Q3LiOlRVkq94O9UYcVhI8LG+qldxpxzhCAH8en
lgblpPt3CVSp4Xg/dJ/ryN69wkuWPgVsaTRD1l1KfyCH04I+PqHgs/Txs9atDD08qL6cHlDhfJKq
ACmE0Xy+bldwBMDT/rG7+mytbqezLZXxSWo9PbiX7admi1BEZIJloWW9UCi9eIkUvLFkJx3iExIK
94GPVlX+0I8bUOjld67dDw5fBg5oqjAxt1pHY/ad7AQYsVRQOs+FtTVBLvJvhgsYeEVg2iFpv/SG
UWkMBiSt+LRkiVA0RAcTBGbuf7j+PUROd25mdUs2Wu7zcAP9EKXQ16QH1b5Vb6I62+nx1+uWRHHp
3NLqdqTsVmn1xIKs6SD1de6msvx1NCqafQrau/tU+/cjjTrsbX+2cBVu0d8cSrh/45PmPBnWvRnt
+yp0GbT5bwtb4uPZte9YU9uQLcYntBX0AeYkqTgtxZ7kc1LVblrWG/FW6N9/lrVulcS9ZrSWr+Hf
M11ay2+8ZuF47LJf19clui7ZPxqJDC5RjlsD8ebEcJJc8kHG5CC0rOybqqm38lC/RYzlZ9Ufevm5
fjZCSoJzIW8RuwjdBWQDGFTo0AAdXO5q7fe1j4gWSDVEqaymzHemkjOGH6duaTGsNsPh9PP6grdM
rupBSun4qLVgclCUd2lHLoJimBLD5NE0t8jl7sOgeEXMX/Abf69yFUbg68zLHi2xU2KiMh2awaFG
csYtBkVy6zC9yYY+2TApdB+yueWhDpfNuq9YzhDG1guIWE33HW32mPJkY240EoRGmMFehqOY8V3L
Uo1SUzKoQhtG757AbIbd42bbUvi1eHYu808QJq1p99MSIbFe5sUXDaqXTAyXyT98lMIlYI3qjepv
ZADi03Bmb3XME6kI87zCXhnFD0GFbF55Z8/3SnTo1WYv+6qbabcJcrlb72vhXv4xvB6rc6RKhshB
o2Ct3OY6M4qmvaf5//6684utAC1crkzO2ypY2m3mN9Fogr2hHm4Vd3Vau51+vG5EdGtC1Sgvk0pc
nevBeej7rKjNMBIbyimp0ze97j9dNyFaxwKoo9gK7QkM2pdxw1TDgaoLJhIw8lP+pKMAvAUcEtqA
QImZAn7xi2Z1bmRFZ0QRGW97JzHpl021G1N9v74SUQYA3vgfK8rlSuygh6vGDIjz9UOuzWi0wyyX
3RmSsXGh/B4VXCcz55ZWsdYcUx+28ZaLMgwQb06NzB0Bkt20XTju6wi5gEBrrQdZglGx0jPzfaym
D80wfEOKInSlAAXKQgkit9TtYhdOUYUqXze7Y4iIa1rbX2wzYMy+YLK+0QLntooj5vsi5NWtse1O
LdB9qDt5CPVBs8WyIv5Ui0gzZNbA8VZPS7/UoKKh/nya0aG00nZP5h5ZW5fVb/TQix1kvJb3KyPO
YP8uv5Xmz7zHAmDORnoA7nznaJOHJO0yB2Lu0Rh7VNOPqr6gnkF51Q+hGX9W4srrzfda/qOLQ4S2
i9sGXU75NrMXsduDrD4GkuoZ+b5N30rwnLk49eG6h4nKtWipAhcCsAgYYv0KyGIYJuSQbNws38RD
9hD1oHvn4tYI4508zScEku/bDIx4XoWO24fQKBfdsWoahBWjnWppd1OkIqo5yRvRVvjZzn7Y6hQn
mhmXjQFk2+xGb4xLF2Fn3b+5vvwtI8u/nydui0xFqoHZblLUKD9X43Nub1RPhAGPyWTQ2gtd0Xpg
sqqmCn+pyQ3HDzHK0LK8Ee6EQeLMwGoNYVM1kxRhYEh3UJ/iXqr6MQk+X98p0SsBzd1/lrH8irOd
KuK+yJuYx/Zo3+b93TDewemQvo3bDYcU3enndlZvhFqxHZyJQKQaby1pN4K+hhC0lhz6Bn/hgddX
JSpcgweGGADYEQdg/XW62Ub2oMLLSIU0dfYGi/nZMQPw9KFpdnGtvOGR30tbD4YlGLwIFmdmV9+s
8CWlmAcKJsg129BY6iS0bjmjlx1abqM5njkqbqdUW9h64Vc8s7v6itEQ2SmaMIR5/50M8omFKQzE
GShqk1Ff31uhrUVzhiGehZxxdXlNDZMmk8GX7K27tE18N1GYyk/7m8aPKPhu0f8uW/ZiS8/MrW6w
2DKiXq9xUCd4oq8E0cBjkT1cX5IwA2QQAmpDsJ1oPayCvFNnulGMzCao/mh6Cgq+s+0p85PPxHUG
i0vQHlGp/wxpbl7Hj9eNi/fzH9vreyyfqwy1eWwP6Xt/am5avfFAArml/eygcHXdmHg3/xhbfbyw
l+qitJj5QFQ25FmSFscO2OxDnszZK3C5aHTApbRMPNFpXT26dCUs6mKgEPWmNCpPRcjalseNXopw
885srG6TuYNdMBsUAr2MunZre1P2ZNbxboCWnnbfKzbvzNiyuWexkuMwFRBpx6fMKr8oUrT3Desv
RNx2182IgxfTz3CqwDIg26vTbHZV0IY1I2mlVruTkb4rfeNNmd31RXErJfPbMr8rHS/7sWF2+fYv
ThqKVghNkpsCZ7hc3tjJuZXNmK2QIitiy8vKRzi22v7TiIqphpa5RgvwOKPAfd2y8CqlS0CBmXcl
42SXhlGlNOMZlQ1UFTLLs6JxvB18uTn+Nyur5fkKc861uliBr9aTrHLa+Qnh67oV4QEDCbLQpNK1
XHcSQX126Vhz8Vhw1i4a2ZBNzxu9+OX7v/hQZzZWfqhXTDdkI48ULQ7VpTZveHMqc8lNoTcyk/Qf
l7Ryx5Y6m2k2LEnz7+zhSdklydbIq3hFEGnRaaa6u8genp+spBuNUJswISNnov0yICprP8X5liaw
yNGWQjx4Onralr1ytMnUrWgYuEvSdgaqcDuF+v7ff/5zCysnU4NYS1S14bVg/SwaEA/+u6razG7E
64CYkVo4zG7rN4kUjVIqDVz3dXPHJPIY7Ow42dHa3em8xiZvTO+V7EaS60MefMjyt7lfb/iEKO4y
4kZzCBpSiHKWX3gWCqdk7lF54YPpODgM9vCPdfq+M41dHpm72UgeX7GvZ/bWLp86rYM6PPdWZt8y
u+5pXXkvFdPGu0E0SsPonqYzpQznED2vy3VVAaKS2cjDoevLXW3dO8PkltUdRTWYAHuIFEPbzXi/
aflOGqEn/4QM3GtW+ucXrHw0iuWyzyd+gZ1/7mrjMGeOZ8dbnLxCDzpb58pPiyRKRqvFimkcIsu1
5Y17efke6xB1vo+ru18r5xqYwbKP9Vum/7kjBynf8EHxGsCkQZthUORY+WCv9pKRtDxxbV/7EQam
7YWlMr/qc/wxsnK8GFaG3F8GcykIRZV6Zxs/Wz/fcDvxbv0xsoqwidHk2jAvOW5U3viBvStH5WYT
cS608hslBj0jfAjLE+3szNp9FRe2TO5XmBWsHx0Uek0PueUsSdnhuhMLwwND9YtwB/B1e3WMSqUo
pyDGVKiYe+urNCG/WNwYQ7DXX7V3AK5w5kWeb03pm4aFQVlrXnrUspcH3xfYeZNtFL1F99OC6vrb
yOpQanqLOLdM5ueokekq84Da3DBZB03PcrjBtC1ErnD/0PaE2FcF+rRmAIssu0YOTMa1TQnR5bSN
PSZowoOkJDVizDotk2j4f0rK/18dOtHgMuLnf6yuXkF6mJVzi/DsaW7qO7WZPVORj5MCtVWR7+fe
ubWmfqc+6b2D2KXzF9Mhby0jOJnx+zmJ7zTpYUErLYwy151J6LfMwNJvAH+qrOvXQAEqdXZs0m6q
b4l1rPXAs+mY/jcrq8UbadNMRuVwo8m89eiUOo/mtFUlF/oROIPf2pSMwa6MDEEuZ2S6yalQ7R3s
j74M9ZozeXO/4bDiPfvbEKJll2fdLxgSmiQp/l0rT3r9TrYQ686K10THf9YDLOXSDI9IOW561lM6
404NnBtTT3bpJsWwqHi0wDP+t20Mm1+a0ZtYWoAvsCP46oGG7HvG5p048rr2fhkYZObjFdcXtJLw
PcBWwCjr6vrK/CSWJUSoT6H8dvygZKzpFe52bmF1eZXDEFazTNgKh4/h/Dz19120VbsWOQHTI4tg
HuM4tHsvt00tysSG7JpkNI9vwkK/Yc46NsINHxB9HLCZzB+TuC/kDpdWJMlqgi6Jk1OENDU81PsE
BADdDEXKPama3Tje+Dii4GgsKpbLLK6FtPmlQY1pX23224T5ny5y827y/wpmxHntqre90kFaQPWV
10RkcF3okSzjOHCVXxr1x9Sx+yFLTrr+tcwPXKZH6bMRelFdHq8HIuF+nllaeQaawfWYB3Vy8vvh
sMyghv6htnvoK4h5TjUEN7K25Y1imzy/mERjQH9NgtNXg1po85CcugrMNI3Z4li2Wno7OwmaVMko
73m876MkNjeq6MJaB7Q1/1heRcSp8Mcyh170NNUTI75KAKJ4uu86BWlBD3RY6KooOdXxD5Dd3vWN
Fh0PkpOlhgkxFEPPl580TxmNVQsjQeUg+TLm03SrT8nXaDKDjWAsXCRzd4vKPZLEYCEvLU1VaBdp
RKaqDeW+8Em5Q69PioPxo9HMN335ORucXWP/dX19onNyZnVNIaFOvt1nOqlrodyHLdrgEkjjj2Nw
B1BzYytF99q5qdU9kA0qZJhLFyEDMtIAaavq+yYKaAo+Xl/Tb7HT9cPi3NLqKpBYk5ws6Ky6cPMo
3VcRAKMxewbglvhUqKz+kMipq0/0If3ha5ch6n1XDE9z0b8dto7qchRf/BhwNNAewK8C7OHyu3ZW
kFlhQenWrMsd+lZjVh6ur1fkoyiN/GNhtbERrTHIZLAA5+iuS6w9G7v5MBD7J3OAtAnJNV8MMcm+
RU4ZjeTQoXFMmUgvZIaJyDl9fzfMvVtoo+q2XfdGSrdGtoVOemZ6dQjtWokKf+alUKcHhfgdjK6T
1ZDHt95gblLzLB/k5Qf7s9DVXWVbmUEqT14dOo/gVz0ziA5tk6BdqMrHRj8OI4SWjvyujaWN+17o
Kgxb0jnVkEV7ARD2Y0sNjAXaFTzZ/q8g2DgYwhN49vdXIaaMUKVJahBx6N+Udf3Oyo9GWOxhh95Y
iNjQImUJ2pPO++oijKfEGdOJiruuFvsxnRGsU45zfpDA41/3faFrkIHBGLWwxa3xHoYek1ku6Ls2
k72lkYv69j5q7H2lGbt6awREeNLOrK0cMdSahAYlGyg5974N8gMuffP79RUJ947UhRYTukEvRIxn
1cmbHm7Tkx5/bOWdpn2PYWjZ8ITlS7/w8X+M0D+4DEo2yjphKfFcwtMkaMhhQlZNeCae6QjeSFrs
puNWp0fEMwFXIf3uBQFsKetx5djPw3rQfMo946fBeC9p9W6hIgfgfdDQgoYzZkTWzyr3RqFZXth6
WV7tS7gu78rs3ytB4ZYQwTAOgGqAsobX+lKsJG3Db4nghG/n6L74HckgELRf07g4N7UKJ+U0dEmX
8GaM5fDYyLXbKMpGNig8BLx64YTj6fsCLAmfdTiYIy8srblXQ3sHjb1bmbOXRrG7SXUnNAZ+kBED
hq3IiS5dx7G7XmpLjNVN+Bn17FavD1KAljW8SSX6MddPg/DE/abtwSch61hd5Rp3dZswSENN98G3
Eq/O71KE664bEcZd5BZBwgOKBHF9uaR6KJvEsKKE+VzpuxFb03sZyoB3142IzjVQRQY/mKiCqH7l
B4ycV0ailclJnnM3zu4pU7VAnhjJyLsNU6JNg7QP+LsJAo4K2+V6Gmf2yzjmdaDfKWgrfN+i4hG5
wPnfX70ZByMrpXiokpOl7ORZO+ZpuLPT6a6krIb02OH6xolXQwXXNgHc8Z67XI1Tpb2Rd8SqUTbd
rEBYPHa8Pt963ggTHIvq0d92Vq6Wy1MgAVOg8ZOeILJ2Q/hEreZLBbINvsODYtfuWD43yVZgFDoG
NQQZhBqNcHl1K/dpmqHATCwCWtMM8PxVX8Lsr3SOd9f3UeTl1h87v9d/Vtqte6lojYBAlGfv6uhd
syVeKvxOTMjDogjzAUCTy++EVjVg9Ig3PgyGZVLvGW8KnS1lO6HrnRlZuXYf0pVQK45qktOZBRSU
flQSswF1fze0W6oZv19362sSGtZ/lrRydD/Lh6GblljHoC69idCAeDnwlG9lczQL9TTN9rtU/mim
sxcMD2ELwrGpbpmCnUN1FwXfs/oh626BFTkKyckHhmK7pcY2VsaH699WdJ8zxYOupgalESpOl3sf
5YpvNjp7n6eeI31XTWlvtH8hrIsYzy0PrOA1MPJzg6udsYdGj8wO5Lpc+7vWKXcLjjyfNsAUwq99
tqzV0aCRZo2RjJW2e86REpGSG9n5ZMS7tNxSuhSejoXcWNdgOqEcf7mDGrhVaZwIz73l/3SSm74Z
f17/RsLzcWZh+QVn5y/2R6W1K6oYQ1nsS9r/EA6WXtwa0f66IWFAYbzRhNqQGtF6zjHMGjtqVGpf
TvzdpwKaDHeDD7XXVsVC+HXO7KwOvFxEQ2BIXDPU3Md+QMTnzRi9gULoWNb9fko9P/0Rqo9dl3vT
+MYZynsrDh5QkLjJp5FeT7OxwVu/Z3UI6goC8NZkg+FoDuObwbA+FlLjVlV3DNpoC8Yn/JwkdpT7
QAqQ1l5+zoQBFVPqC46cw0xKdVf3sztsURWIam4LwpyqImUh7qZLIygCO8M8zglQgeFrFeoPWtQc
6JiaxY4q3CEGT7+RC4loKjUb9nc6DywO5q5Lk3PCOLgJE8MpsDVvkG767M5HfNuihV+9MYtip+vQ
3jGL1nmm9e3fey5pmE2TjgrDi7dPMThTJqU5tqX30tzfOgXEDGnn5fKWMJzojPyx9OIBhGZpI9Uy
X0+Zq7swlw6oDwyO8Z6Xi/tf1sTUy+V+UvJqLdPEkpO28EpM7wAK3ktZ58m01zc+nsgnz1e18kkn
SbIolGCri+bURda7tt+P+dMr1vO7AMyMJdCztQ2FalaWccra4ajr4ZuguU+KykvnZiNfEaLq7TNL
2uXOGbUkBbLac54n26P05AA73zv+TmI+UWnMv4JhugdHdXSy7P0Uq15m5Q9WWrxfqPqUWb5pnpou
fUzi/hAECm0H65gM38JhvpnkxnEZ6L0NpXZ2AQfzBJS30jrxQYLL0LBQakZDZhUehzxI0QTh5+fD
/BgbGpIkx3r6qdihZxteIyVvOkN/a2T2mzBoXaa5N+Kz0MUterXMwizl61U47IquHFAU4TDRqjoq
sW3e9kWmfdZmpXpbS6+QcF40NxcCdAZ8mQZfnPPsfkOfaIwRDsL5aJPudLkzD23OYDG0z+rNdR8U
5upMJkI2As8fgtErJ+zNiX66hK3Cf99L5XG27MIr0vIjhfw72Z4e7aDem35/0LLm/XXbokTh3PTK
K9uwHcupUpJTCkeHB7EKaLRe3aoaC0+ybVGsW97Y7OvlZqogHcn16DsYkGZzkulibnd0RB5CxQAM
DtVjhwvm0sjsI2fbFD7pbd7ezlZ+Gyb1TdJ1jQuobKNQJ9o2QB4QRCHJTBlolf0UidZUVi7xkFeT
jxblY7Vo4o1QK9q0cxsrD1RbKTfDYVlPAPf2eN/O+W4zJxVu2pJaIfwKs/iawtCuMjUzoKw4je14
SIPvJS2TMOoOMbTY/97TnDNLq88zQYvRGb6NJe0XKjau3P+6bkC4X2cGVk5WVrqfhMhPnSL5SDnO
TUDHbKYwW/u1yidgDo99SAi4L6R7LaVIVN9PPRTT+eEViwH+wTgH3BfgcC6d2RjQ3pNLFsO8XAG6
gBmAzSaI0InPbKzSMVBXyZSGODEq9X2D9hhq7tdXIdwtC3Q1Z0RBP25loW9aJuayJD1VSbGvm/bY
ag9V0u4DxtevWxLx4PLWgRP/98AnQ5GXG8a0XFDlTkeIaaLBVUMSOgk8w04xelRXOjVI3vSBL8OD
VUs73W+/apN/36E298bok2hXyHAeW8bg1rZk/rr+2wSOefHTVo5pSeMYo/LG67KvPcaN2tR0Nwk3
xBuwQMmXqh/iIKuQJAV91o0diBG4wXcB0Ic4eBwkt9ICt/A/02o2xzvJ6l09KL3IpL7AkJzshuor
IBi0fHlGkGko0NauMsTIUnrZKqgyWLV0aKW9k6ieVjz++y09N7K6Mac8sH/3Sk6LSG6kIUtkJ25r
bRHwCvyXSUIoAxj94VrWV18uDceIHAEIhBRbO/R+YTDZSbgy3KT//qTA5UO9Y4Hg8g5bfT0/M5ra
lLDE70C8NtyFXXlAiduAZuz61i2/eVUF0h3m2Bm0QBDrhag4ylFaK7W8p6mIM/bY6ndWzqDDLDXf
qBwVXh+VwcbhFB2Ac5OrMOCUZtYaCtUIQL5u6U8fUj3eBbGyu74y0ddaxqThNlyIq9ZpVFIrQT4r
E19rUAe3R0X5pupvwu6dYaRbOtjCJYFmA4+DvgPVictwsygPVUFMfNanRzi3jU9bPS1BcGbEkgR0
4b7jnbYyoOR92hmMr5/S0Mzd3FANb3TqrfexYBkXVlYOLqclar6ACsiZDmM3usmidjhuMSkKrfBV
mI1C2QPFv8vNQg6yQsI2Tk8IpIft/IGOvt1WG5nsciOu/NpA6/0fI6ulqGkYZTZi1qeqsIY9yJ6P
sHsYuzBubTfSi3TfSp29i+d44wUpXhy17oXsHaG5VQYdh10HUJQqu6yM0U6uGmRzh2Fndf/+AcT6
/thZRYhUcoLIRKX3lJfxjZN/Dq3BdYrRs/qN54ggQGAIAOUyRA26bXVah7qCVrGu0xMyNDc+BEQ7
VX+rpupNLykwyybh7fVjK9xAJlR+K1uj97CypzldHVp1Dj9lph54GO8kRCFTa8M9ROPhkBvpxOsF
tcd/XDohFBuzmjYsa2B4hNZI4LZpurcS+T5kJnzq/LeD/WOIra9B63vtfBea4GogaEk+QVYOBcij
nW+tXBCwLn7SauWGExo+9ZN0UUXoeRIlKENxjy065te3WPhJ/6x9jYtSit6epr5JT73/OPr6jdIM
lLsKLx8PWVds+I+oVADFE6K6TOMv+fjquIdq07K1ZXoqJqn93GVpfFsNCvgvEGmelGX5g13a3Ycc
yq79HCfxDmXjJ8iG4oeqz52v15cu9C4Tvu+FuJ9+0erYmKi+FPGMd0GE+UmSKy4gS0YbLti4fEQw
LR6DkKpRLkCAS119THtW29mR2GN/TgeXYlhH4DHy2tXLB6QWDsCGj77eHXukAnz5qCe/MprAycck
fRjDDWcXLfrst6xRWtrcJ+mo4lhxw6sOWEI4FvvNGWKRV51bWWV6y8gFAm58Zzn5IhWurruIlWvG
t62uuQhrcb612irbK8YspDZf0ch0O6Su6uNz2XiT6mqpO320Srfzd7+2qFdEZ/N8cauwrmtN1mg2
4UIutX1GFyCLG6/KHmlwbiRkwvMC3IGK+BJ24dW+jExtbDqBJPO1+urBanb0TAlIs3GnxLdqswul
j5K1TxQv7j9ePxqiuhMPhj+GV/taagP3aTSwr6MPjdnd0O1nzS3Gg9n+bgiC6nL7Kt04KULnPLO6
2tmyq9MgtDvCQ2y6EgjfRWB48z0ktAKFrkWljjkKbbWpQZNNTT/jMynEYkEDf+mwzZ0jPAE0uoHf
yAAi14oCTNdKtZlw5iHqDbX6mPDSaeBSQkwz3YLTiSb2uY9h6FswaApdvUs3AbWfSf9H2pf1OI4z
Qf4iARJ1v0qyLFsuu+6jX4Q+qnXfJ/XrN1iD/camtRZqdgb90BiMUySTSTIzMmJQivxgKP2mI9IO
KBkvnN1OewLTSjAOm7DeqPWPpPsPCwYAKt5y4JUA6InNwlkqNMb9PdTjNj8E1XEMUXobDStbM7I0
lcwCazZngBLOiNpIudbqZn5odO1PP4rP0IB0p5w8V8BvTdBGuu37V+YQqIHeYlSt4FdCx/rlmIo0
iTQtCVHIq06CKLlj21tmehfKyraj39YJgTGMCycMUw0FYeulMUPoUiMOxtEPiD78qUXovEtRFDqg
sI4jKzXGNXKM653NLIJ/ABSfsGzyudA4bIqxNGCRamaNE6kUoL4Tj+2uE4xXjU5/qlEw97PYDMd+
CIqPQtbfvj/BCGboB2f74wo0ORagJ+6EaPLzXkYC9kdRqFZm1luz8kVU9m8buwrWeDAD6aTi7Qz+
VHIlSTCoaRWm+uTr0xGKGJtUUe+AgPHiQlvxm+tjnqGegBUALg2vzKvEXFaEUUp1mOrelf14J9i6
Hb+EL+mdcp8chX3zUv5qf9HHb48PRpGiRVIFKeGr81yYp7yBzJ1PAfCjY2mbRrohQmrl0RokZWEq
EWXQWIjDCLudf9jSuTV6sI5Sf0IfhFnvof7GCGKL9PX2kJjPXzzXMI+Qema93Og7Bs7vck/oealJ
NOmpT5K3sH6HBMft31/aAqAiBN6SkcSIV+HSZJwEcmpQv2xiNwsiCwzgECLVTkYG9ZdC2mjzm2CK
G2Cut7dNXx09GNq5Ze6Ai9CfqVMNloMH8hQf5D+3f35p5oAQZrdZpIuQIeBmjiSj3EtwhqANJMuM
6xmdxsrarWTBD0AEi2wiMqdIcPD35m6S4ibtgHQQTMDU9eojos22jsrYapAHuz0i9vTifAEsNEiy
we0kKDaxbzk7YAiZQQnThtQfG0F09FpTnFgVYrePuuFVkPvEx1+DA2nk3r5teWGpWIYdrxRg8QCS
5x6F0azHlObq5FcQRoukjrl6/W3+SDBiwhEBQADEFGoV3NEmykIpZSSivgjujbZWbRgh5LtpCGYE
nNV4uuNkAyf45RwWc6m2kxxTvwKoQcIzxxztqltjrVg4NpFgQwVP+UI08FmpkoRK00PKxs+037rg
qqiwZdleMYFUH9YgKcyPea9AvZy9InUQi/AV2KjCedol8ezLRHAjqr4Nc76n8t9EJDYhttS89OYa
9njJ62UVkFaUKYGv4em/G9Tn54aYkx+1ezW4a4zHIUCaJV3ZwktmEMrRK866FK8YRU0AmLCTdCwW
0DYS1LytjFbHvtL9MSs2t118IVywCiUY277YRXnGzVJUmiZt5tnXlKzYocDePZV1on//hAKVONhE
AKFASwHhrtvtlGlloqjUj6NWcSrNFB8aWZVPQ4pjpJQ6stJXsOSIjCsdf1BrQLHh0t3DZGrkPFJm
HwUMZxJOSTX8GRqr0VO3j+vX21O4dJbghsGSe+AmwhC5ANUmvQnt8Ej0x7QDldomkuZNgTbcWn7V
2m0WeTSxUedaCU4LXgKrAEyBMltDfOKsdn3SCmA1FH3SQ+7EzDbCBO7CT7n+/lyCrFRCazs4/XBa
siB5Fn7prCMdpvUiDhQJSpU0UX6U4AB3Ky0ytkKmZCdxDuqVQ3Ih5rOCCgDQTIkdFQ/OqKbGbaGT
2Y+nB6Pt3SDzU0m1zEDFAzSyQDJwew2XJvPcHucwFV7zigrmUV+NrXwzB5tuu9rxtOCUF2PiXmiU
ZkYTlHDKQd3p2cPYjRuTbLXsruqylelbOLiAp2CVImC8dSTZLqevUFW9KGlOfSCytkILfHI+bJox
WGk8Xpg1PMYQCxmAjgGhL810U90VVKmoTycpseKgeUBjbNIPfletVUmXTH2J7oBbx8BNnvPCPE2b
uMgL6veVnXbpi6BAMVVtiWOAcOG2LyxN3rkpbmOVOiW4QcFUpj5KqWThXAnmlYC44AtA/qGgp2KV
GGHL5cypeAuKXTJRX+tLS1JOyu9+ALICJHdrmceFAI/IjtIDo8HGYcl5HRhNoQqZIvSCH9YSgFUl
8+ft+VqKf3h3IIeKJ8gXkvJyMAJUQaVJkTCYsHoo4/sg9NCmXYm7ZvyHhz7W96n4fNvq0iqhvQqx
j0kPivw9Fz4JNYeI4EhRBWpBTN2T5TS2wrB/+A+GILQEXBvYNq72UiIncjjqGB3cIQxqBPjMVs21
dvrlSVRhgr2KYYfbsoY2NlQTsE7Qz3So8DcNfo5ufCrsfjcIR7qGt1kIsCjeMMZlpDGZusjlmnUh
Unu6kM0+sBJOKAL2mlsCuEQSsm8o3UeysLk9jQsbmFFHMIU5dG8BUXRpMBDLOcraavaVSQWstyxf
4gjQiwB9xG41k9+3rV3zVqGDHlg5A2qeuHfA5qU5k4SR3k/t7Ne1Mu5lHYq1E+qPtp6Oo4e7I5Md
SWorhla8n8aT7MliXJw0PdMaK6Zm56f5vCbctbAVUcTHJQgAalBd8P1dRIJME+m62S/6SMQNFSS5
Q12t9aMubAxYgQeB6IKVoLmjE4noIgzrfvbHvfhA/6zx+S2tI65woDeAFiHeEiyynV0HOtEIFbEc
Z19KTCgSpmAmzEQ0inTpTp7KlU2+ECZNxquKdyYWR+OLf0KPCKLpFDOmTVbQFs5AQd+GE6CdnX7+
teIz7LjinhTn1vg62Nj0BPRFA1x0r7/XrxO4NFzDoe9Gb5c7smZt4QEDa4zXDFJyOAK4wzOYarhu
i4ls9M6viOihBdGrA+2Z9r+z7KQGL2iLuoPwmj47deXX4oagy7/O3c4M7Vx9zMVI9GJ5TTN2cX0h
fwswJo4LBL3L9Y1mbUZLLtxHlh8VcpeMiaXMx+T75Jq6hMsd6+IEVQDIc7lzKTTAq0RUBCBtfFHM
Jx1F/zq7K5u/eIK8JrFiG+Yp0PZC8P2HIwyj3qdgfBrQ/5wDh1B+Z1TIWOX2V20OVohbrTHYmvrZ
/IhUKwJJ4W2/ul5ooEBQ8cThCCqpqxYVKoJ0HvIouFuKxRGhERXcHitYHXqCfo1xl1TS6GQqXXkf
XMcBZpZBUNj5j7L25UKOJniX9Q4RUMveBHnbmU9zvBJlrw8Rhm9BiAXrDCtzcFPZ9Bka1CKYAB0W
pbFDRxmUJa8mFLXFoXSDbwOF4TOsVouuRSS2FP6+2etZK6gKwoGYEeKVCkrHeLhEP6QqXoFTXOMB
vkyB/QXJaUjBXb2u6KxMOEFmv/pd1MU2F3qnV9pD001WV0cOtErcNizQoRX5U3scu/ohn8Gbktll
Hw7AC4y2kkkrK7rkSHBYA/sFKD78c7miKRJIEqMk86X8A00rFnV7FFWJ14aHzk7Kb1+D8aLFFgWM
neFm+BTsHNaGlkA91w/K4yj8ZQJuazJg1wfipQluQKjfNEGqSJjkEembX/L3n0HoJkJbD2qYaBW8
IviD/IZWQDdc9AFhd0HZhK0X9a+CHq9kk5f2AUqlCJpIU6LHnotlXQ8NvjSMRT8CPFrb9gCq7Krm
OG1D7eF2LLk+EDGiM0vypQvMBrTp5BqWSESsROpdCKw6aF7yaRg5gbnicGvj4s4CJe1jiQ6wlgj7
T9LZoWyrdFMJ29uDWopUQKih3RnpDIIa4uWgGqrmamcwNygSJ8gqp0L9cKKrsjZsGS7Pd0weyJyQ
LmEVGoWLiFOlNri6IKkgIGRosYVEOXR3aQH1jtoZoz+F2TxJU3Ua03ArC6DtWeWpZctz6ws4h8fe
LQJcZ3AUdIkrRO2BRU0zNPc0dfF4ycTuFbRIbhw4oOlPO3sS1zCri3MtQ5IYJxHTueTmOuhbZRw6
zIFYHQ2AFUoV8nTfbclH7ER7t856S9kZy+LY2RVRFYas6gYkOrTxZzE/omlqNWm+FDmwjoBDwF9Q
xeH2wSgWHbRUTNxSnMFrXm774/UVCN9/9uOc2+cKacPZwI93wj4tH6vobtbQ8Lm5bWVxK4OIDpk1
3IGQB7icJRKi/FnFAe62jReUtir4KPQmjd2P7m1DS8cGnq1Yc9bwC0zvpSGRSVZ2FQyhlnMnRPMp
C9JPkAO8ysQLguEZpJs6ZJBW0oZLjobsBrY14hWrEV1aTYRsSEcxFf0qbe2kuRPICfrsKwFqcWhn
Rrg5BHERgDhqIvrTYL5WYb8pp8EFt4FdGcQ2UgK1B93Ny3QlYC3FRTzfWCUUoFWM7nJsMVSgo3Ks
Ee+bZ02/10AALysnzGyS4L3QvN1ev6WZRN8Xaioo56GMzQUNklUUzgprZje9t0LoC1N7gHbb7raZ
Ja8/N8MNqjCjrq6jSvTjYqMOdp74SYE09uttK0srBtDBP7pbQFhwMTg0U5CaQpTND71MOpLa0qg7
bALBKbZhZN22tThx7JWKaiiA8zwkhtaKBh4/HF8qQco4CiFw92bieLltZXHeACxHwZqRDPHQFLMv
6ha9FaJvxB5Fm9cgn3QU2IZ0Jdm6NBrw3YDFB1kiE32Wl07XBHKYNO2AywyChBKBUhITJiW/vj+a
cyucszWFnNd9NKKW8dC3nxKjKt6Sbzf+4IDAzRrveiRAwbzMbdsY+M8hK0XRp2RP6bYT7aDfxv3K
hC0FWDgYKjJo+kPhk03o2TEkYPUrSmURrafHAmNQ+taeQtsc6Ga9HMk+mTvZmVg6hN4Q8VCXYSHj
zFgxEeS1JmHwZ5CY+h2kZ6wEvJVPt1fnmqQDpRiChikcG/AEsCFfmsG3i01Cg8Gvc7/W38fCDUoQ
GR4M8iFIr03tBMmefir34GPOCz8GV0hGD8ZTLOwjD6LISmoFtvJL7p02WzllFhKYl5/GTbdI2xb4
CXxa+XPYZc7jvKXuh3hQP25PwUJm79IO249nM52kZhEYEex0oDqY78YwseTS0c1NIe8iEIJ+jOmD
InvRy2o8+bq4XC/yv7PPnaQpll4eB5huyl0s7uRgqxbIOFtE2qutlydvCqBb7wKkjWjgBrkdP5fC
feWC66YRoCL1OGtIsoaH1JuVDTE/O7JttEMz34X4n0uLuNFL8liFVtHVXivsIQ0uNLMVFCsB64sT
49YwOF819HFo5MEc/BaN8/EeAj4GoCJkfOkkzUpRYNF1K0G+qY/cebQjSP7etXnphsJjnGxTQNCT
cmdM72oV7RRfDd+l+r4oHFUprK5S0FLnZHNqqz2Ubl8S4W87hlYMWopk5ez/KjzeGgY7as4cQYsm
3ayncPSV4h41wQmMk1CT1kKPsdfM1mCXL9Hv3Gp2euDMiJd9YaUntbQ1rELtZ+Bci7xYPwp2Gr5R
wwGddzdETpq8lqJda353ih+mXbgnGwUFeEiXYNIsLEuzl/Kn0i3vhckm9KQ8GOZDnrykwnECUbY1
Pk2vtWTF6Wk4aqlVEmtC3yA5iMHJzB3Q5ZjRykRcQz9ZUABSChINkF5Dp/jlRFTUENoJKQcflFsh
RAnzdqM19bzL6xLE4FNB/KQEX3Moa6eM5uNz3vagspzoWqf6F2/M5YoQCe9PpJ4VXM2hc3T5IVI2
1P0wxqM/w10A4rQldXgekOZGZtWem843PmtozzdaYpW1tMlMbSOLO5P+gPyuBdzSZlItihxLZwlg
N8zGdAOSMo8le7MotWoRVLiC3W17rfEMltBHo62R+12reeIaM+HqWLhJJX1J6sqMRvYIgIyM/q56
ArZFeZL9MN1MoQEQ72aaPJDxxpBhzSNki1GRLHepdEpOsm4pghdv4mFbpnZAnKH8U7rRHglGXX4o
ewvHhbUmbnl9E8H0A82Gyw5qLDiMLqcfKj7DKGv56P9Qdvfy/bfj7uWvcxMSyxEelRl+PehmrEXj
5mTbGQC+lzYrYgjS0RzmTUfzj14+tFWIR1O0lrv96py/8jC050BlBQ8a3L8vh2gkTSLmfTICSEKB
zBXuQSgGCeHovkzVfQHC8Io0QD8jjJUoGFDiiLUdBNm2JOZjb8xP0UB/I393FzUGVLmH9m6oAw/F
mkeogmJR7ViSnRDNj4JrQnGimMdNJ7uy4ev941gAT61rdiis7N/FZQP6C32XxAQUhzvQKlEe8swo
Rr9JcmAqE6fMBxQ7NgFqHrfX8OthcjV9Z6Y4D6kaSambsBlxd9Aem7BA1y+gKqX2AFqRF1mNnawQ
ABzXHVGmd8OYvQ9p5RSPXfSZtZ0FuhpvMESrl3+OzV7OFZuo05bk3spXXt+l4GkMWIBLDuqhvGRU
EA5G2Ubz6EN8RnepMLhFIbVOHmqaUwgQ2iuF4AjQOWJ+Co0dAZLxnTIkjtBS06qzQrLnVlCw8fre
rYEjcRXwWByisAB7xVQUm7g2LETJHHmWWcOTsdPclijd4+1hXKtHoNUU9TfIh7HwDNKJS19F5wQo
Pcx29EuwRuoErJE9iEaFUt0p87Bt1Z1hbCf6UxFsM7qD0IJrmFYhgeJcorsKN5kx/UmA3rz9Vdfv
LwjDoAMWXeBgaQHG7PKjCOC2bGpHfzSCx8LcduWDFCpu3+YekK714EfzmtLlwnLCJBpJWUWSCXhc
mpxqNCybqQiTaWPPyR78k/9lUDILT4Cx4W0hX1qoOn0Uumwa/QIXgCjaduSok8xuh22GUnO/L+kK
zpvNErePgKP81yAb8tnVAz2WhVqWMDhOGzm2oK03qVuqboa1HbtwtmO9kFNmPA+oyvHY7sYUpjGb
MHmS7iVl4uGOdaceQ/HY/m5ehyxwwzV1MxbHr8f2r0XuBRhkRpDPISzGiQfhxd/Ar+8gK3DbDReN
MKEu8ImhUG9wPtGHSgpOfWn0jSqwcvrDDAQ3zh/laNj1+Y9hrRCw6PVn5jgHKZR8rsoIY8p2452o
2cap3QmJVezbFcdYiOXgtvx3XJxjUKLQOqUwNEAHucxxG/2jCwewfLm352/htcVUrP81xL22+jbT
ct1AjJTf823/GXzktvxXQYOo1a4UN5Zd8MwUdz5lZO7QhA5TyX1zL4uWsOnd3NHcZo8DRF/ZymsT
yMWnGXnXSp9gDITTj+ABGE+goViZO7baVx5+NiDuJpPIqC3oDZu7U3Q/dFb3a3jrnWgvuv0OOLb+
bcUe2zG37HEHQRqpTVviLuF3LpoN6pd8K2/FA9TEd2piBWtcEdd5ogvP4Ot2RT2ZpaLTETUGb+iP
7QRfXAMJLJ1t5+7Hgxfioe/MWMT+7SGTHtu5V0RWMTuzTwobfhFZkS9sDVe0HH3YRD9WdtniEOFz
qOUA/Y0u4svwK0xxUQgBwi86EPZZi0gPFeFirRNxIdOAmTwzw/mimeR5LAjYzKE/y0752ZXOhEzD
4EKHxIxCm9aI/NEGBFn2yhVobYCch+oCkZKEHZlKujEgraVujZmubYPFrYaMMqphYKpCF/XlLFZ5
HybdQPBcKHYQLD7IfplZmp2cms7SeqvcZRtxsIQHpVm58C5HFNZ/JrIucDCaXFruQM+SgoAELops
yEBmr3831XKjF76RjqCNRRdT9QHSNXtUgpX48gU15zcjY8BBiyTrKOHfqNnctVUXqDje6uhBybat
9qZnw1YpDrN4UmWw1oa/GsVSEtBpkTsphoRk6PftdmyeKfs480M03VDxvs8yqzO8DcCMgBoySCgX
JYK4HMAxm6HZJH6sxr/C/IOOryuRaMmv/rVxhQ1LSBwxPbPJTw6q5oGcz8386KhZkwe+qgftyRp3
8va2zUWT7LIJ+jDARHjiIVEo9LCSMCw6/WzJcSq3iv5w28TSZQLw+/+ZYJ9wdhvT5YHUPTq6/OBF
sWevs8zjtI/WrmJLd4hzK5zTqmClwuMjnRDynnQztbRE2M4ZAC/athF3beetsol9qWzzvoq6BZ4O
yPlroC+5HBipxrwALcXkg21jU3rhBuUF/VjfqXvTbrxhP+31+/jX7Grb8CTvbk/qUnQ4t81FBz0v
DHWei8nXtgOqJ+j222svt01cd+4zl0fVnyGIICTF19FyJIAkpYWNxgHM2jN28bbz0q1uV1vlUXBz
11gpCbDr19WEnhnk7oG5mCpTV8HgaE/WGnXS4oyd/Th392vlfNSTLseM5SN65OuTNP2KhOGIFVzZ
U1/oo1vj4Dx+agIaTAPGITy59WP13G7CnyBp2g2WsZu9eF876V7b1btpm3nkPTnqH8GR+u39ytVw
cW8DVgMGW/CjokOP888kUDqSYsQq6MGPmaBaUrUmarp4CqOzBoAvA6ZEvnxtAI9YyWzNTDd+6Z6U
vbEBY7UXH5pju+sHd8Un2aF+NbVn5rijV060tCyLavLbv61nPnXYebIbbyS/8sb78T06Zj+fkP9d
OfAXfefMKhf802LOYs1kjgm+/3EDuKSd189pv5LEWzHz9ao4i5S5OBV9qcHMYHhC8zTMp1k5ojvp
9hwupZkAy/jfkn2d/2dmwBSPth69hJnay3PH2FY7rbaswoFchyPt2yfFmsHAeK9ualt+GPbS3vj/
m0/+bkPDEtxsfY351N7FaRtFkpU2E3hwV64TizvgiwMWLTAAnLAJPxspOkRFs2y7ya/nLUCkqGNT
cXN7Nhdj1pkJ7haa62DwDZDg9yczATr1KGEqb1u4phhhcfjMBOfzZVwNCTUwivxhrK3iQyVWVtwV
wyNQc5+aiGZRAOVXjBJWr77eaIw+95+p41xe00NNyjqMC9nz0JJ/zQf609g2Hmj0XP1O/I0Lr/Y7
8fbyB54TQmWtcTysjPpKKFfp+ik12wYfQE+tpe1bW/ujVFY7IpljoZP+Z7/GcH7bW5ARu/QW2jaD
GFeYZ9DgG8I2jjdtt3LCLYcvuCKEyLHJeG3YPBQ0pVERvgw0cmivefhU34Os2Fqt4S9e4rGL/2eJ
Wz8xqMc2aLHF0tdxDzpdl+yg1exVNohO/lNQxuVLR08sY0HmDpqgnSNR63sEFOKc5MGaIWz3Ph7n
NzO0tIO+H/9ovR38Lh28dItwJZwtn0Bn1rlNHgZRoUDUE7fm3IYKTPnXRMpvF36mxEKW0Xiq/7TF
ajFn8aECtp//jZnb99DRJPUAyA9w6qhsmuFBlB253SWnSRZtI2ssgz4U5i7M3iLtlxlF6EN2g3EX
d7/TsHgLi5dkGo4dlT261jvEVvZq5559GRcuarB3lUrFVqN5U4gAoqXNrFvkdxE/hJmd/reX6vlU
cK5WxiD1nqUBrhZs5NqRcCrX9g5leByXqPRYhXeocid+Nnf/JTD+O1I+lyIFSjLPEAb3k3qX3Tc0
RAfdm9a44fDcSH/q7Mcg4cplPHSrWIPlu/GZaS5W9IKJ/qgEyy8+BHfaQ2uDDt6uNqNjWLUz7RuL
rESOxXPmzCB34e9MVQQLjTj5oVFKTi1MaEYMBHkldbN4Azmzwt3AYyJlFBQVGFbiNcSS8LYw072y
+tJl03PDR/lCoUrLNA17FmprZ9iR4SMXT72kWElgyZXGyvKlcJLpsHKqMde/ZZYLVLjzKCLNMDwQ
L6W2eQxcw6OdVb/ddsylgwSt2FBwQVFFQ2PJ5UGSB02UZN08+SWFZuO0HSrcGtdoZRaNoF0FPXug
yIKlSyOTAJXzpJXxcid7s5Lsunsg6lpzzJoRLspFJehZ1IDgiSu/hr1hidquKx5vz9aSZ6tnA+Hi
VVIpQ9gS2DCCpyD5JUAp7raBpYB4boBbjrEZ0SchwQDwVVBK7CHeU220eodGkalEs9rKgbQ4HuSu
0NeIIjh6FS8XJqlaqZdKmKt2gr1GCLG4IGc/zi3IFKlJWvb48dRDSfBdWHmBfDVq8zuENQv934/n
FoNlI6epxu+Tu9x6mE4T9I2s+iH5KT2Ez539F39xb6/OYig9N8kvj2EYY6dLeEHGL+AVAjAv2Hd6
bfe56hgtGKfaT/ClFfSpqhtABEXQsza9RcOPle9gU8cNHW0obOBI8plo8b5ctyYIlS7RFWyoLM51
e1Dl6qdhxNE+ITQLN0qmatSKRxGgMikT86cgqhSQViSSNO3SRje9Ae3JmSMotZiC1y039qpaTIdO
NfsQMLFqDce/9L2slRSrhVhz1QNlJEYmdFAyxg0E3cFFnwu/y7rOttC1p3YRqJGvz/JaM8iiURZt
IEuFJie+4DmRSYxBGY8X1fBCxp9mu6srBe+eP5XydHs9FjydtY/j3cOy/FCku1yOAeIu2ZjBUjrJ
iqPUkeYlpCltPAzMFa9fGBS4wEC7DsZcvH35lQ/lSugVEahaiMeIdYp+zvkAVa9AuKNa/nx7WAtH
EMCuAJMgVcLaGDhvp2ajBFBJBvB+EN+QeQXUyjyyljy5PIrJ7IA/4+G2xYUzHS1W0BJkZBOyyTNr
D6gUoatdEtHJYIZuPqemY0Adb9fPptdCIGX7H8yxiURCGW2z/Ns+KoyiHAugh01wbsookgidsk1F
4zPUm7XjaWHh0JfEellkdK5f0bbGRg5RtjGTfKUMwD7c2NE02yka2DVlfm66tZLT0tpJIOUDYERE
5yIPBaqrSNc6ANpBoDS7MfW6tjGdOBE2RqjvW714rzXp8/uzyXhdMJPAlYNhlNsFeiiKQW6IfvpX
zuW/eVdDr+K3RNS//8EOlgygEwkt8Hyut4sbHZK4veTn0DdI6U/0p3eS1bb1yuG4sKsROvDyBbOw
xNCQl+ORSK0WaTdIflhG77pZueOsOuBPXXHCpQI8uofRXguqBhmvUu4QLtu01QBIknwiVPODquad
k+MV5kqTNG0Mc9A3dOraT8NMBPDsDuFuUI3JuT2nC97JNIYZA5bKWF64s7Qn6RTGqBX6BuCpXTq4
mVG5RhjedSbZRGu0VEsv/gtzXGSRlKhUoH8h+Xoi2hWKkpVeO8r0CyHUzNKthgNIU0J7KjQ3gpLp
9y9ZsA6hAEAcgW3keXAnKgV1AUJXv5RKSw9w5M3BdjQNwKXvqmqbicqfTKhWmmAXNiTOa1DcsL4b
KPpwrzBDkdsWsw+vLaJnSPIWb8Ug7wTxuVQzV9aqlaappQVVgWsEbwUMqvz+N6QiCswBgN0OWOEi
Abg8qA5xnbp5G0KRVQ1WEvhLw8PFFV2+TKVI5GlwSToTsdRy4oeRPYuohAIOGNZ3Qwjq6eaQAMDy
fYdFny12P9pyUH7kPKijtNdK1Jz9cu4txpxsHtQs9nKgsnMSr0SChWMJHTn/M8Ynu7V5nIxab4nf
D+j9GaQaDU141OZxHN13w5og41U6ES0tOHZZaw7rHsQxeBl45LlWSJIHJfQ738VusqUm6C1dqnxi
RvsSiu0khlKYiWxF/Gi0jxENmpVwwK8m/wVcODDDOu5iRSgPveLq3T5NVdDHalBx1XOo2yjOvHZX
42PtPwbBS4FcP7gs+JK1InZw4QBDVjIPRLF2lHsBGu9u+wy/jMwIbmdM2A1kGbhgXM7rNBeFMQ1o
b5/UP3iMBsC0z8gYq2sBnc8YfNlhA2F4CAVsBpd2RMhTzyntSsjEZ45B3k07k0og2C3JBk0X+TWU
Tx1A3rcH9/WIPn8TMKuwB48BBwbUlrgdIVKlaoRZKQ/hqyDskwPYJ5JnUXNzdFTIWypNVv0nAGio
3tbUnhQHXGgrX8DHnH++gHFrQo4ZpzPhxj0rVSALenkY96faAoAWf2TXtN5LyyWJ1e2rn/H7WgJj
yVXB38Com1A7RCrj0qjcT/KI+3d1yOQISgunGEwGyCraebwl8l0VroFdluwBe4pmTR23b4imXNrL
x1YdBFzDD8bUvZTNi1LGd0X2XlSRpQumN7Xdyp14aWswMDdAtrgd4Mp/aVCq1Ko0y6gGLakxHEdC
+1026vusoZJ3ewGvisFsAU1QiUEkA9fsKypbKQVlaqPH9YGtW+h1u9ALvWY3biQ3BH36tthVO2Mf
+t0u9RQ78JroDsIxojNtxkOkrDk0uy/yDn3+NdxMS82cFkaW1Ae5/CiFxA6M9yS4gywakDaCW9Xq
PimgBV+/3J6FxY10bpclTc4qca1izAFVYXeaJlfJnSE3bMG0gukFayyltlEL6LR/D0FX+zhQWytP
TdjZQIjf/o6F3QR0EaO4Ap4fuAbmF2efMWgJHuIjPiM1RyfR7xJUHaUJ/cFqaCvlyvH91dnDTTYY
UUB0yVh0WJfjpTUz1DtF0Kr64Ots5752h8FRrcYtPXAlWj9+AVVhRU64idx//k3tz8GebepIm8AK
bdUWHcmeNtQhlmitdowwH+e+DhTjOOdxnUHjKv+0SOkAlv0Jc6H0s2W2vWnN8cesTvetPu9E8CtW
851g9LsxpRuqZl5X6ysTtLAaEHrCkYwXHHRdeAb+FJymuTHm7aEf0cZv6SGU8nYRGnSKtZvNQoDB
Pkd8Ab8XXnA8t1cM+s95zIf2MBrHTpgcObtrxc4u5n0zed13pWGw5WENdL44p9D+ftVcr4+kGoa5
PaCDj2yBu8ytfA3OcvXCQdqXsc2gAUPT4WI8m6/aQqatzavoAOFHkg1O6hkQd896JyM6OvqcoaqO
gbSyj9l5d+EzzCg66pFxwq0b/RGXHh0LaWGq3RhBNURMN/NAioNAI2ADhya9K3JS2i2RU7uX21Ob
zvFKdeLKXySwqaJDAekuXMNNvpMuygJtLqc5OtAsTw5g/VPtVMmDjVnrQLWOIXu59vnKtY1FJm7I
KAWDDBJJG1ShFW4TJ1OlgHRcjg4lQeNhIH1M7bBWbb9yT7R8AD+GxmSmFoY36+W0BkrbT0SHjSja
FOpGTC3ddJHRyH6E1cp5tDCHF6bYfz+LgCBVN2YD5LDQgO6fYpl1+N+rw6NQK/fSWmZ/zRYb9pmt
EtS3PQoY0aEAj1f1RN7DP8GwN9b61Ze2AligoFYASjYU1lXuUBt6kRpqIcEvkrem19B+f9TrbYZO
QCfz8272purz9jlyVXTG7rswyZ1nIRkEOVeZV1TTI9KkPqSgoPOqOhrtbAM6G3HcuX0wPYgTauC6
PSufIEnd3v6Kxfk9GzfnmkPbNboqYNyl7pSti5LAnQ618pUozX7lagMw2iSkfdHUbnBDHdpkriiB
x7QRtbJ8tmP9YU7XcPHXDzQ2o2dmuMHQtCsK8IrBMdstKZttDBSBify1FD/Ezp3UO0X5iH7rfI2G
gu2tW8Pj9l5JcqhpBLAbkc/ImDfzpNgjaIbRD3t7tf4fI9SJqYIgTQTR0eV2MGcx7Io5jg+poYSb
uFIApIbsnG3O5ZOUSMDpp8WHVNHfZRejX6Q0K5tGxbMMTNj/Ie26duTWle0PHQGSqPiq1GF6cvL4
RRjbY1E5x6+/SwOcbTWHt4ntY9hPBrpEsqpYrLCWIOHNW7MCyDvwmeB2Qmrh/EvShk7FXGPNqVod
124Xa/DtcXFE5SSe70SpAC1ExFzDLmZve7uOjba06AkUH+0OM7uv5qjV3uV95TnPrRDGoyV5qSRk
1rGYJv0wRsxEVVrqRkoCWvvKMypMU18WyN09VFzQ0Qz4a2Qwznevb1MSTypWZct36fxmmxjJN9xO
fbws5ktCb/Ux6LtFtAK0aOQymcsW0MmGldhjfCoHj5o7pUP3f3IcZBS/HpfamcHHdqcOojcvbztV
AkIFICDjWc9qaaRhekNvJmipvKdTEINY/EcTunLpjKWotY2nH1tZjH6MPQ3TOIcspazcMcc/UU+X
SAKjHFE4qfM0Q4KN0SEpaZxMRO3Il4CcOdLz8sqvcK4NgGtQ1axd4lPshJ50uKwDPN+LdPk/P86o
WjbMiTWvKiDXjTsZ33W9cov2+2Uh3PtzK4W5PzGsTgtjWJfQOMsrQKH3P60g8w1HEHuIVrNu5SYe
kNVGx1A4DoNGz1qPnImMER2i+JeXIzoQxs1moZ0B9nyOT0uqO3F/n2sC9EmRAEZrQ80oraTEdoVq
5Bb0vkUV739bAqO1BBgLWAOW0JuwczSWdrGgnYjnw9CvjZATWE9IgDC+BWSgNFUtHEWtmG6tzn6R
WL7dfq8rwWlw3cmaPZORw8a8ALOUQR9arc4LmLilYaAufrHJbUsecDfhda9cD+ksUDLuNQvwr38k
rl+00bJF1Wq9iiCR3knIqoBcp3rMrmZPNx3FBR3vUAruA65abwQyezkCwi0xkLI6KeZzlOY+GHJH
QyTkS8Phehsgh4BCEsodwI9m1DptirapWzk+qfeG4SgAWXW058gHnqWfXuXf9XstAF7MU/JuHpPI
OdRJYAh05ktzyOcnYAoKvAXIZwDb73xn21rKJ7U14lM2B+P98hNjpvWVHR6X6h4kzaeZvLTIYt1K
PyNaAUjDu2wUq6awgRoeYf9IZzagpVk0zsSEL2zfyWC5MYCp5PraGj9yjPpdlsUzcaTN8dYEQBVQ
AhhZNi2pXoTaauKG7ZTpmHtAVjEEK+JLWRESZSCTYYTofD/1EFVtvSIxkGnjvW0DG2oWZVZ5dk4g
YD0wJAq09RM2xlB0ba+DsA+uXZYdDShB34z5ZZoE6dRVw9mj0VHUXUktwFTDVnVHkJGrXRRCiuUt
hYPwMug0kFGDNW7EMME8uIRmAqvj3lpboczSUgIz1wwIXQfUEZ2EstPs9FeU4I1oDoyeHsLh5bJa
8NZpABFSBa8L6hBs2rgLQbUSJnZ8QtQlIZkb+cvJugPo918tbs1Pfhax1zz1+bmlemiVQNlITuY0
4Sm0ywrXnGPHQD5eovd0ImAEjJxRlB/9Mjm8mjjgy9YWqLWgyoLUlG1bowQIIyO4dWKtBWlrrrqm
XjrIkNbRzfwqKbd1WB/V8H4GwsiP/DDUQfORGE8m0QVW+GUI4fNrPutXJjoT0DR/vguSZWfthFbb
0+xPj9oLuIcxTtc/RPfjg3FAFW2PjfHS03APUsboBwoUl4/7y6QMK5+5SmLLBCswgfysdMJr3dN/
TneTB2ja+65w4u/KbrmyfQkMs84Q3mDi+Ko4ZHvRHB5X6TabwFwvatu2sVxDzwEBVhuSjwyd0yxu
k+9VM6CoIWSRaICcd2njtjbhmgDig0fA+b5XUQLk8CRJwL9Kjobq9iBEHwqvppitvRNhzfP8+lYY
E07Z8Yhp7RTC5mO8Tx57FaYlcoPct5QBvGwMs6xbyYYhsdL3UtlnyWkgkaPnhqsb3e8oBBa4Ro5V
WgMubNV5kIiGb3ErAkbimxUKiMAGXJu/WE9fVlETtk2KNbrwj+k9SESKx+Tb0jnjbrxrIlCJyK79
Vj5Kb9LbaAvuGf7qQWOHpgUTZVr2PIFuoyyRjpypAcy0OPXClxSAXd/Cu9Cpi2+/LlsNNwBD6RBA
L4CmtVA+Pdce2lapNEVtssKx7+Xxfry2fsbA1CotRwKKXePq3nMvSK5wjQSKCsxS1C1ttoUPfQQY
QrSH5NS/m/v+OXXLW2CUtVciAAyuZWzkMGsDrnKBaSwwPej6i72gWmd5hX3StHfpMDSTwP9wr7j1
Df7fVTHPP0OF0sYFpHXeb6SlnkKvPy03KFgKU6irRbM3ODjg0AIJ7Vi15PzM8qWzw1TC/pV55k40
qDVHd2sg8Fm+cRheJrLLgJb30prXKsqkoSgBzgtTtuIZR19IyxhWKRYaTD9AhgBnflkn+erxZ3mM
I09NO1z0GL+vXmuzYwNi0C6uTfMJL57K0J1aIO7/Obg/8hifnUzWqKRoizgVLflIEnNXVPmhs+7C
0nBD/RBONxHBdJLosSU4RbakNygT2oRziCVBejoa/uVN5F+Hf5TEYpS/LOIEI2XYxSGY/fC9C9D/
rBzaF+kbWkp30ZFmwEh35p/hm/ldUxz5eg4y3VFF7HOiVTJWoQ5DtQwtPiMCKLssfR+G26YW5UTW
6PGLQSBsRslJQfaS3UopAU1gtJre4kXHN3M/u/pV9xq74VVzHz/WfrK7vLlcx7KRx+ytrJWg7onn
5JSWu1y7X1ADstsHMl7r822JObbL0vg3wkYcs4c6qMZQX4M4bwFTweDk99puqbz6hC46vbprRkHO
hFswWXtL/7uf5NzBVL2dyFqE/Rzd3J/vEUgc29OvxY2cyW8PIjIBrr1vpDFvg5IYA+6IT2nVSXU1
4AkMv3X39+Vd5HqtjZRVUTePK9Kb0Ww1U3LK99bd7GlXornzr20Tazi+kcC4ZR3DBgUlkNC/oxHe
6a8xDutXfoLmI8wY7Hpv2s0PqWio/7Ox8JLyM+54yQs8iym0Q9spg5t+1zAc3npoVUNfQnq0/RZj
IE+zR71XaSfvyRt16125B5QzZv91jwLFeA46gQaJDJJx4ctYG0Vm4UhDLYcc3WzwNOlFjQI8KYhZ
0BXxGSexBW6QuqPziUrJKc6oS8MKGQaBoXM3F11VoFtbQRmAknSuNUjxoD4R23jaBYOE+A9M5Md6
N/zKdtlpeoyuipONTE4LCJH2VO263+W3dpc/Eb/z+0PvVTfRz2onTO2s9s6e+PajmAuLhGocZRhh
P0m3TaD6lde6nRP79B2Ex64WXLYbrjPYSGOnSGY1roCQFq4XiebGboyutp+Fk7sA/dyBLdC7LO4L
WOz6jNuKY3zroqJ8aeRYXO8X3rifvv1SAgqFprfjO7mV/e7H8tr4+VHfKfvwtsK1lVwj3FGdcR/t
umdgye6lXY62HcF38ZXtH01gC0lxFvcEDHtwwvK1dCsdNJccwJKdZ04DuJCneJ8e5xeyL97x6Dsa
V+iPMe+pD/yVDwOD8HiGPkU/iSvfyScAld1QgaJ+Gcxit41x2e2S61KZ4pQIupVe6vWv6b4tyKIe
P1LBGXEfDdszWvdq40utqMpqLYEw+Wg7sUN2wTfFwUCo/y56C/LCh60kxmvreoQ2jNX+Mu2jz+5I
9TsXpSq5fnsrg/HbvSQngFBcFRxek95KzuAAHSKYg8ib3NRD9mb38vuyNnHfmFuZjNMuSSMBzxQy
I2sOKuCExwVazYCu20XzHgQjR6lv9/HY3U9pf2vZ9GYYw6DKJk9a5h1Raj9SrOelvwUWuuDL1tVe
cC5s3w7ArxO7nfFl9mOKBrjZJ/vez3eYfXIld/CByvGtOIqIH7gx+HY/GJfWj2NNxwXnLO/iB4CY
ufG95uUB0GgFsSIv2NgIYqvpYOUODbnH8kZfP4HHxbF3iT86ojkurt6uRK7ozleRz2XWg4kWeZZy
wB+nceM1yi43SzeZBEb/eft8Oas/Uj53dWOH2hC2einR9KQ0hzj5rUx0b1p7G6+maR7uprhyqGG7
6lC5SdG7Axn3VHHzcHY7tLhlS/40Aoe76LsdCctgqToU+bR9Wks+6DH8ziS3ttxch3X2aKehM7S1
f1nXOKqGzjuQ9iKfjooTmwcAVx+6evOOnrRqcauucTRCXTV6Lsb7y4J46oURpnX0DLhpX0sEeTdp
05SaaIUDH0BpZbdtE8Spb8s7NX3uiYehIlfNRPkHjhIgdDDBY4YRFDTcs0owZw1eeG18itD81gwU
Uy6InstF0CAiEMPmq2YAwLZ93iHx2R0psJtnhbqdLJqn40lBCyOKgussGFomz30+DrJXEg2Jtxb6
4/fyh7BUy1EHdEj+kbB+wUaba8kuO61FITVbChA46cfcmoKmmV+WXg4uKwTnAbfy2a+DeqjmgM3p
XFTYLPUyq6gKr9xgQ+xZs0L8bAITauJPRpsBp80SJL1Wj87YKkTqIDlaCZA1lnMmHocEj1fsH3CO
C3VymnQEv7cBOoRij34HwZuRe1obaUwUpQBixVRK9CJoo9cZ72n4IxRFRKIFMa9S9HKCTV5S41Nn
LtMujEzbk3J7cPV8+uh1CoB/TRMl+bkyAeG8zjroBNPU5+em0KaVpAylPqVzZXod9OauXoJCVFHk
XBKoi/0Rw2hiW2mVGpWondaN+lCMmESMQlcCf8K0KH5dSfHa2yNNIjRdrgFg2hhBJjwGyjrnq8vU
vAn1VkczRDL+nPRlZ6ugx0wz4B5gjOUvLAAZbnQrwftiovhcllG26lh3WGKsHIAchm5Z4lYgIxAz
jXJtbSOJWRW4g2bSFqjLYIRKiZ4bcLyQU+LP3VUhuA+52rGRxGgkxhK6sldQP12HtQq/jY9W4Ybp
8yhCPuVa10YQE2zL6LnSrHQVlMi7pDx2C+g1akErJy/KBmDAnyNilH0EZJGULjgiqoHSSdWD8p0O
O8M6KeR7lu8KE+U0gzpRO7ttI9jK9be/eKsV1xk0PJiIYB99hpZIhl6jCEGWjyW6n0QzJqLfZ5TC
JGHbDSN+P4p/6/J34V3C+30b8K8ojoI7UWWptQerNe25y3FbVfV7TslynFRbBHDIs9etECY50Ol5
VupV8mlD6PdKMQGUaHdW//uyqfK0DSOBa3MhEhBfymHa3IG5W0mB0mhfp+lHA5ioywJ4doMEIkDO
UC83MLp+7gtm3WqLrMdmIXdlNPNOjiQH3sFR8qOUCB8Y3KPZSGOiIpqafWil6MBJ6AjmGSUsO2+m
EcZoss4GZ5I6+AAX7Z7KpL1fzGZYx43Gm74vdG9U8tYbi/HZShcR6Zbgs3TGIVpLU5p0XHufYtCS
jJqsBWkDapbLW809SySsMLWLhq4vTNJNW8/dYNRo2CSTC1coPkze3YXxvH8kMJY19MXUdT0koGf5
sczSQJpCJ1ZH4FAfBk0Dq4t27GKBu+BokI0SIqr+BHkydImea5DS0RUjGs0xiwFWoSG9atvqru9l
F2yZmBWi0f5fb+OZPMbTm1YOKowa8qBHDsWIhxldz/Vf3MdnUhg3T4FpUlIFUir7Wpuus/53Fl/3
InokjkoAeQNVQ8AsYOdY5AGwfJBUrhHTFFa4z/TkgAEyS6B2HOX+JEwHpZ5MMC5+fj6X956XEDz7
MWbzezS+GamGe6lN+iQoovjQSjS6a7vSn5N45esqwOlllr/TIU1PiVGj74yAF6why6GdetGo9mdj
CXNX4XsAagusDxPPyPPF/ceI9FgD6w+eWXZ2VRj1UY7eqzR8jeM0sClozCok4AlGNxdwTuG+tGbH
yoIyVXdmml5l2vgmJ8aPy5vENQh0hIF3B6yt2mf+Z/OWIZHd5RnBHkmSFy++DgieJ2SuqCgVJ5LD
ONMkrKtOnhFcgbHqOGTqXl4Gp6b6QSkVkCCVAjvn3HgIBv5ZFvtil8GUoY89Oo6syUGb3RB6YXis
RaBcIinMgbamWeUzxYHmjhzefUvNl5AIHAhfBKBGAEnz2X3KOKxE78Kpwb6pCVKz03H0MvKNDPeX
tUAkZT29jRbU1KTpkEFKbDpT66KxPfWFXopr2yuaMyYZVypLVkiraUm/oPustiyQcE+66c4pYFcv
L2WNAb4Y2UYKEyOgT8YqAFC5BiFH0xpdrSW7cLlr5cTRQ93tRDzwfMX+sypGsYnZJsgHxCjK691V
YlTPafa9yu5ko0UXt4hF4eLiVAy/nJ9TrjQacrHoakoIcBTN1IlB5y1/68vbVKWuMB3F9fhgskLl
ysbMKesckCwykRrC2sbKxT3Zvo3J8+XT0lYT+XJcmLFDBAxMHXRrnK9o0KypbGqsyO6i2E9yoMtE
Fi3Bs5FKzjwUyVNfyDp4XNPMrxOgokRW/W0iAOy1pVgD9ngbgtwRh6t19e95QpNVRClxl3jIXdiO
7S7T+K5nbe90SvFC6Zx6Zp6EV2huBW0OJVGE8c4Q3RtLPL/YfRW6Azh2b5cxAuhrianTqs4AN1MP
jY+kCIDCJmM6KRSQEZpcmL4SjZJTaI0BqAZCgsubw9/+P3vDqDK16nSpkig5VXT0Kjp4UiR4unHt
HoNjaG7CJJ7MTuHB61g90rLIZuugBDuReZ+B/kMXRV28tCbulz9y1pVu/IvRZ2ZSypBjHHPbz0JH
0t1QQ6x8jH9KB1IKNo7raTbi1mVvxJVLgkqECaWid04vQAcSbRmjsGCu69QQTC2nEh2j2m1zXN4u
n7pIAHPqxtA1Rjljr6Ik9Bvy3IymG6l3U/Lyv8lhHFeREVJ1NeSE2bFrdhY6gttrWRUYuGA1LJpu
X/aykhNsV/jc31h38dMkqOBzXeKfs2Yixv+Y0lBmNTo9UYZVYqcFTHK0pz/GzrdFG8b19BtJTDiJ
3gWiLjkkKVmAMdLe8vEuwrilLJqm5tv9P9ZiM+G8GpEZpXMIMlGXnWJnoNcwHsE9yV3NymCOyA8w
CWwwqrVjj9Nfj795sNFgJRk9rNJyzA9DBFnBXc/6XMcf5DlYhCvQ1xdlMRVo/JB3CH8dMoGMV9RH
xl2Pqa7POqRcUa05t3nwLuJC0OvkZI0eweBf0QL2CXSRGP6rDUG4xNU5JD+RIwdOmKYy7syuwzAv
SySF2txPYn8aAnTglTkGa/1K1OPE9WUbWauBbXwZ0vFjIvWQZYE9AW9IwQ0g+nnGnanLkIfaiBbm
vkdWqE010+ujUOAEuAqwWQPj0qSa5I0pYw3FdNPpH3p5rGIRIzL3/AE4oq2TrSray8/3KUJBA69W
JIaQcadgmlgyxWky6pTyacwE58+9z4AgCi1DYzCgIplDiape6heELScVxRJ/HpYbc6zlXdQWihfN
fexiOO1as2bNm1f+z8lSKoH35m3pWrLFwDDafZCEP19uorcraEGJLV1+JdHT9BczokAZ/vP7zO1g
WLQq0gbt1nXUeUVqOGbxoyYCveDNfoFZHadFkNjHXDJzaATErch5oiJYjVeZXNcustWnrrubQDGX
q6ClMGPXLNHBggNN8/ukt4JR7wCKd2cKAZ15O4pIEaNXgCJZ3cj5jvZlYoQTxbcoqqV5yAnVbpll
t0MregpzBa0gK2jZ1wnSvueC2tIOVSubMe+zqB9LWNigE5XAKA278y9f8eshscG1AbxCFdAxNjJ5
zCHGZTfRyuwxcFamz0PVn6r5tpAPdFHdtv1WYpRxyd3LInmuETsIiGrLQsc825WhT306Ne2El2QK
WNh9YxcOTdw5Ut0QSPqhCP6AF15sxTErpHlXqo2iIL8WmwfFzp+yKkeTgVI7jRwfLi+Nu5t/lsZ2
ZAxqCUSAAUuzyheM6zt0bJzCXpzpgaj3hC6eLJo/4DXUAnwEjyNUvwBNw+pk0dVxssQYzyymQFdS
QAmjT/7B+kQbzZ0s8eiVEd/W8SgIDni3golxV11FX8iKEnCuooWiGgMwMpGtqePoN/LxnSuNpfIX
PmwrZX0bbq42ObEX3G5YnT4k+4rgiZMES1cFl4+NpyJbKUzYBsKxWe4zSDHV+bvaOgjijoAlc2NN
1ObCM2xM4wD4CvEH0nzMXdpCOagm47kcIl2wb/P8BwaVZTem01/UAIBvhWcb5jsR2LB4z1Nt5UO4
vhGMxep8oC9TL2tr8jda8EcK2wmgzpEpEQ0JG4l8AAfWBSyMQAI3JYrOEwCXoN/FAobQuQp0BYYf
SYfKlF77Nrr9u6B8lqWbOnJKcmV3H/10mH9hGl6fvyVR4WaLm5cHtb27rCK82MECsC9mTTEyiy7d
868gi9R3Zl1hCDg9xGMU0PJQxzeDMQeEisZzeeqIsUN4SID3AbyE8ViS2TRd1aCjYwjz3dC6b3kG
CvrBEOwszw9vxLBnRxUrr0x57at47sFbODrWL/ktTG5T0ZAPzytuBTFGPA1Er4cet1n6u3mDqHRy
HhbJN0JPNF7AMy+UmeGVDHCI4pI+PyUrbtdQCL7+tnkEgNy/b3sBUPWfX2du5QY9Blmo49dz9Lgs
8snUv6UN6jX6WxPuL6sbbyEA78PgvYJg9QvJRi7lQFlbJ7SLqXkwav2Blt1elz7+QgoqDRiZAxEC
8DbPt2um+NUOAECnvEsAnepo46Mp5D7h1lhQ80W3layuOM1s1DSmcjtlaK6ZGr9G0YLUvafbT6lh
uXlhO9m8t/OdQXdAOXEKcpRk8y/cu20ZoLTFuKf1hRYllZtEHWZsptkkPYbE7aBCb5aX5kXjRFJE
/3X6B2lXTKN/zvBjqo3Z1aWXwryy8ZTpptodOgA91uN+TZzolSDc+OooIAkXF5TSUkGCtWrR5nZc
etuM6gZjV3gAxkCYAcyMHDf+hIHAUNv9W105l8U4wAXkIm2VQFb+YmTOgmNUBRL4q0F4vY6fAyOV
Md7ckqqi1fE8S0d0eyYKAa19mbfOYMS2Y5mp9T/KY8x5ITCKdujRFyJhwsX+TYrfsDAh4slXU143
DslxgFHhOWgy6t81dVQO2ozXuVS9o3f1rmizGynKRPhJnB4bFfgY6G/BMCiIYT8v0o02hIWVW0WE
9ShZ4aiA7jZz2THwNqmjBGE82JvtZJ+1GC1pwWF36CrTv6wivAPcfgCzUilXR2NZ8CBM7GdFv05B
HuyPolY9TsCLZeJVhPovZopti7kd5aLVpBaP6lMW+11TgVkHYXbiReAiITVGgDQKCpXC0WpfF/Xe
8o5yI5qNecuIgMBinSUrMIuX7dC8oYiSLZz3LsraKqK2FbQXBIyMFegmTq2aOmxiL/l6s7feKszB
o9IBYBCPzj+n2av1wQVuN1n5uFOAjYXHJFdfL58lp6v//DsY6zCyagTtDb4jffkABeKx8fTTj/CN
BtWLfawD6Wjc5Y/mU+QJ5K7e8fxBei6Xee/X9azMegElil6iwi80d+3zqBz5UKlHufMxc1aI8pyc
XA1krozxBNlHE+0w535UtvNyDAtYTlR0mMLX3HZy0GPtr71wRnjsh9oh/YkugocwZ1rjXC7jv42m
G5ZcwR6XjlQ6t4Oxo552Vz+jGxPRXvdQW44ROTR1xtf5h2CfVz36ss+AkkQ+zABCC2HWXMUpYDgk
eFsN/Lxy89PuqU/ptFPtKehpeZ10xV0WB6oyYOHZd70AX9nlTzB5XwAKGAT3aycxCzXSVENYJ1RG
/mgeb+QG4192+wMx1mvdStftoL1dFsd1HOizRY4DGTGbqIzj6Je8Xux0ATyAXHrodD/G0hiBUt56
0J+txG3l12Y66MB0dVJZsNs8zwjdMlYcBNwDLBpOY9YoavcqSpi30OXilhR+JihycHdzI4LRJRNx
TBiaCrw/9awcfJcN8KcMR4p7txY1C6668UV3NrKYWCA3FhLNpobkdm/97GzNiRXp4fJprYfxRYSt
okFDX2Er2Fz9XDQDkl1QDvBPOKQD1c20KwfgqikfsXRtSb1Tim4WnncH8xPQisB9ocEm8Emb+5MY
yyzTxUA0pcP8je/AeFLU3ru8Lu4xbYSs/78RkjRlBWR9Ew/m3C79xDZAQWHLztKmiVOZHXWaOqcC
mVztw6TIJy4Gkm7MvdwkFu6PXE9Ok/pSyNSx0hdz+l6iCfHfrw0AzXhiEQMoRSyCYwzguEptYGAT
VuKhS3M4zaE+eNoyxK46pr+A9qAIZHJ991qYBg7aGnt8iYFDOsy5jTt5NK7q12m+MygGEuLIJYXt
TtnRqu9zU2BrvA3V0AMIUH2oyRc+prRIhoFYMGcKOCbJDROkoKU7rVQEFwRPWbZyGGVZUmPSMwNy
hqn5IZePbUp39ivAK4NZCm2BO9Y4FgeQXXRbrulgBCDnmlkvVZlKXZyezFcF8Aoi3PBVyViD3v48
459IBabFYszTU718H6PQqYCAX0mPvXRUO+rO08dlXeQZ81YcY8wVoic0vxYYJxt1pxzvLUC1CUE+
eU5qK4Q5n9buaJ01a2PgYAOn6i4cM0+Z7vXJs8FGH6HlS9hIv6ZVL20jY8uF1E1TU0BkVO6KZp9E
LwDVdQbkmEFB27U7Rf+WLNr95c3k6vtGNZibswK05ZR3WYrEB/C4lAdM5DiKcrsgl3NZEDciQuIG
fM6mjYw2m0DvWzUNu6VMARu3awzgjnWZE402yEd6ejtL8S7WDX8aS7dJD4McBkq++OWjDqiwRS6v
5LAXWCBPjQAJaeFRigEr1HLPjWICFbku6U16muVrU3vGE1E4PsDb3M+UIkppKrJTTCJdk2wtnjI9
PSEnAeLb3yvSddQajqqIdpenriilIQEGNhu8LRgLl9XClurFSE8lIBzpIQIbWldEV9k6910cyZI+
DY1gRJXnVFAfQG4CCVzAbDOviMEks9wSLT01ZHISvEmFDWicafEV/nYNFdCEBnfMOJamscMxrlEU
tKJbTNu7iXS9TomO3ph/X66UCtNVBKUJvEhlvx2D3vjX5XHIR9zwyQ6wDv2dq0hNpanK10dh2ltF
QCvpubDDf5/YPBfCWKBG4zkCPh5ehWERkCZ1GnNyxfivPHXfrOXzst1EJ1Fb251F8BDKWvUQTffI
Te7FesiVgibLFZAcEy1sbFdV9mitHT+nZMGgRqGgAbculHfJ7kXwTrxLB6kkDMsCJHkdtDs/m8ru
Ufi0EPlUUuaC1HNHbdTaNcAOO/BCu76NZBAE0NvLXoxr0UBaB4wn1FGXGalRrKNEJa/hQXOYJfOq
xvBHj+Oq/2p5K3kD4CjBpPmZEdocF8FxNcW6PDTd7xNi7oGhpSd43MQkyMsZfASicIt7dBuJjD3L
GJulpY4YuU7nA6l3/QzKFl0QXnFPzcR7CcPmIN1gB7b0piZhN0A/UuMbZmfaQA8PyvhSV7h8GkFd
h+ug1soSQYbagls815COZk2Osg9SOubY3UW5Kt2Wed37lzWCuyILrfN4dkIZ2ZSwbpQmurQQW/XI
Mq71j3l0bvoWGDqX5XCPZyNHPV+N3JppPFsYolf9N9kR3IVctcYQyQpDimuKbaMb9Kgva2ohr61i
ylJd3G7SQJN1V+aCcIPwLipg/RKU7dfxH4PVMljtouLRcrLa0XrrpFT35nCyXfTO0GO4DqsmS4S0
QbSckjpRXQBrUEfTegPktpKP3LvhyVmu7etJeaaSAhKkQs2Cyk6ygzITzMqH1eK1TdK+xt2kB8Cp
kB0rRoa0XLKHIW9Gx0x7pGKoWt0OCb4jmnoFhCVVvJ+yMXZLAy13YEicfXT/pLuhzOlVhF92SILm
KDAeGYKtXz0GG/Wt3FFIFwEiD3HR+bkC5Lm2Sn1JT5OUPs6d9ohUhnGfpSQDZ3BE36jU6AKR3HsV
Hc5o08DjCtRFzJXTREZlxGRCXDI7jacAFMW1X5Un8zX9kH/mvxTTSxoXHXSXNZi/0n+kskXJOFdS
mSSQWnml3R4n8y1qPiQSHUb9+bIknuUD5N3GSCXy8wBUON/TVMe8d1tiT7UaDYeNnD41oYh1lvs6
Rdn4EwoAwBBs/IgcV6P00pxiIErdT91rajd3MtqT7GlX2/u8GB05q50+frq8Nk7NDffaRi5zeDF+
VRpsxF20lCpnlNPnRYnr20oHAXQ+RcV9VEQJxl7G2RstXTqEqvKtiBTiTXNeHdAyIGI7Ee0Ei2tn
oQuuljAeBg4lpzqZPyIlUH8O77LTl2BbF2gRz1Wh/gbeTdSA8UZnli+1rdL1FMKiBCN7zSHLMfyb
+z32+vJG8wWh4wdJAJQi2JpVTLU5teF1T6DakVF9ULrOMd/px2UpXKNAzyLgPkB/BTrIc1Vt5xbo
nw38kOn8AKCce8x2lwXwjX0jgbk45r7phwKNWajuEXDQ3Hd7oJjsif+LOrMneRbwg/5HiYyPz3Qz
TYZxAIiy+bPxkeTLtP5NKrq9QvdonUbqcrau9aF0CPgBzMwZChHzD+9SXjtB/7urjFPNol6fp3VX
AV7hAU71kO7iJyrSkM+08hffvRGz3tmbIG2W6jxMWoiZ4EUdHcyL4L7axU70HSl+J2hPGNiKvVfk
AX2UAbz6EN0O/vPH4ota/XjrRdINBWkENBjbYNY7kAGAJWqIW7Ve3ASoOQ3QxKv6Zdb8vDXwMisF
xsGLRhACI0kGJHi8OpnYCmnCWFPyJMMYMhgxbDn+hQHLmzwVpcm4cnTECejtxng8ezvODdoI0GAC
Oe39VB016wB41cvqyhGxwgpj10CpjcQEc4hmu2RZXY7gx/T11+yKihB3ORauIILXwWiLoXjcRudK
gpJXX8XllK15Dw1dA/t6AEekq4b//kjO5DBH0mqDWRj2kJ3y6jd6rAGHIOxG57hEtJNgAh8LwSQw
S5gbxWkKNvA5O1WZGczD9Tq22sofwg5r7pEYYFoHugma6dghdxrZkpz1RnYalZ3eXo+Jj0acvzj1
jQjG70ZWZk1NAhHoXGmLI0QAA/+yCF7Vfu3xQluMusJHsUMWyPF2UtajByfc6VdhkAS4rp3Onfe/
nkX5H15UcCaL8fJIow+EtpCVJM/meCQjUMFtQBKT0pGpVxgeoKub0h+zB5L9FKUwCFcxNitlPH4c
9YVUryuVqGP/tDJnvopuhpP8vARI0brZ1Q9l33nTVefHQe/1j4mb7WuvfO534Dy+mgNt3/goJMQr
cOsjkOaEnpqTWz3bHsZBFkZTkXzdnhfFk/3JWQ4qpJmu4TRu6L2WdzJgXl5sh/qXdYCryZuNYYwf
pDtLUiE+O2VjuGt0f5TVnbUEl4VwPcxGCGP5Uw/+aqOCEL16QnidSw/y9Kq4sy1Q6E8GH+a+O9vF
9UM2990UW6Wmr6tRvN6pb/qjElgHwyV4P5QudZODsk9vqmDxzCvDq13l5nt7bA4UiHw74gE63ZM9
LQCEm9s/gvtLDbJ7Bdy0dD87BnaeOKkXB2JMzPVs2a9eS41r6hn3I5tFrOxwrtW1kRU84s1+XrzL
u88rPqOVD5cu0ow6IIAZ06Oh3JuZBDKFCgP9xFnyIEwxedy9tJkf1U6VOaaR3+am4N7i2dxWLGNz
qiG1mR5jWWZiBt2EYZd0Uk+K0b8bAxUxlnICDKwRbNpr9n4FdD8/eQNqHBEda0xV45C0O2TZlCIK
sr2tB60pCFl5+oy36f+Rdl7LcSPLun4iRMCbW6ANSTQlGomUdIOQhfceT38+cO+9ho3GaYRmzcWM
IjTRiarKykrz558k9fAwGBaxsM1q6HlaMfel1lXlRGLmktve1/ljKA7wWP99RmruV/iPsMXppQmT
G7wO2LYSjB80o77326+60e3CqrRFKT706tYwsdWDY1I0lBkzNsJc2ATTJ+dXZDRdRTXQvrEoIV3W
6VfKKlWyI3pDbq4r6Lo8ErIawyoA9C9urRVBRWZ1tCv50u232yjCXxuKrZTCrG3LS0YKg2IKdVoS
SQsbJIaDL9dzR1IhvYhFcehI28jhs1x+CdTbvr315cBOaP014t+lepNWr9fXuGZn34tfrHHMwnFK
vIIZCp4ObDcne+VNz35ZPV2XM0eXl8ukAj6nncn2LC5dAfeRD7KW1i/lqypqrhI1N1X6LJvfS+kh
idJ912zRTKwv7R+Ri6vngxYGAAJqin6JegfF2m+1AeOX6uXG2tauHaWI/6xtoZe+kgqTlHKEY1Qd
G93aFWP32JhF4Ch6aQvMGLi+l2t2+b28hcpMoeDRFDbrJUxGofrUmr+uC9jauYVSiH1rSd4soPik
tYFT5M+qtmGEt/RhtpvvXsQyokWjK9G7rGU8WQIdbMsrJz5AvKfECXOV/ihgvK4va/WcJFpMuMoi
00IX5zSS3RRkBRBy8TDgxfhO3N/Eit0U36/LWd0+EoSkg4mMLlgMvVKMvWmGsEW18WP0utjxJO9+
GLYoO1f1QCGemEnc5p7k8z3UykQzs2aGqw2f9fZG0J7/xTqglxBVk5kLjN0+//0waHNSYuCNeqim
Ug3kCrhSsduiHVgrcNMZ9Y+cWVfe6YInjrGg99Q2BAlR3iGNYZqkef8Pabhjb8jAZkrVSSrzK91V
jZ3VD1oMqlseTimH6dMde33da3ZfxhiTVZZn1PVi3YowlGPczxUycoXaLen8KbbNrUFA61LwPhlg
Bg3fcg6QwExhQZtYNcjguvjREBKq/YMab/ieq8oItdz/iVkYi9TX+wZaJQpHMCYy4Dge6AdKtnCL
S1UEcU+nOuAftJ7RTurCGQj0RI4NtZTdrDDig6jBN+wHzZbHuC6FTnia6BjdtESjiXHttUZcyW7d
N6AyQ/2PnoXp8frpX6CN39aCRzpLID29fPaHOJpaJubJbl6ZHRmhJpoeMrEaH9S6qPdBjm/jpdre
L2gtL7w6Pgl50kPME037YIhqJ/BLxliJkw67UbqVFLm4LP/zdcqctJon3y2Ba2Y40EEt97IbBBMV
b9mWA+sY69ZtL2W7NHE9Lf3ehq1bV4+iecxKw/anlyo9mjLowC3Q19Kizh8z8y6TL9Ro3LuYXAq1
eirQteUSIbT1dxo8YMs/ekxO1OMNd3Pt7KFbMSWKkmARl1WDwJ+0OpcFya0Frb2J0TUniYdio0z9
BvF976fMK4I/nKAEHaO8tLCpSVYVKShLVCyFbStngOlND5zuRhvY3tDMxKdJbaJdbvqvucc5a0Ev
HnulvVW9+BPJDMZCmD20xqMh7aWmLA+DPBE99Z3iqPyyHTF7jNJbRf64SeTD2Hv5rvakhLHfuYCh
m/SbTis0O8tKadf0woumxOlt0Eke2yp+qdsB3sI23Qq3Z5O2XDaYZ0yeCPBYMhb3tzTyuOsnVXZL
LwpuWlP0XLUo4p9qAHtR2pk3usR0rSGplD/Xb9uqYJo+Z5JmQsFlVSKISbQ0viW7k6AfKq/4kAXZ
oairj4Y43oCovcsTaeNZW9Mk06JYa0F5YejLZBzo34qG00RxA1m2bD+8G+pxi1bhIrad9QiCYWCD
kJKDQlhuKJEKiGtFdtvsONaH8hi81F9BpIWe3f/Sf8Rbzu5FHmspcOFgN40otbKHwAhUkZ/upR90
8CTf9WfYL5Tv/oOv7FrP3ny7559dKg5NeWRnZ9T6RapOLWJDqjpDdnvvoaOd9mN8r5869cBgdOmD
drRe2oeq2V3XmYvKzNtagWRideg8xRaeOwx1Btu7CPOWW7et40/3UbjL4fsXX03ove8iO7dsJX+J
RIFe7z/MF9sQv3y538Tz+syZXBC2SzqxIYdlhhlpsisI5nRMI7V69ZLSmKBh8NPbNC/6Qyfq034y
pfpn5QvlofSN/C73VZMmv/I5EyTf1qUm3veMhSBYHzY0fPnmv32gNk+LBElE18zCgQnJAuuyECkg
vczpiX6xdi8rjXbMlX6rSrZ2f4Fu/6+oC8LTeBwzS0l8xZ2UvQ47ia7eWmTo2yS/xSk4yfnW2c8X
50Lh3glc5Dj6eNQrSH4Ut1WLu5GSwJiKh14oPxDBH4CSO4XsSkpyIN3uBH3pVNmGd7+6YmpXVMml
eTbRQvkY0N6Buw4VV63N3G7K+kshijvZmJheR5swKIxjFm6FLmvPPmBB1k0xBNK3pbeoi94g+JEp
uqFyFw/m0WMErDrKH6zpV/PqP5aNslOGe98oXACbu4kPKY3+OHZQ0G5evxX14r7zCM9UozTuL8JD
z7e8jP4XyTXS9BBqn7xacMtQd8J90n0YW9GWC/FOLD76OiH+k555D775TfT8jadjxfnAyEKzxxmA
m1vWnwLDrxNF7SXXyz9w0pgfbz9OkKT5v2Mr3NK7lUuPNGqjcE5jd5YjBbKhL4lNZMk1/Qq873BI
s/FoFvFrrzNWr79VvGIXNsk+kVuIVlzD8HdZCrN2VT+EWbMXtnuIZ01f3AToLXBXII0GJLv0U7tR
D9JcMOABFcuXSf4cqJ7tJemz1aV7DURBNZi+bfnDbaO8ypm0YQXXdh/gzTwVWSSps6yctrGut9aA
P9YJwiEd76Q63mc9BYz+RbKerlvcZbIAewZA7P9kXRBHKVUemE2FLKlmCBPjfhlkbb3qJ725C+vj
dVlrjws1OjxrwjIy32/FqXfRaDQztidFLLuq0oE9Hh1Lpt/s12NUfcqF1O51/15vRmcEoV91+3Ie
vbxVFlrxUAg/8Q9oQp8nzC9MjKW3UaySg2HKlNnshEz3HMr9/uH6SuX5Z5YKBFUJeB8Rh5rZKefP
qMy0j3nOIUFb5x0l/4dkaJ+UisZG6l2GEtzlQ+VCAds18a1YZrY3uGU7HYqi+BOM0tHCAs3Ar9D/
lWedM0zprVQEx64UbyM6Ma9/66XRnZ0oZhnQ96QSBiysfqIWAHviWnabqu2Juval/zls9rVyK3q7
0Dd+/7U4fFETe0tsMzMsne+MokeCVA0EWYXfWU4/AravtJtKy6GcMGFDrSDlIWPhXJe64sPNNCi4
wljXmZRhce6SFWSYOkl2E9/aZ/qPlJl3qcW0++gezkfdeImmn0n5S/X3QIVTO26GjW3+/3wBw9Tp
9yKiMxf7bAaeJfTCKLsDA1qdespvo8I7taL3ZzR/pNIfpvE9+/2cE6l/e6HMO5853dBt3MHL+z7v
A810DC0m/b60LUOQZP4MY3L1z6lm7ANmm4/poQXV2FraTRk/whi3sfWXxvRc5Pzmvbv1WZX7aZcS
AGlCC6kUA+0PxjQpT3IT9XtzNNKdGqnZr1pt00OVKAkjlkJGKLeFeHP9Sy4f1/MPmd+hdx+SR6Ye
YtRlajeRcKA6VT6MFmz4atWJj9dFrRgAZNFPDU0t158TP5elC1Hd5QwlcKtAPTDOJbV1NXyJrF3W
aY5QfwytR02x82HYF17u6PmHRLCnl0Z3dO9jOhzM4afR2qPkRHlLwG/nZrx1LJev7vkXLnbD94O4
qRpZdv3c+wXi34bqRrG6/TjYnjfcFcmzLKmHUHz1zNs0PeH++dKHkDir3So+XYD1CIzPNmt+EN8d
zFTpmjWxmW5rOMZzNx4kkZFbt313k5ROWuyqaINaRVq9BvDdwGGNiwPM9VxiUCRWY4CRcMWZuLfv
P8JHM/WnqjDtSJNuZfNXGRU3Un4ctNzOmkMlfRrD8tgEBm7pYfRdOuFNf+OrLoaSzfvA5wAhnLMw
tO+ef1UpFyX4ScLnuu2ST/IY1vvM74adOE73lacIHyeN6lxDevUp6moLA5aJe7+RHiUPyJqs6l+N
tul3lgfXCdQnyS60zO4msOrv/E+uRdj8AIrxi9QY8V1jJNkjTO7ph7ZJGLBqASlUp3S87dpa+hdG
h9k8dBxBZwS9zOI1nJ98veuEtxRI39nkB8fHXLIqx1RzwclN/UGxfCODGVGybKPTzA3bu/LE4Vcy
fmsObEmhLvRLNdNGhlIJo9epu7JyAkW3zQLqyswWRuAWVupvuHAXfAYcJdQicx8Ix0kyYvHe6IZg
eGWQKW6qt62ddWL1PHRmvmsZuPpTy4zxpKjdGNlhHWc3GmSqjBBSmPQsVTdyEo67qvKt733RSI4f
lslvK89gdU7K4CSUnrJhClYsAU8/WRuToooEEv5c7eLBT6JS6hRX9KdjqcqdHZStvGsZoOjIofe3
/KHz1vAGcbtE5h3gZZ+Ly4ZOitqmU12h+SLDVptvjZ5dudwYDPBtkJrB4GgtjrsL/Ur1k151vaxm
bkG5g97dVvRHPfQcP2lvmHlav1639/NPnvt7MIVTYp55w+ghWJaa8zTvjKKJVHeiC+kmVUQmq7YV
CP3AlByxjaJ90epbPHJrdpOnHLJKXCmACW8QqHd2UwgygUxAqLnqqH3xrMiy256r7D0bdfyqQMVi
if6+VXV7gqrn+oJXrhSBKuUrgsS5H26h34MFBlLrTNW1Ktm6bdQp2Ee5NuytbtCZDyhQne2E8HeV
+VvzlWYjuNjq+V2dS4A4psTK5+rjGXpreoSsbkIXbJynKOtLNW6835dhgkLsB0EsOGsuxrJ30Swk
MlEUMty4EqK9PzKFAMDHFp3d2iYqsMtQ30ZrwBWeL2VIhTyKRk1zxaZze1VxjOD74N0GPqy9I0NL
6+n5+qldwP+4ewZBJYk1gkuQHvO632lMJ4DFaQpTcwd/5z/NVRYMD3wAvt2Mdpk61bc/6Vb+dOVu
4AJBG2UqGsXUJd0Jz0LdFnmqu1b4OUsPIrjnqTuOPnOQ42GjyLAmi9ylQQaJVAIEu+frk4eSriEp
ZohwKx9DnYHCpeRYpnBUMoCHwZeN7VxC+NjONwePvhuy0czwORfXSjWD0+h/dRvhXp3utGafhUdI
+sGZxI9da54sRrHmsXNd7KXaqJArgD3GSYBp8S3MfneIFQ0kgTZ6hpt6/d7PGF3eaQQMFigTceh3
OnV4x6qGcOOZuLwTiKU1h25eZFMVP19sbQVTTsBqunIVg4eUopsqjvzb62tbKRGeS1kYllGA5yxX
M9Nty+CL4sc22L4nLuHOM/ODUnu7Uigf+lfF3ydW4NYeM4eDXx2c18UWeealLvElGHVcB1C/0Mee
r9cQykgQW990i1Lcp+E9Oe9ibG3ZYmK6v3Gkl0/wuaz5SXt3pJ5Vl53OY+FmQfQw0aFaePpeST4W
ybRldFZejVkW+dWZg29OvJ3LSoZeLbWqMl1p3lKhC7+HcT04YlzEMG1XsZPllXznp/qww84a93oZ
96/XT3lNlcA+kHbFlM9EZeefMMQ52I2+Nl0h6ExbbJreVgp1i0NudaVQ1ELUgbrqJLrOxdS9r4pT
1pquHz0PBSN9U81OlI9pmTmDmB4ZAYTlM3dR+PP68tZOc25BkDUSDjMT4blc2eiGtvDZ4bxMy9up
HyBp8OnoDwbxXtF7cePOrImD/wSmFc1gWNiF/ybUVtbFk/n2IgrCx776FgZEL9JWFmXt2N4LWlgA
a1DyEcYs0+3SwiFmjswtUPSWhMWJaWE4tn2KBFF1ZetlDI7XT2btTs/MLSQgeYlo2Do/maHtK1Vo
RNMdhMn2fnn4hdMRgl9tK6t26YMCtcPNhcAVxwxk5bmgLI0Z5toKpmvlXz16cFun9XfJuHcyxj9p
f8kJwG3GTwEcovMHCs0L6xGaFXuW6KabQmfhqLlXOYVUbrVoXjpeUKJTvIfGneouDefnS+oavR2q
qjbcTPicD6IzmqDox42lbAlZ7FsRQ2Ygho3hRoAz6060C+n+vxay1GOlZWBc0bISmG7l4gNQs124
BeBYWQmeFhEgykZEv4Q7WGCRO3kMRHcM/Zs+8dywjJ1S3ZrhtuIMEEVhaUjgQkK79FQrue+1UEhF
aLfDneXnHwv/FKu7KlFfp0SBkHH4S75RlE3BZaXjZmZUJ5N7rgZjNsGr1PSiWxhHXftkOLlS2dZW
hmZt95hjAUceTqN8EdpkIj3QYzqJLq5zd2OGDGwVMuMQDJ193SKsCQL2AtPzDJ7F6T9fjuELotjI
7F+k5d8qvWRGlvXQVf2G4VkVMwN6gOTPccvC8FDw1OXcQ4wS53Zg3AfRc7vVYrymCrN7P+ez0IWl
cQuKWCxUq6bltmzssTpkXbfvit9d9mo29lZ1esWSYtjoaKZ7AQbVJUIyIyYyqYOKNNU03n1T5rtS
10nW3bUbWbGVJ0FR5xkas9khn7JIF0SyP4mR0YiuoP9QvT99/tfoJ/Xs9+eFvnO9akmO1aDn96fx
g5l//3e/j5s1J4Tw2t+clHe/rwxSlOhlJ7qtybi/0YxgpLaqm7/X4rfx8sA2yHssHapSS4OqiCTR
jfPfiVI6A+gNKdtwa1aPHFSI+L9CFrYZLmoBOI/MSroQUoPuI3rsa8F3RfyWQ214fUUrTg0cmf8I
W9houfb9uGtE0W26+qjI32kXtmM93mnCxs1cuzWYaFhsmQck0ht3fv7KyMTmjqNzVdLstle/DNOT
ikj9kG6lLlZVGSvDq0ByV3wjoninCl7jE7fWFra6piI42bqyBWZY2zUYYNAzEAT8Z3FEqtZLExE+
nWNp+l1u1CdxLO+UyE78+PD350Nybc5tAk7CBpxvWwDAlvFTCmuB/EW1tZJo1M67rdb6tdOZrTPl
eFWXKUydizHjrg9SPB9Xa8lufWikvUCOWOrof4dasFc3XOk1M001HOwnoTUNOPPfvzshaEqDXCGD
4Bqe8DGiUs3/s8/jr9f3biUN8wbo5bXBNQRfsHgN0ggYkWaEc4W/vM/8waVjebSjzDw02p1uMRow
9G2pap+a3D8NYrLz/rYbfX7FddSekcMgi0j6ni/Uk30rrKRYckcoBNT2JTcfLHrGxREetF2+NZ5o
7RTfS1soy6QXeuHFKQjTFMpJtdjDhNTbJNVM/zAJ475slNy5vsdrxoqMDOwFc2IGKNv5AsUsTiqp
0XBTvKPKaB6z746y9TuqEqdThx/Xha2tzwCRSGnXmAdHLhxwsYziTo2BEPUFxzhYLuOxqA+Nu6i0
wWAyv3BrFvjq8iDZhAuC7gHCzPPl6bS+SUOOosoAg2UIWLsM1uD0hqwzTuYWamLtWgDZxULyEOPN
Ls7P1KOJUmEtuUX4VOh3snevRRudASuwTtyJdzIWNz2dwtzSYupUA54/eC+un+o05qdeknajKttq
Bqs9Hbk/m9a+fnprezn7fvgzms6OLu4CL2or130FPZ1wPwX0APs/e8axDOMRd3PDbK7tJMx+KnhO
EgPc/vNzk4JOaUcfWXrp7b1Ye8nKwmnqraFH62I0coMMWWLM2EIMT5A2xlJL0S9/VFq7RkH6ZKvB
bv6R80w8CyB/g/HHPJNfOV8LachSwBGV3N4vnT4++gLUPebDNGzEhCvPpsq50NpGLh7KgoWuZ3pR
C+ocCwxJzHAjynU3cl7L++tasLKa2UzMuSISRoxRO1/NpErjwFBA0TXbdNj7ilrvlUmyO39g/msh
PF6XtnJAxDbkFoHE81YvQcx5n2tK0ONLqdFzZNxP9VMxHf+NCGjG0WxmmS1faI+AqfVaXugEOJkt
+vp9NtadE5T1xvmsr+UfQYubO5h1XJQs1tWLP23oFsHjuMXRtiqCQsycM1Tndqbzw2moecvhvJZx
yqDgv+P9srOtDVvVM1h1oDKiegBG51xIKoRCGPSB5CqS19yno6XeUjV9vX4qq2pGmE7BADMgLjuz
e/pbtFgqpHl6erMrPC12BFXzbpopqH+FFtDa6/LW7OrsbUIKJb8FUYvTmWqr1/I2k1xxKhlSIwjT
TmUqpUOqRyRXJDDRM0y1oxSXKHoX0VYhycWuE/otBNTayud0s0hmTDRI/J5vb2OF+DxChMuRM/5F
vq8t76XLdrrQPm0seTbYC8NE6EAnLOhJcKVLrg65F/UxG0vJnQ7VaarvGuUmSOxj/AmXsdkIH2ez
cCFrjkznojZ4koVmDlQOOkYtSi7IL1srbrwRByOWbIOGY1X9fH1lK37GjCgAvahINAQsF1b4/TiI
0NK5eeqmmSuYQHL1b1Nb7EzlpTU3bNS6NGpbWPd5tOT89++cYYmSdRlULK3iBU73AwVJR/1Vwiu0
NRtqTTV4pP4jaXHzmAqE8U+R1Em2YPwo0m+91jt6tnFWa1bknZil05v0VhjNU+Pc2nzt9MoRg+/p
FiHF/KlLfXgvY+Eq+UPfx3U364NtHvPi2Br7Dw3sEr/6v6Xgx4Wfk4vwFUoK2aslE+xkmWUX5wOu
BGzXu4kGrr2mp8CmZm8zSwv/49QEW6/kxfLASOJtgp0FS0M5cKHudRiJRgQGwpWnyZY9iPL87kvT
HgbLuu3Uwg6nX30cvFxX+4tzm4nzMMv4GEDmAOmfK6JYhWpXdbLgMqfqo1DeRmL6ZGn1lgd6YTZm
MWBhZ+TIHHAuQwYmNcKO7AlQFJc7yfqk/1JLu6RPitY7/9CG5e2QbSRTV1bGU0Adl4Yl2mqW8XrG
fIjJV8XgFANBgsOCCR221W/c4y0hC8M7Yvy7MpYD2J5ug3DvxzvF/PLXJ3S2jsXWeV5H97eGiECv
bZ0sHTe42HAzLp7nOVB+t1cL1RNKi6CuHwNGtmeH6q/fDH4dTAm3iZTz3K13rmNdmPDzBifRZx+4
drb2ahlfk+HgD3dN/sdPR8fs/l6t57w9QFxaA2GDmc/tnX0tdbXIm3QKTiMM46HF7M7CcIZuw+hd
2NZ5YeSV5r4SPlxc2NbeDygFNXpwwsd2BKZ2F3FtS+nd2P25rgMXL+G5oGUYJWYm9C+yEpy6yCP4
fYVs2dOPNB5CVfi3ri1ZdHhfqEJAbsGfF6oweLR465WWnkKuTUkFL/Ht8K9fi4WQxfF0tUqCZEKI
EHh3ooUEoT6kW+yzl5eTpdANO7u1JsHAYineqEUdZJXpaTK/q0PtZMldFmyczCWoYl7KOyGLpTRd
EJMuVNKTwZSAIO33XWrsqiL+MpowpkWpZPdeZcutug9GUIhKRYthUZ7AKTpDVdCMtJW+WFs1bDO0
+SlzynWZCQ2CJh+6LAxPVnAqNIMy1bHcamnfkHHBdD+NahRIAYMArW+VaDnzHS7brTz1lpTFe6/G
gZXXFSup9M9aXdip9NzKW2i7LSELC95nNWTAsxDLfwrFwpHGZqeF/oaBlS8fQJLgICWA+HC5yA2e
G6RaDsO8SsX0VHeJHZuQYHm+HavQpTvQI9+LbbHP29yGGeAk5a+h/ltJqkNXp+C1YydOfqM8N2Kt
3soM1JuqfnfdvlwaMuJzys58Ifnzi8kFlhj0BTCu/FSoNdBhQ4gPrQQDf9ik9X5U2nDDyMw378yT
o9b9Xt7iZI248KXYCPJTCfpIneqd1/6XEhbHGidtMDV9nJ+G2Hd0/Xe4FS9cemvnS1g8y4ysGANN
YwnUMzvo7qsIOcJvSX+scn1HWnSvDxsP6dauLexZHceElEWSn5Rc2zGWrzPEjV1buQxn5zL//btn
0+rzKm+9KD+10nGYLHfS7rQ43AASrgphEjrTmeac4LJrf4TFzE+GIj+N1FQcCrdfugIb4mXV7+ta
vbZf8/tPiM6Fo6p+vpo4FHMaXMv8lAYTcwT9MFQ/0B22hYVauTyUg3Bu5qn2YKIWV1uqwXELtA6f
0ifFMxzzS1/Ta9lvWJA1KTgZ0BxAUQzAe6HQdZNYbYhXc4qFfVqIj2Uu/lHrWzDrW2CUlW3jZGib
M/DZTKC659uW9TQid3qWw0CV5a6nB/LBCuuX62ezogRzBZKh1lQQANcszoZRcmahpmp+ikS/vh2k
yv8hDH1kN6Tvtkz82ta9l7XYut6MZVLDyAqnz2JZ3Wra14E3Wc226GsvUXEEjWRs5zQMXiHlu/Ot
a7qRzEmnc0MN4ZDgEThT3B4LeO0UCN47MXXy0v+YBPpt3Txc39AVe3QmerGhJJXSmRmCW0VV3Eb3
5V2CKxrk+yb5ZQFSN4Tk1MKbZl+Xu7q5skLiXcNZZB7N+ZKl2KuluMrzU20P5mMi2kFwY3S314Ws
ass/QpZRKgQRcIl03GSxN3de8bmNAtPOjG6rsrWm+qRKSOvTGkx+f7GJwERh4GpHtLIJ1Dslz4fd
mJTDxpbNF2jx+pFCgzxkbg2RqY6cb5lsVlqsen6B9zTPAUjdwWg/wCX8M6St1bZUeSP6Xt09mkHQ
R6YAXMxdV/JWzRQD1TDDPNvH45TvBXipDrkYyBtLW9tAuBXnIgxTz8mMni+tjltNr5S4OFmld6zl
mrZXT2vByPy9PgArwniAQKVFYql0rZTyBXlxqs2HUS93AZFQnXb761JWFkPyYIZ+gZPCvi/OqQkT
c1LKpjip4lGmb65O/4XfRWIEl9CSNShdlk9h0EDWGFRdeYrD4sHMEzcPpt+qHPzWMuV4fTGXSgDd
BU00RAaQnlC9PT+ZNknjTLLCFMbg70L+SlSgGo//nYjF4TcpLTJdHqUnin0DjOT0WEjZ5+syLs0c
y6DdgUQtOFNU4HwZUxB6XaUjI+nKW49BgcHnsr83fXiOjyL8NOKGps3bcn5Xz+Uttk33PMpmMvIY
pgrOeHTi7HNv3opbvGprx4M3pJogW7EKy65JOeYfMvjpqagtO/N1NwnvVcgZru/epRTcIQ02CHr1
3gSd754Z5b4uZEN6GgZ1P4xPnZrtNpNJl0eEEJORL1BtzBObFo9gWWI8S53gvoedPh8MW+1pNej+
hHCt02yZH+t8i1Pw8hE6F7mw280oN0bbEelHmuAwYMgApYdC9Ftp+9X9s0Afq3OKFjjC+f4BLAr1
QZSR00O1T4OUBdPAJoZ2ZTUgDwCQ4B9Tx9QW92gseIRi3UhPcpE4hicRlaUkDcTnzaO6tHBY6XeS
FnZ0nJhQ3WhIstrXcLi3+i3WoUsBILKYGYBzQD0OKOb5hsmmIJFQGj23TG+yuD6M4RY873Kz5m6k
GfyJ7wX4Uz6XEGeBIhV1brlCW+1j4cVPJ5q7s7tM3pp7eclmM2OxAC/B3UI/EuHfuahxkopKUUoP
GMWvjLGo4gsFj8NkeLY82sIk33TM0u5twRx/FGQSiubkV7dKE+61rf6ZSz0kn6WT3ATFCzR92ahX
RFY7Kd0E3dlo9qfC6JL91FMmqCwxvbluMi5vM7xyM00W9WGQltZ8wu9CwqCKgL7GjUcppDkWJomI
OHT0IPsuZ3RcpOORRufHamto+coC2ei5LmEBTL1gM+yhV6uJbAS3ULqdrJxC/3Pmb+WXLm07QSFN
4bhEvPNU/s6XNuSWovQNWdVS9Q6Wzqjg8ckfrcMYfGuV79e3cWVBKCfFjxkzwMz7heUw51FoRefD
qB1NPxLjWyY9xpn2cl3Iym3DaPA88i7SvbkkNsyarKPCHPunzmyC3QTBmSMEYbRR9l7ZNguvFXwd
8EQ4GBZLkZO2nEYS0iDs7mFi+aDUHyL1UUq7O3Vrtvls6c5fXyJdqtrG3AyLHVlYQjkNIKzxBJJz
ZrdLg/qWhLSn1AfGzTlJ8afUNxL6l6eEPBrp51Oa+XYX8hg0ZFhTYIUn1Rtv1GCCYl9wLcgzrp/T
cgfnjDQpCTq1Z0Iu/niueKE6TEYYtyQ2w7RjqKBQUjZKs4OYC/jLcIU6Ebvxl2kXuu1IttBVANaH
fyuLhFUa+YlK5AnNenYnSJ/nMlLz5/q6lvqHCNpfacuSZlbGi2Ji7YVGJsch/LMGLTn54D/7WrrV
mn25eRAHz/xCKLpM0XI+w3cGKezNyIrHJj55wNZM8BSeIe/Hrv+Zw1IY9VtIrKVKzGsCRARlGAAp
g2UtxHVKJmpwt50MZszpkU3CMjS+Xt+3pY19k2GSMyCPhKov60hGa4ZRZTHLIcsKZyyA4eTf9eEB
/gJ7aD+llb05zXVNIs28vB+4mgRsC2WYUjlMCzNmtEsl/azacHqIcrX/aOqZuCthnL4NPH08DmVf
H+Oy3mLhWl7reb08JbA4kbKAJWSh/+IAMW0lMk5IteCsiBrzpmi1L43Z79p+OCrT3aajs7ZecIH6
vMf09i4HCw1Vo4Yy9GInc5LrHU2+iuP1zUEVS8NOhDhytETJ92klenYK/8fGfb/wHFgwsTd4ZMwY
+bslYlZohdZkAHh2mloTBzUsq6MmJR1jPcnkGnVfHMWmKPexXLQ3EtMN4cIcIus2G4ZWsTM9G/ey
pnVPeeMlbphW+VOSiuHDdSVcuby05BszQvsNB7awfZ2veVGqSIzISYx4nwhq9S3RhGojF3HB1fS2
FQDaOAWoe+QlsQLUYZkplWZy8j7nxZ/oIxjH/Kh/gnzRu49lpxic4rci3Fxf24rNmKH0AB3xYbhi
i0tsKZ4pT9I8yUj6U3W/gw+ycJc+R5+vS1lR6zMpC1dUbY08pcaTQFrt+rXdxYUtGZ/gwCq1hOES
++vS9MXb+D8b+c+aFldYUxrDLyIlOTWpNji9XPnw1TAZ2UuUae/XzdactxVDCD4Eyg+uLkQvS+ei
8+N45vxJTmMOQyPv/d3mcI61Y2JZEBbNXCn82rmt1ZK4rblBySlvGUOgiZF1TyAU3GVSYjzkcjIx
az7aeBbXDg1gCsYQV5qM90ImWaOwiVP0sfUexr1lT7Y0/QzKP9Hv68e1YoFkbMDsMJFapOXqfG3M
ci1FoyL0rjuBRlLfV590Xa/vCy8r92MvaLekWIMPYy78ACm7VQ5blQ7/Jg0JXAN9yZkjxDSkQ4WT
nsohPgRJPzIu7qtRgslmEpNQPU918C2Ld9eXvKahONdvk0fxBpbeVK/2JdhVnWyDF9tzvXMIHr3q
2dy4CGuKyQtN/QVnHmrN+e/fOQRZqDVGXyEmae5qCGgU/77YKvOvaSbtkm/FW7oMl1CCXtHafhRn
GYyRugGwMEiOUdl9vmGo3tpT3nu8861WSdTirLF1IKbPFxN2vtpbaZGdxuIhDENSQaID7XZUPyqi
zWycxM8PaQuO4FvlNbZQfMytnSdY+0r37T6K7MBTAFY3Bs3Q4ce6/8IMRq8L7oppKxpe2/X3Hzrv
2Ltdbws+v4vq7KRAnEuR2p6UwxSnG2d7qUIEM3A9GXM3FHiGxa0R23LsR8j/T3L3OX5SiLMnKbmB
jnzrWbpcDgn5mbgSXCsEJ0sz0JQtCMZCzE5DmtsSPE2C9KNsI1uccmemAdF6MERN8FmKn01RILaP
QaROdtf+P9LOq0dua9nCv4gAc3hl6O6Z4WiCRsF6ISxLYs6Zv/5+1MW5Z5rdaEK+NmAYDl3cqXbt
qlVraYdI+HH73FwJF0wLRBHtQzQS0aS7eWEVIw1gsx6AwWkOfeEFH9A775YfcX5PgHCIuvGULzI8
2cqDOf2otPilVhpn1n+N8eH2l1zAFji2Z1+ymf9FrytBFvgS3XDV2QPl9NR7w2E4ZHfRs3k/3Cmv
5WCng92iylx+QHGCnovb33BRVNt+w+ZarRQwIPBRk1Z2v45e5KSe3X/tPuwdvUut6s1YNxdq3HSC
kHcWPtLrPekw+N2d6klv1qG85667T1/i++VheOhOhvcMY+xBOMIUfORsHcOnX6f8Y2PTCnUajqVb
eDAMH4wdd3p5U7EWvHc4C+v7bStsViNgWEN+WqDYnjaHVFk4/6bROFLW90dRSxSvjfTAK4pubwmu
nEIsrzkSmTeDsX1yKUuW6HKSFH66CHZXHeveaTK77e5ur/Q1MxA2yZSe6fUiyXnuUnKBsECc6sIX
tSzj5YNShFo+NlnkxHvpmGtzqa+aOsB7aX35TWL4zntZ+HLTqvBeyMa6kwZAtB98JXiAPQ0MTv2X
lu45mPXjzx07fVBETys/7trlv97Q7ywuCH2pyxwVflbfaWJ9EMafBgNLvqHjrAQSTeQZzLChr0mn
cafN+6JPYT1B72xvMzY0QAYdSNjCb5Z/rOjYSiStw7+yunOD2K7Ll376pxwOYb/zoti1u/EewVIl
aVJi1zL1gzFabt4+l9GddG+xj0rFWXo4H+dvJXogt3fSNW9u0gexprZVhr4u/7vJTuRyKYa54agI
TeJEaZFQfCdnJLXlXl3t2k6iJLsynxBaoRx9bgrZ6JEmSbXwYw1qXyuKhGMPMQ6CZONyKK0u8RLd
6KEgLOqd4/I7ZNxuqXemrc01MSIdn4FdL/xQ1xwlVT9Z+rduPEhWchjU7k7qdBvY4QK35kdrdnlf
jtN9LH+ZmuwR2bTj3D2TnD/Jz3rNK/P2Aly04a5b7v23bZbeUGPFgGuEpbfuZcNtpVMY0Zqy0ncd
wvnZ8ibeLFxf1s5t8btQdjkpazcb1BOIuGwMj3pXW3XBpOSvJFLunuA9Dz7rpfOzsSWHzAqKrJkn
25X95S8UTpzUpbXEqZz4EB7Wv4fYz6V7cCeMWTfBxUeROyKFvgKhtY1n65pOt4R0xIEWxz4unXJ+
QjeyzIpjZNdwCzbLHjPc5QmgO3BdBNCppPy2FXL0Wya5h7DNT7JFQzg9fAhgLEShrD7dXulLp/3e
ECn78/2fNEorq2kHlG8wH4LU+BLC4NWoptOIO5N4maBYLa3QZLjh1srYuSVkiUayKIAzrD76Tnap
d4Ysj3Yu2Ssb99zKZv+0vd5HnT6A5jIsgsDOkaufVl07vOicuVzsSGs8qUfQQPCQUmjtSlO/3Z7R
q0tH1nslwKOb6/cXvnNemjouwrTOqGF9IlHbSI+i/Om2iUunxSDpN8ZfKWQQtjdtXJttEYhj6Y8v
RndfO5VmL5ETfE2jHT9w+W46N7Su6buxmHJdJAYYfL+zaIV3heo46AftTWx2jv1VO7/P+5rhZkTn
duZUUeukF5mzTuM0fZGSj1bbO3Fzb0J+e3vyru74d7bW9Xs3pijoarMKsdXBCKR4sxQ5Ye3tJkMu
fQZT987M+hnvzCR9I6iBOQHoMpxQt2mXBvMUeqMbdt4kH26PaW/+Nq85MzSbPJ+l0tfjX2aUkJh8
zcj/Cfouuc3esDZX89yneVFlMlCuvqSDq3hMjKmxZXmyZRDOQ3EIZulpVsKdbqC9Aa6f9W422xGN
rExngM2iPmaBejKSwdXGEzkK21B2sJrXx4jTNYw1x76lrG2lKQQzrWFs+hXEPzS5s7XcZjNKeewY
z5M07mzJ66P7r8HN8hULmBJUj0tf0r4ngd2atdPeBeqT/np7m1z3jjCq/mdkm9XTB0KrCK46P4n9
/rMmmG9z543Jt7kZjst4sojbrbS/451OW9TOHv3denJ+i64n4r/GN2uoZ1Ym8QavfODqhR1XbWoL
WkomvwFqaYf6/NWQZooV4C4NL0kt+CuVOv4S6Hri6nlS3JudAKunAHv3zrSsV8/Fl+mQLfJKIoug
bs5qHlqDEIwg7PIP8UPtCIYtfEqf+49ybi/P/8bW2qe9ykgBQti4Ok3JWyueuR4i8xirX1F8V4LJ
0T+2o9OJf8kmMU51/Fc2LYu+WIhieDOdnx4r4xZpNXxRd5hFzQusr0ONCu5RV16F8VO4/JzqnRtq
HcV2RmF2A1ANso6Wsc01XElSGww5TnapiufIsh47afZuj+raKaX+BZ5jzTlf8EWMYgZnYWGyl41T
hxsY84eoH51RfM6DzI66b7W6k2u+sAhjBDhOMirUIKASk8+nEVm6qG3KpvOz7KDVp29zegxOreIA
Jor3eEXWLXc2gdhacTFQIVGU4B45t6WVSzfx7Ov9dBUUkywHWmknP6jhXhf8xUpRhIX0lLKvgqQr
aJ9zQ8HUynoiyb3f9cPn0ETywrKEPXrM3/HqZjhISFEthFkZIokt60Yvz1UZ9u3iI2ciDI6uzPAL
ZsWgfs+CrKJlJxEK5cMkmEP2kCRJ/2pB+YrE5KBnxmMZIGRvm41iLjbHKurdVp30H0pXaZUXwBb0
zdQS6a0MRKlGLdvqoMJoe/WDQsNxDyuuVL/mTZHW5D5K63M5Rcqvci7rf7ROXp6yxEzfilRuXrJu
FrwsDCCogTyn+jjI06DYvVJmpVst/fiazH3+NOYJmZvEsAQyacpY/yMXZfo9n4P4LQnQELG1oipf
gnSBaqZaNP1RqcQ6osLdULSsmzj6GqWyWNuwvIqGXUbjfJCXdrCO7PRMO+RDmcZvallEOIbMmh8b
lUDiEMWUvCaesd/1IBE7G1VrRXyU6jh7GRCCLj4UsSABVxdnwouoDlTRzvJReAvFOP26gLT+Nhqt
QXtwPX8FEInY8VDlZekoszBxtTHE3G2hapdcISizVVOr7xHklgfxMJlKIrm5JsGM0HVFGdtZBC2L
DRG+/qldlKn32iIpySID+fw7ikstPfXTnNAS0i/CS1PhsEm06nHrhlpjgPLiyRSAKNTGv+IiLJe7
nsnTbW0Yle5unsJ8D9f/O1+w2X0rKycs9IjrUs/YHNxYTqJWHqfR571ZTPSIDWVrq6U+RgdxsUZI
pBJDfO2bMonsPLPij13ZGbHX5kqh8uklayHV1tAyXVL+d1BlE2IMaSL7yFUz65pUNBCJRcBSXLnS
zcHLRBP2ikqPc8OmU6p7NFNDZJ5nFNmdQDGG2lFFWXyk5J17TbXU//TB0tSuJS3dT6EKqeUUgxlD
j6QFmuYJTSe9ZVHfHvV27H82pdQLJwlMcH8w2qGZjp3V9LOrZNlU2Gg9GK9TO6IPJ8xamHnDtMwl
P9WGVBH6moe9U0ByPO+kyK54LFDj1IRpg8ed6BtHksxDFRX6PPqjDm/PyOUSHYb6p5AVe9f1+kub
5YSyAwAn4BvcyRaAbwrgpHpoMH0zCaVXNDwn27Ja/TAnlegVeU2vfT91Cc15pugYAv6iD2joKI25
RmHDIgjntbGHab/iR01ALcDz6byBcnYT3UzKlOqdmk++MtezQwNJ5mS6/uv2nXcRKFJLWROsYC9o
WiZcOXfWcBe2JW1EC/l87WDSPxHx/utb1CbL+acV7AmKXjNHgnXF6SC0C9Lj3NyyoApSLqHol8io
PvWBmhyMih2cN/PwXOaL4SjxtJcnuNxHXEQiKTlQ7pTstldFZrbG2EJC7MfgJD2t7/MTt25/r7Vq
6ZZ0Pu0E3+tNer6bVnssGcEY0IItFfbQTiWLGol+lMQ81UK1eiQc5HUxgwe9vXwX73aWj3oqUFrI
4lfikPP5NEZ01Rs5EcmQB/OdpoPCBDVznGKLKydYlg+FTsYikxDvvG34EraBZTB/UKCudI4gyM8t
i0IRhyVKLyDHa8eqZU+EO3bsrZc+KR26gV15eoPB3lmUu7hsJ8gqLKjGguTl9nf8XrzNZFMEIJwB
9kp3/3ZHgeZsraErJB/GB5SMSoIs2xh1UEQTdfSI/JHXV43u4C8nZ17iyrFWPE8e9yn/yxTa+Tj8
rGNDdXqpKx7yXgTEKC7Lp25sx4Mc5Y1LF1V2VzSTdSrqqPoI2w2UrwWiEUWe1B/MsOw+3h7U5clf
gRNwqFN5pBSxJYMRq1iuWrkXfWWaP1Ry/aWrFPXPNyl9vYAcKP5zILcd2xXA6564ZvKXsOseeW4H
Lvs5/m7IvXW6PZzL80DylQaDlRse1q9tbSVXhriM4E3xy7RG8VDr5lObL7mjTt0efdk1U1SM6O+k
2Y4bY/McFQu9TCZCCN/SPH102uC4i2C/jNmZMi593gfcrRetRmDBI6bVUvxGjOsHuWupgg6a/lrk
SvtAWKDbeq93jjbpoWMt87CXQbt8cnNR4R01YniyCeC+z09eY2WNpgSK4qPeqUHSYaNG447pd0FV
XWv2Wl57dFDblYh+b0ixer67vZzXP2BlucIDMNwtfYeZgwTOefz6jZqjXBR6aT85mVjfG+ryWRI/
1VJ9VxiKnwjmkziCe4JL8PYnXFlmmbcu58Mgg65smXHqHvvzIOH2ynwgIaqW94mRmaoTBYG01y16
ZcFXaVJeuetxgQzqfL5HxUhQG+pEPxeR8CRQh43HHFT1YKTt+HkU4sBr5SE9FEaSO8pilTuDvby+
qO+CddBWanMYAzae1owmIWA3if7QStaDNseDxy5vCWz17FtRCOWO97m8U9Z68gpLXImOEI46H28g
CeJSk4j24yLRT4ZUFPdhYGYHM5SH5ywN8g+kNtQnszTqHWd+WdkH6rLOM+haGeHQbTQiZ4E5mgND
zWSyz6X1Mifz51KgkM47XEusl6iM3tpEcxbYgm5vqSujxjQNHZRIWOjtTRqHajSZAqOuxWINCpxg
+KtMIHKBxMWgHLQr0Lou2/nFtY71vwbXPf4uAanEgSyrPQatmhaR+q/UTA+tkj/Bf2irSXsfR/F9
USNYOhp7GnFXjg8UNXRAM05Chy0v3pJmSqQLtezruZm79AdITopsJLtaS3cyRZdXGURjgOfZt6DA
L2iY5ziOeqUuZP8AVs+5vWSXYBSyNe9+fHuHxZCmTbz7ZR92Vp7iNrzV92ahPy5B9kOM2w/dXLhC
Wt9Vdfw6opolfx/H4UtitV4oCjCC0pssLgh2/ZLr2QtH/fn29105uL9VX5hmgk6uwPMVNmfdqJKp
k33oJx2awJ24/pYUo5M2ey7qMqxmIjDyH0ubvdQvYR4UI5YM1KwAh5FufI6yh0//v/Gs4323Y8Uy
1sVaG2U/TQdXHB47vTsE2l1l7QFbrk4c6rF4+JUAfRsw6FVttTTky37RWh9QWElQDTFHzdakHSDE
lUNP0Wtla6KAqNB8cT6iDvhM0s+m7Pf5T037mVsS2Z7BjSOPRiBv6XYKedcOA+9LHnQQUa+84efm
rMAwBk0NFV9LuuIUGvkngonhdHuVrlzPq+gtyiFMHmPaEkNICMJJYZZKPgpOoTOa/XjXZlIIeEaX
e7uMtcXT9ak9NaZR3c1V33szsejjaFrdJ8Cqw84cXw6alO3qztEd5fLcBrNdJKhD1KSi37Yy+Lh2
aY8yZHru7VFfujQStuA7eOLBvQkx9PnU0ivLFTpNkp8Pyd2io5LQ9Xeh/sfPLaJY/CXoUiiokSo5
t9LNuZCK0SL5qdx6XV4e6kojobc8zOL0d1DLL8peY9/lUaBvi7y3CVyW+HuL8cppiLAGAKi+WhTL
C42Ng5sWgX5v6v3iC6M+7fjUK6sF3Bp5PEQOZUa5STqIXAhKR2LUV1MIy5vYqJ7mjPrVzm17aWZt
voCXeT0NgHQ3y5UJTTpE7aT6kZprbjqRcCn73NwZzOWmwMoqoLByshEsy+fLtRh5EUydovrmFNTI
PwPh5FRaL3Xb7ul6XnpgNhjWSMPpK6h6c7TbXFriJEs0X0Ca8qhVOReKWIinPJOV45wM8+dI6Pcu
12vjU3iEcw2SCof54Hx8U2AEeVF2GrBQdcjdCO3L2RZJA6u22pah9i8WbW0yxSXjvnh7nJsri7mv
lrHW/CVH8Mgclv7Qt51w+NOTbLDVCXR5YfGM2j7hrCodlhrYDPxpqNQuT1YanqRE3vEX19Zr7SSl
IR09dnD452PJVdqc5S7X/diMW2cY1OxOz5TxZAZldLI6Mva1OYTeHw/NYt4IrSn7aLRMnhstVX0a
rF7V/FSvBteMoumBB1xFe7LV7Zi6EkoDdaN3h/cRrwc0Ws9tKbOWNmpgaX5tGtmxzGeoNotUP+lS
0/s9+J+7gvzvaRZ0xVFHOXnIp1naY3u/chetup4U1FTSRSg9bE5gPA2hOASF7kP4SNAOvyOq72rx
l575eiHZpdRRpqW8AJ3+R2M3pr9yPlbJBxoNaHAgLbD++3cBS0X3cxgsouZHqRFD+RlNrhrNkU1o
XO3M91VTPIUpssFCzBPi3FQ4CQaK66bum3qENoGmtNP4nMxxBn+LMEzKDnrh0n/CG0S+msZzOh7p
1zs3l2cIqqutovtCGQRvlLvbn9UU/Cn7FzyGWOHehoiC7oMtt0a76ALeVdR9uTGbv+XBUg6ZQk3K
RsSw3zmQV0dEGIb2CNBikq7nIyoNAYyvkBm+1UUj4ppohZeHsaTxfudSuGoIpO/a9bW2Lm0OoVSb
WtEOrBTXaPE5C4z8JApitdM4fInFRAngd9qebl6Ig8zNeNqEokyJCrKvhVb51apyyzaTVnhqxma4
70fEMsJpke6LCUkOAKHKIYVp99jmef9aS9mdmiQZMpFB5hkJzDmmMKjfxC7tviTVXD0Z0ai7Q9Ol
Pwzqfztu/nIr/yY7gjmB5CBNipsgZ22dEbW4DXwjDwOnDMl26rn2UcvmnSW/4qOwxO7i7iL81rao
s96YKJNqcuB3XF8STSNR9FXnrs7ArAvxP3Wp129q1NeDq+hDVBzMdCw/D6km7Q35grSTnU7oSKDK
jqBuva21lJkMCwscUn5gJolbJeL01giR1bkmYj51YgSnQRICN0Wo02lGofG6OfgQ51bzNEZj+pil
5me1SZSHDMe/84q8shyEL1S6af5gw5qboy5K/WB1SKP6Zq/Pb3pI6bDMw+plIReyczQuL0UeW4iO
QD5kkC3fsg91/ZqEKqr0kY4jR8//UZBTaXqkmirLDvYwJJfjAodNToAOUyJq/np+4EF0tb1WGvlj
aX7QIeSV0Ggydh5cV2wQrpC8I8mNn9qCXhkKxa9UTh+XguppPkk/VGlYHD0kpXT7ar+I0+lFony4
KmdQTsMpn49GSa1CicISIDWX6VOWxmtmNDKcLNCSe47OnrbJRVJyRYuswEZmkGhp278ciUZe9nVX
Pha5qH6cyYK4A/2moDbHn0vQaUBIusWVIsV6lWmv3onRVh95lrvCOoE7eeiVDgvuzvPR9nXQKU03
lI9DGqqPSbEsXiVP07GNup8pDBNPZQSiM7JS6ePtab7YoathAl2FaIK7YltaU/pcCZfcKh+nerAW
W1HCSgVgEISSPdPSOR3QS2x+JtU0/+kpxDAOiguRVxhlmc0pjIWkHQopqh7B8gMGIaL02E6xbWZj
d7w9xku3uNpCBxnWOTww2KDz2U20IpEzJa8etXoM3KKpLL+bCNOkUpKel0iMfpmwGN8H3ZRkYNti
+VmypuK08xXX1pjLnVQFOuYoIGzO52iGEXCDqnpcpEb/qApgS0QNUV3+S4UJ6JfHZJyhqBDL/mOu
9RoaU1k6v8xll9mLler3naAZhy6wvqMqWBwWaz5MeiM4QdpVf9/+1otjvk4YOPC1LkIebOu9q3jQ
LDh7q8c0SFQvk80PBVH2sSpM5fttSxfBA5bwwyt5EeI4hrYmdd9FlFRlUkkXtPJxsaTYrXW4e3n6
7ykKXTqT9XQBoYMVhPb0bdwam21Qx3rNI1wLutSthwLcoElH60vXiskq1tBp093tkV3O4dpaiMjc
SpNOwmETqfMWnzNOtQ73zRIuH4s6nSK7AARUP1VTmexh7S7NIXALFo3QFXoaOiDOJ1LrlXHp+sz0
0xGmVNegqGo+wlMianYsRnSr7/jny4UjccOJWoWNuMW2WahKbZCPn03DD+VUie1ANJPhUOhWtIcr
vjYw6mLQ0XF/gtrYHF62zNKkRWz6Ezg8h872iJ7dMk0/jkGkxc7tRbs2qvfG1n//bjuSW4u0YiA2
6IHf0KcmQRg9JeYfe3uebiDtwDIBjqHn7tyK2UJCmA+C4cf1IMPG0Qw4W00a7FilhWccDYIFrVNL
u1H0vTa5S4e/EmL+rpOsQAd5s0/aIJmbUYssKNsntxpQ9p1iivft2zJIx1p4++P5BEdLH6BMMwSd
Fpu3QdjN5ZgQIfp9nc2GPWtiJjidqafWzna82CV0/PPGgbkQpOSaMjqfUtWsJd4gkPeKenqKDe5r
uZcEz5L3ylp7hjY3tV6bSlBosLFmOrxZxa9yfDGqeOeuuNiGjIYX4kriopK137ZYBcHcQsMIGrjU
u+SQlOVbIfb5Tu71qpHfaChS2nRkb/Z6EwmZEJgGVNRDDNpQC/v4gxgWRfGnZ2odDExqK6skb7gL
z2RlpIwsUMBTGAd3Y27FDmXfvXas7b7mVqf2RxgD5gomtW0JLupys+l5Gj0gQlVJqdPTWh4kXmNA
shP+oWvHFig6Gk1hsiLztE0TjvpsaBWwv4dMfDa7yaldo+vc2yfnd03mfUj42wh9jQACSICA8jjf
0XM2r5kKS38IlTBzxSgJPaW0Am9RjeLzwLvovp6t8GvHg/V+AUd3DJUldkylVb+IvR6+6HQhHovR
lF0xAZalTQaqgLn6TwkpGzIniRrqO1HDNsBZvxgKfjJEq7YFqO/zL+aRFyTmUvDFn43KOyDL5Q2P
w1+35+W3g9rMC5luYhPa1FiDbR6gUpa5MfPMfACAlztQVJV3UmQJDiWZ5kjVbnKLuam9bqpNNzHj
9IPettNR6PQiJC/YB/elbNZeYJTRB6Ntg0dDiMu3Tiy7V2uYhhOWxbtliYLEbRD6dLtOQtJUn3ut
9VQDJLYdwSu0l9fbBihMHY1isCsa4DJJnm68CjDofJkW3XxQs5nX4VGSIR7vv6UkOW5P356h7RqJ
M9iL1jAfhuUB+IGjjIqdx0/pnjzMVTs0MpAmJLVN4fF8Lyxy0XWxih0DbVhh0T2riL9Vau1BzHa4
PaQrJ5834n9NbVz/rPfQrkSm+dBZ/XOQ65+N+tDNj50m0vS0RxK/Z2yzUIKR9r1cMq6UYYXuo9C8
nrq93t5rk2dxK8LswnOBXNX55MH/FysD8OyHbFgKZ1Ty4q4tG/NkziuL9Sx9vj2B24tg3XxANGjS
YKkIsTbmxEGJAqnE3AhFGjrVRe82crzX1Hd5cClArAhv9DbXjb7FGKUkvhLLqBEpQmKjdmItDCpv
iLrhSxsORgEj3yj/3Y7t6lDnDCrbqZ1RAhcnuYMUuLT6t94Ui8htwhGiSpLrSqjYc5mqCoQ08/K9
kqPybSzlRPaWLAa7qNfLEkAiK2XVQ6/mys9OruJccOUZgvJDGSeKvHPVXXhAuHGglwPsA54MGODm
dOUKvIMaDLkPAO7rTwPSMCdRcoTkGOxJS1+8aYkKiHUhJVvbNQwSF+d7pGp1FJfNPvTNxu4O9Yfa
Lr7PjXufP+1RGl90hWEKwn2yMFA3UnvYvgaluY8Dg44730oAzwxw0FvxSW20CLoc2Cqkb0MNFyFC
3Wqbf1n4RwlnXu0Hbxb2QJYXx+/8U4zNqPNVKaqMxxAC7PtcTAjy6mMmH43RhH2/ON4+F9eNQWEB
KxFYsS0SduzKWYu6OfTj7MvajTzMv4boLYNEfJi+3ja1jSp/T/FawoI4D5qlLcRA6FIF3PgS+lJS
u3JwP9GVMEc7zVEXbkUnkKCwiTIIUTLB5fmWsbRykMXSgBQzNx/74HMgpUcEylmqnT6DCxwRw8ES
Y7FIKREMbLzkYFlBEOUTaC9JeNCMcvQUXhxdrZQfx1qZj+lUTl4maeFBR6bmeYpMiIsjE53fyByO
tM/IL+IIvryUCLJrNWyfAwL8p75YyXAs4xUk8bjHVXvBCcRHQ6hNJEyP1boEa4bw3dtPDej0iMc4
8SMaZdQ7CfFy7Y7Kb/5s3Uupq/3d/ggC9xC8FD/55tvrv/72WVDz2zZvaZzw2i++sa0XQdRKlCjA
zZB9c1q68l5KsDPJcRrtegdAclFE/N+R/scahKLnI51jsOa1grU6+RGF9V1cza68qEfczMGw6Bua
H4bUdIsvefaSGbv9lWvmYzvYlbccCCjDJjNzbr6mWaehyTHxYbS11boEPRZQyNQGm8YiuxYn7gbt
GQ2RsPnSt6obJUDpbs/3laNtvf+EzVEopTTVUg2q1n7+O0w+G3NnB4I7dKKj/Ckkap1slhRsBhW/
9cF/PtpoMtSKF3fiQ3g71r+mYLHD4VtOU6IcftLSfucKujzkSKwys2stgPBhq0IwFkqXNXIf+VIM
SbHuNGbsFoC3tfz77Sm8cgNhSeYhBPwKTP32gWIGcSgnhNH+cNBs2akfM7t2It2u3HZnw156R/Jn
ABjIygMHoZJyPoWjUIlmqUIjnY7y2hph58KnfM/IBZcOFzb1IGJVFol03bY4m0jtQi0RAunRm/zg
XndeddULXcFt3GTnZrm2SO9NrdvznatJsqLrhwxTdflTEJzwpbAeumbnOXbRUbIOCOSviVMj8LrQ
vtCTuUWOpI19+Vi/Kl9Fj945uzEOL/X3bALQuKcccW2Z3tvbLFNaz5qc9NgrpRbyaBfhDVua9xKd
l67yfFSb8wTVUpsILVbixYu9A2gnyWterJ/qDiLgStgDEF6hMYGpI5W7jcIFI1SMQNdimka+ID/4
LIblsTSiV7NJD9ViOXHRQsPy1QqryTa75mmZhV81baNCv5MNuuKveUbxOuR9DUCB4Z9vl5pYujLy
PPGNJ+lJ/2z+0N1/Slc8NU7In7eP9bWt+d7W5jW1THOF0HD2m8S6kuk8Mr43dW+PU7rjgq/tFs4z
EQKvjlWm6nxQWVxHdWaOia8LiVOMsd1rkPLukY9eFKLXQ0BPA6l/gz94fpybWYEBYdEuCdx25kvy
rN+D28xf89fhTfJrJ3BLKKDnU7/jsa7NIoBGA9w/BQCSn+dWo1WafFHVxA/F3haIVehOtknUDOpO
qHXVa63IP7r4AZAp2yDV4DEvsU1j/6t20CFvfBifaWv02jvF24uHr+7D97Y2t2a1JJMEYwke0rFs
y/7W2l+IEmweIM4e38Y6QecxAuWad8NaY4h3HrJtRLkjTxz7rad5/+rHgVBRWwaLw+11/uOiNMhR
GNCM0Cbdcynlo70GZu6fHyRws/9nZDMCXoeSvsAo6EeQ3+lVB5NNaafWS9iYO3vg6lzR9wB3KpwV
AHjOhyOr9WTBCZJAs5Cj9ixA+SyMe/Weq9c9MCyCCnj7SehvrEx1WTVNxnmd5WE6NpHENWktmtsA
4qVQYf4zC4pI9VTLvK6YLA+2jmTHZVxGbfTrAPaD2YGjzBvmfKCqHEwIC4j4wViLXMEyHxqaxr1I
VH7NbaW5k8rb4vYqXvNScPpTO6Y6T+SxcYfBojZw664HObGOZGyWE4/f1EmSeNgZ3BWXQXQD4AFk
H03T24K4Xol9PRZhCsPMr5L5IyRQVp0COl7/eEhnhjYLGUZ9X6mJkPianHngyO+DUfPhr/Bum7ly
T69vTfpUpDXZs3WBIT31Qx6nqR+PVu1BwhyO9rxY35GWah3KkpGdmLAydoU5hq5cjbtgqCtLd/YB
m6VbhLjhcVOmfiuJX2VBPPai9pTNwikQ0ZCZTPVDoitf6rA+zX0b2hQ7QVImdebkSR+5EwTwdgxG
2b09Lde+ikQbboeCN022m68qSlB5cDGg4NDAGjclXra8GpW2U9u5tpkovFF/JrdHkmjznqwTJepB
s61jbx/r+u9IeZLk+GSRqPnz4SDaQCoKjCYOe3MkoQjSY9HKGI4Ca5tKH6/xva3/uLiDjMJ7K1uH
3SvGGLR56veeDhoiKj5J7c+SZuhPt0ezbv3NrUOtCiWBVS8OJNVmNKMyWMnYLJkvyFbhNENV8iQd
vdtGru2A90Y2g5m1rlLDEhL7KHMUTy7sf3G+DdJ1pMJo1ib8OfeSeQhhYKtVXAftVzn7nMinJvl1
ewjXttcqr0iXMxg/alTnJqQ6D2B+qDERfsiD1ym96wMIoO5uW7m2GsBhuWyAF8C1s5moug+0BubY
FDXepfpJl1nraBoNyTuO99o7aaV6+j87m5u6aStUYaQo9auvGdGgENmBVMD+Ethi2DlNLR6DPLvP
qtpeZj8zog+FpO6c12u369k3bBatbLO+MkS+gSRY8YPSlf7T/Kt6aEwXfdHo5fbEXrlH6TImCQ/o
CxTCNvTmVRi32pikfin4c5w/TVnn6O1pTCMvqvbap65sdxKopAqoCXKJbjH6fROroZFIqZ9Pi93p
v8K2sDND2zlUV3YkbTbgaFf2fQUJg/MdOQh1hAr8zBqa38UM3ubwAGsMi7iHbL06HJLBdHCBXUNd
+dxQEpp93U6o1Uh9Y8tl6CzL/VzsoR+vbP21krp2KK1tiMpmOGNdxG1iGLhVU2c3ho7YNv9ixlh6
qtcr5Rg4+/OBZGObhF2rp37d/BMvLwNykvNS22nz8fZmu7YyNM/R38xWI3DbTJieBOoqH81QiIOV
MYLVJ3SQDoRZa+cgX1saHMWK4uTBJ20dnxYqzQSwN/M1GOZ79YsFpY6R/PnLbnUVK6J3ZSTZot3T
oR6CfGgxosd2aHpW+CRFj3W2hzNZp2VzFVFKWjFdazEJrO358mj0l0xtjp02Dew4Tr2mie9SlFi7
1h/K8D7qzXtaIo63F+vaEw979LiwLbjRL/rI8r6ZlxGNmsiXX+gd6G3xWDyZ0KC4/Y8BkYk9+c/L
ktmKpPivwc32qMSEVqt0Nfgme5krfFq8wlPubg/rmpEVpwYujkcSrX/nk5lqi5jnA+o0i/ScTrbh
yBXIv8MPtfpy29A1P45QIple8O802/6e33fv1iQxS0CMaMZwbnPPLF7TA4IZxuflf0i7riXJcST5
RTCjFq8kU5VsVle1eqG1pAJJgAIUX3+Our2dTCQtaT03O2P70GYdCTAQCER4uP9Oy3De6lmsna1z
a8qtUWuME9RN4YwiBb78h5UOgdC6cLs4Kv8m1R3PLcmAdbaupUn1zCYWdnC4X1x6nL7haqzHXe+E
TRmK8j4v9h2LBn63RUopQ90ty/LUn1lmjmlWkw9VHAeiIw/TrvvVDYH34/Z32zKinDaRLkueuvhs
U3f4Vnwvv0KUInm5bWMtPGFYGU9nJP/Arag2tDYb/JlCn6YvfjUYw+kWzDU5XfT/MyOXerZfpNOm
bCaV1Lm1j3WdnRY6f3OtYittWlsOUsB32DpeGWogBOgtMWvokTyMmFQOBgza7MsxlY0Ge6uatnYb
4v4A3EnSICI1v1wSoCOAQuk1RFTNwgn1BEQpEG/duD1WzhLA93iRAVGKwpCaQUxp6/vjghiB2nKY
2Zj474wQrVGg4zYsrVWWHaAigbhA8x5NGuXYuh7UuUC0TR+K4W7ossDunwz6mYOtlwF+8VMTd3P+
o0q/o/XMdTuc+630YnWtkm0HxRxJeKNk1kXSNuY0wt0b7eji0cby/ZjkYbqVLK30VPEkRE8F6R8g
bJievPxyWQcqRvxXPYAqcW+FS/SjupuC34GJunW9s0EOTzbcf31zz0wqzrKU6VxaI2S4jYPYa3fj
Ttvl4BoNPuh3/DQd6tDesLhyECRfOnIYqROrqQ0+XW9sX2gIjQmtDg2Iu9CdItmH26d6JUCBSEUK
1rx/L5UiaHAYJkAgTvcAHm4M8R4WqoetGffJJ9JtwARWLkuktVIFBZMoIGRSAm7PAdKxS5y2Giw1
gajSAtx9RXWoZms6sQHvyQrTmI85ZjH/xU5iKgsUaCjLoqCgXNMo1hhGhX8eXOtBiN/DQyH+HkCC
wTMg19Hjh1+C4ezSIU2RNCxLs+xh6H8wAPI1G0ORw12FIVYfjejbH23FM1CRBXAEIDg5aKacc5CN
dQ5Z5vxhyVhY87sutYJ23njMrZxlZIdIoQHlxXNcrcuCkrMySttCP8yKq2WINPuP46On8ffoETnx
9Y8dxS1yN0NiaKEd5tovTuJGA/leNC+Ad29ExxVPR4xH8V+GRvigkhB6uj21YJnNH0BQuvPwYIhy
W0drXkfyWZXfFsH+VucPLaIzi0APX/qE1ekmw1BADplnGlp4/hvFS82rwNHoxtpWHeK/a8OL6NJS
RllR63WClmKXAEo1alig830a3I1HypYdJQb6A58kt1/+UHF08Mwisis8I7fIO9Z6a8hkUDexACBE
hU45TBhlS0rbq4uHBWWTnntPOtCrQ5nvSWeFZVbtRD0D1gdWVUyIdM4fHwopUzL9mtLprZ23Ep8V
x8GvAZARAz6SKVz5jOXY2dpYoO6Ffm03x+C9/DJ3MWYgnntv2viQKzHywpbyIUWalgPVYavUuh21
vpt1G7aaeyT6I1gPIjwHw9uhZM0gXs/o5L+XBVTPGfwCA8QODLZkgaYRRKjArQBkFN7rPMh8Gvl8
2VjjtRNBVh6SbVIIRAZNJV8FwU8y6RXuAcK8sMnKoO9/TFv9let1SSPggUM9BS55lRR3brkMqLU/
NCzZU99+Ksy33LHus2l6zqoetCzu8fZOXsdLDArgkkE/GMcecfnyDLYJsXyAwasHjHwHApfZ9CH1
XkWx+/+ZUY6gNfi0J0MDXbc51PudOzwt7MnZQtptLUa5YXKW9FlbM9zVzo5SOw/yDlXKitOg9X/f
XtD18cK+yeYUOoAuWs3KggyfUK/QxgqoouckZ5/6pg3Y1GFZUnbS2UgF1vwCxAUowiMZRxNVcb5E
GwgyS2TjWQF0QI4CG5k+casPedv/wfTUdmHnyt1l5EDbDRmxHHlUqfJI6vaTtrDhwaJFG3WAeUag
5WqO5gAhpdtbuWIK+YfUHUSVAP1MudVnTzQX+KxmznTxUOaJ9VhN9MtUpMZ+ce0tVVIZgS8ez0gL
AK2QhCFyMEqtVraJYxDOhXhAWzYiLosyulFakdfxDQsqvgJE/k7XMqwFp5UEw6ANO1hs90td9kcA
AIuQaK2xt+zOj6Zy0t9ub+V1wUquEGkCeq8Az9oqT0jmNXqNRFY8iJ+WEVvhSXcDULFI0USRQ36q
21jvlWO+20MpBO82NIjUqSmvapySe1jv1IXN7wyIKlDPDxHk1m4v7Oq4KXakD535iOAJhM+oATvT
PrUhoWK8plFrPkHp5Lah61tcsaQcNXOwCiPxsSJ4PP8EFtlT/tvf9UG7y8O3P1pU7je+2dbSFPdP
0zzjQoPBx+XnhyzS7/4awyRXBKpvVE/RecYVdrl3yPrTbuTYuwWS9eESNka0u71pV3FXsaAEw4ah
allJL+icewoO06SzwWMKOuSft+1cv2YVQ0qAxyz4YHDbxPHKX4ouytsPlhX0x4dEBAyc/Z/Sz5N5
KO1fW6RRm4aV3I7ZPF1oCsP2s+GzQAvHfcbDz+Pe1I723df2Ows29lR69FUkOftq8s/PPH7pealn
Or5ar30qzUcr/UTNDRKZLROKqzdJrs15YWE3zQ9i+jF6j425wZBxXQFWvpji3cA+LlUlnQ8JcAQS
MT8LrS+sg+4dJszqQ2JsnN+1EA/mQ4y3IwXHu1ZZEyjRCxNEq+JBy6dAkxrQ5t8qESOqYrryHxPK
kroMw9lFmo8P0JAaT859vnHZby1BxtyzLw/5hRo2sIS++Gb0z4V4+Ren6HwBypsyM3XScSsbHxJU
MNgJwwc8ezK/j6/i0XvS7t/y5yKk8W2ja752ZlPlc6d9Cvitm44PtOZRo/OwAcaxdjawX6tWwN4B
QkNZsfGUQ8NyMBnQGp8GCkVGADDBlu7b2n0Hyqr/GlDcC5Q8I+36cnyofwH/ERb2a1cdhNi1+QGv
j9tbthp08HiDEoiHhiHY6i4dIatpYoCXaHyY9W+a5Bzfo8oVZMEfGnqh9Q0faSMTW8te/mtQTlwr
BkU59a0rDYbMDDVoh/3owfkyQk0GVbYNN1/fyv+sDsaurqWhHL2iGVEMnf/4QTD9+f733gBaJbx+
MdOB9FjN0b3BHTEVB59jbVwX0CN5nIvX299oZREXJpQLqWkYc0uQmj4Y+teG/sJx5c1zBzaBD3qz
cWxXLtkLUzJsnIUFY2AD8SDq8lDRDsWS76b3dYJciL71Bl23g4Yx2rnvghaXdmRwG4WJMwQX8Ecv
rD0UA6EFY/lbHrCS+WBF/1hSAp3k09BnF4epb4qwhEKPVZMd9NVIMgXOxu6tBFUwRHuoymAS2wce
6HJVqTYbs8foCJz8ENTWEoyooN32hdWNg1rP+zMa7IhK8LF1c+lLBocetbuKp3sQMAaWc7Sm6njb
0Nq+AcaMrjQmadDbVzzB45M9WnSYQCEwBPl0ouyzV3+VNTp9+Pv8HiV2tPilWITEklxuG22KMc/N
ZgLWXrx2JKj1HYPWXx2Ufw1vAi3fuSVlUUbRpKNmddMD5A3Aa2UWWTi09dZDei0feScgQ4UO3Uck
xpcLAnlU6tq5mB56M4Sw3y5pDho5Tk6w0AM/NVtjvmvxQfKd/Z85xe1Gr3IbMuFTZWZ57/wiRhrl
82cj3en6AUjljSGNlevvYnHK15pR2/SnEouzRRFVjRZUSSyG6Lb3bW6h8qXaaRr92ewn0DY+YUDN
CV0/FE9a9Zh1ARE7slG9fX//K5nwxaqUczUmujOONvaw2Yl9FxbPzZv7xKMk6AMdYPgs+AVu2kd/
45Cpy8ScEGg9NV1OYwCcikz80lPmyYZsGG1p3Dj3tuU9FWXMy0NmnRr3BEGGSCP06GhbQUT5hNIq
OIvAuIs2CVR3VMRESdvUY0KUsTNaQY5pZpf9GbItOlH5ic629N0Kqi1QF8FID0BPytpElmqtLbXY
ct3DfDnoVIJGeJvNRyVQ/a8ZWcxEtoxymcrBxwrXSmxvpHFiVKGR7Vs7CcysP9X2wSR1wJo5pCIL
WTMFep9HLXgY6C/EvKgdIFJAHquk3G04rzxwVyuHMpTEYAFWriq1O5mkKukNTHJm9KOfeCfRtD/t
cW/X/k/ORDgnSUDm42z+buuoL+f9bftrGy+FatDNQ60LEm+XTkXIWEPrOaviepq9nT7N895OkQ3f
tqLcRO/7Lm86yc6LoK1OwRSFVY961VdxJQCq5flpXl6XqvhIqn+1HhANyZq1DN9KxBEkr0RmOdjO
utl35NSn00a4WTsQiNMYcgDEDGtRImiuL6Np5HkVt02qhd3o/EymodglpPY2LK2deFD5Yk5bTp3L
caXLj1PShYP0kNXxfNDyLBydfTnjaoiT/GUwPpD5lW/BvVYWJ4cpLOi+oFcJZMilRfTG5OsYH6oU
BpjJBkFA52ueNOPttkMoib10CInOlAPGGEC4mt1nwP7NjVXUsWW+9iezC6GvFfpvUOss2pd2kxVq
5dxfmFMu2aSFiA2d6zpGP7ncu7MpooH1v/MZY3NU+O2d6aXk730eNjHYaUpoBch3L7fSEZ2e6Ats
FvrvZYDeqcVCe4nzekucUbnS3/cSeECcq3feDlUfiSVJBeRXV8dpHvaFv4dO7PSWaWHdV6AV3uqR
vk9AKAELsAP8i5cSsIGe8ghMaq/AU71q4oKCEMHMrXwH0j7xwejA7aMtXncYU22K+tTA4CczrD1v
DQMigs4cYXxm2ltCE2FjGyxqidntgf0zA4dbfjgVzDnxCXJ4ieZnkTE6KNplRXOvVZ1+9JMRkP+U
VXik98O+Rbza5/407xiby1MrG4sdz+1AQOjzjepQ1kuwKUGrjQjiaQakH2iGD20FBTQxOJAx4n2U
EiO7K1vK7gyaac8YMB4C7g5bVf61DwSYH0hVwHsFuR0Zg88eSq2B2wZ/2MSzVVUHE+j1PRnJFNou
midTRfW9gKrnm0+HLZSqOn747huAO8rRQwkpVycBssU3u8rSmnhAkdDSQ6EbB285jXk82YeyLSKu
yeuO7UW1lamvxHzcKKBrwDCYxM7LM3m2aka8xeN90cSj532EaqzIWezKmLxxztZCybkdJXUwbBD+
2EkGxVi+N8u3+lmzSOAmX7yqhmY86gUbOe1aLDm3p/h/z9HW1SnstVDNFS9jmgf+XUmbgMF7bkfJ
tWgMmmZMqOJpBcJmxXEat0zz3vPrmBu5dYKcqRGlnvc0j7T/fdvS6iaiKS8lN2SjTQlWUJpuaF1h
USi+NhPEDvD4dYrssR9+AvT3uaHPnb+RRquEQ+++iS6NBJLIHFPN+YgvkHgKggCJJgM7oe0Azs/v
ufU6GkNg02KXVkeIwO69JmySLBqh21IE9lHT/KAkd+kQZktg5FHvP8wavXPEhBHlJtS819tbozZg
/vM7MSrq4FuAClfZmx4yylnhI+CxKO1QaTecoGnBVR6kO+3UfekYpDwCzNJrwfDxtum1r4Lu2X8t
K/e/OyxenthlE9e9BylkBxDeMlq68kC8cc8SvoMu8icM52ycqDUPx8yB9l6dgNCG4uEer8CjXECD
2YOKbieqMKv/5P5Ph74W/svtFa6FxjNTavo5sAZCugb21m7NFldDHlo6HR89Z2KQljPanWtTcedD
iXnjaG2sUYUZTH5n1qRrEJOn+uPiDOCee2CcRVOOIaNftxe5+hlNBP73yRfUey4jYWnWA3Rg2ybO
kjxg/LlZ4qV8BiPrzvDzp5E+au3G2VLZCd99FnBctNhskGWBQ/rSJF5akFEeSrCm624X8J4fa7tC
OcbkVgjurvneFxj38MqFHLJpmY59lkHcx6/nYDRBXjw5+a9l9CETjp7+EY00eqwTjB4ZuOITHY2T
2xu0dlVgRhGAV/DE4Z40L3+t8LXE8CbcUsnki7CiVXXy6OJEaUMkeKHdEnNdi6vyuQWZNgtiw2pq
JryF0YVULJ72pyncmhWTp1JNkM7/duXULtCQhtgd/nYTtEn6+LGsvlL7lCTPdvFcGIeh+S68NGLe
wXPj2/v4Dia8Mg2CFCAnDSTYpvKaG1jtzzhEmJ5YoOte3rs++9ibfmjl3o4bw8eh/MXMyJnupvaF
0yHwPyz0frZRvnddZPvjfaYdSHns6XgnKA0Tdgd0aUW2RpxVVMC7e2LADRNa0NQFI6hyZ2fW1IHH
fsLvFKk4ZJgLgjqLroeFUS9h0Rr0LsMtBNbtiR97256fjGKuDrk5+NFQJ8bWF5MR/GrbACkHnSuG
ua6g/9bA9aEkjMUWS3dcPwKkkwCk4N7VJFxeTHcG6dNT+XPjY8mPcWUVbJJA5oFfHRJbitfb49wv
Xs1iLdf3RARNh1b7L5qxwEvt3y0DzTafvG9lvS9r8MF46eM4juHIFtzF5EsKfT+Lp0dG/nRmCSnD
LQq7tagFYjUL2k6oTQCEefnzmE2gkjINLB7Z+A15ox+SLgFxnFf1J8yD+4FZevSYCGLtAKTqNuoS
77e/ujv4EhjiAsOL1Ou+NN97Q028mrNYLxcwGPCpGhlG0tPhq4/Xx8PIHYi9me0CxUN491EIbkHE
XJjdqS8KAxpDbsruUb9NP7N6GEkAhwJYw7AYhDXBLbUjlVl+vf1FV7NtQE8wXISsRgMdzOVvdgot
5czS4EfGfNeAstzhSVDUSELHdFd9NJ37LAmX1goxyLBxZ6/VClDBMUHliTYZ2CaUI6XTtGvKCYNT
+pfyngYe/meGBZKSf7XGf+wol1lfTqVb+LDjVH/c5BEDkGFCXij7urReCF7kne8Eutc9+Vt593XQ
ximR0HC8ZkBbp/YCOe14DYEzFudeSMckcLNfVbK1i1tGlFwPQx/+ZJeI3UacLk2AFkPymIK9ULQs
Kgqom72ZX13oWSH7owV0U5ESbpWX5dV86fh4q4ETB3KlILm6+pDc5onVzyMuJ4vuzUq8Cm0LFLbi
LHiXodOFihwkiHC4Lx1VgwOLqa14rM9ZWEKHijZWgIH7E+YyspSFxJ1Drn1qko285DrrurQr//zs
TYgB6pHpJuw6zv3S3k36wfIPAOaAnPK2m659R9TogN8DM7MkB7k0VDWmR+q05nFngzDPyYYkJLbJ
w6pPt/SV1jcTly7CIQowV3BBoOEHcBO2PK7T9iHvrUfWd4GrUww547ri7MgKcm8kzanw6w+3l6nL
zEh1FkgXusg38EJEze5ynTxZZj7lM4/91OmjieHax5i6E4xgmvEnK5z43ETgInWhBtZBZmjK29Cb
x+7UABV4Yn2zVXG4TujxhRF+LDQroNWiFhwSRDt7HjUem7XxkTjFiyNq7L/7s7HnU23VR6jSb+yB
/JbqHsj6GoxCiRCH53IPbEMktB8bHouu2LlZFfoOdD7HGEVt6NxGo+T30cqwNHpQT7MAe/YvnA1N
T1k0lYqIlvIDzKGv8lkTcDZnQJ5HwUFNHWQOM55OG2uV3/NqrWemlFuxgAbnUuoj1tos36apQKrw
Jx3pn5Tpd4sLkLuJhrLjh5o1B1NZ3XfCwtiYi/xFO8z2cWL1Ruq+dtDQtoECEB43mEeSDnp2ooeS
+7x0KY/bJQ00qgUCmqdsq2u5tmzPRCYC6h05b61cbqVFy2lA5SV2EnHomBF0mv+bWeyo862hoLXj
LAeEcZnig6Ivr1xwFtcwmjD4bewlZMc1FmqSUhczflOFWtkiyGvTkA7zQuWjk+1vf9+V2G8hJQYC
EoRySEaV/B09gMZd/Bp8eclr4/yc3Y0MZWUfUXFBix4wcVA0qeGCGVoNEPXQxhrgxgYN/OXRoI/p
1jz3ilNcmFHCfGaBwsgGAUPcfjEj68PwenuXVv96Haw274UxKKpd+lzbzeawDEsbQ8Ay1OhuLgVy
kL93bDQ7QQWEE42hQdXlOs3NQSkytTEopkKe5WEx0MNoHG8vZeWDX1hRnI1D5wz8zbDSRlawEZZW
P/Y/K1Cbblouegdfoo2LSuxdCHuAh4sb373s3zjVmR01Z0q1nNMRdpb+5AHgSNJWMuOycivOrt12
2C3QMEMMC7FeLaSTeijGojFwNGkO5S/UewWq+ZhfInsLj9n5uTMCWh+QfWZvQniH299qfT//sa64
Hc3rcuQU1udlCk0TBT8Q+nmCROmy1XSXn10J8+Ayw70OAXkUcNTHTz1ZeQLOmQ7O52h7kxN6IKB1
O1qpgdxXZ+AqNID8RqXuEdrX0+72QtfOF6gsHQ0xCDVhQ27EWUxnrtvojVF38dy+JHO7p6IAtU6z
YWWlCCCVB4GHA2Mm+GNVhhOi191gOKyLea4XqIuJfWNiEkFzIR0x7P2UPLDqOGf85DtDVCzm3rbJ
xvFTB6BxX8nfgD4FpLqRr6hT8oZbk1732i6u7fQr8x7txEUrUtvNPg0g9zCg/MFqEtmjERguUEZc
5w9kMY9Zm+6F/apD8e5f7L0kssO2AyioymdkieM1QFF1cQ5VMQwMCZoF2bJR8FhJ0t5fUf9nRMmO
02auTKKLLiZkOcwOD7z5yWy/e+mLrp10uvGhV93pbElKiuBlhUFo08Naz8AwA33F2Ykro9k6NGvn
U74N/29VMtaeua1JNVIgF+8wdQ3g3qvvgc/I+FJvhqGVR4zkU3gX2fUwvqDcbkJj0OicNazHnYN+
MHZpduIJDTrd2s1/SZz0vw56ZkzJfPKqAWFDCmM15jP9r6n3hh6yiVLubbdbCziYqgLOAFkWOgZK
DAd7JJKGae5jjveRVv8U9heRzuE4HbTy1Ujvy+bLbYPXpx9geEDewDiFAo+Uhbr8WrkpFsNOSYOs
HWITYx11mKLhfhYsuD20YwnyBX6wyzywgXvZYqy4cklpHCRBkLzACIqhQn29GUMuZYPaFvXfkNAV
bR90Ygv5f7WnoAOQRCJA+8rwphY5036GNprjoGAxvEyn9DQ4ezc5gHHfpCLKtphmV5Z0YU3+mjPv
pyXk1sHazuJZj/VkCEcrD7ixbISn62aYXBQeO1LyGV9PZYxwaz8pEt9jMSeow7ijw0Pq8rsp1UiA
N5j1YTQhSZjhoXmsvLo5GMQgO9BpmPt27u9xW/IAJZ4xymTv+7ZLre4AsF3y1Q90nJqx+dzrykwk
LMZER/mrXV6drVmsq5MvF39mQdnjmRa6Dj1oFnfgGC1ZvYeG9Inawdhpj+bWlNR1NfHSmpq/DdxO
26GDNcoyFPM1aCT3YeH5EFuBdCAG6FpUF3uQhiM6cFffuBqvMlPFuhIRSD8utF9cFtskaYLMWZIw
d9lW8/7qJoIVAKkkaQZql6B3ufRaD0mOJxKs0asOCzsW9lGQEUMsFRpx7kaMW7WF2ix46DBz5quE
4dpSOE1WEFQu3fleR9SZkkcPI2KaduRN8Qphqa1n6+onRGIBYWkwSuL1ql5JbC4GAGB5bM/OXZvx
X277kY+ALIOiFuOCrr7rZlABo+e244UR3z4P1y9ZubkYMwDHpIFHpYrAqGcM4VUtPmFmgTSh+WMN
VtRY/WtmN/FUkEfhWnfZmL44y7hxFK+u4nfL6GugNADUi6NkkEvTVLpdpjzuwc7Y192efG87/yCM
/HR7jWtnHqAaCAuCOhxjUIqhImtnurQovWi0HaKUe2aYeS1gEugmbqzp+kDgNGPY2UXDBhxiaj9E
DLOwMM3KY7rQJZxc7iCP6a2NBW1ZMS8PRFMTW/TQQo0nI0pIwHl0e8NWXBIFUXg/yBgRItHYuTRA
KHVwo7o8zl47aPA1kxeM9JD7z3Nmhk6yn/jeq54o+XTb7jsz3cWT5p1uDVm+1KbGJIcSO6feAstk
l+P11BrAymRItO0JKVquMXIoqW6gG41pZFqWYzSCryVoiDcffS9DPiLoG4C7APunLXsxrWzatbX2
utRFe5zZ0IQj5t73FeF7noATpLO0l8ZKs8dyds2di7fpbkwssc9bTw+IS7ZGsOQvv14ZDjgarpKH
QYmUy8KFZ0JMIfbBsVu02Q5jEvumj8QHVByHfiwDA2JLt7dzzU3QKvcdzP69j1xcfkWbi6X0KowR
0cV3Q6EtZdgvGt94J7xX79SlGTIfBNxVvpHkzzhLKkjdNhQoiTY27Ps0o5/BmBMCJ60DB4NC0qFn
ReQQH6O1YwT5hTBNl6dsKYJ+JKGX/zSdCl9RD6omZKj8lvSZjSeQ4h4I4xvp5HXAMQGKx4y5DtAD
4q2STZZQj0bTvWrjqvy4TPfpW2J+oPoG89L19Q8jyE7QMvEMBDXFCIAE0+J7qM4ZyQfeLw8gGQ+H
zLpD9RljpH83CwsDMAYBS+iCYGgUOqOXW18nfr1MZYtSnQvIUcmPWgHdqTTZuBSvAyjMoGUoyXzQ
CFIbJVmPo2N0Whv3UGGOlsbL0fzBDLEx0/Jw22dXt08Ov4FXDQzb6nu/NRPo11l6G3fGXe5rESS8
M3DA0vRz2m9s3tqRRPcHA+YYfkJTRglyec55WsxuGw85+VUBtAXqtGwMtBagCx1Vc4191vgWzHPV
KORpQFEHTDMmbC6/WAMSRpCyoD7kDockme4LMNPlr3oTmshnKvdQDr9ub+g1ygc+gjvvPxYxsnhp
UVu0xiC1A4c86CdKos9maO3nfRmJAMoZ4RRC+mHXHsyPXphsBKC1j3luWnHPZHR6Vi0EH5Mk5KPt
g8Nc7yPWYubLrcZ6V6Wm9+H2cldNQkIDFSOEIqSNl6ttXZ7WhazV8PIkVc/7qNcxLXFIqy1J3JXM
CVmbpOTACcTzUPUfK/d1tBBRIJmnbzkS77Cw9kbpRLp9yjx7z7UXv7U38gt1uvb9xDtomyErQ3xB
snG5PpZ2aKjlmeREippv/K15m9+K5+REQnc3hTM48iNXnG7v6do9AlgjXsJIwqF0rdj0MqM39YZ3
MRAYAN70kT58vW1h7VS8S/RhN4F/fq8DnF0hVZs2taVPHZLQl6L+NnVHiqkFP9vptbnL0jq0sq2C
03Wij68HxRW0ilBAu2Jn9khZWHNrooaW2nful6IZDvoL9dsIkkGf8Hzc+HBb5uSfn62wS+ngJonV
xVo3B8loBoIbe62sv7fmo27cM9Q0bm/pqkG0WaWaoo8PpxikaeOSgekdOlT2sk+90kM+5ZWHsq6r
oz9O/a7p0SNLynTZiKtrtwVyN1m0QZ8VD+3LpXqtWXSO42Bnu0Gmilm3B3l4FTVpv0U2uOaZchzK
gGII2rrqa01kfJrbJO9jOjeQCx4xO++muDVub+Va3nBuRf6Ks29n6otean7Rxw4FjXNh76zsJU3f
LP6XlJ7vh1sy5kmclyT7UR4qTi9sv0+GPm41Hhoki0zxluufe3/L0Mq+GWiNyFEuoNRB03i5opz5
bdm7mYgNcHvutHKon9wkLTeAHCuOgCQLL3fMMEucsHLBCpqMWSpoHyPOvwEPFC9ZvodoyEbKsGIG
BTo5nmYY6Iao01ygTvBbk7l9LKB3ixZ7gF0z9S1pl5WLBehcDzc2iJiQ56qL0axk9vNqiDMnM0Iy
1EXIxu6PAPBxX2E88IGNzpZkxurKUERD9iZLVaoYd1lUhs5JBpv5jz57Nqsnkm88uVZ8G5cI+rwe
ZqwkxP7SE2bmdJMH8FvcaWiK0dE2IoKB87uhdO2oAzxtIyyteJ4JwAce4ujMQspd2UZAifzZyOwh
rjuf7+feWU4aa4zd7RO79rFwhsB4gt4NetjKA9lOFshpleOAitECruH2oVns0HzROdt7tH65bWzt
tYzxLYQ0HCSUiVWi/44JLUtze4z9Sp+eoGJvRz5pjRhzkvYRNIpamHF/3DmcGHuq5cadMByxb0tQ
Gt3+JWvLRn/Kl817qXalLJtbBXrebjHGOsjxDhYBYr3Vp8jp61fDKZ9nuPfGtbZSoQfcDnU5H81v
PHvUuTK/Y13nW0TEzpLj7gRaNWr1PN/7rOzR92TN09DXWoTcgjzhvmH3VeqjmKBhnENzSbnxc1by
iItfo1w9BGWeSYyOiKdeY5HZJP1OONCVzyq/BnOZmd8NzMSE3dANd7pIt1BGK3cuEEZIJoCExhiV
euf6vM8bUN+OcY2L1m29b2732FdOuPR/Fr4cs0TbUiJaXfCZRSWQY0TSTz2gXjEY3B0a8ZW/lUl7
lDNOZjC5D3P2+baHrYQLSXmHYbF3ek71wm0wC1AnTjPFi/9dr+MRWuPJjKrMlvDTSuSzUD3DwLFj
rkzDma6w7Ra0AHGx8P0AKkR06O5q/cvt1axYQVvXwlQRCGMR2I3L4OcBg9dSY5zj1nYfTIIp4NSi
O9J3WzpaK1EPt62FEomNaU+8/C4NaWOfLrUYlrgQDrmbG7eLODP4RuJ1bUWCHqCQgAhg4v+VWM6d
ceb+YIuY5A3Amm1gbUHLrjcMFtDXxOMVQyOoZVyug2cpSdME7tbNfOdzzCy4LsgBubZxjldCqjQk
+ZblwxXx7NJQibRU6FM/xtr8SCAay5vmyVmKF9n0MyDE+LXOfifjzwF0TLdd4trB0bFCSqR5oMPF
hai8daycGlZCuymefub+TgABNUS6uWFkbRvlnI9kb8cHU5W9zFRkOgZep7ideVR5PcaLm7D3/txe
yoo7AJSPhgkEEiEhpXKad4IYbpp2S6ylz4wVwbD8uG3gOtzBFTBDgr8dRCt4Zlx+JF2IonXqVItb
qQ7OCuhsa6kzfQDSL6orTUTMAE5gGu3q5e8Ne6hq4vUGBB4unkvDbmfrtFxyDbB/D2TcewfMOwsJ
Jy3MBXAKtN/dtrfyvdALxpfCpCoqnepsVu4l5WiJbIn5BC2V8eiUIthk0b2+vFGMAjQUI7h4ayPC
Xi6qRIkKMaGCZvh8rLofmQn6Ze1ZFtvt5nB7PStODpYxrASFQzi5SiczsxrCAX67YGrD209UvCyj
E429fXDJcrptasUJQVKN8yQ30IGcyuWqUA+GeLUmtFhU1A/dQcuituVsI16sfCB0zjDAjDOLR71a
XU9cqgMgNWkxlN7CmsZLykN3S/D5+q6VaHgDOQ56E1I46nIpZd6SPoE+Zsyr3bw8k9IL85SGmXUw
TRH2VbIztO+3d2/lQ9lA1OPwSgwUKjuXJoELTyByTrR4mOxsX0A9LyTFuEBggp/60tc2PtaKC0pO
fTwIgUZA+FXOVaJzy+IO1+PqqbXrkLvuPtHvPWCbpnqLg2PN1ruuIUIgagUqQKYZwEgJNmw9RiU+
z6eom/IwL7NnZtyPH2/vosrFgzOFKiQq5ICaQ/ULHcfLbTRnfSha2hkxI9YhmR4zku7o2AZOSw9M
+zF3QZqmoG7R91bdPFKR7LSs3i0jOw2Z/sRSaFAk/ufbP2oleJ7/JkvxpsHGWGszMSMuWb5b8mhK
9sS5661D5b0N4Ei+bW2lWImOBB4GCDCI1LjdLrdgyrwFDddSi4lzpGkVJOb/cHZty3HbyvaLWMU7
yFeSM6MZUbLGluzELyw5sXkDwTt4+fqzqJydzECoQVnZqewHV7kHYKPR6F691nPe0Whp96R6LLUX
tF8xQ7m/bVVy+HE9GFBP3mb7kf1cG83rzp4GwozzsGkzTITPGGZNLEU0k3jSlZXtEF2UZ0hlc7L2
hXHe1lU7mOIyhoB1a5iaS2AVCno+mTUU1LGPJl4+YCi5tlah5JWVLTfOvQHJ3CY0kwcM7M5DVPUK
D5Ec/u1dBVFoFF6RBQm7ZzplAypQ2zjnHdk5BYS7srbgEEUDnJVRVTlb4o8onZiINv4G/BZbSa0z
sclZEuPsT32UuOkjmDRAFGnw74aWPmjT+bZrSB6OyB8xX+RsuAcUjoV9nDpSUkaBZzBRUGv581r/
shjkqIzl6Di7udb2XvJjhMaqX/oxT2aF00jaIlv+ikIuLltkzOKVUZCBul7a4vxVfy9F+m0xvX1b
6UdtcE8NsYIFkKSysw7InPaFob/28xKmLj+29ZkQ7SXfZ3HzGbPgt7fljVH0upmKn+Ug3uPcbIm2
EKpGyqu2Bbn4uR66yKKwaT913tmY9tT7sygg7oiKLhpV5c/RDyCDzjtAtukLB9dlr//MJzsuMG+W
+KofJgsg+GEA/ALTCMko8XtRYA5SwMewX3i8LF0aFOkSFXkTEDLu0tELFhvUK3Q59KOt+FaSMAIB
RQBjkPMhLRdxh0Y7UXvwJvM8jo4fcI23QKlrqi6H7LhhOAt0TaBh2QZKrw/2NDkGA5QJ/OPt13mC
3Ea/opRh7ROm4jGThJDt7wdIHDix97G4L3Ir86D4cmarFZVVGgGHAhKeFMT/B2Rku9suJbeGLBli
F46Px+71uqp0tsBEgg9XFR7Ztw6eNSnGYvczBFqCGSWLX9qUsd/PJIiLp4ePRtUbCv/aaO66ZUbI
YgLu8NVhJAJUejdqD9MwHlymqvpI8Ia4XfAkRfq8vXdEkhAbomxDCpr8s6Gtu3pZESO1wE2t3aov
ESgOQqhu3Ln5Y5q/+k1xGqe/G+NuskAOskyKAyzzIsDhQRqA9zcGUYXdnt3JaFdzNc/ecvT7bxN/
LsiXhd3d/qZSKzZKFgRANdw4QpQw+OKTedDMs17QJ4PPD1ZX1QfHG34kvquCkbzHvyMV3KacQIaH
vgQSiOuPuUDtuy4Rsc4V1NS07uCXe6DD905fnma9/5Lmnxn/qwHd/GgHq6/vTDpEtAIFr08i0qqm
NiVrxwm1t9eEjtKAJVwcK5tmVjBqn+vq4M8QAcdshzM/g2Hq9h6/HyQBguvSkLDJaeJYjM4lDNn3
0BYOqrSMllEbMDMZW6z8snifwTjSGUdm+jsAIb9WvaagEdqueOE2wLg2Eg3cy3jdiA/PgvC1AeTQ
Pq8sSXf5UPO7pOj0sLYxWnB7uZIge2lKBMcYXZnrbTFDf6rWY22mzyX4DW+bkH25bU4FSDxAOfHu
vPaj3G6Xpspt+6yzwfncm2jxVlOtHed5mfa2ugsgs4dPiEoSXoWYNRXssYpqzoTTc+YL23XOELnk
pXHsKB0UjS7Z3l0a2n7IRQZqjHpZIB5g71pwt7A8mDxFuiRzBBx1oBgR4SzULK8teGNH+Wz2zhnN
oDZ78gkg1ArgkuyYowHwnw1hu5alb4hedQ4MzLulCbP+6GvlvZH0+0U/NiZwxZC/gUzROD/5Dj+N
3admfJn0fYcBmN/3lMufImyovngcpOX4KWylu9rsw21Tc7/Z+apbX7qxuKSQyEPFBTi5641dnH7B
mxEbSylYuhgoml7MQlGXlUYS5C4owaFHAp4KwYjvti3IAIhzTqqB0qA0euSZjYPSJul4hCHr+Th5
HkeEMQcoJ1DraAAEayWYUalH0sSenanmDmRnAy0/nEQ04fB/wvPT8ZlVM54453k8sPGe97HzovRa
lRHhMgSxXLK0HtZdm3ZA1vske6JJEX7sI14sRqhb5COAdjr3nXNXNkFVfLdBaMg1RUoj9ZQLI8It
iHJalZcddsytDuZ8l2efeal4W8riyOVHEU55PaYszTqsA3vV239NngprLvsg+OIQggDRN8aXhSst
8YGz0f3OPWf+X52xAhP652qNeLr++u3zi27KW4wHryXqw9enKgGXFc9tBjsZmKV6xuod8ZNuV5d5
+4BZMtW6ZBWerWSqb+kfQqTYySFNP3SFnrvnSf/T7MvAJo9kumc9e6QZVJXBVVsu7lPuHgpIOjvk
zhuO/MUuQWe0Y66i1iLZZF9HkWlLUaD8LdYJR7teCwZKtnOCJ1xVf9a6JCLdo7+ohj8k7nJlSDhe
Yzd6DVAecBc3DdB+Dbr69/MPOAoqNxsjB9JawedLdPH1Ndm+I1RDmgK1dQDPVJrK0v26MCJ4vbOB
SrO0dc+dGS8kJtU9uFSm3x43B9cvgDUo26I1DliKYAUExoOXNKO7HV/06gOcX0J8xb0l61sBCYCn
CKSlEPHFaQreDJmzoOBxbmmxxJOTvGigF4t4C8QXoUx/SE0fLIB4MjVHg3veoVxLHbBTr1RJbkvC
FR6X0OwFJAbIbFFs1gJkd6k5JWfDfyHOGljuvlV2y6RGUBEHDlLfGI22P79IfJZ8mqeWDAR19yMI
oCzzPumffj+UYB7gXxNCKLHGtCmNGiZ86E/OmfE6Nn+MFKMphgLHLnPDS0PbO/piLZmRzZh1acnZ
6v4sMy9a+Us6gohe1QtW2RGTAS3B0MU4wk5/XCfnS5Uuj02e/+S6IitVfRwh2DvMo7xLagKPx6zr
HPSZF2TZr9ufR2FEzCPyaaKJUTfkXOjoN2MemeenKoluG9m25PoZhAIousB4BaGPA3e+/jRkHBKX
Lj5qk9D93iHumaFbLtauq1c/zDFUAX2E7C7zBlVR9P3qNjoRoOzBmIX8XSwSrtZAR79m1rlDRT4r
PhE0n6f56++vDrOtYEvGSwVS7EKQtYrZIondWWdveiUAyU1oR+RxmRyHacdrFZjxfTkI70XckGAM
ICCtEPsuet+1nJizdUYDFdOYRb4zR9rv7JxEjTPdrwNXJDXv/R0GEW/x7/agFkk0/Xnu0LMyrPM0
74rx3GHeg9FT6ueKa/f9bbjZgYAWoAko4Ikc+ZDMMWiN5uC5AwoqxKsZ3GapocLvy1fznxXhUDX5
5GCiw7RAHMQDpz9svYY5BTfWoghHMtdDKxiNexD/oRIsXO60r9qiANnZ2db0sAJ5bF47avlf+XL+
syJkzunctk41YDnooO2n8rGzeOAaHfQxFG8g1XIEJ9cylDlqkDyc4X3ByD5n7VePfL99kGQeAO3s
7aSi2YxFXYeJdVlzZ7BwkHpUbe6LKuefNlIghZ/JghGKFyCEQGUBKYLwYWp/nKi5DvZ59L946ScH
Q7affTAnNSb/kmpWG+TmPCveHrJDC2zh9lJDLIKC9/XKrBaS7Vz3rTOIcHde9xNkemsFSmm+RBDc
2d/eRplPXBoTLkIvmXtaNBp8wnxo8j/t5ph1YeIoHEK2JMwwbI9ucHKhkHm9JI0Pw+rW0Ds3p+Kr
M+9WvwjN2HCzuwGdl9srEpyPGNtEFoYZ8R9oh7zjGyOzvbCstqAqTbFjueZi5IfxwBt/3bazHf6L
e+ofOxu5F/B/uDYcYecMy0/W1crKuK4S/75YfC+0qtmJ2rLKw3qcukPn996xNttIM0AncNu64P7/
bx2iLlCCAHJK7OCVUFZP0pYUMY/9H2D7vP23C27/9rdvNC8gHIHiAxEHs4rMLBOrWouY0mXXkeGI
sxZOPd9XzbMJ7KGrOMyyb3ZpTwgY/px6LeAoRUzQGLGBFK2bOnCbb7dXJXjhu1Vte3qR9NVNbzDN
MIrYdGd8If9h7f1P7jCcuI9B81KRy8q+EIB5KN8BfoMu37bmC2tgSPOXAv/Gnb2iiIvWTGjNhkqg
TGzV/bMojHMDdIOGz7vBJOAKUGbS9SJunRpUOXdaHXVm2HnTYXVZtFAagTwt6guV3qgQON7Z3f78
YnlNA/1HCyi92K0efX4Yqh4w4KexUS1Quo0X6xOOmUNLw6xbrG+ag+XLdHfbJaSOd/G3i4HJn9jA
t90zexoU2que6juvNBTHSWoFNWkfI2rbCKJw8U6NU0AQTcNh9RswhvWBW9nB1CiSCKl7X1gRD5Hv
ZERf0zJ2jK9u0oSDWWKQW0eP7GdvvdzeN6ktAHYRepDlEZEQXtN7hNlOL2M8v53AckqoJqGnEJko
Dx8wKecES1P2h9tGZduIdG8LuG8sKkIZM2WJATfLy9iwfw5jBmGmGrwe5w8Y2bgD8AzwwZ8pBIkE
y60a0NzHGEx95I7+mA7O47yoaO5lGwjQM94wGLOFIIbwsXhV8QUzvGVMMJ3ZvRI7ZmkEptuo/M25
kreDemlJWNCEVMLWzKaEiwdH6P21xf4DOwb8mAfSLhQCxasonSxwQg8w0OrVzgM/0EIiP1U4tyzc
bCC1/xkRjpBLNR1K5UCIND2YT3Z1eiLssHJFniL1MFypmEfGoDV84DqoWdy2UKKZ8PG7nd4+Fpgj
zXCb394v2VIcHe0HkEcA+yl2Icq1TvCuccoYxAD2/OAnoW+fS9VUjAguefvul2aEx4u+9HZPrJzG
egf2TcpB6dGtxp/GUut9sCZuEmlVBQFxFwzNczJ64TiQBs1GDajXITlVNbpCFlnYobAnbTd0LiAo
+ZxG3Fo5iBo4qK0Wa32+vTeyD3Dxo8WB+s5oGmTF2JuJx0Z7AAuK4SruZVlug7ox6J7ApgzuOGFf
Bl4UKe+GIk7d+3F8ae38k9lzpNckYOPPCYwNH1gSqIB9QGMBQNKFK6YFDUI9GlMRV/5QRHxw9Hur
Y2Xgd4WjCJCyuxLAx39NCUvrOruYi2KE7tGO7JYPXGLAeIAfC8JFgKcKF/4KQkej2/aN6mnQVyTM
mhXqq4rwKz0cF1a2uHmRVnTWAhVzG1Z6k0Ve2ZychYb++ApBji8f+C5wAxAE41LBPXZtqUf9qVk0
XsRD/uoQoIjPUAG8bUK6GMykYRYExSywnFybcCHftNABKaBTvCzT1hUD87EPtUZF+ix7igBe+68d
IWzZfl9q5opcrBqtndNAMkVrw1ZbQoz7Afaih76RhXOm2EBp6om2x4b6cbY7WbhZFgxTg6wIydPi
oIFMP02dcQBVOIay7lyWh1nyl5kSCAeNKleU+jneJXhM4pGHAvz1vgI8gDLahESAgjKsTX75tWqg
WhqHLixsf37hhsBnAmfU43E3Jy/TfEqMOZjGr7e9QxqIyCYIBxTgJiN0bSMDbmoCD3cRewxifuCr
DSxj5/f7YoHwmSIyyNINiBP+a0vYsX7i5ZJrsFViCGCtAaSxPyXpgdjd3nSUgnD44eLLGP0XE099
9EVQzRUWhunAJV2QQnmprgd6xZ7qmiqaVSKk8+1625CywMwiW0Ot5NoImd1uQhuwjFPn7Ht9kHRB
n5/2s/eqmbuh/mp/KcATRL+hEVksKN5ZAWYB5zlqwL5Tmmx/+1vK9hdFRhwGNCQBnBJOOoBC6zLT
qoy5znYMNOO8BgwOIhwVKqF+eNuYzDkxKQVoCLC7yB2FpdcJiKKB34H7H2uoXrf+QwW61Ns2ZCFl
O9jEBonOVmK73t7F8JtkrpcyHgftVBRVYFV013R6UHJUDD0kDlY1bABsFW5IdrY3fbNtiBwIZVFM
c3DLwWh1lG/0iX1h+GbTXB5vr036sS5MCAevHG13RGMGJrwQteUvhvNQQGuKtWM4E0vxsVTGhJNX
bWhkzXG2ctS+nJoYYFqry/epPcdgD1MYk4WUy80Tvpo2zkZfJDBWNssnh66Rm9sBnaodSR57ykCR
okwzpc4I5gmg89CrAfrq2lGq2u8ys+nLuOpR5wjYgvJ12GsVckk9M7VvzGVdEVBo77FAHw2/DUD6
NUT1Ups/7GogKKFmbdUESEPHv8BN1z9VS5kXO2da8n2zEavVSTf9TP0ONVDSJ/pzNpM8CaBllTyN
1PASHG7e5Q9aSWdFqihfG9oMuu6YGMrZ7veLWwDCw2U5NluMoagPGUE63E1oAdz2RqkRjL+CLx//
AHV5bSRJVyi/o5wXawl4wVYM9raBbr/eNiI9VQCBAAuyvW7emGYuVlJplOHFUeIROCX5fU7WZQc5
JVcRBbf9EAM/4j12C1ygGKkUfKHwQCTvGXikgSxjnKKk2q3OCZQ8H1jLNn8P0tGNKVI4Udncs54Q
hL8VRfHwN6nk/7lXQCKAaQ/A30EtdP05wKZZ5r2Hv93xX8rikaCBP2RfP7CCCxtCAIccZW2zHC/m
fqqgAwaKv6DdyLZuWxHpg/5/KSjRAG+Blo7YSV0HLVmddXszr/uFBn94D0vA09Bc77o8oOVnKCdW
RaiPB+fltmVZzNv0KR1cHCh/isOooELIFpe6uKDyatn16diDEpatR42vNdC1emxCy3p326bsGF3a
3P78wsMBy2RFP9jwPTbtV715qFC67juV1rN8aR4o2FAWR6dBDAl533fTRMoYPa4o8SCXWtgRRBSe
/BEAV6Vq3+YJ4onCBDlQtEgugMfefs7Fqpg+cSiQcfi6Hxj8MbOi9tSxHebKR/cw/HHnP//+LqKS
DLakbVYUVFfX9sjM0pQOKBq09RN1TZREoYtVqIjeZZsIPl7gicD9hnxJsNLkFrQHuYZv5SxRmQYL
tEWZf8/1Kob84wfiq7dhqk0MdG7Nkusl1WuOp+RqlXFS8Ag1hWFCT9Ld3d436YoujAj5n+a6oHsi
JtKleg4L3gU036/WHCaJF1nj+baxbXtEp8Ak9NZaAFQBczrCihZW8DaDD3LAMOrpDAmfgM+KgpvK
iOB5Re2Xk85gpBxRGV+TQ86dyNFzRZBSmRFe4b4FHvhWw7EdRgB+DqX28JuwjrcoeLlbwqXEq3Xp
024rKTlg8eEOktf+kBNF5XC7dG58E7FwtaTOnFottstz+pCPkJleFY986U4hwULRCl0ERJ/rr+5M
iVMnYFGJW8Aaif+jKMqIlaq8X2oFLKLA36BcBY6gaysGawff0rAOR//Fuoc0H0M84D5yJC+MCJ+k
yemYeNQr4xz8aMi+q6VVt0NkyQh4nf+3EnHmFpO2U5ttkdozTu0rTe5BT5AqvFdqA+SXG+OCBZyh
mCwkEBrsqwTJb/bNGn8x6zCBvsJWfHmVFSGCGYuXZ9mUISgbDyzqCgPp9BPniqgitwJiFAy7osQn
jp93HC9Ysyho3DvsblNBH/y9RQ9+/Xo7em0f991JQWv+f3YEP069vCJtU9IYanoY4A71pscTBbop
pAhy6wfleqhMuFRrE3LsekSneygr1MK/F/7L+EjSoMRk7e2FiVOu/0QaVJUBkNzyHtEbhsrGdYm9
iNn6tHrm3WyZgdYf6RBaA94rOniIfzbrcws9g9ayd7etyw4uhnlxbwPzgNle4eDa4D4uKjCLx3Vz
QBOm7R6Iij5MWvDbAByYUdp4A/TtN1xkI26pG71foOvX2EkWmjo92PnySHi/q+hna/k0QlgNY754
kKlExSQP200WFfUAVO7R5BZuo6nWLTqmCH5r/adWB1MLOfDToIdob/+6vY8SVwFXBji9kZog3xJ7
tSugocs8tzQuJucOpT9Iwe5pecdUFTm5HawErEdg8HKFvWxXDRBro6OY99BeZrt/5RM5siU91XiO
KjxT4hsbk8m/trbfcvHdUr1uq5INNCbDycl3WFXGFTFKkgBdmRA+kNmWDpiOsBze4gKs8oEHplU8
dbQ8lzO9A32QotQhuXA33nBARbeW4DtJosqy2r624Yt69m0lY+Cp2pqSOHVlQFgR9WhvzQPyxlVD
wrhrzQW8skfvKa2zvdv1B7s53PY8+YpQWtZBSITRfMFg0w1gugERQDyl7k/NdJ5A2/F824TU6YD3
wEQeVEhwN147wuyvRJsXrGkYQ/Z3M9yn/l2qmh6XrgMz42AatHGNuEKwnXs9aTUdAZ7N1R0HOW42
/36yhSvqPwvbL7jw51VP/aTNKc5O5gbo3QxJ85ETc2FBOJ2ozVvVAt3uGHPGLeA7tPsbzdQPGEFX
yN1ogFApF7nUnYIYdUpxX1Tkvvkx+kcVJbPsS1waEFbhTs1ilwwGrBocIMGkQkfKjgj6WpjBRocL
XIhCXNE7ndtoE2MBOm8C20mhcOnfUZMEZMkDezobi/7FMbO73/fiS7PCQYEoEZ1Yw2icJQ96/1Oz
Uf/ugjVVtZlk9x3ejf+tT7hTZ5SgCtfE+grq5XHCTC0cholG3MmfqPOJLsanJfe/s8l20UxPKgWm
X3bpXZoX0uTU4KNtNjDfJZ9W+synKcC0+9JAU6oOe5USryw2QKwGGrkgyUNjTTi2Oe8zCr5EGmNS
Klv7wLQjjZ4YNJg+8PXAmggLrrXN614fXryUjcz28fWAsVjHk1OfgBD3y91tK7IrD/c3SAVBVoZC
jfDpNGIXXbriGoeJZDpjJcpWtcqE8Hkopt0IMNXYMGgqQquCfCOoukO+XXEvSD/Mf0sRWepK4mup
7uFqLdkGfQHpFWgS/Q8FI5DcIOPBaxnl6OvPojcAEbYdp/HgvXipFyEcTU37gUsbQx2Y6sDVis9v
XhsxFozHaQO2zNI0FlUtmiFa4fwm5caWhyNR3F6voIhAX1oIe8vAzNpoYKU33AgfP9GfWuPUVTwy
DYWbySIsriL0cIgO0I7IildpExTIB4PGflN3kU+oHqL+rZJyl3kaJEJASQccOiKCcDQ16KLxPFkQ
h3I6B1by52rmEfUxS3b70Mg8Da8XHEv0OtAoEOw0mJqrHWrBo4H3OZRTAPGcnCjemdLFoDT81o3Y
0uxrH6BG3Q2paeJkIg3hX3s98npF4NwuAOGJCXbof00QIc1ZLOpmA+gI48o4NV1xt/AHNz0YOgn9
UlXLlHkAyD+QVMHf8OgTl2PlZbs6vIr7Nt3j4bWVnW9/FakF1Enx7TEa927ElJoa3swZchFLKwOt
WSB6o6j1yb47SI3/tSAUGKqGz4719jzuX/uyOrHxF2iGUkIVF7f0Qr00JJz/LCW5aTMsBWDHJD0t
RWSdnRfUmRe+t5eomxQOLfO1S3uCQxej5U/dlsZtW7fhOCAHoxpEkW3eRki/BZ0NjCI4m1eOy1i6
eFyZIDvTOjco+2y/Dt8TcLLedgSpJWizAO2P8/mOa7+t6o6MBkK0pX+t2ycfVYUcc5I+2FduG5Jt
Gyhf3/itAVsTIWsZeOltw57f3ot9bh3hDKXyWpO59aUR4eAgCpRNMSCopa6zDYn1g/uRZVhgPMc/
ePGILO6FPSZ85LAwQfBlQE+yd37qqtEW6V5dGNk+2sVbBFNnmmtW2Cs7ryJ//LUdUH9SMQ2prAgp
LwhJ07LPYaVhaR1R7pFw9to+TDA2prijt30XgyfExhE9odUG+Z/tu10sqAW1VzZ6iM/8D/cX/cIg
ZXynFUHffVM1m2RhGmqp4HAC/Alv0m3RF5YoeBY1thZVDHZSN1pZN/3dp802t6pr54WxV+6Ov0mF
8ZYb4LWFyw3ZAVSbBJtGOoEThZYVrtIErU8I4pR9YDEeudPP24dIdlodkP7C/+xN4Ez4ZLmWaW3N
aBUbTtw3LGqyM+TqAq1TULnIXAPQLpTqN91USOFc7+I8dQ33U1bF4y5pwx+dF91eh+rvF3asYVzz
ugrrgAzzWMeAXaf86bYJmctdLkE4Q5jTmlnjVDCRfZun+/K1nu6B0Q1H6ydaA6FyUkIWesAxB8Dk
ppkClavrLTPQEmIWpLJxZpdgde1g/AC2D9ngVird5NjeMUubfdfPaYcVlVDkHMsWxBN/5H923d4j
dViVhuLMSi9WAH82CA5mChDxrldUrcg8m6qGPczk91V2rtEiSPXhvihcLZjpj5T9mvK9kayKTyfz
8kvDwlZ2PDGNqofhPusO2roES873SXWmKmCwzA1B67oVtzEVCeai6xUOueOwxYeba+OB1KdkPHyk
5QkUzn8mBE+v9Gade8xTxW+blYfLeOLpr9uurlqG4OpuaxXprMMxINYzFTuaPxAV26XKhBB4XJol
fufBBHYKcxLYKbtWJIxyExs6BpVy8IcKeZXlFJmHmcYqNq103eMZZoSdRX45i5Hubu+XLDTgnYhy
AW4KtD6FLKFIWWMwDkseCOIxk2FwPOQcIIr9DgzgRINQ3Ji47d3aDsb3lZuqxr50pf/ZF+FADc3d
wiEIFa7+Hd8rKV8+9r3A9IViNvo3787ukGp062PiCHlN6NUhiA5CWzUaID2nF0aEc6p5E65g4lVx
nk6HFOIHEz/nnvnUTIrarHTDLgyZ1+eUJr7uLpWDSMR22wQaKi+k/0CzwYVQzsY0DoyxiKunJRht
WyepYivTg6576L0uYJCb3imuPlkBDnfE1g7VN2Juwc1zBlLDXrPe1qKZgd0G2RfvmWcPyhtJlgpd
WhKimzO4PfO4jRvQTKOMvSTtL5vy/dAnQcNVr7DtW4sZHjTON+gIxs+AObz+RBMQ35ueLZb1q6bB
ilGLeyt68sZwSQL6HZQNt4+wyNj5lnNd2hMWxzGbnxsFXMJax5hwEPi3XR16zA3cIdstGB8Aong+
TP7Psi/32WSehtH5wzfnsC1dReSSbjQqHCDiISB/FfWj9IRPo1lkLB7105RZe8hph4TdD86XZFIp
90ps4WGwzSuhpIZdENadO/PiYXI1j7XGdz+1i+6CpKKqAm3CQBbpqzqy11oldSeyY227DfZczJch
DdhkO4QD6FRkyK20y2MMt4TJ19rZV24w+0FrfloaCHlY+ZNRPFCNBzr9PoNffjS+GfW4GzJwMo/7
299eEnbwY7ZCr74RMIvgK3fytdHhTR6b/rBnYBHNAlc75G2t8DG5na2ahCsCV7iQ/zDHyXRmjjnm
NQqI/i60D2w7BwO5DQUHjLmpRJO3TyccIdSu9e1/SPAxE3V9hDStnxAbBmwymN2DtUwYiBIhp3V7
9ySx9MqKELRBMZgTq4AVC5PPrNtDUY259PgBI2Cx2jBSmHoUmzhTQ/rM7qY8Hjp2IOZT1WhHkJzf
NiL9PhdGhJykqRie9+B5jBPMhhbPifUzC2pLcS1IjWz+j9c+yjFidbnUqrUxCFbCTetU6ruf6xJ6
nUro7u118O7bX5gRwme+OIu5JnMep2UWlsapdD/ltnYAxWM4DfYXD+0vMz0b7AVEmn7vhn4/R0nb
R7b5OOAx3e1AKUuK12UJiHfXWXc4y7FW9sd6KoCN/+QcgZ7djY22S/oHT5W5yWISgKQY4YNsKrCX
Qj7FzamtM8PKY1oHnXbfHss/+U/oxdz+3DLHvbAisuJVtZnywYYVpKDI7cKyxBtrsMPbVqRrQZ0C
6E6MwkA37/oQzpWBLvNmhVlhggbPChWAp2T4ZpPnDxgC3yByDUxqI4G5NmTMUNccRrQAHcCpn6iX
/t0NuRmtSaUdnHRBBRvqForFSbfwwqZwYtZMm2g/YnG4MkK3ep2NE/gLb69LdmAwTb+JZACAglGf
63U5wzyhEJ8XMZo/wVA99ORHTQ5KsmFZsMS8Em4A1OFQKBWWYhS0MdMKZtqdfeCxdgeuBRYlx+YJ
Qu0HVgRpQAIjqEMaVPtsX+7+fPnWhdbphe+cu/SpC3sQcR3JgYU4PWF5LKOvLIBgwYEe+c/bO6L6
qULbkC9jluQkK+KcIRfahHkOtw3IQGLW5WYIB1CbeU/NBJthueUB/TjoGQ0B15+p2e7mygKO5dQ5
Z5tHhNQBUw24i7y/b9nBhfm3qfGLmlsylSmzRyzQPJM/SA6dqKD/Dvhl+eJ94q/JH8Pr/NiCo/CM
kt/tlcu31nubekfrV+zIpnbH9YLW4HiBanNAKWuijBhKjUJJzo6/HNUwXGUYRBEZm9yEtbiwuyIG
44lTfE+mfEfc4q4ZAxCF9nlgEBKgIciWaJjpZ3u6Qw8SEk97THimWRYtyqaHLEpd/iDhkPnVnPRp
iolmkrGgw9zDbISzSUJIjAarijvqjf1evJzAxY88CDu9DecKRzrLKj2DXmls9UsIQaFoNaEfkfwB
OsByfLAe2I/ZrAOL701e7OcH47O+7FPjqUbFhqsgWtKVX/wW4dy3xaKltYsv7roRWf+atDxY6rva
DRoIFt52LtmsC6YeoQmFji8Y+UVqQgq6WN+ZMGWf6GdogmNmZwD18oPWnpIFwkZpHiRDRPxn6O/M
zd1iZ4E5cUUlVpp6X/4IIV9zmxzdAAMj5XjBT/ccUStc+wdIPdRB+jz88ufI+F4ECwYenvtn1eyf
7MK4NC74WQb8i11ZGP5f0iqa3e9oWYV9pwhfW3R6516bTg2GerDJYrLo5xCxm1essDtSJL6meerZ
aap+6FbM+SugHR+4oTCHAqwp+AvB/rEFlYtw5awN85mDzwrkYpujMwnUZ16j7qNCJsgqqBbeheBP
RdEWzwIhq0uLJtEAwStiVvKQZZ9bg0D+wA2SvAGHNYY4EKXxSPys8FvJWxzkciCbwXF9o3u7XmBl
lQWpMoy7zo2/b1carnSfdH9Dr8qIwTP/4K8vUCo5FYpUWWQp/+ceQCazceVDlEfsjRl61lh0MovY
N/8qwPebW/XOcUBmX9+zLI26zAaWawmG1A3ougZu3t/hjaWoRMjyD3jRvz9CCFZzwvKid0AgoJNv
QNyFE2gKMPJ5LIjCjWRuCxcCTA1IUeMdJ7s1V443min0hczIG/br60CDlIf5Xx7OogJ8ILvn0FLA
eA5wcdAiEKKeMbuVtq4unjq587NuuinMtIIoskPZLUdwh2LIDkWMd8ojfTmtFe4UuI2zg7Rk1u6s
1zqLocwzqprBsih+aUqIKwDAoU/bwNQU1l+NmH5pgBpVhW/ZMbg0Ipw+u87WspxghJjR93EKmirg
UCAIzCLEVGx2vn3qpLvnoSsM6iUT8tSCNVLUXuGlsJYQ/bjYW/s5mM/pbIChgwdJr3BzWWSGmOQm
jQPqV0t8DREvLzaMEILmZOUha5MHn9JfSZccby9Lev9AORyiG+iqIj4L98/ipqlf6uAbATHmnWPw
qKrA8XoY29DI7ukSp+Biz91H0/9aOEEHlSndvet5mK3PqaHCLMmOAZjE0dfFL8KNvG3KReSe60nv
wH4FzjOrKY8eGYpdnvaG4rDJDjYOGRC00A7G1IUQQVi9Wksz20W88uSQUW3HcsD1sz7y5zwY2Klv
+bkgjeKil31QDPtAqQ1sYHjTCP4DKhwMf6AJEmfcC8H2QJoSwg6Kq1a2gZdGhKvPMGrbmIChj9fu
3Kxf7WxVHDpTdrIvLQifKFk3Tv8am5f5n2p3jBIM6jtVfdJBKsHICoWK7Vldjdopqz4V5YOGjLV0
gqItD001QA1ntQO88ncTzQHjJI/FtEvpuretQ28EzOhA7rknuWpeXvWrhU9eLp2G4entk5fxUu/S
2QsS+j2n4VCqQp/8O0NaHXyigLKbm/dd+DBIIpyy9nFJggkAeKU80FBSpMb+9rGVfmiA5THRjiwA
Aw3XVlbwJ/AygZWs8wA0z0NNRUUpXceFBeFDa72xzvOALasNAFUnN/SyuGYqeJLcCgEGDnVYDH8L
6xghp12NPU4FmUnE0frZalhK5VxZ7PaN/6wIa6nypM1APgCuo/XBTP6PtOvalRxHll8kQN68kpLK
m+PNi9Ddp1vee339DZ3BzlSxdIvYWQwwroFKkUwmk8nICM22+t949OuqBMmonYn+f0do/Z0nWWDq
hiwj7pQ3zPp5Pw5qaoErJMyOqOelQ3xowbIJpJ7P2Y6L0wdYFcrXIPLHE/e1G4SVF2e1N/xFRTki
Y7D6F1niMbvOu4NN4NFs8LcVZvdgqFNuzMyuQVs4STs+mN38irqFpiZnPEuheS4xQs8bfcrA/F6P
x9DjqjE8LFSihwgnOS01qiXvaNUo1NiROgcV0vsbaTEyXFicXediu4aZ4QtBiI1U553tybI7WqVP
zM5f503wVnm8p5ZFV9SALANrN7AXNyuWx2kZTxhhnFUWupcrbT3o9SbLIExTJn5o9/CnVTJEvMvK
oqtcGGYWMQAT5hBmOOf1ucW8PcjqbzRacdZv0Qh0u2YpuJmnUGZmE6A5b/LAlutZClSD/sSootQ6
JxNbXDIwh+ENF9FPZ1tgfC+o0SuGmIEHUNIq0WZ4s7oJp0oO4bmWkzQvPUSqIkQRlZkQY+5vvh6S
mnld3QiIg2YRQjh2WoOv0sJNq8OLeEKCnAYHcZsSp02SlaE7Rvl430EXNh+QooBwY6S4QbPFt8BX
BElLkhi1KZTfFb94L4OSFnlvUM/POUnKojEUW9GBhaK1yMr/GG01JLEAypdeHDN7gKYYzZtUsU0Q
pzlISHnETYv2IDCFrrR5PdmEL4xNrdf6BhQIg4IG107apmNNxSlz5DD4dX8iF3wTSGsdpHpQrga5
HhNb0tKUCxGbD8/l6B7wkwFlJTTH22oBxan/zRQTVOoxjwIB1Dl7yUMFIGyJNESkknj9KkuFWXgm
YslMqQvmWWZP935YjHheQG+t/gj5M5rb8XO8EYl3yvcF7VxtK9B8w9O5Wth/V1aZiURaEAmpOGdS
NKAG+W2sYvv+/M17ijlwoJyMR5OZ5g4vjIwFIRm7tDXQp1n1HehnRAjvBv3HfRsLRw2ONHQHg1p+
FoVg7j0BtNyMQkPnpAo1OwIWkJ3ox86UO0otOXmYfoA6qhH+3De65INAhqig4UDHPN6dr4PJ2CdR
nism8lD0ZcXVZ4I6vsBbn4UjBo9b6EBDlQYNEywYN9UrI2pwgdo3fk1jS3ZF/1HbBgYVhRcu++2S
MwDxi2AB5iMF0IXrEaVjqwviBGN59ppamht+KpEH1ZCUAtD3LyYPXUBAzM88rDcsb0VRiaAXwbii
XCG+J4grgLBSWlTjyHHAxVFdmGIua8KU4I5TYAOHAAWIzWffP47mqUKdpCx4B/OSs6PxBMEWVS08
XjAvkm1XtEnaY1iW/9jpQHrmKudUXqpT4uia2T5NlH/Q53S9SFHcB0av4AxBFzHxrRI57wg8zUjj
RICm8LQK0y8NxW9L/Bc9sTPXIq7y0BcGTI1xeEXQ496P0DxcKKT+gC4zrvT3vWLpCFFACgSpiBlU
cVOUNPogQkUNvFhj8py0A8nzfBtGlhPynsGXNu+lJSbadkE4tpEO2hm/gay7FOoFibxBpqaW8DR4
eKaYAKhMZjTkOXhIyuBPkf7pqk9T5YCalucNgRxbF8V5ndm4UNmxktzAaEQ1ormQUgBks9x3w3Zz
f4GWxwLQ2HwjRscv699lkUxVgbFA3qfL1wmSF05henko/1hghmIqhV+r8LS9OdKfwAx5u3/T3QJE
0j8mmMTWm9qy9Wf6JE/+CApSdT8m3qHHmycm5oBKJQvAZQjugGKjuprlWOv7C7EU1EBQN5OUQ3ga
SKTrKKAXY2CNIdg+oCpRtQXxygM0pKDp+XXfzlJAu7TDLEelxG0UZ7DTQUgA/KpClK7+ewsgxUaB
xUJ1FGHteiSmp1m5MYA5q5Js4GFG5fX+73+DNNkE5NIAk8BZRS/IXjzTKiSkVmpHdvKc4oHOXxvT
Ux/+mbJNhOf3dHL6rqDFWwOO5omWyeeYWiTaRv6msMEvLPAIQJZ8BMTTaBtFvgeYFzPwcRSaqjbx
XYYJRlrh9+A/cMG4S8uH1yw8oIFkBGctE+b6UhmMzrBw9mUjXl0l4Io5+3XpwRmZ1z8mmGF4vpxa
ueCjbziN1r58GKOe6oMNpP7Ji4A+VzyRSAA9DuVzU5mkfIpzWxuNVS7FthI8auGuKni4lqWsaca0
wK2AAsBl69qnRqXo4q7FN/lGfpD1p2D8kqJyJ2cKNK/UDQRbeDD1eZQ3TgZ4y3zvmXvNmIlOxEnu
QOgIvoj8LEmlWxhf7VyRTnd6+nLfoZfwZ5C9mvsA0acL72EygMKb8ryQwZ5lHvRtthfX5kGxG1fb
dWvZ1h5imjr6U3hoTtNP0BTaKinoaAuA9TRUtVPXWIlE5/WoL72/X34U+/4+CKmk+zE+ypOxidRo
jbSbdpa6DkXoXo613YCEUm0Pw6hSMwwfsno4m435BqSve39+uJ/CxCy8jDRereIIEU7pWljHx3Tr
udKbtwbv5D5atZvw6b7FeXHZxceqoyETXe1gS2YMql5cyMN8ZrXoZg16Ig9vXQHacE71YMmrL80w
51YKT5cFiIfuh+5JLmmYOziE4zXiU8OxxCqbzlVPyNlCPXVWYESeNMeui0qaVKmdEhl4w2xL9cnS
qi8LMupqojVQnn02VTuOnQywBq8ybKnSOWfbUmDE1R4XEdzooO7H5Jl1K6RyCY7ffaysvMmgZRO4
Q85DpS/tWECzAWUAEBIlSmY2fWVUtDICpg+hguhRKQCNCd1xCy0SRaf+CmqB81S1aBDvtSDuhqeg
8+x6TgE5aJpBx5wGG3OjhW5Kq4eMV0ZYnLsLI8zcSXLvg6hZBWoQbzUdaAhL61M2OTts6VRBq+Hf
I2G8Ywo6ALB1Ldy7hLP039QM7Fa6/GkmjrZFbcTF/NOjk9gpiXfKKiqAUFPtZi/+rh+y87ST3hU3
2qgUt8Uz2BBW0vDShFuTBz1R5gW59y3MyWaJ0JaMLXyLFdj+LvgKqPauuUBN4SU8cbytspdcHGyZ
2++DZjesgCmKz+ou/Ric/OT9Sk/NMXZjMrxYABvY90POYlZzOVFzsLjYoV0wiV7gw5sQ3hywwiIe
OD5Y7ZwxpCmK3tviw2qICYem4ybcDMKx/2qcsKHi2uBcCniOzZxHhjzK4TQ7dooSVfIa2tEm4DQV
LUXYf0aLc/Z6tIIIqWWoUMGt7fagu9WBM533PRpvcNe/H2pJLmoCllp0HJ5w9/3pQb/A9W9nqtfn
2rxSyCp/5fZERZun/HV/12ssdskSYg8JHj5f13diuu31tWSe7zscb4bmP7/wN0GfoIQ5w5GFbos9
SmqJpxrBm6ebqOIFeMGZ5wm6wgp4QaGe8BWDvQf1jftjWXr4BuH6fwIYYtX1YCQce35nwpTt5UeZ
/gHQ9iOy46PsPPu7/iUsyW9wNMpufJZ3I27Tq/i9e0nWvK5d3pwyASYSPVWNAQnZT+YhH5ClBbzk
fPbb/z+EIXm4HugkiX5VtjgOVOCtFRLb0muzwgvmSeiJccpW9+eV54ZMIOihpqZUCQ7ubO8Oby3n
PWPx9eZi1djig6IHdeXPg2m+xqNAh6d4laASNRKZFk+43IXrqjj2+WHkpQqLtflLy0x4kIMqH6US
A8tJYVv42z7qiL+WP+pNuelX1hGtbD0E4zh+Os/XndX7hpJf7Dm1C9Aa6sFNJ3AjmyQP3VojnZ2N
fxTzKWg5zsKzxuQnpTEIAgifw31lo2vzvVvHG59KNHD+Jydh0Q5DIKhDKM+BRLDLoHBjJXG4AsSL
Y4F6CHqA8NCHTr9rv0+M1ipQeMNYcHQHW6DJFCcYaPo27ni0actueWGLcY4qyALdjzBvogAkyiAT
a5LJMBirzgJcphohkvIu5SRI0oewNQCETla6qa1MHZrSTcwDgC/GlIuvYU4bc5CDZjRxFBhhF9Fp
MB7VQuGiredfufHMCyuMrxjq2Hvi7JneIbEn11iLrrI390g3QrdzeQ3tiyfDhTXm7DFHZdBRLcbp
H5IUPR8bo7cL498ktRdGmOMn72PJGsR5j2eSM5YvY8oTJuYtDXPqtKrWlKkFC1b2mfa7XOQhLpav
bRdjYA4UdCEFWt/CgqC8Rq3qeNFmjFo3jR1gScJ+KwWdnUPywUTF8P6u5m045qDJEz0S69kh0j/h
Nl0VjrQTXlRUfjb37fw/u+0b4zjDa9mYWIVDNVh+CzSqHIP/N2s1XaZhG7chLYY0k2xTzEcNF7p4
7AnEn/uHSDIhKBwXpYbmJlE6t7KUhSsvS3U0wzYhTkMrU3hMavN4bzfIP5/JbJCgwyMv6iUIQJ6r
DkjHq4I4vnwees6ELGbGuEzOgiXoFropBEuTrCtzO1EVexQNNsQbXa8v7U74zZn5xT1/YYmJc2IX
KqY/+gBr1wmNdHTNWIdIeB4eGzQyvqjQp9AR0KC1pUhP900vjhEa25qKmzq4Uhm31morETIlhWKj
nJIwUiTSmZaje8oWy8xL1xdX7sIY48nKBIn3dkDTShBOn2PvKxsjG+bXtUCkZYdOqRHyZq45Vrx6
8OIWglwupG3xio0G/OszC+KnlRakQAk33k8LxdGwP43y3u/dyj9FABMBk3J/WhdHemFw/qCL9CLR
JMELOhgc634FsmPAlY4DyHACCY9ImmYH0/a+wcX80ESXBbA+aLNi13EqIfwBZA/27p9IybajVL/q
EtqB7ltZPC0gq6qooDieOfmuh5WH0NUzhzrauwYk9YYVJK8ilfg8GsPFh1hgNeYFQ6M9NL6v7fSA
C45GjtFkIDSY0Lgo/8rD1SgkRKrO6EsleQkkLQ+S+t0mx0YWEJrCP9D3ihc4ZnhhG+Qd9FLmBr5h
P671bbDqD/5n/2j0pH1IH/QNDuGfskCmXbHOHkY3R/W3fSpbUr2g8r7iXaYWI/LlBzHz0PSRGfvz
B43UcC0ndgyar6pd5MYvqhuflI/oYeKedHP8vDcLzFkaJKPSex6Mihh/dP7p2ZUjrCYq7X+lZ969
ZsmjLkfIxB8DRDdGJXxPeeb+Rm8ZyZz7PvutD3hvPMzmn2pVC8MeJvDWdLQg0ny0arpHoXUnn6vH
cl3Qdo0g5Epb78PfVNt2I77d/4Rlf75wLDYcpBCO1Vt8QrLRbHUVbxtSEQ+XXt4NYCmcX0wne4/z
KtlLYwuGwOJTNQ9FsQUNNvTCXu8PaCnaXJphzivgCieInSG8oU4uEoXy0KYKxy3YVKTzp8rUM4xD
OZXr1hnwBuPR4kPdEuOYH9WN70zbYaU8abR3RztcJRlRnexn5E7H0R6Owb5/wz+3Mol/BuuMapzM
YKnFCxjDvyMF2+USTVGAEia+b8xeK+D+DiotAhImUFyi4TGzReOnZ+103FLuT/xiGnppmAlRQ+3r
KWi0EKJoT0USUWOnEtNONzIxORtn6Qy7NMUEnynryjQtZl9ytE11RlXAmQuenAHxXImJNr7aKJBa
gpXD8HWONwOpSed08KnfUNnYWKeUU+rgjYoJOJ3UjGUYwF5j647ltvY8Lp4oBG8bMiFHFQsztDoY
mSQiHKdtDBv35+0bz3onqrFYJQ20PxgGmpHRvYmidAG2dJpvZUe3tdfiJG7ajnaH7Di85gjf7dcP
KMDc/4LFMaKnc36VBWpJYdzDmkIxMiac0Vb1gJZYa/islRej5VSnFwMB2FPQXYiuWBCpXGcCI/qc
fC9tgDvXSJm1FOpskWVPPuUKSi8ftugPgPIrMg4gKq9N5SCSzFIFTQLKkwHye9Pt0fhihq+DJLmd
KVO8wJIWrRdGq4JmCL1zBy39kYKA5P68Lr6xol8PzZvon4NS63xZuMgdIzHVh8jDkKWG9sWXr7tl
4XQQlXgPxc8KTEr6NBArSp1U20/KlgeLXGJRgI4lINzI8aSZyuraPoJ7YmrDDE4vVNrGv9RxICqo
IrN+3f9JI7eHEmm/kYbtYH1xhr642qAem/sGATVlCZ9FM9DUIgCIXDY7grg65B8hGBPQiiSo67wV
3SZd4Q167u1H2kgb9UFsSjKNBZnFUXhSWvOpfLPFADiALBjom8GwcT0RGQTUtCKZW9HizCRJJTy1
ufUUNpDTs9BR6URJFJAe4G8wbMUfnKmYj9B7xpkjNm6KqhIKNFxAh8wOKulZVT46f4/mk80Uqce6
BWFa6jv5n+BfiAiogPriARdwcw0cm9fDRpHDz5sWbTlQfmnMQ2ju++I08MgalyZ37l8xZypc7DjG
y7M8rPRGt3C6VN3OD7OtXLQYWflcBjJuS82PqZLewQ/36/68LnnYpVmmeODVE9qLJpiVVw36Evwi
dQQvI55RHpqx5WzlpbMNmH14sgW2WoDpr2dy1BWhaCbMZFz8gZZgjnZbrnDU0nkG2iMwrc57Vmav
trWaBIGAehc8w6e58oGsT80zO46csQU5UC5xwv5iwR587HhqR/kXjQJMmBTlMv+rM6fQ8DBa//BL
cP+XNcmqB2vdJoJbBHhkQtO0aOEBIVyXMuq2zeSYhfmjCETO29niFKORBrwrED0AUOR6iltBTFQh
wHoqakUE6SVW0JBr8NrvFtMukPloKASBFxH362sz/RgVcmwK2BOgdVE2bRMTMTbQFtnZXeSAc0Ut
aJhRPP3cd9fF4YFuZSbTBUz9+6n64izwpklLgyaCCF5nznIL2qDbvcdx08XRgXBCg6IQ/AiA++vR
yVIjJ0rRApwehvnOzESFxkodOJYnRptmkhsX5U9lNxb4X7n5ofSlvmtRbOfUopZ6rAG+AtB2Ru4B
Js/kgk3VRZaAguO+G89+bFdhTyCaSBRtbRhOPjmaoBygE1VOte1nwYesrj31IKAIkc9S1o2//u8n
//JzGE+HNLZWod8GSFMjWrfgfJmGl0zg+dZSIAQNJjrYQdaAlnkm0ENJOOv7EqdMWhuOYX2OQ7XL
DfQG6+BwrP2jIZekzHkkyqxVhHUdItKgToTOPbB8TBysJK3z66ZCmaPcAWsENiQAG8qPCrPtfZkJ
4GS8si0beWER6QyaOdCbhbZykZnNqazipM36AYl3eSjIj21C7y/XvNUvT0zWABNta0XvBDQRA0Ki
HHItIJXH8YeFObsaAbNNlNxMRLXFCPR4cPo4oij1e74TawqZdZkiUnD1vtj9z4yJvc8PfTnFrQCT
UqlQSzsEEXrieVW9m9ssa4VxwdEHs2yhdgOeJyVXAQSo+bnXtuN743jEo/nb/XW6ASL9ZQ4NiWDy
ANadlTJvKhVyjn2LhaLBuV91G82ViEq0Ve1qK9UG2GZXryon3x+ngRZ7YadtUjt3v+5/xk1R5voz
0Kx/HfUiEbG+aOEvcbTpQBw0KTotqxqpNnQmIlv0W1BWUNAvvN43zJ7YrF12thOxin3UwVEMKp57
x/to98WjyPHVm1sEa4XJr1C7iKYU9Ih7s94ntS21IGUKAS7sPsv2XQHAURw0kls/VbAOjJ1JTDAq
xTy1oGX3/c9K44i5nmIPF7pSazHU5zNtOUcjx41umsQg7V7Jpo4f9+X5QoYaTCzbenBoMNRIAD+T
SSbD9tLHMnCU4XnK3Br90SVJoIua2CVIzks377yNGhd0mlbm5DbWsQZX2f3lXo57FnIGpChImZhD
DTzB3dhY2MKtuMJlEazhtQX6DIfL58QzxATYSo/MqkBP/b5ye4Fstu2aW/ZaDrH/jIUJscIgd30c
YMs0tkwj7FrJBbugHfzo0OL7YIO/ghPTlzcpSCKgZIH+G9wVrj3IlIBK8SJx2IdSBq59tJQ0EADv
frepRo2BdN4xatw25JHmsMWN791zYZYJ9ZPuj0i8MJeD+GT5OUnefNUjAi/DuKk5XNuBnvL18ALQ
r4gVLth7xfphJqvkLHSr8QWyGbMHB7jwfdZ20SlkamT8M6S8/HLxSJNBszIzOEki2zUtF5ofJTqm
1wxFQAAEpy/+4LHQnYSaylAbEIYXgUulM+/6m4P6wigTAJO2b4I+gdFMTh9MIaca8CNRvlUSomkQ
p6Cm/KoayUbEfg0yJ5hyDlz4pnj2Pe0I78g0DQVkPrOfX6TV0mSWvTxJCP1amq2U5rlVYgfI9k+0
F6hi57TGuCkhhOsrdhA3NKuKXSw9dYFA5SDfxP4OCuSGdWgTD7U3zvFwk42zHzcH1YuP66vIFyBY
hrimay6Y2O3GOkNoQAFNSgV2dBI8SuOm8DpOnFo8lgyQBSAoI1NjcT0ZFC68qZ/NetCa9FeNQpPU
P1SC9WMCE5ZpChz6j+WBXlhk/EAZA7maWljUnoT1s3eWtqjYn0vb2oSclGP5NLwwxZ6GqGkF5QBT
depI7rNno0y6Ojo6mVbJcc/TBl2OWhfmmHMvK8MswsPmsBcke8TL2WTre+GPkNrFQ0aD1f0D5uZG
/u0wF9YYbw5MKw7BmjZAwEjbTFO79kuKfgai7fVoFQSHWpXwR6+KmNMMyE9fIFW86SYcRyix3f+W
xQMflTJ4Eb4KfBDXvqtDAzcvfBmfAnLi7qDJz4XCcZtbP50JcFCgAjGVeMu9gDLtoPi5NO7fE7dx
EBF5icVtTISBmfZKB788+oAYX5nGWgnHAgYMP3sWwJA7uH46kVB1SnCrZ+qHXHRf96dtcUxgkwBs
FlSaIJW4njZvFLtmQtvEXnnvBzJEdCTCuQUvFGeP30DbNRA7oJL5tyFmfWSxUcVxhCHsbpk2P32A
/Nfjq2JLJNwaaHoJN7X7uwKtK6rtBKqL5/7nk/5vVhBqOuiWwPSCYe96tBZkdQetwgTLOvVpRdWd
YPMonm8PcAwUPEngEYNIFIgYGRsgBQeduz7uU5NCqcw2S0eK7Hrgzejiyl3YYfZerPTTVKnauI+e
IUGQQacnJdVbJT60cs7JhW6a074X78IWczAIUhIWjWiM+wGtD6bTuM38lkz6rUnHI5mo5qAZFm90
lQMJBAoiMcS3bUa2FY0IEmFuBn672a/nmMlsy9jKYyk18T24KiWR64FnBlxE97fGshH0WCJhmIno
WCNDlygQFhv3uuo24P4ZJ6xiwwlbCwF7Hso/Vpjc2ZrystAFWFGjt8x4BHN26qrIgRLls/cdy0ip
MvDolOffvE6DoGk641tQ+pl1l5i9qAbm2Mk+bBqxG1m/+mhlNMfCohaYqu/P4YKTorKHzYb70Kzq
zmSzo5SqSlGXwx4F6OrZi0iy807V1vova7HwTx0MAyCkEnGvN1guxkYyRwsqI9O+iETMWXsqrP0U
ls79wSykDShaaeb8RAbWE9SSrrd2WzTgVp+iaW/kp/yx2oOJmaTFWmlJKJ6A5W6gzZHgvzhmb5cL
ZoFUB30MhEdMg3ERAwmjEWcYnXkQyCnbNK7o5M6ES5Dg/G5dJaDjXnJ4Ra3bpbu2Ov/5RTKIx/6p
LzRYBYqFyiCQjYg6UE15BsUmbcI1Z5BzWLz2yWtzzNyitx+qaw3MTbHrBQcV1G99BXXsrfcYJ6vW
EBxwEgrquB5BBpN1P/8386wH+bEO0d8mnfbNL/MFXHpRvhYMd93Qam6xBZMuEvCJs7CcdTWZbdiU
U1DkWTbtM7ARq+J7qb+N72Bnpn3/5/7wli3NTFx4DFJBhny9lmrdJjgtBLhJ+xQJL6L3GVR/FO93
zoMfLBT0sIwQZ0anIJhtYPDakml1LSiPgmkfARVfRqETl2BnH/cCCol155Y56MshtS7sR0l4KD67
pt7fH6o0j+XGkQzNgrvgJdtiu+OnZJILaMlP6MjMIX+DLv91ASEzx3sKHq2tR5/ap+wh+B2/3bd7
m7vNAwcfLB7wwdLOnhZyKjai5cN/RxTPdTzXryS0RoNKs0loaWzlx/vmFs6Na3tMUJDTtkkrE7Fo
FA/C9FT/yCnqp6KthyYppg3qJZzjcHliMaEzTzhUxViq/8JQ0two8mnfoRtAdw7VKabh/NdGJR75
igAK8jmn42IMujDJBAWzVQA76otpDwHunWobW21jEF4l4gamB7FIcG78PTBW9qcy/Bidl7DSOtlJ
ps8TCei0Pj3+7MiHb0sU93SarHI7tBX6dX8ZF531wjQTAoxRTJpYRAhoJjxpqiWpp4rIyin4r9FO
7CDl640J7ZhG0nJYUsWVCjkyPZ1sbXJj8TlP3jPvuQg0p+pWsujTopA2uCnQsd40LSfQzvv/Znde
DHg+Bi5OlQqCaPVgwYks7yO0fsa8dvrFSHfx+2z8AXFjEwTlvJZp8Wh6r4lykks7Vnl334VKDihk
gVOYQfoGuFGZCc0qzauTCl4zuAFVX6f1QIp1s05swz1lRNlKFIHAzbYaVHbfuNaXjstL68w89n5b
d0IE6/pWc/F6gL7pwA0P1dpwQjpQfAD1aGWrh+ggbNQdSuyEU8r6xnmxS6mAGwF5JC6tECi9Xso0
84DwrDHVjVs7wmlwTcd3Nbt2io2MRk9o79LGICg5y4nbkyyn3GLHUngAZxGY2mbGQBw411+A56+x
7oJu2uevTUvjx+o5O8s/DDTTHfs3eddQhXa4kWS7/tRQzsZdXIAL24yjGVpiZqrYTpC/QffASl5V
QCoOG+9Pt68fUHZR7QJd7D798VHQVw23oJZ+jSRyXlbHlxcTVIAWfUzID59+rJ5rAnh3TQRSU+fH
3gdkb3+sjrKr0Wb19NLv9EdeTrkUdy5njrnQtVNiyHmKmUtRq2l26R7I9vsTdAPmmgMOBPlmVSpI
l6CcfL04RZ0lEGybELv95KDlQUobpTbXgigmTiFPwiHtwWSgZKAqz3Ww1hp5uUmrNsLzkK+49z9m
KeooEFIGkwtIMJDAX39LI3YSsJfytA/LX0Zwynhqa7dRB4O0JED3LTC4AZpy/fuJaEqeGmjmHmpY
ZzCG7LNtwoEj3kAUZhUUERQTgAjKqD6xCUYoA3Bj9JG3N1/KV9EJ0AKAW6I7UNGVN6OtEycgidO/
3Z+5hTAHs8BizQ0RoIdj2eehwNdltVx5e6BrnOktLcmm+6k+I6VKaroqyLhR38aGiJ6NfgDhPHBu
dguHM+zryKywwRFmVGZqhdRX+jZtvP3OSqi+lV+FY/yZfQ1E3lif1qG38+fy3KzAYrvWqHIWjxln
p98GGQsEVgAjzvAbTDsT5sxA8rxC1r29n8a2KaAOcNaEMwpkKGj2MueK+V2mvA6q19aYXSM1hWTl
muHNugxEOIU/0OziWid51TugbnysSeLGK91GbwoJyfOjbvvkfHzTydtRoum53wBRbMtutwJAm0yO
jLhz3x9ud5KF5BY1XJCUgRWHrdVbUHQw8tj39gHgMWqzacfH+wYWHqauLTApUSgWidcMgrVXV9B6
eq9X+Uvh1C/dm/VSHfOnbCWdA14tbSGbvjbKHOZemnp5OGBY9WOzm1bwdGfWJctowZm/hUiBcghY
JEESPQsfs97UF0E6mLj/DDLwXOVM8xE/qFKMSH9/Hpc2LsBMkKDRIZIEND2zcby86RsjkIR9OhLv
EJy7jbJLnvJDIRJ1I268dXAc99qLuvNP3lHYl5z0gB0oXhQVAw1bOiBkoGVgwUVSqndDWSjCXkCJ
zg+/sqIjSY7eEKWmeckZ7JIxJAGo0mGsKGUzPgMyCVnPp8g/NCDqPuN0Waf+RMys5Le7seFgHtel
KcZTmrGq5CKJ/YPieZtwMFsilIJb1ijU+X5KIlQJRJ93RWEvl6xRJtEZRr+o0JOCN7HnkxnZ4UHf
xIi2cNGf973mJqn7yxKwvDMKbiY+uz7JUIpUsiIQ4A+AUqLVo3ATO7KrHUq64GJASjs4Fcnd9GSd
eYIqN5uQtT2v8sXdQK9bNWpb2LaUgbT+sz6t+n7tH0B0U/zx0dBQhF/3h7s4r0jfZ5A/diULYR1z
2YMUNOZValayZpdoKRLfI/QtGd7juDFCzp5Ynl0ETbx4I4biWLkeYR73cgJJHP8whckT+K3tssuI
VPsoq22UlyB9ksMX3wMtxK7MT1HykBgFrbtVl0G7D8xPxW95Csn9KbjJK75n/Z9vUpkXoEQaKiiv
YQ7QoIYC48nbtof4BX3W6gawzH10TI7tpjiEIuFxZ92wDM6mAc3Bcx0SpLmmej0dQdNnbRAX/kFD
d+Uh+lW8eR/FqV0Z1N8P20lxISws7JWX0RU2vMbcb/roy5OWNc6etH3ZjmYB46WDu6Iz7JpT+kOn
OY0PkAQNIFv5Y9x1jvh0FM6dQHoe/8i8kxj7IIEGqHfW0kN+zKTguYrw2Paqf/CzVdqe6uBh8M6y
xOvb4plhNrSS9SA5aWGm/tNtJ8pp/mXTAUwiHrrQkIbe6plynAlMoiaFGRIkBF6z+/DCauMDQ3vf
Qb/LL+xEgUgTlNw4RsBbxwT3AHxyuGdDnz3amKvCNbeTnW7rg7Y+CI7+VR/ykEAm1p4OxQMa5U8e
qjTrNZ4b8EiVHCy86d//nqUNgzeTf76HOQGSzCxbXWrxul29duYn3gFJ3trN+Kv6MMEwUdtwnqp3
hOqr3sctAOkkTF801Hbuf8fCQXT1GczUm1ZoCKGMaUk8j1jeRCzlQRVscCsp8QpKUPet3bzfYqUh
dAUYFFiiARZm2ZWqNIDCZz6EhyCHAGJMpZlSFVpyE5oP0RaTon+2cNTT4KDg8GfciTa6Q/KdV9P1
/Q+5eYT560NQ3kWryKxKwMSr3kCXcKD34cEanmSIfCnH3q+oEQ4kWMcnFD8PGu8KsBSoNKRQkEHA
y7+Fms91oJIGNK0MoOY9pPXecMshJ4ZbGdtIdcOHIVsrlquWtu49J+GX76YkMPe4D+UmZw1uiuvz
0C8/Y96NFwekkKTg6gZRwUHxf/RSTQvgRb36lJ69FK/3u7Z4lgu7yBxdbamgvd2f+IWzEoKnM4Z6
1toDUfS18aEKfIRqIzrE+psZQG4Vwi+SR+LPHA1+oeQ5WcEjef8+AK62PuACCC0GBN1Qob1V3dPk
EvSr5XBISY4CSU0hfkl0KjvdWafTO/7358/zx2iDCYRO5K0CF1ZAGtRPQLuFZ2md/BZoR94mOlEA
itctseweFyNqi0jud75doFAWoTTGu0/Msfvmu1ENgCgInly07ybji4WaCsictIDAHrriORTQI1kB
acbZCDehd54bZPhgZUQbk/ntsxc20HzT+V7eDYfWKEhfZ0AO86pEfykRsANBbQ9NERAQwDiYRW8b
6FVbQTAeRvp52HX2mr5X9vSrdfw1qp4y/TmQt5B8gtORvKsOObmZvdI3wPXS0/MJ5CGEbD6fN786
Ethv6Ktznh4eFGJv9x39+JOSbe+qRCdnlIZwgU3oegbVHKUV/rX6P8q+rEdSHOryFyGZHV6B2HLf
KjOrXlCtGLyBsY3Nr58TMy9fd4+mNFKrpVZ2ZhBg7HvPPUv3x7Xf/9gDa/KGQ3H8p3jMYN6W4j9/
ITcDv9vq42vV+BYZuBfePABkyx8B0Z/u0tPH1n2VzZc7jtSX9v/zNcBt/5935F8lXKUJmKhhwB05
7etbHnXkp5dYmqThEA3/zUIgvd7g/8cD+PdcMnJqs1mJj7u9/3ZPWph4vavmcv/r2+X0ct/dP170
Af/cHW5uvp/ufuvT57n7f3/f7G9X8K/jV4x+EluMKyi+mU7fFe3l2+Px9/H4dOgO2PObV2imT0Vz
ag7nw8Nd+36+OzTNU3PTnL53Vfu3JfmfTu+ft//fEtUiZNlQIhT3njXL4bNs17983f+W6P/6gH9t
9Y4WiCbY8AFGXyj4Cjjk/tjf0c/CHuBWK7HoL/thvc0e+fgczQ3p5Gc2/G2j/9u3/NdGv1bVGIsF
F6HmJwJyLrjOCWsm5D/Qpghv9FfU3yrkusLOdgD3B6NjJhHM9rfi7m+X8a8SVbq+R644LuP4LvFS
338+qoa0t6y5r/GGvzV4+Vqsgc/j8cXg/L87HZ5uTnevH2nb3n55xhv462+P/78nMbyDSXYdN/yf
gNvkn6dQ7+C/No+O34sE/JjLun5ZoTlcvo3yI8YhsU6dIHfw1ZHhfutbsoJtvzYGsBnCI6e/mVv+
x0wWkCjMqq6uymAelhiE/PNqyqicthxZJPefESz8OnMZbmUXPfBH30G3m59hP9kuXXzS5+qCG2RO
SKbtsVl2GqPS5fhnujdf5N9o//+Xe5Sgq0CdhtASkIz/N6T6P04G4BFyjSVd70epQGJWywA3rJV1
/dyTU5305pDkw3KKgzcHo3fzM5NJfZG1Eg+s5LzjyDk4yioZD7IO4rStKronZQHni5H8TS3y35MS
13pNe7rCq1ep4T/voEdyXamSab2f1Vebrp0Tr5Nf/7Jn/3cLu34InhRB3VKgVfnnhyxlTRdX40OK
K2r7Vu/NrlrMyQv1l90jxdmOv/XPDfvqgwT4JAXx9bo+/vlZXiVqSXXk31DV0Aza7SzfG9uPyXNm
h/j7kLnp5049J21BMnffR5H5HUJV8BOkST1U3UFIpCrBxbsbtYi/abnED4gVGP8ozoq8Qa5YjdY4
9fbIZ5TjW636xx1Q37uW2wyv4C1nSeP0VZTudISYvBRDlRPiEgZ/iu0u3ygS2XJ4fVGfNkvPQbTJ
CbOnsGMtwepQRfGF545/LG6rZMdT7WkzQRf9a/FT9a7VQtPLLKPUtrFx49QlJd/fybKuK2vLRagw
3+Xz6hHSJ8eYTH9oWvYwMa6qvi4dKKbrth9Vlkt1GW0twhEZY4isbqi1049gkcoFCWiqTTflbkcl
MSJSoS0GswfdBJaOGjgIy1YYk9Fi6fg6TvlDpiolLmstIYiLZ1j2NxKoJGYDYPXF6N5tsbQl7iRv
0oVV4pTshR3PuAgQb5Bmb36ZAesG/ORM8RZz3RgEewIyHIS5EuacU2E+VIUUx47lZixusy3a76VY
Y3qhsfQvC2daNFbl8x3lhYEyd47XZy/I8LEjk+2HzkRCWrXp/D6ZGBycpdur1wWq6uU0EaKihofM
bF0cXN7lijnWDvM6rSc/w4Wpneymf/s4r+MuL5XmHUJcFhxNaZimYxhT1qPrIzkc40Xye8nrPjrJ
TEaYPMuIIWWn8vtRltcH7VNb5k3FhaEtHNnNcILyWLwhMBlKJGtyBGgXjBSnUuq47iBEWfdmxfTF
QqFVTvK4pEN8z9ca29im2fwoJeWv+C0FPXs2prA/1zMC1fbANTTnYzzd7jTT+GIzNadxm/sYQTYk
Cedyqc3t5kmIWw+lzW9WqDG6pKoXAFW1SdajgvBkgv8CyX9NSpeqMZvi9SGJUtjDak/SZw2zqKmF
bXnvzxbJT/DCWlYSd3XG6E8lKvuzTh30SFO0mqWxuYeaRsnKvCM51U2NL3Y8tGEwlrRDkegRsNvu
xIHP1II1nzl4NamM6S+MwS0Dlut1GbpIrGPa6boYXGPdCP2+3+zyvPk0+czXJTvBnYf+yaGUHFqi
Q36aJxrHba5W+ZEHveI1GPFYjnNmFO1gPBIlTbrHNtxso7bRfQl5bHW/RpCuIUlzVAAx8j1LWgxj
3He/6frN96R43nArny0xNeyHQGdu5eT8LzcExH0mI1DyNiY7xnGjMun7no3TF4EIzS9DXtAeOQY1
4CzrBtwD+AI4OAN4W3wQsZV4qnG5/IY8QqJN0ul+M0wj3n6DA5A1qYFsCQR+A6fAvVfKIP1jhgt6
uXIF2ZDf2HtsmYHjTBj0Dy+9v8SRCGMziJzeypLWy2FGbmfdXuVq522SEz4QipyhrcceHVmZ07UZ
QtQnD4nZZt4IKavosPeCHsiir+e7yiNkkcSAHhhiOr/Mcy7sHSxSOG4UGyNsaHUifnGzLWNrrcU1
wsScV63JRYwI3nlMhjZTBO5IJqr6N/A6FoxDekgHGmtzdGplJvJfue63tZMbrfF9i0KAitjr+EsJ
8WLoAEAUP3RpUPXtq2J7S8nI3uQo/Pd5WxiFcQtCCM5ZmKrlntcjJpLlNK+N2DRNr2sMm0KdGH0T
9dCgNEwW2K4gg8/lYS93kp4nqDR/WD/XJWRfPckPabwMMKItsvWGsNBjcoNucGs2kl6zX7KAZ+C2
eisOcTyFvAORdEOXnO1mbkkv0s8iNiprdWqVa2odSH2Qfkh0M45r9WwniQoTjov2Igs6vVOxlNGp
tFJ8wEEz0peqXtVpJ97OJ5EvcHWY+j1iR65EXd1TWo/TM+Ixh6SLVpHYBmOY7dbbYbqiQxByNZoX
/H7dF1Wcdh+Z13pm0QMAYcZftySCo19ErIrBE0TCNHRTA0R22PM/MY7erq6Tu/mx2rI2BwAE43cP
UuorwhvXtElclT9bW5qlrWSp33bDMRNJZ5/nLTTFKdRLpSDuVKFk3A+8tsCTx8Fbccmyfs3xJIZZ
nqKRw+ByGhb1phnG7ue4sFFxWvPQP/oY50xbMIcvHWWi/OFXubDHPV+caQWHwuCV5Bqziiztl/ne
r3N1PxfzBB7+UuL1JhqUuVavPXwfky0fwm1kNko7SmJXwKEilRKBG6bGKL3H1bcx1ufcFuAv4TZO
E++frO/LN9QZW9zwscr3W0GXqyeOzqoA5bcZkHKWAENuaarXr6BBly9q3OhXdGzbhOM5hrduXsNd
9W7d+sWemYj8MwNFczouI0EFxJHThJnOHqIDIfCWOM7XD+s0rRK83gj/vCSDmbc2TSZSv0MoskdN
NSRu6HKpLexnIrN/G+Bd75seN7psSLRl31M3R7Bmg/b/nrpZJEe4KWdJ08ek95d80TUcovwyjqjP
bRheAcLXrEPKNN1aR1MCtoxXBb8ZAoPBoxtrrKJZkNK0biYOW8SVm91hO89BcSIlldDqYXG3fb3O
79VQkLllq49AkOaDmU6ZmTN5gGf68MfnzM8HMeXlI+hEV9wkLTfW8S3iplkLJCs1fgRXrOsBheou
2lRieTOXETHtkOJTTnZYwHZIIhQ0XmtqbvAsyGNUTKG/XWMr6Dm3+OnJ97UrTi5W5q0cKzm1rp9X
clwKwRaYzozRbdQP8y855fwl5C7AZ45ykAp2Cg3QYd1VmgJTVNl6qfcsE3cqCldvBERi1liRHsCn
ShMXHwcfu2eeGTe8qpQt+vFqFzy85cYkX4RRFZxQMDlbbwuTBETw6gATDGjsFjK+S+MJsNysx5AJ
1Qe2G+OXsHVZhBq1DWY3oHWY2X6oLSZ/dsdn2QboXrbzPBQMJ5mmc3LsDUKRG4kKFDwekTqKHlkV
7mhZPN6YnMj6oMqlmiE8NluOLKlkGV52WSe0q+ZFolNjNuavve/joSOhn75AaKK2biA9z+6Qc7VP
3b7aeTjtMGwH/zPDn7ygnUELHHvm5PdogFPXa493SCCqE6SwbrPVRlBlMdRQKBaqcguviimXPEhc
lepc6dMPg9XxLemLeD72O/61UTOIZzVeDb5rkHk/0zjytE0hp3lZo2H/mRu4RB3ivhLPAnPDG+Vg
SNq6kbPXoc+n5aKtIC+przACvp63KC15Uv0CnEC/YcwVwovoWTUcpYBxTbNZGMMeCZX73FIb07HN
ZzVM8HJx8J1S0Uru64H4nxl3VdVs47rUHTNjD6od4kNTLPw6pM0WYSsADWUQv2gfQ1YulNV/BFf9
l6V08XpYsDXyNh3zyjRpBbUeZk16GA+9KGGP7HaBIW+QThyxkZG1HadyeJjANYphP7AkTzhDENzA
qiC/qhCCA53PoaUI44b3yLN9D40YcJeRPz/SGt0Hd+F3bMrpOWb9DqmfET9r7Gr9YVkdNsZxWnDG
o8qoPxKZFzj/o0JaCAvScF+PK0XnQtJdHJIJpwHiQepn60vxPvu4PzGZYJ4T1fmJ7aT6GCIm7lwk
3TPRpO9bnvVxdkidjr/VlAC3oXaZ8DgMko3IlGfsXKW0xANVtqCnciCLOdDFevg/WTK7w5jD/bzx
ZIf/CKb8WdatmdHbA27R1Vqx0gDVea0jzJqWOboZcrTFh9yz5b1PLCBwWqHUb3YOR6Ymoh5qutUk
lT8Yz+rywLSiaO4W4SB+y/ts7HKriOrQyuzwTLI7xkSA06Hh4iWdaRtNZb38DluJe56uA7WtnkYx
neBTsxpsWzh+7tF8KX3SUy4u+aBHdk4jlyVdQvS8PpdgZsKdT+LM4qdsiNzUQe3tjmvJU95KYqdH
5TIAKWS4VhpJylGeEY/4TnRKaKMbFVd+bHB2Fp9WyvwjNROajjnb4AoTVdOCHsu47SGyuhbNVjCW
YwIAoh3Y/s7rNqih4o0aZpjnYKeO20Rj3N4UNJco9bYFpXCRpPZ2yKG3Fug0AG5lm7pL7IiEvn2N
q5tltB48yQI022avonlvGKk9Ro1j+TkkY4qRgAzIE519EKixM1k/+hSpsA1fhgJjKZuzoslWwVhb
8THxqIls+NkPJYdzqKs53M1M4RS0HrN8VoxFv0hlSyBsMFAMnTOay9YWlayxKDn4q/U40lfoB7Pn
lW+mOmSrLpHFFA1+aLRIynvYQeVjGzKMSRpItjEdWcyISnQDif2PxuAGLhCZy24X/AyJMS7nj1CY
oWkXKRO/XbKxh5ghB/5QzRqv5FTIamw5qqah5SNLy25IyhwKiknimvLMhSdC6KSPJMFGgx1lKd+w
8uir22gFpI4gaaKLESIKYqBM9KP3atAHvkOPDH873AD8DbU9iSEjcJJaGGKwtaumm3RPGG9JMUuE
/m1WPsCSDRyeeMo3/FEUsGhlvcsb6jZCG1Tg5sOkfHpBpmUBlGlEOUwUI+okMEpMGjqTBXEeeBvG
ps9i3CyRzOz3JHRMjlk+YBuksP4Oh7rY6c9g1/3FjFsWurQHwIFfmaZb3Fk9oBos1IPI0bjirpfR
a0h49j1WqSIHeKIWUFnGLC26BIyDAfnvw/6O3doLWKNOzJz7koaiq9DYfa14n5HDNhXiEYayHnac
EadfA5pVgEI2N3B8nFEONZzy6hGyXAk/Ah6w6yY6GuuXLbepOmUjo7yDEIbYw2bz8ZAl2ILPAnNU
8Oq14nGDtL/hK9LYnLxBM6HiDpsPUMuxitCtglaJTAnV80UdyhAP8WFIC3aetymUh23j9OfCnXhS
QKPpOVngL3ZexLrMr3M9cBCrAxtZW7u5RsUMv9ThTcVSw8Sc7ibrKsWEu5hY6E/PVIWTcc3r9wG2
qnt7PULLJtvJjC6YzGhZBpHN8XnnfmEn1ecmPcYU9W41+pi3CpYxOw6PNM7bNYrjRwRjYOf2kqyP
OonhjoVE+gTvvcAZ2/QqSuid0rG2t7m26BUhEMR0BPRYeKVFgO/PxWb60G5M++tOmUAjC+dFiSIW
QfZzU2AJAmiHESVuV5LNrlupz6pWj+gDOiDD7/hz/gSpDfAmOuT2Y6+U8q1ZNPI/aYRB5aOIyAoU
xgCMamoPbcdNmsd+REWFtMoODpAlFF1YCUmLULwhblYGVUJTltOqmgGd84Idak3kbTElPekU2fhD
Wot6btAcYbfbiczSdksHBPOm5QC2O1sHVR56tTM4rAi5gJ3ZBxtj6xvTwxZPbH+Vm0ItKa+Sliak
fbS0Ky8wQQC+jrF9hfbkN9lV9HVfchMfC1TXBocmy9Kmx1qH/Luwpn6c6VD3gPpZ+TjrYasBEvpY
orpk+BoqpfAjUXpIqjNPc/Gtjpf9PYmSAL2Hi/yfROwevUxq0ZFkma/aqg/9S71EWPGIXsD5V6YD
jnELPsFHNFWITo1zBgisBmwF28dZhuNcYYtuatjfYNfbobI8op+eQQ3j2VrcW9h79ScbeMmbKBmx
x1qGJ3rgUzRhQh9Ku7bb5EnVTj3cP1rqC/M1XaVXBzoNOmvQXgPsoZvdv1ebTX/JkBZAb2SevLoF
nvYNMvxW0pYyw8usSoqg8VAohjO0hmWjY0Ut2+Ja4QMa1AIb+DqkVzKGsrI1JoYWgNcc+9g2onnq
RYgi9F2uhL4nYQh420IFw0Di56Hjk0jTx9j33iBogtjffGY1aVxG1L3SMgU8OKr1I4lznp4k2c19
VS1q7IICRNOMdCXyHm6dBT0XpVvjYxK2NDlOkcM0mDIh8ZLFfeqOmPRscCLJUwNXkESToYtcnE5n
h739qc4nHnXJWIyo36KyHNtlz9X4mIdoGm+3dEJi4xrH8E/RG/JDGxaqMWvDYs3PlJp47vKZiOpQ
J6CDtnMsxurgliz5AR/6Es9mZ4trR1Q7yWFPh1W3TifbR+VK9yCCcjgFklnZNhkW/S2yUY3qdbW5
7ZzkOQoAOnGcbvFcfMI4HzCkBw/youpIbZdZEYog6RCnsFBFoMe5LvspdAKigLiRg4jPpUUDcqhr
LsaTDEJUDQY/NfbSIaoeFhPVtlkoqirVOI+toSuhN4A6NODAjgLwGTto/rIIxgEYb6ooT5NJad1O
KKyqxoXKa4D9KvXHQMiomrDjlWhjMRBAywJz1WO9aKjyF/RltONDDT3bkkesA5VThDZomt2u2VLq
8zBcW4uFebxiPY4IUN2BZ4ItVwpt2hiplktnZeK/TVhlqnWcMxS9MGIG7lnTudtcMt0AgxaIcs+i
FCAMbiK7WRlOQJRZ2XyrHAOU44GVPiDncdNtja7trIs0WTumPNmAfAt1Z6gluITcgk4ACwmY8+xq
/FnRCnvgEMg7QB0WuliFFAWThOQTpcyipqaG2NK0SY+qDUiRqf7EY13AtFK5lZySucTROgUQ/TtY
eBB5RiEiVBtjjf50eFyoCkJGy1MZ0ol+2lT331GRBdrSycMIupmXOVnPysfjCFyXCPgkwztxO+7u
aqGIORImcFVqlwTePsCmrm43V4/dYEPZgdtf6WMu1+KVLTG72QZeQGQ8Z0vOAUhj9xqcZ/NzxN0Q
k2bbyQi78almIEky0KcX70PAwMr2t9MOVKUFvpLmDeHK7R3CU/zclUCIP5GqjQoJuQ7bC2zM+8+c
7vnPpZ92+ckkysynFUdI/pbg0A6XvWcxfcJVetrtZM1xtMGlLrkleZ/03zaldzwwucx38bwJ18qa
D8ieNpuDtVlaLqwb4BPyVUM2hcWQyept2SqIBXriBIoT4nv5Gma2YVsTMHGmKI3CUCF90igB64Rq
LQDD9zAcVY9b5ld1GRKjEMyHtnqRrzxEMZ7F7IrxkU3TFHU5ylw8aa3GF87VCA4WuiX3i8vJVMDH
MTBAmw+KhyjudCpzD3n1TsSx72lUtzj3NniLWJcP9sZMUZlgw5Y06iJUq9sNzEHiLwDHzf1SooE7
MVQR9DDALjO/D/umfwy80gFycJmZh5QTeCSkNAiA1+gW0XrDtBMzevwlcRHMueVsCu95Z9fSuxuH
WRW26au7BCq32N6LVYf5fQ0FH4E8qALiXQDw0H2uc3bm3hJxNk6BndxEVsKsF3sVcHiRRhH+z9lW
aCRhmIBkMLbjoVkXka+oeIupQZgFgdtHJfKtQ+jUfr2yDA9tYBTNECYcRXkLxG5dD72d9tAh8ziC
FhOg6nquq13GLTOumF80miR+GCtspF06sH455lM89CfIQ9IvWYkyBfetGqNuNDx8o0leo4i0c9+7
ww4KmTnFG6JZLqZeM3nr48oWHZ3KaeoKZsT4se3YEy9Tj/qmB8gXYhoDA09N/jtFRDFIdXtcXMyQ
maKpVVp9hcg3/hTROodfoxnK/iegOl8+43xN0YUEeSUmaoEqicbLzZ4pVWKANXKUsRJQDWp7Gp3X
LFNAujRVd/HUA9vCRABcxeCBjums3s/YqjRp91qq8Ec7tYvbCIk225HOpXxcx3gZ7/sibAQlDMPE
JhtsjPkG1Qlvx2WW+wtDOfIeTajz2lAU/A2TdAx0WhapEN3UcKuvPmaewA5p2VFS7HDH4pew4/m0
c0XE3A0rUeWpEJvKH+stHmEoMrP1RzymBWi5YeOsmeEoXZwry81jua1T0YTVxIdiyvb7Phllcph7
VH4HdGfiVi/FglFfX095k0k9/UooI+W9U4vFd5iBh6FWLXzRYt9Z6U2aOq1fcpV4TDqUIFBZTgw1
78BEBmTaVwJAp6kQ7hElkFY4KfZLslTTGx2xbA8cCdIWS5Gbl8Wq8OJQZI8X8N2AMkgckUUzzwqN
Ee1J8o5bWj2h0fD3zGzFNwRtK4ysMupO5bj3VVMWYv2657VJG5FzVF50KdIBa6FcwNSfRwOcdNPF
cww4E+F4a1FC+rEslW+ABQTVxFsRvcFMnkcNqJw9dn3Z40jYAP7D130OpQA2PWYaV4Mg97bEUY3X
aEnCocSm/baFWX7XQPGeJmdQjkVEqzaDUfBl5ICgDnNAw9fGzOCaxozrpROZI3+kiFPTZPMSf3IY
Rn8fEhbZZnZevGSos7LOovf2hzXR+nmDBUnfwE91/7BcomKbK5kfdhoW36prnYkxRsHeabGjNxcF
xcSnSGj/zviag+5wxesN+u+DB/NhREm7TFtHvRu3zjFeIEQiy/RrjUE0oCozBtAJgafIdqVz/Rko
6JUXjh7gYYeS8HUYHaZ4fbzAeLffXHjkkQYSHQfqvg89AnIbOnKwN2IAaDernFhx3GI5Xfp1Cxiq
YTQEowogmniO6OexRqOsPmMSlKOumUTxtC3IhHLc2g+QfTAgqjASx5St37O3aMIhj8bJzu8pbiRv
iMDR3kRaRAHI+5h8L+xaPax8mTHIiJeFtVFlHLbaNNHvpib9c5zBhKEye/0Wqp4RTHhciJp41MD7
ueUA7vwY62do2/LpgO0RxYkYhvzDJhsdT8iNpCcK4+Cx0RhH3flN7vh8Fsab1NcGQxqVTU63BQrB
i68zoZodQ5pfQ4lRSAMMVHwphlgCDwN2+AI/CLkdwP9fa/iCBwJvuxg4d5tz1NJoJVyPJ01DelPC
921qFj+6n5RIiClxNgOvjfNt2c4oJV0GrB5T7RaSeYHZ2Zz56TivPXla+oWUzeYBd7WV8ni+NiOb
OelZAakwI4RBfksEJsqO+y/M9dOfba4X2Q7SlBgmTaZ4k5FUKXzaUvWOwf8um3pDK9zKlVfqhG+d
PAw0GzER38b6hBRprDBsulA/i3F80cueIDiUGSyqbAzohMUC6ze85EGd52XimHCEnr3SZd1FF9Pa
y0Nu4RTVkjRUP/cphfrMin57AVeAPQlc5qMd8g0rYr0ON9Abm08VGXUHfGD4FRxd0UGiePtulnS/
FywBklOF4kbEVwGLM3X+mlKaQ7YhefFH+j2pD26yhXz1KSZuWINhhp04lpUmWfKBFuOKnLsSRDM3
SHW7WMpX4G7JirKIJBekM/XlYU3zADpawej3mnvzzGbAC41B0xyOgCl93/ot9d+jTEp5DFbPnyBM
oPiphnwsOlSXUQ6SgF1vtiTAV3PDAY58BzIuy4WJsM3HCZXva0nTffkK3qmNoBjD9Fyc0ghE2laU
0XKMPPJvb+1aY9ZcpOG6yqbF7cAVEpqdMbZIKAbmRIiLnV2QR1/4ND1RE+3JeeK1+JjwqiERrdJ5
+gOQrIm/QFmb6q8oMQcQLTZY+QBixm/uE5t8i407/gocXhYn49eRHLjaDG6g9kWEbgofDUy/BMPM
2hj2DeBBm/yJuHJEVTj283KT7yhou8TO09dCYjje9dijyEFyloE4gQE/+ORoQsYz2rN+ayu/9fVx
3w3smRAlPBWneor5ApFZWIBVlJv6XdWYQwGAm8x7id6swmovcCMd2IusxQthfvKqEshStzs0TbXd
ovhmQYmvj6mwwMIbMS3yi4SXufpZ4cfl7TySaGz1nNY4OMEhsJhKDCLtdj3O0dgETEDKTu/4g3fY
07L6du7X6Qu3gNGxn/TlUx6K7I9dAukPpornGJP8sfxWyRgOAIpYgqEwBvLHIp+i7TxRiEXAiUZf
CkYTgQ9yWDPHMDk1cCBvKsqi9ZBvHpusj4BSHqFRLtYDlh3AAYysM5Dp9iChqncRXlQZIvGUKjaO
j2uuAJEWAFHAhchAtLlB+ZrBJWxUPVxbxww0oh5Hrmh5nsE4P9VJQAG7VPkrievdYXYc0FGCzMGi
ey7KZUPPV1Mgailh/JiyDVL5kIF3hOFnKRnwwgrm/0l8HXdwGO1cPGJUy0ZVroixb9e5aTmt0QNZ
FPZVE5VASrcao94WqHz1A++xN800W4PBpDfr0F3zUcKXhGmc+JXYTHQAf2qebjRib6qG7hTTMQci
RXFwBZrXFhtqaSGVGkLawTwdra4Nk1AdE0nqH4dtjTHo1RjT7YcoWaf9YGcR6JPXQwFroxWDqKc8
BfsPQfezK+3TBlBt62SudnqjZifYoy4IJSeX8WS71HoDai/WiURP++Q9PY8Fr0t0nV7eV6saDBy1
o9pNX4DjMQQ0kFmrl1T/L87OY8lxHUvDT8QI0BNbeWWm0puq3DCyHL0DSQDk08+nXs1Ud/SNmN21
JYmEOed3ZymY+G1odotXNw0reU66GO6FsQ1hyBMGbf7I8t4djq3bANXLVZhXny4tYnKhWq4JvPlY
7+wizXKUaRcD45UOFvTO6e0vBGOgYsIvY30A0o/V90qsBB9r35nnAxMR227Xdslit86q0nxrgg5V
3sL34JYd6uEE4UqVhPGe1kCT3cqt1JrU3qK5m5ot8jzAojzUYBEC/AnYsjGt3M5+HCVbqg6DBanx
sMg104qjL5lU3z9nTQ5Mz/Vq1r1bhVgmhkJeRUXCRMuxGpLpOy1O9hTbDDLEi4vR246IGAjdz0ne
2k9Vqy8Kkn89NM6QZeQnUE58a6u0A7+K8sY58GrRwLU11O+mwZ0x7XrTdxJJBZNGDmjT0uFOlnlR
bRijZMp9wQjMhC/pWxgFTa1II9zEPAmkcfM7e7sfnvSViSWFP/CHt1kWS3EM4rBYj3NOF7WzpfTW
HUeLP5wTWzf6QeEbuAxOU0wfrrdqRt2hy2OnaS7ebToUpMdm7kiWbZ8RTioZZdqXxUvTQNJs0wB/
AXnZ8LvgWvmaXpa2C2CM4rjC8mjzqD0jlrTBTTuis92DWRf20M8SMyjAt3UPVKdJtAfHafEYVNWa
npciUw8OPFZ3WvCzlC+zBM96F0mfezct107+a27jZLp1F3zLmzIWoT0tporu3C6e8mOW2mbdtvni
ElMaoUW5pLbGpI2skrCqeV0B6HInWWm54RWKN0fE/njnIVGT95N0kvk7s5m5NZwgM97NSo1D4msa
KLVV/NhmtzJbEUYSzchMMFTtcmNVaZzcoRWJ5XG2UIynup5kBVzKpKZ0OzHLBN1uhlhi4zde4B7I
sSyX/eCHqWStTTGajHAM8ps2MaxNg8TKHodORO1vdxBrgVrLR+o29VI20GJjZ523JKiacF/OTloe
EWrYaueE2u0fOJHrx75xuQI7N+7NY83Pk6dW2Tp9b2fH6mdBwDtfnasqvVQmpbS1jc5+ug7G7Du3
ijmVI2Bq5xYCkTkFjO0eUWL2DCD9ZWzkMfVh7Hy1z2wXQKACxafnsgAbQLSxWkgpDm1b71dravcg
OJenVwdWZ7oyN1B+1JoJqkRw6jQ/z5mX/QSMMK2zQXfjL7tWLWm00dB49XmGDIBQlo3yDk4rHXMI
RUgG++KVSXYTOd3kHcPVXV/jNi3I76n42sfQ5h6GHZbOB2l0o93P2M5riBKu7G4DHAO2i+qFRoMO
ecZnFTv9vIMcR47v6Cni6pBc1OjTlHdVk4zxdHK62WG0RpSjZUjWJqh+tDW92GbxBjfcG6m9aBfo
OQQpcr0+IjfNtuVt1MX6Vg4l7d8yOeQyTcEa2LO2pcv+bwKnODhLhWbED7sg2HpjiOSXG5IrVfQL
LYFKqaOHCiL22CE+tpuGgkdthE4mZ4e2jtTrOfWQ3xXgPjAZaLSw2EjYz33ZDlH5veom8dkGgx5A
HVS67pBewDYpE8ffIYmD+BgmnftCb0TI0TKUjIZuynEo7uFNGnO0LWzPuWz9616ehGXvl42NNtMc
Wa5oFaDKHSqlwltnFWKiacMCfuNkjsciWEPwbS+synXTB9feSs2ev5Co2i7R2UOhIk4OM+BgZZuM
YsxhZuy1ehjpQ/Ffh3LXpignaAHrhDyiec2CTdGP45+m89Y/WVSW0b6BXnlauwi8Rs6twAecxus7
JwdWo4Ee9MmX8KHHIR3tm3FyHP6ya8dnMP3+QSZDkdL+jMtLQaKHORZDq9ZDTWO/Iigc/N9t6eXh
BqCHqqZw/SWANV0j+MXIuAiMZDL9CZ1xCU5ZNLv8eEI/KvChpSC4Iw6dL3iUqUB410fP4wLZtp1l
qZpt2k4erzYT+kJIhiZ+herEPbmLlIQVTguzjCs75R+ikN53OrP+XjeIvDezkaLaakTH7km5c/jL
8YKyRzkeNWorlrDKdlCvI6bCuBwupBxndpvkZZGxSrvpLUYL2J3iBZnQDwXiPaMOjFm2CMib4gaI
IhiIvmy02DBmOUFYlrHm98jGzET157HgKjUIkIUxsr9jXa8Dprixdw5TphFW2Hx01yNiMsE0NZjN
XStDQ/nKu4B8Cn0KVzUW3pEEUIk6oE0ab9/6oGu7GdEu90zgM/ApFZ3qgB6qqT0y5ovwP7Yr1uo4
mkrgnCQX59VPGJUUxH6tyWtIwlshJFJF1TOJhLuASwuRgc2zQzSXTN7THgUHG2xs+/0kPBSJNoLD
pb26Sggjb7Z40zouTIgF4y6M7khZ4KleaHaoi4Q9MUNX3+cIxlvAOOoI0rBKojAU6LLZUxaXJ0dK
t7/AostXiQSg3sfB7CCUH5so3M5OvfrnEkWqvYE8YDc4K8LqfVMYKgLjDy1S1hJIaBsV2YDasI/t
WxLRG22BON3saKIaGr8apSr2KmoCdytWLSD6mnl4VqWg3AjjpP1uorBHVbvoNDp5c8J3Vna896cq
+R12pfOCKid+1KlCbtCPCP5u+DJgX7b06nrbR0YjOh8SwpxoAZafUzyE7TeretFv4nbxxk0VlVn4
CF/h5yTpNU7jwbRkgeuda2g6lh38sosYH6XxXokxXN/yBOx2A/pUkEk9+cScVkE/14cxWsN7l7cj
t7Qf2bwnhy2+lGMy2c1VWfMFQN7U22YdinHrt132nJaKwr5hkd1Am7AN/JDW8tAW4/iSM7CHCTDL
dVz2NGXAvsso0m9R1q7JgUp0TXdN2oPQqZHNvo3XthKXNvaXk7+OzHFjxEZLxV1MwMw8hMr5Fser
ogGtCgw02vhB+jnBC52uAyVCZBus5uUYimZE9a8q++I4wbRsdQLy8dlOvqJt6QfC+Mi0dVyS+DmU
QTSq5alJlxbFV6SYRRH3eEwOvuspe9Nw2r3CyiQ/VYjW8Vwn4/w5oKjId0MYsNE81MbmVKi4wS4d
j4t+6hhZZO+8fBnzjzgwuTnwmFtOxMl33vU4xNG+zDiSt0M9hfbGdFmqYpQegX9ncHZopFnKx+5Y
hLHcACas+hBXqYwOuqi6KzpTyc+4d5Mf7ezZHk1w6786jRq/BYMjsGtBU5X7NkrnZTsXa/I09lWZ
o5akNz7UUek6mNkz8qaQc/SQtW1S+ek98sxi3E06IbaMCiQcXuBWIvL2Ouw129hExMuLvgfenpZG
fM6Bzh/LMWew/OAvII51Tdd278m1V7s+KyzaGOMMJI23U+Ltrt6PASDDqnfPtB5+kXxJX41J4VBV
XhQZtwNn2p4Gublt4inhfgsywGhKLCwZthP1Ryv66Re2n8peukoB3cRGz8neUV6Xnwvewu8p7Kvq
MxAYRICmOIR2ejaAFr5S3Kayd1a7G8Msn/ZRPmbVFy8wR6hNozrvLHZ4knC5mJtd5AfVV89N+SCM
sJ8ocqtwm6whaqbB1eG4XUcRfc3WH8LDxCFa0B9Gg/PmVlfHHEQ0F3bbpXL54WNoeKh6lGc/lCqt
cx7RSIsd6r1iuC3JGFxf1gxic1tEJeACnC+w8L60VVOfAZXT8RcVUcB8zCSy3k1lbds/OK5SHHF2
NdduykCWhEr5LroHN63822kJx3SHXHCOyMqZdPAc9jYg4qPkPDihgI0YxJGZf01m9HR+VOtoqkMe
jEN9CsesiW80t7VzBiqGDnW7AVaemZKTu+OizMUh80LY8ozuDOgjyabnYpQ07SIMhneT99Gy6aME
/tdFQfUSyalwd9yLNQGqHhZ3hBY55OjUJAPn/Br19/3ioCyPYKL0AUG2y7dOF0TyTOSwyO1Wn0MD
aly3x0E5XXDHcoyzvZ1o57eZCx6+GbBcBEeOxHXeNnhpnZMULpq+CY0Yj7fq520mjPNJoMPwUqtJ
zU9yrP1g3xmR/ohG9CdFHdbpzrRp/iuzQepvsskviouNFwdcBntWfucRj/wDgEP+0F1MJ1xZESbP
NU2/QHiCvq06VpBnCI7hDeeXVOMh3Nd5M1KJhqFlL65xKg5jMS352YSIgTmnRG4QsvvDcqjNmKR3
QqTUx55JvP6RUSl5sZvVeFXzlVE8Jp+BQ9vAIq2XD9NNlXt0XTURgp/20r3T0QoJZNt18S9pgBzm
4MbeSs1BaJ+O+32L5WKY0fvUyN0Aw1p7LciLJeyRN3RuDywQhDFJj3B0fJKD5LhtZOBcXBd0NmP3
uiGWZGjp/rWBgGwPDbjAuh3G1ONskE31q2C95dsE7rl/V2FcECaALYIORJTG/wpLrevXdoDV3OZM
aoFMDynFjNHqRw8R9lsuQYuJ0CPY8NmxS5vlm95JahCMflGvVTkJSQ3ueE53O4mq4liqs/5DYXqD
N9Ki+772Vr8qscz+s7QZo6DgLdtvnmrmYKubyYhN2LZu9I3JAj3a0QI978bLbcOiW80AilhSSzGB
24ZLcvATgjAw6jAM+WCX0d56gaL7Qai25g8GkMrdJ9ISbDQ3jil+Bv0KZjwl3VQziwoGsNmPJlnf
l1wmjw1OJUW57JXxRYBUNjdpkE7Znfbo+/fouIrqEgjVZk/Wb1dfUT3JokHLQHW1IKHsbPK0IHLW
b1Dj7vdRQA7tyfBw6n0+oXbhaM5jLtc1Ih0ra2dyQ1o3zF9Jm6v0SbvorGF4rG0e/NS7Om5w3hn6
P2Zl7NPa4aZI67z8CbUuQPaQDczyMVKExb3UCYGRW1YfdwoC6+T7NJbNaxVD7+ClaRoQWdpX9zBW
MmIFpfnkbZHCTnediWlexy5o7lFAX63VdvTMxnOX8LuKxdo8QoBSPFmClrNd7I7NJ5CVz80FDYn6
Zw47vBMumLuOSlluwrWIcE20V4mzKFyT3KFIgGWr53hEH0UPVsM4F5XkLu5h/9OQf/sH5DfLzhFQ
UncoIsRKVBpI7Tm5JnfYYfx0m0vq1rm7Lyh4kcEktUYWWQu/MQ8ZBWNxNnG5zkchWvVZ9rTxu2j1
F03b7+piE5f58NuGDMrOxdBzNLRuuS11Uj12qUm+uZhBPmOnVEgRM9zOOzdOxnDXzh32UOV2FYOf
Z8e9LUIXpwRi9kLvvUyO58pMYbJhTmgZ3vmTKeZvpQrndMO2jZnpAY+qdnFUoHGeAwf9by99EvnL
tvYhwwebfFBVd2oTYUsg5SnNMKWh+UcRKdPF8obiObVX18aSb3j01Fi6mpj7iv17EtTooVp2/di4
5vs8+iCDddPZ7JQEfYBnVF5td/BI1PNbB/YoxwW5NB7muEQ9hUr7F8CKaQZeraefrU1iHDchICho
E0aa9Tc1kn238GzzIet7qtFDFqOgbTe0UmbnRXlNyhvtHb13UNkZy1fK+Ilx6Fpvl+YKo0Ub5M1L
J6O8RzzSRGo76XIgtt/VTodiI22fcG+y2KSnxQ11eprshDPkL0w4CJzb1WtctSvtnC73I0gfpa/q
ZbCT4PsZZVc0Nhs2BfIOpdzpg1FaY7RlLqp8TYmq0ZBzif1Iizk3H6tdwaGVFxUz4q7rMjVZFfwG
reE9lBgw05OY54HSm23NW7KMKd7CG4a8yUAzVSRAm7WLh8Aha8Nc8Y10vZZHQ+bj1B0lhCaS+kLc
LoXE2u41RfA6ZMPA/MbEQ4oTZdkInJY5zsxAonl+hfNtUeXUuBCA/os03cWeMreMhynBRnmSDzTn
1UM0pZiKAKK6Zhuimp33yVoKXJfj1SUdOgI2t8DvGWxgNL1boJH5U1euNhury+XS0PMVXHppao+t
voo2IaDFkxU8lHs9QVacYdR0T0jg2P5EPt/TpYdhe88DLC0gHepWGJDCVwdXVh0Ugw5cLEYIG3FJ
dKt6HJ25r3dZ3dHwO5IvsQ8DlXz5/ozhACQUHXoTeDPld0b4LJM7VzzfbIdmQJhwFXcap6F7FAy9
xcSLTHALqik/olhGP1pRdvw9gPbHVAtxRxdbMGcWwuk9SymTt4FZO8wDc1o9jdjY3E2CbhGoF2xu
g6AceIVLCdVvD9b8k9N3yA5o6TEN8kqsf7BFat1N6NcL+z2TRIFTIc3xpVjF9JgVzvKYe24rdiiY
muEYNdL+aQY8KZsynKAOEzrUNyiM/g0TEtdU4tdVeHJHdPi3CtLyZ1Ol+BbWytfhPo/y6plYVU3H
P/jzfdjD0F+VADN8xzg0L4FVtbcnJQ3tZLba8iZlThuevFaQ6xL1YUzv7/pp23IEF728cAY7yL/S
0EPwA6te9J8BiiQScPD5jOVXgSYSySIrorlxA2cwOxWGEutIxryFJyFowx+DoU3UDWeX/kPqQDDc
0VzN+XFowvbDMgUtROFVduNr2QedcyjaOrkvgCe5WwvBi+WHIKvTAmSEKAEfFUJfBnB5dKlTcOvi
ihwwPNU2MPumBch8X5swezQWTu8OpFM8VyKp1W0pI0Dtye/94t7EY6hu09a/SrNn6eb72lKxY0Wq
1p94iKGO6G0oZmj94JzhiLPvyUi9xH+Rhn/8GFh3w0xq7AYJ/08NFobs8KRWk8htW3vpA+FSxbzX
Vo5PxrGufw4hit1vqUr912Aqx681cM2AUGnu801Q97SpaBXkFKOdaCon38yVZA5hHCP3OStRi/UW
P0yXPGGwXl78tkILYcthNrtrMTbdjH2cW15jjdEPvwdEmq3LxNmVvRqQUBbGT/eeaLgsUFKlJ5gC
/TZ5rf8B8lIyN2ieSoLVxyhJtlmeqc81SXxk3losYoPto/hSq5y+y7Zy2IA2wJBikZ/+8qiQYBBH
YJwtAmmrP4xTzbB4M6fiARLID+5G19IL4yqa7mrsr5jkZMZxRONe7eTS2WCTJQ2iaQ0O0XEnrLCD
sx8IfBOkY0aHQFDbP0ljpHyM8Q2h84tN9uwAGuoHGxlJOINPO9MCujtIbrF0psRSOS16mgab6rQV
Q6f8U+DnqNAq+oh4t8Dpye0QZONrW4UaB92MUQjSN073OvBFcB7GricNIIfe6pUzjkfd1LhZ83mu
d64qoojTO20H9PnME6TcEt97vQqo6LbvwFtLvzm5wL1XI5tq9qAR4cj+sWuz1aVH7zYHXn4yNYfF
DYb4FIV7UTnmG9VOQ+wSjFdxX6GdmX7TurWEaNQp4UAbINI65l7Pl/seH8G78Sbks+1ELbFh4rcZ
XpZABij6VlSlfN0krN8LGc/FmWwv/avKsSht0CoNnA997H8PW2e5rwQjvzdd0fXVQQ9z/2ZL27zE
Rb0CQ5hh+Zy5rH9pFCrR1So1P7Z54fQ7MroXD32/QNcbJzZ8CdMFFWGoEv+jzvvrUbDEabPFdtfW
vA9Kva3pUVduimEiSWcKUITtJN8z3iycRe8hWROIrVSRvU9pXhUvPlIuqH/O1fpl8Gz+VjWJXVAr
TvMj4LDqWYordpo5E4k+wQeBw4fZ1IQH4WLY3fTgj7/jhTpzN/preT8tKR7ddc5HxC6Y415rMuhS
VLoe0S2MGl2w2SxF/TmtfZJtOuMgWOVq/BJsb7VDRtp+xsDvpE/hRtQ77BwEGbRGxFvYafNBQtwS
4EYsywfy+iXD9xLhiONEiXlBFpF/IERCUx/2a0m8KtEdH5i8tDoQUZwNxxTBU4ZUfKyGr5V7nBpM
VP4LvWWSbxu/Rd0vilE9ITuxxQ2SpYx/HBnbniPCZbq7tW7m07AqxSqBUSpYu0GEFBpe4IPkfl5B
PE76vlq74FN5yE43MXgeIbrKgHQ7EksPWqIIwRTI8Pga0Jj/xOvRTMcmVe4f0jsGb2+Z/bScFuh5
pmbq7Po2Zq9AY0+o2TpD8Ik1xC7S93C9Q+91/jau+oX4dH6Acx+rtXsHFPOuxJ9pPzh023tLTSC2
wLQJ1dJYzGoTB3nxkxNgdjfYwqy8W4itwJPnlfIGuBi/P2LYpnoOyAXQ/MwOBFDNU0KZKCtziQOE
WRx5PSmixUBJtSmqmgNH1+EYvWly2fIvjCtZfmwjXd6hnPIlmCLJRixaZBk9IKU9AagMUNX5TKZC
WKKf3EZeyUytJRCxt1372OAOCFv56yquumhIBHFcx8SEFOzDom6vUPJX4TG0EXVC7L9VoSeBzi1u
sYfONePwDFmFy6xJruEGTlG56r7226naz3EbfpvKbCF0mOrsIYV4opZH8/StdxdsLdpr1+yknWJp
GXG80CJLXWkIgC6rW9Ciq2wDEJ6FwFYYMDkKraj342Fx79txzR5I7invZjfCib3hgFPVS4NxT95H
sWldqrSpxPu9FYFwXHFPFAttxKErhzBNtmhVwvHH2jCPT+1AbNHLbpokiI09MO+V8JcnBPnu4D4m
y4zD6ujmXtHg6sER2GTPciFjYbhNfFTBdIr0W362j/DUhzEWFfzhxZlpfonD3ObQrR3qVJUPX1Ef
rYIOEMHTrip0jzW9jeL0UKSMz2l3nfI8YknLhOqbBCgt2j/9mA2IMiGtjbk4nQzkCyr1Ndl7nTFU
XqIgSMHvpjjdzL67/PZJcOlu1pSCA4Yh6NtXU6RNf5NzEtLQM33iUxLeJB5HSP2rX5tDPvnl6MZk
j168SIibxKskCZW2qOdz5cDzH1vfMP/5GiYC2GKyJvtal0g156U3uX+awDmzizSeiG5I/ePM9MY1
b3ZGlLF9mdjTDCJu4yjCnUEmwvswe+V6OyZVmF7wGOG48mhQ8XFBiaKIcNn9k7dBi4cxa9Oyu0Lq
Vkwke5AP5TwDnmDesRX87Y1DxKbdCEJg2D0rKQXkGNXocrJJLvyxMOl6Q+dtruDewDxM07So4aTr
PhLiW6Gtn627YiaWsASIL8q3UKvoy8NGw33RG/ns9mvLQGMPmHOBX8QuVDcllQ33TksjLtNwU8Xp
8hikYaAf4Ke4w9iRwdvoJ4zgzNjj99rRmsgDXre8cUIlf9p8yH5UPIB1n6MMFwANIDv7WUXjzyY3
lI8mKAA/4wYSKfUNf2aRrgbvXOCt3/s1c9KTV/WOOsHh2XfdxubQRpE3Hqcxtfq+tYrclQRRwYuW
gHtoJ/ACn2za4zslA8iwVuKK9FPNCrxfO27Y2zxG+4NuktOB2KAy3cN2q9ParNOw76ahe16Wf913
vmvfBh8mDhV9DpWJhaaNtjmfG29zI10LOh5WuE2GObCntKvyD2JHCrqGuZF3GFrJPDFB3e3rwA3j
DXILZKpFiBp90yP17k4c7z1nVqCJ/1nz/Amwy1Ub2nYgulHQgV2BK9ffj3gxX+Dx4af9oXYeljwH
rFVZg3k91XL+Y0w00Z6ygfp9iaiCVh2MuAMYxJl2n2ESTYl+6Nz5bMFQbpN1QjVtmdHOAFVCfLzb
2e8TdNbZiIBCwM8ObKjGlvvc70d+WpZO650XA4BiT1ep3poRPHrjaXelIRmJH36slW+LYzIm+dWo
NQziztM4CyANHHC7Xlltd6Kh49rS/woEFEuJGCvuRiwlmSZqAVqu3GSj53c7r8rMb2Q39H4pilNC
MvN4Do7dGGdYSbivjx1TQNY96WDhcz6QmrAju0M/CZPAc89pSuOEQI91ViN4e5vSIYAxluO4iwNQ
ZrRzQj0RAVOAZ5HWoO5igsbel87Y9L5j6uxHIha1qzxv1t8XH94bBH2RJXUvpD37G7IWwyyBoAgc
lZYbCB3RbgnFJOLFLYEi9whPELn6hAyguqA1c/FsqvCjv7Y9uzQkJ5hvHPXNWQZr+qZEjO8Z9jZ8
iXux7DCX64dBq/qwonTNENJH0y9s/Ah4cIiAvJPTR7OxAviKPV28eCBwRl4dy5ClGxDICs86Jm53
7+BzIrwDITIiQoQT2Ev7Fbbda1T9UTWmTm+TunYsIu9a7JoyIjBAugl/LfuQlDMTmvUy0LT/7PAZ
YFZ3TPmcryr0MNNhj9kgQZ59yErExYfSheZnncnxthNu6jH5RKr2uQ8ycJRWtOOf1tX9jw5omG+g
2oQmHcRg+aHDRsXgsIN9aIC2zKZoU1/+joQDeeRD0B8zt5KMb1rc6YUYiajf6Dxp6Iqmvm2QCwz+
jQ0U7MnYhnl27qIxWXcS8qnfJ7PHXJ0E2f2te40a2i9drh84WHW1h2JCkOZyHDjH6+Q2/75v5sXc
YgXAMWHIIHHPQ4FHTNJUIwQU4/hj5uyf72Y40fSxG50ipE9ZvZ2ABqg3SDtJjsNtmDvlKWpmzGBF
EOdfWAZKJMGjNNNDntlo5PVY9F7lOEeHqceW+0DQu2cuQqcWqgRHS1EdEDMkLFxTYQ10cQH/LMCA
v8jRmX8QCThWewoKHRMUJPE88tded4nxNjhnuhbt4Q+euno/wD91ZELgpAGUKDRyo5RaytlKZoxV
B1XTOLGzCvjAbaF8x9tFdZqkN5xyJHmGvnNVEhGuRx6NXs38iDmfIHMWfp8QapKtiP+mbVgEs/+Q
jU6LjgVHcWG41HLMGWrrclg3z2BAKx5NRo+FBzPJrDvJsMKgCM02+4eVbM7gdjHQbVck2OPpcP3u
aE3XfFvU7vTLzIP/2ATkWtdbOYPyXBYGDRJG1UYi5cjMlmm4RWnTBN9cIiWgf0PHMU9AVLl6Ry6Z
Z3jbkRIEuxLNC5IYD2IQbJBklfa9iHX0s+agQQLiw1HEqw5gekxE+CO6trjeGYUOHTk4lOuh6asp
PdcGDeWRtB41HqWhYOFCRMght6JUVY/YOZIkalpVzjdd2+BKzrXyL9ZmIpOg1Lnr/1jbQN15Lej+
txhVl/s4oUIUW7UuU/Jc9tOQ3knMkqAXveOQk45a0xwHjLfONzcYdcc8X/60lzoG7z/JQUHjY3/x
0OBhE6+CZuel2fA0OVPrnWewhYQQJs97Kb0iIwpeeBTXQ2WQ9zhXS+TgZpO4cRDaVGeLazs7cCAj
CZiUS5sp1UTaQBMn+Scdph2P5GbOj9qLh3FfmGjWCJUnJztjLs7EttfdgqsLG4Lr3Cag9+R2pTJP
n9Kq936WvZMN5z4Z+gRtuqQNweMbfXKmTEQMTfB0BDplia5AG2I/gTcbEcYM37qVG7DHSNfk1U2e
l2L6TAQFN+AAVvh9VyyDfx+ST5efuhIRAhMqCJDahCB5TAiuy6z6IKvFZFeVbiieu2HsuweGADNj
QvnBOD6OckD0tvLOxBmnUEbR7jmhP7wGcx/BTs8jqIc2ZWF3zZgHzSO4ubU3foT4x9F+hBcgDroU
O9usA0pFG5oLqdPrryDRYYEwdyp//PfkYfea/fl3lCa6bgYkCI/71/srXbXSjZugf5ouKIfn4sWr
m32DEo8PROIkNquTvWZrfZg795ycpu2WN7X/h6/wn+JJEw+RkWA6CGNC/voKQ9TGvZV8BcbaLeRd
Z3uyRHZIQi7NmYkV2+zwj+MFrgm2//arfY8JSwwJwa/4VyKqw8/SdZzNF1MPy14rRqAohFhQwYb5
gjgJ0FMwovNY2WE+OFH8vcW0dhY69x4yTArpP2QR/9v8CNeTaEoZeB8LMlT/jjIPZwJ18q6bL/Af
e72cyua3zL6R1PUPT/rfs4avn0PaOw+b+J/krye9Gnf2cCfNl+TJTq/ddrHn+BI6+2kbu69Fe1E7
Pzs2JDJsO8Y5PjT/NJrlP7zp//P5fwULg4DkHjELmFC/aKn7iZGm4R5D3/IrvJgD4vIT1EnuHnL5
Dw/Y/Y+/HBRTMh7b47f//cvjgll8YpoZwNJv1/l+JTiDbicTR0IIJDdl2OMp+EPfCe6876/C4+m8
+H884xz6rvqHJf/vzwEETojr676Omv7XKPj/FR6sJoyemvCyC/TOQzYc4NAu5fD839/2f/wQl+kN
rO84cv9eVJC0vq2xMFzcoHlC0Xfrz89l8PL/+BB6VXgASjPv79njVZv5UxSk+kKa7buM3N/Y15+S
3P+HlOy/fwvbghoEQ2AsARbD5K/9GjlyFEnYE6dUfCj32YvfkuEfPuLvFcJHuAJdSeS6IUWj+9fI
C7fXktHiXvmAGrWf9gpDaXRS9QlhxX9/ZP9D2nntNo5tafiJCDCHW5KKlmTZ5Yo3REWKSWKmxKef
jz6D09IWR5zuRhe6Lozy4k4rr/8XH7soSLiK+NBGbeOWPcf5S528JsEf1flRNs+PpYzs2M1yhKcW
QVrQp6USP1flDzX6ZTvPff8vd0xAfDYOSUqxkh1Lda9qnjWM12VGG7hZTuiNqbUIp59L5+BwjrT4
2Yo+BsYu0H/pp+Xj7Zo6lOETrl4kaGxn3WnZri7YG+GOQ5Hj10v1N1+LePQCT9Ch1RizkpECmKCX
KicAf77o5svjpUzt1nDRr5YSMS2A82XEzxpjKIn026ZpnkN6LGTY8msD+p+V4FlqiqzycoSV0CCQ
S7lsxs8DHJlL5Wwt14ziPhYyeig21XgDo2jS4Ha7EiI5upphRHk+5M82oLIxqKNK9Kvs8glBd+Zh
WI5qoGA0i0yKpgmvxWqPiny4JOlzVG9Ib0TVhkH7WUTrYJ9/vRik7Sh0AZQ579XnwPqSgPCtZbZ3
pjRzoO3SAQ/s8dJFNHXxg4S3da57HYxePujQq7MUHLTIUKn1hn4p5QzVwaby+bHAsb2+3gHhjcGB
EZgVWaHn1lmo349ATGY2hc3JnR7OTLw413KEh9ZbBVlTer+eE4BMMzqXmbWjPQjcN2cBrp7D8GVy
nltMQDxe3/uNFAXbmoXV0xSavcUb29iJIjMdkj47R+mZ0Uma6fag7DEPAIKf9CF5tX4QKrabbG1u
MnCbyINPEY2M7bGt2wOdAc6ebgp7HGsHo7nQtvec+4dmdpAgU2G23zhOLXWwIHdLNRRTZc7AUC1N
2OOLYgf0G9bpc1G/kvN1gU1LidKUr4FrvehzkLXo4ku9iQ0WuYssFeom3BlTxsEyVVNQCQk9XiUZ
psteha1JJpCtwIWAoTluX83uTTk9kRmMydg01sJWf5yLdD+cBR0wF3DC8iWZxrnRZhNfdWfVhY8S
lGEdRZcz2G+XfcPo5eX8FgGF4IAx1pC+UE7zx1twpxQHYfjWGgg7jgp5xq2+yoEBNbKAHbDCV1I/
bln+/vsCTH7/wA0FEpMYKZGzpMfIyC/7jjKepoHVLX19LOHdzbm5O6zhWoSwBqk9Gzah+WWPP+Sa
9uag/2LNOz2ZdeB3UxdfAQLSFs7EOf0fconELMvAAXOEt0HSFxDEY3vZJ8ddm38FF9GXhuE951my
wUP6cW7AnZyid7t7kCyWbbSgCITpBBf29sAqBloKivr9XgJVus4YkOBN0rqy1Q8Tb3JMEtzYCtEm
HBkwh9xKsosgKLuwkPd6qBLdl14QrwAQp1NqgsJ6SpC4j87xnOhhKu8b8AV2jJlK5CuB0OXhpqv6
4tj+4wszKs9SSdC/BzO2YKMv0CQQEZ/lvVolblp/cPCfQMgvstVjOXcGUTWHHIGuqiZXX1WFozJC
mpNofJEZgbeeayNZ1MVbWJRgK+nUZ9R9e5I/PJao3usORFr4NmQlCDpEhZYx3V7p3UXeWycAVlNd
+lEFpv0x66n1ZAB/PRm6dlpX1O3WetUrv9T2fJmbtWODVxxXuyymptUrzAq7QRhnT+eaBndg3Iw1
WCJuU+ffaoZdGM426mULNIVbU/vwpE7aZbYRrwD3PHxlyPww8dLGNlJjAAZkLG68agg3kW6aE7Mn
qrxXug/HrzHolorXt35d7vKJqzjypoltAYskz4I6VEQmVtJ/0qnKHZ4X8OFJrsxz05xF/Vqzz14O
vs6Z8ZyuB9+pv8wen9390Q1qBFJzGyVp4djdPrdTlaiwd5z7vWVKc/APwP+Q5m22PtDAVmnfHgt7
Z0O81Zm30oQtZdBfwfK1/b78SWd6/bX/pXyQ1848nge+vlJXbQgUout8zzbhW/OWr8v54w9457u5
+wCV8Ju41TBMVXj0ugR4D92o/b5bh6+6RyOx7ko749X0+0X+aRftM8hdnVW1jLe0ZE0Iv/M2VFav
a7bhOAb/UwcNcRVvJAAj0SJs9fuwAr6Jsaqngwk1Q5x9UTKKvwA+AxJX/zgxL824mF9r/Zd/8gUO
iVbutaqRJLj9grNq0A4P8si+qiQeV/mJvO0qOPtdbKwYV//GsDTN+KaduA1+7WPhYzcNjwfubUMZ
4FkFvdREYR9XlP332rF6s9eV5TnH44es/2Pni38l6f0WXu3zgbI7Myvm+50+uTqT8xTk11mfrqSO
4Sb7+OmxvHvNPqSN8NVJdBqYR+Fcjxp9T04SyntWuG7MYA4aNKgQ+avdTkgaVRSkf5n6xRhj/AVR
JJ0PvS5n6KTnwjwx+fEzrt4ghouZc5OC3C1SeVacrCn9NLrCK7HCvQFkUMuSErGSVc3LdhHVpSeZ
+TaNg7cgUGkqnx3CagsvOGDRPjhfjdStIyeZ5WTnyyn+8cErFx8x1oYMpWUAz2YKN+msntoTQK3y
/til0cJpz39gHeqYmAcm4PHJjt1ZIiBDdhT4jAzxJmXq0aCdlXXrFOCSHqTmJZ2TeffRYIb5saj3
VKa4qmtZQrarL895oaeJvO+MhlEvyGU86s9LXTp+pKti16ma5MX6edMX5QtVraes1z9kab+JwbPy
gJqOZ1VGN7QBzr5rOSCJHBWNOS75OQQv+tDXL2GkAGQolb1/IoMIwgWFmUD5dbCNhUp/o1eowcxs
O7qy1WpC8d8VT6BktjCiJs2+KtlPR1icVcQR/aclTolqAG2s1bsmaT7LRh97WXqE7Uk7/gATeXUq
9G8UB7eRfVin5Ulljlhb0pjdT9j2Qc/fbbaGBSBZCouwIzhjuJ5kwING3tf4Em5nqLFHc60+IWXk
udo4CIZNIwPhHrnKW32bNw60W4mk7E8u0K7rbnHqZvEzDcFxMQf27vENun+kt8KEYLZkkl/StFDd
2yUDFLm6yaxdD8cardvy8rGo8YXBHWBSF9Jk1REUggYYpJYz0bNnMKQz57FvfTvsgOJiYP7j+R8t
zNAcVZVxnh1ZWBgd0X3UkJHmZRCPgqd4AEKVTgNmcR4v616xsIO4sGhyh4qX6PEBK5T25gVBfVOB
2qIW/aKG22oRnrRwwksfFWXKVM4dYFNMdXA+r2yUpFyyvCEA2pcUwP8wMxZ5YdQdf5qR+fPxou51
GIsawgF6/VRHtsWjApnacEIkHenIoGcDqJ21uQfgEzqzdCLRrQwO3O27QphjG7Zj2gqBiKCak1RP
KphL1H1O9YhBXzo+PsIvtdStt9r6ltFFEEWfGH0Ec3WZMNypHSb42e8fNr2iJlEI6tqmRCjcleOB
EcKigyvEvtDLjouT+Uc5M//BRSGKs3RcGYXmTUEK8GYKpelO3ePUy7TG6DQUqkdPfX18dGMv+lqM
YO31kil8uJvV/SlFCa6l6AVcV5rBHktR7v1S9mxwYVgR916s8eZVn0sBcHT7WPt9oTlSSt5qIFWP
2TJJf9Ox5OoZ9Oo0eb88Fjz2Bq7lCrt4ycm/a9ZF3YcUcPVMf7K6pZLX88dSFHXkTl6LEXZRM3Ot
6zNF3R9PwBnYgQYRIx1tVUn2f2gLhdSjbldEQeUOPO9oDfhktk2sJNpcwCWY+JpBmPBA4Kx3dB3b
g1kwhdeo10dm/bvQ2l9o3SHXQOQLyo4blpY2A4W4mT1e/PDeBHGORWzuYH44WVFcQBnFTHQAANv4
mwawOLkyLzy/qDk3tma0J2yeDkU18QbvhToyU/aGbpuk9wgz+Kgr3cYsTcscW2Lto0JZSke3/5Bq
++6ibJL41TbXjjkhb+SEganQHVxBjUAW3tZbgVoQn2mq7Jy9qjSzAgSQKnopkhVY7sDRlW7R0nbS
fNQ1xbMY+kV5TOzySFxLl7LNTOag+fBLhyt4tWKHGRo71i+Hl6z5bjjPzKy6erxQ6IlLzl7TLg9n
EBjZcogOpOyFBsb+srUYmwIQqgA8rDEzqCl/OUbhPz7+sZ2xbKISR9Nsk5hXuPsnRqdp5VGCfcLM
Db1UcoX/uKYzvaUz/gC1Kokhpo2/mPNoiq9ZGXb99u4NaQWEEmnjT4ls7W2v1bTehuFL16if8nKV
J17dzEkwAoS/tZrzzAGctZQAoXL6xSnbGtFekZZhVE08uRGjRAMHTjzBGS4Lnujt6TB+w5SUkoQv
DE36mvFJ7smqlB9OP1V6N7Z08Mqn0ANrx+/yr1Y4YX7vs0i3wgVDnx+NugUwI3xJjva8uIB0DtKC
o38D993LaftTgina37F9pzyvadgn2dFN4TVEF5m2WEMLX4BwYvIwoq0NKElnCVLKVJ1m5KUPzgXP
jtZC3RLrNFB49RfrYoUv5hZgST1aHc87q3Pc1Exmp+KrZE88tCl5wtL0GDoV2NrCl7wZilFAyhw3
DVx9jPP7wIg+fjz3aU2NxhN6jUjWEG/j5d7eG5r5VBPwk/ilv+zCZaqvLuFWj/+0HGASvzU6VXag
8fP5xQx3aUcK2VPOP2MfbCbJU6WFIz1VACIHYKgWueQV3YJRwQOY5mkcTQUad2d++6maEM/AqghE
f9LEL6dPh68cuL0vfhcfgYtbpWu60T4G9KpPbM+dpyWIFLR8B3UsBIZd/FJ1XzU4vZvfj7f/zlIK
v1/QqYDLWZUZ8Pv1FqQRu/CYFC6i723z9e/LsVWTLK+JfdREl9Vuy/p46S/xS9191stqZ+eopMy8
vERhJ02c050vzppsnfeC44hdloVjOhZGV0tJwJqs7LiQz6cU+NGCGLjPT8vq0rQrBj8nvKz7WE2j
HQhvA3WANiZFf3uN5QuBKQBy/bbxoDOZdQtu54rhh2iybe3ueSKJ5Ko2BNQkaES3ODOYVIzaUN6S
sfbPK2nH9O9cXkYTVu3+ZtyKEYzaxbEOWSxBet2sz36ypHlVnYpv7y/3IMKhqEFXxeA/3e6ZE1mZ
LOmRvK1XZKd9ppfcyv8Z7r01OFObX3/3Bt4IEytD5CuhzuvZtmR58B1P3SirxwLur92tAOGppoN/
dJHfz6WbgTezoX1g4kzUew10K0N4roXsgIvUHeSt9YHBkIypFgZwXs8btu9z8Bx5ASvr/GhP0nvX
/XReArdbMYQytzbNxCO7s7jvt/C/Z2drt2dXw/5bZF0sb6uZQ13B8Zx15FsT670PmgQpww26cvk6
xmsqgEa5IX43A7Vubvv6T1d1yWVNrGf8Vf21HsHogXaWNW3MehhAe4p9ybNe1KXkT4kZ1RNXd94W
nhXwxYwbHznBakY3j09CED1x/N4upq6jMnVCgkYCGANE4RZJwYuzbGbDI2bA5CX5mD85O3WlecVc
/Qz9l+NrE0Zr6iUI3hg89oCnqUhWvYOXP2mzcHofp1Yn6I6+aJOCgS5528+deXZeaj9wv73jk+4q
HnClnrlz9gC2Oo0fTq5v/FqS0cQho5kVr+X2WhbHWI+MQzpcS6AI16mvrgqfPpI59E8TWuU+uBie
wJUsQa2oagAXIWQN2+EQL7NkaS0D/7g8LLXZyU9nj3XYqH65Eibol6Nha/0wObVdvS6nLOTwb28i
FWEhgsYoSVoVGq0A25abGM0y7n3nn2cecbkffX68jvFnZpoW3SMkAaiE3Z4QgDiZJB0LmR7yZAlk
yyx/Svb5NvDiCb0xKUlQUboEGv1BQ9LwwCo38AEAWx/XgTf1qiYlCSpKAexYLoY1dbN2VbnRDH/Q
1zfl4jTR4DqqC682T9BRObw0aXjJBx119nVvMJfWmuGuf7t1ooY6NpeTbbAgIBFX51Xs167yxwPR
6/Vf3gZBIQEI4iixxoLKOUAObuU6u8RTPAimJpY0tXOCVmrgvT8GCStqsIopQyP4gF79Ik8saFT5
/XVAYmElyKVGMx3Wc/YH46uuKOJ7U5pnRIvTFYjDrqDkqGULp0OrPuVRJpwRcvBihFw22T94pjcy
hIPpY7hgG/v9SgM05Lu1655W0mrK6o7s140Y4VhyBwosBk2GY4G815MxfvBRTJz9ffmNRrurDTMF
qxACghD1ESTehcv8vldvoBr1Y3R1BPw4wySpZ0+J1O516o1IwThA06XrasPCtGfzZdCrkncESd5t
fNlf/5nSC2N2j3KwQ3RDzoOuMWEfFcAB41NrDXbvvMq/5k9nXpH1PfIh7ptY2n22b9jNv2SJ3dYd
9KNWXr/LynYtyM2vHdqoIh0Bj9hG/RA8K97pl+qma/kpeJ1UtoPaFqzVjXhhZ2HpKxmOfBc/qPXU
p330/TUXcxgavANx3oSSGn7jnUSaHenUZH9pDebnV76uqphKCkYfmxu5DJg/5TPdPXuwvnsAG09o
+NG7SrRKXyiVJEM3BENfV6Tf6ypRtlnGlPVhAMJ/MQjBvvTdixGuq+xFpUNJe4Ml1+2Y+bYkc2q9
IwHmEDD/9xOGu321XuVQRAkAswrmTPVS39kdfzBh3X0NltRVPXsnbQLv9EOWJ+S+jxCK+3wtVzDY
/dmQwMRAbjWTnkEWL/3It71+0+2wqxv1U+RlQGhDXOcHz/V3QKn8aqqAN2ImKJw5JnEvpdC7bAjg
L+w9vZ7E1gb0vv7hLXqNXgctC9vSPNvA2wbr2OH1uCvdxJ9SVKNP60q8aD6kKiXhBvvo9rAxnmt/
W270db2JlvO5slvAz/sdRrc/PVfvuJi442OvynBMnRFPhhv4Wzhzozup8qXizF+ambGstgdsfrAc
1Ijqqk/TccJ7Tu7utK8kCipLNttLqEW1sgVcD6riWedZH7rF4NIcl5V3mRFYkrABturpvOoWQyAb
LHvPAdD9J9yKTMDPp+MjdcQVptXlv9tgCJYiliKGi3u2wVkaz/YL1f2XZt3P4YLB2YKp/vij+gkb
/SL34LUgoC8ILCZOYsTTv/kEQb91QRQDjsYnnP3Uh5vAP22DvbrqvXh53MJN7UlvUw7FWChzI1NQ
OoRrlSlBkc0x5LmbLLX3QJuheZ92le6Ds5xY47CND85e7DSwSs3oNLtUtt+0pwN++ZlLlnuOPylo
6jwFlVJDF5+lMgvTeE6nXeVJHqCwHugonQ+d9mpiXROvyBACgRI0lqAf1tXNhrg+wMnI1i3Ly/YB
+iL8R0HozckJEQFxllVm8XByPJYhDD1vKs96PS4vPr3pU1705EURXM+BH0aXAi7nYdP62Q5ao/fT
63zAiNb5lEGY2k5BKZ3rASreQkU0GKJ2xZgaTGx+7QNWNVNXwTJACUgvBi527llcHmjCyXVNnuqo
UbhSCoKmskNwDEqTU4WU9z0vBMyU1z4Pykr3wbv2qv2gBxxfmkzmaYOtffBSRNfVhLXQyYaXab8E
62KHKpzBsrkLP9c+bdLs+jNpvmda3pYOzLJuu04/maXfe9DVt661bvx0l+4gb/2HOcDru2cKmgqm
dNsxWi7DafapmlXkOPcL40V2p8ziqHdL17CjmMx74FYLl5wp+yRukk7Zmtv+p/WuMSAsnsERspxM
5I45e9eyhBteSk1nVsCfvKcBlQ/nebdoV60/6P/jMtzXrrVId4NZjHnQYMa4j1XIcKXvz/uvpQpX
HvDwBnoDxDdrgDA9EscYvXiqoXVqkcKNjk0tiMB3R095eO7e8Tl6GdQi3AXP/ygSutpQ0aSi6xVA
5pFF1Z28avsW+O1gPTk+1dX/WbBHmyUjC7TI0lwm3MpUS0kwXZT/vNZ4Y297n+zqjMNbtbwHe36Y
PT6yUa8Nl9EEj0EH1NIUzizrrDA7Quq4hTjxz9lXP2n16q3wlUWxkS4z8JaW+fY0P2xPBJrSwpjy
WccOE+0ENISlgswnbnBzAQcpg09t6/AybG4ofa8eYFk+XvpUdDJmuK9lCZtbNLac1oBPbS8LIvat
451fa/e4/n/EQcM7Ex/CtSTBJQEV8FzpMauynkGL/96+WcsYg2pv6j/l9+OumOsUAQLv8vr4MO/b
NoahvKvdFIIf9AyouS0rhBj05bRr8UmNp8Av/1jr0NN+y24N0siEzNETpI9u6IqC0lNU8kEQKElp
NCp2TnLb59M6nHGKC+ak5ad/omCcK1nCCSpAyERFX3NblkMxNPpdrWhon3BixyzmtRDh8FrDKJUE
RML3Nz+oTtz6hYGD93jjpsQIZ2WUVTfQwAz7lpB7b9fAwbt0cU888FH7c72cwU+5CojLS65SsG5V
Crvtc/WiPYWzE5mqdqF/jibm5aeWJHiQtdqpVg+B93sNGVrtyocrmds+dUKTaxJsaoSNsynHq9jU
wd8PZ4NaPnuBq2yLz4+PaSw/zozVX/dbsKkJjJknJWRRpc+wzS6aHSgvHJY4b//yQgia+HTsQVoa
Ljd4/ZshJzXofRY1pQaHU7hTTlcLEuzn6aRU5sAoiZUebFqy1L9fdkOQCpqiD7S+358Wzq9/t4uW
EJtqbaDU1QGhQ8lVJjGTef0aCD8vmNBH72NgwvKAapE1UtU2vABiz7SVAYGc6heVMmG3S5Y0M2w0
/2dNF0DnMxv+/SMPbVZ8+BD6Ly9TWzviAN3IFo6wAlkzYzBC3T59yffqLHnqXUC5vdZDsOEBXzvL
5uliam8HTfFoxcKB1lah5eqZFfcbyr4A5pK8h/tmk+3POxMnU3ubOMyRHNv1MsVMTwWynWqkLNNy
t4ofPuXz59V+lu+q/cflr4k9HdEpN7IElR/39D/rMYtrZjqZrIgsbew2S2Pi8Y35QTdyBK3vnM8R
gLys6Qvo4V9lT6ItoF+tftPo6379qs6B24Tcj+s61aqmj5ye8t7kY1p0+ottnlWU1KpzLthMvdll
RfkxSZPFxIGN2GhVoXtJZ1qBaTd9+IYrGxDR96Nol2p48v8puyTb/KneDVX6yeaK8fX8JUswAkB8
a+AsD7K89xTswQX7evDshtQTNVnfkSaDrLELSa/q0Cjt0O8nC+trokvZNEqpbmOzYgRyJslfreyP
aU2CTowJUmVaY+ma1AZYtduNbLImyZRYV7f6oiWSp4pJcm31SnfsTJ2Ta/RlTPjE4Y0plWuZwuKM
RIcCJkWm8hy8ZK/Np+NKnmn+G4xJXjk7fkp32Vu902bd8rHgsYO8liscJKHISYJqSN0CMwpjw7wy
fj8WMOauMhf0124KZhzKmNDSEyRIgDEOgMiWH+RPcgA3y2l2bHdVuyjzH81RWuXGZ7vwSyiAp/rP
x/TL9TcI5h0ETeVYM2Gwlb1gnTz9SGbhTN4O9gn0TtRo51PGgHaTbpOplz/WS3OzfsFctGoDk1yr
qVsIY2fJrl1pG4WR5tZt3dQFRPjim3NtVnqou7eJrZ+6VILN0JVcZYhgsFQ/tj9ApnXfXheLPYWB
8+JD505VocaqI9crfde+VwooO3GRIJch9PLMRe//KNznb6m/AhMF42himcshnn7q3F//dpPfP+1K
9KEGmlq5sMmwOVGnldx+9fy22A9ZkO8QKJG8fZlKG0zcqfdE/ZVIvVStM+XTQd12iIznIIuSbZ+K
IO4BnQAiBW1jwABg1EgTkQ6tUoogijKG+wOVRLxp58/z58j9/buclTO4mr6H3p+JezOYQdHXuBYp
mEmtBgg9CtlNarW0V5zWBWmeel2+msvcm6xojaqgqwUK6hZGtLo5FCzwcCAjPd++he9PQ/0i/zTW
kp/7j1c3JW74+dW5qbpkRVmEOCM5ub2800/xhIR3a/5o/wSl6rQxtBPB/95G3dNn0ezkcV7DC0iX
pfcHIqIJmaNPnSlWB741neECQcNJpFjADTDV7fFLmEFs4eefabsttBkUwo/3b/TeX0kS9FnSnDpH
K5CkQU7Te6ZBziPCJv5sfkVTpnjUEl/JEhSYbJZlCSow1gn4981rB17zRDQ7sW9iyFJVYa8z0qlu
4dRk2OeSuKAEOW4IpueUkprYOBG404jC1LAO1hDPRplbbWGEyC+uFnqXJWSUjw9pLKBFbdim4wDM
qdwNNmspwMQnI9a2WRzM28OGiSKnPc6D/gQr3C8n2tly7Wt5Np+QOxamXMsVrr5ZdUcns5FbFdTF
TeC7Q69gqn1u8x8p62dIZiau/ljJR6UvVma8jAk6kPxuX7QBuU6uJAdt211m2bLD0uh4TdVP+K11
oA+2ztdJkXcXkxq4rCg0PzCxSwlLuJiNDupuWFT2LnC+QGcQZuQmmGS1mYw3LkCsM+vixE+ggR/2
mnP08mB56f0SbH4l2j3e8UFd3eia4UtUZcAqU1Q6roTFt6GSwROj2LsOpFeLROfp82MB93mYdwmD
K0wthWh72IsrhXkItVNuVoa9q+1FMxSxpPpFMWDQ9pLiJTd1t6ieor8NlCkIFfRZ10RVERx1e+cc
3wznR2cGsKX97cs6CBlmSpgnhzBOjJhK0FZy+yTZu1COC982oeZrsQwueJBQ69SB5bXwp8x78NFc
Lamluelk1pMcN/aLSVeLq+RO4T3e7WFdd8dpM5rBiQLgKI6dV2pxzJSa46wp20GptIdbLnU8LXt9
LOdO77F0hRdDNKXIOnPFt4da1UUMBRr7m2Rgdx1yeCaeGPmGXyLsmdvq3h6LG569uKxrcYLRuMBs
EFSlZu/saFur3/OIYcIp/Tq1JOFNOhK8yD3gQbsYpuQM2sF8rpSaqxYzaxO3E0pnTAEwWm4Bg2Yx
OykGozb47BCgnZxdBhFporxpkFPn0pcGqsvHO3ev3YaTupIkaFSdTvxTcjw6u0rNP6fGa3SBnbnU
F1UwtzrYJRzXKr4DSNhbfj0F7HDvyQzCDYMeTkpVtibC9CknrXKaqKDpf6H3iyTZp1TuAbPT1OdE
cdy8WBnNa+2scwjbQz+OP2qw6zTLx1swtteDhgMFmCAOQIbbu6pfdC2qjMrZtd0woRp6PUCTdhl6
lT1RqRp7fSa4S0OVgxYjR5B0PKlRHfeSswMswDfCzYXJxTpeKdGL3X16vKixF/GXKCC0bxd1jOv4
7LRhsMtk+CVo29M9q5qCx7kPPhkspiuQHgsGDgZVdyvlRKvORYq5PBH8c9D0pp7RfFGqEq68bdit
UttV4AOGqFjCtSoY+F0GcEyzy9JyKgi/P0Uq48oA/IBaI5wZDNmVGUk7K61bkxeT5vLXk1J8kWIN
pjY4jFKtkv+2/2M4qFDAnsiEUfFUhYXLhUKmr1M4ScXwanp3ykVvLQ2SRXaUewMQCgyvs797pMgE
k12mmDyIVW9X2CUAsZzrONjVNdxy9Ry2Fa+b8FfvHbthYVdCBHtf1epFBnwn2FXpnzh+debHo3tZ
9Oaq7H9Kmuwf+3ZiL+/1KmVbcAIoHjOByazd7bIgXbrAQYLuPmivsRp8PUXmrgzJjR1+pcdNNTWC
ef8wEMf2qQZolqgc4Z60en4AeDZ2dnK6ri/9uhiQHybyzaO7eC1EUKqVZtEEpR2cnW7QwadtwO+o
LMdVa3VxjF/O8OoGvy5SPvHmR1wp1oa9oBAPIKMsZhaP2OMK+kJn1x13JxXqWhiQNEi3y1UDMlRp
zbsD2bAwYpx2wgDfp+G4N9eihW2FpBI4R6l0diVh7zn5+EK0o1A4gco6iBdH3/7lDDyo7dw6zaTJ
TNRdbvpdus2otqazblEPWXpkNymETztdOTYQTv6Om3m11dTlscea9Z4ie1oYfqwmEZ7ekWpvPQ+Q
WOmYpZmdZmXHFh4lGLN1GR0xHrRGv74dPIVizU/LM32bQb2zi8e3lGah+w1UFYqLkbcoX/3Lk+N3
7pHAzEvs+WMlMfaarr9HeL9xAY10OHyP+dHodIg/PdWctRA9KurXSSz4+25R9p16AwkBFfSMO/xk
sBqak2nXPCa7mwVRhbo3FoX8pQuceQnppF3OAx1lpdheSbMS6ciztrVgIXQzgxbXyJebX3I5t8DC
asOfp2phRfvH+zHcu7vz4SkSSdELQzB1q13Ivieheehp4TbN/UE6hGANh6+PZdybdXYBuAWwqk39
HuXrpKR1BbyJs3NokK1gSY7Pr9WJ1O+qjdQpf230gKGggVwSTA9DDPOpWp7sMDR4aJXmJcqKkDDs
qEzaJ7eiuhRDOqVJz3KyiADukdSzZ5sLUFlfDudkVtlAvthv4eUyocNHjC+dP9CDAfIGsKTYn6an
5UG3YJvcBdrcpFukBQpBXUVVPbH6KTmCrWjUsuoLGQcKorttFR2XzkFd68Ru8UTYOyVoOIUrbyIq
D4YSlwi6nGeGA03o4gCZ7ISZGL2bV7smuIORcspyp8LWmm3y3YbP1z3X1cfHd3PUFF0djdgcpROy
JOA7ObseXsIO5JFFyL35+NNipKLZX6z5Y3nqoGDuHpwNgBpvApdQE2qthhXLKeBmwS4BK172HPfw
RkeYV7lvZOprV6d90KQysbHWu3b34ddj6WMvEbxeXiMNTCgmQRunOjx0BcjiO8s4uAN/ZRO52vGz
XKnuoZ3oIRxzJK5lCZq2ri4K/KZH3LFuYenfiuylMCZEjL113D24XAYFBqiYcAurIIXgmuUczh8s
ZvZhRW7OT4G2UrS1OXVyw20TD24gliIeI23hiJAHMI8qh7yvgh3tBxucE89KLV86SL/N6DgrbXWj
dj/LbiIimhAqQh/UUR3lJkBgu+ZydJXisDSdp1Im8hvggSFsduGe8w7qYcrpHJWrAM3InA+GWwRR
D3gSp6Qsgx24Mes654G7/cULFAZqjKn4cvSiXMkSnMFGP+ZZLLOxIby7yZut/yqkCU0y+sqNKxmD
PrvSV1lQhZIOXejOoHidrdVVOdMB4bh8i5Nt3M9O4SSY8fCU7q7LlURBFWtabTknFYlmcH5ua4Bx
LFe2wfc7b8PTa355PclPialszl02h9N1+fih32M64XkYAzC3xoy7qcqC7jxlZt5fMsTbcQyKmzm7
ZD9y5TuoR07+QcmWTq25suamyTqB+/T4Dyz+lfT347ja7r6P00uX18GOple3kE8z42wtrQ4iNuLk
CZs3ZiUAv+QP+FX4WcPPr2TFpX5MlJCwLz34cAQfFo93cvQlgH5jUAGEOUa0D4CpOEZjoMYivDnP
qiv/HEE2DevWom1n5y/1QLyhTAgdSfxwfMOvlkGkZBBeuK9VVzh2nincnqj2TtmCNG8iLc+9n+bI
K77U9hxE2ij8FtUu8KInryg+05wxsbX3s4bDLbr6DOESy/LJSoBNxVg1mnvKAGL70OcU7y9zY3H2
i5MXnHCcJVLQ/lmauENjyh3QRagOQJgZPLnbc63sKDyfIpT7JV7WyVd6UlwNtmKAhSvGR43MfXzO
oy9mgByitwVfmJzfrTwIKY4wVnPQhmx6ZzP72Oor2Cn0wPROx01dR0C/EyrKgDZbhivrq+MU48Lo
iqkZqYCSMVspglQd4SGWpR5lbxqyp8RzJ1/k5lNQ+Kq6safg58a0LgmF/woTbKcN9FxnKIOw/iOY
xmG5rcMpvNiR5CkgG1dCBiV59TbttL+EcEyzpwc3KAce42+p1uxK5fNAhKl04TI7wNrXdP0cmo7j
OZ16R8OhiVqYy8N+0vjOZK6gBoNGq9JDZgW7mNwl7GJ9WPgG4dVpqGVmT3U7b9Ifdr49Rs5SjeaW
9OnxrRrTHlfyRfsdk4dQrNQMdlI5SyuCzXP6WngXeZ4b7QeZ4H+yZjv6ZuEG4uk44EwRdt7u+UWO
Y9jnHN5NZy6yZGeoP/vycxk8yad0EegdqsuCT91T6h9FGM+YJt2atIs9XvdoqgUfF9eBejgZAEGB
qbVc5/I5A+IqBMjw8uHQrOyidy+wgYZ17p3ODB9VzGhq8Y5m2Q8T0ke2nZqAwiuGggsuIcEmqHZX
VOh0aRdvou/9/Ax2hES6hQMoPAAkFvYqmknZTAXE1SuWU3HLmLfBmCwQC86AYEJl8PYIDk1XlQmd
DsO1N9PEP0TzTH9tZ8mzkwxzLepEEP9/CITvE4pw4DXF/M45sGCJTlVpV1myVxfSTKG967JtKS7Z
wcLK/8hOB+/s1Osa1iG8Ltb5l9hBoV09byVT9JzTk3an9MNZ2as0sCUW86clsLHmHCpv/NbKLw/R
1O0asvN3gm24YoZZDPsuma0cooPW5w02XwVCOXKzjl6IWW0PDQT1U0PZ2Zzifxou7L3IgZdCIXuI
ibhda8RTO9slIi+QYjuaFx9SmgeMJ+igVo9v74gZsPHZQE1mzho2HUFSfWLALJYwuu3JXtlkKezo
KYNDzTYjT9E+W7AnPxb4P6Rd13LcOpD9IlYxh1eGSZqgkRUsvbAcJIIEmMH49XuoTTMY7rDu3bL9
YlWpCaDR6HD69O3UD9xSRZ5mmWFyJZL2wjkWSV+Xg67CTEsog6CwNIAGLXR7cxvbwJCHZ1VpvUFi
gYK5zo1VeVYHoAYyOPCq/UT9mUU/1OhFW/IA5p4PjF0BEHSa5TTRxF/vOYmMWNWyBGg9Rt6h1UaG
f/tEg+FCzKdgAsvQrKN6raagGAOr4/1tmRwM8cQvpQvnYChR1NQNkY5WOAIwgoEvnXHEvPeyNXK3
W2IlnT11A5gG1EswNkss88esUkHiWEBav0pIArVOm82ggTIUcFiXYfA1svJLYdGM72zDvUJ5yrSm
hJkQemW8kRqcp3RU4wEsgWrjZyeHr/LwlGFYRt44rl0jb4bOxjp/UMtTlj7k/cITObtwE1iOCSiD
GpmwzZhMwRopzqRjb67tkq+sEmx0KBnjNlfaX3URXzzj+NhowQOsD7OLLUwyuFaq2hwl1iPjcyyo
KftOgQJOLCmZ31r5EgXorF0GIszUZDzISFAIPiXv5TCimEV/LOI69KDLG4nI/bYlFGAVlh8iB4zv
lOXGrsvJ4BHFXHqIZ3cXtQ6ELijgonZ1vVppIGxoiCwdQ2iuw5A1IChZPTQOEF38nbC3+3dmdsWQ
Bpz4NNECZc9reaPTDX2Y4jTr9CFMqF9/6aZncOOUgVjaoC7Cb3mp2jh3US9lCidKQbbdaApkppVr
YtBkETSt27PfS20vc3up2qCwBkkoqPPFtXVV23LJcKRjZYbvWZmvCqYnfjW67KNOPJ1HC7jpOXko
hqPyjtgTj51Qo86pojYpxdk1lpfweI1W7jXmbnty+dynm/sHN2cJLmUJekLjWA7zSU+6fnTjBpTI
S+Z07gG9lCDc8xJQ6IwXg3R8JVwNTHCQS4GULKFQ5jy/icUabglMCkjvrvXPrEyupA5cL7M0D729
ifpnO9wWJXUVpcQDEpDz/Y2bXRZgaDqGNqHA9t2ff+EDYQxvUk+ghWM2On4iOWARb49Mk9cyWd2X
NGe4UFAHVT/SHBoGZF4vrWwmPHkKJ68wXjtzn1k/Sfh1X8Tsi3spQ7hKJSCSZoXE7TFk6y4M6tfR
3ljUwxZmYNOJtU/n014qyS2sS8SA9jZn4dhCpqN+seYLA6aL9n1hXXMO48W6RDNoahISKSbUG3PS
XZk9YMqYqx3lcIN8cfUZvY2Y0n1f5NyFAhkB6LbQfAGmoMloXeiFU3Y8RjN0dLJYJ/ujZgzumGVL
oP+5ujL8XwOjepAwUA2RUCSNQzWqigLgHL900SjjKm7sWkERvL8UHgW58JLEOX2/FDj9/GJdZR0W
oaIB0lJmzjpVgtb53VZgylOchYs1uzRM/ANNO7LuwAQJO2gXBNPNYxOlWlCBUpOu4vFXucutY9bF
cIh2tDoQ0H3gkRkUZODDvZm8p+PT/WO8xf/DN778CuHWGTlxRolYgGCln010CHf8Z+W8IPzwkrx3
2zSQV5IJIq5jDyoGUBNngdTsR2oF979jbttNR5cxlRXDcDDc63rb2TRVslP78IgWBWCjgQNNDuXo
uC3lC4o7lwhDyuZ/RInPjhmNdsrsERCXIQps3QWJu73LzGSTlMapc1qko55oJru9rRwM/Wlx4Pzc
zQFvoT7tugkKQ+Hc66SojSxD/AM+vkEiLukXrMGMv4CLOaHMJowZHtjrvWxNK7fsMYtOtZOA/x8z
FRnePPpBSoR0mAJ6/+TmcrmY9mOBL3sab46po9fiAI6uo0Zj5JR+6bvRl05sa+/SgB76pzx2wx/R
1vaBd1dX9+VOGnEVvpjweyawEiaMOHDvBY2JBpZoZWuRE0PdVPMn1IGOsRscQ5z3hbUquwVvZUHe
t2d4aRiGMet4DnlKnB0q54OozJWGk1O/gojDr7JdlSykPW7OESsEIb2O9WHSFnJe1xvbKDzKu1CP
Tm3NgjKbJumtMZ66dPSXcKlx/Ob+TbKAGwIqClBvDMi8lpWWxX/JAgoLUJl1mQOaaEnrRczIkqDp
tbzYRrtPmyihdnRqwsey09wQARhPMQeFPt/Xj1lBCLegkBMO2RYFIUNVIWKITn2r+QkNgZp/TEZn
m6u/7wu6NSjT3uEK6HifprlTwt6xRI5I1hFyMtNj1SWBkgw+khy+nua7XosfGAO2TXVbU/KgI3L+
sbjWOd28/AJhrTJydHnTU3IC/qIP6VZqd7UZb2099WmN3nGW+kr0eX/Zc/sLok1MhQbsaWqYvT5I
SytqpjkpOckILnn2U+9Kzwy3i7XNeTmYGgocOVBGIoKnrcO8MfqCnHS2kaNPDJ92c/pMnIWHcO6y
ITz/HzGCFUvKqCUmh5g2GoIiblyDGm5Ha68u5QAC72/ebRwJnUHYOiWwMab5ZhBtURZGiigM4vjg
KbBh70ncuSE5RnYbGC+D9JMmir8gdApyRJOJKUWAPiL/dosgzYah5GyApc4DfS1tunOyJ1tSH7W1
uVRam2zTjaiJQhMVJ7CVijPFyoK3PVE6cpJ0dKnsI1yEQxi/SOqaLCmic1MEmfZy0g0N1Tx4wcLR
RZJhtwNvyenh54fl1sHppLgnx/27AqXAapW6aGh0n4KnbeS6T0+Jv/pECyAqiuBrff4MHp8/Ho9v
nxxNgfvj4O6O3vsxeBy9Iwn+fp1fne35YfA2ltu4u73ivW9+nP9urO3Z+3H2gt3CAc3q4MVCBIPP
8gLB0bSQ6Kij2R3DP91xKWEyGaObg7mQITybVBtjDeNTISPCSJjYbEw4etGSU/DtRN2KwdMMvx0A
cUuIU2tMya1o1OC1NBLXzH9hBpJLKNB3wx9J3o167Klpv26LAHm5stvwEbz40eDJ9Lkyn7Km8Dop
d9tO84H5Wt+/BpMxvPdp0w5dvEBogQHeSqpguHaKn/1ayDnO7i8IVBEu67CMYrrPlHoWJ8pITjR7
MClzSbFgqOYEgBsXNMeTg4cX+/rzm47qbZc7uFnMgGkvYarIUC1NDpuxumjcmQoQIPOGjypYdzOn
gLeHNpy6J/dxanC+fwZz+nH1+8V8TBgjn8en328l3khS186UwOInFAxA5fdZWM+24pvxq5SyI6du
r/toZqTFVla+CFikw38DFUXF7HLJ6vXGtrwxSnvAxrZtqp/swlC2Wth93F/4nOFHDQKVCKwPA/Ic
QQppszZGkQtPNSVoHkpdbUMSL9HOGsWMWERdg3df4i1EeVrXhUThKnaY/ciUEBLHP4Aju8+2//z7
hIkUFLQTP8Ek6SLMc/nubf8e9F7w1/Z27q+N1i/cuu8Ev3Dtrj5DuHaYy8nRRBmSk0b3Mubaq7Hq
jkhkTvWmkpnAhh/0IfGZ1bhWYz8oGln3HAjXB8n+y5XcM4bfhfpOoueuP6kApyR+Y2CQLok9WAlY
oAXne+YBu/pc4Zolade1kSlBQcsHu5D9BFDCRq6QY37LMSM9dPLg/jnNGP8rgdONvDBLNI1qOdWx
PyjxPRIn9Gv5wQmJL+ULKjjjLEIQxjOi4jTNbRNeAK2r1Zg0ND4N8nvZApKZ+Zoy4Er5qWZ6lvFu
LM6dn7FZk8eBzhyEvGh9EqyJblZZUuUsPmnVT8WGZVd4iwqjulalHHPLna0E/Lgj9VszftElyWv4
4wg6j7z7x3wk011A5w7g0ygKAXh0vck1mPbrPMLae0sBn7EygFMpLeoF6zZ7lBdSBN3hmTxkvI7i
E6Zu6uvEWDfklWeYOPrjvsrMnSQIq7Em9LHoGLt1vZq4QUzCmwETpUd0eR3zaBe2GXXr9neWEtdJ
ndFD3HNf5ty9uJQpaE9ohrGUSpAJ+rwzul4DPYgaUFgbHjMXQNhzooCwRW8eWHnQCz1t88WNMMsh
RoSYJycFzC7DivEASM1Sfwz5QVpMC82aSUNFHkNHWQcYA2FhbdsqmAjOIS2VAwncwW0y1Qa7Z6lY
h5FyiNvSK1u3Ms8SWZXAWFTojHLi5z7BlnfdsWw/O0n7k/7W93XtVf0v1XbL+K1BobGH85PUW2Ju
LGUf822ifiR69y+UDiBB7Be8boQOgv2IzbEZpaRMTvHI1yiEAchmpvtUKT2+VMGfu84mUldQOQ1k
jZZwMCGPKZMclpzU+C8SzMlSmn5Or02UbAHN+06TCb+/LuPBcCiOwoFjKrXjNhkPJduXxHaBSew4
RtTzamH7pjspPk9IJ6HbHvVpODzCu5xYdRPmY5ucMhMtQ1rrJskOidGF2zO7cxdShLdYR0SEmlCH
nTMTx025/ReZerrwksxu34UQwchh0zIM5m2Sk5x/9Zir6vhK9irbG2JS187fk6Xu6zlf0QKwcIJz
APb/HZ9d3FOl0wa4c9g6JfIJ3TMZkwn01pWyceGM5uzqpSBhYbw3arD3Q5Bq/ZCNOlAsvP+n2KpX
me7fN3OzolCGgt80pVBFrCK6hPsYPPi4Tbzy1fbJaVDolTynek2kz/uibrFkyLihsIaNU4D3uZkF
L1PHyk2KWEmNjMd0yDZ2JbtIIp1Diqla4ehrhmuMni29xPESjnvm7CDbQowGnwCGT3iqdKZ3TFIh
u9WeimKTGa4Ok26u7y9xZjevpAi2yYx6yUEmn5waW8ndAshTM9lrPQiqRvOJ6tv70m5rGhNbBZaj
o5aN5jRHECe1mIPZFFl8MrpuXPdKWbiR1IZbxeox20sZdJ8NlK+IaYUr9FJlqGvm+evQIdTs5QEp
hKwBlJCy0peZNXh5kTUBZugsjTSbuaegQUIZANZ6irQEk1ObGMwMpxiOmBOta3BeIMH+l+up26do
CtdCX6n5BwYh/Lq/PTOWTkWqZNoe3FigNoRnVUqsQu/xrHZ98Uxp+iOzZFfTlvzZuUhHQ5w6da8g
O6OJCXNDrSOeWJSdZNMY1kPqlG4zJpVrREcJcAKVR3D9cjdLkWpGj4S0YAVnlokxq7hNQKdAF8T3
EJRoWlqmLTtVSeZiDLf5PmIk5f2tvK0ngyT0Usik+Bemj46WJXGnYaducMvBTV1dcjMwMLoJeMHq
N3WRa3vmJkEgem3RdQkqRjGvkshZHIbojDlVlU0DKAtGodmKA/BcRn5aSl0+RnpqLSxTFIpEJXCI
6K3FnDw4m2JlnphymMYgwDh1agtE79qKjgbgaKVprRNtIX9yk02fhKExx4TlVdHiIeKXNImYI9cg
LJLfi6ZfAebqqgWDr5V59smx/FZ5bzCXJAVNIqbZU3OhBV7Um0m+Ad5XU5/QpkjjXB9pb4ZOn1Uh
O2khc5HX7gEYoca/ETLxsOAYDdR4BD8gRRnEocCOnyoDZJPGW19xV4qThXObXcqFFOG9jMYUXgKN
09OASk6H/csnFo+hXnBqbiDZ05bhH0DoUxiC4xO2TO/qpOMKO2Fyz6q2e8kl2QtanXQMTNpZylo2
sq2S2itd4i5xMGIZQeciJZUYLXx/hIFRVAAS2bYm4sIVpZLaxsaWAsto+zwEw7LmcQ84eEzm+PH3
71d66oDxuG8A5m7GRHgPR3UinxBrySiwRqnNoCw5J0/yuEPKE/oZrhQW5PIS9mf2ajiTqwBYPfAC
YpHcophcqlXTEsdT3RR+C0cL6b+pXM6Qnqhpv42d3i0RnYwl2xTkKx2XyuezK8ZoLtxQDWVCMXtg
YIpgWYUkPcl4Qzy7U+WHCI5SMFjoQg6LOnRZ3seb+9t8U2PG4WoWKhdTfh89xmJ5EpwQY9jZkGqA
l0UKP/Jxo/b5O1M9pwPLh7ljIL9TnjTnt2ykvjvwBO2LeNSMhdzJzeqngjpgUKh4wblAveFa0+Um
DxkBavVsYJzyqoocy1N1fxzGCJkqo0W/UFqv7699uqSXgYkNkeDdRWEKsGygFgRTIRlE6qnmxOec
D8SviaoAYK+OC6/lrW5NYkCTiOcSc69v8Dx6NVFz6RADBhfeffKi9LRBWWU8XpkF+Aq6t5I/kLg9
OskxLo+c8QWTeJMS/l7oxReIhhfQNvCx2/HZZKCsYb40PLR0b+jFO8piTau4qDMyOHC1+qdHdwMa
fHdNAdoz0+Vgfw036LPRlr5p2tyrzf/OP+ChhXsGjmixv6YYpdZKG5x3lyr5Ns6Tbk2Zouy0EJ3a
ZVRp7pjUCtCtCndpZ4BKvsi5z+tYXclVkj7qxJ6adjnvdiNXRtehIUZgFDXKwHi7/SLlr8TQf0tN
kbqlEycBIciK3Vcg0cUHRmICZ6DQCJthqCJSi2RZyQaT8UOjhE2Qgd/Zb/EArZM+ifxUNxfd71mB
QIbBCqMnCXpzfUmMkRBJ4iU/ENSxsvTJ5k8qnKO2emqr3rXaj6pTtlIGuvi3etuRh8b4Des1Emvh
XfpOEF2e3rRyEIKAlQN81eieFD4kAiWh3eU1P6imvI2UHe/etMyr/KYkXhTFgV7WrhE+OK3llhL3
xvYxIkH4yJrfkdGuiuiQ6eYmr97RhEjwHxEaetr6NLyakrLuhoWn5KZz/vtrDWQe4GKBwuXb17zw
JfsYyTvOen5AbmfX567T6FumWu7AGs/mzxFtPKX+NNF9gjzxTsvGoOaGr6t+am67YpdWlWekR1KD
JH48os/jhzGAG7dfQu3ezK2bvhNNC99ILfj1jlC6kauKy6rFmgOz0mJ0q84ozplS17KnjqQBmCqS
Y0RYlckct4ks8qAOLMakqt5uXDlGydtG7ywIDEFxGz+XBfDUrtno9i4pwz4LmrRSjglt0OxZhkkG
eJRkp3/GJAKOvYia5E9ZGl3kKnZVHHrEEx+EVjKyuGqVYCJwxu1xlWlUA1RgTJdY2UR/ChbSRmpw
crzReowM8rVidzSkbWg7xZFSB5RaLDVd8zVkhrm6f2NFV+Z7h5Fgg1OBJiA0bV7L0fUYPFcG0py1
rrtFGPtG+5UpH5wMYC/Z20utGdNni9dEB3mLjqZQNAJ/Pw0XiqeMQ2NGFsQBHxZilH3or1zo1D9c
kzP5LYAxTWyhMEiCL2oq/chlkkuHKA4PKQuh5dXOMsYHKh10yhGihcrbfZE3dggiUcJU4OSChwIx
7/U2kjHSKpSQpYOZ7FBc3nb80CMSjfWX+3LEFxougYYDmVZmAVphTN9xuX9N1LYUGorJze4SDfTt
GpCAQhMa3D4YbyQKrn930zulZQ4IuKQR5L52tanKnZHaQVsMCz7WjHJfSRKudVp0WVUzMzqO9uip
EuhjpY7/lbi9UFi70Ta4GZcrEowyq8s2QmkKcvRmD3/WL7LowYhS9B4nf1i1VK8Qkyy4s5OvOrEL
wokER9X1Bg6FTq2owAYWezhNhx4jStK18YIQpFX+6bUVRAkOTKvlWkMaiCIs3HVPWhmEzYGmH3Ak
4aUsKPeNjRCETeu+UDpJyS0ddVJsYxbv7BHBAIg1i9RAFzfAZ/Xogjb1vprPHNzlToopUTNqRrC/
QaKe/sDACa+1Q38E3wK6fUn0dV/WjNpfyRKUsTUbSaeFEx1lIEHiztPbfYaAZjAXHt0Zpb+SIyhj
H9dWqzPIGfN3wBE8mqsrpVjQi5sskaCDoiGCz96DxAFSOuktNu23Nkxfs1B9UJ/ZucQExSh+UjM0
3RkjZgWYCxQrt9bp6gJoguEd88LRKiWEVlovTvc5pP8wJPpe3IQ0Ri8hPORvjsgLRTTzMOzSUYqO
zAFXRK8Y8Y/GVDsvUqpi1ZZFfiybfiltPXduE229gmQDoDZibrFNpXHoYk6OHZM7NwGUfpdaQ4an
X14SNWdAkKWZnEgkalBeu75oplnFCD5qcuR6mUgByDDgNed1CqAxgrZHVqdRBULLMu/X5Vg2QShH
7RJp4cx1mKIyCzgqpFjQ63/9DSmDaYmGmB6jrot/ajG8D9aEXaD0XPKGoqoXKq83uVscqgYsK4B1
aDNCsUNYdG4xZ+wdTo99m3mqGoJsEhnUqveiqgvoSNdJGHqNGR9VsLzdv/rzsoHiQ1sJPAXAnK4X
W9aDboyGQo9gVGaviZPL60Erswd8J/V6wM1BTqFIQelIP7nSYQRxmUcLb+GMcUW4gKQnkvMWsPTC
8rlVJKrUa/SYO22ZrvpxNH7UbQXgke2QvETlQJeZp2VlFvthTMlSy9CcfDyTpjxxvqCVUzhvboWZ
ZGZjcpQHTV93ScnWRlO3L7IaoesFeYAHmUh8bZmputTXM6Nq6LZBEXny7MHgJTgc5YiJKrRp0iOv
leiUgzJu7fAq9LPcXrVVqa/vn/acOETXuFwgUwDlubDTQ9KotVWV2TEaM9CfIWzO08YrYYrR0KQs
qdaMLUTTpok6JWSif3Pa9wtblbWyXXVkzI8qt30ratyOmdswjjdUPaTR6IHHqJNst1FML1Wkk47i
dp1qD4219CTMHDCGKaCdyZhmKqE6cf0htCac6GZZHEsksgoLLAYEA9OovSuqvvGSpHlSpTi4v9U3
dUZc6m/aDNDNTKTyYrIymTIQtdqUxyq3N230SyrPZfpmhScHE3wBUTASvomHH5FKF/Z9xloDgI95
8kDjoyAn9t/bQ44+dyUrj4qefXErChKjQytrwhYeWnFXoT46HGVgRdAPjGShoEyMmajrdUaC/o+v
VG09m7Xe+Gr1mptilIQ6OgvrEpX3P+XpCsgFprdPdM6HGr19kWole4e+oFdzBciAjdQC+Nvvn5y4
f99yEMrYE64UmUfBHICYKYyATEz2kv6FcNhvrAQ5r39aMPuWoiPHBQpLDR644ChEOu14yzO6z2t2
MJrPKLFW0fh5fynTp17GmqKQaakXN3Ao07JsxoLudQsEoOWXnEP1HsfUz7rKvy9KvOyiqOn0LkRJ
Ulr2dY/1oGCAsamNvBQ3i56BKEA4lqymcSMnOd2bnfamEBlBM4aeV/rWYoVHwKBkh30QJ9YSVGVW
7S4OSrBiYZ87PdIhdB/V4V9uUXQ89X9HU3oYZW2RH35WGGhBUGv8vsKCpapk1K8iG8JaHujkLPee
bD5m6cpuT1n0C5wNrj0eLIu4hXmIZEyHad1cwlRlliy8FLOX4OJDhJDAKBy10zt8SBEnYBd9UYFm
KcYFIbM6A3AMqMzRJoFE17XOOEjfdlEL9QQ5hm8hx0zYUsgxu6EXIoTTG8Z2MKUWWhPBp6ww38aq
6hWx9L9pvUQdN7tlF6KEGDEsc71rp9XE9ZdcgDiAAFgd3L9l8zKQ9oC5BemmGBUaBTBNcsfpvpJR
n5U+KxDRxtmCoV0SIpw9Iou0aHDf9vZ4lkJ0OLeHdlhKF09ne2OaUGL575UIr0eXDoMeOxCipg4w
H+tCelbyHFnh3Muj93+za8iEAW+IEEZkQ1Hldoh4BSWolMotq5fC0t2KLhjA2V2zVeSOMNHQuBki
0cZp15KioXurDsE3bXTtxu7zcMULujRGbEnU9PMLW9vlKIqEOfYuzF6zJvW78jygf+r+ps1eTrRK
qzbq81Ovz7WQAUTbTah1dF9X1ks32p9gXltQtJum7G+bDtI4QEaQpHTEUD214Nqn9UD36eQeUtLC
Z0kfspT5EW9WccofOa4pMGgHqaDAgwZmhkJCHROfatEec2QWKGBnN/bie6Y9udhYVUHGmZj9tOYB
rG5nDFAs6Ov9fZ2xSOD7QPEarabgfxWjyyprsc4GepI1zaaX7WRtqkXuE2Cf3E5eZA/Tbu/ZlTjB
ABaqk7dRj2NEynGVVTAX3W9llF9suXvLqgQmd0utrVRrrpamQQbivHgpEJhxFFHYm5gLsGC0J02f
eLGrUh/qZjagupgDjyTXqWtIjVfJY0BU+pj0IMv+5+/KlUDhGKlJ5MGpRrrnqM+5fWkNgR5m9oKU
GQt2JUW4ILWWMsz5xLKG/MtOfAyoMdYdJrQVSwjTm4wWrsmVpEmlLjYQfkaT8BxnODRPxDwXcec3
2mHcUOOR4q7oOegQDzzzezR43FfW/0M0QlSEcTIK8cLZIfC2ZVqjiSQ2f1C8zlGxsjABjK6pEge2
MXhGHh7s4ak3VQCx+gXxM/cRCzcd1FGRkUE+6HrhWZ8A209Vuh9b9NbyHW3Ass6e7q9xxrFEtR/p
fpAnApMsTqSxC2Zrit2A3O8LJabqHOoPDFR7bNyr8PZS8/O+uG/0hPDyXcrThUWVaImo5LZFN2i6
6rIt2dMNOTfMb7qTXFGXEdfqP2r1eciYq+RBpH9W9V/FOKGWnRl+1LlFHygnaa0oCynnxS8THn5Q
NyucGtgJgLJHTMl6D9d4yuIN2Ts/iucILTlr+6yQQHJcufRY4RokkOXHDOybm8yN3p3t/a2aeYKA
1YTlQJkHPd+G8D29lXBUiwdEmPpXb37k9sJRzN5ggKhQYAQwU9WFGywlDZSPyMle75UH0r3GrasS
PzLAGqMuYBtuhvd832FUF9HwDxJLvKjXqlyokcLVGNGyooB8961Dj7j+qnKQWFY1TO8zQnaf6Rbq
jZHXmqusPxFjVVaNL8H9N82P/vH+3s5/EKJb4FKn5jhx0F6MDyW9gw9q5J3Trs3CRwKuqFaR+tFk
T4w9lJih0tp+Vkw1PNUvmo9R3xCWoNVlCdk5e9BI4ALrM2WmxFKvJRM6DvGY7HsTrWfGuxMvPLqz
d/xCgPAKjhUSIk4PTQrr18Ye1l3ZbzV7Z5R/Kt1+77VX5izFjbO260Lk9EkXRltJoAdFC5EZe9Hj
XZQAzMk0f+EUJ2NxY0yATUPKHLw9YDe+lgKbmSsJZjTusyLJA8ZHM6DoGlipMsFb63C+CmN0BkRy
T/1Yl9DJp8TtwkM4u7nAimFsEAaMoVPl+htSsyvBxyDBgBa/tDdoUYC4NQMgrwavjW2d7y951pvA
PUKzO7DGyBlfS2tlLcSERqwYiesTrJXfY8BG3W2MNtvRx17mSznaWeW8ECjc3FDOSaX1yAchXxmh
LlwqS+o/u4E2xl6CYQxcgiLuicaFYlA7pnsAcd2E/UJOVqm97LdJgzArPMlY8u3nBQL9MiXT0IMj
PEFJkSBQ0nD3MbkBdlzfJ/0Y6AkLwK/sJYC5yAHRI+/+wd1kRL9NIMIjHY/tNwvn9cmVPCFNEqFn
hfCO+WWqxJ7VFyaazlm4TlF8xxACDZQ2zFpXhpNsVGuonoDWjxf0de5mYtQfBmAC+4PnZTrwi5sJ
uim0VDX4jtQt8Gx56tv9hd40304LvRQgXMpIkzoFbONIVa01P/0VBd1a+ZlurBX5w2V3/Zx7mBIw
7I01eTI8TXNLjBJPtrRw6xNbqEfe1HfEbxF8R0tmNUPbLqB9YA9eK7mMCVlfrdGt0upcNR9KuCds
wdjOOo2X65/e3YsN7sdWykIFG3zAeMPi52Gs/GEMUL3pEM/BLJDp7/09n7ukKOFMoTdySQChXYvE
CCSu9zJDzoJaLim/VPP9voAb2PV/buT/Spju1MWi8krSTDptZOORVY/x4Jx6yl6LV/Eu3jiBtgEY
d+I9/X+JRXPFtVg+yE2FOWNIxKFJTs9+qV3QP8hN+57l7bbnJ/AiRf1rlL1ErMYEbDmozQWDO3+c
IJJF0h3UTwjUrz8BuD08MUhj7MHY8knbrHAtYFUZ5gRIvD8xi62jwjfQGi5FIMVWd2qmbhZ2YXpC
xGcO1Dcg7wWu0rkhHRkS1hdRjdy/pJDXLElRzoBtHCUvNdWNWsmerPaukVVek0irXv839vJSvKBd
rJWxATaeAAwLBId/4ZVG6ap/FaIDAOLJla9hwM/9Jc8aqYsVC+qmJIlR9sX0qDa/stjycyTiInlp
lNTcQwAKJRQf0YsLinPBUsUZz1GBDJN9hNFtXG4DePdV91OLPuR8nxrlStOrhRzLrEUCMABsucpE
Pfl90S4uEtB81CC1DItk1XARfvLe8WnyE8MZfEBePISyYTee07ZbeH/mTASAaTrKrKgGwvJfq7FF
WuBiLQupYAr+gx5e7VK4OtlSUUsnKjikOuBUgwfqWkLbKUNNJRihwjloUuKm8WvTl26/hNeZ7Oc9
OaLDRVROpAjJ+UzvfcbDGGzsGhxntcGzghcW8QRdaniec7su1ya4XXwsKtnGGB+wEa7s8rX/a+cf
ja9WncvapRaXuZMCixEaJW2wE4LT6HofoyrV5C6pYGrzLwkYSXOpsWDuciHuwZ+J/BA4tWsBTt9X
koVmwP34I6kPUh/5MV+iJbhB2E8PBrrbMWUbRhMIXsFooHksihyG5AXmLqmbOLQHf4iBV88cIFZq
SVM2QxdJQY9pEZ7WssZHT4fiVUZpuCrwth+spWfq2H4eAf1BrG7yloYq6PPK9sJaSj2HYbjYP7c6
cIrgE+Kr0YQmbAwGs4AsXJbgGvHeo/XWtl2zNRfetLndB9QDwEQLdwRsxNe7L2G0YxtTtJiPMTB0
CHU/dP54fx1zGjQ1SE15VvgEYntS3IQ6sCMx2zNk/BXgefOl9qC5+4AoHpYELZdQUdHHqetCJzIW
gVyRJyH2SDEPojYPMNeNilpZt2A2ZzftQp6gTTqGRvc2UkL7SD1Xqb5q885bzE3PLQqeP7qrUJYB
X45w8QC7NzIVkzT2iWpi+gFMijIGhoyZG5gb2eTJRq/zzT8/qUuRgi0zWqnOE4B99kX0C3lqX7bz
BZ2e9V8uRQhK7cjMAKamY/sGDJYgX+tUD8D47sEpy2idIbLzqpyP60K28p2ECWnAtUFdUsKUc8kd
OVn4njndvPwc7Vr92cikxjKwYoJoj9qgs1hCMMy96sB8AzuPEQx42IVX3bA7vbRyzvY8P+P5QWtz
cjD3+V4yMEPj/vHNqSVcwmmG3TTQyhTCC27aIUvbgu2N9kFVz0oDmiXp5b6MuWcVHGrg7XPQ8KiI
4+MoMTA7TpnOL3e8NgMCUds2iuMv3rHZfcOjAzgL8HCaaP2aSiuGNtPZHlfEG/txrcsfifFBMmMH
xJBfDVZAQDJ2f3Wz6olnAn2w8BvQOSP4Jeh2lKQCc332Kjpe5M4451nnxUzf5dpz146BNrylYM22
EtRJSedjzPBS8DTnT6DHDngXhE+ALQkGGc9QGypjOK2bgLQK1xDM91ni8d7eDRY4iOvMv7/oGUNj
AvIIRCl6LtA1LlizUe/yXO1TVGSl0SvZgwVEtX4aRuqZ7CNeeu5n1oduLLw2OhruwMEk2OowQwtS
x3CuBHMV6VvW/6l+ASk7LpX25uRYEyAKUD4MpxUpZGlGLZSBTbbvgJ8M99Q0TkNdvxjN6GIw2a/7
WziXToFjgS5xwIdA/WcKtxxNMbbVTtJqC4yu4Dz/D9KuazduZNt+EQHm8MrUWVZqW9YLYcsWc7GY
w9ffVTr3XneXiC7YZzwDAyNAm5Wr9l6B+rSdaZA3EDtpcue5cMphPxYWpJ3gEebJic74dI20uf0h
K8sTNCrYUShw5cU1hxvLmiqNrPRleZSa2hvoG2DVNm6jvchTbWV1mmCWoHaiQjkDVaHrfROqZDmZ
JloeG4hmAD0F4vGu3mmOB6afrv8mueg6vzqcfwLy715w2UidKCxg7adVgAr78k3u9mAb3+7AtVS8
ySSXsF8D9IypcN0yrPVoaCL0YJttCZxT3ul9pPsdHJ1Vt3gEybn7BmGNdxOgQW9bZL6oFrA6ghfx
uQOSZmkJG0LEz0y8HeQniaa+4kCmLhNpyqyteziYYdXDVgp7OTdXtFgZLTIYxbGKAknOwjyDi7Jh
JiE0FrcEftrIWauihcIOVO65BE0MpOI/1DHAkrzuXpXAiNqOuvJoKWN2N7XydyUyAZ6A3psDTGpF
PZvmZRgVtnHXxwvdqPZEzlNOEuiij0tANQWP79tjvnJugseuwtOLWX9oH4v74hGsjxFR7SgvjyQe
ynApwTpME2xI1qCK4Dxr0xiX1I/ND1AOHmXV5LSBBZBTHK3lt9nM+0Heg74t25tBEgFTPjHHcW/E
GaIDSW4AwAYbi+uupoqWKkNKyqPSNOPdkFgREPqyAuxhEgdA56bbCtDmIAUiwJuVEZgPnBLBNPY0
KMYGGkMjGQCFkMfDtBCoUbR1Jej41d6A3AXcFKBljrrJ9Rd2GinleW5KVF+rapNDBHZjECj/55VZ
BIuhp/d6FJHd7dFeW2AAejI8HWQLPqU82i7Vlg5ozONi9Xexpd3P80sDb3EXNimC9q3cLiGnAWMN
CIgwwQDuVFCKNI1HgslOm71hPhSVaAmvtIURnEHyAmiVCb5cdyDRYrtbYgwxNR6H9FGK3FFRvFrf
3u6ylXGyMJkYdJwV5Xm0b5fGSKTA2vqYJDhP7Tt4CLgGtC5mtdvV09vtYCudZgFMx/yiwFy2ZG7a
KqR04FuvYDWSL1l3KuFH8PcBwAnHwxq7O3ZartOmloDInqE1bUXtINegstK1nbW5HWVtaGAHDyEV
9uZFleV6aHIzI8YQIcorkHRO6caZW/ytVBd7GV7G4FpiEprG9cRaArQQUlx5UBKvBQ6g+PsH71Ug
bqHOmMbgYiNQj5KBNi2eMp2RwBQMzNo0u2wOdyDJ7QD39ApRpH4z0X0Tu7q9WyovrQSFGFEg7vYS
qWYtjToCjfNmkT3tnb6C1G6KVufaTGa8X2ZkbiItwZ11w1yDFkzs8ujoqNQ3eCQGqKKJBIXXJhr0
kJG/RbVeQ1ngeqK15dRXKNdXRxht/3Ci+yixwjGHP1JBBVN65ZwELAfZVDwTNMvm9Zc7rUm1etEx
PrS2Do3etq6V6OU21WMt+OvVw0jFbGcDRxQqdNeNqht7SojklEdbKvy5PtPyXWszCCkIKHxrDz4U
eyGVhkoGyDEat4SMklArp2p5ZHnHR0n/2ps/m+VIDNkdpYPtLZo3dvdS599u31riHTwjEK0glg0/
bR5Ok8DYE7cLrTzKVbedkzzQobRHxsOoxK45wY2GKp4tnyzzb+0usGcAGIuXESS0oQXLKxbFvROh
hIVJyV64na65cfV9mlxZPd9u4cq0BOGFGUMg4wfZGm4xU6kxp1rBCMZ15o6TW7X7vjkRER5vbU6C
LAdJHuzkn4+muAU0m/YpORbqez2enOlVSQS7xXoIYBwcODga4PJcz8V+wX1VtkpynKRXYr0mwIWN
xcPt3lrZKmzm7wopAoaw4iXbknKyk8yEGzWaYaCM2Jb/MhwXAbgdvKLy1JhZTY6NcwLCe4FTct2c
hNWQtVFnFSysKYBQQOS77isaK5RkGiXHWjkBs6tZPl5okWgjWouCHIKOohVwAwCjXUeByPDQmEpG
jspwoDb0KPKfQ/ySVi+3B2U1DNK8yMEjqwys2HUYaVblpu57cgR6eFMGbYw+gzYz1Pxux/mk2sjW
pPEn0MdmcfEAma08b6RqwAyDL6dmd/Bm0sIihyKR+dAOB/buScfaLYznrPDTcInNo906+2UClf+3
7Dzf/pyVZgPO83E9Bo4JF7HrZhuLQucuQeWMkFd9+B6Zj5J5nxp/f5hcReH2h5j2kA4iKGQXzrh3
AiOHixrExm83ZW2bdT6kKXAyYlbyNp1MJCO1dFSvgLiooG85btCXtSx7UbE3jM2Smi68OwV+SSsb
BoLCThI7H1BRvFBYVlKlzlSAkVN5k1AoIkr3Sic4uFYHCTsSygMGdIg/4KMXUwblWssi/QyKlz77
wxh7c1XBorlxIa4v6EQ2zbknO+zG/4TiVpvTAJ4OewAgnmXoiQyHtIBBh7xDzsuTyO+kJdtYCW6P
G5tit0Ky1l+0LtKI3E4dsP/2dK5BwD3ASMZtjcVXZipYfKLWcbM9aRZZlSyEokYQfZ3r6j4zD6R/
bcz7Ov8eOVTQm2upQvB9wbPAkwq8VJ5gjkURwYcRgPilfchk1W1ghDbTOlh0zZ+TxAUddaw81cKD
oaztvy8RXAXn7lV4o5aKSjGWKnkfVQiLaQ9m/+v24K3dqa6C6NejZ3WJkdg2ayHyZ5lv/pAUz4qR
zHJtaLPL8D1wSbGpDZFYJ/u9/Ky57FluouKRHM8jQeOUofIH2vuxWQv6j+1Kt0JwE3PuliiWI+Al
2sQbNwAgwu3Uh5SXYFKKWsJNStiSACcWK/lx3IeT4Dqz/rtxX8ILGOI9fIEBDMq2ihz0EnK06lF0
eKydZRj8///1PL+7ak2oQLJKe7Gbz/qm/F3uHa94AoLlSxPsK4g2BM6u80SJNUGreGmurOxbOurI
JEodNCHaOGqDSJGsnWBqs6Lr5/H/0zr1emqXTls0RYnWASfudv7kFvBT0t0iKLzbkda2JYbfNaDz
gVwcT3yWiNwpcW4gM3pCwUc6JBIgAD7K/8i+/JehuJOY6SKSpkeoUa1czYF+SWL7SoO0s/rSdru8
fySzKDMmah77+cUGL8lz07Q1YlaoZTdjCFAbRJBCuL5viXPo5d+OJBi61Qnyp0P5HFasJhI2ZR2t
VDZ5twFR9/aAraVbAYNWHPYQseH2znVjQqs2IhHYOZbmOcdHesj3UmD9rDat+6bVbvcob/Uw9W9H
XbtqXAbl+tEmo9QPFoI2fhw8doI2rR3DDtMcBVDLQfaP24bgU6Oqku4AbKh+V6qTLMtbszzj8VOI
DB/XrjOXkbjOi6xEUZIMWBer9qt0cn/W2Fv1MrzdW6uz7qI9XG/hgTXgaIjYwTR540i9yTgs7SHO
zypRwNtiOAtRUuvzvEMuk93v8b7DW9TgWkbUOLUlA+iXFoCHUFHGh7GRRdNg5VLBoiA3K6sfOBvu
3WXORT1pRVGgPDaZbiGF2eDVmrFRIR7axm9zDxbslB6Gr5EhWFefRw6RkUb/SKYCws71Ke7XZm9D
Z/M4KI4bqqiYaJmfCPKPgiC8fofZ0hT3aSAbdPU0QosGT9dWO0e6IMwKB/aqMXzxr5hSGMaqAPYU
tbyt4pesp3hc5kEOWGnTfVPrs4KsiTMd5+es3AzEAv5BodtZogL61+qsQUYPNXnIACmfeHBSo5lN
iQbDWFND8dFYzreXgiAAT3zTSqehdVEBx2HB0om8ZiLe58rTC33JxEEYxJOVxa+3+NzWIGhpoS/V
RN/mrRHS9p7Ip4HcZ3PvwjW2mGQ3nkXK32w9XZ/QCMtw50i74+Tkt2HYp7AbyISwRYAnWPNLle7L
tAw62faF2MXVXoRcOoOMsOXHLbspU0g+TCxYYrmWdI/HtOAm+HmDR3NY8QVENTwpeQ3kLDLUZEkQ
IU9M3KBntwcPsoIE/e3pIArDGnpxHiOBBpgnC1MCYsUEE1pymo3+n6Iw5CqTFEMK8jpK1gCl2UcL
akjMynR8AJ1SigXX209yziA7AMmI1DHLbgL6oXFBCpQ9dTlHUyDXBwlZ12nxbLzL+o2uvhqt5sUR
fDnnHPokMaDqgnW1uoVchud6MgfwOI1KLCx79vBGvyvNJzVNWS5XKhQXwqwShVxK/2pnRtCp9daq
EreUwDcxhZIen49v9ATE2Rmw1gTGkju+7bayo1LHCtQ3dfMWpw3o5L8zMMvFnf75Xnwdijvlprgw
4MCEVmcN2USQCYvvINoWVuPslalf2aWrjB55uz1p11bfZfu4HYZGZjfMc1mwxKyln6tBdHazX8Dv
JcBFgOWA2w/OcK5VdSNXsrwAHSjLGEErqNPHOD7H+tbcTGdJ5E+6tnPBCgX7vQPaGejP1xO3WGRK
9BnRUhjyQosR6hvRLM0I3OY7s4eq+9CDoG9ZhX+7HwWBeWyN1WjEsGMELlm9YxuPsId7m4yNkT8l
QIHeDrY6aH9ayW+ZdqPSzMwRbEx/2eUpmgW/f+2qcNGLPJw8KwAkbUt2H6ls19DPsRG7MxSUFSK4
TK5vNLAcY/hs1B949IJlNa0lT0NxnJFFHLv3Mu7uaHJq3yppr2pvkrZRtSiQU+oN2t4UYXVXBw02
BNBxQCYcWaPr2cJQe2XfY8fWwGWNd0imKI+t33n1+Pv2gK3uIheBuF1kyCSd5gYQn830e9A985jB
z693C1DQ/7tA3GrLyhmq1h1alH1PQgg+z34KEorgSbN20AGMgbQpCplwfWLT8+KgU2sroxpFa6by
FTT2tD2R5P12O1ZnIIqWDFKPA4iXabCrZKJOqeLGH0hu6Sme6IqzOiIXAbg2DADL5JOKAHSn+ANI
k6knC+6fH/SYT1vfRQzuqJZkq5gqDTGqvemedTffA6i9v3cCuv0NOWYvcnv4TTfeL4LXrefZ3osW
1sG7vpUEX7I6YBcfws1zecmKTJvxIZqxy7o7eQzl+un2gH28UW41lpvikL5q4HiIGM1RBX/5UB/y
H8mb9t5O7hQ0AcRcPaNx6aP0ZG9rvxfIEXwo69wKz038Poe9h7IgfB9YIea9t7jlHqIEJfWWA2wA
XcurQiDmYjf7SoPGTbEwGl/5kobKhvxYvqo/y59KoOxU/OR2z6xuMoDgMBkAQBh4LYC+zLWslzRs
1j803wDk8ahszZ0lMjkRheE6wMzkWI1rhMmLfZmctPG9gVQM2Wr1L6Bq/2UHuGgTd8wuU2MvEQOW
G1PsdpE7pEjlaoLyzOqstcDCN2A3Cz0lbtbqkVNIdo8gVnIGbc81pa9tM4S3R2cl0Y5b10UUbt4q
JWjbGQwJQB1P3bT3+2ir6cfR+D5Yryi9Mi1RyOLlgK0moqLQ6iYHQxgQFgGwhtTA9T6qVRFJpQhD
lir9tIkXTXdnu1F8pYSkqVvbmggAvML5RWNRgsdr+OO85XY93Y67MSU23ub64vc1mERu4ee9b2in
kfYubp9eg8u+8ZDHKN7kQFHogpmzOk0vvoDbE+GeByBcjy+QvdH4BpN3NyObYg/whpWJLoPr/fun
tdwEcsxkxEsiwpa0QKMk+T3lT3ALhjPr19tzaO2KC6EP5hEAAigcYK/HcbEMYPu6rDwaL0m9qyy/
tb6RdL434i9q1wVqLYW3A64Q8qHkjFMR0HHgesBsu444qQZ0kooEABSn0fftqJVup3VZkA7DCDmx
vIQ+lLmEeOKnu36ukgDkPWnrdG3/Zcyp5inVQPdjF0nPlRP9IDCpQbkcGWujhr0XAa8UHqYmbALK
Hvwi0tv7PGl0YJQm52QrqXMAjDXe3W7T2mDBbQFyReCfqeCOXDepiCupBYS0OEp2GyIb69Iu9To5
Dxr775VMmA42pJkZxwevXPU61GCkY25C7fVo4HBSmyAmtSvJgjFazd0wZCRj+WhQhORmBSMFRm2C
jWV661/Bra82KFBOuGFCU7YVbJWrnfcnFq8rVXWZnuYqVhUS8wQWD9Ue9vOyIUrtrb1QAZHFnQzv
OZDWuSbJ+mJaMcPVL7Eaecs4xz61h+86WVLPqcYfMF4pQqUpPF0vIUg5zMHtObKaor34gE/tpEMH
XghQ5tRHGgf8l2dYeH0bfsbwix394V8yOpA2snUUIzCKfK5FtWu9imW0tyy2QKDOoeGIWrTapcBQ
Q48FtNpPPpOpbtK2HiXsUY0PRbfl0JVhoZ8S7cH+lhN3+H67B9euvQyy/X/huNMum4oUeG5siSjS
/2qKsxINm1hlXs+Z34k8udh04O9kYLmB0wNFFvOTyMHUdbRxLIyWJnkLCaW3op3uMntn2NkXoFS/
TZUhWHSrzQNNFvU2YJtw471e2XNk1UObDOUxLzs/rg9mD3oZKCCo/iV/K0vNcmQQjQcpACsC2SHu
JGv6XIXWOTDwVd2EtUQDuXL2FRWd2etN+hOGLf2Lx5a1ICtVZj0LA4ZQlWwG6JwAWeSr0bJPFziR
3J4hq2uMIZYYadBiJavrgHISQevTAktIrb5O3TaDgGVDmq0eA68uew2pNiheJfVL1+qC0Gt3g8vI
XI+qRYISqlmVxyH2W6Pw5dI34mnTtdIe0w5efQ+3m8p+Hz8/mXcuqsO4EMGs87qlSiFlaq2DOqG0
D8RMPZKe0kokgbw2fpdBuO40JxjzWRGmSWFtk0qBMXjlj73n5Ju+FGH6VhuE4xOua2CuAtrHNchs
Kr1PDCB+zVL3BmUm3iJB/tIyZFGzVkOZ5oc2BFrAy79ZS6tY/TBiWmqDecjgAuVXsr2DEYnohr52
toHGwBiIeAmgUHvdqEqbzWWmEVC+NnWlfvL75KsMCbKcBn8/HTDp0Rbmow3+xHUgSoqkB7OpPM75
voKgrrxLBdvTalMuInBzoethMDZrAEon7anKg6HxymhHRNn7tWV02Q42dBc7RpbLA6Qh0Y7UCKUl
98fhUdbd+mxHJLD74fl2r4naxH5+ES2BInxvMUA7noJTsKQaiJK95U3USkId/qL+7XArjcM8gCcN
M7mzAKK/Dmdmo0EyHWdKm0zuvOxH8ydELtVuD3+AMhdsECttQ9If+E1g95C65kWYnKqv6NizDane
zu0RfPDEjOBc9PcTD5UcnP7AV37sRtdtykF/iAlQZUcZbGjD9up+b0iiBbuyD10F4ToOxYXJ0Bgb
IIdLXuPNwwlS26SG5IpgF18LhDqbCeE3yPdBk+S6NdpsLDOMKtFpEEaL9UCaXk2pcHvzFWhjwWxY
GyCAbJmxKeq8wORfx1LVuZSySAIJRYHjepBVewg8LoPg3iuKwnWdRY1caRdEKZW9QSAr5Kr1Qya6
bK6AX1idBKROWBOh8/hKSS/V0EppcnIsVRR1tWfbRsaq13HqW9XRafWj1r5LAJzJqGXHuv2ey/om
2cBmekiUg0ZERYC1zAi0ZIC3gLgQE13gnkkdmTuig8CIelSQTIlr24CRSs1JqWI3ie91WNg4fj+8
xA5xo0L5fXuhf8jJcKczwgOXCxww+NgGt1nC7Xme4haAbpKnGwpLtHFXS4cmkVDyGx5w6sBRc0Z+
pvVgeiJ7BjmPcg33gNNkQlThYEi/Iyvs883Y3xFgekdlP2i/CZIaknpI1U3Z7WyRzs+KRA7kHBjY
AMxI2MbJXJc1pSz1ydICug9P5RS1EzPeFo7ugeCTeNav0oAJ5RxIyuJZ0uDiqwbZrdK7fDwpU+a2
i7XBc/XL2IpevKyvPvUlTGihGQD7d7CVr9eJPJkD3rwAaUtqFQcTLskbqtedoGy8svJtGfl6UNk1
RvRgP784CuJJbxKHpgCkFXsZwsbaD7yXHOteVAJf4ZeDUIDEGXvHMP1tLhCcaFvdaKC24Dwl435I
3izynUAYp9Iyr5D9ZlwOUxt/cX5kze+u/A3f4adebVycfTA034KaLkhqrWwQrBACSjLAQ6B1cd8z
YirAfAv6VY2Se13Rv/eLulky63Gkom18LRQUHsGHRclMQydc9/EQpUtUMy+DMs19O9mpRuZWU+Y5
RISaWI+Ehw0IOxjST6JV+pLaOgXs/6VzNmN9R82XWQR8WqsaQLHzTxDucocSrkTGvgbMX7X9InI8
qfgp2cQzYuPOmn61m8xANmEeQlvrnpKo9ZNo22kw00U+GMMJJJh07P4eSKcBW8G4UB8OYjY3nJlk
mw1dAAhcmhe4safj3qTfJxF9bWVNXkXh1iSRqdGBIwhKwIZuBROSfSG33pkfNu6wJqOv8xR5Qxna
pYsAse3aPYig5d5wDo19eL+9RbPTlY8C9QpQz3FGoNzODd4MeSXU9iFAhzogPCRdYLnc6PEfYuA4
/LAyA9Kau5SbDZD+8KtBjlx9NpZjGYMFLKITrM10xi79vxjcSTPLRQlXesRAcheASd3L8hBrHeqX
jn+7NWtjzpylINaHwwH2HderFxvFQM0EYNC0utNT6I/HIvWdlfuxfRmBm1WRA/x+WSLCvGzlCYAq
J4QKFGgDIEYYhqA5qx0HWjbkWkBqBY/mujna1KDjBsCE0kcjDWYdydR9Irgcr01lqAzg97Ns9yeD
SKB6GnWOEEN5seyf9aPVwzkdjE/BrXW13y7CcKlNi+DpafUMafcqAe3pmhHU4OVn2XpsRbeElbQY
7ggwPmK4G2A+uelWqSS2FwLcNinaL5bePjmxfFeYqL/YmfmsSPIG3H0QWMpJsF5XhusqMHdblqAM
UqQUO44aT36rq8jvty40aF1dbgQb0FobcY1VmQcBoNx8pjjWFyuWBuibLrgzLsrOGX/RLzCVUM6a
3HqFqYa3F9YKZQLaF38C8q+OJstRQNRAuFM77dj007LtcwVEiQh2T7mBkkfr1OAbLEm5jxt7dlNa
wd0NvmjbdJANOKRbY+5LDimzED96W+JU20KgfNoJvpMtCW7PvPpOfslAdVWzYyiv2qV2TJxzUqf3
WQS53eiQOm6Lok1Wxn4/za5tPNyOvTb8bM/BTAYa65MvRA5KYq4muDUZeAJ2ygwL45+2jLqqKQk2
bZXtyp9aiYsmU1DHvuBwqykipLaoiluK1kJbuA7srHMnw/ahkrrV2oNWHmKY0KEY6LU22WSJq1gh
qd9Iuu0ix5fpxjG9akLeGOrkc+dmDn3RetGSX3vgMHOj//3KT7Kc3dzGRVT1IKKUwdB+R6rMnecv
g9aHEtRxgQD/lozLC2l27XCn9fn97eFY2XEAZoflIHBHEO/mEWPqQqUa7vMg+TDJsAczIp5EPWWY
3TjSfOBZ/8t43Mwr6JhLy4gx6dIjyEWuNuq72NnRrnQHVP2kfwoHGB6k0VG8/3jtXjwGUimxp9xC
50Kb1JXss6S1rmmNrgS3D0l97uNWcBh9AMs/TboPxRPGy8eBfn0aUexixJjhKmOMKPcOObiIWeom
WrdvJBM+4SPqANuZnJus2RajHKaR5dn1ci7naBcpj+VypJoGNeTsS1eFlRPGmv319pCvrUAN+STc
AFCdgKnW9RfaZh1bTQr+jDoMAGZIYPSrVhdSdQ7MRZsFPLu1PRhdz7ofd2yAT66jJdTq1Qo+Cce8
qgK90ODhhcUOMpkW39et4bat+nsh5vZ2G1cuhWzMgUxGxowVEa6jdh2BDBOgwVBMepYs4i7T1lpe
bsdY7UfwdRmxC6B4PlNSyTWI+DUunlb2o+tMRmVgGqWpyJphLQ6EBKAFxwAiQAletyWCN/N/1GPV
bE+d2ZW12CN9aMaiPBb7RfzUvQzE7ZeS2mokNnEDbZM+LOv4ebIfYF0y6N1maqJAa+PN7R5cuVVB
zAoIPpDUGfKemxtAtVRD9wH7jc5TrJ+IfpIHj9rWvlRFOnersZiMBSsX6FAtu+7FSh6HuFPAw7BT
HeLuYx9U0Cmlzl2Xp1tYdomEitcqWCz78P8BuSnYRF0xlyaA1Gn5a5HCItHPivwTVg2wtvem+GHJ
dD/CMocM8T/0qonaI9OhgHsJ91ghhTO0Uw9ulE78wtU1b078UvSGWMPMOnh2IYsDsh2ESrmxgwaz
0WY6MJ6N5cTbQWJ4+LZefGvpddSVbGlDzKg4kLyOD6ZZT0FmDw+JEjtPaa0aJwWiCIKtd23NwzSX
5WGBpQJj5HqEW2tInLoYAZJvQa5w3u3mYYKt+e3OXR1W1OlYFgt/gel2HaXuLHPoNQXQIX28G+FE
WE2WbwzlXolN/N1t1NTxW0nfG/1D3i2hIPzanQYVZeT1bIBucKu5Dk8WjVjTaOGFEBewfIvUwa/n
tAhkmuDVONaDh62v8/ScRH7WTzbIThPxOhMv1qGn0lFe4Cl8+5tW+x3gNSSXTCS/+eekXE5VkRoM
QNYXbp5Z7jK/5r1I3npt/WJkbQVKg8zlj1u/tkPavhqZ2mhb+wtQH4GcUceN0j7b1LD6bsuH281a
C4jsFuYR02/FSX7d044JleJhABGvzcxTOX5XZHCeT/rS7M00F1zI2cfzO+9lLG5SLY4ZTQtjWLUJ
c4RVIymIZ90SHIqrcxeGkHiD4OGP5zI7aS5uQ5VuF2PsYM1mTk1DKNVkQZLYUQgxOFi4zuO0NeR+
DrRJIYFZLI7iEhI1x9kuzc3tzl07ahgXCsYBKDdhPK+/RKua2RxAwD7qC4UA7wCkYQxF7HCI88kr
tKSDd4HzPKbdINgk1g5TXAOhfAUSrIVXyHVgEteJnkXo6UF7b5Cpd/RT22e+/Q9gZyS+HIRBUsL8
ZAFB1byd9AgNBFYIlxxbz7coENR+N8eil/xqk5BiM4ExlCEPye3384BDoKU42QwNuN6mO+UaPH/z
d7z7BbvP2kpHlhQYJOZLhV3/uvN0qkdjy5gKZfMIdr6bwt5LLed/2E/g2KRB8hczA0nm6yjgkkMh
dkBxtcIt/YTnwrnTEmu7OHHk3p6Faz2HOyKS2OoHFo9b4mqVOLFho7Kase28dq3qbirejOTvge+o
Hv0Jw63ueSFDWtjQdkTpVk3f49FwHVG5fbUpLP2Pqg8cBnjKERD+efcBXHSahySiPvT2LBjKJeWP
2122OgX+xOHfi6jSkcYmOP7StmEO1glcP2gu2B3WtkM82VG/ZdhIg5enw8ZEcxwk2A4VDRpJpR9h
st1ux3p//QnBfn6xFY6zRKSOAH1Jow2JbF9X78EglP8BPY6HwZ8w3Fy2cf9r1AYtKQCxUM69s2ui
37dbIuosbiudmqavYlDJjkpiu1Jde7FsCTbN9UH/0wpu3UeApEh6zTSxFQsijk3i22CZQTD+XzYY
B5cbHLkmuI68uQdg505sRQjU63moqT+0HMQY+/12h60NPW7mEDaDlCPSHqxDL4a+MhMS5yOwUFiO
jvXaGpILno8/ZZ1gGrNu4U91JjeGx68DiDS/XaYmnaPFgTKgiZth8ZAOP0Csr2AxkkjfmikOlOmv
rywAgEPuHog5/PsJiFDngHdYIxZnPoHbMd8vduvKMUD8ar4bm+9/241grEHO/0OrEskjbt7lUw2l
EQKgQEvgcPk+V0c6vsYQybod5vNNAVrOSFUwYWEFo8VtnlKhLovaIEGlbtIAkzuggeIVgjX0eaQQ
BNd58B9gXqPzsG+5skrHaQAVGSHsYcq+LZdhM1AccDP0jkwPJwjsleft7aat3MeYTjUkHCEuayFt
zK0rQxvnsUyQg4dmbZZuDO1dG6PMBarNk6B9k+u5O6WVly/zUY7+ek0jNhKPWNXoWtC1r1dBWsjI
AhUo0eBw3VEN+tDjBM6oaA18XmzXYbh9Vq/STrcpe4wi8Z2VYYdkv6k8mnZ4uy/ZRnq91q7jcBut
adQKWcC+PtpjGeQ1cLfjadQ6b5qfR1nkD/p5P2TBmM0hJgzuDtyNS6mXLJPGBDcu8qUovihtB/kD
gfTcB3zgokVA9Nr4A8Vpg0nY40i/HiANRjH6YHbkbFLP+onJWEH+IHYdxZO/Kt/h3yT/bunktXAu
pvt81ySh1ISAwHdv07SRqQ/vtCIKlhL+t/s43SrqPv+mHvXHWr3v0k00eep7XAZA5iUiRCufG/j0
6dxgRCMuI33Sk7Nt+uNUgsnqmZVbjCdUePqDlO1Adai245dKcNHiGSn/Ccy89KBxzHRMuK09zWcr
ii2VnCPTs454vzznkZ8O/j2knTwDuoGbzk1at/6VbtozVto8BGoH+X9gwt32mOq7XiSOqLL96dMw
XnwSt86wcyTJMOGTutCHYXow/w535v0GoHr3jYJluaVeGcpusuk99fH2mvjwOLkVm5tCidJZSa0s
5JztzIf8x4v+/iV9tA7mDqhMrznE2aYL3iF75u3LpzQ0dneKF3/xNA//P1T9VMCO5Le7j9HBoxOi
Yni+MzvJ6xktS9XM5Nqrs47MbL3LrF5CuiLSypdhUOSvXdrOg6+lc914kZqSp34p5a9zZ5cvlQZX
LsEzgzWe7xzczZBMwbfAYYM7WGYI2xmtvVTnvksWaOJXxMv18q3tZONpaIAcuj0Y3AbFGg9UOcRU
YUWD/3gRFQe2270BDN0ZiRR9Z6eKGlK5VnwLxl3g9kFXAc9hfXM7KI9R+k9U4DeYfAauPDxsmXED
FNp31VktoJkCYa4AS7Kpttpj07nRRpkfdb8+NeYBvmkWdfMm1Le2oKP5quh/PgIMFuRtsDBRPb8e
d21OZtWgfXWWtqZyAgRqBBD4WOehMbvo9d6Xd60eEDtQ+xAADvomFHtjEbixxiYKN2dwDnFh4aUE
9CRWrcSoq/PPnzkuEeVr9Qx+fZj+FHT3ypxCHGbZBOMW9uK7biklqrbICVqKlz9gCMDSPdcJFMMw
m+pc9fDEBEy4UwwvjyW3b2JvgRHY19zpvdpIRd3OnVIf3a5CuBTaPUBHKJ8abVpDEesEY9+EXbU/
758kf68fE9eP/V9fBVvv2p6PihKu7LgUMuMabutthiSdYmOuzrkLscj81Bwa+IkCQ3VXM4a5RUIq
uYI7DM9u+08TsZ04AKwi3cJnc+whl5ReliuALunoSzCidNVe0bfUiGZXqsjsWoMWB0ViP49IH2wW
WI4KuplHiLJvwOLCYCMtgvcEDwMcoBAbYeXjG6JI/jaBWPqLTHgQ+ESNNJSXG2QZXL0Yx2cJacu3
DupXkQ92y6T6UW44yaaOhjz382QhvStNRYw67Nz32dHR0jb3SV5lL728JC/WBDMe+A21Y+sC067g
4LAq5RiPhey4jjomXyOqGl8b0g5tWFqSftbgKiuCia8daAwBhRsQ8HiQg+Lu/UUBgCXEVOm5SrzM
DBT41g6LD2u3jqJ2XP9Uv+NzmG6GW92PMBrpFc/8Ob7UIUDrtuKNmeGaspAvxKYXt8KhmY/vUZHV
w/nCnS3qtJRNj/LC2dHpxgpQelVD5c60NlPidft4N/qjFbkFuAGaoMBpft7ZoQCLwgPQtnh1Iat2
vejrHjDoHH6TZ//ldQ7I7rT43U5yXyv3FR3hfmm9Gn8qD6/mHQ591/We/PeHB28Pjw//eMRe6A9e
4X73vO0D/tnO7tMT8Z6ol7jEo95+v/eetoKV83mjYsBV9nSDmBDe29zh13e0rDUnip6V+jsZY5ep
Qyb3iUg6bK1rLsNo112TRJVh97MUPfeyEcTFXdtkLqTfvXIB+kKU0vl4slzPgetGcVtQXNU4fXJE
g+7N7NGd5Q5++06Pp9Mp/B/OrmvHcSTZfhEBevOadPIqScVyL0RZeu/59fewdu+OlMUrYi96Bg1M
TXcwMyMjw5w4geng6+/PQSP9ptfJbvyJHqQF4PHMzbiVT7l6XFuXHTvJN2S7Dsje+qh0j3hkLT48
PLMWiKHgVfE41IY0C1bor62/FU09PCofqaAeh2jFtcT8h4uO6OdYkPH3it3KoPTc83IvgVlxH/3Y
KdC2H9QLN4nuPYAphQTpt5SEIgUY9G/Vhel6zCgWMuYxWbkP33a/aTeHjmhfe4FsJWNpSjOVWfi3
tGk4GCwGh1bDW2lsIXutUDbMI6BSpMf8GxEBAXNQio9afu6kBe939oRgm6a3Coltum7o8qU4MkML
aVJF4spOlCdhkYx1xsUGto7FQwxgFX7/03o6doATpww66k2MkLHVnUo2P56h6kuTtuYMCPYF2Xnk
ZmREW7ebJxedqlQ9Wvd7L7Ew4iWsBEA59kX93/vNWNGVIMpSCZWYSUEOQZipgQBOIK0IGCkwpQH7
GcdLg15mfNVbcZTFqqpGrID1ZR63EonOncmfGNxgBNmfnG6mpr6RtwtJu7lrBb8UdRs4TcjdUTtZ
CqBLGUUsEHV7UwaFuITg/b5fOqN78AJBZIt+TGUaKXh7WHlc1Q0fJJ4Ty+VzGZS7ghEb4oNL8b6c
mRsFmsuJOUFC8ATM/q0cVQm7sB0rz0mrbMN73NGVohctDT6EYiBF0lroqFu4VjPu10St+Y9M6sB6
sfd9Qc08Z28dQeNheAS/9eT7e03sNcFjq29WLpiWveNlweX9Zdak3psb0ZS54kpJruoOol9eWP1J
Np86fbCzlUQMy1prJj7h43Gy/0g6lB7B8EpDJo2h1/apI9VqmxvGz0JGcea9vfmiSRGuUtsKI2ih
VBeeEwTaSh5ds5XYXdFzRlLWOpBWC5s/Kw5GZgqtkAyWKb0CYarq8gmI9KKSKLwZNJIuq6uo3ubZ
Enxn7nHF/ORprgo4SGVQc9wuDaSxVd2DOsZpNoWqVx42FFgylfRrIOUeUkNy9coldYwH1ssIYg7R
fcyI+N4V6Mh5dRfhPZMu04d//T3U61GDzaUoGN5zjMbkXvYh8PqWsO9/ACTyFucBU/np6am6WTz1
9ALGIkVtpXlONdrFud2x3PZdQjZJ2g/5ghdD017+SxYG0GEaBSq8SD3ebjTT12xSRLHvbBOyHwnH
mcPX1/YpRoLqq1sJS/Q4c17bNDXlP/KoeCJ00cDBBpDXheu23nKKE2391lICErIkcFdIEgQjaZrY
iH3BEMRtGxw59iXR1ny97UyWJTmzwThdRWKMPt1FwFPet2q/UeSfo776Qiq2GPx4dNk29B1D1IEY
sKyMZEQicC+/vI1+4N4wGqEmtfn9eDxa5x1jxwf9cjJe9tvVRfwIjoGR6ivX/FKMjnRkVTzf/775
q/HP99HVi1RQ8lH0I9/hpW3Ik/q5Cg2tIoGsh8omlNbZZvBDpCPWvBGfBnlfPFYc6d/rM5Pqg3LK
/QXQ7UzWCep69UGUXUCCJAi6CkcqqfvafeUYzpS0lYCydFdrjgRca0WQnCfuRMYcbarcEAxF+y7V
vdp6JHY9cn+HaMapf+n0xFKEQB04SpV6mNgBE6xSNvEdVlc3olnZ4zP/AK69l85AcdnVY51d8GXn
nkKwOfxHIvUsDVMnde1nvqOUK7nQh8qKjXR4Q37eX0pkzm83ajkYqjvluGggaoM0bysN2O5CtIRE
5xNDvJQHP9ATzewOMUkNxT9WLCoC9mhmNYlHfXFYxKw5nKZXIiEA3/03M3/18jQDSK7RqY4jr+1R
LjGGVtiE3jvG2RQAnNVpuE7UyOZdhcRovZDchYdvzvEFyAZkK6CdQFXyN0i/ki+1cpvGKeQPtkSK
n4zI6EjMCKfrkbXw7s9ayIknfbLKqH/S7lQ7+h7UafCdhEnQ/vsUjWbi+kbLAt2xDWWQNoDIUSAS
/1rkxGOAotcl5WlBped8uuuPoFR6zDWwPCej7zTKpVF1TV1xaOfoiZoZwynyT8MAsuQsMFBIH9Y8
Qny55BeuFY11/71WGHsHnDvMN8rp1DdE+cjFY41vyANiJbHB1eRV0NNDenAcJ7EiI7N88gOTd/r/
LH5KJ/PAlSPbw96+UX0lqbXHyrB4egKmxdBgdHdlt6b5Lulf2cdSg+jsGwUn5z/yKIMWVIpY9Bio
DOfD6HflY/oQmfVOWWV72fDfy5VwGDeMfahSkuugkSPNh2fE+tKRz90xlGtVUDSB6AfUZ7erLr2y
4ZO4ChymvaDBODgppcllhPc2igbaiZ33xWyEpalKs17utVTq9Qt8KezLFlJ9Qbde3vb+Z2NXekWs
6R18QWSerlEkJ2geCMwHmWDywjRQ++Ac1FVJSuJchuftUu/1nHUFuhmUjHA6eQCQb3dCy6NaSxTX
d4Lc9uvHstmm/KsibP0+I0u7Pllq+vWfjMoEqsB4R3pEXZR6+RgLLNJ7nRkQbzPsA6LWun7giSLp
S/0xs8YchgU4V9TIkDem/EqtTIpSiJjAyRrMdhY/PYUIvJn3FdE0q5EfWABwQEeb/dTFd7EDYZbP
hLos6klpx9pS8D0Jo9aO3QXsFg1bGE1GN9ChFlYUgceHjlbbcrzi2FPnohl6wcGaCSN4AEmAB0UL
ADDl1Gn2QigI8SCETltvGEGvBSMyB/9BHb/um43p76FWM1HgiVAavMvwb2+1hhcbVa0lJnaiBnCf
HtMGQyI262BfCquAx1grMVwIvGf2D03cvMhNE+vQJ0LbDa6V/ajXYtipY70ZrOF8f0UzVRdkcK8E
UBa4rMLBTRsIyA7jNjX473wblwT+HtEM4Gc/ljgf5xeETDc8KRbJduqoihQuQC1CnojGvepZUg7p
uAnT9/vL+uVooE8Kw4pk2PaJc0OjI+skKfmqCBPnqTKzEuOZFBI+1rt2B7LQHWLqkZxbkpsPKcnW
KdoInzikyS8LPsUk5N5HUBGnn4uYIt/gI8RGMMURbVLex/11zuzmxCgFxYCniN51KtTq+EbhuqqI
HA5zW9VxHQQx6YqTt6CFMwvBozGN2Jy6iP6MJC1TN86HDAsp2+RJYWsV7IjlEm/VnAd2I4VaTIuR
pb5YB4kTa8e23Qg7N4j1MHmJuf2QvQijXYG9pVryxaaXnjqkG6nUm9iUYPsYcz+BZx8pF2n8qUaQ
4hxS75GrEA+tw259/8xmjAg8XBFGBLNygDChXI8yC7Q2jSIMT5JIU0ckjM5D/1rWVs83JPdPS/H4
Hx2BQYQgAIiRNEbkMv38yrFtFT4uMsyTdYIhxLDuOEft2AboPNDjiF9QlD+GmJJFHaGolknPhVGK
2TiKEbYa8VkLBJp24ILvjP28v5F/tBLC4ERPaUmMSMDibheWpcpQgZkrdVoYK6/9aMvq676Ev2Hf
JGJCP4A5E5UFulSZc3HYclybOk9AV/ioCbUvoNLQQ8nyHvjtdgnz/zcwAMUerhdwFgCvAsZKnZWQ
F2EQxWKOGjgM1hodUQTZIPItE8Ue9c6AM3x/hX9Df0oidWIoxst9xAi5s8377YdHArsFh/x3aLXo
wjH1U0O+Vnr0aWTmfcFzWzsl/fCogQyPBfkkdXqBG0ShFxQOohvjTdu6DHEt4vHGe21rofG1VG/4
c+2wUCAqMHxrItVEsHErzwsyWXX7rsAgwgzFbtO3JF/H6OP8u19Iav7xLSlJVOQeJhrSjAokNcFX
LBuXhiWXYYnWamk50+W4utVSyPBpOwlJiDjoKeaQaATUeMZCoLQkhn7CZCbiS5crnMKcKEvQ/15q
ZoRG91fpMVjiFfzrjEw7B04/FBlUGKw/zEt8CIoyVi6g/vKb+mYlb1p1aNbvrX3pSNwuqeAfxxzi
RNT70TmviRKG9d3uoVz7VZ2LZenUMeKPbfBeZFYlGs9ySi6eISdkCerx1zefJEowKTwPRxKG5VYi
64p5FXhd6aC6hiHHiPZii5WJf1SQtSKhJT5KepoZCtj54kvNnOPvccmj/K2h3Dx41DdQmtMGyYgQ
sC6dPd4fb980Rg7abV/XcwAF+iVulWkP70mj9jhXlNYttL50SgscYtt46QxnHoGbHaUsJlv5qpDJ
VekUwRr3mhh7Sy0IW732kbESHpTH0lowXJPLfW9FlMWUqigC+1hTOqm2l2S7fWF4aE+YnAp3o1XA
zpKlVOCi2lA+SqiAuq8WoDZCtucYY0yAQX0WzTyxws+cJ2J7xAAYkvCFngIdSDgm0oVXQGWkxSvz
x1uC8gBRjCEQSNpM7f+3Clx3EWCITFI5nHdOegNNSUThNqOr190q7E6juVRjp6m1VPQIg3UZIQqo
2HD3aX5i+PBDE0Ru5fTlSwRMnBM/S0hJJuuOJ+FBJco+3XYdGTeqJSBRdP+wZ/wZMPfBHklwPmU4
GbfLZdlWCGNNq5y8wQBAvTXk9pLkRBUX5Mw8GZgpjwAWZXc0+ynUAQPxl6hcltROGJ4xdklxvHIP
RerQV7JQnflt0aTUV0Y0iboMGDv+tkMgJ1I0DHLnDms2yMF8AGekWN4mcB73YUlU8r7hkX3BoBqW
pLZ3THXdPF/K7+1LQYyIdAsLn/M/8DnIRaHzDB01NIZiLAZNcju5duJG9xOLAW2Ame6CrdL/4GRX
INy0R20b1WtpXPE+6ZBvZwzxoP7EL2W0YEz+piOha9cfQ11tbwzCtivVGo9q+xVtPzqzBdaVjBYo
bQgqHoREwKX5JobHbz1ju5S6mbFlE0cdIB7wD6bpk7faxlW53DL50DilDE4NVxNGPcnFxVXOPHsy
4I6Iiie4IRy8WzFllwhuw0xixpJwK4Z/ist1YGstAYFMCJrllQ9SR4V4oyl2dgFEdUWkLCTtu9o9
++o2FLdNo2f+6/279pv1vtVMUJHj1QeMAZMu/zQfIZgPGyXhe6fkiHxGB/MAknBT+IwMZRUzZPRs
H5NFcr0rdiNvdJnJCccYk9HZlZIaXbQFIryxB87Iqy/X4BhT1EiYme74FfGjfv9baWYgWKXbb6X2
MImjLOI8tncqsodWIsHwhqrBhBwYMQU6MB/TbX6Q9Eusw5P4WhD+1ym7FU6pKbKMgZoVY4+Q9S3W
94OJnCUafYyPKXn6uNfI23NAXt8lm9Md/fD8viD/L8QFiwfbIbJ6KKQj/KKSUowm9qlaSD3ctA4N
++a4SgA/jMD8TzzLMyTS6S5+LYidtpRWj2up1O1IBK1G45XWO3V/GCT4Z3FlZNoq4ZYiBeHvPbxd
H+Wl8dIoikGF9VkJsY7G26D3VmOOxkhqwC9MfYcs9QePDHZia3pJeKMkmLqlw1qTpTz134YUaq+n
b73y88Hk1csF5/ZO8pTuhGeRuMa4OqMvF7+ACddrKJz3pYXEOKFsYJjFgoH+i5CmPoBy4EZMuea5
Bh/gFV9cvU19Uou7qAFJXvoahZgOWq9jb+nVn71fYHWBIQQAHR28VJKECbwM7IMMlk24T8u/PLyt
mc96HVpoFn5/FzAFS3eP7kEgsc16hAE+beGO/X2RoQMT/QleYzQ+0DoueYHGj6o3OBCPwaH7Y4BW
oI1Hzt/il31exxc7HXVJ5z/Ew9fqRy/1paL83/ataeMBTQIVCRpMAL26PXmGiUPRTZLBedq+HPfB
9gNT1Q5HlKoCgonitm0fzMtANpv3an1wNrHpE4B+T6un+xsxHe+fW3f1FdTxc3HNZy4fYx94vS2f
MX+SZM3SuL+5C4fjBJEgYiLQwlJXG9CDXCmrfHCC0XQrxYy5pQElc8d5LYG60mXlomu3LAanSjqM
+o6JIODiRrbHgXslQrg5dGRh4/76jlP5/p9FUefHDWGv8Uo2OLnxtN+jWJCR7XB6edm/+frxsdg/
4ok3Uk4/92Q9krW79sijsF0nuk2IaTqYseD4G7x2RHtYXUKyMdPDJiTOT6p/Gfc/dc6yCgIaPUDq
AZJ2OkMoMlOBNsFlm2bxdtIpHN9y0QwSdWFLZuUAoYvYAXBZ0DPcanTojmOYTHcqRy58Sn2qcK5Y
eerO/7m/ojmtnQrrE6XFBCWkwpTcFfIW7O2Dg/+pI5KErkGZ70AQtxTRLwiieYyrDnsXT5dUS15d
fluzjsC93F/L7K79sxaa4wo5nipvxHBwlKgFYfkuQWDARc9evlSrW1oLdQvbRvI0vKaD04CViSQp
7mGajeg78tf3VzR33a9Oh+YbkeoMs2wVCHI7xFQa6vxZvWC/59aCthq4uDCdU1vRrao1Ki9mbFwO
TouxcFwM8Kh3kMKF2sEvGJo2jtdSKEeoA5ESX6SQglTRLpmCk5f9kTWP1kO+asm5357Prf7amq/v
Ik/eWWKgP+P+Vv7Wy+59AnVowE60Lma/TFbmZZsRBfwA6Buwjmc8VfZ4eBBOKdm9m5lxWQFHEesL
pmPuKJF+x8gHNAcC30Bd6QFEnf/S/6YHSDxLiRq93V/h/En+I2Gy7FcOUIURwV7YY4FVBMyCb8je
U84tIfT+j5P8RwptMKSEV6oYUoJwlZCnfTahE47rMyYGB865e/gUSQffozU74wBvb9pL9GAs2MeF
pf66YldLVboQo+VVfEQ92UftW3Jiz/rvdxNFPMR+6KLEjDrqXnAtSBcUb8C9QAt3lUqWW6jrQlvC
i89E0igWAtMjoqsNDAF0RT6OQlFo+HYE3qU2JrRjv0YHurGO9sTc8YanlxvlPddXS81lM9nNG8F0
dc3XhFSWaggWSOnb8nsQbas39qFoiYtGOXGlPWQf97d0zrWAkwjeODyfqOlRCspyZVgLWQUCToCY
htQUAQoImzPi5LcoXMjezEV+kIOGfvShgoCLkpUORVpUHT866pCSJr40XG7kAmFfmPCkCfkmKZZ6
dmaDvWuR1M0I6zTLkkoYEextBx2kh4TXvdWbYDxanoPp9XoK3MMSZmg26vglP0WGAj0Nv3iqq6vQ
8WkEuj91dMbI0mKr6FnSR5mRCM8BQzp21zQmWlYX3qWZ+sPENA9kwr+lTk/xlVSv0fpUK9zRaRt9
kEnamgARKxhB1fxwupY8BA8ceACSF5df3deh2XO9EkyZ0TJuC5bPIZjXHoINx5M4emWzV1+wy02S
LpiZOcf0epWUEmWKi5mS6STMO3WMR6TvPLPj/rSELfllsaDfpgnZx8IKKPAhKac7QnetlwjS6Oz3
lb61kEVatY+Fw5g2uhj1wGINh9M/B8t8PyUwEc0qt39Cs9meFh6p2QWDrR60jiIuKt1gyxWuEHSa
NjrI1AuqVa8EX8dIsaXKyuwhXomh97XKGlEbICbN9+1xKEgHQ5ASTVe1p5pfuiKzITJYjsDGh5om
6F+mp/lKWauGC4As81mHI+s1Y5498/H48SahafT4sV6f16SuLI9ZxCX/ffGnwWwomSFHhzKqSh1q
0TRp09RM64AI0mGkXJeEJSv3S891qziTDLSVgloBjiJLychKzy/KJuwceDR4iWVd++C2eIlJelx/
p6vPZ/DxAj+3qWpyWTku8Vfvm1VHTorhPd+/mDP5l9tPoXYZCINcicH25DwJRDiCAYRwFgI4QIgS
G0jpNbu2n1/RI3eojpdTsYRT/YtjwlW83onJZbg6ZJVRknSIIF51XoYfEADoR45Yk3D4d/Lu81k8
yuT1cKj1gfhvP6jW31///Gn/cxKURRwjsZKjGieRD89JfSyUhVr5jBbfLpCyfHXXxYonYoE55pi3
1oslYuQ5uq9qjzyYKco8u42+Wn2pprZgcmeM/a1k6rqqDdspZRZ3cCwrUicsIlJD80B0G+kx2FyU
aqXFts8dS+khTrdJvthtPGnxPS2nXtaxVtmxi7C3AnmJDm8oxvjGo7Bar4lo2CZrbfLNBRZxycuc
8c1uFk77gIo/9hE3yd22cM0scPxaj9/n8Nl0yUb3zRXzsEKz7H09mknu3wqlQqWEUcKEzyC006WG
GL3xtv9oL4/R6THbrNe2ZD7HSF6nhLVe4RyShptK8B0xljzTmUfp9kOogGmQujQD5StWX5jTde7M
t7f6EeO0pwTNXtYfQ+Nsp1uS7HavmWQeYMMJ0AeIneyvBRVcut2/Knp1u3mtKbIshfIzq6cXkF4U
8K1k3Vq7Rr31jfO3Yu5MBV3+POGczUkzTgu3e/EDput/9QFN32LKio/N4Pe1kZDJu8P7gU0IyLon
GOjzwCj6s2lusAPx/uTbCxH035f59jAo8zYMqpS0DOT7aC90u62aOxz4TTBDICwW4kj+b+n6VhZl
ykJVa3ptMqWFmaCktxfN49rk1w8mtznoPB4SY0npF7eXMm4TqWrT5BAJVIJkccbav3iknfwCxJVn
wJ12u8SA4d6go//56yR8yeelvv6ZNPLtsikzp0QuEwT8pO8gNdhOQAWgFdhNucNBR1vY2m2kK/rD
83NjqKCQMIWBmDFafoh7zAkg6jj61Wrh2H9ptO6Yvt+i/5XeRSnI4ct2+qh9Zx6Ra8TbjvTn2f4k
MHzBA2y+B20XFhz837DhjtxfHbmSO2o+k0ST3IiI+4QY9W5vKei1dY3zuT/vCHOCKgBlh7h04aot
aPqvUb6S7IJex41YSBaKYo18lTXk2TaoPQxpGq2s5c379nYGNnFz7DTcrSwxYznJIa80Xor3vbCD
P0jszkKJ7gFLvHiWsXCoMzHbrUjaa9N8noliiMwNd+/akhVs3JV4dLdLtIeLx0iZrTj53xds6tXa
79vdmJHjMTUS3SPuzn5Ayi2VyUEwL1CjrfBfx0+366SMVq31VaZNN0pO7LqyXXTcJ6Uej2sMeTLu
H+Pf5vRb/49OzUeqm2P4OGQNtoEpIC94ogpiofyEha7PD4r+qV5eM9gxw/k5gd5gu6C2v7Mh/twY
sOhieCZGKIF37PaFUIe4CsMUXpK43740SG0WunWO9mf1Meh020dG57T2rXornFG1yHB1AktPT9Nj
tVLHCbO3COScgYxg/68+iTr9wgvUsg7xScNJjECEsocpJ2tlBH7UtT7JASm6i45YYGErZm/wlVjq
2NEamBSJgKMAR5Uh67n6mgS57hZ2wun3T/0XRXVv06mnKlMkLW41vBsSGU7t5xQcs3D+ef0jRRco
jh7/ctvHElqwxq0+HHgDxd8MFUB06Vrl0+5ZAIyXBVlQS77Lmpz59XNjvYYHaWOCJMg4oU2A3zM7
eVjapGnv73059eJh9jnfi2LSOY3LH5qIdRhOWKrPz8dkUMUJ0I65fXRFpHDTItDUyW1CRkqZPBZk
o1zcfsUcD0CkoavDRA/LKkXxbOt9rIrF9rG/ugBuYVbDPBXkUKeG1dtbMRZ81So1CpYNGxthXa8b
lyl11k0OGCZDUlaJjfsqwU3+8e3G3kikC01F2nJd6KeDYzA8ib7DUA9NcXtiDCjjgqhJke+Jolz1
ATxV0ehjcZ3O2tJxu1X17R5cWPBZfKNYuFWTKv8RhiLpNEwAiTcaYce1WV22Pdbl+npQEPS7Ggu3
aQY9ia2D8ZqAt9MgYCrnHVTo9htGFGJBrzE13b+9eSvQEozkeTiqDTnopzG17u/hjI0Cch4kYpgJ
iv5CtFveKgiGtOWgg/ZG7GFjdgCMfRzP40o2Kgs432xNdCc0O/IT6kv+3swrDDQ9ZiJgsDhA7uj0
vJXsYkpSyjTS4ITNZujMXJFBTXSoakC6QP6q1J8gbCBpvpRUnNxI+hyvxVJuZsvzPh8UEIvMqYm/
nYGTuQs9nVlw4f5yKUi366OuXliUGNOCbnXnCUm21DgiHxJtH0GWh54/bVvpH5V9DMxK55BtjI1q
f1zvTH67CQxnILXtZJa8au3NprUPhXWpdfyzyawLS1gyoPd2Ccgyp96gOEK6bOoyBvnI7WnIdTjG
ueSPDjdc0m1ROFpgRZ2/oOIzgQY25UrMZJavvEtOrAqt7KBu/KY5FRj5aX/GxDbNw1So+rnEpr6q
rdVl9R4ZsX1f1edMIfKBMMXTTKQ/c9L5Ik/yREhHx3M9vdaOrgA8WrhlhATtkOqCsJnAQQU5lcZz
QOCBKZEe0aO5IaqQGeoCmAG9zUGSBxVgEDycFf0DNbpnFafoEmaP7ElpL2GhJtWidfxaOHWYvFuB
Kj9GgteLV/ITJqBiVBeyvPxPBbNVFnBA6kXiiTm7fy2TOtlW87XWS7BgDhPoKpKvFEUPGJAglwLB
WCb5uVBO9w90zoKgAUnGRGqgNBCKUI4ORqXHrRBzraM8w+SD1zizCtEQtX3ruMkab/p9eTO7eiOO
cnaaMmEKr2dbR9yEBnriQLzJJTpTPXiYCl8vsGrMaOuNsOnnVxdFjEepjiusTcTocmtIjaJ8KY71
0jCN2T2EZzAheSc6fZrISmtrOVSzunN6No4fZCnaq11WEN8dJLMpSmbdhQlHRNBYJ42v2ZI4MEvP
+KQZlLbiomCuHPjVJkQt9YwDoSqLKMy2TtAbbGhL+cRkyWySZ/6cfRQfQkeShUqoPOM53IikcmtJ
IHN560KkyNp5+dp8MNyHGOh5sGVTwhVGgOF23NrvX1kcc29I+b5ITznIbFO71/ax+5QMxxpwSgnE
t9+RVoP0daP2oGDfZ+5ZxJ/WYlOGV4LDk07DG6gL5N7yRyPJ9KrQA9WOU7vJSXcZNwKqkvVXCOrc
TcrqRf3sx5+y9Jl2Z7nRhW4tYR5u4u7k3OyVdbApwhYcJ7UOdld5iYj9LyvhNEiNh7FCUxN6+yTK
brR9gxpJiZKJmG/Hy8TNbzXiMRqmlqrM3zQ92JxNQQVB+0OKFuznfgmLNvM433wAZUSQeBhiIQ2Q
9ugMcSDJz+D/oESdtHYjL1SoZ/oLsFgRnfhoDoHT9asjVzdMYPOar/EYOXxhSSTftUa+EwwrPLZW
aaV2vN6qvu5b4zZxXGuMkVYUdNdKEMJelLdeL2MCHgxm4d2Y8wFvvooyMnHeMy034KtAb/kiuWQP
2OwEn2XMFwZEfVWwbXxbz50FWzpjbsCpw6oYXw7+fZ7OcyVyLoNTOO6ddJShoizGLsI5Qkq5QNte
+HLfkM5ceMxfRTcsinITWQDlgqEAq8ZZV/SOUjPBU4volIhy7y6MFZgpH6gCJnEq4KwF+BvgjlsT
KmmZz7sqYPpKnJGSE63YNbTeN0DVlLekVJwR5VVU6V14uIkRYKTU0Olxp+jicJHLTVWBu65kVrlv
YjbP/R2Yu2noq9MARsJdQ4cLZYBC1eOGaFR6J0QXVG+VyU6UcnIq/G8eXBgoVoJRGLF0ZbiMXhS2
xy6khmZCU/XmA+irnmDQJsgNJ7g2GL6st858MbyPiJx+VqisrMDrWng6/9qyJBm2+C9LObiZmw4W
gAkwDSwWmJyo940vWp4TSoRTJbDryBa5nbGPVtZxJOxRPna74KFah5vV/W2fAaFh1VdSKZWouxF8
Tpjj5WxrKwZigkSHggjW0Xo8J/Z3TXadtftUdMBau/Wm3zv6wgfMRcc3H0AFBdgLuKfiFB3jHeAs
UPq0Rv/Oe4BoXRbe1bkdRuFbBGkA2ulBinmr/kPGMrI3sPBA0X8moVDRP6Xj45isBm2tqEuXbeZF
FdBrByAxJnlApynLLcNVSKueGx0/0YWX5j0CjALJtwciG5/Pz4fWRHssqBO/L2WElS5t65L06edX
tlzxmULtFEiviz04OGE3BTT+EM0dySDoBVwZELtEK8XX+Ue/OPjmfb2aKdGCmQkYagx3xdTzPxCH
OIrkKK8HQKsUq9j7HFG9HwABtj4i2djdedJxbFdeTQZ2QfLMId8Iphdedgr4mnrEU+GK5zaeTHh1
p4gtBh3rfrYQvc3EiOikwcARgFIlzF6j3iZMUmwYtURYgZHv7Yeo/ZT9o6YsrEiaeYpEDJrBBCRF
AmWISmUkCkSIXK3hdRDI06B3pvQSfsk//Y6zQHmvS1ZB3karNVh93Kl2985Z+0cb0IZRz9/xShe7
1ty9os1hY9q7nfk+rDlT9I1q/Tzqu9fN5ue0YMnmTgAzqDg4TYhD0BZJqV7asl2Y8YMT5yfQVWqF
oUXotKkxdQZO8309m6knYJ7IlTDqlpVoamWVAMK2+6P8HhugW3eIcq5Xn7ZtoisaBJIMONf5527R
YM9EPzeiKU1rNaEBBJMbHN4u4BYF5MPafj3tK3SRxU+avXln1tKCBZuzljcyKYXrqjx1awkyE1I8
KeQlXO+5Q/4ULpiPuWBdBAIbQ11BmQSgEiUnFuuKGVtsa4YEWGpkuoyYA5TS7BoBbAX/y7VqU31J
jOLIrJWHL+kRtBePSzN9ZkphON2rz6DexNYN3cHv8BkgjOfA43uosbn8ZnwxxSPjtB/otezRvAfO
1/WFQz+htKBek/ZQgRgg6PiFQYRoCVGoIxbdKsMu4OYN2XcVHir1fF99f8G0fwUguMD4zolVZrpL
V2Z6DEcUU/uqdwDneGvXgjHuxCd1A+w+Bo/psYFygV2a0booDcV2LiiNaMbPNCQA5GrMQ4sGxhoj
hAakTpZu8fzS//ky6l1GCFxgum/dO4HCVtsIszIPkhpf7q9/2r87y//Fdl8tv+60WuDyEkJc/pXn
veapSOFdomsp3d+XNLsctLsB6g4a9j+5VW9A40JTYKP90L8UKnrthaUHf0kEdZaCVElt6Da989QM
eoIBEDjSY279YoJ2yRrth7Kgv24uqFHfX9vsbcWw7/8sjj4rvmdG7lfyC7/ZWwL6zDL7HNhw3I3C
MF956MfqR1vHqKosZdZmj/Af2XS6XE4FtS2atndaWVp17BOrfbDyaN5f4dw7e7VAhfLc2JrpwU8E
ZfSy79o1lP6ZC6zQT4z/hxi0nEzUIuggpOmP+woEPq3Q906ee7paf3iC1eaXCqH3fTlzwQ78hX8E
UaqSjBF4VPihd1SuMpMU3dqSWxJoUEZSNG77AA5HAZJpIf8jhIqeg3mvbVGeciXRKpR+7fHik9Yn
Cxo8Sf1zG6++ilIjQQIYXmNxlP9D2pUtyYkD2y8iQmwCXqH2ptvu1Xa/EF66AYHELpavvwf73nGV
zC1iPPPgmAiHK9GWSmWePGdCEfPJaNxsl0DC9Eha4E+SpMruR2l9qzXXXIESLgU4to2qB3oI0bdp
zyfrzA1wSINEtoau6KZs73sDWo/V/Ti92MK4Id5axn0BFo/qDloNDLyA0R6qJqIHoeHVXyEvGzUA
y6QbWvvCA2Lcb6CkN/2wWrT2nfJPLZhcQNcxvFMObUQwH67kMxfv8pkYY66f4Y5VT45tSw/CNUAB
V+88/hzp1iY3t4W8ZeZXx9qxASI6UNWZvM8rm+9PNNUs+4j/UFSDRPXPBOjZbCeJIUkkYwKwBwkK
pIlvtbvS5x+jT8lKDmUplwoaS+TNKCQOgEFQwggxDjIWBp+eN/onHaQm3/Ydit3Cbz51Kz5wIRjD
DQohHhQJIUOv8juaGZ3qSKCWwY5tFwybBgi4YfTzh7WXDWic/zwmQE+j49UGC8Msunq5W7ussdqs
RNDvQbHk1humiG6bFsngHeiNddfPq9ZIgmqKrGGXG472rYIa+OexGKS2J64YqB/PD0M/S3AkgsJM
bNDISqoVbwPEz7OnTkDdED0SrhVDwRXg96CwjEw8ODRuADqqK+Qh0ryA6LfbOind0tLyim3Bkb39
keVZRHaQlNNcJFjdIg1cKJ6Om9qSRHwYEm7PumPoWN7OLaViJzogWX3DbEG64EEUwvTjbBzTzdDH
jB77qffuTS5z80PhFEN+Y42FEd/WSVprG5pokelz3SjJfipQR7kBsYLBPnDR2vVnp3Bk8VGytPaO
ldaX2j4uwSwfNNKSetBNfW7toEZv6jdFOY71yeA0mmsIRkRvDZ1UaE7pI1PfibyJn+ADk+GRj2ne
3Ca2nThBDRJySNrZFQhnizpleOV5FkjPPWql7cehZQDtt4NWmHdjHrUygNT8iNaMkUMCL420DEw8
Rk66rR0ZZnLQa3dIQetUkey5sHIpvts2B5LdH0YrTb8hPh5BLJVFhZbcoT5glfeU9551cAYQ8987
VZegp2ysTc03WqMqtnnj5COmvh7SKYAoacFfBRir6DZFwqD53rpGXH+3mo7HYK+aGk0cusLy+lOs
aTZ7AaNNwrYJumDzpyJjRlb5dYNOOigacEbvpHTs9BnyCzHa2FADQhO9lw0l6j219JCUj+POSQPZ
UKE/xEXfTZsc/1+1fmV3+LP0hHjOPD0rt30Zy/imqZEYec9jPc37UyNzO7nTuo7aX/AzJeAR3Onl
a2u2bQsNO+E95VM+jv4ARUNjW3U8LzZRBULmrcELD1/kMWe4a2stSbbdyAy6j4s8ZWFneAl0wgwr
yuwQCRotvYnqiIhbLUdCbA8H4uJH0WF+Y05Wp/lcymLYjmkh4i0poqbiQVMXdha4FfqBQX/ViLF+
iiFxaDIop3i9eCzL0plC4VQQHMmNIdcCS0N71MEUmWFuqYNJ0v0SyYp+g29p42MLkVUBtm4h9G2n
1Sa/qQoiMHlJ39qQTEVUo6P1rc3cwUezpKf5sul5deS816uPYCDIHcB7x2ocD1GqNeTRdgdAZiaP
1u5r3DsO+zYVdWnv41GjDQofNJVbGeUQFjaMVCY7ncaZiaUyB+tuomBJomndVSc9GSlIK0qjI/u8
qXMBxpZK975rgkMQgcRdbG8m6L29eUjxJDtIWcbJh6QuE+1Or4WebXMeV+1Wc9Oh2OmpQcral0TL
p02MZhT3vRdC24KuZfo0gNonhupRP7ytXDILVzroklHxBVcaekFU7idrkhluoWJ6TtsURWXvRrJn
Qo5O+owape/Zt4N4le5TlX0DHsevkvR9gA63F72lHDyv3vvK5yzceb+Yr0wwuKHgrVxENZ8EgCZz
qTveaa0P0Tp9j3Sy6+v2xq32160tRKuoqiP5h5oRRq82SQtPjzTwrpJnQV2+MzX3xXbTnSAd2zAy
8t11awvPDlx5kLFC1AJGD1uJjc16DsAlmhhHZlcb0abxFriZL9eN6ItW0A0KEQXAFUA8fHnpmW3n
MpKgfTHX0GCO53hX3ukdpq9Fct5+sic0YrQ+Hl7tNo9BqeHVm8J1N3S1P3UpdobDNUAtNsuP/4EJ
Qtk7zjId4Ru/oy/xnDPuTk59U+zYdEQ/EVD/Wh94YVb741pJf+mhNTfGznqq4M/Bg/1yFpw8zymr
OvIs46+D8VjknyBx7aPaaU1feQr1g/5j0mSnJLMe21QemRbtq5ln7XOHQhVvAzc9VEC7tV+rpNjY
8bs9Ibu/hpY3/oxPKETA0NGqIxACPOvyI6eJ5kZmIQNq3d5+RqH19SYCxdD3YReVfv5peijA9nOH
Uga0CIHUflnZKAsn7dy6Gh2Nsa6b8M3T89Ccuofe8bnziWi7wbxPGwDm6zUNmYW2YbBFY0lmwnRz
zhVdDlcUroSEMEU4P/ijw4Ih9rZRGm3H7I7AY1vJLWp8J/LEja0BZMv14SphpwNRop/4GcSeFqqm
tnIseJQPhMVQA7eKO1BVedzXvjINwVgwPgGsdd2YEnj+YUxZ2JHUU+nqcR6WjDyYlQcq+urW6JuV
1+nKmFTQHa/dwrUKjClCk83kT4BX9X6E7Bvz6yKAmsR/GpUqJFVJLeIIYvKQdigpN7elfk+dH9dt
KB7558whjAA0BtLgFlELnx2cWp9MPA8JO5CvzavXxdCTW7nz1owoy9M2vYVIGUa4KX3aP+g8Azl/
FozeXywQBVWYB8ZBB69lJcGOAMgpZV7k4Uz6QrPj4Pq2fOt1++Ro9q7kRgBekxWbS4PDA84GhAtI
TLyyLk+ZXlNnmCTeHA6UmfLoiPBzl0q2aehKom5pk58bUlK+Ju2N3uANHjdNHmTkVKQ/ANFbGc2i
EfhvFA6QCgR54eVoPHuCqutsxEgSTNZba+y9NSDRgg0IS5rgsMGfJkQHLm00ptsx0hCO4hPbieoE
UhufT2sZ6oV10Q3wuMEC9CIAaL60UvdpPtqexUPRa/d0KDZu4yLS/MLW5FznHzpLDs1HCIYQo6Ko
g9yBGtRE0u2E5ng8bLthHk7llCthkxIy/rKAtx0cKuppuNsvh+JGbc36Uueh3txnfRm4iCPy9Lby
4l1jr1ySS4tj/J+teeoubQ0jRS8RweKIHDpJbNta1qbs//1WBo4XkzWLWOLamz/iLNES54kuo9Lk
YUOdNhRmke+0WpLQauS/JAf5NXd4ydtgOp0r3IopJojQDJmDfpPs25ZvOu+Y1mttr0uT9kvxDwEg
eruVSUvRzG5CzUmEcXrfVqjIIOIDVclKTXXRCgrGmDkEEhD8u5w1K+Y0wcUmwo3WHL7p2fH6VbD4
89DKQgYMdGVUReNLr6+7EkDrsAaKxb51xN4qVoBUayaUk986zBozhhH0SOxOn0V+crv3vxgFnem2
wdUCSknFS2ZMI6Q0YSItp0Aj8CwWDYi9soGXnIs95yZ/Vp/xBL9cCiZ0BDgSVhqdbvrU9DXj3ra/
OGxNr35xxhDTo1MJUlJ4xlwaonldOk2si3Astp41L4pc0xVZ8i72bxNq/6Ajm8qCaoIIvfjBtp4b
095PKfUJgVi8tiaIsTRx86zN9PgQgFG9cu64te7UngiHVByZhV4B76gXYpNMcnd9Iyy55XNL88ye
+ZhO18op7qgIdf/LGvZwbRTz35/9dko5pAVLR4R2utWs2ybZNvx2qLfXR7CwMMCEYwsjU4DXnMpp
y3Thekmp5eGUv45Dd9TFYSLpgee2z/QVaMLCiC5sKccGWoCuloCeMexPFrKcLQmaMNfXdvOSFdwt
KBrjXgYrszJvtdFohSYFD0kLhp1Ki1O/rb5PKDltHMKjlflTu6Nn3z9fZf+YUwY1jSzJHFrA3GuT
APPdPDS83lkxFFHrvVU92cMPoHLRHMzZzo1Da0+1TdOHnolkskY2ZDxoazOwcJ4vPklxHDyG4gwD
AWqYyJtOhFP/IaGH69tmYePDxNxKBhkw1FCUEG7Ka9Ob3JKHxsj9LH7Q6+frBpbH8NuAcg8VubT7
ZDbgOI3PzKOoP/be7r/ZUKK3yqnNsdGAdezcRxk/926ENMGKE1dTN/+7P34PZB7o2THWO0uyeEIY
AphDFxh62j66jYfcjD3EwVBU7QezjItdRvVkOwF77hsa0XcpihzHFvpVPksMO+iEzB6uD35tBZVj
EvMYuvXzBLvuoxh/aPLbf/t95VykpB2tKMbk0nzaQnkdOOFspWK6uEdAfQ6MH4UWokr0OmlNRjuC
iGho9/JR008rBbTFKUJaD1E33irkZ0fV2dLJIXNiLcPv6wnxjeQ0NGsndc2CsgjSTIUTjakIi64O
eEoCZ+3hsDhHiObJr2eQGgWbuJ5iqk081NjXdDgR8dqIFV8wf6TyNplFBv4xoQxiNAeKagBMdCVA
QGXQGTvyOLprus9LcwV9UWT+0BWGCrISpVikkUj+4YGSdl9J+4q0vX99xy5N1ZkBlQFvjLpeJyke
c55V7rW+u+WU3LI4e/9vZpT4FLRAMespzFjS8VvnVk+0wNlct7EyVyov8NhbpjZMBoaCMpXuPhnu
j+sGltYcmKyZug+geSDaL72akJ1N5DxXojcO0Ex4o6hiOzGIvqe1Vv7FsfyU80U1AyddeffownKS
hGAsTfkySOqjDLWy8PN9qG5gAIXRRfvLgrIiWglydCfBYKKpehcOWI37/lhUzZNjfR6y28lJ1iyu
jcm4nL6ay6lD8xHGlGc+yaHhsHbtzN/855hQBTFAWQnEtXIoO870yuwdHso4hxaDnrx5Rr2ZsgZs
XDTIet8k7oZN9ueCjEcSubvr+2Ne/z/NO6brImOFNPg8AWeuU4zlNA6WyxFWlkhfJsmpkha0wl+m
3trXZBArz9blCf1tT7ll46nE+4nilpX2MyvfpFy5Chb3u/H795XpbIxuKihaM8Od8W59/rLy64ue
BxOObIXn4B5TTpPdtZaJjBUPB22HYhVg2Tc5yrV/sSRzdgJC0SjeqMAbEyIdtHBiEfKRfatypJbj
YUubQ25Ym7WMr9o29DPqMcG9DvQ5LOJ6uFx/Pevivk2REelziW5EC8UgOcbTYXJHGei2FgUks+kj
REGZn5gF27Gmui8Z+yJdrQ3qcgJ3ZBzHG91j3iGL2twNqjJNA1ARrb3hFicfPKTIeqHRCLW8y09F
qxGqvm2Gd5ZEmeiNkQ4z8+/THlASRGcRKldz3UyJyIe8sJyaC0QScRTokxcUsDWwl+srvLhJz6wo
k+61nckNC1bKeNP2+xRl7frZ/X7dyPJ0/RoKujjUNBQDq8SY4zUdOu2p9XZp/9iyFRPXxjGbUPwx
oawH/yXGkYntUJ6EdVuWwWpKYm0gig82kQfV4gRWqu7bWD7L+q6r9/9trpRHDLTmTKdHvT/MjHvU
cjwIPq1hMxdH4UKBHgVZiPh6ylxZIJllblKLMHKh6jDaaCLSSII+ObG5PpbFRQFIEI3qyBEj5r48
JnFkVpMm8JzsrXqng5VfoK2E0mhbDCth/bxN1btjfrq7s5YdGGWVA0lYi86WFr7DaUWgxTu337jR
D2383rvskPCvoxOtjG3p9ji3qBzP3B37qWy4CF3ULDPvJQKm/frsrY1JOZquLHu0a8OC1g+HWn6s
SuK39FS5Bnr6QqvdZuzLdYvzLP0xi7O3ARES0FgqnUUeMyIyD+d0IHi/+CPaItyNeLWip+t2lvYF
kuzIsAO7o/+xAc2+mJyywgac3EPJPuQ33bTLshUjSwsEcIwxS4l66MhVpg9ce4x3kwXP5ryhI9iX
bHt9FEvHCAkwF3JpyGh4aicAOGEpxOJwOQ6J4F+cvKoD6vAkZLKbVraCCsv8eTeizxDqJKC+Rs1c
GYxjtlGrTfAKNmjV/OK+EWQXs3RLjLAk+v2UQyvSfuPQmf33Y8TgAPJF7h1QknkOzmKyihVO2SQ9
zlUFphGWBF76xqZ/n32fNSFReTNmSIwarTvgRByMZMhCx87pY13Gw84czOFUtjJai3EX4vYZ5gPg
6VzoQYnnckAl4Fp97I5ZWKTRDiCmD2Yy7KTRbqZqP4D+sRgQahBoTJnPxkADx5P3VHa+uHU9tLdn
OgdsMUUpOupWENULZ+Liw+btfDbTtJctyTyZhbrufQEPhZ+WlU/BkM+cFV+pdvrNm+nClLKo7Sic
xO66DMpCI0BOwHKdUpDHux6EWj7o5iEqQzrkG5puB5CqT1O6ub6plocKsD5QQThAPwlWzoZa2JLk
ETIluKsbQH7ejYzghXY08s/X7SwcUIzztx3FRaNeOHoN6CBC3o/Rh7bn/Gin41MjRbtyPhctgcRD
R/MrsiZEseTak2b35ZSFZiw2tv2aJLVfDHR3fTwqkOrXwp2ZUbyArCi0wQ0jC+kUmI6XBsg2QNgU
rf26/JZJa4bXbrO2vpWxdUeKfteUcif7xINu27QF/DQADe/x+kctDh1HF258FnCylG+qKZ0qp8eB
SmXrG8cIyCW2UvpduJbg8sCiDnQ1BKp+0hqf7Zcp14oRlW6cWQI4Vi3qTY6mb1pX95x0L4M7kJUN
umjQRb8BrkGUOVRB+yHqqwQvtyyMtU9JYW8AuC6+dGgqyYb367O36I7OLClH0bQRG9MKlsbxydCf
NJb5usZ86iLZP+60/um6uaXMsjnzuOE5gf4FeN1LL8MyjyUV07KwZ2QKSMXZ1i77BH0MBIRCQx75
Q5W1Gz0BNCvrcnkUMq4OVil0f0qyb1HZDhvgVtfEihY3ESCKKI1CGdhTs7JubwzSJvisRpxQZ/Yr
iCUa3eP1wa8ZUed67LpEnyIY8RENWmG/RiW44NfAeo/jD1FJaEbYSrgr3FyWTHeykI21B+6P+27O
pMXlfYKa5fb6YOaFUkK1nwz7qKZANQ2sN5cLKSKYB4Q8C21hvtZ1e0i65uN1E2rbzexuYMNBMIgo
Cpem8k5ghZTEEZiwdqqOwuV+JPHopr7XZIEwgPWpXorsZeJo5qT5F6NnQTwMGwcFiB7SDWJE2apd
+6aFRbz4JuUFVhk2CnWum4VeZoLFeTrkAE1YPA0q0+/RcQCgudDlRrZ3YGXFZiZfmVG8WvCVmZWu
BBMLbuLiW5RYoo2YMZIYODjACa0jlTlo2LKxPDldGfn5pPHdwKd+f31VFhcetHEI0uFwIeCtLHya
lH3bY1EqmzVBmTR4fehk+vdeHT35v60o00zioXS72ENIlkAg/gNtjiJ6uT6QpZj2woYyfT0wz7lb
YvrAYJkipjIQe5H6HbQDEXGDemyCxDEPWhUF1w0vHlPD1T0bIefMuXU5g1ln1KIDCisEcRLlp0R+
bZ9Js2JkydNidL+tKOtUogEAbTtTHmqpbQCGMQBmnafZoS5bPd+kUp9uQK5Sf2I9q49lN2h3yG5l
Ww38XIGuRSxwWdP5BYvWOGWWN9DvD1OWNgdXsegLlofNVn7UVu6zxeN5NmplTWnXjBGcIGCbIKFq
gG4fh7d0jTRtbQGVS6y3MrOpXWycLo63ceygk+e9SWxg2ZOVuG7NknJlENF6idAArJ2GXWzcTgc5
HWrz3z9/LnbK/BFn4U2LbtWOxdiPQ3eq4nJDo6ObZyv7cdFX4QEHhiQLpUmVRDXrKuS6Z8xuy6LA
7nZwl6z55uUnUXy9frwW99dvSypcy+DthMXHXa47/WnqHlhK/8Y5nVlQjhaN59YjA85pI8idLj8W
9Pn6EOaY9Y/L9cyAckRiLhlrGSZLB0VepkPpCazTzkdGnubAJLbQqLD2glheH0hig7kMqFA1004L
PWLJCHzrJHmzn5oovm94tI+9CKR1fbq3DNC/XB/l4lmFuJWFEgUUoFWW9AJuEBsCr4nK+pKBzZOC
KV9bQyCqmiO/gogzK8pcTtQdB8jq4ibpk9AaggI9g+gnGizil8YAbRmr8bWpeewQgPZuDX3nrPEz
MZS+RB7X483WtCFyjC5Iqx42JiBZrb0RXYRcS/fo6GIt67YQkaPUMZfvTYr0u5oclYOc0UD43rRM
fNqMmz75bpqnnHxub6mz9hReXAN0v9lgq5gRwYorS1uGoXRzPO7WtwTX0r7tjKCyem8FR7VmaP77
MycjnYG0vEDcBOhAYDv3TouXxqqU8OLZPxuO4soSA8FZTjGcjBwApe9WYh+1AfvXZsKi4KHtovT6
k1vmbBRaA+QZqzGKSpz0SgS6OGaiC1qOEsyTSOkmbrePjlh7Dy4Py7N+8uwB7Dwf3jOzRc7LBnFn
FhrGveXEt470VnIyi7sOSbb/s6AkEHIH6paWxB3QgYNiMMESlJLXNL7Ryir33SQcrLVAenaSf/i4
M4vKu30UUVqOc2tKnoAfjibcl1Bg6wQiezSYJ96B9kemk82U5J+aai0DfH1G0Qd0OaPMQi9v5mC8
NRVHo+WHolq5VRev7n/GBw3cSws1axD6DRhf1Zt+N8Uf3dT60FoUVIBrvQlrg1FcXJfMWifzVKao
19yuPVvXfl0JqTqtJVM+YKqq07A/XL8Clg/UzHVmGiieoEZyOUsy1Yp+yvDpBfq3ayb3sqCbZJyO
YtI/p4XZByikPtZe95jUSZh0a6j+xcF5M4UEjhUFrd2lfbfXHE2fG2MaaB/4BtpVHkRVD9+uD3MJ
cIn8NdAR4NlFjk7tbfWMhJs5lBXQa5wEE6rlA9c3k41XY2wExdwH77cj862T1T+l7bTNJNlFeXJo
M9MHoGs36tWxZvpuqNKwT+jX65+3NAnnX6d4zbIVYDIc8HUE9BZx4/pl9nLdwlJAg9c85B0hYIdA
T3FgZueYWVmhF4jnx7hutiytkBdEZ/IB0QHe8/IgrDWFvqWI5tym4tIy6opCc+Y5j78yaQVx1gW8
fIownVnzfn18i/tYR68LABGz2Kqa1pdWXjNHR/jkmC8cAEJeecciHr5k0g4mQW8tudXreDsk9msK
AWR/xfzy/P42P6/w2QXhFmC2gdZ2HqKPDP3a2R6le7SrVXtZkdu2fYi1ZDNQAHfrmwoVItEnIO9E
8mDTJZukq0HNCuVNxF5TNAWW0FYul6W7HxyxiPpBGg7EtnL360nbg0YCk6OPuyK9409ZsxJdLL7l
ISwAfhzHRQu5GvSDO9CsCw+v3aLKgxzyArJ50O0i4DF5aFw9qKNo6zZBpMm1qZ/dn3qPnVtWPJie
N5EhDQLn209+2kDgqb8T7dtQvlXDm2miW1cAYVbdaAgr9cjaNmvO5f8ZO7r7wNGqzyIEl4tPjNgt
pFPj7iZl4FT3BfqHAcgN5DgFkwHMusdPcXtTp3LFey+eMGSAoFlozl37ys3QcruXMu4x6ZERcht9
MY0ZdAUoKt1mD9WOzfVdvriNzswpmxwAjrxOkwERQ/yQ9dVeS+691b6StTEpe3VKa6oXVoe0iVn7
VeXd1vpXnZ+4Vx71jG+vj2jRGHqw0FKIvLNFlQl0QeCLLjnsHaP2grTf1jaUPshriUTelK7cQWu2
lNkrJNrK6zkflIota/Cea76Nmt/h9UMtMNpfH9hS8KOfDUyZxTIbcKfMxhIud5pzcnVjByxukOMs
XLe07HnPTCmXl5lKEhPNQGKBfuN1cZMZN2CG2oL8JBidbwhdJahE3CosS7kS4S3uRxDfIKFhgwBb
bXCdNFpTT8Dp6iC5bvv3Oq2CvlwxsujZ8TozUJaGwoiKiXRzr9DbDjOpJ+7ejU8N45sMfLcUdIry
CalEv9VJcH1OF1fvzOa8lc5uEwfoMpr1sOnVR268Cgtd1ia4HG3n4S8MYeqAKXBQC//p2c4MoenN
FbKtcEXnw7gvRikRBpXTpgGJkd92xcqbY3HBQJj9v+VnVc02aeO6anvcQzm42HXjWaa1T9eSgz9j
uT8uBIBXEdOCFA55zsvZo4RB5qaEV+y9fNO6TXeMHJRj7VIPeOf6Dc2fa0YKf/rOmnxfAk4h9V3C
s8MUb4rRXSttLS6mh6sR/FMITH4WWc7muG5J3nUedmnd3VUNn3y36HzLmrYmQxBwfT2XJhiU08jn
6GALB2rjcuixHRWQgrIQBQFxClNSPsvVEz87KnV+z40ou9MySNukg43u/wQysuLEgem6PowlV3lu
QYkcob3UG21CsYJFHhjdD13uaWKCHYpsDDT/XTe2tD4GhCPADIa6I6C0l3M2enhpxwjfAD4pgkqw
UzmMxya5MzuchuumFpfH1mcSNwcIZ1UmsASEBEGAm4cZZUFtbEQDdNVaC+CaEeVO40478oRi8mzv
WcjGT1OQC+X/cSTKZWZFeu+kpgNeC3lyNT2gYIWq107O4kY7my5lZUSGZqCyxnSRPnAPIPG/vhrz
LvpjHwPoTrHsiNtUCsOpY8z2JnQWSlo9Ib0a1FP23HXWaTDIvinK7zFwE9dNLm5sYLXBdwekExB2
l3tNGlLLTLxFwzStQpsCWmMe0xKVQyCdkeS8bmxx+sA9bUE9AJ1OqhBGaVpR1bQZmvNJi7uYOP3e
ZWa5clctbjdw+DloBkW/k7qnJdSIEm3g6BvMPPCzG5UVWLTTcR/3Yn99QIsnFfTGcHDWTDmpOPZB
Y55dE7Qoer21K62XOol3QwcWY7bC87g8pn8MqXX8FohVJyrQ5lZ2Hijahq0HMY+OrqzPynBUtomq
bfBmmioe2k7k99z9Vrsfkxx6uTTeXp+4pZ1gEpDyo4keaIE/HmdjkTcWjXkYtxMQV9Tqsu/oTFjb
cEu7GzysoIIAXwtaY5R3EHSMrK6juH36Ud6MGq7YMi7fkk5/sGpUxnn0eH1YSxMIj216M9E6UMaK
pwNLXxxXBF20VV0Hwn1jBrInWrMT/f11Q4u13HNLirvjDtoQetLwEBzLbmCMCRDTXmPfN5ZLdzFx
s6Ac6/ZoxZlEH4b31lHIc3Um0cC944VMq6BHws34L87D+Vcp3kRLWSqHAeehNF8c94dOvqKcl/A1
kbul0wA6UKQNIK2HmEoZvNELngCcCD8CAkLanubbpF/V3lryxqCoAE4XOK8Zw33pGmnuuuZgoCHQ
KJrYd7tN3BWvTludGkPbsg456VRfORZL+wdnAt0Ctgso1E8V9fPIzI5bgToiRyPlZPqJ/GiYbqB3
OfGHbs1NrtkyLocHQFnr2nO7GNA2n0W67XK2iZEQiKJpc32zLp1CpPnQlQ/ADpQYlXwIIieIZow2
D01jCJmthxHYrfSm3YMIbVfm2QoGZul9BCwZRDMAggaiW3HKll5bJW8Bgh45qLRoR++a4bPZeTeJ
fWMCAoR/dfIGuuKhVQqxn4Ug4NgMiv4nB7Qjytm3kpwOWoI2WztBVilp76O0+SCQJOCuuTdtZGwn
EfCC3ZKqv6FT5Kd98xfux4MsHkFKDZRtqrszRpaOhoM+XG+sTn3lfOLMDMpMHpxqrTq0uHuQuQZo
GUsLyNfl7sGezArdRneDmMZw8Po7B+BAOdq37mrsvWAK1RjwBbkA5+NZr6ynaAXUlUYAzV3x4tZT
UHfDphJQBDGfr+/TRUN4CSIQAsUXutgux2TopS0qBytY6be2a38U/F2MJ406//7RaRN0GoBIRIeS
ktqDYoMTG2kxdFFYGjnGgDVy0uz/pmX6wopy6iprSBpXonOiRNqKOfcpyF1Z8Rch64UVxYuYU5uU
ydwFIKX2QQKTSbVHA+SYyLKARXITOW1wfZGWzhkszrQ+3s87QFmlcux7Oy3nDh6Hdn5O88DL7qn9
MlLc6OW2qAu/iMEGSj7FoJlDg87x+gcsXD5gbkbYMrPM4LwrO7/whCZ7ULyGtjX4JX/HQ+NvyH8u
bCjPzYaiMgLiVjQ5WqWP0jgouH2bf/2LgaDGD/ZuB3eOiu9I8xy1yBJkNiCIdwRSEfU989bAFktn
yiAgMHFRGkeJXJmtbqqIrIq8CKfUKvbdSEs/4uZbSaoPYNSqV26aRWuQOgTLASqIMHd5gjtmDbaX
uegNiadjbbR+XFWPnZlshOhWYuWFS80GdQhcLdAx6BBVNj6xQdqYWnERJt5zHfkTPzJ64/QHk60Y
WtpvxqxohrseL0O1FaUiRllScMGGFKTQEG45IT98m0nz4d/vhnMzirsYGGTVDDMrwmbCS2nvcN/r
V/pJ5pOpPG/RRv17JMqUGW4zCCghFmEvc1+X7121puSzPFdgL3OBlMELcN4fZ/FT1ySkcDoMglYv
MEC9ZyLfr8/TQnQx94L/Y0LZ0M7QulOKTthQRwOyn46yBnXrBHjCNkuHG2ewNhpYzDVOX67bXYr4
kfNFj5CO0gpk95RrsBQIDlvHBslGUZt7D7K7+zI1Oz+NWoEbxIXrRaC1HwbDfulNBy3IpQNlTWZu
XeZYR5Q+WUDKEaSV1z9s6cyhFdsB6hudjgCbX855WfdJ7yFrGxrVuAfbPR4j0240b4tpLS+2hP62
QdRj2nNYhyt6Xv6z5R102eBBgKOgM/s4utVuyo6gqd86vQeljYCglNqn3gFMP0H80WvtXeT0EEhP
P/ZQETXqR/C6rzicpS0NYgIHHSCgB0A29fKL6hHsEXFaFKGo7Mp3aysOEiuSK3fe0rY+t6IcnLrv
jQKSvMUsAVzDf9Z2YCRggnSjsdxdX83F6xX3K5oIIUiGFjtlf5tFYaT6JAokg96dSg96wMzKdC5S
9gQMRjelfhiMm1EA6O05R1oNKzO6tJ2AzYNkE1qw8YRWXHgZg56ei7pA6fI0Gif+2pSl/359kEvz
iXedg6eICTJ/Nc8x9qLibVdh1Rptk+Z7qD5skmHlGbJmRFk0e+CgjnAwkALwNsRf7lj5xhq53qIR
JBtwFYG2E2+Qy/3nkagxc2eAkeQeOYGgqm+FXFOaWVoS4GEAAkW1CfOleB6v51OBkKdEQz60ZZwc
Op/szbDRkZj/TbgAhBSosfG4dlEwuBxPw0BD17ZVGbK62TOhfRuN7zpPb3B4r2+BhesbN4SF9nj4
LGi/mZeGRkZAtp+1BVhy2sj3Sg2M7vHJdfC0YP3G5p+um1tYpwtzsx8581xOG3HkwZr/Ie27liTH
kWW/iGbU4hWgSFma1dX1QqtWVKDW/PrrrLlnNxPFk7Ses7MPY9MzGQQQAAIRHu7FyewgUF58SGAW
14vq788JdOR+FppAso6b4tpKMGaVGAUi/BqY4LxtvHAXa+nGLb7Wq6lDqEBd1gc6cjx2IxAjePRY
lqdGgFKgpT5EoV928VlH++rclHZRfABKS/MEKs5B5gE8QlPWbuyulYMX5TSwyH6yiALgcT1UNFLk
LO6a8mQW5b6o60O+Rb274iFo8ENOHNDO5TTiJhNVi451CStPdQN1uOAuUr0wzImSRdCu3rraVoaD
ZDXCCtTJIMrCN4BAlSU3IfdRIjUiKbMN76/etSjCk+22H64NClV1DWsHI18w3YPaBfM8yTgvrJa5
WSXne33IE7fPVYkEJfr8zDlSN9xyZXCIxVFhwuhAnG1ymzpD3W+AkkN50ljppHOn0iaR/0XrO6ZO
xVIt7ZGQ2bt2iFYyNcEarRIdGJbptaWQHuLIEg5qMTYbO2BlEpdVgioD3hhQ01w2+8VmzmuxQ1IX
9ZIY/4I7ar1yUKsuJvqsK26exxYxilbZSBqsTSIMIosGzR4dfKrXRsfW6oQsyKsTC+oPIVog6lbg
3faOlVMKoHs0vCNTh85Hng4xDjSxHiO1OkXN2QT1Rm2VYK7YYsJas4IcmfkJsAQ+i9u6qRYkeWEk
9UkBe64x+ygJ14Lz9yO5tMFt3iQc5UZJ0vrECoV6Ffr/pHQDhrG2IEAO4FWLaMnS+QxY208QNxvi
GrdisjPn+neW/JsmblBPoScMMDmsCf/IhKKSVndKWaOTGRo4hmBLVeh0XbC7PVtfL3gMQlyy3Cqe
FiA0vvatvKibGUyeeKTr4alW33WpJlDKI328Rbi5ZYnfpUnJcLtHBVovno3kexagx06/T4Xvtwf0
dW0wIJwDWBo81r6sTZMYejspPW73H9JE2q0n+dbP8zEqeJ3CDhHRSUgNWzPsPNXt/9sAuJBLrfQ4
jDoMYHAa2u1v//jXDYinCvjuEV7h0gFb7vVyA7AwtaWOz68Dz7By0ravZrRxRq7aQK4WWQMFjsWj
uMUKMmpTaGAF6kczfgV1sSj7t4extgo4Q/5jgg+w5boJq1GH10L1Ke9fQUB328BXZwULFQ7cZVvg
wuS3hZqL0cRUqTilzViTSBe7Uy2VqMqXJRRChGHeuCc/Q4rrBMm1QW53lOOAtiRQ0ZzqnpqTV5Z2
4/eVU0Nu6BDnZ6nfcIStAXJ+HOa5OoqoV570IlAg8lYF+zETvucigKlKndUbJ+bitF+HBxYI9HAb
CPGXBb24N7NAiPJOmTE8QRkgMoRWKxVxgDTUjtz/qpTWHqVCIME0bJxvXy/sZV4BcBERXmloH782
3AdzbCgBXkmA7WSlm+WhDU2AoIlonD7e9pm1MS71g4VTHQ1UPNs5WseSLpcRYFlGfcrAfmcUhwDa
DdBwkoOEFNDf1LeCuq8bAd2FoBTCLYFLWze4eS3SQkGQIzYnRfndLhTbG1Dqlem7+n1u+nI5MYZU
we8PY4zEw11AkvC+iElqbkzeij/iosO0IQIBVoynglgoOi1llhsE9b8Gdgdf0NCTl20mklYHtJgB
uTbiHF77JMsazZjHoDlFkJstDfCivHRCQeeqP7Athc5lcjinxxUOQwgU8FbikQ7FhNezLMYt7lao
DILWRo3wmvh+2+tWjUCHZMl7LlwvXEhVF8IcmhAtPIWYryJ57TuXNa+3bax4tmle2OBCKkECp1QX
shaEMiI1WXKoAG4dIRMxxaITlb+VAQJRrRxvvFhWnRsC4hBB+4xNOeerezXQpylrwT7ylOePw7CV
M151OrxmFfw8Mnm8+hIzCzTTFU17EqsHNgbI0Yw2TqRRlp3bE7gyEtSHDZRll0yh8ikJenH81Xkl
KtMwdqcYFA6OMlT9vmlja+sSWW5vzuGAq8GbFZVvIKD4W6sV2iiwOrU7TflMmcVei8g895LkDmlL
IDn5NHXZkzrnBy329PQgma96/357pF9dBbArwHsWNlq8+/iDHvcjKpu60oM7JcidCMgCNxFkZIXl
ISC1nDInClGah7TJXhunbH/b+tcFhXUkDjWIWiCXxO/utkRY2FZmf0LDHYU8LmGih+udlPrGk+zr
MXJtiDt3pd7MgzAw+lOa7HLmDqU7oLUnPAv61pou+/d6TVFpx8WFaiO4ihGkX19gTRzUZqP3w6kd
kgoCmABlHUQlN50cxLk0nsFgaVlZQIE+r0k5hpIriE3h3Z7Xr4cMPgLdNHjw4jWCuuH1R8RSpict
PPiUzYE9hmCQSEYi1OrGhl9ZPuRlge7BRkHRkE9Aj0GQT9oAOkZzcJKHJlxaJU9RmW+Y+eqjy9sd
BKBQjcDjR1s+42I3NqidMCOtwSqoVeKxVLr5DC1akFj17KM1wMqtT2KzU9n0DCC6shGQfGbirhcU
NK3ozgHFHEDhBj/Icu5ncywM6aSBuGhSIYY1v5TszH4NiZ0erflpkhMi9jToXC09tE/4IW8KXvo/
ufqcBntRj+kWB9vXeTeXNmawLKIvEZn/ZcIuJiSTcw0dxZF8isemdKZarI1HK0/6imqRVqAxr0RF
Z+NIXGlUArkeiHyWhgksNV8e7juZ9S2bIWdk9ERB61kG+dfUMAlITYlaWXbBDGeaE6eGmvFtd/56
HKNoC80QtB4iEYYuvevxhlLCioZJ0knJBKjgpbp2auK2erltZWVWAQYCkgvPB3Cb8rmiitU98O8h
ZjWPpb3Y69AuLNCORzoFD+0BVAQbh9LXXYo7DPEgQGQL9yifB6uSeTQN6BSf0F0pg7JPB5fWD1Zr
dXZOxiI2Nzx55c2C6pf1yReGCv+X8l9Ro66RFI10EnU7q6hqQM2NlIoN+nwIvFl3Gdpwxr8+4a9t
cqGICKH3ejAL6ZMMoxweOrvQKgoO8ttrt3JEgCUWXgksHlhKTPnaQ9IKjwpk+qSTkal9TWetlTLK
ijrHu4WlVUGB14VuiFm2EMWNZrSgZQKoG29/xNdLBrG39JnTBwfEF15nCJeZwij0+AhBkj3kmEx7
BOeZKyW1sdfm2B06Nd7YGms2lxgcpGzIn6Aadz1wEOXPI+j1pNM4madJj84TKoCkUKwaUh/iKbSS
jUGuzTTQGij4GYDPgeLu2iATlEZtwWV4yvPhZxShWRFsk3IGiCVoJ3d5klKhaEiV1hveu7JZcAtg
++N2BQyGx+tKdSTX8YgzDyhBwTHHof0o5MyibdL008YlvnISgMADlzj6f4CR5dnRrSxDoAk1A3A8
hU9tjzb2tHI6HVxEiE1u+8zK0YZXDRoIUKBZrtJlfS+O8nQQyroHIRyUANToo9Lr3pWFWtyYvHUr
SBQD1Il9z+PyQi0uZojHyifgqmOSTWW3S8thCym+tkR4veOH4BYoDC7TejGWYWiLgRmJcjJZNp9E
pfujRmFLKyApN06VdUtLqzCgtyiNcLNWYqelScqUU8C0H+OgPU9aeyf0we/bi7NqBrc+gg+E6OBM
ux4QytEon7JMAdBGBoEPlGa9JVuyKytx3kjCLVcYF2VgLDquV4ThuNiXp8LF3M2RqAlNqMvghGcH
AKOoUn2rapFm/YMiCB7+/9dDQ0UOp4aEriVD5YdWGYYcdQDin7rxez5DoRvNbfIWbcxXt0MVGh4H
BCZyl4bJzZ+oslgDQbgOEmUVLerl9D3Rx3TjQFo1AsQVCi2LlIHJHUhFXMOfxxBG1KYT7aoqUPYb
zBIS3LenbNUQyMGxyTVUk/iWGKtLyyLXKn0h16yonGeIe8I5b3/dNvPV6bD8qJdC6gTHOvr+rj1B
nGs1gcinDkHUJhOdxjL6atdPCIFIl1dS8vT35uB30C9HenZ5WF+b69qgBqdbZJyYUXekN/pnNTJ3
+t9TdQB380/wsXSLKpyZuasGkFDHxikSqtNiBSRsG7DulYkD1hOZNaj1AJTA0/tYLNMLJoTGqW9j
H4+WAFU+41fFzK1OvK/Xg7WASoGxW5KUOLSvp0xNUP4NzNRAUfG9SYWXAhJHmerG0laCYM2Qhno2
bgYValO8Qmo9dGJQRqBw1guLhgMYekO0tYtgdt5antuWUHa+HtIAiKbYiVge0GY5cvuumKU9dGDD
NLfu1q8BCwKV/4wJApDXlqK2svAghSUlOEtFfQcuplJo7qSwwiN1Ixu6PiocCpDaA103/xYfKmzj
ucL8yUkc0TyUI7cu44ciK/JjbjYbG3flfAC4DDgLoEwB8+FH1oG4vcvEAVFDhMo8EaTw1QDS+eft
/bpqZamUIc5EBMZ3XceprAW5XMlgJkrKiuSKXHsSgr/ft82sbCYQty6wbUwfYkvOx6tSasMyA0F8
azBmJxbadpggKrTSpdG5bWp1RGgBAfUK+kCAtb/2iCKWpXxoWkR2atxTcAT34P8wzI2KxrqVRfwZ
xwMO8OXPLy5Y0O7Ophn1oLpIMusJHZaJq+eRad8eyxfvBnMvDm00sBkiEoj8PhIGEPGFID06dVlI
6kB9gmCc3Si4zg31WSmajalTuGyTCQV69Lgu9ziIjdE6x4UNrIqzYmyD2dfu544sNCmHuSDsGX2p
u/lNqLzm1dzrtnTMTKqfm3OiAnVqGxoJQs9sDqBxM0vnNXIziG8+dhtRJxfT/PNx6OtEphtICGS8
r6c8LEbRYGB48APEtXToq5IWUoonZxkJRMbTiABhIpJ4FKqNeeHVgD5Ny0gUQ8AcHPHAMV+btuYq
zQdpEP0oIfLjbD6NjUw+ph/GoU49a1E7pOOf0YPqtAL2h7v4JYr/7jb65wvQ1wpoJmpMX2ROVbmq
0zQ2RJ9pbLDByzgRuZIMWgZ9tBEN83jjT1vIigAUsPQGfOEBFLWqi8amEH27IO8VeX/rnPfmrSSH
LcnuT1T+RZj6xdJybFzsoqbDi0kRM9EH4ZsNdktSkOXvOme0w53uWUSlIq2IYkMsnhxy8qB5QNt0
L5P95/ZGW13hyzFzB1TMjFxvNXzJG5pI8BFniey9BzLTxj4dEprTjbvk8xi6NXT+zdGGVZsr/xhs
bYPY6PC3K7qMr3dCSulgb3Xj82wUX6ab20FJE8oKWhlF/3h2f/yw7rxDaFORPO+2BrecE7cGx53B
8WB03VgthnrXno+lq+5pZvdn+3Fj2bhj+HNES8IYCFUApDS+9U5LstLsVWyLgoQxfY9qp/42P4FB
TQ8IBf1SZ/9Kft+2uXYMQTobjUiQ20ICjFs4lgQgK21G0Xc1gUpPwkwPj/IWk82WEW6ldLnHLkSf
ic/2FhlPKJn0FCTGWyxKPK7+c/4uB8MtFDOEZpQlnKmV6hbf2Hd0C7wm1mN0X5HKcNixAOo3pgwK
96YTGUT9N46iIzJAGyHUMUT+STcUVq1k0yD5dkaAxk1VUqlkYq75dufTVNk42da8Be2hILtYMv8A
sl4fN3oF3uEBWm6+UEj7ojlKmejedo7PVwHv+ZcmuBOtMvQM+hvK5M/PEJ94TT/eXYm4+/rYk/mp
JXgZn1UouJA7Z7d7FEPya8P+chPdss+dY0Uq4EEDLh3f9LXayYj9/hI7hWfasZcOBx2WcbjsBJwt
gaP92mqN2ppgbm+IEnAszNQmv2TjnakXu04Ai+DtIS4juDVCbms0JbblUBuTL4du1LSOKO7NsnKb
4C8T+J97A3pKyN4jOSkCL37tLVodaeqsJLMvRX6ioNfnTzG7qrrhk59PVX48S60SuFIABZB3uDYT
s3gEF24w+a8KwT0gvU30rX6z3+4l8oIGUSqF5Gn4HlPHKQmFDtbx2W8e6NaRvfjlra/gVq5KjSyp
E2HyDShEaChkHqGg8PcLdzlQbuEYyohVlmPhVLAxpGhZUED6WHenWVY2LPGlic+lA4kKaohIG2qo
M13PaRsr4O/PoSOU7LW3bCcd65YkP7J9VhKmki02tdWw+cIcj2vVqsGM0hST13eko8fzCIJF283t
fUE9g56cwXb878H9t58I2Bzn4/mxI9bL7cnl62n8kPl+pCGLQ5CsRbMvT+cKJbWofIRAagjVvqGT
iNZ8xJ0jpPHWTK/4DQokaNfBHQwWFP5hl+hi3EVQA/O7Q+O8jS5YqzwmODQh9NnuB1I4t8f5GWpz
jnplkHPUGdiG0dRC0R8rDdWmkLQDxCgLlPHs8UeXgtKK0TpPSNn/DEMA6e4E6V5QbB0Rpe4t2q2x
g0KjOiIDEm1MxmL6y6ct4mGAn0KPk88P6EUutELW4tMk8m4yon80W4rhqyY+E5N4Ay3p3WvHriHz
YaGuuATMKF3OO8sfX7fAj2tROag1luznP0a4EyllUdfqaEL2NVLboKSl8SHz4Mo6td3ZLU/5Xju5
g05D2VZwbXstbu3n6CAe83Psbr36+La0xbF11J0WoaCFp4p3bEUqezk0StEPDfVn0sWO3OzrAeIU
7A+0APUBAJPfXewa0kByzb7tbXzHy6fxRZ0NlPTIw6BR53q+jSIfE2WuRH8YBTBxvMUEeS0q6iRl
h26cCR5jJMolt4hmIpSvLNmo6a4FaGh3BIOaLunInRicu3dszswcqXU/SJ47/a0sH3WvezXRbBi5
6guSAGhIURuRTo3XRJDfstvuXkEm+fY8LOcl79lAh0NEXsXbE02C19OAJSr1mOmiL+tEER+qV0gK
xSAms9XarqeN1MrakfJZLAM8b0m8cvcE+EJndWCh5EsolsfYR4pKui2S2JUoAthkpBH+vxHuhpiq
Sh6THkasxhv1V3QsSYxk/dvteVs7lS/NfN4cFw/ctK8aWRUE+M9kQL/ve9u/Zskxih5N7cxGB0hy
Im0EFKvTB+AB4NcIWpAHu16rYjQkgc2R5CuyY931W0rAn2W3L77w39/nh9SmVT92YiH7ShjqE2lE
NX4EiUcpg3xIZzmJUcQAKjvJ5w/ge7NnAXVKlYR9mFd2guB8JKrVQ6YU3bOx5Q5TyZxEC0bw+Fh4
8TgpgFBHXKgCthqzFGjyJVLTk6DtEEnOEmIoIqJDRSFl0M6Rkw1C+mvMWPceoaV0ICNYrDSCp/wM
4h5oNys0B0ZKRrZ2StG03QxS7klaP7S0RHQH4kUBLxCal5l2L/ZN1jrg5lZfCyk3VXtCp0FDMi1G
c3U5zRHkpmaNkUCrhLd6qMetgv+6t1xMLZfMbvoCvDXQBfPttsG7z9hlXoZ0wEyniGwRmK29VJDd
+Y+f8CUUcUDZSegTya9Pku0CL2ez/ezGO/O3K9P2fn6SSXs3nUxXtKNj95IQttHIxxOhfx6ul1+g
XHtqJ6qTrlWLp4oPpuAIIumbe005Vcwp54dQhHbyzgTqgdWuWL2pumX3em6rweMUuWnbO7n5YG1C
P5bT5ZZ7L0+cix0LhT25KnQcDKxxcP5AmI4F3yACt7t9Mqxd5Jdj5y6WqWnnciphJpzQWw1lK6e3
PAVP/KzZOA8+U9FfRwTlbmTEkUm2uGm2Zr3PmYSF1ojW0xjptGP82u87L8O5mpDqBAzWLiLyjh2S
x+FHSVm1pPo2s0+L9976Dm5m0zLKCzHIJD/r7fahLe3xaKJflTjUrL/dnt21TBca2VD3BIgFACz+
pS9GbOymIpd8aN2hf4rtpB7JYtt6DN8Owc/mvpxp9ryxpKuRyqVRbk0D8OdNE8Rz/GiP4Kwhub5M
cQ0FC9u8R6tb6bLUuT3Q1WsM/ZUAEgLBjDD82lvlMAo0sy0lpBvkA+RousaRo43Lf3VHXNjgQpAw
LJuslGBDUKj4qOeOmPuFXQC9OP0dN/w/BwKg8ri0QGKFmtf1aLBmQCICtOObzAvYD00/isVGcLHc
fl+cEBAZELcgrvxCodwW86CMIHTwi8KBmgny+Ul4KnUiPmjjPtY29t6WNW7qpijsmFLAGvqtRuio
3EOKTyVpS5+3ON1Wz5OLcS2LeHFsiXObhnIPSyZ4hhEJRw9V4vT9j2QLNL/mDSh7AewBeJwq8ggj
uZ5CFF0r2Y//pCFx9TYmUvK9EEcibUrMrpSjEPT+1xY3qAIpiSHvatmf70XEFFaMKuhPZTCoVdDi
vj6UW8/Ztdjp0uCynhezqHexZkwWDKZqT5J8p2hv7PftHbvmEhcm+FyBCXXcQglgoqNq5syn9/4I
cjPJjjaQ+Kun0aUhLpgohxGkbCEMadW8F0KTRvNrIA+k/pixZlV4N6rP3XMVdWTcFEVbjWQujXMP
BiCcw54VuexH1gGYcSxek8NBSP6Y03iLFn1zqNwNF1hj0/QyhtrULmtpAV2R8kFoDuUpLp5mcaSs
deNuB3Dz7bVcvWaQvl64DWWQSfAYEbVRq0xmjexnUHIR3FGxTcMOVegq3o8vzNXy/diGDsAPDLlX
d96i51ir1IE7wASsB6V7IG64DSI3hRBgj4p+39K6fc5LOtkj1RylOEiJJ+qnRt2Dl8h6sOKNzP1a
2vLKNLdVBBkkoy3erb720013mjvvsT3rk0Bmm7muQIOcVjQtabA3HtVdERF2kI+ySGT8BQCap55m
2kXIHtxekrUL8b8zAnj/9Q5OtCYbkBUUfSRsCfJej8ZGSmBt/wIoARQnkBlLPfbaQAiOJ0gy15I/
QHjPKyN7KMkY0fAlINFGgLyafQBoC22TSMag+4Jb3qnQWhaqI2JRW/oR2HctPSB1/xjQLRXStUHh
8kBZBIS5OkiNrwc1TjVLw0GSfJT8B7BGBlZho4/eAXmDXdcVidsHVmr09lKtei/4NYAjXRgp0BZx
bbUMDLGfShNv8F0GRec7a3KaB+0VIoMPTvp8hHzDRiSzlhcGdwjImhAxARHH59p7RennKbUkPyXH
+nQePIhrVC4NbfVpY2xrNwnqQOj6w5MW8O3lzy9ukmqs0yiqAsmPp/dB+C0Y+yH8tSjXOqVXJ+il
tNEJBqrg+HsyHKst0vrV9bywzs2soDaTFRSLdf3YFZ76UYXfUnNfh/ea5QRboOO1FwY6EJEdAlwX
SWCV23Rj3OCPplj2Jy+dqTyV1IJq9puSO1LQkSZFusgBPVG6y342lfOsMqdA3qwod9peEtBQ9CcP
UWGfv99eg2UncqEesBLAueF8NBT0tlwvQTOjlakwpclfsghzFbsW26p3re3QKxvcPddNWa/LOWwI
jeoOEFlWBfWkN/7Q7cb6nITnUYBEuUnLYnCL6l4CJvL2IDe/gNu6eT3J3Zyi4FhMTtz0Xj3jpd6o
zojoTBKObRAe+0ohRdCSZhhd1cr2VbMBTlmdafB5oJ8HXWJITF/PNDQ2mrEbxckH88L7GBhUSJKN
xeSlO5e3Aboh/muDC6VNoyiNasZMT97kJadoH+0b5/0emFkSei0Zn5Bj2qv3Ovl+eO7IViJ4reyw
kFIBfLyckNjX10NMOk0a2YjK5tv5/UdICirQzGuhK+mhourj3iUDaXaR92hunJIrF9qlYZ4EcmpR
IEev4+R3s9fod0b3MeRvTN94eW1Z4faKWczF0NfwojaLM2pV3UOTmbs5Qc5N7AT3ts/+L5MJPjEQ
4QLGy6eeyuh/JhNqmfb5fJ+7jRc7M3kimM3vJun2lfv8+GuLfmbNTfHwAxwEbbLA4fNrOIra1GsT
Crr6IQ2fZH2rs/DzoOOPnAsLfHAvKWNSI6s1ozwzTNQ8614PDNX9C5yTkeTVOlvnkbbkZ0ZH+G1M
clt2xn1EX1Bd+f2NCIfW0ygULIhCBUjIb6XxP3O/t76PW2aBtVqYx/g+oJyQX0TWj7mJW3jFOXgI
9hn1nDs/cVK39jKXOcji0oEIbk4RdNx2gbWbGK/H/6wFz2+TmQO0U5N59gH0UqkSk/fcLs7z3bTV
YLTqbJeWuANSN2qpAUh4WZMlKYNJx5DNfWT3BGiI7yFKlc+IEodj7rGNvfsZDN6aby5YTHGaZJb+
afv9BYpwpAK0LNpnBGEHwaKP5OFn55YOpI52v0/fSlKTZ6R6KTuHdnPchGesXhao46DRU1YUFNW4
71FBPq0E0TxhLuqXIt0Vj6Y91Heq8pxJkh27Odo20oka+43VXnnIm5d2uWgo17XORLMnMBsexJbe
mt+BRWjm7uz/ox3uIurjQRnCFHZS0rriwdZmQv2B/Nows3ZaQl4P1Gaf8o58P38fKLFc6YMIM9rP
+/uXytuHREzs+bXIcQ/sgruN19bqdrm0yA1sDlHukQZYrMqHXGuBkgI9J9KJe83uT9HZ0u6CLbjG
2hsexG1IUqP2CWUaPtMjoK8VVOLAoJ17G6k/aFV64d7SSZdSc+shveYgl7a4l06MvLAppxOebR05
vw2mXVBjPtuO1m9Y+ux34bckGuBQWFzanRGtXF/kZjQFVjVIALeKJu28yjhZ2IWQVd975CkkM3Eb
l/7Jz2ZImPd4VF5e1btXdCM3OAq3VnXZbl+/BXlIUOMBHM/f7Ukzz7mkYtTn5C18NKh0oK2HbiPy
B5t/w2k/WcluGePO/sFgwRDWy3IeZ/fHu/veeRDhObhw3acni/aEHR9efjvfnI+Kfqu90Wd0xxzL
Dp+335tr6Fc0KiOwsfD6A10OdyAMo5kyS0AtoO3V/DilmV1bzMSaz7rTANJ80GS0hFvzWNyLQojL
KpiMY5rrxWus5+JeQ2nOS8TZuOuLmOE/KwdPmVXjvsH/SAwiwI0TbPUWARgMyA6w+ywNltduI8xx
VM5CsOQVbHBniUQdaCDayc7G3WjtH4sffwR7d9T2HTHpFuhlJblrQkoW/ElL/PsF5VrlpRmBhVXy
m9mZpR+K9DIJbkRK7S+7aT6D7EtDi8NevFrNJFOiAMl+vzf8dxXCI3H/WGJCIVd3+whdDecvLXHz
mehKgSEhjWLkxH47Ih7pUAF26u+RSTQHORUNcPAH8wgaQoH82r3eNr+WejDB4I+3+dKS+2U5s7q3
QpbBfFmHlBlnTfmtJmjNj2OqCn8CoabQy1H7ChVH0pQHKXRSdX65/RGrPoX8AAgyUbYGapE71Nu8
DJiZtpKfh156hFz3x7fG9dqQPHiOE36/Oxweje84daQtRU5p5QJDq5T1SZWH5AsfCZuZoBhzbS6o
rZSckXYZHFAtpQ81EkyPykNHNsK9teUGLw1YHtDNAooCngxhTE2mxst8H5UIpEvkW/0nB7i+JHcE
pZCcWnZ1zKmyf93tbk/yEtNzpx4aYZeHxkI3gW6Ga4+uRpw/Si2Lfj64Vv5ehT/b4QRVnQ7AZiWx
e3mrPrI47i2D3BbSQKZhjki0+clPqTgbUm3rprDx6F85D/DQBokVqDQhN8MnlzJZFEAhDBtZf556
ZwYPDEjVNlqI16BHV1Y491T1oimjGFbmhoaH+/gx3YG8iEg/ZQsMHba+w524y4ZXSG9suMva9lwy
CUjRgWsVvYLcXRXrkRpbPU5bM49JaD6DH6DInCx1gC+pxs6uhYqMvw2dTAJljV/8uO00K0PH4YBG
8KWxANEyL8cXl6qU9XMr++pZfjR+LlCM1PEk4058C2KyAwqhcQJnfrhtdgUQcW2WOxTRsi/kZgGz
ef2oT6Et58DWnS3XHHZ1T8yYkdJwLRufkEUf2pOIPIdmq6f+1Urtqt6ITr6eEfiYRU0I4//UJL7e
OdByblK8ZWWEf/uYRMeNQuzKW+T697mNghS6MrBuxmAhGqMbexU9lUgtUm0+5vWzqgtUbM5WYlfT
vpjPbb/lY1836rV9brKRhBj7bBmfPJHi2/jQaC9BagfZUxp8zB+pfm8M1PhVkIkAxnp7oVdC62vb
3NYqjalXKg1jZ4yiZtU3JRGKh/Fb1ezqnBiO2myVEr4eGbCIvnzEEejsA9HB9Wp2cjulWoVcu5K2
DKBNsc8MYnQMnWvGoKvP0ILMMlL186zRIY80hbA61XUw8YhAF6YR6yMPMIDkPGdpWZIpGsYf6TxM
H4WYzb8KI6z+Ug8bscj1F3NPgnmKGch3gQ6qwZsnNvpOmZ+KNDpqY0MTkzm3l2TFG4AUX6C7C9wT
pD3X8yNJbWkW6FDxY+2bWu3N5CXr3Nsmvl5FoLc3P9lGQOiLnN21iY6ZA0TI+gX/kgHQyOhUNXsh
Sm2jfFWYPbCMFsVW+mP50evrCKku4FfBI6MBC89XCA2rsyAjqgIgktaJF2XsY+wjYSOaW4knYAVi
eWDqw1kBourroeWDmoVBHMm+3sS7ih2amsTquYtk4GQDt++rhDT1bJudG2dvNfO67DHLK6IlP7dw
VSslWXwK2FagiYBsNFo3rj8lbCCOmfaZ7Afn8qWila05+/hQHhvbMcns5CpRXm6v60r5GSYX0Dda
RXBh8OkAITKnTtRQppseC9IgL5xR1ZbuRnqX2tq/iN2QgUYXLKqPIHnBwl4PEA8mw4gHBgABwy0E
CGP5S/yQaUZjaoLJPSLdm45/+DR8S7yNga55MB5swAFLIHz6omYdT7oQCAg8/KggqGFNJN4F+/Zo
3LVI3B5b5/C72gN57+PZuL9tehkU78YXlr8Ip1UQegzlUvGlHoxApScOJBsA23RmZgfRxlmw8jpF
xfW/4/zkcLt4BoGwcCgEAeMU/5R2dafY+/CQUbTgBfe1o6InJ0DysPVS8Hlu1dJWt9KlbZlbXnNW
syCF7fJhbEnn5XZ4VNDoBI0bhwoD6Y6YX5p9+xfpnutBc5Fyi+i9Sw0YNko7/VApu9fGk0bFFwQX
bItKYe0GRE4JbepIC6JDx+C2ad5C0cS0RqBTxuPSoW+RX6HmlpYNePQQfczNFhxm7YC/MMgTpcqz
ZM1R3+PKBbB4IiNwCIhhQa9OtMNw+gi+HRjeH1sv9y2rXCCLJPfYViOsjtlJzGnTeZ3+r0aGXn1d
xOWuIY907THCIHdtmijA2sivraDuFWm2WykhmuxXCjGFPSSi3qX8TxO4THblZCcEu6HZuAJWjgZQ
VIDIZrlFQXLKrSeL0qIU41zxBzru2Y9uH7qYz624aXF+7hi4tMIvYlmMDE1fsKKeM6K+j3bnSe/V
W7FHCX8reb/SEr7QaKFbFL3FIEvhn+dBJEQQL4cxjYzuWxu7+nAYJ7Sf0EdhJ6HC7aQEmictern0
jRNo5bi7Ms3dp2Mza2mhwXSKxhuLxvGDcggKMvyIio11W7u8rkxx3pPUkggSNpg6Au7x+Gg8F4j/
qPoTFc1N+MXKblgEpiR05C3owU8cwcW52sl6WFhKofj1/yPtu3ZcR5Zlv4gAvXktGlGOUrda7V6I
tvTe8+tPsOeevaUSIWLOnQHGYAFKlsvKyoyMsNInXrcS+zFYVQZrmdkb1s+4f2fMveKuzE2fc2Fu
EAZXGVwMzTBKY6+8emaV6u6OPTQnWzKkJ3s8LVic3Z/g8gHxIxwbcKzXFpsmD4okbzBA6MW0gsmr
+/AzeAChBRGPbfnIjiDGzYxq8daY3TAasshwAoA80BRzTYgkVxd1/Nl45TcjnhCh7vikP3cnJHQe
lhZyBvw15Y7gocFXDJ5EkQplazVqBr/OAfhIzJw1Ig10pYERs7EJIUHTi1UjdeOzCzXoPCBdnhFf
eOAUBEd+Z7bDmYu3/riJM16vMrsGOCPfRbyh+KeO08VSl9+h21gMBtt+x6hvxEthzNxkccj+g3QQ
yQWIbFyvkp8DzdxJDX9+NkaetPY60lubhePCy6sojfSR3xqVgjwuGEbub5CZ1jpM3IVp+rR1hRQl
Hu6D4YF/QBHOqA33oTU0IgVEeGFL03xDTkwXA/L2tnLavZ0udvrOnngE6ZNuGNraELZfDx90SSry
Hrh6BRIiu5LpLkdqHe2aD4ta5XMH/tIUNdOyGwC/O8LUs2G8ipvCIxFDuD2L4Mm2xQUUijC7rn8U
ftACxFuHsoasmOKVEa496bX6YJ+VbW+0T4ITmU+Kvtpx4NTwif9Qnk8n4XwuCTFfUntHkGc9PXjW
gvOZyZ5MwgMgxPvnW6iFVsAcnAqMCpg0+kDBUWNJIpZbXMokzA0ZWrRodQambRL2uF7LViqUaFBH
4VxLj6FGknTlmT3CttQMovP9vTsXFUN1/b+2qFhmYHreHTIWzs1A04p2EvXxMzgz5mDt0g+VbDZ2
rv/qC1bncmJXVimX2qIKUYUdL5yn1PxAICG+kTftE5GNo7nblYS3PsZR921JXyLgmtu8f1LDSLEi
IqeDjUldc2wiGa8AVW9bj3SnsHu7P6dzu0T46yzlAUmR/h6zFzdUOQZcwFcYXAwKwAgM3kKzC5PN
kozDTK/X9KQAuwDyxVP2h9qNfO2pSsJgKB3avIZn7wWdvccKHeqtTUiy+8IGxXP1qyU/jPkpVMQf
Vtz3wlDnpvPyG6gIsZLA3skFqnDOpIxBu1FUxdIqFUbtRSv84lxH2fDkcZLyI7uaDF7fxkUzt8j4
yr73RvToaUVbJ2bdDSmHzo1iEIgUIcogch6xn3wiAjCTtSj2kKJgKkkXPMbHcQ/dFG2xYHxGDsmT
0q9YFpPYkt1EMUum+RzRCuIMfpO3pCvH5g04+WY9cn1TgI+akc4KX8lPWZ7GRz4rQYhd1Hxe6OkA
chtdSGUBIQWQRh7+2wcbZaaUyGFyeW4zYlKhNV3RAAT3Q6j2SkJs57Ey2n4ue98gXes8vRGlTI+h
cs5BRLitN2rKM+s4T5WAxFyugLyMj5sU3ewx25lpiS5J0rYcIM2pX36wcVeyRO66xtXRRxt9goFY
qQhyBuwSQeHsjfHfpYMy3rWX6YIWHZfQeDuHT4UK8LF00gbwT2WEWftb19Q8y/MXkmUzJYDLLYt4
8drmoMrVkKIUevZ3su6fDqHhPXArTudJbMYraeEgztTiYA6VXfQ347TfIPnRKppqYepid5r+zmit
/T6yCwCGMvIqHUAJ9ZHlulgY0BwHIfHKWLgt5kcrI++IWgc4K+imXUkM3EHuE/EstkbLPIzZQ/Qs
ooGnJOwae0oRwOBS7ZveGZYwa9Oxo59Uwn8t0zeIB9bjfJQC8ay98rkeQf1nNYkEtquqPS6k3Gc9
AGILCG5MrO809AK9mknp9amIx/CrNuybFsX8harCvKe7sEFFpkk+8IHEwkZp7begLwOJim88/riW
t2t1Ym7s06+trJ/Vxbfp7OAAZYRu7qQPKE9/fuHKGWFkBs4bxfM2gJn7vnMKXG7W6OK3qYitQVpX
EabfHs7m5uwDmHf/9+cP+IUBKnJSpEkEHNpmZzW03ZUPwN9r1qLUJqLMpuRkFB6yRiYaRMnqhaDt
L9q8NzbqaiqUBBuwgOnM3O/fDxZQVARKL+NEv7bbFWvH2fDEgGQc8YyFCtdsND7BT/93zagrqffC
PPR8VpzaAfbD7zveI0Q00bizfoy3q/z35S15cjZnIDsebCEn/6dD/1/zNFqU4XJW6EIMvX3ldofp
AeAaj4o+HE41UImrcGEXzToZPNgQ9+N9CvA7NdX9CLJ+LoBLjSaCu0FPJKM2h6fNyTO+3SWCu7nI
9NIYNbda34XeOEjCeS+a0UbR40ebW3DaM6g4RKPATmgCtGCRd6fORdpGXu02sXjeI3W4ZS3dfvi2
m6U3mzBz+vCmxxU0kcVDifP6ZLc4FyCkhocMSt39tT7BkuriXvjUtof1W2v6j2ppOLoQkXN7joyF
lMJchAgAHjqNWBTE8AXXxmOlSYSi5cVzKH8Ww8eQPSXMx7CkiDEDVMVMXpihxsgIQhrLlQDv9Tp5
TV9vjyGQTAX5fAITP86DSMiOeVBJt9NrXY7A5hdYA2EMzQCZUYNqwH2PNLt7gNkAapQD0oG+D3Of
L1h+UMQz+84c4m4lN+uMN9DZIC/U3OcNydArgv7JFIlfz6/CF5yWqb50rg1VtoRP1rXT1GwjO9d+
7w9JmN1HqElJsgZOEI1G+zGex+RJAlOZWZkKYU6jNQp6vH7fWwHJT2im/fGmOgoUSx/iXzMl0RO4
BZMjuoUDA1xn5/vfM1dpQB0YNEXgyZ0wUNP3XtxYLsRPOM/H1jL2nb4vdxlBuV0vX+JtspM2vqw3
+tKJ/WPSp739pU3qelYlZFXrGDYRaCD7ocARgWG0P1nYZmT1RXZmXeimPXFSPhjPCwOeWwA0AwFW
AhQSYK2Uu6hqcWIggL9lTnmsWUL8qvqPAlh8+tQsXCPsc10tVgi/GOzupQT57B17aZ26Y0FGPGai
OkxD3xvlUXtRWLTkEjXUf0EHZi+MdQrJbyYa6cAJv4vcNZ2hG1W355hAFs8J2lTqdbHySj31FSMK
W/RrQ0kkNGr/677R2bscoch/jFIxUBMMaZUjvEXM/vzq7gGxIvtDRdY/3fF4fMl2O0F3dNvWn5fc
xUyAhF5+1O4Rv0OJRqZOcVSEbihXiXTmf0Ee0nWrxgCVTP8vVQ4mSMKVGerEZKIXR3Wfw1lIY74a
QxVzygShPrhivRQczMTlgFwjkoUyE9hG6Se7J0e5NLaFdEYukkwUko+r40qHGCk5AWe6cDSmY3e1
W3C5wRrOBTvhnv4u2gtXEI1s0cWS151TNfYMv8HAms5vzPv747aiMpkBNTbUpqbrlO4T6yQ1lUpP
bc/9IXI4Q7CTPTLjP2DTWgW6tH+pTdGoDK19WBjen9TizfguDFNnTwqkEFILfnf2ZMctt8ypXgvJ
OvAtoE3b+kPhv5NB93V5h2aYzIp861P7iEUzwfNce+OritRG8lgYwb44D806Cl7AGxHzerzzV6VL
qhZdE5WB4gJjek/ZIYv1dqedufBFTXQIW4G6Oz70+QpKRVUAti47P8nFseRqUqJxjCHQkPsowE1S
aZbH450LRRC0324CgDPDXcIZHW8keoT6IUmBvJNUsxMAFeFrEjkQUuXkfSElBA07KITXzAtYRpAX
EE1/L36G1WLL+XSU7k3ldKFebBXNDVAoVpX2LKHR/rkqdKEGP+yOA9cePkZ5kBiz8k318f7Wubmm
/3aOyAO0OjEWqfS9EflDq0wLyFn+QUGuCvLRS0xzSzYo79VmKLyXOWxsxRW60vItv3Smb5wyNQrq
Aur7fFALD8cM7N1GeqgBI3iOsEVIsXU/7k/YLQ6GskVt+W4oUqnlJlsETXxSZguxKT1AwTUnnF5Y
3ZbTT1qy0EY4O4WAp+ANjOAN1PXXmyMZ5KKq2QhG66qxGjeOycBFvZl16zIBGqiv++fUZ5eYpG4r
fdNgUcxADzLc2I1UEBSBEiVtsXRh+M6O6CPj0aXiQHdtwvmi2iaAELJfyd8Bv8t/2EOpGuBZJ2Kz
EEze+GzqM6g5B55xSNk07KZKfGoxKFGXGLJrBqjnFIdEEaz7i/xXML05jBfjpg5jKGWj2NeYb7Gw
ap9IGmq2QbguRaP+yiSijGBUz8DIpstHNTCTdaTY2Rf303aGjye2yX5zQPhlL/e/anE1qKdf5QdN
pgTxtPWy2I6aR4nT/U8vf9L0JCPiunntgl2EKUlJJRsRsw2GBXdx+7LHSkCGaAr1oGSA+ur1Rkz5
pGqSXOrOlbwNZOSIj+lRE/Q6g8t9g+IF6W0pJfG6kEA2j1aOkGiPXPDSC9agwrObPZpSJORyOyKE
K6Hby+JaWsTAzLnS6R6c+CURhNPZ/wHVMZFPZXxkSeRN2GMB5YdUXMv1yutXcbCJpPdKO0rCaWGB
5q57tDBPDBaCAvkuaoEgf9lUjFz3kDPYccFjNfb62IOPtwiOofDeyyyodjYlb0F9wmQCfJz2XjYL
iFT6KYDmQxC2Q1+Jh3oPi+cttXcjxlUqqUHz06u4esUOUUOivuFhucpWySpodKDIBjuy0J6xdx+B
ejLkfQqYBwr3+Pv+hEx+9+IY3XwKNR8M4F5A2Y/smQXcXIg6ErEOQNZusjBm+g1AG+Io/yiAGqGN
GBgqwTwYcN+9e1SLnIBzzpRKyaoTPdkKTQ0Sm/ehSRe8BeWdboxTqQQvGFsxq1j2XGdP2YebnEZ2
E7R2wBlcbcnMQnKNugpurE2b/yJO4FhGrZkByxuhmCM/BV0HHZHGSMpDEi31XCzOK3Xc3Vhj+0xC
e2S6Zk2vsgrWThu9BxFOqNfw/rZk9ou0F3+rRW8b4C1AeMBB6goSf9QQg3JQRh6riXJoq66gV2GF
Kkj6H3wgI7nPJeaZ2VFOVENwFVAiAQTz2l4TsuAsBUT+HIqmFOtSbYdrTbCL4Ygg0o9/K21V4sbl
3K/7x4Ou/P6tJa5X6LdBQwwaxNRAx6hQQndAW5jQ+O6z3AzdqudRUcuggUSExB/eh6BNnhlVCNeQ
vh3sjA87PW+LzFDLuEQv/LiPuKRbVYqYPcRAqx3GjM9MOIiPfAgz+/73zh1nlMPRZyTwUHGj0ch9
wvpZ7OJzg8pqcCf63CozBDXV75uhk2Z/0zLFG8CRyCwaRaigtG3dqkNRA3SdpYFqkR4ewaF5TB5k
M/zuVjXYvxlTMneKFaylVWcka9YqUDAD9ehDZGhrcLkjag8sZsGb0WnRm++i90nG8a4g4LsU/kdO
Yru16ioweyR3PO9d6fCYEVJ9yYdS3gV5JDSLTHK3KKJhQmiCjCosSrEJI2GvFQY4e1nRSCUSfA9P
4bkPyf2Zp0f4jzHoNKJijpoZaufXJyELKhWV0VzYN7/eY2K3NuMITv8cPUWWqCwYmx3Yf2zhhXxt
q4MOl9RpqbDvJMKBrvcJT1bvyfvG3v68P6wpPLzwJ9SoIFFxbYnx0D6gdLCkqrrUWtVX/5sXiEYW
7gH6aXBjh3LNkVjKfDTZYQi7D95x8cpAbU8SI9FxsMtz9Qm2IhTWz/eHtzSRlBepStYFUiUR9m2i
hwFSbsJPAqSqui78HbTaiqU4dMkedTyR2WTRYIlhZiVxUUjNLaVEj2P4WG6Yfxf438wodeLYQIuL
PsR+ZE7RY7TxTESY2dPALtLfL41pcn0Xt6rLtCzn1dnfmNRn7sVlSABWxAfO07kltC11g2NQQFEh
USNNGTUUP6iN73djFANKAsqSWtXDiCVxDDG//BCDQpYpvgOvWNqY0w64PgC4ZZDD+9PBkIAAvx4d
0nhgA2szdy+BlZApa2Rl1XUKjEc3NAbQFkRJNxE64Ri06nLlEQrNxsDgbXV/n06Lde8rqOORM2ED
2YTE3cN9DtEqSw+Fsvr/M0EdBYZXopYZYnffiLwVQuOn23TiUuFqdhygjWexfnhe0GRnnKYNSPa1
7r7yKtLmx7rYNdpClHe7H9EKgr+giwZ4EXpfrldMlAaGi0dwt6nRRnrlDrlgsuF3pR3iFI3T5UJ6
YTqx1ytzbY3aH0NWjpDV5XzHEzxNbxIAZ8C7VS7c63SaEhtfZYFjR4kUwAg8j6hB+Z2fhLkShE49
puskO0EBO3bBKkkGgFLD/BkoBiL7kamNpBzXnVAQH0XyIIoPYZubodya7vAvaaBuvokaesHnDN75
XuiEorYp0pPQaWsvfmjxYLm/Nem+zD9LwMWy7ESRBIlnysXEDQqFYheFjhrURqG85GmGDJV78MDH
8MAS3+ED9N5q0oIL/csNXS8u0kbgq2eRxQE3DV3pFMYAqaOsiZ3GBMWXnphEeUyN0PIAaeQMZBUN
VC30koCbiPCGT4KVbEVGbZ25b3UBlCBMY7z3LZQLGLWwDtW2jZ0Y+GD/iCaroAaOU2hJ2mxb7pOL
Uj39FqRVqCq6Cta1oSZMbFeVzjPoFCDRe5Cg223LMCawDFL4EqenxDe4ECiGQwke/OIwSCR+F8p1
BDYV9kWLlxTEbs/KpJ2HCBr6fX/spNcnMxyjAZqBcuwUcfatchkCo/50f6vcOphrE9Se9HOwSdax
EjseUtNZu+5lYyiXQAu3d8K1EWopRKX15LiCEXYlfTWrsQbRDtIztrAfTU3Sm5rwuTksBX1LQ6Mc
tNAG0oD6c+xIjBGxW4TPPL/UXz9ND7XJJmQpJETRsTch6a9XiO08T3KrKnOYEvJVypFD13PU6F0Q
kXQwYmkNhiyCJuyV3yyYvg004d4uLFML53Z9I4xZnTmJenoXstKEZs60fTt+yZlMY7g3Rmr1KnTV
pDkkB508shTO8FQTraABA0HtVb0HZ94SbHB2ZGjhBVXLRNZHP5FzNDGHWp1hZOIbU5cQoIY0aP5W
pBoJ+KUAacZLAHf9X2OUp2R7MYGmVY7BNa0ehgeh+VCyVdn925rL5JJhSEEpl4OWMvpsr3eKEhZj
GTVYL79DCYlby/4GQbtSe4iE9px76uVjGUGHBodwwRPSOY5/TKOiI6BdYGrvorJ02pg2XMYUmeOO
ACIyRnJGdanMVnV1Vthj6e76cOEioNPHk0mw6EN1Df0zkBKnOe2VKsqhpyXnTvAxWunxk9G7owi0
L/p3eYPf6o0dnxVjqVNv7ta/MjttrYvQmq0CtRlCJXeG5kP8SVpe990Y8YVZMbsxs+XOdL/4cCWq
++4ADtlzq+p9/6a0pix75n3HSuf1b6aAmvW692oxlwWIV9msLoCvLjrz62DVbzUzivU6RK/vqINw
2CxJCLqoAexjLEi5shexWjrBtxHe9WpMf34xLSNEKgY2x2qEUAcpHOiJcWiATW3oUb5q+2IX2r9o
UmGOqrkkZHP7/oBlNBzwAOhJ3E2COOQLZKTSNHeyPNMHSFdEg6dHvRXyNu/lxBOWYJCzBmW0y09t
lMiwUbPeDbXn41WeO5X0ihycznb70PUgWuNUGfqNl5q2ZtwHpJbx1pnaxidR8euZLRTwSQ0NnzvJ
4DuRm64YtyAZ3saNthTRzrhhAOVkflL0RY5GpRcRGrtcUAaF814R14hWSM6Qs3fgF/LbczHcpR06
cvZkwefGEHZaK36qn8bXArslPDAmiJS2IoI4BHN731IN1+r1j4F4J5SK7cRKV82nd9LWpXX/IM0E
QfgeDVwL6N+YUnXXU8zKaQjnlRROmYcTuYK+2Pc6ZwEPH8BO4CIhmjb9+cXx4PMm7CUhLZwqSLht
r6i+GSrN0rXGT/ckdY9K6CdCNUuZ+IZp/iQty1uuLOrCyde8DgUXUK6zJrLA257sUN2zRzN+zPVz
ZygrdIf/S+LUP3d0aZ26fzKNQQsE38C6WkFUNM25I+8Hw4LXm8lLoRnvYpDUaolSl5RNiUHym/SJ
eQ1sPO9YEhpA/YvQIQpCkr0tvF9nlw8sjtNxx7H4S/FeLF+ZtklcRUPhRGNulMlWi/olB7pkYgo1
L0xIHmhX6qgvHM3mN+HXUBD3TTZKs9pxpruVPz0j+by/62dvUJAX/WdU1HqNFScGWYVR+WvpS3jF
hD6HRvmZboP1EBBtEz6qlg9qv38rQvnPRoFO+h9SCqEKtYKBFwaVr+H8S2lGhEpHssg12HqlrVJv
z+GVoIbF/8W3oZ0AxX8QYqCcSM9vWvlqhPSzUxuizpvWMXZKslnk2Z4+/eYEgqgRh08AoI6lXCi0
aVzI+nZggyDyKrJjizERCfmuXgHVFoKWQfiGFCD5DZfIvuYe5BLc9v9apouGZZIOCTfCsnTojXLd
EwnodPEw6h+a0WyVp/ubZ5quq3GCK5dTBUmEu5zI3KkllPIMDXcpXCZY9DO9VPzGlqUhNku8xIz7
pmhWOKgJXtuiLlzf5dBz40WFk/RPSfj9M7z7LRihmXo7AOikiocq8VAscVMjqYlUH8J3/Hv4LPtN
e/bW1WCBE2RpOy2Nn1rnrmw8rlDxTbLw2nsGp6x97sT4b8Xog4KDROs2WoUQ+Uh0ZliNoIjiFu6s
2+LG1awgeXftMNCw0Ctoo8aG7n5d23V/gU1Li8ModEY1WpLynI3PXKGZ9xfjZn9PWRfoFIjIffGI
gKh1F3K2Dlq5aRy1Q0+3/NByG14BE3Gfkdr7vm/rZo7RjAjiRWjGIvBBEzL1ug4UoSkKWS6dIolf
88iz0hytF03zfN/M5OautjLMAG+toWI5teTQ+Iq0lzopHmGmGjwzE06BBFWzbN8NSyQKc+O5NET5
2wisykLSwFAn8U8hOsXURNuPYrYwbTPjwf04Jcegs4BMORUwKmKVS0kZYDy5kwMtovrgarEybakl
bGYrYCMgzkCQi/Qx7cW5QIxCsRtKZ3gWYyLq5bEQzUaz7q/OzKRdWaEOfy53rZqJY+koEzFKeAQB
PHLG923cnqWpqQ/dZhNdASg26d6NOoxzQeLCyuFkZthnUEIA7SRXtgbeNUYWSrIeVW6EUnVU6Brv
AYpeMZHZ1lGyMNq5OZVxwKZOLfyDZtxkk7bsckkoHFYB064krtjgKxJBR6EEhgjlnPvjvvWsGDeu
DFDdy6oADDi1VUKA0PhY9UpnzN9G7ysreEPzDYFHoU0fd0KX2Ux+jDP/3OeW9t7VkFBIoHfp+Kwt
8a2OWoSsNFDoIHF70HplCbBBd3UjlzF9H9KTwIqjyERv5aiM2pTt1MJpSs2u01SXv3wBSq/CO7cJ
Kz16yhVwRtgMu4mjwFKFdd7vK19Zqa45iPsSNf34+f6UibfOQgJ1DY8WHwXcqCp/7XUbiGjUvaog
xh2Kl0IL9DoSF4LNmR0/ISimWomgTcDuaxOCwPl92hW1k4Ohhw82vQfks7zgJGY2GjRQgav6IwS6
ObxBU0EmI6pqJ4s23PhbaJoRhhoEZ0YQnsYL2dkZj3RljDrDceZxciqXtSNB44RvDn7+1eY/gfx+
f22mn6EcOdYE1xKIXCf9DepGRIWlb0s/axy5/mTQaKWiU54D9ETi92B2lVCKuW/v9rk1tfsDnwYE
CSoS2BDUSnVeLohy1zi+uhLqEPUHLzGk6rWugXfRHMj4xCRQzOEre2K30Tp70tqzFm2wUx15W4n2
/c+53TdgVOIQeEJvFpQrNBspqM8GBvS5jZOkx1r+UZNdCC6Vf28D6UUO9DHA0N70QfliFjOJkDZO
GU6A0UMKEHvd/tu8M4Yw5TuwiCjTIXV6Pa15yspV2OSNM1pAYsIVe6IZuIRfei7f7pdrO9OEXjy5
QNwvVWINOypAjRZrqmimTFYtmm2WSFJvvcZkCWcaz1bAUP420oUlX+jEHMWixmkE2ddrrj/wabbk
zWeGg1Q2gFPipIIOYczr4VSAjI/o2mid1LBAVYPXhriQ5p328/UBA7T+wgLt/ORCC30JFgBxsYpJ
8X2tWg9L+XK6PwheH32UKmqKLA81d3SBXA8kULSsbISwdWIx2XfQbkcEX6+1stD9ABJ6D2OTv7J9
sh4qdxOP5uDu3V60KlnUGwGdFX5udlAKifcZqKKLUxZkO3mMLQ08BO7j/eMws674UnSWgpUbdwLt
cUDoyOFxUrSOq1bMuo7bwGyr4ee+EboD7//Nx3+tUAubl2Vf5kPVOsm4byCBBdI9H/ez+OEfxQQ6
fgevA0umBmZYNn3Of2UoUI+mx8cL/mVmsGizxLmfCt4yGoOvl6XNZDdX02pwQh5N3i1YhRcG+hdu
UPsLFuBTEVECJ0fjtdpU6Ng8aQckJFJ40NfoMXxqnvtdfZzoMmUjJt4xOKq+4Y9mtebJ9xKh2owL
lVgEzezU+QdEC7XBwbLaRUzFD06VonYPtUYu28bVUtPW7XUI1i/I14J7CFsGqozXEynHWZKNvTs4
XNrbcoiaBbRK0/SFX0rI3RYrkAIEiTh0zcC5irwj5Um7OpXZGpSqzqCPRr8WtugfNfl1r3dGag5b
4E+Pnv4brpYYzubm8dLu9OcX/i5IgiZlmWJ0Xo3j0st72mb0Jrn87Wl2L35b5MOaD0v8tkbE1We7
raGZJOkPkbVEXzYTHV/PHvXWHUqFAZUiLA36Z7IKITykrsV1akNh67UyPip7WDGW7CArTTq9NFxz
CaE6cyAQlms8YmCgR1Fbm1z+xVhHdVTSost4px+6SJ8YX1zmJWTRHfYjsWbS6Che6ooLzPRjxj+X
lZWV0DxPu0PgguMFScpcHu02243gI1QXQoHb6wYYLBbuANUJPDNpFFbpJ4HMe5zojEw86tnIiaBJ
k3077vMWFFaJbDEy26AML8ir+w5x3jJiZDD2A7ZL5yAUMDALIpKXTgmMCShuSaomhO0hO5NVr4G6
JEJx6/cAcBGgOwmsD2J/2itBtzFkxjAUnaCU9xKTWzUTLEQ8M5HkpO6CdBoCcmS3aSwyNygJaoqa
6NS+mR9DF1Xb9agSdZX8xA748RyeIRGPtvoyQU+SVUdAth05KzA4vV3MJN76p+uPoXZd6GppErmq
6AwPLLiM5C0H9m9EYYEe9OuqsVUrKZ7G5x5Ip9rmLa1Z31/f28T0pHWDe0CSWfSdILi+3vaZWnSD
gBY/pxAZAD51gXsItq6SnvOQJ3Kzif09j65HdSNxaF5SdRXyZNJn2Dx2n/e/5LZS9fcluHqB20a6
ms4aMyBOK+QxlBzlC4rZIPcQ68fIOzB6cJSCQyKZDbNKin2x5Tf+RnTCBxl60/Hj+MO5Jk/4F06x
Ab3SbAHajjgjxv3Pu43HVFxSKorgGi5l9o/p7sI9RGXFZ3mIrxvqryZPSa09JMLvL8iByoLBs/zl
vjmaGQSByLU9KjBjRDgjOYG9vl0poMN1tI1Lzh/O6XthYDRz5D+W0KONOecmuloq1vCSuOPTKJIc
4dDFREVn7bEfLe8xMCPJkktoLnUgmegfge9Dj4y3LZ41zuL37dv4rrR7xhpFk6+tEX2msp0yvZ57
o1lYzCpAq939Sbm96jAnF19KhQx1VNatIicSQDItkYuOjONGEpfADreXHqwgG4ICBtwEWHyvTwTv
c72nVB30uwY9KqEBI+IV8Rjw4Jz1SwLme1EEwWwUWUsREd1N8s9KIMZVoYQ1kcJRljWpyoaEaSUn
KL6kLQORbs5IKwPc9MJg18FhACi8YR/HYGHIs/N6YZfyAdLgco1U1RI833MZPKVY8fz/tHYqmGan
XmQEnVTCoKw7ZoiyUXKaoHZGJbJbtV4JoJq+v0Vucy1YvAsz1GZGsdCXtb6XHAlUdlIXy7oy5F8l
krKx1iZmEENB6b7FmRtyuqiQM8eu4ZHYvt4uXFK4MTBCkhPnb1G5DWqriqTHEvdKxwS23zPmfXtz
IwQjGo88IvIhIO69tpfJkSKMniw5HZq7RfAG8t0qdE9pFpG+TBYGN638dQAItCmAp0jBIXgGSfC1
sSQo+4CVeMlRkQEnzKgpZpamS21UM9EfzCDpiKc0PCxepNdm/IaRmlTmRUcGFXiqdroUPSbxswgK
VlY00Xwp9OhMIj3Ur81UGVFwilKr0NZ1o6sQERbeQoCtalYiTWIuJhRmAwaIuasTem3qpqEmQWqC
seEjWXTSMN7UhYouxMRgsL5o0PBlnig+HoYu9NVdN9PHjzgZoSWxSjhdEJ48zc6lF00k7kkLSdvs
4mApNTZzehEXguAYUF28POiEelhCXhvAT9lRgUEuH0N+HQcLyYhZE+CgkJHtm1DI1B7v0j6RQU0j
O+J46LzTCMRgpz7d39czW01BLeU/NqhZ1ryqZIJalJ187L56rv5ismrh6NzCGXCpogcNrBpgvMFA
qHGUw1gLHeRYHG4oiSTofAWOycp2jSYnH64BEHkjPQbHjlENtEmCLvL+EGeP7oV5aog9SCEFOAaE
8X1SkNofOjMIi8KovAAanJIMFIk2CAuDnplXMNEidYKcKW4zhYow2bxWOgVKM44L1owVUoGhIQ5a
bC0Mbfp22lNAcQMREt7baECgHK+So3Ul6gRE1U94C5nQZICC4Q7yjda7RqyvVUD2rL7G/yoOY+im
udu8mD/kY/dxPjVbMJt/+wRMgOZq92bbD7b9+vT7cHrOiLE1POd1uwEZ2sMSuGxuOS4/mQoncrVr
62rAua7HWu/DszJsO6WwWu7AAdhyf35m47lLY9Td7ibeWIFqSHQENCPk5QbQUF45i6nFfTKFJYLZ
5Cxs1F2Yb111CSkxbet7azNtkYvYdZJmqcIUayPEbyLSvF1pNEvxMd3f/xe8XA6QOluey+Z53Sui
MykH9hbaBQiLTEhG+FW8nsR1eTMye6Iain70CF9vqh0SCQo6x5eSCXOhOuRYsOmnmgFYUq+HG4mN
IMQQ+nW84T3r7XaKaMD8Oh6CastKVpkmC4s7d8RQPeJR1BMBeaEj6KJWC6YMAEos0NEsodnMX6i2
0H2tf5OLdDZ8F4e3GF5r10MC9iIF4C2WHWu9ZvT10wiKHkMkX4qp6D+u8XMMIKsjk//h7Mp648aZ
7S8SoF3Uq5bebLetjrf4RbATR/u+Ur/+Hnpwv+mmiRYyyMAIMoBLJIvFWs/xUwZGBDTN/PW5cAyH
nn6vjQyK7vn5l3A2jNBZV5eRrdW4ocdQmxCrvqFlxLt+X74OidfZczmcS9CZUUxLCysuHHoonNdX
2/m4/+iA/9revn5sHvfE+yzcCL2Ttvvwa3otHYajglT87AJ/OgZ8erYJbip/uHkeVidrRRcKA8aK
hZoJg4rgNmFpYrDg1YN5BO+wM9DDqO2qYg3jV7jTZ0K4HZCMvrVjgB0fZ9gKgl5UBTTsiWNV7ytb
LbAO54vhHojOQl6977GYAUiw7mB1GKlpQDl9XYp4yyw2wgTkRKSzLjVYbklpL+NsHjVDRUh1O9Kd
oq2lU0S+OLC5UJOBN2liavFSyFRUYxSXpXmkwHCrnjG9UT9ZM2ZqkcZZYyQUHs+ZLM6gq3Jo6G1a
mMfIvll+gWq6blpX6dbCC5ExY0DkrDiP19vgbr4yDlNrxg3cotqZUm3fgfuNxo03zwHczhllV9s+
XT8qwbuIc2KsCGBbZLjAl7tI6jKN6lwzj7ZB6Q1R4sbvE2W71OZdh3ya2yzJikSBAQWni4ymYBkT
bui8vpRoU90qIglGRWuVFyVFLmzsHq8vSnBcFyK4fIqVVGopD7AnSga+MTRA60gwLZuiqFYsl0DR
LUxmIFxiyG2Yt7pcS74kUZ8pENQ0v9FDEzeJQ+eVqcs1GZxSLL1sRVYLGX32hrUM1k6ZVxrHhfuF
tK9uICVkwHm7XIZt0jHvKdR7zk0Qpyz00TSRDNElQFdlGHi5fjoilcNYHMIYEE/JCLIupalRWVTd
MplHSa1if4wrkJouJHPCLsaQWZHE26GKP67L1FnKgXtiLgInLiUx1GE8KAUCp3kD8F1wLzrP6fa5
9Sa/grsCMCT3PnI+LX97enj4+UC8k0M3pQPWCtVzJ0d1dn8AS+Nc/yjhRpwFc9xGAAA0LfMcZrKx
+8c+mYmbkaH0GpSsdBuYJkatr0j8QmL8tg1ngRd30r0mtwMy+RipONDDc+cjpnZ77AiiafzJnPb1
BrTsh1egg27g2j1+AkSDbVeGDcPwQuWePgHOjDZMEwNBYIRwEtdyQXo346+tn+3TZ3AZOC+j220c
2QHNzyr5jWjTQFzGkiIGmlF4XR07nc60shABG5G+UaPc3EZF9VpTc68OanFvYmZq5ZaLrgcykSD4
QOOfBtL6S4WF95kp4G+3job1RPM9/PoqBf9elf39s4lxfwuwk2yuH/yJl3IKCmSXVkksPM4YYZBL
rfLyEdX3qSNrxCXCXfyfKBRLL0XlAIJsDENCkN+1P1J9fNZn9cVKFFDBRtRw42EeN9eVnQecYm4t
62kG+w5SZyzneSkyyglkJoV1fO091kiNG4h0DninUkQPmPYC413nSA7QUjxALLqvqg/YTbPdoRhw
/UtEBhUuAwFPEzI93wabSsNowGPWWkdbOkhmIMufNl706zKE+4u2FBMj3PBPeBpMycoMOkaVdWzi
JXVRA3voKtwww0BOWXtY1qghhUsirLEDWGugwuT8EzQXLCoIU6yjXoB4DvNoFXnvl6fra1KF9wAV
G1B2a2ijNDl7ZdFYlxI6WMc2pE483Uw9Bjx3Cv0z9w9yDgymjU0wHCk/NCYydPq2Gdw8vCmXzil3
iXSax8xBncOZpcih4XQXxbUTgkRzeJDXWo+/z00yZcMlQtspGv6+YblMc992bU+tYxgXaBUHg2N/
AwisKNqrvQe0MxPjGW6n2tvrWyQ6BwuHABY89ABibOBSx9tJI0Dt0KyjMo3w3q0+kKSy2IZI5K1U
Nr8qE7wlPxfFGaV2wpyAlELU4I6bGX8MFMupC64MXKYGP5NTuZ+9AkFU49zjcZudzAULA+jKFzd3
HqLtZ+Q7twl2wYltNz4EweDa/8F3AToXMBwwywCYObZfZ8kIJNBLIweCyDFZzEc87Y9mazVuOKvy
yn37chq+bQdcWJMxZqPowFmXeMnrnBY2bDReqnyfOaOnbKjfOWAPiXaKB3z/z9H5lTu31b52ADvr
I6eLESDYOgcLv64GX17zta/h72NT1nEd4WtykwLn0rNfafVbmrZGvw3LG7M4pmAU1UxkomzM53xI
CtrvgY3Y7WkFOETVHZd5A5AlR2nQli3d2Noefctebd7QbqelNyRFkJi5fQ8Yb8B+xIdiToC4eQ/Q
z05y6wkxnWsSRz6Cyd0BFY43maGjRXujpq45ri0WZ3htrZwPLIFic15mC1ZhxLBhAlyhtUYBkd1B
qRj1ahapIOt4qUVdltW44xE5WvNDD2zRPHkkgNCq1hiiRXkIzFBpKLfgDqMBg7tTKFpESVzi2Frc
G1DPAJPJs+AboSYH1C4CWAwbs3+mC2U6hbeR//mLOL9+6Y7pNLhYve/KjMoJuGLEB8QY4mvHS921
Aoog7gW8q4Kny2AIISYXP42N2lsaSI2OWvQu0/dy7pwiem/Kd9tofJ2s8YB/B+OAKT2Xx3klaTM3
Wl9DnkU+5Ogu1DZNvjO76WjFeLXrxkEvQzE5eu7ZNwlw5+x5E5b7GE6hSYNezYBDM7u54mtUgwLe
IOJ0Q+QCix9d4+XKT6q4Sxi5heTUzSkfn8n4IwsdY8l2mbQ2WSF6wVjZCX01mHBHtZezR2TIR6ka
ewIQFfTBAWJzKJYfOqKQPv+RavdqeKdGfpT+6os/hvaYTnv6awF6j4FXKv0pJ9SdAd+rdU6rGnjK
AAyu/u5/Fj9my79uQITvFztgNm2C5hW+53QepioCrDQ55nsy/wwj5PpQFdvruzG7WfTj/LAij11S
/hKfy+PNp5WZdtxA3tj37lIVL4b9Ig+A5L4HR1ZkBzXBkwIUhyXxzSzQQHRtrCGm8DCHXw7i+Tfw
RjMGogIbmzjO4b0cu2H5w2Ic160D5Arb3mJMRdUDuFquZm0WwDZPs2/J73LSntp4V8eho6yOFzPd
/rYtbHAFHQLQGB4xvZdjuU0y6P4ERT1qDRIw1a+6dk3zkEe7Zg1HXzAvwxoCUOtFmAGqMJ53o+nq
UqqimhwLA/ObvvFgoEnuGM0/G7cvQNQJoJJqJRoXVTzPZfLFeiS56xDEsNh2tGoDa2gTu/NO8oEy
5DwQ56WEQQNum0ed8IiJca9YKeJ/n6+EfTlbM58OYJjVccfkG/OmB17wWM9oER1dzNuZ3Tamndt3
91qKuecbXfW6am2CVeSqn8vnVH8ADVFvTJDf2PVBk16J5lryXtYw6BnHzvV7JtQnuOg6UBUIptU5
FU/12KAkbHGtqeIA5sq1O0bb6qTWjWQ+qBpYCNdqNWJTciaTe59zrdZaDR3GR03z9e1kFS6o7TRU
rNGi4Zj9S/2khH+uL1PkBqNJAHEsoI8wwMEtkxhpA/LNiRzBBeb15StIP/wqe7wuRHhuSJWqcPIR
M6vcumg7KHrVEuuYpoWbqLtwyj0r9Hu9c6VoZdDmK8T/ZghwL9GnjQQZwvNLF8SURjTWdzAEGFP3
0n26l13GVrU4EQC1JZQmHhlXXQy4KhTBFk9yPlCE2pm3D+Ds8n6yZq7QKfa3T5PzO3dL+JxAcUER
Q908/b6+K0INQ9CJDAk25ltgH0um2pUTDLkRl0cSQoNpdpMNHsKlTUbnt6xtnKh8vS5U5JIQHAE6
fViHN+83yUo1oBwNoaTTnDKD23RbbAcbGHFAQS+Up+vShNp1Jo07i6Zvs7QxoNAmTGKtfujqb4qw
8roQkauALikkLWTQt0CPOR2mdpGBDzKG6Zeei6ED9dHH2O2H6TGKXvN+l/fOgA5EOcFrdJeWx0LZ
zQb4dOQKTSsfqX1HGaLBALwsWvutVr/0Ub9tk21NtvW0u/6twivO+vkU1VSQGJPZjp2FWZGy9E0t
jeSoRH5s+BUgvE9D6xpIBsRoZ1ZO3dpLJTrxc4lcoGsVepSmMbvhCeLraJF+RmXmV2GPuaxfbTa9
Tnidr69yTSTnnA9hNaQ5hUiaZf6iwxfvH+f8vsJkcZRPvi4ZK5d+TSD7/2e7WmB5SzfOTOAhPBQd
QPPD3010shLTK4HcfX15oouL2g9CHFSxGQznpTRjULWuRdblWJhIWLQ3CtlNkmOi8xCgt+R1kNzr
8oT5OExNM+QzNmj31cRwtrypnUrU8dFbpqJZgxxmRDrRrn7QNkD7c950vwEoPsuOg8IxA+DR6Dx2
7mIhXPXLfOVoBQEeQVrJxrIxkwqQlcu1K9FIbeBuo16z9L4Vfah1t+st4lRwsa+vWvBoXEjizjSX
wDyVNJCUh2+9DDofxC8KAV1RhoyWtHKkwmWBIM/GxB3eQX6HozGOmnSMrSPKIHAm0o2uRqBcqFxF
XsvnfrXccA8UYXYKqS6GBmpzJiCrxyVqmsRifRCgoEDz/mLtzerXAj7Tn6AAyeLay54Gyek/qHKb
dNQFdgMaM4a9Nj9Sc6tma7UxkVXCJ6EJC/kfRDB8l1ADQuVSKpDwLSZQcSxPrXLSiR+bb7VU7K3q
QYuqZ017+Q8HfCaU8+Yy1APMuYTQMQNQ7fyJbkOvrz4HzHagkraiTexOftt0vA0o/eHxQ7b3Um9l
STPLZIAwOSlAR5Sj60/KmzWcDqEanUnhbsewJLk8LjWSaMqBFqgJoYIzYnJ9AtkIXSvdi0IQYLmg
/ABsLEBX8qnkSQOAH14xpK5ee9n7WCJHCwGUk96SU/Scr/S6CJeGrcMdQbALDPPLDVyUJs3LtEMq
Pv1Jehhx/aPrXlRprb1CdFBgZ5fRwsHml7/5iqBD0caCgrmIPCbLkfQrXpfIrLCu2C/XkIDJ8XId
rTWGPSYarCPwkx2j+TkDuMEunxsdtOXG+3UNZyaKVzrMxrDtwvjMtzH2BpylKagIcEC6v6itU6k/
8gV1k6BDynnNMotSYmhi/J80kysUoYaRq+h5to5lR/ZadSdXQINKf7bSXinfYwBhhW5rwLLF+Q1I
vr26VYDLsxzmvPVt1XKW7GXuJlfu9iR+tubCCe37cAriyh9DVwJC/YzEdHKTNQdF3rPR3aU7ACti
D3xyMuLinjDWC0QPBzxv2NBbAE8PoL0sTlaUOCr1ru+s4Am+WCuXZwRcc5gAsMI6dmp8mvotMSUX
beyYfrrBmM6075W1MpFILwluGkMVQSMBX4YDfUGrZah0HgsrddNSviNSvb++KNEVI3hXEYkh0AaB
16Vq2uEwUEBLWses0nVnzFUbdNYY3pcLJFfqKLJWHj2eZ5O5zJgsQbEU7AAA5+TrfJYcZ8XQh9bx
7tVwPHRdoCnwmWXlX9/uPlLvo0JC9RU/wTiZ7V2Wi9fxZwtq7/Hp+tIFY5r4Esw5IS5BsRhY3Jdr
jwElrU0qPkWffW1wCssrzJss3oHOVF7245y507HvgM59kNF2tcRw4TctOkao069BbogsBGwcnmik
lsEHyd2jTNeWeKIIkaKOOub8Uw9PgCFxsumhTdfQc7/WxZsIG+YB8zPw70B5ernuzLZoBdVCmgFV
A+QOm10cbxdrR7E48Bxh4BGPYeZlqPiPzrzgH1UnSh+N6XHlAJigax/CHYBNEi1SSEOOUrMz+2Qn
Nb6JhdNTBRhae4t8R5n+CTW3RXz1CdQTulZSF2WX8Jb9uxXc49ko85xrFFsR52+Vtem6YT+Cl0wy
NpbhjFPAhlSWzzoHJ3O1n9d66blTh/sD3wdI7wQvHAMu4yyKljfJIKWTHsSPyfhmVgVgM38X/ein
9eb6VnOWhEkCEAKjR/6afOYz26oeUZ2ARjyIwqXdT/lsOWmetf51KYL1YFwTCBLo30LOhb/bbUsU
AHRlVhCVg+qQ0QBOVetWZgmjHKYfRhK9XhfIWa+vZWHv2FAKCs+En8QzFj0zM7DLBTXG2j1JLQzX
QjNqHgK326Dyiu0SSoOt+IKrBO4ApyxAeO+qqoM02htx4Y5RlyrebAB8zp3VhXyYgxxrK3EY95z/
s0L0QgGIGu4WOj8u7+owJBrVF0ULpOZOizR3KRyp3KclOVZhet9Ga5ic3JX8Rx5sM8bx8SCohFtj
U2SGXXSGFoQKEqzVe4HOwmVeo9sV7uSZFLbqs+Cy1PqlaTBOHKjLTkNdsBzgCVWjs9CVIH1tOdz2
pfKcGZiE1gJFX4ZNoVTv5pTXjhU28cpB8dOz/+wcrjEmQjEhjaTj5ZrgeAEDJ430oOznrb4EEk0e
mmi8KbXcyfsj+O1UimayrNy1ZAR/3T0y2FLkxvFuKUAX1TRrgB5sbWfW9Z8PQoctGg8Z2RI/zluq
BThd6lALFvuut8M/FJyoyTE2t0sY1B1qcmAs+A83BOi8wFtBVIfhO+5c56bCcBSY/YJcwyyUXG7G
7EdBP+NurVQnOFcGtoMZLKCu2t889q6kltxLrRlQ6UikQAcAiLnSnCDQ0QsR7BPOdDQFBlnaab0Z
xMuSbElp7jM5G70wzdGlowPW5LopE1hosCugiI3tQ4cOX7eNxilOVRLqgVol0Y1NMVCmleEajrZo
3wBGw7IlyKaoPNQwocqc9GNmBFEPsgOMtowtmhuhodcXI3gIgLcL0F2M1qOhS+OuXWdmS0LH0ghi
HYC78PnL2Fmkyhn0J3lut9eFCfQcwoBVjzZlMEHxSleU45DreWsEoT1uq6h3J4QGwFOlT12OPjlU
crPn/yARvQaAyEQ3LKZLLlWjtqcIZH2QSCP1SYvj7DAU2hM6iiy3mwneoDyJ9yOVJG+prLUwRPAi
sJoJggK8s0Av4PSypFkUJmllBKa+McJ3zZNcedhNwyHtN9eXKboBKooZAPrGU4Bm+stlNkTRQlnq
cZslzSnUt3mIQbUC/Dc7uC5IqC7gMiKwmjJ6NdiHnF01055mU19CIwD7vN/Ln732brWnfpg207Ry
dCJRsBmIQRBS2ZrJruGZKLsDeR9MlBkoTnaH7MXsmrZ3fTV8ZosZXhilf2VwJ9QTK83BQWIGZKSb
dGrAa41hlfazKgu37mO3k+ZtF4UPabJm8kUnxmDCgLcrY+aJDxiHcp6iyl7MoDDB77ZolqdOIagI
7XuiJH9WlimyWOfCOPXoo6RdypSagamGVQLIRIBV+oWR17fWqNi/AIpr7hItMR/sbDyMxVLfSd2Q
vdFRAr6xQpbBCaHjkdtlqv1y/duE+wAoNhXJVfRH8BcUpQdlmkluBmFT/aL9mxoNThkVb0WY+Ncl
8Qmxr8OGcw3IDDStIlPLPuVModKwaf55JirQPFqo7SleWFq7vpfcBUVcIEQNVffZz8VGVd6vyxYd
AMNrQ2c+SJ40vuFST0pq1kloBlPmb1HjuP7bRXt4/tu5pJURGpJi5vjtEfox6TZz82WbP12XwW4C
56KgQouWPNxETHybXBWtRwWFkii2AlIdoxi3UT0QayWJKNolwGYBotBk1pKvPuZG3uclMpZBWNxU
WMvQ/914xJcGmIqFPhA0nmNinXN6EgqMCKVprKCNffAgUJRJlDvgAf79VuGlYQCDgBj4FrRTM6yy
js5m0JrbONk0PyayYoWFdutcBKfKVCkLMmMuK5ClaGuRZo9iiB8SZLlSX20it53lfdKCjrlWVtx0
ka5hEgyhHKZ+2NTH5SWa8nDpdWa3qtBvU9tTOgsdwgd1WEuWix7PM0FfW3B2W200eGXjoMJmxWg7
Hl3FuGWzdJoEBsJCcWztv5waoDEB3wzzgMHQy4UNWkuJUttmUNeGI9vVJiKhk7VrZKeie4Qumf8X
wzfpKD3gp9MFYuLWIvdFp0y7eZp/dUm24muJLpOFoSyEo3iuv2UspHiK0O6XW0FvRU4BqpOpXRsf
F+kC0oMoUyvo6UTP+uWW0UWbabtEsAlS7aro2VrUoFBTpy/XRgQFkqBuuLJA8cHh8F0bFCjNEqII
M7DkZwbgsLQ3oeIsQA+9fnUFPseFHE4JQjTADkWKFeUYayAnksbOYBWepQbUWustFmjCv7IA1MEl
Eu1pCKeSKZzca46KTi1MP5I1yFPhxsFZQ1kYiB9Iol4e0ULjETMReBpgKHSv0sraSeMFI48tZc2P
q4DEAq0DuKYCdQO9EuwtZ2HtXiEhUZF4afpflWK6pfLj+gkJd+1MALegNFoWOdQhIFF+Zvmx02K4
C/vrMoSbhvISax+G387PbWdFH3U15pgDo98rxp96uU3qoMvWvE/2qdyTir36Vwz7jDMLp4+aIrUo
Oga5mYS+0VbZ1i4wkFxWCpr5O/o+VIOxb8zK/hHn9Yq5E3lD6ITEhBgCFIBq8PUgzQYF9VLOJDCA
E61isLccWW0XEadDtBZ55h9q8Q5gjVFfAzbgEZPYM3whmnNH1QbAh4kF0RpkKlp/aNtlq8SZh9rJ
9KvUczcKZz/S9F1pY5YozFfcAPHaQWyGEjtIsgDNd7nzIGWU1WbMSNAX1QZ9gweaxwckQfye3k56
eAOUvpu0rlMnJdWpyl6vq5fojuCRgRcKbGnkXjiz2eR6NlZ4bQJ17FDoy1V0ZcjymrsreD+BTIKi
Cbwplqlgpu5Mu5alAopm05IAniEwhn6mVb6Z9FOaVmDG20zDn+uL+uqB4LVZwyAfGpcwgYwU+aU8
IzUzCdzwBBS6GHP+kRGvqvxQ2tVyuLNBMNubrbeQR2mcn9CqgSF5b7TXigQi841wjo2jojKDvb38
hroboK19YQd3Ub8J5d3YukTy8ty7vlaRGFCcgZwbKQXUgjhfODPgXUYUKXppMv3JHncRwqkh8mvT
3EfqijCRMQIIDIJ6RiIAHMnLNVkDZrC6STcDwEZOG1IqwzbvNGNfqLW5UUmx9gSKDCxyCGhQQg4b
CSFObyiVIilLNASmNjq2ZaPWHOT0R7dK1RV3X7gywBwxyA8bY8TcA0jGvDLsESujY7/rO5BktFOl
OE10Gyfm7vqR8UD5XzYHOEL/E8ZdeaMHu0EHjzaYlcQAEBLNTWA8VZhWltqw8hZ5GZ2x0TtPi5LK
V+bCN1QgeGu9+liFleyUS0U3k4ZJiSm0lAfS1Y0/5412QFRU7iSaprda0q042yJLwbYGRV90AgHT
6/Ls46Qy5LYwzaCp6JOsqXvs1so7IBbxBZ8KwpJvw5xZ3JQU1WYzSHLzs1aaNyrTNRQ50X0BYrDG
sAnQU8HTlKhR1s19b2DvjQmDhMqWDMPNTEI3Utptr8YrjegivUJOmwUpKNEi3LvcNZpnBXAD4Fgt
xaTcGVqOYh21p62uxvQjn+dxJRoTylMYDDd0GLDinDmwB9qZow3nNNYwTE0XDHxVTlfddXa5ua7F
osOCCss2qz3DpeOUuJDQRTJVzA0erWRDbVxL02zW5jeE64FTrwGRA6ED/3LUnUErs2YuVjltM7Xa
9+BwXGpEYbm94mkJF3QminMXiZEkygxsPKQTkQpOwqR3SGGuNQ2JTBqcUY21sZsoeXCGRk2TUY3i
xArssFYdyew7EE0v44bY4VpItCaKO6FpykdUVZlTX5nbqcDsHnDoKief1wCkRSkATD0Dvgg1LF3H
W3Sp5SFgm4BulyL4Kh/S8Y9k9Z6Zb3OMG1qZY1Rg1QZ0dehdV0ChaiB/D/RZ+K0aH71SQLmndgqh
oLc6FIP+0JLqQY/1G8PsTtdFCVUD3gR8CcDjoSx2ub64CSeAWSBXI+v5UYtREpTX0KNFq0F0DOcX
MIGounNPa59HZmsXsxWMTb+f7HYDlsrnOpZv0fvxcX01IhN4Jor3tvMJTFgLgahM7w6G+ZloL+AB
3Nh0cdI12jrRstDsbuA/NAopfIcKg5dGkoZYwVT5kXwzFK49+rm0vb6iNSmcpi9ofU2R0rUCRXXq
5VTPHvLXdbX5eymAOQLEN2Jl5DjZV5x5sVijUisFLJ46FLdJclAjDcAsjSvJa2jdAn1DUYr1UcNj
Zhidl5JGC/0CFDiDwdyWJ6BHyrcxpeWKvROoARxHpAWRvIPi8Umm0AbZqtbGdjB3ybZcbDgeOESX
SpU7Z8NnoYV/yUnA/B6wNiFRBx8CYy/821saut4Mc2UHhpl/ArUhcYtZWuNFZReF8/0NPH1QNbip
aBnj9q4rWqOYJoArt4Or5k67h0KEnb80Tv1W1f51lRCYWPBdwZdA0Rr+BN+MXShwJkgy2IGSLjXQ
079asZPHWjdWNFx0WMifMXQbViXnn40Qc5RLrLV2kCqfXXmwW2DZQ1heqWi8e/kPi7IxT8ZiF/zk
9ByeeE3tltpBNJyG8lQqd9laWlpwYVl49j8RbLlnVylL4wQIXCP2DdjIqI9sALrlyFHpJdPadJxo
5xADsbAF6VR41pei1DkpmqnBakbrY0y1Q/XU5q2z1O/wDZ3rGydSPbSnoKwMXHgLeL6XovK2Mu0R
RawAPbOJ5QL16pgeSO9MP1BIui5KlDZAI96/srj3gmakjWgrYwdztzgsHwBZsU/JPhkdH2RnZF6R
Jzqwf8VhuuNyaVNEq0oCbFpgJbdtd6M2t/OLKf++vijx/hH4D+g9QZlavRSC4WqJIVzawTS9dcmz
oj8Vtjd1g2OD1ljPvDlbCTiEuoHR//8XyHnLozEZJFIXTCKjp5qYuS8rr9nyUMm3Y9OtRH0iUwGo
H8QCIEtBmZWTVY2yQlEds1GAD7rpcawewBrmXt9A0SnBI2eXFoMvKBxcbuBizrQrxjwMRnVylTIw
qtkL9T+q+n5djmgtoKtkSHzgR/pWVSoT0KwoHRQ9jNHxWdlDfbJbubgr1XJ7XZJwReg3/UKHQSWO
WxGA0Npy0UPonfaMAWenSk5IqcT/oeDCDARKBwi7UVfkHo0amKaTLbdh0IJJ23AHG229j9dXwk+i
f71+gF9iJAmoun5/K4peV3JZDgOQ3qYb7C7a15W+c1u9TN2+ictbJU9fVJW0PlJoiztZk3QoKwuM
JYUi3adUGT19iZdtAUJzXxsztGRpMr1T43Z2esyR+Nc/mFkr/iFl/RvIYREMb/Bdko1u0bm37DDo
F/kubKOHUrotwx/5OG4NVKSo/fO6PNFlPJfHWbQwjaNqrKQwwJCf3fkhqtNd9B6t0uwwU3VlXbxL
KkvYL8UIwyA21N92qAC2LS28FgkTdLQ4SaYgYgk3aQfcMn0tHSC6OOg7YzU9JF2/XRyyYCQsA7hT
kEzvYG5zpP6D1GspDtGdsYGOAwxBxEboZbi0AtaUEy3p0zDAbEq+G6Up2yqZ9rNvwDqAulW98jQI
zo1BGQDhRMa87zcoU2VS7bCPYXQM46Qmf5phZLcUiJNema6opOCBQBDGWjOgjgp6dy9XZtcLmoHr
XAoyafD0Kt3GoNFVxls6tk6bujrmRhYA/13XS8GZIdXJ4LZY+Ien/VJoWJKc5rXF7gFFUxgm+iJn
TSlFMgCOD/hC1tCN5V3KaFppTiWqSwEoPrejiYmWElQtf4nzDgvEOgQZ/i+GlhggzaWUSGmMea6h
GCruVxRjJsEeHVVfSaWy/bi8X5dSvtlSkKyhgScMzHJyQ73y4nFFDb4rOJPAhkFsDOoDru9yHaHM
uhGnMgwwMj1pr+EUg176rhgf/vbgL8UwxT9zUodJLkItqXCPSozOJra+HJSw3FXA8vGuS/p+hS4l
cY5jMndgglywIEwEGZ0XewbY1ef5P0hBXhVtgJiGRY82t20F5jONcFTtgEzvRUhcWd5YaKRKu9TJ
tBVvR+CfwgHG7J2hsA4n5IQuN6/V5r5Q6hpaACTI4V6mo2vot3TCGHK+MbOHXH2MJgmcGtVKnlrw
zjLJQOnH0BBr7OSODZFL3dUGNrPqPpT0qQV4AAgf6mJTYyBVOy3xpmvQWJeQ+/ChbDey5EuWY89A
h8le9ZA8tsUajth3s4UvwmaAMgq9CagGXe5FHI6GliC1H7TpWznOTmK6Y3XA4zM/qYDDWUW+xq/j
LiBquWCJZRA/yANzniZyim0PDzsMohxGsR2l2MO0m77ia343Weg4Ros4mmcRzAOW7nJRkyRHyzR1
2GYKc5X5cAmdZn6+fjEEO4fpE7wt8O1ANsg/ZZWVZJMkweAvzbyxOxdQTjGac/Fy1tSj9Fdh/b4u
UJDKtFifMzYPXQqoWXLLUkD+2Zd9KwXIwcyt30iKkjsSJmTAULv084c5tphrwphH8SihHjW4Dbp2
e6frenttuoupBXeOUGDMzLKKG5vev9xhoxsbiZSGFCiFgZp807zP+pisHCM/y8QeBRDE40FAaIxy
6bfIjo6zTSsNCya5o6rFXrdKD3AlGFgjQEPY5KXf9XdEy+4xqbDBrLc9/n3PID6BNfBiSB84H3xo
ZJSWGQFWSwom9ZC2L+GwJZ1rzNvrRytS2HMp3HbWLSgsQtuSAql+7ciDRgFCtKzI+O4zYyUsEwQH
BYUq/lIMYPhT2iiLTkidJPl2a01PaeXRH5W5YuUETyAqu2ggReGFIY5yarpMgzItShGd0miLnmEv
q+9sYIIO2c+/37RzOdybYXXm0PVmHp2ADQeNaA5N2/qkXnktBO/fxWo4k50sTRcZJrYtTRfURA7V
uAsN0yljC6CFK0ckVHgA/+Fyg+aXUSBdXisgz9WDQrrotFQ/c83PdS8FLIYmKQ+Gvo/r3EvbByMH
a3zQqc1+mJu1tjt+kvLryp1/AXd4oCqN6qjro9NzAmQ/cLY45uQVwXCTgCAdxPUJUkduG7q3btGs
6I1op/Eqs/wAoGrhC3KLBxIanqMxOumAxqZ+2m172cWFm+nKNotuGxD0EeogLYrELxe4LxJ4vCRT
i055e1/XPhm28bSim6I7cC6Ce+cmyVCrcNGjE0siSlrrmNrRyuNtY6706IheIbA3odnYYl1KvC9j
FyWx4qSNT/0DTQ5d8jm3N33duEn0PrT3oZysyBM+QmcC+TinXIxWb+U+PpWmCeT0z0ZK/ZItMIzd
Rb6tlNhRk1Odp91KrCOyXyByRCOWjiQVAshL9WDlVgvwQvEpa+tNRgy4SS8TqsdURynvjgxrpDai
IzyXx2lJBfy53ra6+GQPitPRYAFKYyh5dG1+QzBmB6YNxk7JXnX8hVtYA4yTGRBW8UnNdgZ9qbub
2Pw1EcCjWrfoNIMrXEV3agf4pZOyvM3lj07aNMW4TZr/cC/OP4RbsZXEMuZWAAXQjjd59Napz/Ea
8L7o6tkY+zSRa8KDytNgAjBkXmJVi0819KQPVVcGJls/rhWpRLqCUhhgABCIY7qVW8kMbKHUNqPk
1MeeUr3NdfOsFLv01Fv9e7bG7SVSlHNh3F0nsQ78p57EcN8J3Ez9JlMe4tZRu96//uCtCeJfh0JB
w1Fnxackybyafip56YK+FokTdUUSv38YPMP7zYYLkPCxcVyXd83qcZu1MJ2CpvTtVN50ilc3G3Qr
MsJsO1x5Yr+u7rk3yYtjL8N5NAvaLkzXZVOg48VDnU8tPSX+WKxfkXkCAphH6G+abIxkpQGGf3DQ
KqTJBGHC14giYEcvxaq1kRhGqMnB0jb/R9qX9kaOK9n+IgHal6+kpNycaVtOu7L8RXB1lbXvu379
HHnwppxMTfL1nb7oxgUMZIhkRDAYceKEmwoq5tybg1ePQkaLJtm1kfh5/wDXBOK1hRzRUqRFR9W1
wEyq615PMgmAWZBU5/o2Fd8McBr7Guimon85kA14TRSxkHFHfI6yHCKla2nyUBjVoJTS85hEOdUa
45efiy7IGC9dPz1Hgcp7FLB3kQGzXvpXwVyMTBGKaNcCzawsmhKdD8+zmIBzUXvIlflNFIo98to0
SLsnpQJdYWVyciHLMX3XHkYsixmYIiPQpwRiEVh8WghSLLF5u39wPBGMi45BKIlnZoj8byLvsxQD
YUPeJDvWMy6oB+DPkWCHGYEgiDmtugQ7fGdEgWcFGebNgitCkbZR/eP+Qm6P6FoKY2kYJB/1forY
XMTQZfQQ0VyxaCa9pGmyC5GTaK0jCpEv94XylrZ4m2/mnUaZL/cthCodWlkDAEALx6okjjUvG3St
BlgaoJ9gigZ6EaWMaylTos7lqEGKmjegOq6oAR4eNJGmMQ+NxZPEaINvTbmQTHngtcIe2YVRdMZi
k/DK6qu7JiECweABFLrZQGvQ8m4EPW7gabNi59Zz1Vc29z6+CeegdkhULqAemC0y/8yuVUIJRpsR
sfAwGkDTBwJpDPQcp0+NmyfhV6tzgqY5G1QRz/e14tamIBlKjLB1odBhax15mqtN3lk4r1DOENzE
oT3GquHel7Kyi8hSIGpErLHMEV3+/k339FwNGh+3mWfJmA4A0H4rBbtE5wwnWNGIKynL379JCYRQ
TkIAITzJBOEbxovr+7AtXaHidPDfPBCX48L7HQ9EpJ6QdmKWMyplrKgZAhvF/0i6zDVD09by53L8
rOpT1rx3okQmbTeM6MboNwCcOPe3k73BvuQjIQwUCzYV3W3XCwWGHvjXII9wS0p2qEV2Pr5OLwDm
86LvtXNbgP8LJB98RuzUQTnIzAYD4iIv9udN3htHsRe2hsq5OtbODf2HJoobwP7g7Xm9nBGQQTMN
x8iTMIxX8A0q+4+NCNhzyXnbrgpaaNgRzAOSIzIusNXz2ujMKfI0c9Ok+g4+IxRLaow+J2e2ZlUL
p5eCxsplLCq7oqAKkrwXI89Xwnc/yBIiiUFi39eCm4ANKXoMQ11UEbsHLWQ8ILgJciHPS8wx7l6z
6bkzSnuW2l2qumZSuIB/0GWKLp4wvF6gm/aJRTKen6gegqZ2sejrE5O7STQDRYk9wZiIFoDEytyI
OnrRH0dh3lZGtDFK2kUH1Whcsa3sOr3UscpZ/+0mAzeIphQwdcBvAhN5/RF15PulEPmJVzznHo+v
5iYFswwLQrfgghJDkhdqef3ruTqUQmwEqRdkaGHYWcUu8b2x6x6iPtlaopPkVI9ORlJuzHBj5eOj
FW6LUn6Gx+Eo060RogMT1WC8unHI6hfd2De3VqsROHX6KfOm9B+l/A14ZDVwPNqaCGgSYH4Al2LW
NqOvkTxLvQXouVdfqu5ROv5rdBp2c+GB+x8Bywd8W0MYploh10Xm+ZhFJFQHzDMAs7t2jJGov28V
q0ux4LOAPFmmaTDnNsV+m3VDlXlDN+4Gf6sXOSgLhd19KbeeBNztUH9kpM2Fl4e5sOsZg346Vcq8
cNL3KuobcvpL9KunbPp9X9BKaABJsLElM4FHNJtwMaJSDCZfxtGkDY2qlHSXNge/SrIvuoZKU0x1
sD7mmHvBEby6xG+Cmdc75r+bkxBDsF564VCRvniN1H05qps0K2nSCzYmEoAPq5ltBRdPN30idAV1
fsubFck+gxfd0VFnAewGlQjMprjWHXBRAbs965lX9R344gISDOdi2OlwPapxnFALv7/yVXlf8T8w
yUDyMgs3wtQ0kBSBvUnTq1q2ak3SMq+Rah313aBIMZ2lPHXjQuWRMd/e60sXJxw6yksIMVgUeVr0
wggCndwL1W6vp3gJGLYp2pGp/hiFcXt/mWtOHOyxFi7CJeUFusfrfa1Sra7qYM5hKRmCFcBOHtW4
jGwMLbRjYShp1katq2Vqa6MBTtgUppE++NVQ76QiC7dBOyW2OeYpB3K3tv0ozsKu4DHAwMS4igH9
jvlUlXDpYN5Ufe0109Odkvq7qfRPVf5Yx4AvcrZiTdeXqaDLYFe0HrMBlSY14dhFeu4Z0mm8hMOm
x6Affaw2KPxWwaavQlL0T7qxl6WGLCCZ5C3dl7J7/zNWLjSU8dBztBD3AVPFKHpRAZcT+Hnh1QH6
2GalMh2pj3lUu2trBWWsjlw1MkuYjHd97K2kZjLeToVnblAOekvBrc05wTUX/F0CY0CKNtXyLEJC
iBAkkn+H87PKEfGlnNfvzCWzgnYf9HcALc6Oc22GVh6Q3sm9WbQIqjOqcPEdefhH3ZhTS/LSVv2t
HIpkyJ0aU1PSD1CjDQe/pWH2ORWXhTmfzKMDutUBLy4NI3lEVFnun+fKPiwkqzAw5IAAtGL2oRW6
OB8lNOXq8bSZ2uZ3qUrg/q55edabFmV4SFSj0ca6jDgEURxjMnOmdVKu9jme9mpGjNK0o1ikQIQ7
nbYXf5XRW4nqeKnRxLcFLnhhRaGupC9//3a3W/k8D3mIvLgImirzNA8nQdon0cd/sJnLawez1pZe
fSatFelWMgHgCLfgC3joYNJfldhxyHvxsAMYzK+9XN7heCEs/ciMeYi55QtCCFcQzNumDIkQPPbI
/TcYQgS41RAf63ITzwNesAW1TC+PXGAQwX5GZQygiMx9/BpFjwFmyoxUKjuSWuMmNx8kv94LA+c5
s+Iv8DJCdhgsN4gQjcWTftv4qB1AOSUbuZcWYH/STLRCdmXCAwWtHS+wYOAhsmBxIHa9llJaGLPW
62ruVcNHMIqbyN+1xUxC8/P+Ad8mxVATX9g90dwECjS2HVqU0sRM2rTwKuPFAuA1aj5NP6ETgGjW
ryF9HnzesI2V6/ZKInMBYoJcGocofXgmaOQqTMCNc7tMPuUqA3t9xHEGq0YKNieguwG8BhCSUWAp
VDJlVofCA3l6XAw4qrfCeLKaxq7rlgaR/pZ0u7pXkbNQn6uIkxtZeywioli4kHC/ADzP+ogUiDuk
YRDLLbzWw4gZIuHRN3u3MoSnoZze8wJDZbr+nGGymz83M+cVs6assCpkwcFihhCHUdZwivw+BEzS
y0VfcJu2yn9MjSByUgkrUhYiWoC08V7CZcpYr6WHaZxWSemNVWM4mKQx7rK4ljih04qqIiuC4Akv
+6V3jdnLRtAry+jV0uvUSxqcolzY+KK0lSLJtUqDGgOQEP37ffNYWxkeu0tnKF5pYEm4NsO6KvS6
k4rKy5LWpLpUKLTvVR7b6IpJQAC0AwQ5SNZJzMrSOcwDQWgqD7woZzF1oqDfGsFAI/0PF2mw/BZz
hV/JYu6NUo3NqkB2wNOWkVCzegibaa9ZA0fzbw8LSv81KOFrhBILatTyTIyaKq89UXW7blS2qlyp
bj3G+zguMZGvfm9bUXYNM+R1bN5GspAMrtsl1AKun4XgpDAEcKCDcXDK9hjdTDrrhEyQECe2Ynmi
z+v4WV3owjq99Nki985oSFVVWQGcRe0Nb6DLAVZrRjtAR4qQxIkT/vsyEx7ZIIiDHSioa7F91zW+
QrLSvPWkoToACvdoNu9JhFGMyDzp5nsROQo30Lm1AczzwDMQIfrX6DTGh2B2jFwZTdxi80rNnYZY
pkIHqOZ9S7u98Cy04WOswsIZiY1k9LLX6zyVUr3zauMfyxII+hBpmrzlMi9VsXJgEjpxZANc6cAZ
sZNKrCHB5JRS67xYkWwxEhC3JuG+b1K612XzMykDYI+azf3VrSSvAVPHDDi0FyCfgH+vHUkx5DpG
m7atp2XKY9FaAC8qO6sPCGpBVag9zFFEkiS+dElo635k9/EpThuOn15JayxfAfTBMgwbaRrmKLM5
jWK/K1qv1jNbx0hF3SBd6jTTT1U5SYJIiqKnFVoEOKu/dTrXcpcz+RYzCYlZDcNYtV73OZi2CSp8
wStB3TPb2gmjIpwpdEYUqxRi5dTgvVpWLuEr6SaTNsqCWcMdDOliJH7U/e9h2ASBSkapceDUMWUX
lFpgwrFV3MH3F37r2JeyEqbhLJhDCYm463WPyHYacV9Dcv5b03bysEtKFDg7MjeNc18UO/8AIfS1
LObdA0rQJMGDABq2MDNtSv+xVd/yAWQGGcnBDz1VmLr666cyPOZNgATHQ2b9g5pkPTi8AaO8VTMv
anVCmb8J+taTw36nWeCEGDep9pHJ5sOkRhydXnk6LOtGZhw+CvvJvklbpTZAdZi1Xqmn8m9TGcQ9
0kfWROZCrD+7uRtqGk1+OzsJKB46YvqxKO2Sus4LV+2Hzpn9OCufqhYVqyDTMJQmj8sUw0pS46XI
crkEPUMyaM6sy9GzGtdyY4OoPhE2kpiW2SYstE7cjY0eKwdTyMPHSBlyHm88O/Hpvw9XXoqVKp5K
eBdcK1LTWckoaxMOl2Bu52bcxo/K1tj6e9EpdwKJZDJ0G/3wUvzSA6LtbIOTql71X0gN/c8HMJoc
1cpYa/nceu2lxAQYEjzLTpYcxvGfWdzGVUeMXV3Zyb+cBv3f68Y4kwUUCiAHO2vHLIc46UKsu4u6
lJa675NOzrPtaPj9DyPzA49jRctGXodH0KZvAlndTfKitkA25MVjRbKo2sqA5RjyLjEKGyNh0Bn/
lqkzFXjdWiuXLCoe6EHAf5FwZSmcYKepWUpy62G4lEKTIBmIhilf7v3lrflhAOhxASxzusB4fa1G
gtbWrWiknVdlhzb66ct/ZIUT+K2UcPDe+CaDuWMMPzDEoIUMXbuIvVel+752MFuuehjAYNAcgItp
XnXSHeTmWFcfAfDY9xe56u+/fwFz2+TyMAfdkHQI2vdh0B3rRrGT+k+YoEXaaQ+m0h7qoTu3CY+u
ce0QkQ6Cui4t9BiZeL29ZdjIllBXnSfMpvhSxFpB0Cjgv95f36oUZBiQmEfNCOnTaylgqgmqUq47
T9MKEcPf6mqnobGYB3Zd7gvWEkBoABIXkP+ZqLZci/HrPvbLROk8tPK56oe50WlB5V35ptD2lKuc
m1JeDOueOGbvQqVvuzKSO2+I0IGrRWMC7tixe1cHPbTnMu4eylqYH9FZiA5+RcoPiu4jLYR5fhS0
PZEzz0FrI8UhntDNjdFsfmbu0jHvXTGcB7cR0Jaryn71hkl16akQZ5CsBxGvo+g2wALuf4Gvo5gA
oMANI/8EVg+1wcQ2LxPK8LdSpZi/M9TSUzEE0sPclD7aspUURAeY2AAannJu9xI4Zf+5ryE3Zo6v
AMv7V+c0+PbYx1enGH0zxekANLmyw8xOUofBrm15nEk3iriIgRoiZaegN5uthAvhBNyW3A2wdC29
BGarj2B3GdD6cH85N0+DLznINoP1eclVMT5ZEfIkGKZ68CoUpe1UyT7zHryAajppxI94owxXNw/U
dv9P2rLqb7GqHJtaHiBg8nQr96mlp4Izp+B6r5E3+bfu+GthqDotTcfooGUu1Typ6tGvmsFDBYJU
sr9Ps942oplzea+f018xTGRYAQMUK2DP8kJTO6PT3d/LvRVy/P7qtoEPAHTC8hKKMl4pEruhjMIe
2xbXm1waHb2q94MpOf+BLvwVw2K2OktNzB5dpl4r/2n7/WBNtI9fKpk3gJazHHZQuZHMpSZoOBoT
jcsGihtx0xG9lTlub/FqV14PaaVlGCJATTBXvMyula20EjlK/HHwxLgKfxaGD17TsPZ7Moh676iA
jNt+hNl3aprwILIrKwRpFop9YKYAmoml4U1LzDIwsnT0OqGhZoqHoF47Epqo7x/Y2gpBowpPgRkX
4FdbPuObOYVShF2TihG5LadUPRkT0aJ0lGgdYmmdCdR4xmvkWfEXC4E+GjuB3kDMymyqXDZgEpTn
ESASJSNV3RXEEOM/UVigVWNsp+39FfLEMTeXWStKH+vD6A3D4FrG3JB2mTBb+tloa77JuZdXjBn9
7lAY4DrQwnuDpmrlOldCcfTyNNuqYr9BrevfokmhlN9FMKasdvIA1jh59PT0h9oMdiMcE/XD93lD
clY18O9Svi7Tb6qR1x1A2rIyekn6A6NJHCmpMI1k+veOCf4VgQymsgHJwY7isbrYNJrWgAJimIzS
/paaV3/27qvA2kq+y2B2rOzCccgLYfRGzNoNq4R2NRLF/tt9KYvess4CrNlfwCjUFFhnkQslkN51
OHl4zIovYYuJNIgA421VSpkj1JF80v1p4GTA1+wX1AfISqMCCEAiY7+V1XYdulRHlJVVtMOhTpfB
ZsNqmtw5Uut/NCNSfxTFWLpDKPjN7v6S1wIqgEGAHQROHr0z2mJ833SkEuZZyATs7IC0sTlvBeVB
S5Gn6nd9P5NBjr1O21oDvS92badRLUIt46vUwObJdA3sNvEQT57aeaqQOh2YDLr3ATOyw/N9SWvO
A9UMHd06ANOhzfZ6fVGColFohaNnWIgVTb92MRlCJ0aRiVTxVV5xfO00wXusQ41A5IRE5LU4I0um
IReUyZsCpfGsZhgjosW13rtWOM0p6WtTGckUTJh04utFwKtHrW0sbhxwSKEHBKfKRDxqOidS3suz
N5f1w1BFtplZW1AS/EmF8Sf8KM/FfI3r+G4zwINibwEDQA4bBUB2f8sR1NlRHCtn+3gRqUEmelnm
nL+Lznv2mh6C83NJB0JpevpJX2KOr/7C0N6Tzmjv0JmZLzYRpNsX993dnWcykt2GEIfs6etEBvzP
vq9QX8WiezKZI+6NoJmNRWZH3/R9o9qn/R4F9afD723Cudu/0k73ZDFXXzF1VZyUoXI+HCZ6dAXi
urtNTzaOo9D9y5azNFZ52bNkvOyw8MXFFqTZoU+k5/Zt+8lb0U29mJHBxpca3pNygMGP54NGhv1x
cBp6Lg94sOHFy7lmubIYY4DvnscRFerz29HVKTghti+BK5x5Faqb5CG7Jvna6KfW10v965QuE9U3
x/df5Eyefvz8OdgflPJOibss5rkGlFMW6ujWO9uSiwTI75jQyE6p/Xxf0W/ASOyylkjp29XQWSEm
ATUJ5FyO5e79l0B2sR2QHTGcDQYNf8TkNSQlncjz9plzdKwb+xIN3ke8fgERRTB2LVpTwPWlqIVy
TggoLJ/tA+f3F02+satvv88sTVdGJWumVDmHFhmoRvKWiL+nHceebi5XdhnM5aOGIB3SlmW8HZOt
cTw5W5/+vn9K6+7o21IYF9ibkY+xGFhKRloXTuLoRqQ/mJGdnOMjyhQ2r/rAlcg4wBET9fB+z5fD
kTetfbGIlWAyHKHb7eGNs7rlIO4dFOMAo6414sTKlHPt1vZyUuNDndqvL9vnzwNvJ9lQgT0txv2Z
c5ANqoqd7CDHdlEnfHBgvs+8RXGUjw3LEY6ps6pjTXFpN+eXz4EEvzjbxmbZmaWwaEitzA2M6IGI
t6NKq9eepBOtTJfrzTnH8+WqvrkIOakGM8Yr8DxtDhd9857thZHkp+224m3aTdKZXRLjEiyzzgpf
w+kcj7FISgdRxYBZ3EAeuPc3b/3S/WtRXwjjb4tKfaHKOhOSKudiP7ruSLz88E9KnNf9lh7eeHiK
9evjmzzGS8yNjz6FEpuIsZHkYh/dnecZ9KklTw8/tyk1KffYlgvpjlWxWADQYI8tOjWVc/SmC5uR
Otvts3XOfiTkP7sbvy2OcRZFGgRxo2AzQYhOLgbB6nYbTyWVTRy6h8fg3Fo3ZVpWTxiPURV+NAk6
BIob/f1wfHR3LZlPzT90+/n8/B/sJCqigNMvDBl407N1w963fHBWtAhnsmQ7uwbBdPLK7uV9m9nm
j/uKecPwhTGcV8KYeGYAjK7HGx5WfbhcRttuNrvNxnqmsDdsJEfY7RV8LYwJaiyhr7K6WIRNFDim
hzokob0jzgl5uj3lirt1vtfiGPOuGrXu5wHimvqhtScq7ytS0Mo2jg8AoZ610fEJte+vkSdz8W7f
DD1QMR02RuX1bEkPWe4U6NoZxJeK21fG20rGwMM8QhpQwtrsC15Gg0UjIELcfe68bLezwA17b53/
9VYuy/62LCkWLGlAguR8uBzRvpZ/iA8wtPtbd3uHXctgzDqvQSkw5B185GC7l5CqT2JHW0rvS7lp
5mA1njHmqR4LUzWwlIEeRJrgjDBHj06PakdBnMLXwkXLrh3j9bKYEMAw41YXGsizlcdjfU4EMh+3
z89cL8XRPPYVNM3ojKrlryPK/tSvHL1e8YFXy2CT6yVCjFmvcDpIk16gBDBgRE7/XICcc7LQ+7c0
jswpKYyrEACQnctl145v0UfoDk85z6lzzoVtlsI8jwawcyxoer4c4rM62Do4FN9KJBYOHM1eCW+v
N4/xCoIWGdlsQtbb0RbIkfi7nuKJ9TKQZ945cSyV7XAwQrnVkZJSzoJF4pZ0TyHk2G/3jehrWtQd
pVYYfxBmBWiekUXHgi7d2/vkAPRf7ju71peH44tDdfIzJeQk/DwcD8Lj8WDT6pFuB7K1/6/3JTvZ
So8KNKaMi+KDAqzb/EnQA0Wcrc3dWp7GMJ4jEVOzmydczAPNiD3EO4NaBs11YlObc4wcX8gyr3RS
vJCa9cpZIwe77AlQWP8kL//H+5ilNJgbwKiHYVFLjRxtc2OR9/fHM9lsYp2EhKMzPCNgEed57YeJ
KOKcLmPgaKR+sC0SlFRwtOc+PG7t3/d1lOfo2aaiRi5qOSywh0f7Maz2D5TmBrWlJ8vueAk8+Tb6
vTJwdVGdb/ejWMmNmC47iUvFf0fIXRD3cUe8TbCLdg8l+cm9LbnLY3yK0fltUA1Yng13/Hgk2XHY
UW7oy4kz2GaIoKlMVC4gpaPDPpsIkl5tRojwqm3gKdMNVyDHf7GExM00YUSwAi2ZH9/M5yqwtx03
FbTy8Ls+LibUqMOi9YehWQL6iz0j44W65uYI/pD7KsjbPMZhzLkctJg/BPvCaNtDzvn1lVTQ9SqY
yCIrw1rse6wieyt0Yu6jEl1lOzUihWv9tHh3GOdg2LF+edNMlgZYFvast8U3y5V/dzKRt802pve3
jafabMUhRmUbqBGIso8IbiXbFY+NW/3ETcZLCq5k+6/2kGVe66Y6WiYIKmf9CKvVa4LME3lMtugL
2AV78aXOnXFTwXw/uc8hntNgyYVBqNUoU4n7REGZ4+jKTkh3EV5E2dFwrE3XEyqTV9rR0s6PHGfM
uV9YGgM5T7okW66ytHUAjTwLNAUxy8x7DXFPknmmSD5C0q6GnGkxtNDG8yt1kbNEiMVZ0VeC4U5I
wlYdpWaeMmUslXNpvx0tMPR42ml+R7ItsBFmcXNHnGCA7eqQ+xGv2eUBdji4x/KXSV4WKbzaH3dV
jAtBN2uWiRrEDPTtYjy6tuwA/oxi1Ow421bjWd7yc/c2kXEptVxMib48md80zG4gh2US02ag9ig5
Sb2lJCbbLTrteWKXLMMdsSwlWpCqWT/Jy2aGPUAYlIoksT8DlxfCrTtkjN5UMAQVw0MWH/ftmk6K
Ma6HZEJw3FFUpIVntaG8oGp9LX9lMBmV3pK6KWyHxXkdxh8OUhzkk1dH+V/SNn+FMM+jyszqcfYh
5GK/h7Shu4zunsgpoHSfb7b/4fvlr7jFGL7tm5EMithMiAIOx8sxO9LGpi9II3K2bnEGt1rwVwoT
0eh6rugzKADPb6VI/IAbgK4HaX9/n3FGfSubiVTj9xPydlRs6XTCG2z7m+OIZJ2zjOXv3zarKvrR
H8cvBWg+LHc+HF38c2nt9rdF81MVkeGBTlvcZqZLP+NXzuW5fk//XSUT20xA2Kt1B/Huo4u6tdPZ
3Owy76AYpxTllR6q2rLCCy7o2caj4bzbPQUbh/zEnr7sPy37k6McN90MXxkBdHNh3j3MF1j4620V
EnVoW2PGkwhteg/JKf0p/lEfu13uoCfSf4m30u7f7yQoAgALBykBILPsDDKQ81mB38/iefKb2UFu
O/gZJC063eMSVArDHMkPhWlN28iSA7sAVvSEGKnm8Des7DWaC5a2QbChg2yRsfQ6zSVNEGTxXDbP
cRoQJXfM4sf9lS6GxRjeArdAhwFmHWBEHGvekT+JRVPJ5zE5g5qORB1vwsFX2uFWxELPhIZc0NQw
yzC10dTlqpYR1ifkku6QtX8PavqYosYYnB530sET6CbfPvzQyWCXBCsF08RD83ByXvvNC0eZVheM
fkWgeAABA+b7WpeSQo5AV1jKZzVEykCpbK3hgePXbm5NxDAAQHY0HRMzGRlppolG0AaI7lp6mUHA
QCwDRG0EXSJI1O63w3aMbf3EI1Rb0RfMksCIAx29goBEMzd4YMqB2tUyxAKIBPL3fmxox43QF41g
jhMTDpa+cTAxoo2L0Zh27NOgKix4gMfqvf/hPwj7/acSE+3Jvq+aa2Z/JYm5FBJtCOYyhKTaPRgk
PltOItmJvT2gK4zyuMzWngOgCNO+yG3QsMtSDxRppSJAgGdLSEKOYBPuZTIHSIwoQMl4PVVJTpr5
JBxHkIlvXlHisjmq+cWgc7O1aI0DDtbEGbEHOAXjWKu+gJB5L59+jdsWAxC3CNANcZPtaOTm1J4f
hy1nm1fuRuBkQI2ywPbAZcVELbEmYiSTmKlnpd7F1rYbdCo+JA2NvXJj6Q/dRDuDgPeSI3YlWMJe
myCHRN832pUZbRWHJBMMDDk6IzHu9Ad5V+3Ax/7jmefLv6DszK6iCxtjOUAYJYLql7kVMyHW87FS
IAizTqhdfYgLvqB+S8mjvgsIRiWQ7KPH/1OOUkh/xBHqRMpeJBPZmgaRnnh36Fo+/eqDGPcQS1be
poJsncHacTqmLsjw6XuwFYhxSoHpO8UO2tGfNY45Lb96bxuY/cZ4J18LQLtxTiPMuEweYEgvHFVa
ibG/LQwI0GvfKnXqKKYYlXueejsP7Sg9jAd1F2mcMGvNv17JYTTW7EAIIgWQc4h3nTNZtAeS+6SS
5kydNLepUpF9XND7Crvsz/++f2hevV5c3ILMtMNIujNkglm8I71oF/4HKGx8qp3vy+KoiM4ilvIg
0dSq1BedlffDh4L5nSR2M6rp5LRXqKNfMBCMFyXf1xCd5UYIh1SIQZNkne16JzgjPeXcoUorxoiJ
eqDiWVjqFFCZMrsoNI2QFoNvnRUbE6U2+QNQ9/NmpsGr8Nju+h/apnmN8fLUiKEdg4TquQv6vAAF
ut3sle+YRNySJD0H2sb/c3/Pb1ePYSYALQPWK4pYPKNUYjsGWRGG/nmubL15aI1sV6igzep92qWp
a+gce7zVJ8gDz4yKwevwgzrzVhhzUW6LKvHPF9E5n0OKysWFd1nryxV5rbTXQhjfpwPyaZU1hLxd
Hv+47sGkB+S6XMmWepJti83RtQ9H20XC2j4eg234+PRzv3fC08fpdFL22RNe489gRyX7feTS/f6F
fvCSN1/lvHufuJzLtzdTEIFE0dfwiXZG3n79spA97+2CXIZjRc6b0x6gqXm/l+jsbAEVCCiXw/H2
/sMeYYoLUPMg+gPZ3/UHzFGgyXXt+6gGzm7fE207b4ef5UTSbfEo/ORhWFaP5K849jGTYTx1MteW
f1bNksb6Ras4z4YV93i1IJ3R5KBSMIe1h4TazXdRQ94rdKFj5hC1aHgKfpZkfKupzPH9K29fTMtE
2InAU8Vjgu39jqoSPIdFrp4PCy6hIip9jIjrkQ1wRw9Qp1cgZnjKswKuQgyBWBSAcWA7Ec9fn13Q
pH7cRIN6xqNCsgEoBTynsv3H08dACqdzDMRyLx/3HYWycoJXQhnL1fPQl9QWQmsbVtMQNyDRH9/e
ucfL4bdl//5dbO2h31YFzGafU/oM9k2rJM///hq8Xjxj3KYg9UJb4TtUJILcYp/a0XPw7D/tyHTJ
Hf2H+ks431/6io+8Wjljqxhdqk1gD1DPeUTeQb+o7+rA5UXBK/Z4JYSxxyCWmxQsDerZth7f9T8e
+hzGDYpoz/fXchusXO0ei7UKm9wYa7lXz+YmfPSelL3w+74AnnKy/aJThHGnogUJ86P43iIRpNjo
KEA/gWo/jPvhkhL6OhCO0NUj0jGWAd3M4KMzFuX95k6TKSuEOZ2we0dp6WEInHNzPBOBBmQ8eBuD
bqhGX8QD+vpy8vms7DjyV7f1m3zGIgUVU3kybVyMIwMAcaniuBU9I3g57hL69IM4JTm9voT70EHW
nHOmK8lRHOo36YxpIkLLQXuI1feX6EPfwzLHLQCXcOrO04+HYnc6aTTkwRDWXN+VVMYQ8dbHn5c9
TwD/tt1HbXve6QJ6RzzDcQAq2X9Ov5YdD2ybW8VatZZvK2ZMUpkaHekMyAYcI0Ap8C192ZH52XGy
pw/1IUYKmlr/CR7iep8ZG1XRsm7MBk65cdzcPsP5bVRAMH8aPH1eeRND0kKegEgJWXtjWf83fcYU
kDgPMBv13MN8fkmH3SYlDzOlDuoRkT0RHvrohtkAgcCVQCa/UUSB0UozBB7s4ztKgdAhz7Q93d4A
YiovMStFAoJb7Vm122/rZOy2AFwB4H6IBb7kWLqSuktP8sNv43x4Tt+XpideQWQt8LpaKGOpxpwV
hjVCYkcPtptsq02/HX+AsNP7A/TQpkWl6eP1tT4m2GVr96w9GjvTSR31xHH46+bzbemM0cptqElh
hg9JgHg5uv1u9AkaQzbRw8ODsi/JvrCBLBL/P+qwa6HS1R4wllvFeiZpCURXzhvwbOirKDb1hIBX
3D5z+68Wo2Ai3SthjKmqvtKPfSMu64yf+vzcFVQzSA2afP1RTzjP1ZXs2bUeMyYqC4pQlOUibaZ9
Dj8ovvzcYwQXfV6qovZ9t8/bSJa0Sws1IfAxRnApE7mSSXpU2NDRs/TzDIA83pe2gnG/WpspXTsF
szbrWanh9MxjtSf0RMgG3URoZvsHNpo7kW1wrrUVwMW1RMYNFWGSREkLiRoKSO/uJtlt76+J5+hM
xu80c5uZ6QAJpe1q24BIJ8c57fHcQeTDS3au35N/TY7lq40UrVbADwWvapv7hsjUPn/FB0+mvRE2
6TZz/4u06+pxHGmSv4gAvXmtIilSlGmppTbzQrSZpveev/6CfcB9EqUTb/cWs4PFPihZLisrMzKC
0cFdv7BL7rR3Xs/izOX4WhLyXASzCXG2WzSTIB4ybVUn5ItsOh1PvbXlmd/WUjPOkotRZy4mBrde
PGQw/PLmICQxTQ4eJjszBll9bQy8KtfPjJ7SmIZ0aa9O6/bg1M+FtMM6rjqxg+mM+E8y5Qg6FnCZ
bACTND4M+oxU30H9F0/AS1czJ8lPBjVELhtG2amlCmt7SujRXrnmascDVbWwdZeGOHM1oR/FmtjA
1TiO3NESBeKpEv1v2iOuto82yy/WUqlGPmivT/67/8x/y6ihMu8dcQ5LG/UX/vhg0eYE173GMTIb
Cdgv/kbaR7vO2G6bl3LD6Z92QfuaHI+4Hzc7nvTGTiYI5zeGsnp3SRlQSr+jz//fDM/TZqHXcWMz
nVfe4AiWk0R0tUHXrm+Ix8em7kCTrid55ofqVOJkqFJOnnzLEPbDtHtCSECxXc/9Cj2ah5+lI3Jb
t742OYt9WuC9YjaV8GbJzXgv1TvWBp7Booyu6Z3zHK8A5NHemU21VIT41Yx/tM4zhxSGnlTGNQYb
lURXCEtrRj+aSE42q8IlwPcCtzzVg4CSxTlydOfZeqbv768ITUb6vgPE6PHs30HKXk/FzFH5YlH6
OYtbQN4WxieDl4vNrVqDInvSkO/HxpYiwHllRGXzyh8qzHv0k5HGQMLNrMjeDlYctFq+3qd2RWWD
ZIZu0Q/kg+EoH3/ANLuPZn8WEMl+1KRDKOJS/fyKUvL4x+8gPa+ncuaVKiETOq/D2oY4tuQLXe67
D+OxjYXHwo3sez/WQc+O8HyS55gFiUYSP/kUbSUMyobMxPKIRxjYCYlRaBZL0vPC0Zlm6GYGwS0C
ImpwKEOX4zoQAj+yF4RgEz856Ub6FL9oul2wcPc9f2FhFviUg1ADEwALkX/gk03b6ANDJWap9nA/
gLywM3M7TOsqvjBiL7IU9Udj9fT6ytEJfIlYdenBfn9rXBibOZykzjJ+em6dIG5a5nv1p03O3Igg
OTWq0+A0ANSyC9txOriPVmrmaTR1aNMKEtun4Oetil8yZt2oC0t1P4S8GNbMeZR+WLlcoqKSS96Q
etlP/BXH8xlAp6Xc49K+m72b2L725GrABDpBqo+OqI+qri9GqUt7b+YfUj4KY59TpnDxDb1GPUvi
z94APUag/3SWpnv6yyIe8b5NBRkVKO6K6pwYjQ01XEWiL6FnS4/3cIS4iH46B48Y63ux4D8dnttN
8T/G5o1bpdQyGaR8JLwq9K0eq8gMqoSCu2LR0t0rVvuPpZmjKNSB4z0vkPC6QCOSRrI3aymhcP/F
eWFj5iqGEqoGEu/+pjD+tD4BeGLFk7XF6PHq5bHjvcNaAed+YWvmLrKx5tTBhS3N2uoCcFkmb/dG
8r5rluC+vw1NjxZp5iwACUkLlmfgAbFIU2nqz37bgMdXr6h5Oh6PK43mxma1eW82O7BYrH9+DjFd
7DO5/wK9GPHMgfSa63ugk5JOmplOXeSubTY27yyBCH8pdh4Nd+ZEokBsmtD1cACcVi9wkSGHDJaO
1EE+CLWjNX1O6eGgL5Gx3o98LsY3cylc18auMGB8L2/bN8VstuNhd562D118Hd3zXpOGlQxpRhHc
c7MVbZu2ENwulk7VGuXQjMgD0iPMS2CLbwi0EGx+O/rj/Tr94nxSIVamQHEauVFQjl7f0x5b5GWZ
CNJJlDPCQ8GzX4LxTNHM3ALo+IESRP1NAFvwtQWQYLqZwk5jIjlHSkI/uL9Ld9jdcOfSyGxvtI0f
M2qbSehPJ/qf6iPasfTNSX62bwFwUkj16MPGokuO5e6T5NLsbGuIYia7+TiZ3da6H0yN/5D5M9xT
TSp9BTIoo6ZrbMrvx4t2N0tyaXd2/4hZMzLdkExOU8F4f8mS/j49bYwzXc4O3tuUl8Zm4SqbqXVd
Jrl0GhuqFrvEXY8ffrzS9CVGirsn7T+WboLWupJal+en6XwDFlp4jTbr9vyz3J55N013aWh26bRJ
JPnNZChCJUhvdRP5dBNNhk/oYuBNaZnLaPrB//0QgLbs+hCEolqLzbRgETHjCeVNf76XWSgWJ3B2
+ZRa3sYVHqwwU+pv6gr6d0QBjCt3/KMXEl1fClh/mz4fDWzmscbQayA/BYvI1b9tJaSq3xiLLSC3
pctfVLdecj0hwxr/rg7otD2f18ZIX9MYoGwKepul77l71V+u7MzbCELRt4OA70HVyUwmivtja1hC
t/gsuLei4FkHbxMqQAAYzFa0BB9c0ycdDDEp2WpvPFS/TQ/1geelw34v8Lu0NFtUsWVULWxgaXxG
+MzEVCGa2cLTAAYKdzolsgk204KLuXfqL63OFlbjh0Tpi146hRqBVGSyYmukzsYn1HsmNiwe2d/v
pXrL9JvzzQSRuElNGsot/Bzp1DboHy0HSTq9vXGgW8oAeCQc8U1J03OrKHWXGBIysQfaWImrW9/D
amHQSx8wW9QWgpW8C1HLE/CY7keSm/yptVifesmHyFLgazN0EgzFSggWLN+9wC6HPlvksOxBThlj
6GmlFy+o0LLvGt1sGqSeEWoQZfVKWeAi/cO4pJl394F7aXq20kjIenLsw3T+xRt9eRJ5WwbUvXGB
g+t0/l191zTKuk4EtHi8ztBTtjDr9zY4NAgnjBOgsBDVuXaOrJZi4KOvIBENUq/99iU7egc/Judz
9+qjrvn92N4dwjcQFV/Ymw04SdDP0Siw54Q54nOfo7LeEheNgPkr4MzIfw/mZt0RbSM9RUDr+KsB
rV+W8C8628BvDeVHEYyo2hSFXQ/c69hoIu9TTjH6lliR+MqhM6U1ZC6JNVjd5+EgjgTAnaVzduds
X9mdhQ9JqfguutsUPMc7iqqD9FagpfX0CV1A8yja4ukrJYaxHv+s663F2D/KYq/Y0hfMYoqinkRM
eXyBZ0mvaEP+RE/r4eVNXL851frbMwdrYdHv7fKpM0CBKBSIQ9Gzcz3XQw5ejQQwsVMXPQUnXkdB
Z3ASc0rjHCrHX0nvj3fZL1fHzJldGZwNcYjTwItbBrsM2G4uoT7d93pgsa3BnBP7Y/3s7p7XBvFf
futLAA0AMlDr4SpCD8HCp0yX3uxTIPUFoSoZvZk8FCevx15litprXcWcVM+M+gTCyyf1s2RWZfAE
aQmXy9ed8J6NCpG6nyQzo+YQdnqg9SRgc5LzH0W+BbkrgSppH4MJ1IrCTReQJN23Km17m4kbyqun
ktn5owGx3fhvsoQXvfesvhzCb13kAm0x5NlQ53LJnLjn6keobV7zSWI32tbljPzA2IVL2+b0eN7u
hYlXRmdh4jDKXKcmBXNiWL1E7GSG3wxnSM6IcMakRN1TbsueziywLIclNOa9Z/WV8dldFPsJtKw1
jDhtADZ+jmJW955k4TjkelaUJGeOfLqQ9r6D7sYR+c9GmVNGFIJaiL2aMyeJp0VluirleKI1f1vn
Uw4N4W9R2s2XS74UCYp/8IlFuKSqdi+EvfqEmXMeYwadbzzmXOApFOL+HvdTaTI3esZAG2lHnq2F
RZ7m8epw4FSgL0nl0DGE7qs53E5tVJZhoZ9w8lRqbrNd/iwaoakoJEa9cGfQ1gCihyb7hUP5u2Mf
2Z1trjJXQ8nnYbfi7Pq1dKCMTuxjRQULiRT9tGVRUItNsqrM1SnVzZW3ChE+h779HBuaDPBmuoqp
8PR4Nm4T0L+zgW4bTATImeZuUmKzXpZd3j0VL1pA1Coi7SeKT59QVS21Z4aFeEG+EPvc7vSZzZl7
gg6Dm/qiAKC18iU42kGi6/MS8dptSenayE1GMwN3KDrv3BOSZImFS08hb06ut74hP0UrNNuoT4pr
SANhQQtk4gZGke8HNBL8uBTu3Hjj6UsAredliKtAjWp2E2nF0MZ8KmO4gouC//5zPxFKh5Weuuiw
Wfv9wk67zb7PDM7mly2k0k9ayT31pVXXAFu3381W2Y5GudslJ7hsM0B2kLcW7N7GWdd2lVlVPG3z
1MWMuycn+nHeol1GEsNPSfTHNV+jYALLAWUwvV60p8NzfHg+LOzluyf7PxOtzE6YGmcxJ1Sqe8qg
dgY1BZbUBnNInhDVwGE/NnbbPzINFv2q0BeDBAvk6K/v2MZrtJoVfebkiCv3ED6lG9cYSGgA00RF
yKv9Ac60J+hHHtEP9J60U30evVzPP4+/4zbOmX3HLKaEuo6aZRzjgk5gFRUkUwx+QyM90APzJzTq
gvw4svHY5m0j7czmbEerPsNxvOoxJz3OwCjbb8z462QGETnZW9L9EQXyIZsW76yH14NlxYby8THo
H2dEuUuR7bSV505VkUTAiwVuek/Mbg/NK7zKhTIx+JXMFw9JwPHU7v23ZCfSaK2uum3HkTWEKvGU
FC1tXf8J1yVdFxzRl7ra7nq1y0+ZZSIGCN0xboNPqWJLql97lkqC0z17HAl7dNsz9uNF4KahzYYO
eUp0D0vT2NHocL0Bc7WrhU7FKUec0uzgRyGFiWMNrgcUiL4fG7t5sUFMfLotFagoweg8oExYJck0
GZtMqukAfrrUYVT0Qu2002M7t4nOX0PokIQKloBVnQ2qDsKmLJQQAQnRk2Pzp42QXpX30s8Hr8dG
e7aQ8lcWyQRus0jXZuegwRYqfUh5Rgzyq3qEuRRDsilM2UTQTl8eD/Ge44DiL+RUIfjG8whArtct
6jstCzPYaidsx6G1TMHqztGf0+QvCMA8OeGMZ2hj7FGvAqzmE8emcxq6hC++d/VffYhw/SGZWihN
luJDCpmIu1Bby67B0149NMpXTZOG5EvacLfZw2meL8Y+O65RPrD9CA1MML1uez3/Ns0/f7aO41g5
2OyqfYpTLNP98PdUFaQ5G8mJm7ICxTuu53Q5SXv3BKESCf1s6Fqg9ep6Ajgui1CAkZhT7BmTvrvs
sN4+r4mvmY22UmMq97vgXetp164qzXy8D25j72kucIUgXQrQBPqPZ9ZzTfSbpoMTVYi7TdGjFFAv
1DuTB6fvd4ZmP7JEcX53wDALVSWwIAi/LuXiUZWGTBRljcKcMm7fYmrZbElC6bbVBD8vaUhy4Omp
gXRgPqe56/VD0/hnXt0BZECT0BaiQ868ySLIb1OToYkhgw7A9V5S4V2FqiPFBA/5WuIdKTRGzV2I
Nu+eN/STQ2hbBIuG+utyLgbNa1yZBcB0nEfm4Nd2XxzE7tz3rxWyezlVoU1YvPAQ6hKqt5bXw1Ex
IBAzvoTdh6LQFj3Kipfpwkjy+C/T0UAL6JiZnbxVBL0FxjCol+LFKXKYO3ZMovQr6MmDvOF6Y3hK
7ooxxBrPgqm40EKI30So1JM6JWNDxIyqgpGWq8KjA55oyVPsLYQUvwHp/ANAqCBBWJ4HQcQcc6jU
XVLFheSfkxQ1vCcVDPw64rjU7j5qUe8+RjBP69XLmG+54r3OQZQhg1le+cwyCuhKWIS6ZCZgKTDV
mjbClNsUjYz5GI/FOdEo5xFWPooaCYx2MFjJSBSTFSi3cjeaSjWzj2z5NR/puAvsxp0E0TlNz9a+
bLroUP92kYg41VsXemckTIjAQGZX9z86Tw/d78dH9K670gRNVAFpmnb1LLbyq8aVWFf2z0xI/X1B
wjeeqmufxroJRniKA6QbwCOm5Gkv6rEV6UZ+XEfmh/JhKbak16YGscjF9M6dSxJCOFCHRskYLYfo
MrreIAnvi4o3iDhj45bLSTDS/KlRWCKVnlUU23YLCXQmJtmzmukpY0nuc9mT9ljLtBGXTtetS5lE
eVQZ8vFQ8JPmYfCAKlc6DmFwrtGZnNsDp8cfWOHirxSaQ9STPDqVHuU5nZHWUxzUkSpsyYCSghcY
fGwytibRNDK49rVjlqLDG6wJ5DSnf3CWELegGj2bqDwsoqxLgrNvM2++mblPVWixPxWe3ju3IDma
qjNIin+Nf5PoT8huNeh/HliL/8cg6Ok7RGwhtFdD9lKYxctZ38tl3ZXBOR6etGccH2mTnFFmaIYD
0wRg8THLvzIy8KPOqqviWWmX9IRu4zcQzaDCArVNKAZCUO96IgImGUvOZ8JzAYBBS6uRZgrN/lbu
a2Ywg9MVYBTZtKRsdghXmfLYZ2bhGZ1Ksk9vH0lbl0HYZ1bhPjzWJZUWkhC3Qfz110177MJDl71f
jcL0dTXadX0aBriY4ILHrZYdXZa0tf74XN95ICu4EVARECDyNDG7XBssyrEZ6tFPziG/yaGH8cG6
RhPqBetkW9c14WKCE1tanED8cxbSsSDeEoLhNsGpgWxEADZeYlEBgyTv9Te4aRmyrRCl52aVQu3m
yX0HxAveVe9eGzs+s0t6incO6pW92RZI5Lzu3RD2UvZHw3UH5OTjWZ028fWtMQ1IROyOSEqW5m0j
fZJyiqel6RnslR7JkWj//D90p03T8sjKbK9wLroqZa9Mz61qN4feEcza0dZIVnullemiwzQLZ2fa
C3OD0LGD+Bk0zNHNOruNgfeoGUHws7Nb/tS+2dcvbbags3rn6Qgu0Qsbs72QBYLWuAVs5PZbzRM2
dOQTs2KdckBV6p+vkojHFdy1MkmHzubP1RKPr9s6OyOWaAYD2a4UvOOVwb0wi52E99bq0tbsmOVt
EcbSWGVn5asr4XcI6/j+JgpfmHovv1UNrVozzozHA7yTZ0XgifhWRuc/bqVfJooLbxI2hZBqgZKf
/Za2IwII5S1K7ZYx8xYC0Ju20pPIYJ+EnyIeCfLZdXTyGos5eNqGkf4EXEh4jhSepQKOBTH1UOcT
GqeWorzVzEtT2WNlqJXdBsi2rAdEJmjRg5ZsHNKseXaXcqW3uw85Slxe07FCOD1/D+ep0PpB1xVn
P9Al6U+WbsVm4SFy631hAjkEZBAgDg494WtHFKeVy7jaWJzB9k36/rkEzCA4sp1kDXZ6kI+Pl+fO
s0cFwZsgg10KcQMyF9fmgIYTBpatijOSoW1DFI62tl+u/GYn25VeHrmjhMZsLYoQb37LxYpZOmyT
o7s+0PgAnGYN2TvEK3PaizBMuoQLeoy3B9gOlGge0v9ADnek3boV1Z4aKxcXbpxbTi/t2ujMiyh9
xwK9CaPb/sSfP83P8Dke9djhwDizrtHYYRpUWYHk5Fmyadhajyf93hJraNnFrQc5XfB6XM95XrWu
wHV1cZZGPXdJ16urqAeqWNP09COoqVSx9LHFXybmm1mWIWgOFKAKBdXZMseaULtFM0CjSRd6M0Nd
MU05wvGG+lO8NKAqKohmpAx1WT1ODS4wIbbbiXQ8AmdDAmeQaYrK20cRIocLHWNEZjFajUqIBvm0
jOno0eqp/5vmtAdkpLFzsN8GtBm3vW+ViSV/8hVtGSicGjneJovMWbfaA3hITqRzGBj0sbn5JuJ6
PlDHVirPvkDYOqZx+Rom1CvMMhqo0P0JshXrvmi+Gb0P0rEXdbF7Fv6iyCRJIO2nqQYGN1NQDS2x
QpR3KgCuS7sFjIrXWTxFUQpTLK3XfcVpOD3TTPxPCfnsx4v023w3W6SrUcx2JVfEucxKcnlGS3ug
6QoAR8pWACvXuKl+xk+gJVACclfp3ywm3vuo2mFocsrKHaiiWlVIo3HNs6tBH2Q9rK0uXWnjU8xu
RMbIcrN0qX+UhH32pPwJjkJuBMKr10FREoXlwfD24lftGkq2gUai+9ozTrkS5LWsHRQ86v4W4apM
dCZ4ibRVFe0jzhwZy41MXqLlLsObO98NYW5EbUFFn4wrNEr4+BV/zUgklKkA85uqMNjS5Fo6dE/+
J6RYC41HKgd/njpgX31pYTpveztnm2K6Dy9unqCuBLlUxfLMr0N7y7ztm1VSkBi5tBWrg7zTJzJC
WzL+zWls4PVqpKtyFZhL5X9pWrb5sspoGkB0CSIU7rdOc/EdRcv4ICZTy7Ow736Ur2xX7GrbNzmQ
QHinZGOm0JrZD3Q0o51HlK20CncscZCeP8fklYLtEpJELDTI0GvI0pcIKD5LWvFmsA8XXo93UpAq
d/mls4fRUGZCVDFKeWaViqbVz9SuLT+nR2mFVY1Mf8nebYx6bW+WXi7yXhBKDzPD7UuzQr1GIKhs
gxZE1X3TtV2T24n72IpXzYIHvlOmubI8L0cKKSsn8BnYG4foxXNa6Ti+i9tOpVVF5OZ9HGzEHZke
RutMwtbgnx8fdf7OrXc508LsqHeR7GL7Y6Y1i6eBR3sknYEGevNwEkhgoianC3bmpFR6d2m1zozM
EewJnPL4O/6XvSmDTBbNYCDmm62AhEpolyTTdzjFh3yoaO+kejmavIzXp4Pjwk56j7Gdp6T5YV/z
p77QCyRadvU3G1LtS7GSJCHSulhlrRFGxCVMRbSCMmA2asxp10T77sRwq27cuLTWE73deTxpPsND
CyeyjnRXWRjTnfAda6sIwBQATcErv6Xoi/PGdUOsJUpQnYdO93sEjz9yplE1ja2G37BsQcOC2ZXK
P341wypiKOQUVA3Jl9mKqmybSIHkYi+LhhuT5qXvfaL88R2vfZaXGF3vVJsmawrS1Coezcqv77sY
YyHygOQwYXX2kd2p/vo1b8r1tsxeAQwSc2sMv6Q2ILWwCqBY0NA05hciirtH9+IDphTHxQeEfuN3
bBZVZzGyY4BEEXbbdWSrldMveIk7ab/rsc68kjympS+oGCu73jL78DSa7Mce1EEyTax6amVDxq+e
2vbpawMqn8TGW43ENKW18ZGTwvyJbQvKCbiqqGcuvaruvAiuFmJ2gNAxKAyJOH1cZHO5lYQikfvj
41N6J4uPmA3pRTwI0Jtyc0rlVEbas/Z+d3RYvRfSKZYsaZ9E4F9VzvLgFM2KyU0FTEIMEBPbokae
1qj79x68iMOKDfaPP+hOxmb6IAVvOnwOKjYzaEGhevHQylh9BVd44+96s0Pch6iphgYosxkh4SOx
VNUA4iGM+xRT6Ttep0sAznt7EE9LsDKCdROR9CyOBlpZzgupxh4EZ39TmK7/MmZfbgWAgdsvvFPu
2UIfraIok1ywOM9dFnkUdZ3s12fgsesvBDIMMtxIFqL+gMz3wvTydyIGdUKmAqSiIKidvQF9pWr7
bCzqs9A5Kvem/jDgHFYUkP+QyFsJUkVVzyiqaM1HC+mVe+9B7tL07Fxzcp7kQZrX5/KL+4wEgQqD
Lko0q1WQRwW0Io2oZ8+ytOp3lRjQFCiDrHTUpYf2nRIwEGEXUzA79FnaZRA1ruozlIXtU/gswc29
K6tnFcnivaLzC0fsrkO9tDc7x62YeznLwZ7LriE2GPHbAhqzeYiKy6HubLWhXERYjiqtpZy0dsGb
3o28NE6YcPe/F8hsxTVhdDOmbupzk6Cgkju5aIgFdfttXktGqYW04tAGUBBXPi3stemX59HppeXZ
gg9pI3MVWozOYdWRJkVQrCQ0GQ2PRSXwb1TpY/2RFl/J8Fw1Dq/Z3vCa1LR/f/wZtwwwUykQEbIA
n8Kywm/AdHGfRJzfS7GCCRgQBD+BBV3U+ZQW2yEk2jn/86PuDhJqOIHJ0bNkJ45qhEZDKkuy+aUj
MI34ZkZQZhORCZ5YK6fTefEpfhQ0QpHBpbfRn2HbFgbSjOqUGRk6iGmOH0zmRKKt+DR44/Zqp2e5
9XgyfqO/my8A6ygSBCpud2W2Jvwku85XSXXm3jJDeuqQEKz5mIiswQYO3imAOFUr4IWr3hwccIus
3Bgl+fBvjdfWuixRBwveILi79T0q9VQJVoAPtt3h8Vfe84jI6f3PR85OaO4WvBZKmKYyI0NBA9yu
iVPkKNN6FFHjY2O3uNRpf6BAj+YUFtt1nveVuAT6plWJK5CCIEsm9oh+ATw09eEtOg22byD1t1Cv
unsyLkzO9kGjpBHYq6rqXEfIJuLh6ru7NNRDZeExcKeAeD226bFwseHKJsygPf47Ng1UI/mmQVuc
oCNrb6AvwgZz6UYA0VlspKCUfjyvdxdxQvT+trSDGPLadJzGrZI3bXVW19y+82JajrASNvtYWbhA
p8v4Zk9fWJrFx9zY5Vrsw1Kdgki+SxnJ9Kri9fFw7pRxpqn8z3hma+YJIdeKIFM7I6V2Zj7ln7Cw
UmA4hI2cEjaz/W3l6o9t3okAwVUvcpzMaRIPXY7rKWy6wBOVVgI9de0bIXxjlL9LwsIe+X2Qzqbv
ysrMJTRurwYgyarO3XqgotH8LSYu7FxvrMKo9fjJc4TPHkk5jrJmSwP8LdDObg3W7tEH2++i5yWE
/J2tg10DQt+pWqaiB+963FopIXMbMtU57l4DBVLb7aFFW2pgCnhDd23/b6b5wtxs/3SBHxcj41bn
Iv3bZBBXUT/zKFg4DnfXUkRD0LScMuRlrseECDwca0jznhuNRu5PIqCbIloCBN8zwkE/XEDvIhL8
c5mwnOsbZgjD5uy5hidCMbcG2flSW9ndDQPYD9q5UH7h1fkdwpSyyCBSbM6lHtu9zuniXx8cpCPa
Uku0SRqqHdDEVveRjSejfwTLOOgNqbAHtMIQLV4vyc/jc3IH+QOIP/L8LFINqPLO82Ba56pakWXN
mUtJsSrO3Cfb6J6h0cqskeNSKJLSaDgWWdB46NLGQeOVYorUadEY1pPCiZcu+ns7+PKDZqutRKPW
pGLanBXuGMg0ix2mWwdRoKsh8USPAI6GdIaZqIQXuvX4xq9kiG28yMOCa7x3AUDASENbHAog8s1D
puf6Um3bsjk7CQrt4A6z2/1oKcdhP6AbGsn12EhIu9HzNbctF67xO375yva0Wy8uH1co1DZisSo9
iuojt637bOHuvhNP8ZBMmoBuUC9RlJlPHkaxypOxac5CAqBZv61zx22suHoSXXNhi01O4NJLahMO
Bz2MqHEAxYf/uB5M0HKq0ohed/Y6vX4DnAmQrBWAFSnIH7do5Bw2HthoVNrpFgqLj43f5J1QfxDR
twFk0iRnpMxRq2OfiWMeF+0pC+23EUes/nT3IPvuNtnCbTDfuL+WZFQJIcqCHJA4f6zEjZvFId+c
mpjwXbLOO3brh1AS8+tDONhAzi5M7HyT/LdB8EJOsBk0781uHzlg+bAu1ebE8MgHo2+wFasF/37X
xIQbR+kdmJw5KAdS4nEaaUF7ihNUenkfzS//0Ln/DgLNh4AfSRoK4bNZkzWfSZOgbE/cKJuM9lQI
EfG8YmEcN2WHyQwgJFiaqc+R1YTrPdjIDdeOk5lSl1flRl2pa3Xdvahrz+L0VGcMxQigaVPYHNVW
mZ3vGtu3eNLB3y1syPlFM30J0HIiK6IsBtbv2YC5Ua1GBEvtCYWWwMKLSgUdAUkYyCU5PmuxGz6z
m8/MqVD9+OemVQ15GYhYIDGD75hNAhuHaqlF/UlGJSEwhm0Gdfhw1xwj8VmqTmJjt/xW5p+k1Ah3
YNpbsD93ORj5xNaM9KiASxzaRTPzWu4XYVb0pyDwacEA96ieUY2qRLtSFl6uwrSe1z5nsiWgsQM4
DuBDZ+utdiLTeV4DWwpLcLVq4UFstyKKdQx6muHPUf1S2kQP8YKTlVUi+rStv93KkIWSDOWrX62j
/KWrnBi97oITcassNdyQ5DWVuTVguM9cvZYzg4uAdizEpbvn1mVef/5spaTS7ZhSwVTVis2jB5Yj
qPh5x0j7iSOiCSTWaPzn3+wODqBaEWAKbNDZxgx80Y18v+1PkarXlVUZQuPkTrvmRSN/zbjnATxJ
mt1GO+m9ATrw31iHygwe14hEtHngil7/WmHHuj815VHsG1qi/3hwCY4zcQF7FDjC51aqlsjD2Exo
cBnNuhdO7Re+Y5rY632joRcaVyK8BKLNuYy2DMQMHpY9e2LziKE5LyaINYd0wQlMr48rK0BwAGgN
xn8WfSKoQl6fBMaLhFxhVPYUjqZoJH6uB31FfOb4eFJvenVx2q7szG5ebCM3ClCiP/V77TkrSbXu
7YqiHHxyNypDSo+062Szee/swfHXAbfg228O/K95BRcvgFRTyvR6mK3SQlkvg3lp4/XbsgLAlkMx
kZvguKPxeKw3xcPfsYqIYeFdJRH4zWtjQyP3eIvAGJefCs5SCqtKjUSAClNIgkqh9ZhbPiSUqyTf
hk3zERTVB9SvaDisiiUnf3d9gZqUZWwjPONnR0kYozTjpm/pS1AX9/FqDLcl8xQJi6O+CTowxQBH
CjKPLjs499kUj1IhomwacKfuByGiOBzSk5hSlTkmR36q7/t4w5SD7jV7MCqI3EvlgaQ165zxnyIb
p+lHNxIANDwSFuAUuJ7+No7iZoxi7jQkjtYwoP9vFeDc66+wfOK7JTzWTWZyMofZVdEYAq0B+eYq
y4Y06l2FBdkgOFHIi/M2Mb3t7ZPdgp5689roAHyTZx+NlNbh5fFWu7e6l7Znc54IFa95Pk5v3O+a
6qV0CgD/63H12MoNRu93iKoEaBsCvKnOdD2jTZgEXa2k3GmLsb0B97rCWwcSd8TM6AqE/6tVBJZo
+8SRyBgJGO3OgoE/H1Pn/UB+FmmEbh6v//1BiKPA7IOVniOkWsUN40J22ZPeglY5o6f/4uzKdiPH
ke0XCdC+vGrLzSk77bTL5RehqlzWRonat6+/R+6LmUymkEQPGt0zjUJniGQwGMuJEx/Hj/f3Y+bM
TucPm8olQb05bF9eguAExq0f9/fjpviwiIe9xGRSy8T4w5vO2QGA5DFrpLPReM1rPsIy67WjIAef
FhVGHiq2DC/y1M8/c6PYW08c8cupsjbbACoPDyMI2254uPKpj+Be1tJZQVqTAOJdb+uYALN0svqP
ccjRrPw6yprXahhYmLnKcK7yZRra/c9YLMfNV6AVSoaNU1SAA66VwkBrUharo3SWdZ8SrxpQ2f5V
vsmZ3w+vCRya++K+y/KsPMDxYcrQRomKHmPJ6k4zmzKTpLNOg0zCJNTNPFp4kQPMiG8HdAHM2lYh
7hj6Vug25Wv6pmLqnZ5tRv2s5LYePeiaM2IAUTp7Yu9gRlxe/wa+i+zoeJybwp5yr+QN/7upGy2q
AgcThwWDhBhevt6laWzB7lHj6sBfiN/nQ4LCmLqVwLL18gU2xPt7tKIYBqqBwCYjDy7dkKgA+5YR
AXNpz8o70Ongof57//dXjvzq95kjmPWoKpSkBY/6J1IgGvp1d/3B1Dbb+2JWHutLMaxPYqG8kvYT
lvGBOMSd3I5zfznbxIJrcmOKqkrA70tu6FpH6ef9z78p1uHMr76fOfNWm3pR7/H7C0ekgb+HQN33
OztOHMqRtfIAXIliggtLGUqjtCAqPP5OPO2Ynu6vhbdVi5N6kf0pk1BTpuX35a/YR72e22vDE7D8
+YWAZMq6TltUKrPRk2bPDyZajtzuAb33Xwv3AJ8ZjqPE37StFxLnMC4G4NdUjCBqMOnNsh8lG1EY
ACJ/gKfzJn8Mtl88INWKc3R1TovKXwhFm6JS5zmWiQEWuiP82prPn/dPau1Rgo1BigkpQkRNbJyZ
CXqTjcsAraN4LF4kh+57u3tKMUjuMHAqXysX9EoUoxVpkoyGWkwY5/YzOxiemtjygUe2ypPBKIbV
I2MRK5AhVk7j2HHQ8TZseaCYB8VEhIWgAN0viMuZuxMTQ2wFIi2qB1SdA+DABjS1k82TcxNBL21k
F3KY3cI0CFkV8IyeI5Su1V+7aKdssifAaAMe08PyS/dWxOyZkJVhXSRYERj5Q044unoeF6tgfECE
SRrNUvx23tjAxw4P3JwQb5+YO6JSrS6bZabSGbNdnwEfV30FvQXFM+8yrliAqwNZLuvFZdQBba/n
GIIO0bP/O3MUb3A5ztHKfb8SsXzChYhIQ8dCKoDfX98fo0Po9t6wEznP5Irtv5TBgqxSMKTqKegQ
z8lztyFvlssbzbkqAC426IbgYxusm2ukkRwCXAV3wpbcCODn+xaL9/NMmIy5RSVVc/x885U+0c08
YTz6fQlr3hfwZ/9dAfMSm6EktyEMwNK0T21o1fNo/91bm5ct4Rw4bzGMMTEmWvQjsp1nV5v8oXPo
mbOU1duBIbOoPqIn5CZRQ7I87jsJnPbgcaV2Yv9tXJk7223lNV4S4P8RwhxJW0xVTwYIid3Ss/51
KnExhBe/zpyGaFRaNXX4dYpIWXZ8UO5oGFTF84Jvivzwv67kMGcRpUmfNQU43l1MBj69FTvNl7bS
wCVEXrUjF+thDPswKwOMFtaz+C45psKfy43LOfZVs3shgzHpOA+RJinW8vaG1DzQH/BXMM+7jWz5
4XQ68eCqN/g+du8WPb8wXJaetOGI1/2cbHdH49l5fcGcpMN74D68ft1f2qqJvFgZY+7pXNZDkllw
LU/EV3cPM3jceMvh7R5j6dU4o6nZYjXprrGTh/3X6f4a1lz9K1Vj7PyE1mSM0sXxHA9RUOzO5+cW
nA82R8y6olkgQAM9pAws/vWhzJlZ1K2mLdNJC3RI/kVzzCvlMe2tCZE0ZM7wyINZjkXY9WAaSU0a
g1zXMTeTJyEyAhOAXXP8iDVDeSmGvTQlusymDlMRzE2yRay+iTjg4zW9uhTA3JiwiQyhnSEASJiv
6lV+/5PuJ961XLPGl0KYaxLSoZ1GEUJEgpmMja2c6E5/lPaR22zp//DOX8piLkpage9IHyFL3kgP
4ZbueO78+pGgDmigHgb0BWP1wX0EZucRMz5mC72ktrpLZ/hEnJuypl4gv9CQQUQGx/pu0bswLK3e
p1kdKgoioHfFrX8UB2RjnNJBThRW7IDRqG//i0TkXEzgz5GEZ3P+sxhNLcVohXNi06Md7em4Gfd9
4GyBPjxp7qfgd874yDutmzkYiwUFW89/xDKqMdEwDYXUVDCPwtVEO30p0P4Ghjv36wSOt68vdB/i
r2ZrAp+qgdeM591+Z2PZKODyAxh9ETEXtTcoPgA7Pft4At/eWjc7Gp799PT8LAUvX7EXe1/bz/v7
LS/P943cBaaCdt2l84S52UUfDrlYpstzCMnor8xfdfDmlqBn3geOJ+G4w3OKmh1wxDZ31WvR3DdQ
5f+lM9de6+UkbWVIf3uD9IMvZU6403fR5ucerXIv4L1N3GLDA7mt+hqXYpnTxmQLqdUbiA1BDWZ+
FnsMLV2muNzf29XLc7G1zJGOSamKUQ0pou4+Lkyko40wUoo5TuxqDuFyNcx7aTRtJ5Aecpo9eBGp
fRyeu6NGXOCrTp8cG6quPc6XwphXLWuzVtAIhKnHJVE2EFvZhk/W82+wjH0MXvojdOGuL13fI1bc
H3L9iUoLD3PpJCUGObW28FT8BQ1o5L587V9/vaLUwHl4tcVVvNFp1GBRCkaBR9MZ09iGg65l5vCP
i/f+TnYGklSGbW4WTtBxuxzFebdTnyYJMHTRyXLP/vMnA2E5RgHX29JrAbls3NQzof777efXktCK
/ML5KjdfX59cm7dufJD8B6xBA6qDBeIockTolCMJ1HjyqXwYMRDnTDexH/+od36zaexoF/4pNoqz
Tx7BsehSF23bu/vKeoPF/raAFx/BaFE65jSbCT5CeSQPChpayUt+zF6tYwVpkR8fqiceveJiW27O
CUAFVB7R8YYQ6dpDqgajVspqRkq37EtnIYdy4EiVnGu46u4pkiLCB8NIKlACXospB5Oika/C9Kh3
NMDu5t2gAqLhAmDlcTRv1RG/FMUYFnkQFD03qHoGTG3eaT+KXexI1cb6+DJSADFlG1Q7X6YfuTqH
/mjNf7oUzNia3gQpqzKX6rl+SDzcPkdH0wDPoN2C4TCFC4+UDICaJQIPxcRodZMmwB8Z87lsKlub
fqTty5RuKlXb/BgJ4MlSbasFr2S1sjS0DKEKDhAe/peF7xajOqV924vng6V5zSb8A+og+shj6V55
ia6kMHaNqG3Zy4jbzqn2Ff0SOqfHpJfZJ+Pn9NmCssKIuVWm26cXt33pRwFzsabJBnPjsrwnhoJw
9Fxi5EhIFN+a35oY9Xa03EWFU/b1CwDXjeqE2mss+5z7frvga+nMgsu26saql4az2LszOiCqVvFD
mtiluitb1dGNbZ3JB9AyceTePiCQa2qgM1PAyCiqjMMxkKkzJ5MCmjT5pN8LRmPPdAZys/TULIin
r9ry0wgUYuNB0zC3wzKeAefdtNQJ+8+247xnK64APgdEgEtXMbCs32/JhYerRpFsZFY9no0/jXqa
61M1b6nw0X/pPagXXvCGdlseReSKmbgWyuxBosLvlVTAswSx9Uyp8erO7seHysCAynQ7Te9CC6qg
nUmH39Sd0sdBAjWhkNhz8WtSj23xyjmT5UG8NsTX38NYSLHqhwTaP57nyp2Kg5HhYaSeXqDh8xRJ
T5Mtp9TlYqW+fctbsSCqAYUCUkxs++VMBlpJ/TCexb0cOYb6bDTjJpK1TVN+pOZPxfArPQ9SAl7+
Fws9iSM9ls0um3dKf1SIk1dPozTYbXxWpo2uPppJxXGtlnXf+0DmnPoYbW2NCBRgOijvpSXEm6SL
D0Ihz5zbeNMMDHQs1PC/W8GcgJFNsQBKz/Ec1W9Z+GKA8xlZUPTiZ6Uv6GcDDYSTqwD8hC3I93Xl
yOFRaJ5T6VSTF0n2xegnRyfWrJMBKB+aJlAMR9Pa9aupJXNpKpE0ni2SmKNX5GXmRGqm/rImc/YL
rfrbAh/+WGtV6InSeBBSICVRxv41EDPnJCGXfWbPwVCXnjmoCUB+jKVMLWEs0mYezyQrcNpaoe5M
zNfh2ILbh0ZTL6UwFhGNYSRRCFasvafDpg8Pg2SLCsCtv4ThnbO7a5p1IYstA+hpreRCA1mZ8CDk
P8387xx+6B9y8ZAoToSG6zjbpgEdX+QpANZK4yx1JWbAWpEwgluECSbo0Lw+3TgxK2UutPHsgopK
mt2892yrtrVdepxs1fTf7q93Jcy8lsfcpEIvjARXYDyrG9K+gCKph5nz4U8XG8D4N8N2+o2/twmG
1EyYjkM2Lq/MtgJFuf4ERqF77IfeaPJ4NsWfxHxsxcpG+t+j6RYDGYb0YGAw5CAlj13WujX9qbe/
Jowpmosd8iOgsMWopr+08vTcV8dDW6IZf36ei03WaIEphNvGHJxSeGraatcC4TuogzNxCrgr+olH
E2kYABRRHfnu3794quour9RJqAYgiARPI7k9aoUfPqlVuOmSLDAKlaOlK0p6JXD5oAuBJqo0aap3
wzmdpGCUml2VY3xTx/NdGY/AQO5qIX9VQWYMtClok6/FpERMx0qhVTA1iZfXaBJAc4w2JL5KcNef
7msiY0r+EYZgQwdPsaZjAum1sCjpQiERJLD1RDk9SUJRbCKz5QE415aEgAqEIYufA8W6lkLbvAkN
K6mDEr32mrzFQN5NlUZH9DAOYLK7vyS2YIY1wZUCGBitZ2A7B+z4Whr2V7AGKy0CC3yNjS1Ytrmf
OgyFaB+1Daigy49wfigSYJ+Nj9Ti+ee3a1VAk4tiPODO+KfGXG1RHOikK2kZEHBrGdGHqETgF9gB
6eRaCa82cHt818KYS9xlVJiyMiuDAm3RSa3ZQ8mLBBitX3ZTQYMdwKGYso4TZEQIYJvOjd7MgglE
yXQvHdQdmHa3DRCLeAFt2ttSvK94BDfLGV08cf8vdaGwxVTXZW7O9Rlmpj4otQypkki8sZGcbGFO
bMKH3Cg5Uer6Av8rirH93QJrAA9iFpQuAjrXNJ4zwqPA5MlglEKoU6FWjYQExVDojd2XCTlqSW66
Om3bt/v6v6KAOLD/roc5sNwkQ16KVhbkEcjd6K4iUEDzICroJTc57YU8WcxVq5HBKRIDxySeqO5r
41v7O6KmQ3LDu78oNjC5UYjlSy6MrzbOepnmkKSnWzo7I2b3WQQY7UmJX+K4duET5xgZRtDgHZZ4
uEz//gesrtQEKhGozYW8nzlBqw27GH0WUMgBL3QE7r1m8EWQSpModMFtel/a4lux6q/IuG8wYpiz
wXp4rYG5YCOAkAGpjmlx7MqNmrmtthUy8EWeVPHzvrjV3b2Ux/h6BpGRcdMgL7MFW/QK9/H5T2nP
Xo40H0cUE1x9H+SFKNbVk+cGE8cyQvDieCI95PHX2G46a0JDvh/Vpa00LbqKMHwMpNH3Ra8doYIe
Jh0Og4KsDXMxsnoykV/IAaseBTdB92tgmpNdF3+ymKMsbPbwn0VeiGLuRZxVhlpTiBrnHzPYnKXQ
luUeCYVDAvXNpo1iuNE82IJcotQKYonQ19HP0aASd3/NbM/KzZcw9wZDGOdO0yksz64KBq93BdDP
uoPXPReP8aP8MzoOT603g+4ssbPSdorRqXjEFqvafLEbjEdjqlkVKSZ2Q43e8X7M70YYCKPTnfM/
YsF5r3iyGE0OSZZZg1mSwIg2RVzaMfx3wa8qO//UDV/reYSWbKPMPxuM0ZoA0qN3VP0+gAvDtIy9
CCWjI4hL/NlHJ9co/M6L2c6RxJmfhe5T2ffzMdHf8i5359qbOp9PlcZkr74/QgWz8kKri87+75zv
xUc0Yp1MqY4dzhEKK5vxkL/nsp2HdvU5o/BA3ftaxWY+/5G3cB2DhQLIcBZ2WAtClhstyQNS1opk
g85kjMDqLIHYNUp7qXMH3QBBl9F39CtPI8x0IKJI0BKPLry3+9+ydqvRsgK3EXkTxG/MVWvScUTs
AgXX1MYX862MOz2RQ04fR8JrZ1ssBGuWL2Uxl6kSUz0y8F8EWnkCUxkRngQewGi5CzcikHoFW/AC
V2O7QjJFxxDRBpbYygYX9ccKNBCxadoTiIrHn5jnxzEQa/LQxov9AzADVU/G0dJbUZ2LviJBOB8j
IxCTvzoKjj3YcD8Ga3v/qFafmWWmBeZbKODVY7sSE8TZdBIFCGveQHoEVsVesuy0H20FTL2iYBcR
gMWVBo7wP5POsQxrKwUDpAKabugvKmHY+Ys7QhXASuM+ywMBYxDyPD4KkZ8bkT10mSOY3lRyXJY1
eSBRE5eWo0Xc8hBeyKsjRUnAepAHdSLuNeEg1aAeDp8j1TUKy2m7jpdLXjN9hi4t92Chu2YT6Crp
xarL1RyPeImidRue/k4x/v9b1Jwjhdd+vLY8dAMDJoDJlkhGMQ7RaHSzKUZWDrsHqo3MljBNgpQg
88RskL54oXHICVXZpOBidNCPqCxkAOCuR7Pn9YYaJJKkuhGKYJ6Tkx7iDaNKALpnNNa2yrm3hhMx
w+OgAKmgeOJUOPJD1D9FuXgsZwygqDR3Tv4IyZ7XisFSW/zzYZiLghuEpLnxHZBenLQVlXMYhYQG
ZpHukl471G31W7HKT63YmqBWHaBwWqj4aiNuKkF2agSi4ACP4b5KKvXDWnfEen4S0iWtz7lyK+ZR
BU8oclr4OgyeYMwj2IEHBcAbGhj63zGcHmcZlTfB7unsRsJzkWZufdLnzO362B7DrQoSOCFHVbrf
zeFozyIvElrkMfYNnOCgy0dkjGbDb+DHxV6lea2G6CXPg9AMHU3tSkc1imMypLJbRi/3F7+69gtZ
jLmuezDghrO6+AIuRhUCiOxgxJDdEDc3dM5G89a1XJeLdeVRQszGNPA0oKENzNOTjEmmrV/wGMnW
nl6oP9LjJthf8QAzDg7Q64pJLZixepA3RYYefBFkEomVuVMmOl0mujFqZ+gQcY08O9/f0JX3D7JR
olaXQXnIPl8vEoxlU5r3SR5EXe3QxNhlE1h1QYl7Xwybjv2+UAt5PRB8aH+FfbmWI2WYad2ETR4o
CTp9mxGUcMNDF710xm+CjttWt2cwPQxhso2a4ZeqvhLQ8d7/hsV8sXoKSlYRwzZBAYqc1fUnVF2t
zHNY5EEhSmB5H2NMIWxBTnhfyorJRrEfM7xhttF9yKY5+qShYtZiofGsf4pS9dJM7SFvzxP455NJ
PGqR/FMpNP++1DVdxSuIlxDMVuh6ZI5RLntNrUiVBxR1VaNVdwQ8uigg2E00cYz2msZAUTHr97tA
LjKvhFwoOKGhxQIbUbLNzhI80liyJ4UTrz1+VdT304CyJXJGzHvbKCAhSOJuEVV4Y6TADWyahwSZ
Ao5qrAtajg1ctZgsyKwJ4WvVJsaQB4mi2lH7mgyG22YcBMOaEPSfgwwMBQmAd5jHThHUGPMv4T0I
8mB6vSF/DjUVbb3VJ/e+NqxpuoVMKSjOQPkKcOO1poc5LUWMf4NBway52TzRhEcGtqLlCxgXoAXc
JwmtQtcStL43rbGiRVDPPQ33+di2khOi/LcphakNd7GgIEAWwslKXYzmFjd4ncTcu7/MlQ1F+hml
Ow2pdRXUXNcfUSnpVMdtXwRp9ozWf592mDkQb+8LWXMFMOcGjWtLWzUaqxnrnFMSm3pV0SDJ3R+W
19t/e5B+PQWvaMoDXvCts1Nb5xiRtYT3pVA2pWKVJtiZcwjNmhoIAaeKt+ME9aeopKe71nLGHtMs
vFDdltlbnewFsL7eX/eKM4i5feAOkAHZQvWa2dyeEiAKMFkqyGpR940kDr26VEc7H3QPWXJQJ+i1
4YMlhpdtX3sqNDQlI0m9NHHLrBuaJyOVY/wjwHNV/qpE8NjqdFQdUaTDLmnNRaOkdFNOyWhreQVW
RkvGSEUpzU+FLmGgnlI0HPO6thlo7TagZbB8+LBrTRuFVCGlYWEGgpCZh5paktfAGdrLZSXuo8qK
vHooJ1dTY/H5/jGs6ThwJAt81dBxHsufXzghYjz1eW4WZSBosx+W/bZInakSN/elLM8D8zSiVGRh
OhA2HCEjY5pEK57HdqY06EKvqn7J/fbHoH1xc6BrYgxMIEJkjzsP48QshuYjXsca21hmOEWSwl8c
xR06Vh5pP2suMg8NR41XDBUKR3BtlpgGpoK5vXMeY6RYRsugHZS9VDxK8KxaYhypIrka2fYb0So4
Itcu76VMllGtKBVUT/tqkQni52MifvTmc0fEXY5UHFEewbvuNPLTnKhuXmCwId2UvOT6yguw1Mt0
TKfDiCQ8Adc7bUmhUNO5x3yTanaE8aOhp/sasxb4LwRAIhxXDf4G+8aIRByyohrKoMoAbfJEsKaU
iBS9vn8byJs0dXZEgGbwBk4fxYqnowNBitHgeOHAtc1cxX7SxzBUEDJ2RG68XG1/KVmnOJmRiGA+
MkvOU7qmP4aKNBRIUoFfvbl/Avgk8mmicKw6QMVAKVfaUUjjk9Sj6NNbuyrT5V3dp5WdSYLI8bVW
7A48Vfh1ANGhWYBlnKLIZhtpIqDyaDWAnsROdkwz4tcYuyFg/sqgczZ3RW2MhX4Mzh2e1BsKDyWc
sl4paxQfux9S19rp8O8zNgsdn66j3QKgQJbpMCWYX9LPuI6potbbaCpjm2rj9NQoJAssKkduLsjR
xqwig1PXWjGkS3pqYUdF+RHl+OsbMSjjgGE2cxkAqIQkldU+9N20Tef/oX4LWwOSC8wlw3BktqFE
lKwOozwy1Prn0Ykj3Y64PSvLpzLWGr2vQH2jjrSUpNkrUGQ5RXNMFUSFsDdhZPq5dSrDNUMMMOzp
c2wA75EZvTtUph1ipGqb1xykxpqioFsG0CksEU808wmTrkZWlxRVAPos1M7OTff3vn3hCWACmr4x
ZzAikipoisMo/hgpr3GcBU0vESloG3G1wbuJ42KTh1opxEoe4qAK4hf9pt6BnwXI82Yr+1ruSpVt
8oomK8+fsQzbVWVkvUBrxsTARVzlaQKSjyAHPQyJxaORH0IMNVZcTEr999uHuaQw/ADeotOYsf/5
XIpmSZsqoEYtebSZRSciCecyr60Hvom0TBZETM8qgS5mMm1KtQrUssbUNAwdo5GNrhNbCYfTiBFr
99e06BSr9suEYBPcWeA3+h4Wd+EK1UM6mlNP66AhqHhF4x6cqRtFFDI75ixszVZg7xA4Lbnlm9oL
MskiopqsDrLUrDzVqh6HrKPbIuEo+doG4v1cRpHgLiEvcm2TZiCFx6ZTazh3xB+EOJDQlWQMqO2X
zyKvgrlyozD9BCGMDCoecMwyN0ov6zhLddIEekjfZoxLL9Lq36EYlyuFzAB8AvjvCJY0xtnK8mEa
UBisgrrpiV2ADsvrO8Krb6zowdL5glUgmwTPg7E9Vgj7RySgqeTaPPRoOxDmcafrmBWQbP61xsFZ
BUQG45i+KxzX5yOgyEqUkrZB3pqumny29E3EpJyKN2L69mjQCIj3XQE+DLkpFh8mC3lZqH1JA30W
zcdRM4ePqEJO8/5qbl0ZSEFNE0gSZOJgF65XIyZyOkgRXJki7h/UoShcuQ8lV4laaxemLaZ5jWZp
p2MjeGY7Wd596benBlMLnxTjwWAwME77WvpYtyXFi0mDZsBUroak2kkNDeKGmGu910Yj5qx2xb4v
th05VcA7kMZkHcVRbiUrVssyUIaoBJeO0EoPjZiaNpEE42FsivRxbuAKmHUeho7ehPq73pdSbxeD
Vvr3F3970XG4sPj4IigSjuF68YmeD7EeIopLpOkNTDkPChCaut81lWMYPLO8EkBDmm4iM4POIwzr
ZsxK22TxUMtwzTMY6NxtmrL6CQujDbbaE/k0UoqEtlBUGgZ3Con6bqLmJT8M5iDHzpDV1O6VXgB/
3TgbvFalNS1Y2PAVjHlHrYDNgTVWjxFnlVgGemZP0alNT3Xi1APH11vbbhCNATAFwkVEs8x2p3Wk
pX0ewtdrGn07RTTcaGEieSRLNVcIkxchrXjzV1ZXhoYhXGFAV4EcvT7ifhKLVE3hTrR17IuCkDtU
y/dGlZZOpTe/7uvTbVywJF9Rpof/BUddYU5YyluNFjKENRT09yiCWCkmMU7OFGZ2l1ke0tycx3fN
eMBdx/A2RF4wvMzyKNxn+AAwuk32IosfpeTFxl6J7HbfqJ+pzrPxty8wFnghjjnBoWssEWzhwLek
7ZNRC9tR/wkoUWLf38c1RcH8CzQBYG42yJYWw3zhUqhpVFZGgXgHf7wZSOQ343Qce8QHMglE1LP/
B3F47xFewc7f5NS6UUi6coL2m6BLTuJodkDl/3dWzN/i9CcueUihVROIcAtWANThyJUzDqdkyGKt
qlIZ1A9Z9tW5sl+bbvan6WxTcqTX1/urWzszVHKX2goquWg0uN7MLOuEBvRyJQCeo200mHOHYQTW
pHI2ce2iGQjJ0WC1jGRgdT+OMILSAFtDEBLVKRqxdCct+jnO6oug6m/3l7QCBVKxIjxcSwoJpnu5
iBcKIjVGGAuZDGHIw8pGsY0H6o+yM2Pag+LMGFMUl748vRnWi5ip9qDBeRseReM4Jf79T1lTVVgV
7RvpAOQ1c+ULDDhQSGVWQYV563rQJIemPhvRVhM5glafj0tJjNZkGglpGBsVMr+2bjidR23yR0ts
DNna0cEOO7AFu/PMOdaVKii2GmwPyHUiLgOB0/VWJ+2clXAfqmAWdUdC0jcR8h2pQVAVaqDzxtjN
cHxNS/I6l7ysxAq4D+UDUFcjkF0A5mwyq87VQifpXAU9UH0ILorEratjW4MoVbVpeiSYJy7/EssZ
EIwDyFvcLheepo4Xd6ycMRwjaBpYCpBdZ98tOSEVakTY+RyzkCXw6cgDbqriclyjlYsKIw74gI43
cgFeXO+0QY2ZxKFQBZ1sBC1Qgol8IHF+vq+wy3ldh2swchdSGHMw0WqWkzyq0d5G9rruoNfCRu7F
awuOwq4uB2kIbNjSav1dwLm4o0NEE01Lqjow+84TTbLvSnnXKuPn/fWsijHALAs2K9MEhv1614Qu
qsZwxnqIoFhujeSok1Wk3cTILXDuwspju8QB/xG16MnFigSx1PooQ3NF3EMBsqOWRk6cCi9JK1C7
slI7qwqHhryi3voKUZ3EsBMZOTImfEvAX1wrWloHFpxUsk3+hLwYdFUnADJEBWXpRGVRAFpI4XZX
8RLwpjbaKjwK71dNLS+jnBB+TRLquBKkwE1ClHi9hV3VNNOU1nUQAU6REN1Vsv1cJH7V/r2vFmt2
C1NbEF+gGwY4GNaltRpJFsZoqAOJSt0poxOmhZfT/LvQ5HZTlxQjEST10CfotZ5Fed8mVOLc5zWz
sWA2v1ENwAQxmpnqc1dLA77AyIir5+CNRJel4CeC6lc8XvE1HbmUxaimLuRhl7c9Ltum1/+aj0b/
+/5+rh3cMnQccSIqF3A1rw9OoKUBTv65DorsNSIblX4AkBlKr/elLMaHNU7fj4xqLH1Z7DCriGjl
0ChSHczthpYbRfl5//dXHHTM1gBMa2nnV5CmvV6FbjWC3mZwUhQhzh9jrPNnLtC9mOLfKjMxPdIS
DEenlc7RhbXzQXIEjjqqp0AALAu/MB1R3wijPqD7i3Reaf3U4pPZcIoSa9bpUsTyCRci6p5g3qYm
wj8gqHoUBoDmqMYW07NqtZ4oPhHRk6vN/f1cU/ElFYdYDsQMMMHXMrsGGXf8WRXgBvVa7/bqRwVW
qL5z1Dri5LZXbzQmz8CJRbgDOAhzn8Q+SqTe1OugLuVfQiJKPlhfI6dWtcpFG5PkS0rWOjSPCreJ
gHLryGBxAry19WroGlzKJAhh2SY+K++jMY2QGWybfZlYDwhgXqIk2UiR9NjqnLTdms5g+MQywmsR
qTNXLkWxpO6TpA1iiXh4bXK0wIQS501bu9eXQhinI2rAbirIcRu0SYFm1M1sPQmDXc7/g90HAT9K
n6gu3dLFCRjWFoddCYfdGsWjLIHuaTL2TWqpbkyVlHPb1hYFvhCgeYCCURWDUcuwLdDqMSLNDjWo
wGzQt3Yr1YNLtGqL0dctR9zKQaHqudTlvvEubFZfTA3UsknYBHXbQvd0swK1D80Am4sFjqi1KABF
eswEE6EUmBDERj5KmFlx3bWBEZclui2+ihRobgyNVNxpnK2gRTuTb4LQbks6UfEbOS8eh9go/DiP
TYBfy55zsiuLR6FBxMVciBQw2OLaBFSJOTXGmDZ45QA7i0xb6TtXVzb3Dc3a5UeBBl3IS2YFkQiT
6LDkseriOu4CfWNV+9D0kurQgsIj6neUUl82wJae7+4LXVGjZQIbILSwq0u9/nppjWGk6A4mXQAC
DBM15oDQX5zzXNk95BVFhLE6UM24IdciijAfYWaa/tul7LTnUlLstBOdf7+QSynMfWhIVCn1XPfB
MNvl9Na1LpWeBlTK74tZWwz8xwVPiqgcp3S9GHlMQ9IWyRDo9HOI97HkKO2f+yJWjgRpY5TpFm1D
pMTYxFoKqYjawhDk8zFNXktgqcNM9qyi8+4L+uYAYVwRpMOBvkFqfgnIGK+7mcRxiIVmCERHnveJ
qHxOcflQVz+QHJ9ijMnAABeCbhukqolL820npY6ujlslfSnTJ9X62UdOJz8X3W/YbW045cSTSpcW
qW0AGB06efZeq0GZuqLoJZMNh0fvX3UMjowsZE3elSdVOw4x8UxxPrTT+f7q1rYR8ECUmyxwG2EE
xPVJJblmWHMoDYGRpG5huRVaeRrtNdETjn6v5bqW7CssP6wWXAHG45omUhLd6AaEZwQp/sEJ5UNf
Kc9RQp/a8ksKo+MIvhUQENpmknGsxqJwN2eISBoTHBfeAtYwj7M4jlmmDMG0idIdyNk2SMCm+mDX
3P7wW89S00RcYU1H5g7TpRndT3oyjmJqIYPeA2KDp6Y9pG4S/6mkr1L4un966s2yNEBtgDzD6aFo
zXrJCvgaZ5SNEMJrYNyC+R95ZAW3NxnERIBmmciKIgPL6kc9V3rU5Esim9Syi/ybPagJxgGrA8fH
uXVaIWjhqAXjC5AZ7EsNbhUdfmOK1ArRW1uMGyCXQZeX6OjdzJ2ZiMHw2GeE40qubCASStpS70Av
IVzKa/UPR4M084R4F1xIR1LrH5JVcOzHiuIDCYLIEz1J2EWAMf6Ps/PYkRtJ2/UVEaA3W5JpyrDk
SnYTULfU9N7z6s/D+hdHyUwkoRk0RlopMoJhPvOayzEmubUxXida7adl8bNFsbzSyt+ZHd47Tt0l
3qDHjY/IqfDUyG79ack9Yc97BMJbU33D4mImyOvpbE56X2WVXcpUYcpUOaRScdDFP/d3441PSKOc
yhjlWB0I9WYx6bmIIWqpjlVV5eYx5jl9OlAja0RQ6Urnh7b+n1CBg8p7zIHr400WQE9tnRh1EXOd
+x8ZjzRga5TrVvMSh9nZoCZjRkG44t7S8FnTP92f5vWVCWxPBo9CaY6i1nanYqg3dVBrh5cZXORD
pRW6r9pR4kddNz9YWin798e7MTmWE3Qk8EiiHmMT6Kl9VCr5UDJe2Z2Bm32thNpjIIyahj4Pjwgi
He8PeH2DMcE/BtzslCad87BCie6lcKyzCscrqn0LYNbCDk2FeoJ9dro/4mZJiROAz5ELr66a0Ai2
j7mih9o42W0Z1IliuSAI0V5HxMnTlWR5yjpjr9e9udXexlslBEGdEjnAA7ncL5Ey2oaQyyqwYATq
9F1jegO19eP+rLYQzLdhdAJhlNRWLPY2T7X01kanNGEYTEN9i5PzqAi8dbukqrzFGrV/uzlLPw5j
iFjJPFtPQtEnXy1GJKhjsSdhtdlH669ZnSEdZEXW0vK2quxUtDpjVW0DSZ/bo7LEnwsreTUNxFqc
MNcfJNGMO3ffjXXmuQVQQDONdd4WO4q8DZdY09pAYwdDVpaix26MxicdGsDOFtrSAN6mxwtIgdmA
G0lidPlN9TLX+mpRu0CKlNQ6zoYjgO32EF6dNJbID2ITLpHRNlijlulgHySlKnq31KTwX2Gkxre+
HaQPaT8jfpj3C46rpr0UmouESNkcmiaD2hwWhRy5MJKrnZLNto/19uvxANSwQtR5b7cnAMYgz1Nt
t0GjZNXopmFSn0Nryf2ytLrUbYdRorURFse2N8tTKk3yT9CSnepGfS0dpTopjoUs9Y9J7LRfdFEh
b4Wpy87n3OZeb79ybcEAdKcFclW8StMlmqPCagMLHRCEMpLmQyuF4MqmbPFCO6uPUttnnmFGDh0i
U3JDu1B2PvTbqfkjluNHrPk1pZA31i1Z2eWHLmdRWSF1tGARqa34uSqM0FenZSUUC2siRSvj9gvn
W/THCJxif2yAlXZuMU/hP+MgNLBpY1cTmSlD/c7OZ8NrDCN5RMSlCGm12HNF+joVhWtHkVn8E8/T
0HlFVghSjCHUXg3dIdSSNYEFaDb1onV7ZZJf718e10cH0TukBRAiMVYw6SblbOJlNtNx7oJSVcpD
0bQKNGYyjsFwdivka+i9XVHeFeJjbmAaJ5sV7es1v5VlxpIGyxdhpmpe1yYRPA5h+2UoxOfJKkFf
StF8brSeg6Au3zMNgsv9Sa8DbX8ItwWCL2jskeNvfkhYNnElGeyv0pqcAwJcr8LM0nMxxlSJMEE1
k/bvHte3zUQtG24sAlK85ZtbAz8vo0n1pQvMpcJeBD8Wv1v0xLN6Mzywz8YTKLru4f40N4HS/w0K
RJLkAGdZBBQud3CMDyO8K6ULiiFuPtBxjJFBKkrfqvv5QDTYnnol0k/RPEeeWMzifxkeVgDneOWz
bkEVMpJLed/zuc0K+0ndyMfvhagVN3L0X2ne5g+mLrVeOjSqR1l3D6iy7eWus6cTQ6zGi7gC2TeJ
oCHTKbeFNASm3MafMrOt3Aabdre2J/MU10V80KZ4Pkx92Xsh0fsRRTvJI8z5qIEZ8rparcmex/Cr
NXR7jb1N6PP220jyAbCC9lMp7V5+GYQ2YXUpYxWEIUULu4MAgmqfR3aiuDU1vw82Pbj3VeZo3v0t
ceO407ZcczlEWwgENjufNlQ10FVsgiHBFhZf4xaeqCOZvXwSOgd/ZwtcB1xQicCCUkOjHs6nuJzn
YvXRiN1AE5RgJz5kOnQx3Wxx8DAqiCFpZcRf789v/Qc3JxuGBjcjtF7IRds8Mg6TKFlipwkkFcdo
ad14lM33Gm03p7XWnSjTUPLdkqXp94wg2MI26Cdh4najDFqDTxfXv/Q+FtlCpCcJbVx2ssgbw9JH
x1B3FapCfWazmma8AB9cJ6fOPxSsQSVw47mE7k/Y7aRYN/YnYRSGnFR91bXaevndrEpxGrLJNqi7
xu8yw7PM7mDO4B2AelVWeWqLPfWAG1EsQQkVBvo38NsonlyOWY1NkQ59PwTcTM7X0Mi+TmZWHqos
N/zISOeDMyGFOxC2umkilR6lNHqqsW5U7jQI8/jXG8kADMa9xR8rzOjy10xJWYm2WIYAJrD+MZpC
FLKHdq+Qf+OGpqpogCxHExJ75k11saI3UcexOgSpnr/rHXFMLdmfJdSMloeyQYLM0l5HPdqpgdzY
R1SNIDkDDmW1txfzpCxFYY3NEDRhj/4qWB6ly3/IbXSu9fP9ZbwRLsOqWHXOkLPlrd1qJuYlWXgr
jCGQlS7+pAmpN8+5lAzYiXcieWcmPQZ6wq4cN9K4p325aoGcdk2d/9IQ4T2Ocmm5Kc/Yu7CKp/fU
zb/XWBufiXHbhyaVlPeDFhk7t+StBcL6iWqstWoUbLu2IdCyfqrCMegg1IyGMwBYGX5qU115VZOd
7i/RjbNG8RNCw2pjt5bzLndaZY5a3hTrOzU1g4dlk+VmWfarC9Uf0dD5bQWeU+/24r5boyIpBZOV
2rZBxn85atKbvdVX8Rg0pvGpzZ+X+t8hO6WCOKQ7GHK0Qyi7sdG5s9aS2xtZcJsU2mNSSXgNj0E7
mOcptJAi/VIk2bFKD46GMu4vMc7u/XXddq7WR5YeBzkhjj5U77csBHuGLJTK2RhYi41WTj7bD0Nm
DseQl+PU6fJwavW4PIeYvPq5YX8jzuwOCrVON3eikzHbexTyG9tqfQS55tb/roD3SmiJMMnbMRip
4zyhp9qdZmrVJ5WL4UHKlj3yz63xEIAFD8L5401c98Af5aqlnxSp55kPFH3xSwD2LifvZ6iV34hF
u78/MwAjiWYoya2Ytc2GyjunM5ekmYI+TL7XlHCc5b/KmD+HZr2D6r6SWObDUnsDzrraSFPv3JyY
hEcokZ24D2ZTnV/R3/zct8l3tN0rX06W5SlUM8ePGs16heJSetnYNu9CaUkPlhzHkevERpK7c1X8
NntzrqE7ONWnlokdBRVcN8K00k3KdDqhtqIeR6oOOyf+rWd6GaXwxtHfW0kJTGUbP7SlhOl2m45B
olsJYgVSnz2QOtifwlA7psOQnMO8az4gRx6eI0uKD4oKYH00CzLdOLeOVaRNyGOamt/RSDk1deIc
e8fozuVQ4D+TKt0RS1fhypn9McoTyY+cnjwHEpyXcwv5aZU9xsMAcHXo9iQ0bnwdlbBhJRjBbLOv
aPsTVDCnybsxqNO+8sEkxZ+SoQ1fY9p1h3EcmtyNWu0zrOTZ6zCFOBbWPB3UuUn8oR+XQz+DLJ3a
oXtsxkg82lxQXkNv7OQYoXkqZgPjcDnOoMvV8iHpS31nI1+HkPx+UAP0u0mwr7xaGllNe2EYYyCW
SsB8lSpUnVB8v387XZ9NRiGA5NHnWnTeLq8/zqYNHV1OC+4CvZM6v0iV5TlUy/GI6+/gW1Ov7szq
+r6nHA82Zq0REs5sqUWK2WrtskRTYOaD6qW2NT4jeLW4eqQNBystManv7PJlzIw92cZbI6NORRXl
TV1/qwyXDmgqi4pbqJ0qcYrV8HOyIPE6DgaK0bI6P3eddqraaa+eff3k0HDBadqCgmapcMUvbz8z
703JHpslGLoTEZiPotD0wTDbR0U6zZXX7qmmranT5lAzHtImb4XIK28ji6bSXCTxEozVeFLj2NUU
LKPCD7Wie0uxpwxyc3Z0QHDeI0Thlbuc3dyvC270S4AwRO83Tg0ExJE0TrrhuMpsvUhgL328DDk8
prns7KYbu5dCOhymNbumjLiuxR+7d6I2A46RtR3V4zw9JFEwND/s/2kQsixY4ghSbRGAXaVlZTGj
sNko3Y9Wyf04+zGav3GP2zmLN74cs8GYjQ2DAt1WdwvOm6WMcrsEMIWi5p2MCVz/WU5nD0Wx+6f+
RpKzQkSZDKu/QnvVy4WLJiGZcubMAXZpMAeAKh/iyE9Sr6UIoXvd167L3EYFU7lrhLBmLJv9adK7
BU3OrlkphpdDC1EOnRouS0CndfAo03WjxxtkH9ktxpMzRbUrYXUflEaU+7OFtlJUD/FO6rHtUhKU
EQGC66c9gILKlf5XpvfN1Fr8ikL1ta/ilcqHb7qqb7se4Ob7q33ru/451iZOCNs+smudsfp48fXM
XajqKI9GFnm8MTtf9sYtR5pMmYjaJudhKwm5KJM6TaUuB9RdnmkA2CNxncGfGiKB3Te1anYi6utK
DnUV7rYVHc6SbnFZ1N6nMq1nJYiN7EEia3jNyx5To0Law3leLyMj2aRx9CLRvdni6s0qqtp2FErQ
In2rfrDrX4P5KHd0s+ZwZxVvTYrLmpohUR2tnE3EqjZaY+HCogaFPXZPRWODZLEl7dhXnfT9/ua4
fuY1GNBvTyFtBmUrqdHVSmOFxqwFyVBgJm0ZuG0u9t6Eri9KIGrU1kGirId+SyiZrKLI5VFWg37Q
P6lReZIbx42NxWsy/XR/QtcvAkNxpUDxIssCSXx5vsksTHOOLTVAgO29JvuK/Fwv8jGc5RMaDaeG
qg1E+Z2S1PUHW9GOpHYkWQBy7c0zhGTUmDrdoCF5L5BApZkhYWcxoJu5szNuZHOMtKrn8hAQCm+h
NUWzhFmSM73K7JTAGLofQwcPsC/M6piX4XtFr4AVSeg+DZYS+qlSLy7XT+QuS/2ujru/1FbjIqOJ
AfyGHieRDZXAy+Wm1DeMmpC1oEoLt8l/a+LL/e95o4D91iZZY2iWGDjF5Qi2ETb20ipa0OpykrhK
r7UIoghUxvWZ+0tu1eZLXMdj4ZNnkNdoRpMBQgZ813ltLPXTYey7SfIi1SgjL5MjJKOcvst3DtKN
bh1SuOQzEMrxNIFqffk7nXqKqmQytcCqWt3N0sw69WkzPJWhg8kWHBDPWNj1miZ6T6ntf3qp3zOM
uXHM0CdjC9JeWls6m7dtNFKrH5teDxL7p9avSlznwsmPuVB3bt0bhwwpJZMQD2b1qn14OddZaOGc
9K2Obv8MtGVowZhZkuk2VVaeDOxlD1U9ZUcp66LTMGli50XbSkqtu269UHQkbNa4a7snQqlKGmWY
9ACu05OOiV0iJ+/nrj1PcvwUpmgfaA96/DNWYvoIKHYbil/l74dlz03uxrkHdkZYRjgDS2gLTrGE
MfVUHvSA6xpyiZK7mMA8wUF/vX8Ibn1YsrCVk6sYQD038ZKDhGaTqJUROAhmO+1ymjENGYcQTfud
kW7O6I+RNtenGjd2GdqlEaRNA5jua5zHj6388/50rp9S8km42nRg6MEQ2V5un6aqaCJ3kxGgaB77
xjiN3kSNBI0e5Ah6yHGz0jf+/TFvTQz1FxDTBrjiK5CsXoiWONE2gmmkvDvOFtAPO9OPVVdnx/tD
3fha9F7oNJLYwt/cttyySDNb/k8Pwqp6bzrg6SL52Wh+1Whx3x/pOtyiqAdDdLVx5dnZ9lPnKo6c
sq6NIDNMnBUfKy32IxkVeuUfrfld7HlI3ihqrEVE4Eo2VWFCoc1dDORuqPpuNoLcWOTeH4gcVLa8
Mp+Ufpkab6oj5ylEvPebnRcIn3c0JU+WVMD6n/UaMaFRmY2XWnFi2R3MIV28zNBWAyiYhAh4GV30
S1fzCAi/hVegK4WL/DxbVmW6WmLF/9xfvBtZCLMhAmdKxOAUny+3oSYUs9di1QhwaFLr2LXE7GZS
eqrgT9uylyiYrsjYgynuPE4uM9/5ejeygPWupl7I6PxlWyzUNaKvtbATWGHi6aX4OGbQ49qvWpS8
dF8t+THvsTvsjlmk7mH4bj1XVET5jsTM3ODb5v9UpwDuEJUK1OlnvBgeuMEfafseIV9ahRDWNWDV
6lTBXP/7AI2sigIwWHXi6S0aLE9X2oJRm4EYgNqIKRwOUd5J52JwMJRQ5fJgN7aCTUs1obdOt+tw
/7PfuAhMSqaEhisGG2jL5VfHBm8hvhqIRVFA9sOpzHwDALFXx1q78069zeUy2eSJYhxMniAmX0E9
RLQY2hwRrSVLckDx1k+c73Us3qVANoXmzVEL1bN3x3A4ms1rqK+y5Oe5OFfGSxX+zuaTE8Wugkx5
SxEF4VWKKUcLl8hEe7i/KLe2w1rFoE4JjBqxp/XK/qOUISyqR5qZaYGufBd17Net84tOpG+rz2vN
oa+GYzNpOOftaYnewGKtHcY3rjIWAizVZuSllOyEwImINjyrWngS4sxX+2ZXONFnwMKe5To766lx
srTOF/05iruzKKZjY0TnLDI/3l+J67dp/TlEmrzq/Ki3cPSPhYghtuZRNpvQHA6j7UsvL+r8tdyz
Trg5CmeJ+gfNruvqqpUuRoSSbCAbYelVC6L9adLoB5JXchVQv1RC7L9+2lexZUCYq0Udd/gmSZm1
xK6EiBH7bJfxJFpR+Ymq5m4+zMn5/iJex4er5BWxOlaJOinsJopo5Mo0m043iSIcr8o0ZG1ab8zL
l2XSjnbYk/eZRBfd+/vDXj+8DKtBCFijX0745mhXkRGBZDPNQCpe5+Z9NP2bhdRb917dm7P7Y5jN
u6FKRTbLoW0GWlIeqfP/VsCraEX/Lhn1F0Ekis6hP0o7hK+9yW1OKAe3yHtCgIB3NT1PVmA92nst
8RvbkgVE/Z6YFZrDtqU0RH1TWyZ6sHWzFm4iM3yKpqp+yLIi922pwry4Qnbz/le7vpDXr/b/B918
tQ5leCtKUbgcIDL6tIkoxw/lt7AW3eH+SDduOYaCukHeTA3wqlxcdGI2xpR9WTg/Y6xKLOfMzeSp
mXwu1Ke0eRyic1Tt7ZebE/xjVPXyhqurwQDEzqhc5oCGiXUHN9xDxazX5OVTs05tpTrz5bjDN6tY
KaYUhblh0tnwleW8a3F1exL//9/fbHqz0kEsDfz7pHhu1r2GyhdT7CkC7Q2y2eNq1rSF1K8na1L8
xjJdkRjPlf7XqQBLBR6PHi1GpPa2khc6iYmWncPl64ThoaV66PV58Yvq33C8v+FufhSiDQJMth0p
6+WXD4dqqlUpsoLEAFhpKkntVYA1/odRkGVcu40UH+DvX45i13KTriJEwVgo5YM9wnejWpPsHNPr
XAMVXBr2RP4rjFHbbLDUXAAai84OCjlHdj2vZS9zMhs3MKd9RAtxcXH3/idDKWcnTL41MJBRuqjr
g+xsqxo4mcyzJE92IMYFrzMzN4/QEXPfCuPlMCVWdlY6tT0ZaVEe7n++rbccdYaVXQaPjpCA0Gir
d6RpIwh0abQDo3pd5C9RFx3zeDwvOXKO8Y8JRG6qnHVDOgzG47DWdWiQwpR3E312nbY8QzB6tNHS
iuX40WpXUONun3l9tTfnHs+bt5CN2iqiepcfP8yzpLJiiXPfZclv1F+q116SBYGbqN/pkl56OD+n
PmUU/VSZC8VQjEXQ8Yw81A4l3460/lgro/GOPqjsNYluf06cETqkadZ+r0j/TPmSfoxladzZtTde
UTghSG+S/JAGWZtbseor3c5mbkVrUbxkNny58MvhayQ/LOW/Xf1eMb7f/5o3DiMRCSEQzTrIGVsc
8BzPTjWLAjEqQ+oPSmb9EB2guvuD3AA1kItz1KEKoozP0b/8HlY9lAjNCjPI5joonUNuPVHI7/Io
d9PFDZ3ouMz/mOJ3kURuHr0LIRqJ7ik0XzTabkoxHmN7fGpJhxo3HQ+N/drb51p9Llv4ooc0oqE6
mM1O3PRmnLXZRCwKKBKgh7ACt/rokk5rQ3ArBvKilOztrBGfFLNxXuPO7HJvSjX5pPbWkGPYpnPA
dTVyQrDBxfxfr8cwL2v6fMsRpbMYWENUl99F48Sha6lCRiXcygpQziNKUpGVqp2v5qgtRUbe/Tst
Bm7nxZjGmq+ki/5vAoAj8lUtLmSvJQ5vkTEVA4S9suuzg2QgqupXUdLn4EyT1QqomJ0fRt1atmtI
eR0geFClAHoFAgRqZiD70VXqktEQnttHYkbxEetE5ZsepYISRKtSvyiNVOm5y4RkuX2mpImHoqpz
yuxR/xouWjO6zmQ0n7solxO3Gdria4alTOeGbRmStBhOD8E2rFIf7CaADqFKoSc5MY9jm89t788j
UnqP5mCRXzYNRdqD0ZdmfEIMyqwe2q7tf8iDpKgHCTEc/WQac/2jpBb+3QyHvDiyRCL0rL5YxjPW
s5bmZotqVAekWItPck+raOe+3QaBMCEwZEHtgCdyJd1tdnDcWk63tBKVsliuTqWCHqpSTYnvlIN4
ike1O4hI/tvI8/8GBWlKNQYLZmuTMciNEsvlEJvBnJ77L3ap+0t5UNpjF/9t/r+OhLwwryV3O8Sa
zfQaOYKiplUkCY7misj84tT9A4WWvwzXaS9z15CIQEZdCcqbRzmPK72Sc5n6isQJMHxVoPk1njRt
j1NxVUVaR+LMcj+T3EGt3VykWVGJZRg6I5iTX1PbvtOS+jQOz3GRu91gvJts7SQXH7rU+ZmOe4qR
20ucsVfVYZje7BVmuhnbqJ1FWgShlJhX6a/kSOvSLQrj0UoaV4EzqSCa1+9EIusX+vO22g662Ssa
AKg0g3kXaNHPKPss4T0X/21Sso7B7mdZ0fHkL5sxMsdsU9B1ZtDXiRt1id9A0ggxfNl5LrbPN+Mg
uQQ+k7oCSfkWCdH3kVDURrEDpSzsU9baMK+BY3vwvJSj2neqH2Zm6CHD0YIvsZdvrdlWR3twvqWW
2j/N+agEsyD0yBpkemej0wLJxBtR6tLkQR9QuhdGYR6FEu0pCm/dCqE1oklFixWlObQM2HuXL128
4E6ot4kI4ix0tXQp3EjKPw+hfJTFs7BPtf7kNJYnr2ohQnoe5+ZQVDOotd6rct+QPlljeGhCxW0A
WST23u+7Ku9ST6XuhkYiPw0Q0JYJ3jVpKFOgFoGi/I74iEl9VNoP6UGvQ7+QFzxqqC5pPBZK+1w2
e192G22so4Oew5RnrYQYW0y72mG+o7WZCHI4ZG4ZS7IbCXMnpLk5R6w+KcavZ/BKtV9SIqtC3peH
e6z/0yw6+Il6Fr8l4WlSEIv21QjHoxEqRwSAMa7dg09v8zUmiRWIhk0YpR6EwTc5QVSqdFOIDQNb
L9xQzo8yzOwWEsj9U7I3zObK1kwRhfYwS4GKYkdnnKTqlxJbO4NcFQfWyaxkABwJSA+J4i73c5vh
4pAKRwoaOz2p4+AifGuO9PON782ASHeGeohddV42Z3twoOtrFGU0+jhkVuDsITFfDp0nnQSjIwlf
hIJGnuVLunVmdMN8LxRs+TCyWDTjn0wbPkl99x4L1H9HtIY7nZhnelQLk4rw+zjz7Pnj/YW/imbX
NeETEy3zB/nyZk0ias6pWefhy9Ae0PPAScPTEOSpy2NmPFiQx+HdhMXHHJdvNPs7tBjV8uNq6IMj
mq/kZwWYa598TsqD43zsm6OaFIdqOifJQGG38eLq0W71HWO5W4vJk0urYF3LK0kQ8F2JJtSK3ywd
ZwDSjEQvqY+RV0wsz5ZZusqGmQTz+P5qXb9LBP7yKl1DWEE/eLtYUaIbUKLDFydWX0ZrdGfUGXBF
PKR59PC3Q701ThFEU6mZA9+53DCZYoVKhtfvSy1s2++s5NjqynIIix8wJ473x3rTULl8b9fBgAUS
aABv2bIWQFVpkkSiia18snSumYZN5ooW9pqnqokyuWlPZ11DjXNyJYlYR4+c7L0lqfANosWZn8oa
/Rd5sdWjNkCBcJVBGX85TRZ+yfOy3TlM118BZRNMC4lIUHCjYrFZGioXSq4vGa5awBLo753DQjzS
61u5lzvn43qrXY61KalbalbVkJqwRp+zlcEuRr+cZ99BiuBYRPa3RNKXYySn8UMoJ+35/ne5OVGH
2BIfL9oz2zi9Fux+KhfZi5Q8y+HRLJ+zJvadfq+LdSPABNG7FssUSBug+tYf8kdLhGp2kzt5kr+Q
m3l9iARw87nS/6PwcFjo9GaDO0anupB8o7R2oujrV9TAbuKNLrPm1FuZZ82eMuF0mOnyy7pP6AEr
T7mRah/ur+S2woRCEQL87HGYMugNb1lANVIbtjXhOGsMIn6c6NB5wGsrAEWTGjM5WfucU0fE+b5p
xM7pujX2KrXMdYF1EB3Jy8VFXFouJgmDVIFe1YhzmF6nXiShU4PSVapqHyqt+vb30wVMTFmLvbN6
T10OWSu9Kjm9hsktbszxwp7VTlbyjXU+pm0HFfnL/fGuE0owK3RcIfBwXaHPfzmerc5loU0GTrMD
xHfKHmMUSn5VTmPxvpnKRD05qb00Z9BGqf3r/ti3NtAqgIX1LLuXCuLl2N1cZnXbLph45/AIl7mj
e6rphf/3o6wgVChGXAhQJi5HUbFFA5MkY0zeFTlXsay8cypl3ilH3oj2wK4ArIWrCOicp+1ymDAf
5TztRP5CZ9G1jMjrRqhTw1mGQxBF01EywgPWwVFuf5JEH2T2XiB2I+aH+wO4l5h6lSze7lbZosXg
GDPOsNA0XNlMumNt5S+ylf9UjV4cEV2K3LS0uI6mTniFvvy06u6cNPJ8FLhPnIoue0UcLPdSckd3
xSh6Yaf2B0vL9WNM6/XvH0rQMZTgqSuA9t5yGOulKeIUiZ2XzpGOCEO9mwhI2uZ9syvmfOstQBuf
YwylDWjmZg/UspM6tb4uTXM0lcf2FB7i8TGB1XfA1vb+frt1aYD3WfnB6MuAY7jcCEkryH9TDHr1
sk+OhlpjfAZv1seldHofDqPyrrImJKDSbOc43TrKZPkcZjSEVBQaLwe2es0pzJzjJGe/HSd1AQHl
BCHjYxHuuR2/uYhuwg7HAcdLmkkOfiWcYKKeCWxdYkGx/PuQDijZqKEin43QyZ8jiPv+0MFrk3Op
OTi5xHWNEq8P8Cw5JWZTHjUtd57JUBIP5LHmWWM8+FnYSB/yMIR1r7T2eXY6y2/byHgKjTo90cd9
F9aVdNCTojqNiRY+ytoILr+rh9+6Hc2k1WXm4dlZI9WqNQ+z2pKgl5Z9pLwn4FCm3fl/+NLAZaCh
o8BCVHO54EMGsJXaIv6O0vKbpOU1koWrKOmRw+TpbejNMuDe+2PeCixQuEP206Ave+VKk0u2UJup
KV6QDHhqFEQSpWc9KgKr+35/oOvdxFXGxUyODJmRjXw5ubTrYgl7IWy6iZ7wks+VzO+4RdLFepcP
y+v90a4PKK87crGQhShVIf9zOZpYyIUdsypeNPPfwTqvVKG8cZvxPz3MngCtf8Rm/f6IV3g5UE50
j+A2rp6ghGibCYZTF4+ygqGKEeGgBnZ57ko3lWLnV4cq0uKW8GxJMDWnKT1qJZAJRtzc3mnRVH6V
09L4rKJSNLvWUC29a5Wm1ruVnGoPS1eo38teVJ+cyKh/hsBJBj/JtLhz88KM/kP1AZ2c+5O59bHg
BwC9eQOtbN+4ISxqwHFj8SJ1ELkq2aUoDlhtfk3t0TP6ZG+8W5+LzJOGH8vH/zZXzRSFbUq6WIKo
MB9mCNpBWMzHDH/aSMhnR0vheu551V7fqzCgAIeix4bnBOftcovMg4kX+RwWLya6YZVzLMwftV0+
gk1oo+jgUAC4v6Y3QmsGXKnnEFhWBOcmtLZzNbaAaWPpLksdDQlEAr7loPQfw7ESnyG92IOXa6n9
KQJybhKoZZRwp6FEIy4yJoDP93/Pzfmj6MHhgP8Fx+By/suSOSR3dfGi9mnq6QmtwqgYMGQc0oI+
olN+CHUkvrDTdXZGXu+xy8uehVitcrh2KJptR+5plchyyuG0J90fTMlL05MWyX9dGmCZifbpRrF0
vCmX8xPKhMOgmIuXUTkjqeBmyceBfs9YLp4lj5BD0gOlmB1yyHqvbKdGbA+hB77GupUvB1WddMjk
eeHeGREr0d+R0fv3P9utxUOvcCVBQm+nHns5Ql2Ejgid1X4epYiSADANst3+/63zr62QbVAG4AO3
eXVkCUUjcCteQjyUU4gWtfRxEp8EcKRw+Xh/Qtcv0CqTgHDRyqQgj98Eul041do8aSyZlh2WQSfK
7T2tWA7q0O7JBq7ffPt5AIUhxUUOuZ7DzeLFc9NFq6F9KpVPIvwkV59l3dVDfGAIa37O9o/W2ZN2
u7UlgKitzwNCL4BhL8eEe9wCicRgnHamOLaWsfgJCiHH+6t4o6JJMRNFRI4U2gcE7pfDzAMcQ01t
yxclqnBnoXX8PipqT8yvxRkzeb+yDTfdix5ubUbInRxhGCg8tZsrbdC61FpUSNS69VTlr5nx2Mh7
JYlb99SfY2zeBoo5xRANGNC3yYx67cNSwYhHkxwNOQ1W485uvLXz/xxt/TV/1D/Qym0srQmxRTOy
Q5+qXmFVrlZ9SdrubGh7Vi239gYYGxBDqG3zNmwOszz2SSINJHmGAWIk6YjxkHff6xreOGGQ5FAQ
dghQwNRt5pRNSt0tRVq9hGZRHNrF0mrw7716mqc8PhdoVO0s4o1pMSdSZFiGEFi2vLzFSbKqyPrq
BUuT6BjS/HaR/PlLu2l6UvTQwBCvOYMNlGFzsCbbjpPZxo9Fn1TxbujRa7IryfJ3DtaNHbES6mHy
I4/DSJthJJDtKU4HqysLleTxtZqi51R+1ZuRLLd6n9Et77T5Yf0TIa6DhsRJhP0NDhZumQ9H2g++
iPSdWtkbmuziJqPUSEmHoh8/Cj785puSfA5Gy5xfBqufvmdzGidelUB39sdZL89drcWy19PKSHwt
TiV/SAzzpGvw6Hylz2vDxUre+pkCkPjZzQJnkbDuVJdd2LTenMz6BzTFGogKjRMdBHZF1kHvonHy
6gYqszsbdQdLAuXgX1Kv6uFRglFuejRrx99Jb0/TMTPF2H8sC7Mbz03VpJpbI2LUutboqPEhtIa1
fFmIlL+GswmookJ5d+fLrVfe1RpRZ6NEz6a/MvtSU6canSoyiWJr7cHMqwch51Tq21H+f6RdZ2/s
uJL9RQKUw1cqdHS703W4XwT7Xls5Z/36PfRid1pUbwvzFjN4MDAPXSJZJItVp87ZpIA2mtpYawMJ
fL8SSVWCiKQ1eCpM2AV7HaIECyQu8wAQtzZtSQLuBug65E6mZwvUn/AOBfTmgGWqSRZLmyypLclY
CbEEDltvCwZrZ0THlxeFp7FzFwKi2WH9Yx4ZLzwtAYtl2Y6DNBb0RovVQ1d5TlqoAt4ogem7WbAQ
6c5ObGoIGQOqB4pqIUsuUBRhE7Zjrh4yPQUiBsQzcYkXRELKGp339b5zF/bogkGWu80oDAlYr0w9
oN2DNCD1NEAMXOWWoMhEi74442XBs2hMwngWLnTAsIE7x2XLlsoCXfPrjsfuAzq8tXFSZTspkL/H
Bs0d6CiA+GOQjfK1KtC20KZS5uRdp644qhz0+EvurSmg21hUnIWww7gU5LrlFrpbQJSVgtUYK1mw
kbFbWM/7RgDXwaIiqGVDCwRoiQpmSfVQA91YoSqLOj7O/YXtumSFeY8kBtI1npvCSrWtkdnU0pWs
LASAc0eB6yMbjuImch34c7oDwfIKgodMlg4u+kbRECgKazfagODMlOIXIdAX/PKnLDP1E+w09Jig
lEJ3A5v08Hko/pRKKB8QQiUmwMAj6KkHhbeT4CRGx0F+58UXHnlqXk7NGjmrsh0cKGE/eTJ6iOKl
G/Pe8G8+h30S1arXS16Fz5GkveyC61Pd18ZLLTp9uOvShULLPCIFtApBB6APVAYDsz2dbPh+FGoK
p0FCnFf3fZRqxMuBiXQRzTmAnJYHMfFwF+BKObVKPpgFVNOdx/tjFongG6DhBKITlALBasckZUTJ
jwAP1bRDjPsR5S4rSt7+vQWUAXAHAz8HHjA65zcBo075rIyx0g85z8lmhM1u8XG+pC5zZ+WQogDG
FPkYEDWxR2qVVU0GsVwcqU3ncNIXUMB7LniSNxDOtPBM/9fHCjIiKKMAbAJ4nqQzMXcbQPi15SJM
m85vFRF59BR6r3KmLinazjc9Sn14uOB/AZ8FkHY6exByzgURygZQHG53aVUHwBQEJ8E1FnbiLARG
A8CtHXbjixWqFTzsRN1IdNChRMELEMl2vqS/feeSp5YAk0EFAn/91HVu/CGAi+stZSNKcSg4elNJ
hPe8mDQAJFtu7HKbth7dNZiJQW/m9pzTNKmC4yfV7ceOOSNTwHNahgwf3heKRINwJnDlwTbJaZ4L
wdyBIx1k25LkxRftNJGvLnpOi5U2WkXeP4dKesn7/ooiIUW9xlGx8CWz7B5tD8NlSUMPHIJsZ4Tq
FYDFVqJxwBsFRWUhrTZFrHXrQUojG4F3iw5UV3CK2tM27iAKm8cTcc88usFB/4sVkZBmmPqYrxZ5
aKQwz3UGeFW9yso1hIFpqEGL3tiMYBxXU2jfKgvDnj0cfrBgOAKR2KSoOeb8q8qMV0JQlxyajyIi
QM24u14myULG6e7oMKf/Y4W5NgNs/sCjVvgTb7bH5lcbmqiRfBVLNRq6FZm7DNC2fwzRo/bGscH2
U8vJCENSRpAqfIm/Hi/TfLpQGMAzGAkMwILB7zP9/RAXM3o+lOYgD89u8KYgKRmMX3q6cZWFx9N8
ymTk58BvA7geGJlYsKA7cBFoxMr+MBrg1OUaiKn0Jue+IsVadDJyn5wJAu2F8GZ+AsEoRZtBLw8i
8mxny9BJfqd4Yn8QlDMwbog+QPV/TNVhIVi7M414C1NbKOuAqJE5uquGh6yWr/WHAi2YoPwhjZ6i
Vx/4fOEiBMVCQPVziEy9QkZuC4lOJDxRpGZr7uDQciOUKYZDa+E0fdcL0us4w81CJo1MItUEOQ1Z
vf+6NK/litvGvwHFr1eB4/ck/+q/8lO+Tc2ll9/cVfFRcCRwoyDPN0ur5B7fVG4XDgd0Ke07wDpy
DupU6RLf+r2pRu4STT0yKiWz91yvhyWHsuRwqCq0sHdH3weAPyU1CLj/PX8Afe/fGmNusEZHFwbU
W4aDNvpwT5PPSsvgvScpTr5T+aOs9i2X77N8HXALHnVvNhF0UCINCllke4l5jpdbN6qHg69uAo3b
pBFRAUP617sfgIp/jDC7f0wzNBLzxXBA9nalyQGJu2HX7D3fHrmldbuzFYEYx7/Ih9HmbyZk69Hc
aGhROR6kEEDd4F2qRJPnPzVpIei4EwGDPANRAIRHANkCVmR6pJUa9l2qNuOBK4GJ01b6G1+jqc3K
EOODY9xO44W4bY4aAav2rUXmros6MQJRCCxqzejocnZujiMY2Uzko6C93Gf7Xs/XaU/EdsHyzyOQ
OQgoxT5gg+DfnT8S0ZDTBLzYjYe3t6eAOE+nXUZ+Pwfk2SAJKUhAnnoLIT7xzcL07E1kR/QP4juf
nwWpiEDQMGUfz6/7a/Zm6qS1313yyycDEUm5wgN65dvIa5PAEslpje1madbFJufVfr/9Pu188v33
+7FH/jQ5PhoRc7OWht5rVYcRKSQjz85u1zqiPdgAPZuGA42UHbAuz4bt7lXL+F3tQbmpmMFzfTLX
HdkCrk/WElm47O+v780sM5dwGJW9qnr0m57dNLHLfJUgleUgt69GH+UJ2LxqPC+FGPRHmYmAvJFM
O1tBJjCL30A93w2FAJ24MEROPODsKI8WruSfPcfaACUFmpmBzUNrCzMw9Jrykatk/EEgmfkJZSH8
A3E/Myavvz58wpODfF5Y3zvHANoD/zFJz72bgCYJ5HbsDJiUpXfVjNaxxZmoqZvXN+qwv0HGQSon
eZMwxQfzWz9IG4D2iGo34G7kHZB0qBnB3SI6790SsepMiQen/eTbmNNeGMIo0AR8Gx9LtsLlBz7R
TwPtxu5eQAtniVxjulpnNf6HAYo0Y10VQMwouxKsaWPnNBoH0HOA4BoQXuMAgiICSAtBydsUcbYG
gWrnbbsQ4czdhAp+4TLEsxHwvZ+X0c18li7YfaOiGA8qNyaOHoCLQe+lYP142earNrXCXBRZYqgo
Y2AHtJCD3GuQv7Ch6IV1E3VuY7hyt/B6mL+8sRIAl0MAS0LzDgsqQ3JHbgFY5A9ZuNXa5thm6zTZ
VPpnUT3Jg7uQNJmHpj8Kl2iUpdcGRBKmPglMajmUoSccQIlc1Xsjb0mSQ0ndGsTWTAXJ1qq/j+fz
To4Kjd4S5ENBKQAoAMvfkYxyXAuRCpOr3iDymJCwEswoe62+/NojICxKd2qz1UdHciGbgPyfgujG
TbKFhb3zcqYd52jAQrqeEooyR4CkNDoSDIpwSPecvh5lAZULiNUMf6BFgH7hOr0UamoLmv14AuZR
HDWLQBHwOlQx2RpmGDe41BpdOIQVnmjRLuJ+1xCzDp4D7u2xpbkrTS0xoXmbi7UQ9hpmug5J88F7
V5F/SYvI8rcueEwfG7sTfFBrwPCASBEJOJ5+zc125FutBus7xlUN9vhsYNuDYcdVIMwaCuBMdUEc
9tfD+fDY7L0xYr5QyUeNXUb+YWo1MMBUp8ipeNA1dMAajl8fNWgUu2YTfHD8woTeGyN8FiAFqp8C
RiHmCC/5IBpDPRMPCfoTus4KKiKj5aDQ7QQhR/HEtRGJITr2eIzzI4iyI1COJ2SQJcQ60zHmta8O
YxiLh4J/Aiq3iSo7Ha5e0y0E3nfmEnbo8BA6orzOXAKFC5BXoZbioc8rU88+fCg4hkEOiCJuRkPZ
QqTm8cDuXDt0ZP9YZFYvTvt2VLQKq5dFJIohlJKRtH0DAomTzKIvVi1nyZUBNVWNICVKON9AI5CV
4c+6/1Mpxc41VnVCugIqV3CzKtBWqaeuYlEzFQkdTL7z+IvvegAwsTguKA0nvG66FlmYiI3aFOIh
55zQRZolLK3UAXxfKMADWxBXAynCEvPxvaMKIT3U8pB1oeUX5qjyByEH/KeF3/nKX6i6mb0R2Lxk
5Ugm8H/xyofiQkkaDYT+ibF+POT5NUt5KuDtqCOiHYRtNhaUshubshHxetEVEC5VmTO6cbQwsXcu
IgjkIZIHYxzYgQzmIurKYtQT34UnhOnF7cdDMUpmFjQWp6YgkuCxnBLKBtXCYXxvZilfN3KXwIli
OZn1VP2yKzmUFA5Z+wdErh0sDJwVK0TC80EnQUqkr4oTrcdzetcsZef62WaAVjFRhd8WYl6VHAo1
6GAaSqfiBqtXEwQwG1V4y6P8l8o5YrAHOedCSH9vOW8tM6+MDA0nkRZ5yiHrixJsCV1lAh04LhxZ
95YT1wB4VaCJByVhZlqlOJDS0PWVQ+gCqhCB5qD+HooNBykJr23t7lSE2mphTunrdhrSI2QC7gTv
bMSygD9NtyY/KiinY8sevIrwdj1cRLD0FuGqy37xseZ0Y0SE42Ob88nEK1vHXYecN2XnZSZzAGcE
B+Wb8RCLoWQ3TaBuKk4rF0LCe1YA2kGsRKkxZztw8OVRyvx8PIgjHkJDACE9UOwvyXHNbxnUQwDO
pKpk6MxkMbi9MYqxG0XCwQ0l9XemGIMjtDouUsX1SwKgUriwCehlOV0vhIA/jKn/HQwyW55Ki5Z4
6SE8AfIGzRtu7aPvFPyQXFbUS48F6nBTY1AC0BFao7McDslWmPy0B/gUmpiHMuGJNiAR0OOpH54V
72vUd1K44IzzyZyaY/y/L7guMQA1B2oyNJV4MOGaZqX8Kv89xmNqiG7Em6hLRDFLrj1eAyIu+xPn
8d4PwpE0IhE1n3DajuMUSkndPMvuewdxt8f+T+/n2azSEgsYPfBWYQmCND1XjQgR4SEBjcDfwduo
73n8FYGM8rGd+Q5Aso42laELHT1erG/GVeAXHDRiD2PpfSbou8GV4CYLd8HcH2EEHa+AVyAhgKT2
dCoFKJX2epboByNOAhNYYYwJ5Wu0HNXdfzKeG1NM3KMmqa7mILhCRVpPiSbnqR304Lj+D2btxgrj
hJ03hm02YEC6mzh1PUJOd4l+7p4D3M4Z436QD6jS1sPCJJqVcnlqJgAXNNpVV2PwPYW/Hg/o3q66
scZWGCnNUKaiPQk1jbhyjMZtLG+sL4Ph7aNyGBf84U6tAQ6BMjjoOpBpnNHYymNVBq1U6IdhSC0R
vItuXT1VhmDzoW6N7daomxW0VTey2Jj8NhpiEjTCSsia30bovuXnqNW+jMgl0riSBDwTUH30I+E5
kVQyuJYGKjV4wWpAb08mkzZqEbydH0/YnXCVOrKIFBfuYFweTJwxlgGI7IHQO/SZYmWBtAmqxIl8
3IaiVfeW7G6a6hLVXLzgej+Qy+nJoGvIy6ACimAOr1zGw8s4VAdQL0mHeijBRfUaGmv05SfZJck/
eNAKecpJ9v+K+Xda10+ddG6NSxu9anq8aznFqf6O0VaEknuz9nS0qob8n8cTMz9QgM8DPTECBVzf
qCZN93rFUbw7l0uHFny3Fgr0SFiF/BIw7c70o91DRw817mPK38/EB17BcegSDNRDIeUkrSC7bOMd
pb1ACbe8ds+pXy4cyPMdgiIc+Ox00L6A0P2n7+3mOjAytJp5bgl8VgtxCk4vXvMEmR0+eucKo10I
JefN++gJQLgOmg6U/TGLzAEjNxEovQIVgMdItIt0BKxATFdAneHNaIifQG6GEF3XkRNs403iYgfV
dbRSUIhzg40k5hKYZeJyKwvtsB1K5fPxGt/JNKFlAXI8SA4CuosYbbrIeiOgm8/1tYOnC7uOU/dl
7V5AOUEy40XE0wKq8JZaNWu3ih0wJSfyXpG2laDbQvssLkHXf2LB6Y6gX0NblQG/pxCl6dd0XN8Z
rguMi/jSIwTRwR3xboC+3USzq9J8Bn+EzjSOWrN+PAuzExrkjcCEYb5xD4NThzmhGzUSK7CZGYex
Te3Bf8sSEABlR228goD7sam5u09tsedzAQwpakGwJYHe78X9Lp/7zKosX1wVOlnqb6LONZlPagw9
Y8AaAPYCyMl0PtHBISdpWMOYpNpVdoEOB+Eg+x6jsJO9LWXvZxuLscYEB5LQejnOeeOQqt/1UBG0
loKT4Z3qED+exFkUAkOQWEVTMWUOgN9OhyWU6sDFhu8eYnUgBS5s0f9tNEs8bPeGQzNJsICZg5mp
FbXzQqhfBO5BE63IsNAHkPg7PV8Ic+46BKC5gHT9sHCz/QYlhtfFGsyMgDqcxnVdEi8xQ9TT2tj0
Lv9+5pAlA7oL8HRAOhhP58NGDnMudPGAKcFHZAnpp5QsnCmzewNpMdp+AsZThKF4kU3nTUTzicrn
HndQ1KSyOiXjiNSJyebxSGYaJLSPlLKioNUAltASNTVTh7EcNX7MHdxf5VG4ygIqbmbzNXpkGJyt
elZaG53IYNZ/bJcdHRjJgU7EKxPYKeBV2HC+771UcPMwOvP1p5v+GsuF+G3h99nZa4McOnlDFp1R
Dv80gIMy1GYBIDKbOmYMLHoAeqgZDoQkOkdEf4Lar49/hJ3vqJ3Jb3qVKICKrJcq/DNHZ62K0wVz
CyXmJA4jU3/3zvDlHuVNtG/27uv4/niJ2OOBNcRGFCrXqpUcR+derxyIj46kDhqnN/h+4Ryiu+X2
eP1vQzI8HVBvGspNR4R3tFyDHDM6h7EpmjrIl5DJT4i8T1e41R8P6idv/sgYM32tr6RQMYCxXH9O
ProD55GqsCAxmxJlW5v9U7oaiLV0Nd6fy3+GyM4lYmOx44ro3Mj5fhiLdZ6IBQiH3IXtzN5UdCrB
oYY4CbVm9OEysbBb5Kqfu5p+il3xOIoQpsgV0kjqdqhP0IoKIEjxeD7v7TOk8IECVIEDBBHudO2C
MEjduPGMk9RdBH07dEu0yXcNYCA4J6jQBdujJPJtpYpea5wqYy/rz6O35BH3pgyxCl4uaNBGhYB6
500c2yh1H5ea656yWjRd4ZkDOzN9ukBThfS/ZBRCHs/YLJSla0TTsaggQesGiaKpQSFPR0ksfO6E
5uxkIGosW03wUnYveTuAwZP0iGiai5E5+vDCBySTE+IajgK58jBbOCXnbonGfrAWo2UAx/GsgTPL
0GEBnCx3Qr8vmGh7OxkCYoQLAJpZPEoJicB9Ac0G/AX0Hl2CmymOuUIDdVbonXefwzl8g8jPuFJ6
O9sEf2TXrPAwXfDK+YnyE/rKAqTCMSo2WarJQyr7Shyc1Vq2IpwlxbhKj/G3HwiOlzqQ7VlYUzYh
DPIH3GMqmrEh4IiSOnOEaSD27tMoDM4ZYMCVn6xk49X4AwpgBaTsQrwdNf9pjLn/wCyl3aRCtXBh
flbg1aQsU5s2OINwE5oDOsAJidFqtgu633OYFOlGM6D5g2YxfxMFhfDLiFLdeTz2uQ+BtgstJxpQ
gir4M5mhc22CZHU1Buc8GHTwNdK2szrjNrmCNozHptgHBjju0YmAKAXNxnhTs6AzrR06vDXD9Kxd
kCxz+m14XqJdm3vO1AQzGgkp6Bj8TjAhEJ2za/BVVApJ9RNIBXaxt0a/q/14UPcs4ugEARpQu0js
M5ujhQa4HvBxei6hm+oRtHml0t5D5bExW1km6lI8vmSP/vebzSgpwFpECuzJupWgGuPntqiAAW2L
u0GPr+L58fDuXLiAI/8zvh8upht7bpyPQRTAHieYev2hlniC7vwxBaP1OslA3262waYuMpw/sumf
6sBMlmRqZgT4cBwqN4c7CiBPZKeoD998Q1LFfBtpbnpWi5oo+xKYXu7D9Z6EBjqruyb/U+WfBkpi
371wqjPdzmvSdO8RtAGkPthFKBXHXrIFVGZh79y5C+iHYfFxQgJaxDa5NWUcBbgh8GGJxXl7qAQl
78IHaLBQhP70LhUaC1fKU7epHHE/Lh0fdzwBxmkOGnoYFJ8+nZWwjgXIpITZWWigcTZaDY7/VQ/e
cTfao0VUW8DB0pfENPLCWA109VKQOBgRmK2VNg34jCQuPftyeo3Ooo5AKPkFVqDVgsfdOSaQl6Lc
2BQjDXLJ6biqqqyHUIyzc1d/yDIKgu6us7CzEvv9u7CN78AFp9i1UgCxykgd7oqFZNXc3UCAp4Kd
hxIjoGDBaoMNgN0EasXL58IGbvkQb+STehK34cbb6pvxZPz2z91VWbmObJWmsVEXTpRZyRd3wcQ+
4+7g+6N9jYJ8TtUK7PAX6IqCVcDKAbLw2qMWiEQFvHNIkSxzF2zPcBasbeY9WeZe2uMMl8/gF9jk
TrRNVtD+XQNQ6vS7fh2sULlxwrX3rGzEk3SMnMwR1+IqXv3rjMDPl1AaXArZpcxMUzfoCn70OQ+z
oApPcv4hi1s8m4jEbxRuJWXnWnG6fhGaJLJOjqmnyCQQQqGnFPX+qdFCzaGVEhTKWSHidw6IiZU8
eftk7x1dkj3HS65OxzDZUwg1EEkixEGcQ3t2p+b4QUdWUeTU81v87P1Gp2UTEvU5f8JjbQytJd6Z
2cZCgR2RInK96DSVDIUZXITWjMiLI+MsGnbTbmJuV8gm2MSkpYbZ+blILenIYtMbn45wOq4KDEJl
k8XGuV23u/YV+Lgn8d11ur2+jp7DVWX7+/RLXmpkuTu+G6vMvkFZBR3fLqwO/rd74rrvHvQO9Urz
y6Vzn/4Ss26T8TG7JGlKr+orzGReWm726nG2si5U0pxLft/LpjG8IBfno8db4tcNqhKpsBA6Usdg
PgDRMbC49MmDK5HZHG7Oh9og9e65UUiwlnaR6Xmrg/rr8VF8Z5gTK3S33Ny7QuzmSYdU7TkhzutC
BmmeCEG+4HYIzNNTbzKO5wf8eHMYFKI9X7ujC2IxoOrrpW1Gf2o2W0jDgW4BCW5QPE3HUcSh2HMQ
iD6jE60k3B9Qal3cd34Dxw8D0301juPx8czNKgrI+WGPAZKOuACJU4kZnQtpNrlRBO/Crb0d2qf7
nWHY/TZxLs2a/yyf9EP2qlhLui/3JhXYRmD/wOOAdz2LFlK6Qhl92fcv4LHEewVydyGRSrOSSGkX
TrVwU97xQsBeQcSJAxNVz5/Y8cY/ilI3ii4N/Eu6b1YawHUSqZ7dhPALqbpZ6IGVQ5iFlyfls8YJ
PV0/NYvSYOSiCM+GiPR/s/YycDUZgAJZWLWZo9DuLMoZRFvwKQB/aqjMXLXwIPhyQVusvlK/SnTh
vPqvHG6DPTrDvpS//YKG9WwKGYuMa4IfxkNzvhdfhD9pTtrXcTCrPfqY2qVqwexwZAwxDil36Pjh
PQwtAIEwUc5aRURp/Xj+ZucFY4M59oEE16Bcg8G0R8NGIPr41+d5CObnqfkbd4N4nV6ADTO++Fdw
LpmhhaZpdd28WVTHAZEgAUv9gkn6xZOTgzHJHPStK7leBbH7S2d/dr9i0VQt5WTr9dY1/55caeGg
mkX0jDW6hjcDNPh21Eo6wALuB0j0MWwcRHvjk3GUtYU77J4tcKgiztXBhYSM1tSWgApVIVQi1ioj
qB1xSLL8GRpTX3MdCC4Wlm4+jbqIWACWoOsEdQPGy/0ewhydF3UXnfPD5ybsKkssNN56vFpzKzga
IMaO4imFl7OoZK6rwNjjpfIlqGOT158hPPHYwNy/YQDvPFwjVOWQpx9wsz6yMsRxyDXyRYv2Qh2Q
hjMD/f2xjXn0D6qGWyPMwiRoeyiKrpcvb9EH/CA4+078mr6ALfQjen1sa/7S+bEF0gaoK2Bp2AM8
RVUJOLhRvtROH/2Wf6ctwZvakP4k7jGKNkreo+l+1yWminS3cBJFj5QvVbkx0NXVkGofx/bjL5qf
UnTw/3wQs986ZRTCIRbkS/GSDHaWhxCx23ex6PBLWsM/JB/TrQ1TlP8ETGAotLNZTQlkpkA7KPJl
15lvYA9c/5ZtcKGaPnq7evO9un58fA/k0pB/y3WChMDEMHObeegViWoIs1/0X5FKdCv88Db+wkk8
a8ebGgE//9RVwdoyaiDAg5Gn/JJvPt1NtDK26ENahXawcJTMc0STEaF3dWoMyX9kZhHuXtpyzSMn
9KydJY+sSL0N9irxju1BdYHTXzhU7u+U/11Bgw3r4mw0Rj7EREYv0lU0ZTOwhZP2BBkaa+lNTv3u
/3YWQAmmIzTyIhZCnAoXqzht2hduIbcyDxeZGWROFg2UoKBUh9+Lp6QwQ9HyjwP0rkcT3fF2hV2Z
WNJW/TMONrplHm+5e9OIWwCQL+S/gXRiIZO5xHUo5/rKpdxzRNu5e0irPcNPVtVuWLjglmz9xK83
J2hoZEmhKq58QUvXPrTIn6MCTgg0/y7F3/O4Crmxfwb18yE3hio/GGUu0HBUX8qrI9Wk3vHv8jHd
VVZjQcHcLH+BSjcn3LHyliZ0HkVObTO3XVv00iAnhnwpfdvbuccjGVfcb2U1fkum55NFg0tjZZyz
QP99FJWYVIWMDm+3a2MF2UZrwU2oCzJbYDKjjIsmOQCiRc/Jl84MN+mxePLQw2KVmFDJbH/52+Z1
SVrkzmUwscjchIBclqlbwDH1VUb2vb1w18wGhC40vAVBl0Y5t8AxPt3TclT3Uh/K6gVykETIX71F
QSW60JMpoxbQ/gNQKK5X/Du1EAAeTJ+G2iV/4781Bx2wms1VBPzRiMFtdNcthcgzTwD0FHgTPMiQ
gEFLNDOkMsiUJJAE71rJqnAtM+QIS2xuM/WhzaOXADkAESMDQgkU42P3mB2Q1DKCPGDMkSEGI8N0
qL4UeO2Y9N5Vg/YvnrgFYtau+fvYyPx5+2MFOWFQ0ON9y8aRruv5eRhifErhO1Jgl8DG1ehAC1dy
NW5ULbLilVB7C6fWvVlFPx2KkVTXeAaNleo0r9Fw510TJTFH9QkFMxP0lSTzV0L4RwKM7PEw78wl
LcijOxIDBV8T/e83Z1cpSX4pDaJ/FVe87W1lPAAeG7g3jxRnCgYjCCmBZoa5sBOuD4yglf2rv5G3
/b7foRtlLztoWF4vWLo7lhtLzBZwpWLQIlnxr6XDrbl1uNe3xVO5jszcBtXUKdgI23BbLoEC5uEP
oAa3A2SOxIgPg6YbYbbb+sdgLZvpUTi9h4diozvcZmGMNJaabvOpMcb3U78ZOS5T/Wt0uHoRkS+j
ibl8KtaLjch0th5ZYk7EQuQ9F2QE/pVb6yvN8bbuX8VWtsCZr/0nznk8rtnxy8wh44Zdokt+DB7/
a3B4Fl7Tj8z5f4+HfsKNp6ttD5GqUfKv4T7f13t16637tbRyn7lTsQn/LZMDWkIgVgIqf/QA4wnH
ej0y/pkaqWVwzezREc3Rii1l1+5UK9oAkGxiQ1uB0wFJ/vJ4Iu9sNxlAXlTPaNOUDsWU6TAbqLxr
bi6GP5vAOysoo8Tf2kreLamjL1pi1kzuhdKLW1iqrXYzEtfJ7VfJrnZLmuRz8BzacW+HxKyc32WB
O9IhSXg6HX63xz+ObkH81fHP3juqYksB8nyPTe0xN1s+hCOX17A34LziTM1unMZCOnWJku3+DKKN
FRhosBkCXztdqyBO5AJkY+EVOU1U1y3hoD8LNnjmL0tA4R/VlOluxphuTDEPwSwYtRiIm/Ba2OU+
dgoztn6DpZUk68Du111OhqP4rD8XG8Xk19pmOPd//hbpIjx66TvYdsgwwc1e1PiObhtvoPdq1nv9
hOIXbw526ni2two2YO54izbxS3gwVpIJeS5H2yw6FfXOBxPCEu77eqEjysSH5FZtVWREw+m5fv3z
DsHrpxLUXK7t2uHSXTg/5tCZADU+JIyAcQIGZrrgUSJmrdLBs1oH4AZp75vjboTGpsU/F/v6Y2uG
p/ypeEVbzuNTYckus4OSOAVZmgG73oe8FXaigGIyf35sg3oQO6G3Y2Ocuc/9QIeKF901HGiMPtGY
dEmcpYuCHl8zK+AyQxIRQHtEtNMZ5ERIhVS1jC2j7KvwOKDxfFiKbGdtQqhzgb7pHyPMJZu7Ql42
A4zwK3nrrvgtVK1QkK+cAOiKZuWuqlW5Frajra1UJwORVbdeShlRE+w4UdRB3g/klSAGZTwFMk2e
FMRVfFVB899LLQER4OP1ouvxyALjEzFI94tQLONrq0dkyA/o+TPbweYiIrVnCao9j83NuI3opALW
h9ban84XtlwUilrYVIocXSvp1DdmzQFpZ3vdmQMLbwrCZuAP3ITfZGDkLxUnBMNKKjdWVp76fK/6
Gckz5/EX3XMlvCKgEoHvQqWOcaVShAS6CPDHVXXzxkKOdbSSOAYlV1t+PLY0T0Vg7KiB08cZ2B3h
XFOv7UYdpC4dtCGa7+oAQUdz722KP8Kv8Gmp9/vuZQnwK2T5dBw1EB+YmsqjsM7roEiuYzwOojlk
Xv4ld+CrMhufy760us40y9fqcY9+0+ptEPtBNWPP7Z5Uoc5EINmMEI+diovBZAFOidXCVNChsm53
+33MVARqOHhg2U+uUbYDkd/ecDlIpsqQCwWpWfw3w50gKykZvMKSfkEVCp0Mp8efcG9rQWUN2CKE
R3jBMulKhQ/QBj3GyRViIFujh8JwJS9V9+7YQLsHwM60xwQPSMZGniSNh1xwctX5HJjVUPRMIwPh
8+OR3Fts0KCBKog24IN+kjklKLsnBHiT9FparTVaAiJafaNaMhDqxhbV7rX6r/G5OBWh9wfqcFSc
KUvR1L1SCM1yopCm14oUyIF6tmEe7Y98tdaOSwHmvTmU8AqmmTVAHll6EUVri7x2MwDAzONSjvX+
zN38ODMOw+21dCjz9OpWTfdscKX4pgxheeLypjF9urJE4FsVLJ69lsMn80rwwXNW4Dneq8gLrGod
2m0AJMcUCu4b1RKny7xegs5FgBaQsgE6CRB95gtrF3wAua61Vz6HHEpJ/DLozGI8Fd5XHUL0yBGN
c9duQjG4gICGFI1vDRX4d3xzaFeea0no6pQAcij2Zb+wiX/cd7qJ8W3IZKFUDiAiimBTL+BHvohV
ruyuXLEuoLWeu58NxKXy8Oz5nemO6yGtbOhdkkRzAi7YuC1AWwJJwUfEZWby1htvNbcHZiWLHVWx
/WQd+98gf+r0Z72Rbfy/m/IplEnQAmM+5qBFMNUBYhG5zSGrxaOil79xslMpT5A8tnj3T8pntn8I
vpJ2VUafKqRdO1IBDf94v82vTMi6yrRTEsc5kk/M2YpDtA5bQemuCaAIJFVb1eabmHfkMPiu5KK3
W1H/2zZcZD+2+3PbM/ONNC+Y12hKCLk95q5GS5wa1LwOJGD/6ir9puedzNtk6XnIznxwlDQSuC9G
/xKAoAhIhRzd4Pmz9KluRG6b7PlLqFmhrpvhoR/M3DMV4dmvAOPcyDtZdxTVEp6GQLOE/qSBvtYO
jqLhaGFNcghWPGXqqg3MQvplfIlLhOQ/iF52YICEY4/roD1HT/LUkVKl6jQXfBtXPvKB721IKYOk
aw2lR01e+eNTU+REDSztpJjqTvEuqvZUlD3RwhWa+33Ifi0BXSV6ZD76Isa1+1Luo8F3u2sLlh3B
6QonKo6RYVagbcmNZDWo+8GzUBnJ9upG9T/aF9cnJXdUeLAMvEEcHlRLrr6GMz4NoG3VQGbzlMq4
Vi0BuGV3HcUFPMf8L9K+rLlRZGn7D31EsCNuqwAJbV4ku919Q9htGxD7vvz678HxxjEqc1RxZm6m
Y6JnSFVWbpXLk0O98606uL8tKD8DDXTXY0xPQqChGuh4YvxO1EV5P8p9dNaI5Q320OPlap8AVncf
cN4yk/m54hNDiUnrRbIRAiCii84XT9DcXpMkWo79yuokLjz+j5fFREpF2yKKLFhAxKJiYuF7Gxfj
GJ0jYhmD01L0yJQD4b2Rf/ibiQwQnJH3nVDwviRjliCqVs0lRvs1yJhoqEeE1FB5VfO82tcLhWUc
TAeuyUBtFkOb1yIvx5dEyaQqO/tqnPwN1SG6YMVl6GEZa6FnGs0GA6M8ca2W6zFumpLGahyuaBcN
UUnaQkTjkzCGq5ymmDcdaOoN/YVgnrxrraQWjGAd6qlQOGqg1IjmPCEISI+5HYkoiiefilwB3Len
ocudJvqAffF5Mw7A5Q0i7Fk0S89EWirQu9fYxNCq04wp9ouNqdD+CbMLIMEDcxUIHPP20xmD8xOG
GLJVaGHDcPw1S0S1TAFMI2FPslO7xVGxqnXghCjWXY6v6ibuCQ8a+2d7D0ORCZz0tmnH1kfsXzv5
/hAq26SjoQszNzo1FSzvkdti/CPunRwmAAgBDQoLjj+vz9gMZZQr6InCa+NYO13loMG4QwLQqVq7
Tp/VXfUeYJ4B0TDHJEwqz8gb0kt4Q06w64BGYJgLjDZvkMIkOVe2QdTtAbjZbm0PZ+s2nckF3SLD
cDQ2giGpG0TVDU2efp8+eT1lP5NlYOD8HIwPrLDDKvZzEPDWxq4m+6NiXwj937saGTKMRxKNdszz
ajqHXZALjM2KHAO0ZtDb7FqSwKvjMH5GC7Gv1kxwLWiHcXAkx/GJ6q6IT43tBYDPHHKTOf5xPXjx
oASIDhSNHeBvS3FVhspEzurs2pU/Kou0zyXRf73fpvQjRpr4NyPEiFvQj5ehy8Pk/FKQceeTi504
HFH7WXGZaODpBlON9Dqk+lqXECmh0DNkoOHcgW3uPtqfHrjZ2SWNnVNhNPayKgoMloEKkg8ScaQN
hjzRZPL0lNNPzpN0iWnookEXKJ47mHRnhKGXVlEshX56FgLykvXUWF98stncvpkFN4ocH6ZcsPAX
My/sAqusNJVCVRq8p4j3R7lL3ZaI9ZpWvNLHksGZ02EcXIMAWBBS0HkZPWIeiH+uY7I9rXiz4EtM
m9OZ/PnMX2NzXK+YIeh4DzKtqH6HsorNEbUf0SAkbU6DkWa1CJom1+v0vPMm/PP4vU85b6mlkO2K
BGPXhMpAYqCpwK7YRRGWCrbwR6EnTvv0ko+9IjNxc8YtcawVLZRwkourb51yP00qukb5qKbkFDzx
UqhL3mDON0agJamVzKHCoTCQ8BqFhH5yLmZiPGvPZgTYJV4xUoZ6idXm59pVrcuW8/VF6zz/PGNh
8hTw3isFn9e3Xk40WyfHkm7eB4oNjr9uqyVPANjEqFHqflsGRXoeKMJOkmwFWljJXsK4DDc7yNFN
k9FNsxfbNmvL6V4QCDjyhURO6AgWR9o4qsmmbi6d3gslVrbD2/SnFuaspKHl8y6JJwOMcmZxDxCx
CIwrPi+O6n6YOxeTmZodnYaNvJPxwHq+fVW8YzExTncRND8fQNAKHz+S/XbDOxJHbUzGFmReLHqK
CAIvKpU26l9s5HNvH4FHgTEDXV4IDVaApefVYTc6PcGTm6f7HD/DOrNA9cc40nD5HSA6inVpb/FQ
JxyPuRgDfGsohuiu7dnQxIJsVO0kycCx3BdkeO+c7WZFBff9Nss4xgC4vNekSn9Uk1KB0lgBvZgP
e/tJFLEDQf1VBSSlvEGXxUB3fjIm7miUypdEoBYiMrS0FbqE81esadzmlMfCpQBnTogxBr7sS56f
fxkDjbTWipbOaGmbcqdixpdSHiwnx9BhkOeaj36FVSylMqlPRP4ou4ulW/un6I6nRLd9NiZ7r8nU
XnHp6gH8Q/JQdStXJBuOQNy2ogD1vaYgdmIvhyVkDw/V+rS6D3bUpive9D1XEBhrkOZV3QnAADmL
nwRLOEZKp00wPCt62yJgb8X1YbCYVUoHHWFUR1HsXFH0At8FNKQAf3xN8T41Ppu9sE5t3oNume7U
tYh8FcYBGCYC+Lb3BSGA9bZL61CRJCTPt+9p2RB9U2D4l2hhJ4pZnJ6lU/aIrSZbBeVaHqYu7xgM
+6RC60oRQBCIqv8gIe9slPvbp+ARYEIpUe9DZE1AIBlJTFKy+ssDMP0vgvYfRrFNGSYQE7thAIlD
t7J0Oh5tJbW3FHjEt48y8eJn0PZNhzGkWHmKuCqNUuQIxOeLtbp7im2ObnLunN2fB1lbqUUNqQJs
IREw5Nbb2/zAIfJfLNn3QRjLeclbbSiNC0yMs1on6IQWSLSurMsx3vDUc7L2t3jGGM24KxMlqfE0
vOx3ja05K4W09Pd4SOmGlxVbNpzfp2IMpwR86+6ihajtbV+AA3niHOVn78/XY+r7+4zGp2YVSmWD
u5GqrUEk2ZI0Ih2FIyo4JHFKYmPVgvX4GH2E1MByLkRXHIOwLOjKBFYOYCX09DIWQdawYTdoppIi
kWnvSsTYoOUIEGKU3pb05ZhhRokxCxj4bOJcQ2VW/ih8WiKlExDT2vWHnG44wfby025Gi7EQRpIC
GrrFqQYMwPi0279SO95sP58VRCkyR/YXg+5vYixqAXJjHdLBIBa4wYkWzm2+LRq72dcZC7EqzMyD
gUjPz3/GgDwmf0+3v79oHpAKnVAXphQ8cy0FOoQBAoHw1+otK9kMT5eEILK6TWT6yA+VnRFh7iPP
izKXesQ5qzUc6foJ0x//jgILaVoKGEYKfITYwctIVIhWvRY3nPBw8aK/T8EujFXy5v+i3sf1A0di
F2959mkmwpWHEN2cFRgkP3drbSsTdcO5Zx4F5Tqoyet8wrlHaFuhw662T97jvzwCY5Y99LqhUwYE
4vuWdpbNfUIv26oZkxhrDJi0bggMiCqwdh7fMnrfWeK+pJxzcGSVLXrFZgk8JhVUhoeXN/MVEeb7
v1IG1uQGplBLjQwCwXncROt95pTr2xQW3daMUYxOD0OdZBpKSOfY9Z9EEnLTzZPRuaHPLADpKsuF
Ip7eSer6ubSUHXbIwWaEFq80yDkIa1oNtRsvUQG1KI4+ic4pFj3e5tTCZaPpSMO2ArQ+YQEvI1JJ
4eFBUSsZwha8zDM6OCT1eRK1FBxdUZmOOcs05pgqN/GPDAUnxXmTiBu5PUo1Ay+8X9DxKzrT38/o
SFmR9uJ0Grz/3YlhA092Fy5EQ4sTGumBnYMNqQy/IlVJAzTaZXiJO3KMpta+4Bjyn+OsmL6Zk2CY
NQ45AFcEkPD+NHb3fJc71VNui5b0TKP3gHC0fcH9XVFjWGbmmTTWuZ6dX7yDIxZUBYhGi+in/Lgt
aDw6jEqW8qqr42qig07znihH6h15Dy8eDcbLwocImt6CcwPV194DMo0WOuhLUpxvn2W6ZEb75zxj
M81RbXRGNNGxypZkLTeZsGBdsMAKD2C0h6Kpjt1QZ9adJAkjeBU+d3ZFVm7oEgXxIl/9l4LSK1IM
yzyhA4SbDFIa5mENPFqcgCYUEhDYAxF/8RI+izf0fbIvDzdT0OqiNNFlOplGTAcbsOkxcj457mXZ
2syIMBGjrPp90/QgEpGLu8OSvyPyJE+cWIhLhYlYBq02jUAElcJW14doh6W9T9Ln0/CLQ4jHMiZu
6fMxmvYOTSxrXqWNfrLTP5+35flnzxV2BYrY+oyRTQCSK2wpOOukruwMdXoie4fomLvDNjl667Nn
hYfwgFaI/e/+edhnFvog7Nu0v77NKNMVbcai+mhaFnsdtJOAxu+lFVpVbrdWGawT21c3TbnLCsz0
l922tdAQXvVWq1DRHihgQ/rfWTLBhYQ7DGuon8nWsIut4mAd7ArLPA6rg7zFbg7/o4iw3JEkbyW2
Zwzk8tLtU9/yvU0DkHflECcmkTbiq7daY7+I+msV0aB/Re9hWJ7rcY11BJfYrXXS+py66ILzBb6F
Nq10AwIEMHSv3VWbpkABLyW8fiUr340aeQot6zZ7eSQYXWgNPG0Vs5ty4jJ19P3riTd+sRSVXp2C
UQRFkPVBrsX0nJXkpbBlqvgk1cDHB96U75K1uiLF6EJTq9lKL3Gayr64eUxfAIhY0iKmU93FcHn7
nRfs/BU59fp+zEDGNoUE5HbiB1qhpN+372bJhFx9nxF9bHyJ6xF9o+fxDlV+A31dAU3J5jnbyI+3
SS0ERleUmJiiQOeC4kugNKxlesBi5L+bf0eACSPUSCuxjW2cikgifdPvS84BFqzg1QGY8KFHd1ya
XqAqSA27ql3G5HXzyQmFeLoy/YaZcyq6UO6aCIIcYvLOGRp7UDa8fNPti0Dv4DWNMsLOm8wAjebz
kK1VK3/2OP34tzkFhO5rCpEy1itPxE14Txlpz51JaGZRjo/lHYPRea/QW2lV4Bi7Fon6p+5/hSVD
58u3YfwxhxNLVa8UIqopGTmEWHf+aNoRbx6DdwRGuQGln/p9NSDvI6IoGVuF1XL6YRfeClenYNTb
E1K9k+LJfIRbdAs7Mq/5nGNAdLbq1EdhJXseKAg7cXuYqiZA0+qdJ9/iTcDe1g1dZPRbRI5+rAzc
SFGQFaE+OhGKDde+L1TRrjjGaHmeAQs6qnEnL3hbyfDyBi32xvOWE1Ldtus6Czmjm3KGpTw4zNmt
Ce8RwuEUG+LC3avmJcbHsancGUnyER7qgptM5nDqSzJmtipLErXqAtjDjirOn2m6Uifh/YX33OUY
k6+S+4yMpxqB5mUQMI04jnii75nNMbqLFLCYC8AfKvY0/Hjr6CtgJbQKlMRAN1U2Eu2BdO+cKOgL
mYMJMjGd8U2FMe1Vqoyhb8pQlI1BrCreFMg+ODUAdoGZnREPxe12LaKpOENgER319abGQH7z69N+
Fe+2vDzqoun5/jWsiCAWDxVBxJkjkv0prN/or+ZwdVEIZxQYJ5DJWeYXHijUNTGpcL/roK63Pf6i
dZuRYFwARiLzVE5B4hnXpoNKxtsmzTsEE+1dUBwS1BoyHpeWE5LVPtBJTjmiwZG/r0rKTMLjJijk
rgMRjQQtqfDyMO8cDMdk59vs4tFhnIHarKqwqMGugf4pR8fEaAS1tafbRHgcY8K8sl+FlY5bOe/K
vYPeRKt85i3u48ku4wjCtuujrAMJ485pd5cNz7LxxGo64uw+Kt3IzKLCfWDcuLdq4AufbvOIR4Ax
BWY6oq4N+38eTy/aY+Nw+6oXTfO3Ynw9tmcnUC99ECUTSj3g912TvETHnqCsGW995/ZJOFfxNS44
I9T0CsZ6BRBK/2bkDpoevnN0XOJI7ReK4YxEJTRYIi/htgu7tiQH281RV0qpgEJziMnStqTGg12S
0zuvGZ4jyV/z+DPCmho00yTkxETJqi7k17Yj2vtt/vEOp16LGhYp5UNegMbF7ezV819pbazHj39n
X74q4LOD9KvGzFMDRDqqZQDgsiT6uzz+SyKM3iteMcQAX4HeF88wYMfExegV5bXnLFWV516UnTmE
g62HdhI4qzfXGIptqVufi5fIUd926oZH7ifmwvQKmCkSYwouldd2bQXhe2n3km6H+8MZs4j3UY8Z
436rPFPa9xbOKUX2J2ZI/2FmY/YDGFNxafxYAxzAJIQHfwMorNOKnAxr9U9ebN9k2NKt2vZdGkzO
+kVc74avJhXME2Zvt6V9OU8zI8PEBGNgpHnh4fZ6uAb0wb2/ejRdc3RqqXoxvzQWI02EsRiMADxD
L2lnY4eRt7KQRkRhKZAPGGuD9eAt2OSejAkUQi80MCIHBlp1SrILeUUeLXQ22H/yL1nIWIyguxSD
GoKFeJUmT+H612tKjXteRo1j+9iaXCwKnpFI2lfLb098t7V5wCxcjjEGA0OVfaL1IHFINo5zeU8r
h8Yvt7m1eAyMM06dNSsDVYZr87oKzaIvsxUiBeA6/85cydY34T8xfDMajIbmUagLUgwaWH8UATdX
2qovw46XRF10FN9Ufnj0QtNQsNan2O3yW3lAH/7U7GtwzrL8mp+RYRRUXwGDwkD8drYGGtybRKU1
kbb1cXP7Xr46Wn48hmZ0mMgdyxtWfp2BTpSvDdv445EJe4xQG2ia7vZYnXcXV3BW24oYeBHlgOzF
XDXnCb6cyp39CEZnM6CG6jnmUs+WnO38B+wQ0k/wIb8CIqwTi+dLlgV+Ro7R3DHwMPA6QFB2Bxkz
s5bUTk0y8pp3rMXgb0aHCfPDJOuSrDKmpx0qE+Sltfzt+Pl5+wY5mvW1RWcWU5RJG4e+CCIYQyue
d3JH8DLCMMptKpMNuCUmbKTfY7kvYJzRkgO4IdJhG80/ivVnzGIsxJAmwVC0kyDqRLUw4vz+707A
WIdQrjHe1OH7PWZBjim3rWFSlBscYh03RsGHIdLAoa8yrfPm26FLXy82DxNhabIBYA//MaVs41XQ
yciKCTjI1Ncg07uRoOsXO9+4/f8cyWK9d9vrXub5OFFCAAFNGxI8PDcYEhbugvvcLcV1i6owxnaM
8+2b4lhYdgJeWHXpVIaeXuHmSbhrz0ANcPTA4oj04vEA1TH1+qHJnOUj5s9K2FcTRqd5rneR+xRZ
XCu+aAFmNBjrOnRhJHQdaOz0dboXt5LVk0Ghr//snbnC/K45Yfr8wEAAeFYU+mGY4a6e4zOgl599
EgI5Ba7p9uUsvjNnhBibprdJUxXiZSJkYKULpgN5bcbLAj4jwcQjWOc8SvEYTW1IEqLTwa7oR0/h
y62A8LLMi7I2o8XYtb7uB6zZAt/aiB6B7YcXRGiZvJhh2ePMyDDGzRxXY25cQOZltMb9vX7X7B8y
TppvmW9Y3YkpfkgzFhdcx1hVOw5YCZFOrQ6tk712r4hLaWUNGVEd2eKK3BSB/DB43+SMSfZnjqe6
YGOYIOYZHrOjMzwDq5Dcj9R7kWyOh1vm3owSEwsVZmq2Fw2URKzFvgssleQkwYF4wrAo2zM6jLZi
72ojKNgfebawhEGAnxM4Nf7Fkxjo0MD+kWlEnS3yN53aRl1SQtyAKanTKe6Y0s38TvYlfz0nxLAs
9bxeT7x6UtPoGGJpVlta9f6tJ4Ul/4VEVPviXNN/clFzqgwDRaH21HEAAxUyviR4V9aAm2+RE+IR
mj7Eyt6cEBMw9lIr9EPSZGcDecH4t0or8piS0S6P+ZaTIlxUqzktJlqML6Kf1gXurHYQwQ22NGmV
U1k5rAVvfcWSOZrTYqyrNjQQQh3X1k6YuRtMcmQWgPut2zZc4knH9Pcz1TUqxcR2b5DJUe+csIeB
bnqHnRUQ+ZbWNhaR+TCDXHA4HlnG2KJHVjJqs5oM1OiULqAOLfVVtdG7XNvxsf8jPev8JfdLSj1n
KWN6oxjtyxFQDaEJY0aa58E2HMMxX7rXgPoolBkrKmp2cs8dNeIKDmOPw1bpV1qJ45bgMgbYaL4D
hAwQZPM1F4xiEsL/rhA/dqwoSazLsToJjiNPKOp7R9rrNNFsMpx40rMU1Hxz9MeKFTyzL0KNMRkI
afwu2z7521mN6+14z6clBzOnw1iTrsu7Wo9BByhEb4kdOB+1nR5lrJPgxtS8IzH2xByj3O8ykBod
FeV/rBpCYTtF1+M/Cm7mh2KsiSaoshgUuChjdSFa1zqK8jGoDyaKj6lolYirS8uXT2bzWuTt/4xc
jSQqFqaqX1BqAHxmJDI2wrAMqmFqHzRQEFLgSe0cz/2U3jYwyzr3HzpfbnBmXxBua4LffNGp/nSO
ZKfrf9A8CuRMgGQBQ30FyEnmKMJKFerY6CchxODjdGHCQXvlbzFcEkLsfDVQqBdlzIQx5sPvTKHy
AXcLqAKROilE415bP0XO+22OLRqLOR3mPJpUDUFrgA4A9f9i1S4J3cEx1xIqz77Fa/T/ugDWXMyo
sRfUh6qaeDKoYakweet3f8fnLQ8qSV6ySXMiTAwyel1ZBJNN6rCiLiHKX7zlLH0gADKy7h5Hy8HT
9d53VdXuPy+brenylrYs1ijmv4CxIHEoykkr4heM7VbLdk+7B//YEJEcOxcx14oj9UvubU6NMSLe
2ESGMIKaBsgBZDGal/r1tpQs6dWcAmM8enXoIaTwKP4rGuvagBrubQI/dy7DQswpMAGIIQ9irVU4
Q2nJE6LNaKVoAjeI5ibk5eA/hDQmnXOv+lb/ZFuv25R+8kzk0rt8/hOY4KQRDHP0tSneAthAhCyu
TD558O48GkwkYoQJVrpMcVbz7OZ2bb/6Fu8Yi0nN+TkYy1FUaT2stC9xMLD99IwWYtuzWrSaPIk7
8/72xfEOxJiPIBalLJnMh3LnTGR6OqDqcZvG9I0bRoPNfNd+5lVDDSeJLJD8qpIEG9ywXsG6TYUj
42whWx5GOexDUOkgdsB3HgN6/LxNgncQxiykal+tBAHMskJEuiSiI43QLsVrKly0B4CMXOnALcQS
HeZOzEsuZVkrZuc/ijO60b26uX2Mn6utJ2X9JsC+wHMBy5zDYsQ50sB29K1OeyBAXIickRJe/ZiW
lLs1bdGoz2gyRv2ixP7FKOB3AQpPM6JjUnsKbXWrpaJDi7t/e0bmruQiy8soARMRvKtUwG5E+Sl2
IqqfW/oa2IIrTtOt7ZojhcseEvj6sgwdVhRW2NsuV4C3KSHnsG6ty++KBiLJzttLzy1+LMWeQLf9
DyWGo4IKYzQooKTJkPja0cihz6xx3cjcWSIeKYaZnaFnvRTIk4dyLlZ02G+Bos8vwU6f+WEoZidi
HKFpyOEqUXBnVbRBrhi7n1Wi/pVs2o0OTz54tBiXiIA2zS8xjjQ6LUDHLwHw5BRa3T2EmE/hJYgW
C9rzu2LcY9VpaQIYTcz5AH5JsZO9WSILUK+nJwn6BXfZBrUyGqxvK/qivZrxk/GIgGTtM7EFVWW1
rqrnvLlf1WvtSYyfxMZJRHKb2mLpEblK7HMH7DIy4wxLo9wQBTFS8ES5cx302nWHfY/WsX9Srp2T
YXiJTXg5cA3V6WFukkYl0i7/o7/x9HjSnp+y+H0YhndRDfR4ycdh0NBXkOBlmgTde8R4BrThbb4t
39I3JSamaMRaGCsTjx7RTuyPmOyn9yMvxuRezhQIzJ5WpZk3fjFdjhXvD6kFkH14esXmqdWy7/o+
DOO7As9QBT0AmfTecnqrsaunwhVP/WtHLrS0Gk7uevrVN26JLZ4JMbZOZB60+GVMSX7M0dqZcgGm
vmz2DyoqdpgDgXRaMz2ZxxnvJAHIo0EBiZtw9CTnJbTocxPSaKNsAkc+oy3fbR9j2+MJ4aJkzOgy
Fh69D6qex6Bbopzxp3i6L+4fbsveIv9mFBjDnqOF8aJVoLDzDpg8pLDrnBvinYGx6QOW3qNWBgpY
vJJs/GPvARvurqs2fvdPRneRH/++J8YAaWnpD4UIWpjes6RHkaTrB96o4WRdrmUBON6YrQYGuoYN
GWwmXlX9Os5MtTlbLs/NTj/v1qevr/v2xf6Mhq9/JnOx2tgMgT8qDeBUKic5dA7lVVt5jGAutgP+
c+erYMTb4z2vKZX3beYi9b5O9MbAtxPKXRW28L66Zg3rP3xTaICk3ZwV67GygNVj730439P76fn2
HSwMDFxTYnxIDksotBOLIuICsrgjOxiMk24Rh54e0/XujwV9sy0bc4c2px3wqwp9S5gYr+JhnDIq
WwjAwfnTPYVPKzuhH0CePljt3WNgYeu7SzfhyaaNddocE8ujvmO677c5wLtHxulgeexFbEv8COcR
iVGO3/zpaq65y7iapl0N4rDCx3vywdPyhbTa/OM/RuxWjaZVvq815+fIFo7JOn+LCQDcL0+WwFui
dlvt2Vm7f8Nw7Cy99lSy5I2lJk8Mv+dcJe9XMupeCJXnhQVk+V9/eaI8867t2CimN5kqAEfzujpv
C6DOYjYOgpiE3YBfrRFCOFnxhTzltYww6p1GSR2ak4wA+v6xMm05e3qIH2sHKWVr/75vABo67PbK
c61R4xC8BT257C88HP6v7vn/rug/huo6yRuM1aRj2GlNFRJh8aKzn/LaFUk3hfPyNJD1xv78l+LA
aPZgGGkriGBsTyjn0wpP1BjF7nN0fUY6vo1HWVSQ6CFbb+27/UAeqfXQkP3mlb6fmh1dWxOw21a5
WAUvjuX8BCbPfVsnf25cwtLW75BB/wrNZwIeBhJmOUacZ/enIShvXyzn4LklkYn9gRUAt6lhmd/N
MEL/Mm0zcp1sjkYXQywL4lomcXtLeIvIe4R6abURiFs6mClMSFYQVbWi4wHdMZor2G7g7NwB6W3Z
J8rbnXZ8qVPayLtzD0R/rM1N7INGRJ8Utp/bm3HTrF+q9d1KtJW/+oOElSBrFbt81+ZewUo9EqxI
iP2T/bYArAVZHaRHQIIQP0BPauw2Manv9U8JLZQusBfwH4xWuOuxrBPbv9bx/tenckF9fnUsLelU
pdblvvWwv+Mx3ee1nT0bTkZr/Fzh7+pVu3y1Q1xS0q0VB+tFK5rtPSSXkrWEZR+H+2wCS/s4iG7t
rHPnwyQaxltdlMuouC3sQweiYbTprUuDgjZSGtqbaI+7/q4g7eluZQcUiWwsI9NpYOXOZUVe3IJg
0zS8WUb7OzTwOkJNXEdbQ1LNhOI5SoEZrJDX/XoDIIhHYx3atmEjI30wH/xdnqKM8bDaJjZwPTsn
R908ftOwRG8kg9VL1PwwdrKr1kRLUO493gdW1hNXD6emKX2HBN1DjQ2bnWe9axjNWJGio/tX8S1Z
b38Vu2Nhac93cmu35IQNaqmVAOxJcQXrwdvmT8ZZywngVoFnjL1BtoDQeA20YQl1Df3YdtawEW23
2T5lb0lFtXVg0VUD0JjQMY7wfXZNjRwwXhhqQ38GZASbBKIR2TvPtfPNqSMKAHHTz/fOku8270/d
L00hJNha+nZwV4+YtsAO8GBDyg+9I+utDuEfBVIfKEkReVAVpusvtjSdDYU4JfZWXD4MarqXI/pc
7oh9KklsF1ZkAearxZrjXy1tscppG1mfjQQMqE1J3K1yoOPDMXREIj2WTwEs4BmBL+6jPR5d/M9O
R/IeTEPmqsVvsXwK7m/096OGtiC6wkfBCYG+BFb6Nq4dQLOn+FfJ3iXEwbqlXwIq/e+enb11wLeO
0Zmrks4Kc9uM7ePmF40/1PVdtjs2FCcFmoSBevA6xHKUc7427yVpF5PGip4+4OUGSP7e2wM5Nj+8
Y0qUqDl5FzcyqTaj4WzX8TYjj+a7n5LgM7SGF895Mu6xuzp/alBz3WaYN7agaCLpbeTrN0RZb10h
tTwfUhnYDU0PqHavqfb+GlFAxyqPE+bPtrGqipJNTMDav8iECu4xrslwV+1iu4wI2bh2AYR408LA
tG/L9wLineguJ5uBeuDNJ2wVwEhJvXt6f0nunhOnfwgOl1cr7Z1xI0IZmviw1XH+2waNZ4qvA49/
962J1sw09komX9oclth63Nz+8s9n7rWNZx4VgV9JJTZXTYGGSSJbO2pAJ+8Ib9u4zKPDxBzAWcqE
KgadFweoUYQc7gT653D2bag02WCjzPPOFsnpecMDkeNEUl81hRnr/KgqpGSK0pC050VpPI/PTnkY
qz7vhClMe961jhNY5wvq5Sn5dYahdR7Jxna19fY5IBR42O8D3foWry3ga9nXjTCK7QvwVDku6h7n
e7Gsw+P73d2mIL/hQp1dRhIbnWKOA5j2jGLZumdhnw5ArnxijSgC0c/1Q0/tk71VdyeoALkPrcdP
GCV3+7H5OIrQxF8KORwCuJrNyr4td1/jcjd+N1tvEMy2wlQ6vL3k3HnWwT1YHX7qH0fbVAiPMJGT
OArZY1lbdserVHI08yvumYnEZZSwd3d63ibU5omb+rPkcKVQ7NCo3gVpX0xBk3X2ycGdOL2m9tsZ
pf+AwB2lVmNZ7yFi3gFv18kraRaFC9EJQkRODusLq/wWk69t0P9Tcj0WIhk/BuDylvvy+Mt/UN2X
9cFyC7q6r4m9WVNywp8YD0D5VLdt/EC63pywTxBYABuetHKUkc20C4Gx0tvp0gEb93xboBbDRxNp
TgV7IdEXrjJnlYPBT+oE+0ERmJUSzH33stpgFk6wqh3vlpes2ZwWY4+1AP0zwO1qYTVDu9389chp
ukvOiX6m8jVs5f0+EWObBy9Mol7XAGNDD9HjW0LjV7Rsc2GuF+acr+kwttmMV1VmaqBjILDt7D/K
W4m9B4D0TIHOLKDvGAsdif30WTq3D8jjIpPqaaoLKlnxFxdF2/9jwPecjI7wmn94ZJgnX3AxhzHM
cTwr9oiSEO9vAqGIoYG3j7P4osU0AtYlyubXZrZrL60FRpR5/ao9vxwkTKjAH5QbAZF1gCaIEtFS
YvnYjG648cc0Rl5wlH0pczqnzsi/lCv5EBYT9ebxsXJT+/328RZTS3MCjNAPcVVKlQICUuIkg5UZ
tuzR374rVrb5PHgWro63neW/0AQIniFjVbrBOlhx9CJhMKHUBxMYLPr2ggRgbY82TZ/+0em+KU1S
NHMKAhZTNsoFp7O858toVRaC9MhqNiIuTOBkYP6LrfoPMdb5ASc5LdsQx8otjXRYrCcRzxUxjgGc
cgPQK7wK55JTmgao/o+NrMeL1H70EwmHi3+PG+24pjIKTsHWP91m4mJmaU6HSeNJXlB5ami2ZzwY
s41qKa0j2PkOJWN5l2ALUXzwEFfg/bK9oFaoHwuD8IzKQiPDZM2+z8roQYAVF1UwXeSAh3Fk15vV
XrJPxdu/ZiqjD95FEDCCi0scsCgETfLYF+I8rY7/YFz5+kCMG7jIcmG2w9eBJqiuBNPknYMVQmvu
iSZLyIYLc9YxjiDUV+oQ9zjRtBTRBD5QixlcjAgdpxEhD7HSBe+xEFNjXMo8AWVcQSoKpWlKk547
wOe71y1h7YOidH9bQJddwbdsMK7gogapEPg+FlajMT5axwCWfQ25XRPyJGK3+MjYkkZZmdgrgxtT
HzpkjrDYlAIlFYWUHIGtST0nBJ7iuoX13MYHwfXvqg2vb4lzlWyBORaqRPZU+NaBVk9NA2AM3c8t
PbBb7/N/5ilAPLEGXEbgBSRP5uqSbsjLTMBhW+elAhJSiQ7rE8+3LkxwYMx8RoW5Ob0xx9HH4uPz
s0kCGvWkByylT7D5HM0AsR06/ml441JduMgrqsxFqkmsqIkKsWydr5gSb1XJRs7F2XLXCyxc2IzU
j4GGypNDv5h0LyEiBgA1W7ZOvFZDhUfkulL7/yRdL3wfSHZoIjd36e/UCbf1RrWLB/NxfIhX05wm
+npojkAl23yWD/JmD+udku0TckGWhTk7CxAdlrgxuc3ES1HoFQNY35ElQ5pONwxeiytaUBM9C2/e
/v4j3/3K0elE9M1ABHfwUC24LcL/n7Tvao4bB7b+RawCA0DylWmSZqhoS3phSZbFnDN//XfoW3c9
g+E3rN3rrbIfvFYTQKPR4fTppTeDigC96QqaBDDpmpOdUeLHUQS7MJpoePLu7j6KVfdwYdA1VPhM
CPcwpX3UA/cGIaWdnvST4rYv/p7tyg21w4cYjYvzm3jK7O1hQMrvuwXw5Dt7EJAqNEYAyteSFwvI
msvv4d4vPaZDWav4nso5SjZRjM1gd6cGQJS1HtrV/eWesFRQi5bVEGV5c745BtHry5P+thYxLZj3
ix3m3i8CXGFCA4g5fvr7ew0q0xvMvq0ri1fo7BQ5cye1JSmVETKKe++ushXnATH8iiu/tg7O2MVM
jHzSeHgNo/vQ/iVsKoRg/+XNvdgtzrihXUGKKoKVlHZt53ZrA2yK5z1dnxq75Mafi+KBu4kvDhQP
b/+MRkxDPcgHH6WFU+40L8VxbV1LSY8LYZyR0ydgPhUBuye64iuBITnuVFR5RMtBR9W7sh+P/j6x
GOyJ9dbuzOyDbnNTMO9sWTFg2jzDLHf74Cgj345kv+05p/22e7utRUvpr4uP5C1O0ElFMu+INgCU
/TOUkeRHQ6faO3m3DdimlY1ctkLMvKdGJLrhaEzUDCazImaS2l6EJDkAwmNhR4EVTfuqeKjLDSme
Vj5z/gzOk7n4TM5mRdhJ1jRCh05kb09/+ofhT4VnY5MDWFC3GDiODfr8KsH6EDo/VoQvXzWmygCT
Y1i8xh3kwNhI8wAHOZr9xytqMr3RoDCYWeG+PyYa6hiTWUyGHT4rLl6uFn8bG/1Bt9aG1f+Jj662
AYMuGdwcTbqaCUgkQfYFjM+DYxx1SJSLKPehSvW73N0P2xAtG2+oMTxFhnJAt4+11ryxbKkBqVcV
WQFXKOEsdSZXnh50CKvk1ox/Y7piusMlfbJu7/ei1TmTwhlpPy6YmPnYbmJWX4IZvyErv0b+ufwS
nAnhTHQC3htJiyAEnsQPhmaEENFg/0yMh9uLWciGUIyQ+GfLODPdkpJUSgE5IFZ9lJ5kRIDb2xKW
jdqZCM5KT1Wqpc2snnjUOvf3W7LNrRXfenW7OBstU7QwVhlkjBgPIG6LQ7evv8xos0b2vnjV/q7l
z3ecZT/8oIOv8EfDoN3DTnhkTocc1e0dW0oPnB/KHz0/k8KCSBWEEKsZHNlBMXww3sPTiP7kxGpS
Q3OZM09F1ncoXu5D3Pav/6N8zuiKUy1XiYJ79ONdTE3xED4/wwNGEduBnb/PdwWwZPK9DmBBdlwx
Zmt3+E9K6HztaRCRTIPscjTen3WQeoemZwC3v6aW8w26slVnR8kZC0J8FezIMNmvVmgfMQRCPpWv
cOmoBb7K9ch9NsK3xPFWQ2uSiVU406Iwfr6JPyLjIDooCa8ta/4513JkXSRI77Pr9H7RBVLn4cHU
DfS/ZsQBZgDM0vk9qJ8ijIcp71cHKv1/bt9fmdxWxmXUpr4GmaigZQFM1QvGXDnf/cralp0BqsoK
Q+JYQe0Caz/TjVAhYdYWcY9yAohFvB96bMoHYEUQbmpOsjXf5jyFBHSWguwZ/VFtvqzbN2M5+Dr7
Au4UlSDxm0kO+ufXITPAI+jvu4MO5MLcVhcZ5JAdtRNIKDF2OdusRtmLTsaZcO5NGHVZEYYYwocW
Tdq7zPDubKOz7RVnZgnWCvyzyqiCqae6rnCLDKOglQNa9Xh7FCAVuhC2Dkwa5pBhENsx3Cr70qCT
1fxsI6N+xgjBQ1HiOScRmCLZz/gJv2+LNdTY4qt79lHc4lECVSeWdIgnMLApiU3l+QVs//XPlQNe
SLCBhFCU0eAiKrL4ZxDNmYph0EwWJpge8jzuJ1RY38yX1QLc4g3V4B4RwtBtwM859zARYQi8YV5J
9sreD8pD4rLd8DikRoZBve8Pa0DapTwbRUu8jONEwldRuQPN0b9OBS/pn8Pv+Mc8dHauuITmnfPz
1wnVTd9Qj+LDBNzNU7ApImNlS2ffl7dIYBRFfU6TGJVlzsUYc5IPEUl7uBgj+iuq59gGYeUdweTW
YfO01qkszkbglrj5CT87wTAXi1CLyx5cMxgMUZ6cAfz9HtBXprCha1xoix6vJGGoAlVVXBe+XcDP
qr7MNOhLZQ1O9Nykpq+aDNKSrW3evb1NCJLyN4KO6K+VbV1So3PJnNffeJOXh13d/w8nPhBVd3PG
D/NvvyRHMkpkvldcxaUbeC6Q8wr8UfZyocVSA884yneJQRODOM2a87Nk5aCquqyqs9YwTl26eJqS
CuzhQLNphoxZgGVm1spDWmCAMfkYNIcJuolWO1MEDnd0veQtFbaj+hEFktEV+1wEvDHrOoPlWzFA
Mz9Z+cCFXj8KiPXfD+QUrJbyUC7m24SrpDrx3jf8428PlBlvvkm2SbnO+Tkv+UqlzyRy3i2Lsk7W
fOy8DNq7cp/UsMq1PKMQBe+Vsd1pOuoolAZmh9gXfBSrlLZLzosEm0h0xnTKVO4DglCQ1THCB1CQ
Vd496mgqGMyTsOolLVuqv4K02TyfXV6tr8apmXXsB2jd0RT1GhuKrTvZkwji8r0CTbBOH9KhMNvM
iPb6fXNcy/0uVadxvP+slY+m5U7qYlLiEw4zmXm363+Xx+Jndpg26e4DXaSYbb+1I3sbbbzTWoJ1
Vp2rg1YYQ3elqEpXbLhT4klJUoxINZVzNhlYv1Wc10JzONT3TAZ3loqW6JKYQ8axuc9ic84x7uG4
bF6QrzcALROstVTg8o35K5Iv43piWfRjP/UAaNBDiuzEDJa178HWHhwFS9yVn6sF8cVH50wkZx09
Ly5GL8Ija80zzeoHjOsG4RhajaE162Qwi9KojAmplCm6onF7Sqakw4gSBU/6zgmJmVngPmJuf9e8
R/txJem5GCGhhvS/wvgnx2tT8KfUEPZDRQ4SmAkRs5sksBIla57gYjXpXBS3iyxMYhDVSv2zt2m+
wB4VnCR1V+cO/ivtAGXq4YVuJqTj+3alAvknzru6Cmer5F4bvU1G1qcQ3Tiq4UaS3TQG8EPJQwOs
ElDha07SYhBzvtb5jM9MT5qVaYxhJXPuNRKReoeBA8eaISBQ+y8vN2XzND9ZUyXGubIxchVjqtPZ
AQSVCWCGcwwxmL8kaxvY63ibxQQMXBRFmkuDlFJOO+WYCQIYaGBVBhlAYK0VuskgVTy5LMUAZKNr
c72xilQFA2nnlWFpNEklVpiCqLXM9lqp+ZYFVfx1exv+jD++OmG03GrzDGZd+gOFPdtwMsVCLvbx
8JwgZFNMsX0dpX0iG0PbG3qQOxo4ZZJ3AvZVEZ012mM0/Wpjo5QfEpROk1f6oSfAtNPyMxEfpMyQ
xp9Iadt1dczl71QqzQRBqPQZF0ZMAAw34sxk1Wasd6BqUNkKUmXRcIMgB142OKF0fi05jYjay9Hw
jHmDEfvdPWU5OEk/4if55fauLR/mX0l8wbpURb+SJEiKdjq4v9GJ4X+Owz7GICyc3nsYbCJke/vd
itiluAhV6/9d4J92xLPDmr01H8xkA1odRWBPUb+WzX2zWgFb8nTmmcmAMOkYzqpyvlU0yBMRgK14
DjHFdDrV92s54j/RBq915xK4y6DJQh6jfWZ4VnPguAXPYKM92lWGdpBwP90NutHtMrdQTPoqBbsk
2HgF+lowmSU02mELbrbalGSLyJgr2h8J8swRtHUyx2Kn+RthjwmQHTslmtUWW301lFryjWETZSIr
IpCGlDeKck/itMBDWlnp97ETTLYrMGzFNovf3XHd7VvS6nNxnEmcMqWvBKWfbfAcuR2fM1CCqfbP
uV6o2d9PKCasJjmWNOBcJpfjGT061MjL9Riajvy6CzawHMNd2C4FecddbOUWfL8tXaPkWXQ8z8Vy
IXJWtGk4TRCbg8gafBAuKBRgigylh3evWLNnRLY9gL7lIT9UVnTMbVT/V9JLs+7xujknXYCNZCpm
h3O6mdPWS7WazLCbz8RS7cn8SDZr/RaLOawzKXwOO4sQxPml3OMql8anKxgoLZqY09cYzVN8Fx3U
ci2hvOgAnovk/Ii8kRJQRGFho638np4t593q7hTLv+82yjb+Fdgr1mrJHzuXx92TQcgIEM6Qdyww
XCkszN/TKcaUbxQq5/jsa60ssBSLUzA5iSIuJsFU7kvfoRHiIh07uGRK5yVWoCJCHcImMYUJ3I23
17asI39FceFxP3pEElsNpaCN/FpTo1QtFU1aAph8JWdSVqQtPjcUFIeKCuZoDdCyy5X5DQu9QMHK
LLi29WO+9yw8L4/sEK3iZpc38a8ozva33SiIfQS3aMSozWE3loZnAXWDkkNmW/WTsAOYZk1RlgLb
8+VxN46U0xAC+D8HtsRsT779q7UmQIqyVViLMuvA9eX+Z3l8EFSVfS0LMkQlKfSiMUUlsBJmisAn
Tvu4tYossZOvIT3meWi2rdXY/fQaaZPRg4Ms28vKUe+t3kOGcB/WO+r7UGWzah2vNfX3Vn9O8oPH
7C751QSvdXHUg68JBCbZdoydABxjvp0j8qo8etcrLqlP0bD1kpVZpotO+xxdarKkaSpU5lJbaN1q
uR55iJ2BJ/CN9hSgi0lyfHStVQ/D5vv2VVhqK5ofwX/Ecde8IRPJWAlx/cw4NhhHhrY94DBt2RR/
kDtbejtVmGtYGeadatovc0nCSJ3YAkro9pf8wVdfHe7Zl3AvZZ7nGe1HuNhHTbXetd/xg+6ACeVR
LQ7my3fzMd6htXINwbEqlXsr9aRturSAVMt/RMdvvZ0JJiU7gDPzbciRKXVgSAmO6oqzu/xYnq12
vslnzmCX0KokoAd5Hl9ksKwJO7YXQiPWzAFpN/Ka3w+gH3prfjTf5eibaG4NHf15Un5GJ5YANlVF
n7e3f9Emnn0PZ35RLg3iusY+gEw0MzbE0VB/KNYmeSjzdt46ZM4W1jphdVdBTGfFk5ntyF5tDf+E
Ut5HZ8/zDqjbA9fwOFuvyVBN9T3cpEfp9USczZv+AUawDUAzZvdNnN46vRFHNh/WyFUXw9g5xgPX
P5MoY5wmekkaxxnxZ0e9QzkOXNZ2hxy0v0oJuiqJ077QwxCbYoSkybEQjqAbLb5vzNhZC5cXbfTZ
ijhtUxUMrPSicHhuK+O92xUHxahDA20H27UOmNUlcYokj3Vb0ARLYsf41J7a43TSN8BUwgszbqvs
H3N/rUx/z4lTpoqxVI8qrKqwBGp7KjE6vzMGaSeqaLN+GoJtVhrFPk3NoTJKNIKzHejXq70fOWru
rHzM8hajJQyZTwYAEfcxegbPRpozBMXdUZvAplg/ikDqHO/V0cidb20L+BIC50N17LdrHsair0b/
yuaefTa1RFVKbMRQWdrH0B6q+0oxS7Dn2ew5f6BOEziK1P0nsUxSdVESiUT4qtQQM7mrY/hRcbyt
/Qe1eYq+Ul/eyKmddcAW39Hgl5yYCi12/cPt7V4Mq85EcyvWiiyslHF+tvSTgLFn4EIYLZ0exsIS
o5V1LstiEtqCNIUgq31pqqmPfMXQ4WQbp92D0b8xyl1qff2XBf0Vwj37iu5hXEqFBUkzQQQa4YFv
SFcWsnw32V8h3GMft3nOptn6IkWHt22IzcZVxk2T7sfxTs1fNH/lis6X/eqGngnkLOmkV+C5a7Gq
0i6+5L1oymve51JSBSb6n8NRLg+nmXSpShpIoIZVPgK6DRuKlv9NvHK/r/YOOo4B5pgAA3VHCYcn
uGMqrYRMJsKJVHdREDgjpUYdv7PU7ABiUDxLKiwlFVc2cLYa5xuIXBg0TqaY2c1kpDk5q1LppRDS
QvZdlTKjm770Bvzl7acqvtKwWZHF6zlkiaCklEQkRyT1igiojLooFrIpcPvs9xCKz1p7JHCqs7ox
VEmx+jWO3asy0SyQAuqIfw0HlKjc4lrw5VdT3oauMghGWn8gE0TcEliJsE9O03TX0F99DkqI9rFW
qZGCDzQUmkPbSJuwM9LitZOPKjJLqZ6YfgWspLJCELaw+WgEVHXUkmQV+SLuKZvGiXl62Ieu5t1h
iIEjhdQR6t+F9yq0ycrdvKqCYzMkHCII8zBulyiMMwAdRcLGK+TQzbqnKHvz+pdpvBsp+J5Ybfci
wLlfpWCEkzElZp79yipXmtlpfnYo6jZ0IoYspkYTy0aJTNtt2zTfIU4JJYStGH+ly7LMeDALaTCP
aEzlyBXDOLXqLE6MZPB087aUK8gedgAqLlKk9EWVoIJ3eZWnEeX4RCljl0q+MTaNlZB4l6RAbYqV
4Qv3TV7u2oJY6k8P3NUssqQgNpicW6mPgVnJT4KHXmCWB6TyGDlNlZhyMhhtSK00XLuXvLs8fysY
PNF6rTEdKDHutEQx9NRgJLHbBmadPSl55ZR5a/Tss5X6rZfqq/2pC8qISgeGMWgMVGvYoMvdCTIJ
g7tULXYrfR9Uz2J7H/r7pr4bytVStXR93mz+paC2gsUpXEQf+GmZlsTL3CDvHJ0g+xOPRoWV9uCt
L/zK9WINauhZ8fhD9LJjOXS727pwvVjsLbq8KEMQDCPBLbYNY7XovZKeBKSBwnG0o9pMRt8QpWSz
NhX4WhaayTRAzxXccUL4o/TZGFeSFgonmtHGCVMBPN8Dle68HJ5EoNSKq7RyvaLsy0I1Cj1XGSbL
8bqeBFMKiI1wCgtRNkcl6DUz033RRhl0dMgIGppGouqP29t6beGRYcOEFG3OQuER46SKOevEQhqE
01RpFcKvIqSgCML/V8HC5zUwoqOni0YRkprYICpOpZVlX+XC5uIZ0TAjBeByWdF4bBhjYqqI/YQv
8Hw0Kw6J1NpE7IK7TEJTa5fhonZJmlmCpwF9n8Y/0pRV26jRpQ1tAGa5vR9z2HNp2DTMdNBUEJUS
VJwotx99EGaZqpHEDciAQSqCNJiQCfaxoqUrK18QBR9ZxnheRQPuUucisKzXwqEK9NitB1m2Yq0U
EJRIrVEOo7oi6iouAieARgFSw0AaZTZUs/Kd5RZycPHKYRulbqEhtZDIllbWhhdUZndg8FVgN6Th
Bff4DkakG62sUrdNAv7G2lExOr2qBmdMy886K01p5UW9ym7h06B6swGT0GxxteOi3CVB0KSpSzzd
7lHpCdGcOoJas3iQ4nexAnswdeTJYM2mUQ9JukYFeH0MaGrQAAuBcUNsT3m7DW7cRsrV1PUIoDAK
7hy6nNXNbbW6utwojqmYnDMX+zSi/XElz/bfV1rcAVXI4Nco+0CRzLZ+0IfIbKmbDd2/dkw5adyS
qCK0rT/6uTtp3U4rwdbm7YrBeomOYYImRnqSUJa4vcArgKA4y6TQMpnO10blZMIdqzsdQ6fdus98
IxC73Mb49oe2Kz4QltUOHqvwEHVh65Qt+BuQFIj2qqo2tkd0lJ/Qz/6B9mhv5bOW9h1pUwI3HbhT
WJhLvfc7eWzGbsxdSZShRaEa7KamU5H9jd6DPintCT3nK4m8a4uGrdAUeABMZ7OTzgmttIjVfc1y
N+vVxgRRtLTzFbUA61zqOxiD6m819MGaiSAAFRSn3oFlwlsuquWuLxvte+VgZpf0wqLNXwNoN140
+NNAx15uAdH6Xq0LKXfpk7qVDxHgEY2BnMi3jGgPc4/Ai9Y44lq3xRWeZtYH+CUyAzhWBE6WszgF
GWJZBfu3O0z5thSZ4T9UCMXrDl3aItKabN/qThJYJV1Jly8e+RwfabPnTHiWHz0cMSJk8guXtM1L
3Y6R7ZVz1pZOyibKiGqwfso+b2/ylQ3BYtE0jRtO4Y3B0l7uMRWALxemKXfDKlQcQY4EMyhawawU
NbJvi7ryvGdROjxMqsL3QxByKYpNYw1fSyxc1XuXpRemv9z++VcOAffzuXssCgFlWaQUrqTOXCSo
qABcXJpZsoGi3BY13wNOMyXsGZUAScULwJ9UMlVT5CVq4cbfxa64jwGiscrWBDOs8n+UNJ/fmfnt
xYoGiS4XLtVdVdvlndUAilQ/jk8CtcRmxf4uaODFurgbF0oT65N5XUryRENbpA/Bh58+o4Xy9v4t
HJU0R18gK/2fPy9XVUZTFFNtxFExa0R2rf8u4TER/0kCSCceypV4dEHzLsRxN1rThRFOIMRN2occ
Pbfi/e3lLKmDrBBg2UUEUTBYl8vRBQ1dAiUOKZEqQ6if2biPvW+v3Imlyehkdn64ohbXvgfSGgjn
EWHKAMcofFo/zv2u8WMoO2j2p+IYlmaBqZx3ocG+vOcMWVptFzEjqVfkLu0khRMwN7fqVOfFSgwM
y7UKBdGyQyCAhVBu/sNZnUuYv+BM4euAFHGmQULXTIKdxj5gOWPYrkhZUsB5bAmC9Blxx7/58JZI
osqQQn1bfE6UnYykfryNxk3brtyp+c7wtoJphKFvBv4TUlKXC2JRMupxmJeuz5wAxLjJg5RmxrBW
hFs6mXMxnA52nlTldT2LgSI02T6QtreVfEkARkYzEX1WiKWleUvPDmZo2Fgg4CldTatNMT1m677+
vBXcVuEGIfmuIYqkV0DIJAPICXmqylXbvarNs17YrrdiuPiy6pDwXpS23WgiI7rV65cwUGzJiNC5
jKq3RUWnN/V0rSyzcHgXX8Rbjiwq03pQK3cQmi0BcBC6aGTBN7AkKzdr4SGGFz/72hIg9YgnL7fX
F3I4eqJau2gb0V6S/q6oVozugnG/kMA9JVHaNn1UQILcjybpvpl2COHPgjPByNZKGourQYoNrQGo
HmF6z+VqBsKSskiLxm3lRjCRawwQN0TJNokUf2VZS6KglBRC5sQrn17pWQfPMagbd+pFU5GOYoTE
wxot0IIeKLhd8MSBtsMl5tYDuaM2qU3jph4UMm02QRx/qPm4L/tixQtccsIVWAvEJMhWzbWAy72L
+homVmobN2iCg1hvwL3uEOVJVp/UGKN6lciJRQaEj7KtBbYJEu9fGyy0hiE7TxT0Z2mEcH6aktI4
y2hZY2gLMTXvdyI9e4I1yPXmtkG5PjjEzTp+gRsAOQQ+i9C2QRgllNWuKAAkm+VGXkkbAfzgt8XM
R3NpVEQEyfDmcadUgnzs5XY2lU+lrJsaN1OAUxSf82jHgM+UdSMf0SSj7P61OGTANAUZCwSBKo/8
HRpZbvpYbuBQsx9C6/iR3dUmaZ8rcyrJ2iyJ6zs9tyb+I+0K/Tt4wxREYuOW3/5DrZzUwHnpkmRl
C6/rRdD7czGcSorNmFe+ODYuy36NESgI1ENVvonqsfPAwgFXw1OMJvq6vZPXdw5CkdDCI438GhBn
lwfX5/WgC6mCqt5GttTH9i56uS3g2m27FMBdakpVvY0jCJA2IwjfRRCbyJt8dRzmgp5frGP+jLOH
04uTKq18iAn93FS6w5yL8oqVy7SgCAoBwkND7IraBh/HiUlaFGPuNW5S7KSw3jc9EqAeWPLLB08t
Hm5v3MLJKIjINREWXkX6h9u4pkOeVwv71h2j7GvCZKzIr41qEi3ar8XEC46uqEAC4AaAgM/Zicvd
a0bCesWXWjfY+adi1/0i++rZ3zT7+K759l67lX1cUvULefNpnp0WST0B3ali6zZOs4Pn8axg8Kts
013z71/8y5XNu3wmSexJVDQygSTlRffLz0mP3wd/Dcm8uIFAayBHjgQX7CwnpqUsyeHGYAZXdPQi
l8r+U0VtQdiz6pv1BbgbUHLUxW00paYu54+Zv72tLVdoX/gtSN0iuQb2AfzJ53Em4oVC0eatq2uJ
AZh9T2R0KWC4gePR+2mypgQYMDQDBxZN7hvk4Ar9bo1BeeEVuPgGzphIUu6N09C1eAWQqm3uWjm5
05p6W1elQdTpbSJrybSFa6+IoESbXQYo758a6dnx5q1U9yzDJZHGbTD+zooAczKcla2d32LucbsQ
MnvUZ0K6TKWBFg+tm/SHTk3MSjQHOhkaeZSHTeLvKvYzfLotc+nyI+pUoFPox71y0sGon7JUhMhG
CU25dJXMGbKfHoaS/gc5mGiEwbXIRgJJfbm0ielBmjC5dcNI/+jH2tIC4TONfo7KWpfl8hU5E8XZ
mHZSkz6oldYtHLgFjdVoRoERfLmDzqMgAZuUUTXW8FavXYz5dK5Oj4H3WAe3gCLzCfypi8SJFFii
HuV3YXxs2swu89BAKcfqExWAX5TD8Q1i5zlFP7yQrHZvb/K8sltfwOmPUA8VCwN8QdJV95HUvNBg
7RwX78HZIrlzbCNN7zMFBtyX0I0FGJkOqD9bWccfB/zWQrgjTNtyDGMBUuRt+F4DKff1GYggGZeY
qZRGCvDjodsC7YQMOntFSb7eFr/zz2wwGfil0cSDGvBgRr9XcShrG8w9J7IXhLnfQrVGCbSwoq32
a/u7rL0qAXSQzDNKeUSDOE26mssQEUmGEs88RKBz2P2SBqftjOgj3kmPt5Vm0QKcCeRelFBuxSzE
vCZ33Ce7wSFmL6/c/euq3/xknIngzHXbh2SI4J7hyVCek/IYAjyumWFgFs0eqfsdTdg+C01lLHdZ
5J1ijd75zDfQK7QjBer6SmcowmhQGWajX6mSLLiNF9/GeT9JCX+u17B84MAazJnxHzAPKX6pQ4wh
Z/djJa1EFAsBoYhgYq6/gWIT/SScbgd13KJVwO/ctnkkI4Axenj0whmhJR2n4TFD4n5CDjAl9aai
ZDsEhWz9+xOH/wDGDrAOwD3iQkKWFGRk0tS7Ql8Zsr9BC7AhV7+UeOXcl2wFoDmYnoWWNlQ0uZVm
taJKsS728FKQZkFq/XMC7dPttSx5AhrKD0jYKshm8RAJOY5xRGqEiU9TaUfkTpXsobkfBs8qBnsN
fr2kKxqd6ecQpKGkxtnXVG8FT2Lp4ApxZ/ZBtKFBacGil0126CJ0lsXxhowrp7UUC5wL5SxuJaAM
D9j3gGjtdxA7KoaF01eW7xC43d7KP3UOzurCqZxh5ShTAkzKnVfflTpQmJCk5r5ZhbUJ6pNtS5rn
QmosL/5UwJULhGlYuyG6xCNF2zDxrQg/cqF7Z6G2mUbBYFVmD2JiFrLnlP2X3j41ZQrwXLrm2S+Y
rbkHDJUuMFbM8NdLh0KkQRCjWj64KdlirhJ7pbrhD7Y+JmaafDZ2+ivUneB3ptmD9yvAPLCVxM78
8/nNOpfPPQWarw01QGfQhUjalarwpA1r44IWapcAIaIXlMB8okDFt5KrVSgmtCwHd8Ij4Hntuyaf
GG2Oae4GkwaSEODt2m9fT211omsbPCszv0A6j8hVZB053KuqWEtbRfb60U1avTclDQPGwJRrUEH2
noWw+yTyeOr9RtiEpQS6AFJZcati8s8krjGDLdxxOnOdAX+nAJ+jci9UJyDqadIIX6KQtzL/TfT2
XqWYoCaYevtO9LWWhAW7BbQjqvSoXCDtw0ffteZRpW+6EaXHwhT9YasUdqf25hAkxhTYKVAqgPaN
xUeq/KxK3a0+Wt/bJ1H5fvtCXhE0wJzhQzS0i85VSWQwLnVcy2ot8etpdJvMjYbT1AaGJB/UbqOp
9tg4nYr2hX48MF3c9VNsEExPY6dG/J1Rf0Xbl14tiqQbwJbI5MM2cKavA+GV35IR88byQwta6N+F
pXfGBODlCRPr1OOkvar+fmX9SyqIug2qBwA4AzLA3TFPmMY+btLJLdTCHpTBCNotuFNIO6FUAHCl
hgSjZMT+ZBQy2XiqvpaQWzgB8IwCEobKkogT4PP4LMyHCv28k1tGP/O2v6s/sEWHMtIxa61HI7GH
0TDELDDxvTEqYeu3tSH6X12WfQXx5+3duDY4EkHoKSpI44LDhY+7NXlsp1Yik9sOgNOycgJDQLhW
Eby2qpdCOI0T4wzzW+g0uUmzz4tNWqDCZWNe4e2lLEkBVh0TYhiKnSg+Xup10PVUrpqKuDTyzVxF
225qfCfd820pSxumUcC5QMoPx5KHFGpRr/ZUKInLxvHQS2qIsTfaSu5sIcEkATQIYpi5y4Tp/L0Q
KkAo06YhbtDuvWHLxH0oHJvohI5oVHJlS9bRHqlUK9dxaWk6ysQzlAhgjz8tfGeJAqmIpFD1INVn
FehZpjG2VQDFV/y3pWPSAYiDgiMzAGeNO6ZYBfEqEHNujp9fxd4G8L0nkEh9FEFo//uzOhfFacSk
ZwlpEkpcUZnsbjzGebmymMUtO1vM/PdnW6Z5gS+XpQIJZAS0sMwNXU5WfPvrhwM5lD9AeVSuoHOc
Yx1EoaRWNCUzJib2AoeUx1ycVhay4BXMUlBoASsH+pt4ryDMu7QtVNyerAMlnI6YqAUzJrqa980x
ey9WxF3vG1JSClIaCvKbSBFza1KDuhOxKMn1ldFqqk3Sadbts7/eNfxo+BnIaAJtARjq5cnotSDU
UZ3ILgHBSwT6l16brBT4rNtirrUZnhQCrrngjReML0AMFVK0eTMp7ljEII3ZNVMINvF9GK/BYRYE
wRboYAxEohthCWdDVSGVuj4WFTdrSidi4X3had9yjV6SJv15e00Lh4MgTp6Hvc2NKny1FPFblk5Z
rLp4KY2AvBcwpLclLGgbAGzARKN8iNov07g3uBkVmk1NrrkqcHrpXVOOD7UHTiq11406AlGbx4QP
kIIDcTEc9RSFitsfcL2bQKfAAqHdZTYQfAUurKtomDBNyQ3qY9ui8bw6sgopvHAF/7sih6+9DWPn
10EX6K4QRKYXRkYHrK+k77rk8/aCrr3ZeUEa9FyFGoq8dzmMRKrGLtbdQj+CEgmJAsMT6WObfYi+
uAs7+fG2vD8Ix0tHHuoxB+Bo0kCP2BU/KKNZDKIXwaVBoxixtK3FPcn7+0ojRpt2Zh6AikW3FO+o
Tw9TAtpV4avoZTgy9TwxOgj/vVt3+UHzUZyZYl1rJPX/cXZlu3HDyvKLCGhfXrXM5k3jsZ04L0Ls
JBIpaqN2ff0t+eKczGh0R8hFgjzEgFvcms3uqmouWeRJOZZQefyuowVzWLvRS3ZoH8QD2dyegIUJ
B5oLAqWowusAO00/PzOnRiHUsywlDsyceCP5mTTqTpDSp+EAOhcgeKtQ7qu9BEPqtFlhDJj6udKL
pXdRqESlAabYyR7S2iMRUs6tSf503b/yGPE0hK3Jp+FphA2lXI6uFo1IY6tD515LH6AdUb1aFTp0
i1KYG6arfGUyJ+d1sZlgDpBW1Pnhs8HVmLkDUaio4QrdfJRar2isx8LYtqI9aUb4ZrTJmrWrhAuc
mj1xQlCaBJxVmrnSqCi0upJb67Exvxvmt7aM7nTh1NCwyRhSV5rlas3ahF6PEDYRW+GEor6Gub2c
UC7CHOmYBO3L29Hw8rIOEFtuBaTTnJQPuqvbIJnd3qHXR3QaJw7FRDBDbWnux7skk4smqa3HEj3x
XNjc5aZRbfNIknfAdtypTcju44TU2yTP3nOkHFxqox+4Ho/GKbfLH6VVBUAjhU+hMXKvbFnl3/7E
q0sa+nIS7rJp3TW8RmeHyOyITTXQER8ZGqZHaCXsRk36rUjT02071/nvyZCiIyQAWABZylm8kRK5
1SIe2Y8g6ZP6bay3IwQv0CEQyoAZGCIn9c+wR05Rq9cyHleXKSyroFLigatCnWl+b1fC1uK2KcDa
ZrzbyALERbD+rJUY8ZqgADN4SiM8xLsB0zkLd3Q7KsJJf//RlITxY4ga3DVyrNnfTWWsPso6hZMe
usj+PkLvuXSakCaRQ+Brik0/dAzaYzQ2+S4e83abCqtbU8BdmgbdwrMXHT6A7p7nfayoktJm7MJH
MUbjfWQCshkrQ7ddWecFM1CAm3gJAA2j0DGbBiPXmqRSwvARQKzibkTwj4YiIgGupgkLxxiNfJuY
g+VrSac/yiqg0plRRG7dpWjRYzHTLxqF+3aadCsB75XPAbDTAFNjyi6qADPNPFxV9kUisSR9ShWF
HzUay9so5PUxjOTKjSm4jmAGhU5plQN4WXWyMjFXB+3LvIEHF9LZgB9P83Z2W1lxQ6WmiEFDMlPb
y1qJ+skYUiQ1y3+GQ0Kv24TonwbhSPxrzkwNJeUMSKs4sMeq+8VTBPgtlcVuqLgE+kzc/FxZ8+ns
XlweMDhN7kQbmJ6tMyeSGJnecBrRwKg+tf6lk7nXg9pFXwtlBGCg3IToWq+tiSRc3caQuofLwiYD
GwMedrbT0NVD0DKxaJCpmtgppRJtxFhrfmJUhUOHTF7ZQFfxxsze7EbucmxUPNsxSvOu7J5L8pyA
BKIjR+umyhp34UqtB2qKWD9wNREg4y0wvyKruo55hUx00Lnqpt3ZPvdaT/bArPO4JzvET9DVadOh
KPqufKZBI7s6WputwaKvLk1EH1O8g3AWrFxofl7uWiKzqm5AkA5SHUm5DGqcrLXdUdM/ypB/JHFk
rcQhC4uKkA6NshH6fO3eS4NKo2mkbDgPVHovj6EjjcHrUPVrF/PCjr0wM3MGMpR4W0pSHsQx9B9D
x8yiOzmi2zzx8yh0OarfjQo9InlNsPbKC2FCz8c3i0I0VUEL0oQkgZQlnt7fMf5U9o+SHKAGhUYC
jwYr/Nunc2kJzy1OPz9zPB1Jag2HkwdieCS2gDgbssik2Ih4rWa3sHbIaFu44gGBxuN1NqkmKVir
UCUNNIGEegsZJfqmpt3jqFTe7TFdp+dASgH3CpxKPMWhiz0blCWYXY9KkgdDbrpprbuYR9q7drxh
KdvJspuBTaQzkOJWDE8b/tLVAcUMnBZqFiC7wf3MZlPkVOnMMQ/Mqv5RooHI6KClq2lvlNiv070M
oUIhbWXKdwZZk/W7nt9L27NB27zu+1GSYbs/xWbs8GyXNmhU9m1ljNeHY7IDOSqko1AxlGbuPGN5
bbGkzAMiB5WuunkVbfvwntl3yBgjJwqlhEAnn7etfj3Er2f2r9Xp5Jzt02GgvZlBki1o4eCSV3HS
P5Ije2rvJh1P6uZboKrv8410B+ru03BfPDKfb8dAelaeoSez0fdrR/Xa319Mw9cePPugdEod1E2V
B3JNPJJAgLzX3FTsZQlNZEbhhl3zfnsOrp3DpcXZjSbiHp0RR0x8C+lzCW5+fMiqTUk92j1GgIk2
2va2waugBFEasCg4RFPCHjIgl3Nep0XWImJBmyHJcFuZeJGl7NJspd61ZAWXB/7gTkMmUL20Ylel
ZZf5WARq6EztH36s4neus1lTuIn9qiAKwfGc13PCqM/wXI/LgIRV5KII0XqdLY2OqlaqX5f4v6pP
JC/vee5ytU+/ge+TulVkFvvbM7pwRlHRhIgFuN5fj6rLsWZDSBG16EVAtQ7vtWiTlQdwSRzB1gQr
FmYV2QHUj6GEiTr5XL00L1CoRVquCPJmQMeoPhDAoTEQR24P6Cqen25i1HKQXsW7BAXjywHZWpro
Y5uWgZXxdlOiAbmrN2O5uW1lYeeDcIqirAQHACzmzEoVj2Ui6FAGKFtv9LA7QKriyO4IHd5lYv0c
+Lgto5XTdl37xNDOjU4fdXbA4y4amtyqymAg+T5hb6VAVkwcUgIBRgG5cb0BEHzfF25GyGskaHB7
zEsLCJIttixqCsC4z45Fq5h9nLZyGYS1vmn62m3bxq9JvnJXLpqZcixIjaNoNb+xwhF5JrvQyiAm
KOiWwNmR2toMhfHr9nAW3CWQy3/tzG4nK6Z6h6RWGejmXikFyPAvciac5j7nT+Dlr8C7pt82uy1w
yBBoTORU8N1maxc1TZrEuhBBX2X1UcuZ8dbkie2ialjdt7mC1qEyWxUMnRzw3CpQGzhtYApey0eZ
6L9bl1oqAp3FO6nG4UZPLfkTudVEfYY6F95XzZhtCaf//PYwNLg2Y2oEhcrnHDEgA6JgFVBFCkY9
V/zMemlLK/f6LDnqILTS2jJdm6ASentJr8/+VBxQYBTvEORQpq11dkASgBBS9FqvgsEUQEzIPH6r
DIMdb1tZCOaQNcG7GFQqgL2ACbg0gxYOEqGphsGlA2T94sE46KWNzvVEjyDFI0HAuOz6Nyhgg79t
NGST4P27W/mI66XFRyA/pOHBNdWSZhvKSKw64bJdBaooFUc1beTchP1T7rVoPw5ANprtpB8S6qmb
8yb3eSRsZGPZPxM4pxQSspN4TaM2A8jW5WTkFfRxkTSpggaZCB/gkXo3srRcufiXVvbcyizSaC2B
ohVFchEd7zsfbxaIrg1V7d+e1OtDOo0FF6+FDCKEGmZWQrC5K5piTuWmvFPrkEHKyfhkSryNoghN
j4xmBeJz7etgEIIYMAlJM5yXy8lTSpqqxIZBXRrsrRzLn4oc5qCsC3PFq17f83gQG3gDKAAuTWiE
S0vIcJqgMIo6qMSvtn9Tm59l+irCFZ+6MIEXVqbXyNkBzJD57dUyrwOk7phHFUlx4tIMHRU9VpxM
S0ALycw1wZr53kA4gqIwSku4j3WIU82GNggw/uxGFwFwM51bFKVAgjzWVjzaVcg2NzMbm1IX2diX
FgDtFrpmKxBDSj3e/Q5baGlURzP+PaDrB5gua+3H53tkbnd27Y5d0XOkikVgG28d29bDa8/ebu/7
yVecXxNfJqY5RCSKUsPcoUVozWvxKqoCM/mhVKkjACdtM9UHncUZIS9oarozAsx+2+pVi4DJLDwH
wCqTxgFS3pe7pRxTURThAHetbdgTfVXejRf60B7C++yP6UaHqQ+4BoXjas+jA+tXXMp8ryrggMBt
oUKOZNFU1rm0PmRGE4YhyioUPeY+sy7eM8vwSln30HxpJXS6Qp7Pjc28NZqLK3EayXVgc6RANxKU
AkqnygbQzloNBIKRJMOh7+GddlrWm4ZPlKyKXTQpy4mjm3pIt6FstxN7vVD4Liwr03J5QsGOQ/sk
yryiraRxpxgcOB+1MCq0kBjb8c/tFZs7EYwCAFCsFFCNqIrMVbPwrowMNJhtA3Vo2Zag/LNNhvgO
JCS2CweRrd1xC0s0HWxctUjmAcEwO3K0yDs15bwLwAxUHmhak9dqSM29QbvYD0lbwb0UIxKLUtW6
alIQryhU4hCDtS6ed4qbj8qOFQVyjYQoewZjCL3SVcbNPAGBeZkEGdFNYwLbwJVfbqWIDFpPUasI
WBPajqHkd7otqnc+yuKeq2xqNqRpfmnkdA/SjnwQVjKuILGuj/CE/prK64B/4ZadOcGsy9Qiz5Uu
oJ3WHTqRPxJIKXzXRFH7lPT5U0PDVzNSH+UCXQtvb4uvUuSl/5hKSPD8yKbjVTsHv3Nl4Kijq33A
IqV8EjzsN5CAHlA+ikcXMYq0SVRQAhuZtPf2mOaPRtrGO8C8Cz+Niu4n4yx7TGpVcVlHIM/J9Q4J
DCnz1L4ynaTLUp/HJfxsIcyDgqMD1aY2eYT8YefWtoa2myB4u20e6q4hDc8GHe1NK7XRjrTGSeRl
64Lw6aN9Rud0aa06epblK8/OhesB1VgL7gR3K2L8OQAvixLBY4n2QWx/NLniRQPJ3PjNypOdlShB
HwKNpWwQCJ7whbfnf+GYXJie3RAoEscaMO9dkCn6o56EJ2HI33s7eazaQ0KQcr9t7ir+nbY7Su8T
7x0VcW0e8lUFtO96ifeBzJhr5ZrHIOoLhKzLFXRDJbWr1vmeFICtRNpmxfb1ZX9pe7bPtaxtTGFm
fdCag+xUJYg5o+K1kE4nP9PQdBU79IYM+h1alWw7ujElywVkWuVr0MelSf963UCNFsySeehmM2ls
y15gvVnjgIUqIQ5owekbqj9AXKwEH0ujxhWFj0UGAEXpWZBtDnalVu2IA8YIao+hLu90YYt/30eQ
eZxyNCreT+DKXLoxS41T22JWH6Bh27GNN8aogSD4S7Mh/fK6so4L04cinAZQJ/wVfOf087NIMTej
GkUkYwhoXe5orDvCeiuHvQZiztARR7bHg17ZT5mJWifqzhjrYMdObu4q8xPdud1M8O3tT7qOswBi
BE4GWktomAwvcvlFQ4+uJUVJxyAKNbxOm76Cai7gx3TARXzb1PVyTnhJ8CkweFze89exLVikZmM6
Bkmodw5F8O+HuZp5t60sBB24iuCOoH0DoDySAJcjyls9IxEVcpBEbe1zTut9IWm5U1hat0UfEeU4
oHAPUego2kSlanrgxJse1HUtT2/Hdivz0Lxnqd1trFDI92kKxThT6kw3Fk0WQtOwUY82hHxXHkUL
cSESJVPfQqR6wbKYa2u0BR+s1mJqMESph4yF5sdeY//RGscoNjrk1waXOXXqQAaDehBYzL6P07kT
TrGWTFxwdZefMq3k2TZFXdwkeopPMQ6Gm21iLxA/GRqNlGuhjoJfdHmF2igOa8g3o3yKqv9s96l2
l3SymqkBrj8n9cuD7LHNp3oI7zI3Od3eGAs7Hbbw4oMrhdTtnM4wNrkUGTJs1Yjvs+JNNn1hr8GX
rmNFDAjFLsCzsP0ADrqcOUiktnHFUjUQySv0+zZsqHzecSeO16ZucktXU4dwTpcmvBSQhZeWqKqW
Vm3kasDfDbIz/XI7sG0mNsipkcOYu91Ol510rffrwhlGHhQS1ygQAD0zF7VkHcUmpaMeCN04DOWA
Vn56Yvv/vFLww5DrwU0LLaK54rmqdFTrE2EFtdwKz0xq7gxC3I81ZSv5yYU9gX2HZATAwpAimmPs
0fqCK32kWAHTCTqfmrT2tEZLPRvtEP7d+4FxKgGwD6k30MlmW11SqzpFMx0rIKVmOEg4WxuQm9i/
u3M8UODLIUEJBN3cikkqtS56YgVppYp9iyiU4hZp2Lc6wXP9H5cJcS/UxWAKm2GiQlzuQJNEBS8o
t4NKkfJjEka5uiGK1cNVgZy3KiV6tVbYdKABARU0UcOAzrk0R0F/swrTJIj1uWOXhWOHP0y1c0J9
2zVoTpSMwVBuNPC0DVE6kQi3+C+/JShLRito5atTgE/BucN9CUYQUMSztZQ7W6dVy6PjkEP2YqzE
n2SM1poMLBiB6jhEiafmsoBgzsZrlYwA9mfFxyd/xXes/ebJK5+5d4nYMq59/GZEHGuNnL5efRd+
aYLBnH325LfOfrlZN3kKXmN8HOg3eJK9rj2R7wn0sytoyvFxo2p7PXkp4scsQj8t8RAp0l1vuMKy
V4LmK1eMDwHVANsFLxOgj2fbU5LTqmJwxsdaY7sY3ZZ9IWq0rlLNzEnoGst+wRrycPiLhyDK8XNS
FQllwqHMwI4l+v/iYAJU2HpSDNn2Fee4aMgC63bC5U4Ytcv5hc8tkkaE7GhZ5A5dNXd2On4wK3HN
aFUNYZqi2VqCGTJB4lSgKPDSvbSlp1yzQLJlR8rioC/e03ErtaeGb9v+Q0egKBlo5/ykxKByjMiZ
AS2KEoEj8l3GfhuEB7f9zRU4Fd4GCRisJW5xXLLz5txZ2shDJbXJcUDwt6UVy1THtrvCKbr4YDM7
e+57E4xIG1lrJufgHutJvO9avbvDVKJbl16tEqGvrmFcGzLwyhM9cdL+nbzW+Xa3i3hA9SE5hh1/
ySEsm1iNP0jozPeSC9VV822GsjKix9aSYmitjw76Et6el/kqmRM5CJjWiSckGXAWl5/QSlqZtmXb
PMdK7wwIrTveuqL9IPFnlv28bWu++75sgVuDAiJymCjlX9qS1VHwilgNsg3dJiuUTdz37thGe2V1
800b+XzzTaamSAq6rChM4AV4aSpPutbEJdY+G0bjG92DyMathhxLE/6Cqq4TNYUD1buXxljLrM+T
SjCMewaF9KmaDr87c7xmagk16azumQPx2tMPKz5QkDTQfcB9b3HbNPI/HmkYRGQKPS7VnnBncyFY
DkLrmGdUesZzA1APN4yLo9KzTc7blSO0sHywpOIRBj7GJDt0Oaeo/gqR5AxoHPqtUJxy2CJ35RRk
LQxemEIkSABUR8ncwptmZieSad/Hoy09J8J8hH6Bb6TsHs1YShP8Acbui5595OlKMnBpcOdGZ9ea
HMU6bWTINUUVdat4L0W/1Op5UD/++QhAewKsTzzS8GSZvy9ZVscQyMHY4l+S1DgKezPQEH1Yi7Sn
Z+rl9geiA74XT2Xo0AFDd7lURR1VnZxU8nMRx+/KAE1AUK41+REo+Xs0JG9iY2UXfi3+zCLiYPNL
Ix/B47w/eNTKkaT2mvaM07gZ6wHOS99a3HYzhTuMKHe91btAR59KKbnr6eftab0KHFDHmqCkaHuC
cGcicF4OuBUhyXVjtJ7rqtnWiA/yBO8Z2xlTP5dONv1T9O9sPGbbUt0xmviG8YME1loP88mrXE4C
oNEIaSHJB24ncMuXX2EPmZqF3AifORGxk0GT/64DNANzIasrydNrv422TihRQ2oQ1Zir25VaA5e5
ocSnVNIc9d4mTxB4GKLCDZPXlbmd31KYW4in6dOGxSsHu+lyVF1E4tQcGtA3Kq4foqj8jhYb8mMy
ZEjOZiT9hgKN7A0SJC2APh/3UOp/qpKuOiRZfacaRPlHrBnCJPRVwbCh5gJW/VyuVEc7K7OQ8T2t
9VS1L13W+YmpblZGfXWEYAXhAsBDOD7TP5ejTqCwLMdfo47Q0t18ar2Pfsf+ULd7z5kPxJDlcB+p
H/QIDMLRWbF+dX99WZ8yDSC/gdA0/fwsMihQ01bUvqWn3kqcZnwx01PcHGsLjALlT14IX1FaZ1jr
ezeP7aeZnegjAIMBNHi1fyUlMnOFY2aTMvJ1vM9rfS3Ddu0oZjambzgbGUaVtQOYEqf2e08dlC88
26c5+uIiEntd0+K+SkbNRzSd2DNrhPJMaaWanhqIDfroqWB4jRe5cuNB72StafXa9M28rqaTJCcN
jEG40gnVXzS21/bFlYf5mj08nPGUndAPs32hhlDWjjrsi8op9slddLT99tCA8epLnkAPUPJSeyCX
3d6NV75mMgp6ApLoEDTBzXI5iTSvTSNRMC6Gm9gF3Q2N1MFWRqOR54omP1IlWsmsXF3GM4OzVeM8
tg0F7KpTBA3K1EYlW/kQxnejaFcMLU4nQhkE3zjoV7DVigqeKHpPT1QGd6U1QoII22jczpKGlUB7
zdRsEs2YKyTNYWrgpwF5BckGJQFyeLeXavl44RkJPefpCpoHaUYaJf2ohDhe0u8ol7dGXB+rVH2g
/YFDkVb92SnlnnDymJhrLP2rJ9bXYTuzrVzuEx6qQqlNm55QDEA/QWp5xUZuXBF+lOShVBwz2U+d
dHXoUHm3h72wYSbNPQsoNsjVA6RwaTkSOjXkFsdCMgHzLIdnW+ttgOflo9rUa8W8hZWE5CbgTnDL
EAqYG+N5TZKOYiWFyiO3y8gz0Xm2ba01sbeFc4d0PohswMwik2PNriB09+L4EKyl/KQ3p1LzqepQ
4afjyuwtDggiK3AoaMuG+bucPa6bsZpRQk+IyHfEfk34I7PklYDlKqrH4wRSQIix0d8QPZ5m+7+J
0JizEZydoIw4sntaC4/Iz0ze5rjh+qIGFHB/e1Nc0TWxHy9MTuM+c/6JGivRkMXslP/pCheN4b5n
nvX+W/klm67hKIAd7IDcWTE6bfKLGPDLKGIm1GLQKW1Op5KzESFinLITeLbpn/wx/QGd2+24N9wi
2YOyb62Ufpbn9a+92davmF6iMgl7bXOwvxX8GEsOzaC16Sv6lvy6Pbo1Y7NFzMRAaqYW7MRi2y9C
vP4i1Ip7Dxpqqb3vegtPi7W2AksuDcv4d4SzZWx1wRoOzs8pCjuAeV5KyekTrwBwDTB/Pwl/R91G
VM+2vqYveYUe/98N9Nfy7ELnBlelfsCelT/zhiEjbu3IaxkNJ1bft32EC8N0rRZCLuyxqdbA/9Nc
3tpIk3c4270ab0sJaC92GjSS+bxoR8RJZebfXtGlCAmdk+A8wTEAn2seaYoUauUty9gpu0eqylHM
Lc/3VHGq2BcE+kR33coJWdxDZwZnXi1FArSyJSyn4Y47hgI1zmKSOcO3lb161fv2a/XODM2uozK0
0dVBhiH6NvwpTuad9TuF3JvT+fwJMlyfHNI77/dKPgnOZs+yK7+uTO2iKzj7gPnRlLSeDTW2Tz44
0fPQO+pDt5E2II281Ftz762Ym87B1YY5Mzc/nB3Ev9oe5no0GHV/KL8D7QmK6bHbb+/twGO//1VT
cz7Bs4NZxLWeorczO4nwodViVz91SDXISOp18XP+whjd3B7i0jUvQ5IUAn8AW6jzKiz0BXJONKxo
Vzz24Plnf/gPsSblvTyNf43MDn2pRgx9Dyt2Cksl3TSj8RErQgZIvS9XTsJSwISzBz7llK5UYPLy
iGcJy6oS7u1U6xASMA/DJtyr9031ivpoxD5L8LlfRMIc1q8pBfwfh+Ov6dkozUrRAX+rGbQvn0L+
uzIA3nar0k1LdEmW7irFE+Wn8dL8ZGDIVG+RhvzzJ4daXlUedfubZm1Yka3Mx/Ly/v2mmcdL066E
oi6mI2Ik9PQyaTYpqhgesbUTGTv/9mZanYJZ2IMccUpzM8dlVsUboXWIS3jrcPsj0tugrikutoMB
OdTi0P9Ba499Z+16ecOS3dhsipy6IL7T7Kiq+wY9CG9/27KP/DsT08/PfH+loZOuPq2OlN4pgFH0
6R6dyF+jQJJW5nxyCtdO47+W5hAevTZ73cinSdAFEGmDoF6lZenK42f5Jv2707WZ0881O7aKDgOy
7VfF9JP7VoBP46Se9Y0d4t+3Z09eyN2AwIOEIJ52KLWas+kjcUPqqG5xxaS+ZD+GAzoPti+5CsiL
sintV75n4rWr3Lvil1XdDc2Gk30lO/L77e9Y3mF/v2N+txo2GgJIGlxJZuzy0QUFLNtq4wM3Bpz2
p9QAFdyri8pRdK9HR80+r6ZyiK+Z90l1JOEOAD0jdbTnlc9amZ75u4K1UDfkBqanbeN3Ym2yajfE
O14+4bFW8fyoNaU7GsVBFLvE/lTYe9pCN+MZCf9BZX6GbmBxuCsGUKM8rtM9Vx6iNPdGAbGbzuHW
AJnVtbLKsqs8m0rl8kR0XONJhrrGSXvNf/BTciwf0m3vdy/at/iYnACBvT1Ji7fAmb3Z3c3VAZBh
S2GnMozGzVBZvaOVoXBrs4v2t01dgbemexTeH9A24H/Q9HTmi3kqamTjcDgyNYI4aurSNNpL7bNq
e4W0qwEIlpoXddwYtYtuvE6YvgxoWj44GuitCPZNCOevEicXEpAX3zTzxQVVdFLUJebbIttqfNcI
PosBO0ZQha8/E47ODO0P1DA2K5MxTezcIZ1Pxswrd6oyamWNM4PGJHl2UnPmqPQJajrZ+JTTDaqT
4aErvMK8p2vcv6X39rnpmdsoOgD62AjThUS+YSkIi+7TQnbi75aSrHj4Jb97ZmteiTcKYbMaf4C1
lh1NQsvItSOzdJueW5i5XE1jcoViEzul6HvCB2WfloCb5IormfGaLNz0u64WDYwU4AoMaJDPs04R
RUtCRcJoqszHreiTn6ZbbAu3f2gf1iQoFl8sE/3lP8ZmrmCE6pAo2w7GJB81h67xWrO4K3w0XnSS
ZkfG74OxJnK6mEs4NzrzB8RA8bpS4TMVdEkdChecPaG44sV+soZDjraiyGRYjVvmR5O8VenKqVjy
RufWp910Fg9kfcVNpYL3C8EJ3UbICXl2r+He6hDerxzAafpureX0LWe24iITWR5PUVh+ByBbKj3I
knDi9AFapaS/bzvqRuIp30CC8Lbl6XjdMjxzg3Jv9iNaAuDkm7te/QMas2+7vZPU4Zaav8yX29aW
LsHzKZ05uITYuijw8j3R7FFImc+azo3UH2GLTFE0IhpeOfDLozMASkClHhWW2a5te6KQqB7g5Pd6
uR+7Tau5RbeFwqB1UsVqLnb5RP41N9uvkZpU6I2B4dn8vij86EF+Nl19cBBP2JqHLPTa22zRoSGD
iBIhWKBXgD4hsiYFLgwGY2I7akdHSLQiiXB71a5aWH3dlWdmZteDQtEEXqe4l6EGE0PoctyY5VPT
HHBAHaiMd/pvLdyoxDcydBWMHfBjTGOlaHBdbJ7u67NvmN0TfQEoms7wDZ3kp1v1TpYd6XeeuUX1
TfxSgwId2R+5/GIVh4pAR2S1keKXkNjVSfnvB0C96fKIQhaLEt7IuJwlFFkP0WubATb22iSelW7L
YqMluzp5Trp765h/S4qtTQ7QC3OsAXwLhW1TsMgrJaDle2c9s3StRefKGgFNf/l5GW8aJF/weam0
5WzTNo9xvW3qjzHZZAyshc0YHgm6xkntXiKjx8bWscp/lfK63CjQJbz8iDHstbZTDKTPtnbspdxt
jye+AhpZTE2qU4/6qa0l8HszJwJiYlNKkUJP9l3CUPFQBl+jv1LzPqt/MNE4TSF7wvL19n3lGCw5
6XPDs2MworEl4KsDPYXJWxP/SV8eieEcJOg7Dr8Ic5qP422DS8EEsM7AVKMcAdXi2UCLeojTMqvg
N3S2RftJKX2tAJQrQNS7bWjJjZwbmg2M8rGGQEmJWmPfOQXtXN16u21hyfGfW5id3rAtdbOuMJRE
L1wladyxu084mvJ9lNlGX2X6LZr7X9AxMlZQWrjch6lMNaJPK1WjB3lZZOjGwp20GrzQ1Bl6gGgQ
fGNiJV5YdFHAXALer0M/F9WqS6tMJmZBZJTi0EPtk5zy3tNDL0ip0+7QKOmX6rtK6+7G4PbULoZm
Z2bnSsxJX4wQN4LZBrl5RzxFP9RnaTP+kL6R/094e25q5mRkmmad0aE4xnjoGu0duDg1GkDZK2HC
/zGkqW3DBDbBo+9yJoF80dpBndLVSQM5fRBDQdKn+aug4l4xMnEUQzI4aVna96rM60BLdLa/Pa3T
Fpm7ew1SKP/5hFlgZFeWSiAOwE6m7GmiRiuNfYvO8pl1R7T/x/EDgvEL9jIRvWejRcegPpNKpIMi
q7QOaSF0B6kvshILLSZoQDUAzwAoEyjKzE65WbU5LnK8Tczh1EaHrnzDuVPHP+XvDJBN7Sg3iUN/
jfqGfYQSZJ52YeF3T9bH7Xld8jXnXzE7JPkgN1A+wXsviiRja+QFUKkSX4MzLua+gEMFVAvAyWtV
0rEx2rBiCN557KsmcftW8XVyR/IgRFZBt9zSepDu2/pXv5rd+zrn861zbnu2deqx70xhIww0+qeM
0kNYkwMw9vu0f1WkQwtJsCJhbl+9K8Unbbk7yJukvUczKAoCSPUx6F7LwAXao2kU9r8XhT+hALhP
ZLbTaOpGKdmzPvHpavPXpfttorFh14NYgx1yeeoMg2eiHhAtd6kf1R+59DCO+o44GpQxxrc4gdg6
qCnFxly5HKbfez1fUC8GLwqdLufY03qEsoiEGOlUxRogNtxW78DxBD2KqMaKj17cfVBM+Y+paQrO
3lkG75Bu7kaUa+y68eO6GKFFKa+4r2kL3xrP7BnQWiEwm7WEZ2sh75JDDB6gESVo+hqewuhn2Fm+
Ga3BoBajIuhQ/Xdk08jPRtaWIYBLKRbPkqN9BIa5njHXVPFcbagXof9SDHSkMd73EKlnaz3XllYQ
Lb8nnNIkbDp/Z3Gw9NquwztE6/vGV3I925AkJl7CjOz/4ZcR9YEoqgIQDV2hy3ESyD7kdm1PqSr0
AkT9nYK1YWm+1Bp+lK1EYIvj0lH3ggeZJNRmLhMZ1tIYWJyc0MmycgDrGVx0bqBek41rj8c1UzO/
qGUDAC1pmpzKmhtbKMCOfpJE6FCVWmvJnEUHBTDIf4Y1J8bHQuOqGmr8FCeFHm1qS4CwF9mV2WwE
bcfyAeJmXTociI5clit1qlY4He1CiBxD9cxPUCqkfmEoVN2pLEzkfVqYXXYgoDHInkJZ1NyBOKyW
btOhu8cRkthU/JGlGAIH2KX9dgh1lkPdQBjDndUpFTrRGX1V7oRUVMJtW6mC0sgQ55YbQq7A1Ffu
26W8kjp11QZ0CVkBaPNf7iG0GOC0VNQEEVPpf4xO6f2uXOp8ooufw9y1rOPSxYuoEE8ygM8B157z
wsox4f/D2XXtOI4syx86BOjNa9HJtdpQ7eaF6J7uofeeX3+DfYAzUolXhV3sAjvAYJUsl5WVGRmB
A9+mXq1/CWq903An+bIfAlHBe1zx3ZQxAYnck5TOh27K74YILN6nfPCdQfoeOc9Xvoyo+bp9D6+E
yBJSMSBcBdIVQnFUKJcbA2hPyyDz5LAmIseD6jB31HSyjdLhJQkdOu+3Da55KFj86ZdYstwGdS0i
cCybCYRkHrTFBQI9WM4k39LH/Nx5GVP3e/l8ygcDWIFYHE0v4sKce7nEcZdpxWDAGK5UL3M7CBq+
pDszu493FQMMtHJyL0xRHqkIYUvsl3GluJ5DXfsOy/BDETKW61vdSOeDWr7kzMcrg+8Log5L025I
oOLoohLhT89SUVg+tym4u9zm8BhWbD8j0YvOvyrDBrKXcfnMWMq1zQNvaICOWEDrIH1jZ3oOhbms
yryxvhtFG82CKQ8tSfBYPItv9VNV2fljkFsxWsT5iaTRUw4GnNFViqfbH7ISpC/wmf99B3Wd11o1
xxU4Vbwsa4kxWUK1R4EY0JKApS25LOL1fvpridpPapmrw2DAUu5EjwWrCL9WjboYCLWHtCCaptzH
hEaTqRVWXLtxcorRRb3Pv6vPIiT99wxIgsm/Tpv8WT8OWHhWzLxWOV06Dnh0UGkG+HEot9imcij1
UI70Jv+h3kK7ouzM0eIbYnSkfq97Uxh+ty/BuAP9JOhfi+6h6ongajUemzkTs756rADoA+UW3BRQ
Q5ebPctntHpD3sHrdmNamrP/3nP7TEchaio3LbcHJiBU3qGlPXats8hfpVy0U0JG4/BaDVTCDlsI
pdCerdF123ZORk6Q+sx7EeSPOS+IrtfgLLRTBcrZlthvfMGTufdE/hgkjXFRra4I+G4RVYG5HaJS
1IqMlV/Vuj5ifz91T7K9lbfzZ+WCAHyrPfb2s+G2Jv9pWPyx2DR7Funf2pb/a/wq4clDByAv5Tnz
Sj0BUqHZZzwTWr8sIn2slrcoeuyBYUaf2+UiK+nUaBHUbr1p3qmlmcoOWEaHQ6iaykv9DCaVFpwP
LMGxK0pspCkRp/61SqWHFDQp1jW/jAzc/4OdW1FCUqe9l01IHI2ks5IHbifZ79v2XjmMJzd/6o/j
MdwofyBjCmhA9Hnbjf3kM25NAxVnhpD9aPQCH6QQcdd8lM5naDZm/HUHKfdtb3W24hmbwfS/q81j
sYfGOan33NPvxtLswDWedQtYgW27Ce5S8g5eZlfA/zcTze1OMUnN2x/70+5w62OpTdlCbicQe3xs
ilYSpNUeI9VMvdbkLPHVFp4Uu9v4R/6127bm5rbp62sHSGYE/wsyG0VPOsctNpUWy/JUeylEdSQe
au+hg5JxB/eELJuPpO9te8tILkeKlifsEyCKF7AYzZdQSkneV2Am8/RnDLTf/gZEs37JLFb+dSXf
BZYTlFYXoj+wa9JORhlkPUOHHAxF2xAAg+7JEA/DAFLBsQTD2BZSJpPCwIYvR4seHBhBFm4GUO+A
S+ny6DVGH1SghW89OVb2QoyOXSP8qnuIYojln9vzeO1JQAqFlnTk0vDEB8PPpSl/zORIB7TKg1bO
AQo6eElF7m0T15HApQlqU0K8NC/VqWo9bRidtIEUa7upKivSBWBkGHcCYzh0P1A+JWqnRLA1tvJT
kCYOZJ8Z5S6WCSo650s1LkDuiuFMNVEChcTB6+0Juz5LWHw81SXkHUG6THPhhY0PvjklxZqUk09E
NGc1oW7NUWEpKWQlq+GPwbO4yFg2qSsdeBuZ9/2s9TI/NiW12k56QPLsAf6EdD2wNvLm9iDXptFA
BxXaRkDMCBqXy40XS7GWyzmmUZkn1Z60GPxdKv9228hKrnGZyr9WqOtkCPCergRsb1BlPs8ktJLD
q9+ReWcqkTUy0v3rc/jX2PL3Z2+AqM2LWTHy1pvMCXp8H8avdiKK+XJ7TNfB1+WQqOOUGTV0OnxY
GZ3wFL6wbuC10/p3xlS6lioMWIWghe9RGtnmZk8xegR4Hjo1OhYf7pqbOzdFnaQhKQE4mxcf3vwu
xYw0qfPMgVXk9nytWwGtL3QY0CZIPzcFuQqbKIKVeeSsrHQjQXJqKf5sOxYbLcvSsuXP1t8wwngs
xLb1ityAmKgYPEVCvgfu6IWr/imlL2qroLFBkxIIWaAqTrdWK207JrEyYa9VgZWHQOMJnzOCsttz
t35+EFlDDmnRJqKDwAEY+lKYYSYEuUwDULZY25yRb0s9IlpoQ0n9GPqQSwmkN6Wc7TEY329/wepu
X8JrNFvrBq9TBzgKMpB05Hzrpcl7YWCY6SEIWfBilhHq4KpdoUJ5UsAoDc4Jh3Cfggkz4yJWefw6
aNF5dHwtPASLYBBNM+YHBtdpso8Nkn37yCxBjhu0kuDqJlkNOrokI+n8LQ4Faj8Z+gbsuM/srkA9
oojvlaQwRTxBq+hUziwCtJXA8fLLqBkAWqWKulrDlYNHpMXVlv9UA+j+x5/t7KhtBgGoYEt71o5K
76hfuqdDE1yRPda75tr54DNQU8cbVzTAi7Is1NkJ6lo51/2xR3MfdA1CUJ6Kwj7NdlNGFJVZdLt+
4CyZarymAYpeqonUmDmOU6ZGLrsFjQwB5Snb1slHYdjKr6D6wBuXAOnJZd9cxjGyUtdX338VnED5
grgLCnKXo9TLESQhkNoAsOuXou7rhPFmWUnnwcDCTwB6Eg1tytRlXncyKLfluPfaZujBmFMH+uuk
11q96ROU+w9ZpxuRiz8bn5Aa6SRLzvRZI2pSaRuRA1jL+qeHGF30KPgtDwO0iNJlcB6EXglUy0cP
mWohskDFwW/iSeVLC2zRLNKJay8MY6KIWBUvg4V65nJ2Oy4TArHKR49L062cTY1ZCnAcYzziAZmz
4udr1wFrC/s+WGckFDQp/+SPc9HpTTl6wLrwu0n11eMo89JW1PiYEV6smgI1kQ7XAY1VGsXvRyqf
5HKPgU3GYKJBNd2ISiHtJR8dh7cXbHUOQacBRR885SAPcTmHtR71VeiLoxcXUUMCcbNUI9ANMdqd
Ms32bWMrOX8osYJFRwAeZOm8oOYQ5fcBIXU5efzIGQ9GoDY9KZQgDU2wChmzGWig6XrAYU7NJAhq
R8tard5FlZZ+ll2Ph59W+OlIirZsn5Mo4/3n2x94PRv4PtTm8eCEco1G49ElIUjnccT3qRP0nXtO
NIDzHyo7lKCDWHIcC3K6Yg+JcZnHNoZ+FNq3L2dfmwONqyRu8ir0d+3RlD/tVFjZtkUTnXh5qP7x
iwb0AchjgMoItRfc9Rf2bs/V9Sa9/C0qpkO+SPTVQMZcPUqfyVZ9vf3zK67t8vcp1waGl8DnIvy+
GJrJr2QfelujIegJK5+zdPkvw971jXRpj1qLhbi1SyTYM8JD2u7TxhVeY/XXWLsjoKO6/DRyttAS
flvGocmXNRnGxzr8qmRWS/9KtvPySyi/NpeqEpSjhGbbwJa6vfqhlncisnPVR+xUucnn0OJxje7+
gzEDy+pfJiMu7VK+ADTHHMQvYbcz3srKqiFXMzuZ76B0/Rr8ZlEor+19NDIuqFlhyUdQd6MElk0x
a/LZixIRxfgimgC19u+NqPJJLxY143Gwup8knGwEY9D9A3Huxd7/T9S06YTbcvY6SYQOwncSkerk
b99nYdP10EewI5bc57JO9HyqoJWBthAQFXiTXFqcDKGJpIGf8UpQGyfm49KZtJaVt1p+5ZYVah6r
1Aj9cehnT68LsxZ8tyjd7g4UAMTf60bMiGzXTokKESEeAq4Qi6ILAmmb5rFQGrNn6EF25PFsIGmr
VVsBFKpuIxdeH8fF9vbGXJ3HM5vUyvVCPQxw17C58KZXiKrcrCr0zb+xgoo88mMAtl61rCH0brU2
QjFYlNu7VJ/fBkCXGEbWNv3CNWggFYJwkHb4YwLe9o5HxVlsx+AuEDRH9KWnVNNza4oUmTFxay4a
3h7wKzzoFDQhXm5AZDO5wi8z3psh00YGvWt/Y5rzo5J3lX179layp+A3WziVcXuCUFGn3HXQy7Pc
+PrsAQUpbccxT1FZbwoTiumTmSd88NK3KENqQ1lAMD6ddtpgqIy4aXV2UUoHlS/UyvG2uBzv0qci
QPQd34A06i6G6hWJpG6yEiRSzHDWv26PeXVf6gDlAqoFLQZa425OxGzUfLCsaf3YOHMm8ESvS47h
uNasoK0AfCsakAvgz7sclJJxYqUMIe8V2vCYJwnU1Y3u6Z+P5NwGNXEV9Hk1KMPwXgIpexL1bWD2
Bqu0uVI5B6QNUY4Cj4iEt0qNREu0XJeyEVaQ0N+h+bbZa/pkbP1xap86Hnm6RG8Muw40MNjINeCm
waQSwQ8muwLu21YiznCGZqiJUE2z1XFqdApKOTXDdIoYjV1rRweUMChxoDtR12mCUlTWq9zIRB5w
UN+3ElxPXt+C/6mL08S7PfnrpgxNBL4JFPy0sjCEcfKgSQzea7gO3L5p2D8XjS4TBYz2DFOre0mH
iBIewkg50BTho6JEUdpI2Et8FxznOJ5tWWz5f7ObzqxQrqCtM0mL4LE9Ue9kJ+zKYqum/1jeFWzI
KlgAwfaIN9JSl708Fzq0pvtEDQQPRBcg5OwBJYS6R3xEhopFFbvS13FhS7mMm/9TysDkxJzOexkS
DCgI6XXeH4RxKoZNIM18d+inCBI2XDODeV0yqmzaSJHBN0TQ5gYV/FTpkDFLZZXwkdIEpAUP/EQK
OUbfwr/YTNhLiO1BMw4Nt8tZ6fii41rB59Evl5Q7odWUt4kfmke/KwxGBWaZYDrwAMs2cH14vwAw
vezrsxQOEHJa2RqJALCj+DzOymddiU+h4gUC+kEQPS9Qk9b558MD99RyxxhgEqU5hmpo11RjA5tD
XYaEU6oOz7IwdIClCBim1iIdcJRD4gxrD3ZLKuqYEA70QlEKXhjnJNq3qjX6dt849cCICdYO5bmh
5e/P5hG6YokY68WykfOHLIzMNMgYeaiVixHXE3AcSH+BXZbmOh7k5dG97IqgCXZ527gxyD6IMmTA
uTzfXqG1OBsFW7hMEOuA/1qnhjP1dWiMPYbDd+FoikFvqW0oOxHkb466XHNmGxXDoa1lFPoV/U7t
9Ok146SSMasrjSBInCB5jlgVewXyvpfTWqZopYZSgADUhEqCIr0bZbTqiy+1Dh58UTCrnQzloSgQ
raEM99mkHpu0s7u0v88KKBLlwcg4mivn5eKDqOuvrAuDG8TlvISmKkeOmBZ7H7PQTQNkqybQCh9k
FiZ4ZW/BJvjhNLgDvLEoV6yPpcyHUQObUEeR4wc+Z7WOr4/qrwXqmIx4chltDQtyHfpOigKfMXrd
ED3XfY1kRvRYQl29MgbGO2QtlXQxMmqbzcjylmndCt6Uf6nJK3cMDOSS5ukU87JbxBGSRFY5RaYh
VTYabI9JQSKDwce6UjTB5OoimuB4hNlXZPn5nCOm5uAjANKSAFspucFMNMXMBwHYzTxDGtLfxWrr
+MKokjyWDtLIosFetg3lhi++gdpWWoMbxZhwD9ZD0n3wHI+XXw615dexR6Q0g/v7MCS9aM0Z5NZv
n/VVt3I2fOoKVgc9F6Jl+BqaEzj9N6JXU9Y+55SVVl53Kn8t0RdwBS3aAAhm+Egv9UkcE+6INHb8
Up2Ge/mTRaOyEpFhSkGShWoU6Omvsup+FIV9XAue2h5kyeMaR54YmbiV2+XCBHVs+l5M02mo4J3U
3xgRSAfF7CMYdFxn23+zSH8HQx2UNhuUQVVxULLZBGBoo+gZKdTiPmVpZK7F9xdjogICxJxTGfBw
BR0ytVWyrTNHbWRTkr9FlC25cLAEweSgjzQnmTPqbtlj8SKrlidn6tVXOZO+lYj/uj38Vf90tpbL
Hj67XQW8zYRMwUTrwnsYWbxfEnneDdGvhrvPhXspZITYaw9hFGyRYlVB04wWRMpg3sVRjBwF4oae
1NirEkgTPtQvaNrqAC6VTw0LFbvuhc4sUjddVsz8NC7z3oS+XVYV0WbDLZPHaApcmfsoksPQiW5Z
8AVp+helZbji1TvmzDzlgLqsmkLV7xYEplG7oS7EpAmq2L69jmsxOOYVECaQ4y/wWGofa8UI/rwc
ZlTdFJ+3Mk7/DMaug0iQrQHXhsl6xqwe0TOD1HZuOXB9czoOjgxtkimF2rsu2pzwnpWh1c5vt4e3
6nLOjFG7JujaEkKUWMOyKH81XZqbeixAiSpNE/O2pdUDcWaJ2i2DNmnDBKUhb1ZaG9p9iW7X0qZR
D8ZkluVsIhnFsLh6TZxZpDaIkQ1ZPGiwqPW5q/ubqX9rMvTQ9c7tkS2/c3UTntmhriO5FoVU+Vmw
OiOhB/1jvpVJIAcQrqksIesYAR1jzeiMIfrs46RVMK5R3TaQaJD9nMw8I3RnGaHKLJlQRP4UYReK
g2EDmJMYM/H559sz9/+4kP8dLjp7J3LhFA9LNMU/Nh+5VblP/le9+R0fq8T0n24bW9kOqP1L4pI3
w8udfoxkgyF1PsQbvKKulYOBdoonv1D4z3CsYysYDOWfZwUXyAMarfD2MYBkv7wB5FjS27CCvV5z
J2U/gnYIgsnOxGmb2wNbc/0XlqhoezD4okb6UQCBjK2m28pAh01+F1ty9d6k98C9IY/N2IMrpxkZ
SORCwGGM9zBNTyCrhjAW0gS/kc/Dlq/L9AmI8dwx8Kq1246fn7hBDiB+GobiNhhllt7GWmQGgmYI
UGBuVcixLPv37H4VgzBukW5CePESf1UNGU/KcXjLHvhDe8xZT6iVw3BhjPKSXJ9Cuw/WvCYqgYSv
7bRNgMBrbcZCsuxQPjIztKKUCtgBqMJSwuC+q3Qr0OddJe3KVjATMMEpmcIRdOvel4Ox1ZNkx4eJ
m+A5KUyspuDVRT6bY8qBZiEK0+GgYNjBfArknVDMd1EC9RRB2kepbDY5BIvjhjELq+f0zCrlTuMk
QtmqgNUh7ZxWDRwf5EugonPafmKYYsz3z8E620QjV8SGNmATtUJEBnl+05rjLIP6jLGuS1RN3RDn
++dnM5/Z6ft40EVkDMAu+SfT3vo63UH6hsxCAYZhxKwptwlxZaDW5BRgGEBS3lSTkjFYxmr++OKz
j1Caoi9QLhE8LitJNCg7fayPcqzulbYH92e3TdPabiXWHK/5eAwe2AsdtSdU/5dFOLMbVImMLD8H
V/E+tgSl7J7M5q5388cyIQNhMrUsfvV6sv/aow5rFfdqheoUFjXUQZqI13GEfiXAS0fIe+MQm/Nc
kEzRzFHizcZg0TKtBYwgxYdEqrwgCq96lwwjUdqq1wUv7waiTfHdABYgXuqPc6OivDG4ALgg+aLu
m/kAAWhvimUyRxuVm0nHEq1ZXfOzb1k25tnc16PQjkKMjSelzsDHZgO2YEub7Bg802DAS/7Nlbe0
FaBUCykEOu3DB1yVNiqWehrfK8kcZkeQSd4xAn9xuc+uVvjMDDWqRtCbfIBwipenDfrPsiiz+rJu
Q9D6xT0HDiAVsXo8oLUYXBO+mSljSZq2HGxJLwyr0edkB2433wVr6Wj34vQeaWO114zG32VdJtuz
OLfQTihmK2rk/hhkYGC47RFW3i5L6nUR+IBqhKBQPm5A0kiV5UD0Er+6b+vCCzqdxdey5txA474A
rBaUHt2nGelx12tCjFlSp2kTSYG21RuhMFE6ZOGS16AjyLajk2BRbkSljbopCtBQN0JUip6WSL/Q
+I9mYncQj6IUE8Xwkki0Uv4jrJBjThpbGYvAzIGDvD2nV+8maFEgY75oH+JfHL/LvY5umdmPtKY5
8dBj4UGtIUe+5Ut/SjWwAvHptrGrmB+CMEulA22BKD2LP4RhZweLi7hJFri+OfVJ6XGV+BiNhROU
bUdKCDJxc4l9zw+8e9vqtW9ZzC5qqniHIttN4xyDihvmTBqbUzNPjt72bpke6uQRBw01IKed3mqQ
z/GnoLV7oXeHBrR3rqywmPV+BDcuDuAih4NQepG0BPsbnRZLoNQ5TLrRnOboeb7PJejukbR3tQ7y
rlDCntyAs7X80P0p8FIu95HqZILdPYIWL1R27bThB1IdQsGFvEaXHPyCCJnVjXshJR1333gsjZZr
zoPle4HEBeU+WqiRN73cGqFWSU1S+c2p3Gqf2Xdk9yaIt+1541vtnn+obQn3UbOpndYZNt0Bih/e
sG+t+Z4/ThtmRuHKKVNfQ7kvrpATTo8we6Lb2ZXdmJ0N6lPoMuEeMH3y+3uyYvInsBjPhJXzgb5e
FF8RLqNEQpfosm6uAgNA9xMAsqNamJ34qimY+gIeE76TsVOvQp6lgg1hT9ATKgI2LVW6rJpp8NFC
0JzivtxoeX3Kk3fwx4DconXbIDgUCZqzBAW0JMOflvvu9NchFSzGR1xdFMtHLNqjYAEA48NPMv/s
lMZ+K/ZcqTanBD0mgOBvpSp+DB4VNFnLojm1INcNSGX0tl8NGkl44Y3xAStzvmDN0D+LejHUB5e/
P/sAP4JOpJ5H7UmOX/2hBZ0naNykO0NtiFbel9A7HV+aejuUd2UabOoQjPCSpQRvkZCYpSgzuv6u
ixeYD1RoJVCo4F0KWZjLz0EZSOmqTGpPUiOQWjoA7cYF7ohIFPpZhQFS7O5PNLpq/FDxI9Gz0k4k
kZFYuLr68A0yuFvQKLOcA5p7Qh3AdgrWyu4UFJVAYmOSCGhARpMx81dR4GIGnb7SIlsgabS0O6qB
E88LfXeCTEITmFliJ/pLJB21ChyuJ7+w+MLqui+G1esNZ/yIIWLJse0Ump6wN+Iu4WMUo/V5M2fO
dJxGUx57oih7A51aMk9UMo6bmfmSub6BgYoDbZOOpzhaP0QaZsjFI8jUKlH3LG7jbD8hW2cj2DZN
dc9wI9fOn7JE3bOpqLSKUMPS5JaHeptbI/nOCdoHiWxCwM6aTAcMzk676c1w09uRq1uoYZuCHVnh
LnP4feDMDyxljB/Q/cWVRH0V9cooFKkDWYSgg9ZlAnFB/KXv8m1+6J2KCASMoZvUSa3C/CYtqe3G
GvAPb6kO54qO5ooERBVu4pRuysDzXPl66rOox8gMPRtor2CyBlOAec3OSUk4S2N5uqt4hLJDORqh
KQxoCvzYKV5408Cgc+sUkN+vHzXxSXPwCU8Yu/26p2cxqiqgCwOkEOA7aicYPDdkSq7o3uwMmHNp
o2zmTWQKu/g4WZlVm7F5z5He2mFe3dsn7cqxGmhz0pH6gV4jbheZMg0qu1Yco97wwuKki3cVB83T
+j0q71KUYG+bWllCFADQnS3i3lxSXpdOcwAtBsiZSw70HKSozJEHYRERS8QsyMVYaDG5bW75cmoj
n5uj+ZlmIZyxlSvO08SQVPFn1vzjqcN9iC56qGLBMQIDfTkepULtvK776CS1JZGUhuilA/FyE8GD
KQQdwxFfL9Sipwl4qQCOMNRRqAMgc2jqQ/ID1nQgg4H+KN7FVxkaEBljmVYNLc4euG5cLHR4k8pT
X+StFJ1EvVpUaLNTidxZtakixi16vR8wZ+gyApIQKB3M4OX8dch7KhoXxSfNg3QhCeXULvyWVJyZ
otbPi/ZYMebw+sFrAED+o6YOjDBASNSSIctXlHESxKfWmezu7lPeTeYfjsT3mQnuLjcxe/udt1oX
DPBuaBuMHXmdX17MA9iwsAMCDEpnjnS5BUullMYn9Rk6FZbvlJvGMbvX2xv/JwF/ufMvzSwh5Vmw
NAhVXMcQcjtlxHcVgnYguyKhCY4ucVuD6wIqGMfOqq3ISk2JvD+XZmCx7hHxKvtIjZWa6hQBC6AN
+IjyLQD9IQfB1B6kIIUJln0iW6P9MJPMHCyIp7o6gXNNTeUeBFqMJV/bzedTTl1naoweM5XHlGtk
QrVYM2XQhJX7pPZuT/r1vYGn5BIRoj0B0Ri9sxp5UtU8aeOTgqSgnoekMQG7I5rwOGxT1jvs511I
r/C5NWpUVdcBgwVqzlPzkdggiHagF235pm6LJmjDnczGVDulLZDRmq3Pp3YzuyrpzcgtDopZm43V
kuZdJd2WJ7XLu3g/mX/A2rbhLDC3EcMardbitqw64k8P8tVnozcYYoqAyaq0/nEYx32diHJ86h3J
6vfbmQQbjXSPsyPaol2QyeR3QP1sKzd2gsenzhkclRRb3pFS3L0fmZXvxpF4kcU9hO6/WD/cTvAO
ICrRtSUgPTsz49DitoiWT+sMEuubtputthI2YGNfqKIzVnF67XgAeIkuS6SVIExL2RP1xMi4vkpO
RaNuc2iOFv5W5bQDx0ryXRd4cBDPLVHeoO4qPOhGWAJ6X3KCyqk6x9f2aeXKFoe8whvP6vdgjY06
+mFtlBKXlxhbN5M4fOjGYx+NKPPfXrJrhCCeo6gJ8lg0pKzQjny5ZlGW5EKRcPFJ1Ky622fpKUAw
Om9DKSFSH0FxEfHovO+5zeAmHmAN5XfD8unXY8U3oJkUoFbk5BHEXX4DPw+hInBRclKnTa3d+9He
r+5E4fNfDBUMI8iQaXiNAZJ3aWYUR7y6+SQ5jY5xL71XdvanfABz1jaxNReCHnZKgA6pGGno1Rn+
a/Yq+TAAjhoUE8y2h86VH4vHxuocw553HdQAy51mwfPci4zBXrtsBIg4hYDtIzkGEM7lWNM0GKBt
PCankHP8O/nYJJsJPG2VwMA//7SNX7ojnD14o4UvyECzALVP+QjvXgCe0tN8aB7fNFIRBPqRHTsz
uKGe3IfD4dX9fvj+9t+G++SeK0nPalpcGSryymgtR+7aQMxFLWuWGTGYI6r85P8C2euHYCfMi/ia
FW+RU0YLG8gzJfQo0GH3VAqV39djfpp28kv3KwS1ObAVLjiJn6av1h48/xWO9S7hSVFarHazlec0
rAPEixQv5HmvSA7rQWqzCiK9p9IaD6gI7AP3VYACfY6bHqgf1pt6yYbRS3pujnKrwpT0aaKoMLfN
NtnjKJiZyW+NY71Xt6mVbCSrelaOjdPaoH1zIy9/Nk6+zW+6Vw0qE0fuPX1mRULMKaD2M29EMVca
yzdZvF06qlm5oaPYgyVaheMfc8ZNdh1WX844tavLso9qqAPmJw78XrP+KKV3ynQvd6ZRPy/Ks7F1
2zctHu7WlFMesOR6bVRk2OP9o9inllTtI5nVJLl8NGVEQ4cCOgdQWEQmlFrXSA0mSav58NTUn7zw
WrLSXCuDAG8ewjaoj+MRTLPH97lR9OhxDU+K9jW2D1zuRiAfuj1RK4cdUT8qmTpOOrrolxDyPMRQ
MigfqUV8ugeNg/0EoVrGg+q6qoG3xbkFyp0gLZlzfgkLQvBUjCnR4wchveMnt1C+dNEpTnKwH38V
Zv9k9JmJCu7tAV4DSC/sX10XqEdloojGi5MMYg5zeEm+FWfep5+DFdwRaTPFtryNym35LBE1Zhhf
uYgxr6LBgwRxgRhSeXI5z6VOAsz4lGVkwHNnUz+qrOYcehciyEAmHkbAJgmuDoU6yc08RI1aBMUp
AM98oqAdImSM4spb0yao05t3vtYGGUzkh+EP9xvDealexI9sF3oRXkvKLgGN/J/0mD0MJ57hPa8Q
Bv81Dtp6zCTGSOcY+nqoC0jtwPhJ2pevoRl66iG1uQcch5Cw7gb6zNHWlvNydh6SYqzKcbFWzKk1
tofMn8Fyy8iS0++yxQiiXzA0A10FcgjKO8W9MVedzBdwvrrqVM9JZo5Ag+4Hhp2rtz1taNmfZ6Op
hjbLymouThLYhE0oAD6ne2FXHvUN65JjmqImTp35UhdnjInb+3flNr0P3OAQPoGlkhFhr63Q+eRR
HqsyEjheFYY0BW92/6tSt3HCuK5WNx0KOzJqwAiBNDopIqiclPiCUJyGnWyHIOn9LF+N53iTPmsP
EBdmtVJdvYewUEh3ggwWqUik7mRqoWo0PpVLUHKS7sFHOTw1j/o9Ys299Ce6Zzmlld13YYtaqXbm
uiDk0uqU7KNdS/xN5XSvLPz48iPndyM9IGqVQlUfwYsJI+E2fZA2/L14YG251XEs3P3Q40EaUqbG
Efl9IiZApp/m38OHdAw/pZqIr/7H7fvjiqkXI8EljwIzus4WylDKh4tKkkLZoqhO6Ru0v/dPruOM
e4JY8eiTV/NxA3mozW2TK3MHi4CQwNst1VzKPWQGem4CvqlO2VNQEfG+dbHtGK0iK6cImX0Fbxls
NkhLUHnOIOeSquC4+sQLd3FqEB7Q6SBgXBxrRpCzBbr+h/dGp67+REozoS/D5hQJ2xjYsCR0wVTA
iGCu7z88mJb8PcqBeDPJ1E5TUqOu0FcNZIgGcdE4VTnIQKWpfXtNWFaoofAdlw8FDytyCC6HghSg
g7pt4SpQwjRhIEtPMIofeBJRF7lS6FHc+DDRCbtZRtOV4aiiqapISD1AKXxyWrMvTCPYQZ23Qvkr
Z2yJ1SEuvHLYe3gY0VUXIVETRQqy5jT2rUEyrcrMrp4E1jDXzQBRD2Axr+BYXd5JEJ7wpykAuKYW
LF6Bip4JLee8N8WGACApvvHJr37+1TVW2FsCi56SDsiWOQbGZnHsoCwCjPDS+MxlAPb5QGeUU71R
+Fdfje1JfGli1q683vqXhpZZOLt5BQDYAH7XmlOboz4tC6QvHxTWNXVVF6WHs3zFmRVOEQo1LACB
UIhGPp3mbvwMvvPGRPZuA4wSqoKRVbobbSCjU1uPItmFpCOKteTfA6TaPWjqMdZ3bXkX+rSlMRT8
X3SpOpwLJctAmXoC/Xf4BFY3w5rnsGG4yKuiyc/IgefHJQLSaNDdXo5cm6c51HWuRTlB3wn77Mly
eDN3hL2G3BMQqOlG3aPqK1qmsWVEVT/wr8u7DWt7ZpvynV3V8wDDwnZBuNc7lKPN0gKr/q6/bxzk
hJ1i+1E4mfXCW7qT2t7XbT9xVUmhhy5eDj3tS0nogqA7AYDpoOHtXkGSiHfLrZ8SZNkdxR03mjk4
KGM8iYfxmO9Yde8rlAD9CfQxGrJx4CXMQKCbRfupvY7Nzv8/0q5rx3FkyX4RAXrzmjSifFGlsi9E
mS567/n1e1i7uC2leEXM7DTQQHcPKpguMjLixDnKa+1bykso6pyPZ15lRWDN5VYpM4KyWTMFg02/
B6EgXbaDHpmsZLsgYoysCnVwDIGfMdHwt+Op8VZZ/0caWtLxepPZGmvdn8CZUBXJCGDQcSlxgLhJ
1PpJXQiW6gboES/Xg3xXeaYM/TC7ekn32m7pMp87DzLKCxMoB7cUS11PeQO534JhmzPbfLRiRLgu
MO6PZ86nISxB6QLIG7SxUbEjZMRFpQ+j5uxXYbzp6yxdl6la6myjaaDG4YoFezPBKoBfQOAA+4VO
G44G3FVDpMRMnDR4vkhkHz5Ke/sRgLaf+8P6rTbQx+zSDL3JlFhJmRBmQMSx4zfSo/TFbS1rzxny
Q2m7u5X0TlaEnFpyWmtm+GEya8dhif/ugFOdPOb6QH4Whi5MZ+veN02rfeFw2bICRXODbwLTRqRu
QwXAshPrWxrqGKgnIpfoJE+oa+VnqO01r2lEMpRqSKcYhT34hliZ9ZMQbrmfGiJwPAQeePBW79zB
8JcyYDe1zumMXk4fdTeUSVWDlCFuzny0rdq9kOs2JsSzUl0z9I50W/wJ7GgkNEOzXOn8yXBibuGo
/eIZ7s0XtTf5vmUZ3s2ac5eshmgFWHrGfgKx5ZW6ZjOaU0kbLXGS7lhA1UDotnG+DtjPXI7RMUhQ
MUFHn8C8jqoe7ZXS0GRj0E4t0O6RKeLBLG463ko6nel+8nXZES4lHLMqo2MWmb2qa5HJQSw3P/Tu
Q1iRLq+gAgE+047EFWRXIogH7dTcHGVLWAdfoRdsVfBXQLKqdxcuxd98NjUPoE9B6QAdVb+cS9f7
ptKq1h/lpjq/vh8/AZthSL0uSPrAkE+IB6P4PBWgkd9nzJ54ZmhMvzKodXv4SwawosNhY25YsvmI
7SfBZAnIf8mjb/qAXUG5Uv/fX52d6jgD94/hzFOYn1gekFtCWAq1K8pbNmWZgJFqQFiorGOW/Qrk
Zi++hB8KY8ualZb1mWlsFqjWRdnVaXPcTJrIA86CaBgRKbWDhSyI3Ykx5dxJaJatxuJdDLVXNvT2
WjCyC0d77lZQBCAoUV+BNwUA5HqJoBobpI08AXeFGMwd50qqjJwVDQXpafk1FI5JS6pFXeW5YOLK
LHVCCqFgS37CC2vHZ43kD2JB4scIItSy0QG8JpiczhNmzRocMm3Mutqmq8L2F3IqN+UAOAvUdKYs
8wSywR69HnynBLnItMBtQsYyIJpq8aFn1E/gEIWWGZrNORNvxKOYr+5vrunH0iuMlgIR2H4NDF50
IgyiholYsghlGGmf8R5ktJeAQ/MjuzBBzS/jF0hL9W59LrhVjqX0UxBB+qvWsyJmk+tZjgi4+2xX
Xvd8f2wziQPM6YVlKj8h5yGvJT4Gh3eMVa5ZE32M5E9Lvr4AcsBycnqJe8ozNPxaAmPcFEl/F/TC
OBV28KKXjo3vAyG7FzctGjnhVryND7cCQDz/iuasflWAOXLB0d2gBmm71Du5U1ywRTOY7sosgdcA
KY3OATcY7STA4EFLDmJ7klmpExka0C/8QvX0BgNNmaefBVriem0mwDyzzXfMQTlop/5FOSj7ftV8
ag/+filz919WGVlcYK7RKUJDkUsI5shgBGrObk+S5+iUP/rWaGt69uVj8D6BfA3zJpwfK3PiaTfc
w5KUzayDRm36P19ALTUk/SBRJ2Kpc8FUYt1dVcjE2xG7TUKoCBD3yBYm233f390zNYFpd2sooE7t
dhzNZKUyrJsKFSIh7qtfy2ho9Yj4zpqiYAXeGv3d7AM37FS8Lx/F+NxUgMXyeh0trPfkk2/9x9+P
oN1WJcWsL2Py1bjpTB88jXoXCKglyfnL/fHOeqqJkRHPBRU8x5Qlzes1Pssl9FeAYj/bs2Wt3zcw
rdLNUC4MUNePJuSNEipsfe53zKtkS3gLbccneWHCZm85kIT+ZxyUO+TGMoXSPVefox/hi3mN/kBj
aic+Fsc0WxjQ/L68MEX5v3FI8zEQYGpsCP8+4ijswcldADO8ZXf9XutI/XZ/Dn8VEOhJBDXXJCyO
xCbE3a6vMYUdOWgX4vjnASnfAF56SzaStOmM/hnczmCGPCcvXkrQoLFgeHqL3DGsUekIsWIZhBUa
WkHwDi938kp71bbFnsOr4Cexgocl5dE5tzNlsSbaS/CvAaN9PdIwRRtqyuPRVxd7vKt9uVxJ4VMp
PpXFaNe9maG4VBAtBnIVvPWsDUqwMhWIj86gbFMmLthTUztLraxaWvaZqbj6MmrZm64UOHfAu0MM
bb7YSmhBaR98/i2NDHE8uIxVvNX7cROHn/fXYFrbqyXg0DgHJPLE5IJw9Te9evE0K1W/qxuEUxAt
szSg/WUdl+CpGR4KtzS5zkVL/xJ4/DZlC2DlxIKLFQAbEHJC16sQeJWI6nleOT5z9AbH1RijF49p
DdhOuRleIHYnyLussYSOIA8GRkm2+XN/1LeJMHwCsAFofZMhpQjE1/UnZLnq+4FWV06joO+YMLU+
sO8xX5t+xlqcxOiygufWIRjWcbFWfKNIHnjmZxzAadYWR22Vlt8eQwRVb5iFBbnxaNOXoQ0JCkpo
JxTowjSYYJoSjaOVI1S+0Yq7gvmpq3M3vNayZgu4Lu/PxM1dMJmTRRaUsxLCgN8Tc7H+dQa+P14A
KyUUuXXR32p9oMvVw30jt+EkZYWnphtEV/EASWOnS36UuiV1rRhaWxgViyQSe4oiK+Tt1E30orHT
8akPgoXzNb/gF+Oczt/FOEGAKEke+p8dCDiHfrpSmBqiXqmuMMO6GjODC3QxyglERZPo7a0vdmL0
XtdP4JQxXd9ws42oQPczfEADGuel9v35mV0E5GOxIcGGztLxVwatnUAOx8oZgUJoPLt3Kz1u1//c
CPJd6PwCqzYL2oHrGWhUNShrxa2cVmU+Kwgc2JEyxmBr1Za4HW4TnVhuGSqhCgSMJqVQ6vFbCY1f
NzlXOy1bv8uBa3r9fgwAVRZXvFfpoJOY2o8EO02MSji1zUnoN1JjBw/FNnTRQpXUuxFi3Lzlo5fg
PdBDs0NDLBjp22KdtatMIR2IPwq9KJZAG7P7ZArNJhQoJ0A26HqWsj6S1VFTaidiuG3USSbTtWTw
h1OADhcxE/VEfWCqHxcL5VcITZVPvMNJFTx0AeDFkxpCbPGvDd4ndW7EImsw2NX3F/I2RMD0gm1X
VdDpg2LMbw7rYi+LwxAWidTVTtEZPgcoXJbu0EYOStSSFI/KN3Ccg3Hf5sw1cWWS8pc1F3qSXMKk
r7fJvgHkiOlPwuC0eKikH91i0+C0GalrCXJEgOOiHIKGSLrcFcBBIunkNU7zU9fojpeJdkrc0/DQ
9SVBnGoH0kJX2swZBH0CBw5diH9P5dfrhe8FQFVTCUISSOiMkCzr0DTi8ZFesYq/YGqKMqjBTd4d
aXT0Hk9k09em2EwrfW4YewewKyPnB8Jpnp4VduMtkGLOjunCELWZuZb3yrxme6etV0qckzrcNMMS
7dFNjI8A4nI0VEylVhXu2Aqj6aIXL/zM3ef7W+82cU4ZoPbe4HJyEHowIHGEU+y20f3BQm8EKp+y
UYyH9rldiPdvFwhEBpMHY8HbjN4Gyn+JfBNHCqSTnCwLspUv5dG27pCsU8chAzyd9xZO1+2djwoH
umiQsEMDsEr3aY2uFAKVUfaOFyh2fYxFj7huZSaQ/4Lcckm8cKkN/HbRgGEAPAM05yLSd3QTdiuC
pwr1uN6JVQ2Z0wA931GqLFm5fVmACuH3YQFBLDgt+iIYQLbtq4GEiWwLZV3GiWoBysDrHZtHRlMm
ud0zTGTHJd4W1ZD+tGozmEGvtMRLes8EjZNH0GfSWkDpeaYa9fFK8MDkeH+HTRvo+jziKydC5imT
B7kJagcHrRRoheAPjpZ3RNMCnQXwkOtUQ+2scFHeb27qL61R27nStEriB8S9bZEZXiXZYpUuoEfn
BgQtN6h0K5DQVWiatQFpyaYTo8ERgPdynwIJ22gvC88sd7o/c/zNswULDA0jcEhAEAFd/ZTXjGIX
UhlJMzh+nll+/M6Wlgp0fVjr/bF8UDz0OKgvvtoZBfDb/vAehKfEW4XaFlQHORqQ2y/pLQ0Uok6k
HP3n/a+7dX8g4vgtqIM4HOl46hh3ipJoQ9ENThF5u0ACGkQrwO3sp0sS0HNLCki8ioclUrI4wtcO
Xc4ahe+YenBGtT54Ymnzif90fyyzJtBEiWlGSQGGrk0ojNhUYoex+JyPJ0vKSRgMO/7z0AJTBjgs
LqWpG5ZGhw2ZzBWlLA1O5kKLz4VfWHkKVxsl+ON1f+IHl4KqtVPGL/VkGCpT7qVkU5dlpSd1yBv3
Bz23gHifKbyCFzsOJvVsiOMuy8uQGxypUo4SNk7cJEfwG63um5lx93j5QvABdFwobtOorjhWsDdk
dnCCzj+loMWIxtQsy49hiW5s7lzKYOHG5TLV0ek4f5QqmS+EaHSqNvxTRpqR4jcoBSYGP2rnoq6W
yjO3YRve9BcGqRNQ17wnqJ0Hg0296rhQ5/IvMT3HLLDbhFe/hNa8P5UzsSksovoEUhVA7+H0r/fp
CIbHJAFWyUnCDQeRQ57buHIMSrOaeHhWe+L3ACGKYfSO0OpbV6ln3/+AuXOCjkRwKk6ZI8TJ1/a7
kCsEkFmODmCUo14KXr5ieMFfGOZtwh5+TwHkbJJeUvCioo7jUPpMUgQKkhdKZHO50Q5GCfX32nAT
mYSPgrICTSRouFY5A/7fpjCEkd+C2qdCdTaI3jvZDpNiU9bC4/3h32Yqpw9Dcw64PDkQbtwwevJV
XaYSPqxnjjKQLKAB9xmTL47ck5BbgfTeLeV45w4pJgKYIqCz0f5EvSt5EdXySBRGnB7PZFzBAqxi
ncZLL5C5Qzq15YJFEwoCGl304vlU62N2HJ2+b2N0mIegsFCLEtLpYFDq/O/78zgTkSH4BpkTMlTY
yLTSb+3nkdbXHutwWc2usiB6UmNGgmisAHB7GiarpOQUsxX7pe6VmRMLw6AQFcENAO0mKhYBrFYV
h8qH4Ud+U567Fd/pY7qpf7jm7f4QZ9btyhIVhyRsInB5iCFqSbouJPB+gFvSH5SF3M/cgFDsmJjQ
pqZK2iGISTxq0OgeHHUf6zgjxfMpgwCvr2fsQhg3t2aXlqjbYoCikehmsFRGlib/AZJQL1knQhM3
q56rJYbjuXEBOIRND+z5LbWa5+dsF2rl4ChsbCq+BywWZwiqMYDTnWVPaY4CqXu+v2RzI8SjZEJj
ghfnpnWKL0dw8iY8RoimBNEZ0NcN6rgUDJVWGy7g9ZZsTZHfRZIh9lTVjTXcvazOHjJA+cFVwW+X
FLXnHCm6BQCn5lnwKYAo6NoMdD+URC3EwRk0YBCb7Jh1qSH1oeWG8jqKdyFjlgChdA9S0K3SsX5m
kHFwvzX5wEp6gPS8M6jfzfh1f6JnnM3VV1GnsGe4jmEChEG9h7ZntV3zIdhxQBAG+e9/sWsvJ4A6
hq6KQ8g2SKV4vBiTKkXVh/e+UZMjGnZu2GGJywWTM2EISq6TTpMgw8nQ8c6QelEYjwE8ds06rrfK
XdbU/HUbf0qyeX8i55zMxLTIw2nDd9OgN5cbo7YUstEBvq6xO1cdLEbEUzAUxmJ939RMWQEIWoyJ
A3x2cp/Ujs0GGX5zzEcnih9L/jmJ/sTKV31UQyMYD3X5HDMvab6tEwOwSlDZhav79ueGisADYEV0
rQKXQd2DrMpUHdTPMKtiH62g8PGlBqNnjlUUL6zfnOtBchW3w/RcReHm+szw4O7TBg43btfryUl4
zIajsB35ACwHlucvbdDZcV1YozZo2Y+5x2Ty6EgFao8tcMJqYBaNt/BmvUXeTdkIXOzoqsCLEk0c
16OqBwToHmRPHbE1oI/BIt2eO5r2lpY5SSpgvXIzlOyWKfUu/C4rw0V2JHpwBRJGm6JaF3xIwp0X
5zo/HqT+HOQqpHyUvZwuPErmHCOyrwCloX8VTSDUOrt9Ifaq5I4OQNssEUrhoQH3vN5GJadrftAa
Fdiw9Uyt/0WWCG0GyNggLwrNVDrtWwxVXikgz3OU1wgM93xlqB5Q4uuk6I3k5R9vZkRZKHkjlgQc
nW4fjNDsNODxxzrQkNBMzk8golNngVk28ZI61G82gkq/oMwlifASKEGDAeJ64cNQ6zpZ6ThHVbyz
HLOJkbmInOOe4/VxKFlTAtm40ZcMuvlHGRSV0shZTckmtgdHdiqDPt1FcgCBnUaOtiqiX0tp284S
gsAjZaw1+5AXU0ONuXKXR5lqpmWTx0geutyr0PaNiWyzYAILkTzEA+ufet9TCRu3mRGj5WvBS83c
LCC4mB60SDmh8Ebt8rypi9BvUsHJml1Sl/tkeFArlAxUdWGbzrnDS0u0P4J6WVaMbSw4iWIBvwAM
6YhIqDT9NLO54KDEoAdrAz3yIX7nWeH74G6bFKqgPfN2fy+JWD9qfScaWrwJWWitoh50vb4Nan+l
puFDWC41KhEJ9iVA3C1uC8fi0sTkwy6ClZpJxl5LI8GJpK2cHZQSPQaIJSatFaXf9dVBARIQSdV4
2NUyhB1BURSaAlA/4enfjBXPIYQ0uPTotiouqqKqlgvBkVhmJzCtrkTB0hNvekLfzudfG9QWCsuG
5eo6FxyIuQpGLK8SPYt1ZVVuotIsXCN+/X+Nid5IfIsOqzjBmAKk3iUgs4DCvm9h5tUqoLlXw5EA
Zw+60aghCX2Zj2rKiE7Vr3v5pxJfaiIOfxrXSr4KKL1Y9+3dXmkwh64xlF8mr8NSF2hV82Ppg6XP
wc60gvTYJzYbLyly3W57AWUkcLzIcJEovPLXe1Lj2UqOQOXpdD6614e0Bi03qkoLx3yamevNAP4B
OM+ploTfaBlRpkqgxcXIklNbcgEe+XHH6FB6K6XXJy5cwkfOzBs6K9EGgiZsZDtpEeM4aqGOGniS
IxfJrgB0jDFSof3HqFoOXalIHqEsAeT0TZas7BW2E5QKQ3Lz0qq4ujxJYQ0qWHaIdmnvB6YsjqpV
RB1nd7kCvrdG8Q+KUGergvcyu5OicGHD3EbM+KTfhBIufVyJ1BVVjiHoidpccipTVV4ZlhTiVwe4
GbMQQ97eDmixw86QkUMDn94NlVQ9yuAkrzhn9A2JFUj2JfeWNCx1OdyuowiFW7y5JgECtNdQw/En
DqQhkTm8IIt4BU61jPCloJnIp5X2/aN2wzONAhNsTedaQB0QUBvqGOAKZaVK4hxufIEOH950Run3
a6EPzfGTaawoYo2uMlsl0Jvi3OYnlbPQw1irI0BYq7TNDQ30lTH4dEQCMciA+Q64w1CYpWhEvsH4
z8VC6PNLEHJ9pJA2k7DFpzVAgE15h0IGI3yAqpbTgWOrdklSbjsmsxh8kZp85cWrqCtlsOLK3m5r
iFciu5kCeAiidR0ktIQf0aty9LvvPvhTeRiVVTbHsnjhQ2QEgu+MyVfycCh2EIUluRBso3yPOqTu
Z9oHeK3uz/6tdwC8SsS8w7micED7IK7tuhLkibzDMRslyUg3ZASNjmrpW9n43DMkHxYui9s+O6w3
AkeIME55YNzK1+vdd17KhfgXJznlzJua+3oSG6kECNX4pI3sJ1IyeXtKu12EVxkL4BUbqqQ9cKf0
WapG3c/7td+ZrBTqbquss0EPoUTULCEBf9NO14sMFiXQEU8dZqBCpk+aWmRR2w2+6HSlq5m8Ahm8
AsqQdjsUlZOJOUvyjHGBSxNb4qqZbDPAhqPptWt/7i/RTMYcXwLRTk5CUAiILPVsjcoqkT0mEB2F
64nkmwrzVqPdu1JDwoGwOD5girZFaOWKed/y7ea4NkzFZWwdKUIlYgoiLQeF5ZChvSbBm1lPtA0T
PVT+wgtvdqRImOF0gfUbB2xySxdRmqsyHOBWpez4u8w/Q2sVXOMrxgmR7GRwhuoUMrik0gSLzRcQ
FzNpJmlK5qJGqU3t0zTuOhISl/HaRnYEJSBBIhBNfO9cwGXgfaDKqgcxWC2tMjeFinhfSkWy0sxj
W3NzexD3Qbj2vNjU1H7hu27vlemzUKcATYuK9l9qCXg1qNNQ7GSHkXhbqNa5BwbukTPSTLLcfw63
5SQBen0i+v5FbDWaRrf1ObETpEFxGvTbFrsStKxT3jIcrDB8HIA0PpbdPhPXfjhsFW4pbL2926DH
DceAHA3W/yYR3HQpijFaqzi1YHZg1ZTdxzbchc1j3H7HxUl57sHOnfbhapyazl6AERv6hV796V6j
Dv3VJ1AhGYum77IPOsWRc51jLD56BsoVadq9Wm9DUJLfP1+3t+z1gKmDLajcmDLMqDh4aMt6l0Md
SskHoFbUbCk1MAOwhC2QH+C/iZ6Nbjfr0nr060RUnN5HB2f+7KPIJ2+5EahxMavXyIOEgHgoRuzu
o+bh/jhnF/bCNjWrkBEKQYYrKI6mrIL8IXNPXrzrFpzH7wml1g4YEgHHBByNaCOnnAfAElJaxUJ4
EhkWO6SIXeiVeorbgnQhrcICYQKHknVdCECPBDXogfdFxfUvQe7lBaQ/mdq1e7YKPgpo47wwmgYB
G5Rz0kOY9KCOaLMBskga/mfPSNkYHSBt4KeuXUchCyXYMR5V6HIANWy0Xqf8QR90kOsgB84SPei5
8kmFgver6A/Q+BynvANOwaisQiFBdCB1oyJvwE6CcEcUcyQkuQDoQ51JxemH1kysd1Edf9RjBRkk
0IuAG1VwocgUl4A8yX7Uv3Rs43ZGGsgtekIFLtEhYIy+oKwulFSP5CR7DZW+wdtPypiHBOxhoCRD
KVbSB0gWqg99iVfCHzCiC9gEXY9cCbDmw2eZdFVK+sSV0sMIX/fSQO4SnPVoENlFXBwXel66iQGi
sw5sho0a9+DjqpndyAoedKqQy6sMGXMTGZ00dp+y7FeJXiUtyjwNz2faihkl0ftItBweh22krLCC
TASd55BkrfA0VGK8G1xg4RZqFzMnT0XQAymhiV8TOaXriwY3UOXzSRicQBj8ECJd6UUfjNJ/39/3
k3OmdiTqFfj5EL2RgdylSt2JlIBVydPCEyNJL2jeOqhdIC/4kJmzhbIZgDUyGtVxtKd/v7wyBa71
xJ5BlisJ9Rba6N1G1XqjbM/3xzJrB5agUwVuCbRWXtth0PwFltc4OtUhUm2eb6nBVnQBfQ8WluY2
LaVOfMHIBk3lYhQ6qXPs5og5YsHtzupK4kHROaRAs+hvINkIG6N56Yhqqvr9wd32t/3a1EAlgCAL
+BzKQyUogkSpC5udrjS6+wMKLP8tMh/iDxQEEgNsE/cN3lzrlD1q/w0+G7mtD3u19I3M5lP+nkLw
+UmriwVDt36fskQFED6grFHa+v359dPrSaY/iMZbbHd2ZfcLXn5pTNS6aWkQ+ipStWdDegky4p5c
vVqIhm7TQNRoqN2O4DgTa9brz+xP9OQjGiCs0Ww9g1k4ubfRP2VoGuzFsUrCkq/HAdMW/LwmZmqt
CzBWGzzZGvc3wvyIoF2AYs208RRqRNBbAZDKzXqQPkQHzz4q+ktyDsnSI/smJTiN58IMNZ5W8MQ6
VGGmATWQr0uxxZBsJZ9fItDCJq8V1DF3uy4g7YrZ/ADRWGzdBcjszWOC+gLKgbRjCayxhC8IMyKj
Bb+yuIkLfjHQWRrp9B0XKxeGEBRTQTaICfV1VIkfVENcv8VOZ3MLG35hRPRDllOjUHArWMpM7+Dr
J9eGjDpxF3zTkhXqEhmzOAybElaER/8sQ/CqMFhr/PlZ2IeTH7i6q66Xh/aArO+G+RjBjPtHOGak
WSV/NFOFbAHjxGa+33QL99a8Y/q7I+kHV5bklScnMNhaCjlm+9r2VsLmgBBrvV1KHy/NIeUE2Yjt
QO0DW5odfYBtjkjmTnxdgpcsWaEcoBQg5IBOYH/m90xDwHdB2Edlr5JswWfcBC9YKuBloNgxEZoh
e3y9w9FlWgniEA3nmm0FM2Ld0mgDwNDbvNOWVmn6WfS2kEVpepIhEQjI8LWtVEKBiPWTHk3l3rZ9
yI8aeKMNkSgrDgIeaDqXLZ9sVVf335dyybOu8cI23eKBZIgoijFsW/HRP7r+Q2s2L+j3U003M//F
9r+0RZ0ySR6CSsthq8m24vgeu2AnNQbIu5qqa0Tsg4x+q2hdGTxOn7j6fxqnoo/aVdJYq2I4kh93
vzXwFFwhCodKCR68q97UnAV7N7Hc7wb6z6L+dmdduMiBDeMWsKv+XCKSM18DkwFvtuSk29jVS/PN
038yV19irpyN64BImsSPUFxBc/n1VipUN2jCeLqCTnsrmISvTjIJQFBnPD7+MAtnZH7zXFij7tVA
SCKuqmEtNoZDji6dlbdyyWYclkKSKVS7OSEXhqibtcy8MIIcSH8GgtMABwThiW3/uKZ8WKKAu02P
Tet2YYo6+DkbllxQYUyv6Q4ESQfxQ0gM5EbNpQ2yNCbq1KNW7sPLwNDWQjvXi7IN1vW7DdGRhiyF
3nNO82JMIpUNTj2PG/IBprxnD7xmO8YwFudtyQZ1uIGWjAMgxfvzc6e/bqPDu2BYvhE8SSYAVPrj
Y0Oe75+wW8TC9UrRyePRU+W4aeFOtsdKj8zPz4Ks99Y7YMZnEf3KZrNDynYi99L7vQ56IUdafy/x
0S4dODpv7PpJJLjctIr73IrQrbwGuaZu2571bbdL2juzEfPlQlJ3bFmUQtmMGPKgQ14hPsqGTDg9
REpJWzjbS8tJORLJjWu2KGApIkZwEA1vrZLvJRL6G8EIqALiup76PKcCLcCU1+5KRTouLkoO51r8
QMcVbzZv7Sc0zHZ4gJ7AaW7axmN1fNS7rU8iayAdwbz+m7fw5UdQzqXuSy5TfHzEs7Evd/4DZ1nN
R0Ha9ekFFF5esDCzs0HZpT3Kw0RZW1ZKCHu58fzaGmig/TrourM0rtmoAiqjE3k7ik703E59IUIO
hemzgcDC7NY+0ZWlocxGSRc2qKnLozAYsniykXwkQGLbmikbO+5p05DtPgv1peevOG3wm4vgwiA1
d1qtlT2LVrYz+/6OIt8m8iyPnE4nlCl1b5OsjuszalyekW+Kxx/byT4d2zf1J93sf1rT059s/dGB
71vayNM4730W5cvjSC3kGIi086u86rfD+r6nm7+T/o769x6+iCViP5OUJMePB2QGamOPm43tOM7C
Ys6e+AsjlANPIMldlCqMGEmhi0YZEx278v5I5pYPzVMgzkVDDKA51DyxJSc0ADFi6/snYWo+i/iF
l9xc2KWATIED8/WkI0h5FC+LcjHsQYGWdijWNZ0OvKTuyTbQZkth+9yioykK1rQJwELDEQAgU9W4
ZbDo23dW1rOOCKbuaMZPrsd/DHtY3Z+72fvu0h41eS4rZFUL7omz8Trpz2l4GTx3+9hYn9YnRX8w
X94UXD2SHtubejUgH09s72ir5vfCd0zRAr3ZQduBBlm8ViArRH1HBmV4OVW74fz6mpHX0RCMSj+D
JqsARViikx0xPwACRZYDNJb5CnLRntGR7cJO+n2Y3PkKGg/V8kVTyRK+Yv8pyKuAKDVJ/pwSHXyW
pviwWunmI/vyU75HX3q5Cs2fbtuRsTW/F04NP7sL/s4G3aUMgeq2Kdoes2HsIRhFjhFI6AKR4FMY
VicrvQTZIbjSwFgZ78Fl3JpLU3GLu0PxHFlp0Ghh3wNQMkWaF+5hooRtRbfuzoxPYrCNtrvEhCof
5M13kyzP9MDhwZ/5z6PKa7PTYb8w68plO3YSzEpQRQyIut6pBOXZpQmefsz1QsMM/BKuTGBgb5pb
ua4qBRdl6rO8kljibgAA0Ej6iH0XQ01W+4QkNNh59HyXaobskfrD+0qBOK2IWOzb53CpWDzjjK+/
h9r+TD3WbDyGeEhGmtQaGWDga66RQOPJ5mIO1mClz0jJgdtfG1r1MKGoAsICBBkQV4SMEOnEBGxG
9w/lbY/3tAdQn0BVGc3yqIVcL0aihLzLArJ1BlyJMBqJNiVg0Qf+WBmHn1R/aveP4T57uW/1NsS4
NkptvIm9TXYVroNefPFUWe7xEYGofd/GNJ308v9il6CSgK58+pyjNaxj5EKZdtkA6WggslYe2HGX
ttlMaI3q0YSR+j871PUXJ3VQFTnsNHptBc+jVb5wh2QNugYQzt4f0m+X3L0xUYvFRYMSahlsdZt0
d9YSciz0DEG8H5nC+hXuY7MFmSsEPJutCt1qecMnxmBmp/XKAwvix2iK1qibwQ7Mwa6hON0OCt5Q
bobP3S+zMc6dv8uJoRa56SMxHrC/sbPidWHuz6qhmPxaJhBPdvWF0z63oy6NTR9z4VNKdpRiYCam
1Z5ulv0H6qoLsz97gC9tUE8bN2xGjREx+9M6d2ale2YN0nFmP3Fq/vPM8vW2ouKRQhkKv+t+Zy8j
x3rrWqZnVAtPmNug59rIdEddzBru4wyU4TAC1raVrqyXFNfmz6AC7CCyk+gPoGYM+oF1N6CeDcL6
o/fH/Pipts/3j8SSBWqamqpnhqiHBeBNQCGc2yr4Jj1j0U1Om/X25P0dCTVTQyMrJaOiJihZx9dY
RwBjqW/tc2ItPo0mf3HPEvVS8VxfKvv4d0THYBUaAAsQJCE6ezEFMX9A/46JupAqlg0FrYClygzP
UJgm6BASH2Wi53q48oxiuyQEPpP3m/bbfyzSSeOhSHIp1DCLz5VT6H9G/ZAcPUO/vyX+yzn9a4Xy
yKEvRq0GflL4gtH69A32zd1x+lOAtYoWLrLFEVEeOZBTn3Wn1UpIY1qoh38fGKOx/93MIdeBCxqM
VJA3vj6pMgvVcYkPprf/u+fgfoa2MehFoRW5JJIzk5nCIl2Yolxpl/ZKEXG/ppArsjLdf3GN0GIO
3lpPV0mlFws39fwVemGRchOV7PFenqKeG6574zPa9xsgSZGxAaf9/a0x6y0uDFHeAvRpaSX+D2nX
tdw4kmy/iBGEI4DXgqWVaFqi9ILolgHhvePX31Pc3RFUQrPi7k7HRHS/IJlVWenzZITcemGde5WQ
iO7dXt6nQTXBj/c7osFqihn6Z0I96tGtcI7xmuIV57h4TDAKQsnEUvVy5LTX8fLqtiRaoi7HA9i9
tYzcY4NRDphPVJpZg6NKz6U9GNhUuq2MFl6CamJCejU3hGVCShNI/1geLb7LL6oBhDVbs62XRYO/
VObwGC1XyrLzOZdI+bvzy9ikRiNg+wug4/oTQJ6xJsgZbuvT71/iz753uMWjR3AT2ZFlBHpAg4Y8
EHlqU7J99YwYPouCVe1b7dHD0nQDOxes3epAdCtw5icz/Ygd7qPn3PRN0Y1+RKkGXhwBhReKDMuq
tltULSOSuy/JcvfLQDO9vTjwPPMJksj5AU8UzQ7YPsjmJvS4r0Jgk3en89VGeaF2KzM7cryOKQ1D
K5b4Dx2taAZklKba+3Hg0SYi4DTZSObY7Rq2wJg5sXUhn57xfv8yf8I2A48BEEK0PRs9fUCl+648
iyiVZ0MKWV5XCyNByLm1MRJvwiH10cxmYzWtmTraIakJb7n4bRibEdZvpBlWZ2IaKKkMZVp8tuYM
ycZ+Qyea8QvOly10eWEAKntXEPzlYtIFNuKjfOyN39Gx38lrw8g2K31JJc+3Y0d95HhPP/aEaszJ
MGZFVNoSm4twMnOjMASEDhF+DTbiYr+bfdR21s7bKUtewf+G3PTzUDBsjcZ9uo2GsTCpUpVFGkCD
SaDYWLRaZsemb0mhgSEMoq6O6CdfzUyF0H0mPGmgX79HnbE2SoJAG32R4NkRna1oCS68eKtf5UR9
TZ3smQeSMOWPwHDTJiJ4wRjKZapokZe3jSeDXaw9WQpm4yBuIMpqhr1Uvs2LG249hSx7C8zrA2YK
yxUhfN+FvYybvo1UFJYQcqlYHSPZ4kol4UO5BhLnbubkluXuU+dCLOMFq1B+cV1len53fgDLLpzK
7FLTylaN2FOA5wAYnXW0RZpzt0oLInUE1df/wueTAb2KEScFi2cxFPOd6x6TxZdc0pDjFFeDJdk2
Enu7R9SU/bf7ymSi9LT4Rol50RVmR8OAZlMjt0cnTgwTeLULJDDRnBsY/ikl0ePVeAwsa/YaGr6J
DQ8JCQ1XPQmP3M4ISow96zHbzPtVhvmQym05nBQMedu9nP4uWkV9kqNCJko19A5gkDbxXGhIqFee
3c6T0pHzXHa9LuKhj/2c0oAyGf8Y5lkDoi9o/QJ3IB1DfRmnBqCCW9lo7UZBZ7PtIc2MfeNNbORP
iQmU7shWNHMO5cbDyp1U+ONfwjzxBuggcdOoqF8V5mwj90YmOWrmypGxMOf9ahteAIy9U/1lUK9j
Q3TmxvBHlcz7kjKVWvt2Hoy3WdaAKsdMHRwVSKS5MFuLbDwTZ2Is1vAk9rwi15TtHnPNeJ5pUsqh
loLr2szgGT2/tMjm85ia8L6+McV4n4Bg7xAdgClJJLFERCEnXWsFy0o1hhiriyIiXx8F/bnR38PW
XgSHoD4BJ7Wo94nScKYKJnLo3yWO0XURxsOUOKWvHu322wQQAsZrsAuX23QZLoHxbalWrprBUnUa
MyUvClbjWVpimLw8x7Too5YjYGaYgqcxSgHt43NPCfzh9NSfX7XtKzoY9N+xszMJvGLqGQcoZfw3
4jWiybz93AvVFnuBhtN8r0DBCMdt4MoWxgoeL2btdrieXYm0FC9tMOUa0wHff3hlnvmsG/4t1iqW
AqsVNlq56lFNX2sdGJCABbXRv9qiVdVOIkxXAtHBljRSir8kYTULsQ7leYH+7crGKoT5da3mGAap
t3W0zEvDP94/oolQDHO/aL/HaJauiSwwazVfoMJSBMNJsmVjZuirHS9bw6PAvIZrXqGO112GU+KG
pm7EO0N/v88DVRI/NPyIB0bEhXkz6POS8kCkP0bv8MRoUmn88330fn03nF44z8QaCNl4Qjik/KEm
L4b35z4PN4eOYQKjmrSAi1lNoKAw+jguUKNBQID9UivRkS0FlA7RRjc+FmhSbPdcF2TiWr7RYzTv
Va6BrTcDPf1Is/LIklfozV0sfaezdUd15vYcTSmn+1xOaEZg/gP3Go02KDjczMEoWosEaVDKAQW9
Rtyns4rE+k4uBdLUbuojz56/3ic3cXHfyDGiV1R+ptchyEl4hjNNJXK6R2HZCIUM2FPPnt4YecCL
Fyb8jW9EGWn0hWJxQePNgDRU9tQ4zTZBiPhWbaRfATo/7zNI9QgrNKPzvOnc0XkOszrR4wiF2otf
nqLsYpbDxf3fSDBeoww47UGMQSJpAiMt/4Tx8r8gIACJHkOzyHvqjF3Q1azyGyoTWgSHVM1I9f/v
NwZ0xIgCYwW0WaAGGBIbTj5GBi5mx3m6E878t88zyj6WtEbqJTAQiK8zEQusYGgDlfdgp97rmAlG
P1SzJvdVeg9KHJpakxLRi4w61Q09flMqjtfwc4Ewyp1jaox2iIVYDa6JMJzW6+2t9I7c9yl+O2UG
WZK3TWttog156cydkVqrY7nFosHtO3LH5L5s8I6WHspIvr2Z2GdhgJ8xv2LJnvTWtQrmH3nx4OQr
GskHoyaqWEkXRTwfTuhZR2XQ7+x+IXKE5OeGUOZEGbUQ6kEzZIhF0My4tbsDAB9Mn+i7Hliqh4OE
VY/GJiUrcsSSheTh+KkdPtf66X3N63SZysaPbhZom9+PFFtBorZPIK1Avnrsl8mhfRDc5N1Hsjzj
3N7kuQKbl3YgYp3B7UhGtycHSUP3sQwnr0yJJr1fGq6jNWlQRiSYp61g9HGRDCABlwrF+e3DdXlK
7VO/Rg7QcawNdh2jn7lGKH/Ul5/vHF0/KZ4j6szLv0RdoWA3F2xoeVaK5zS1ksq5/wImGcTpIRGI
vqsf0GH9ECp90AbXkygOb2IYmI3eG35fvTfFvLYEur3K6wbjPtFJvoDUD7AdDNLDK/kuI3KBdrtr
EF1PZbH1ol1ZPwozHkQjjwbz6JqsFoKsiq+nUPuTNS3RxdXM56GD8Igwj07WYy+e6yFUV9kakrRs
c8Eq4P7fP65J301YYOU4AOKBncMK+lXNr41wza7IXl3ttebMiEBmhmenZOZkWMTKq9FMJbCw9AK5
wcUc+53hTX2/ICQmBlXr8ys83m2LdI5O2k15Ep/+PGR7mxTmRi3JS3lIHrFJcnlMDXd/n+OpDM+3
H8DYB1np6yKJq+tpfe4D4sOTexys7Z/cthPjEBiFaTVmXhjpb2slmiUqVcEDirO83M5PKBaqVEfn
wAhqJV/9hVQV19PT0zbfvFbkz5AZPnFmhoPRSv9xhyF3JzIvaG4OERZwnv/k2xxRZ0RYu85mfTMv
r8D02cv+sUuLzTz/5Sm5JbZwaj3B4pw6PdUf7t6IICPO/Vz3hnkNdtdo4Ris1wfd/lNte7L8CAzH
CpGLBizj8bifmXueJZYmn9IXbRYUUmmiJhF1Snt91pzX8P1V/nWFP7UkjtVanfmy+n1cde4nthEb
L61l/QoJrygyaU80YJqhKRSr7VgskVru/EsypDhv8SObHUr5dP98ed9nXpUfdPIsb/GMw+Q10n5h
+fv///tYu4I5dxrn6WyNpQxFwDXUi+tJXWRn6VKe9YwHrj11S9jFrIMGhef70a4YtddrAYzYk1cE
RB+WjfKUDeZ9NqaSdjj/LyL0HEd2/SrrVRgqV7w6xV4Y8xjjsOXx9JyIpv9YW52NrswmISrndiZ6
+zF4JWO+HQtGgZPOBo9zNUzErIGt70LgBRidji58w/f1OiNyJxceUee5htbETAOQVtLFQwgYKl0H
to2gxqTu0cdJgGkR20WcXQWODRDFn28TwDPApAdIHeBL2V8XLLoyRUOFABswA9YVGrrsYptsT0BX
fpj9QgE2JCt9VZJy5bqN++Ry7mSSPKb/0UKkoDOb3XApaUGS+OFVQAPzVjaCVWHCMf/cczTeVBsC
vv4PGXbFWqFFpaZcwWVhJQQdPslrafkv/L4bqskYTfeNDhN1ekp8GZIOdGYuvLrtwx/sQFeNq2NB
xZHj3uVZkikTjsYR1LOpPQE8BONISr5fDG2hCCc0kWbk8rB0oFI3c9tacXyrn0ZDhXRgHhU9+oAK
mjOPR4uxICNoMPxq2hUZXjYGFvJxZOFnE/l3EoweAwR12ndlDBd/dV0Ta7PaHQceDXoB3y/oOw3G
AfCL4DorVDrDizpxYSzJZjAtzlFNVAW/E2HMuxjAybjUYGQ9I/LLDg0FhomGF55tm4iJvtNhDPls
jpZF+KJITW8lzAylBx5KAu/SGcPtDXWWNyW99Go/nI+LA0clc75/Y3CkkfV+Ab2f4fsVAsqUGLVz
5MgUlf879802ewRSi/6AFhQUQlEJAuPiuu477yZ4fFAtN+LDz68JinO4iOi3/juwP3lzOBNtFd9u
+mZjRgQu4Sypr+gRRhSuuJmDo1pBqgaydzk3cnNG7h0Y886VMENWGhuqTteH7bkxzufXi+E+ZMaf
h62dY7Cqx+TrA3w1jmfOezNsHnme+2Wl0McvnF8fW0I2lhWSX5yX+VM902PETAQwelEzYMF00nBR
B16ZYUAErRlQzHRh/fXlvsj93LylfSfCPJqrXoizSkhvmvLX4eEUmr17OPjbpjYPm310NfWc0AEY
5HY5lDnsyUyO5NJSTAIRlC+b5oAOmE1VkIsdOLWr4UiFw4Y8W9kSo9K/0HWqvnz6V8y9aYbEfQ8T
RbNvZ8AuMshnQC4v5zjoJ+3X0xYWw16SR9XYlNaztTN4QvsXRfjPvbJjv5VW6T7Qs4dTUaDGgYLc
em9yHsb0E/8iQRXN6AViLTKmDGl63CxIlBnPRmqEMucCJ4rb34+NeXx6jT0tXY0L3Jq2bX+Ij87j
xqIjd6HxlHC8eu4dMea2Vy+qOuQ4NGT2rvaDLeCSnNJN3Q0qNzn6Qfl4Tz/d/O/8Mda3ncdll6OS
crquG9vQT/fl/y9a8uuOGLurtKmUDkkFjs7RbosJ8BMKtOTi5juT25XyM6b9zgqVl5E8ROi0C0Xs
tDmZ2x7IHKGNEQiDWMcA/Wa6yTMAE+Xw7+QYpZKFcuXNZUjGep0Qc4vrWi4fW8P5qN0DvMsVhr11
jHvwDNuE4/yNLjtqM8wrTCbNwGbiG8rrCqKooW2scjnCyHldbI9Php2/CkbmkQ/NyHy5eDDdjtfe
IE67fv9IBwu5OyRDUOoXKu/m2a4M9LYi47IwiWUZx9zB9Cwv6OAxxagMZbh00VAUw2nxS0GsaS8T
40M2HYzEvWD8mHeE3KtilIe0EGoVUIwYc80IkHm31XkFpIP9nnNVE42F30WC0RvCRcp9n9KBGEJn
oBqAPlnHMixXX+owKJxj5NlThVEaoVpc9Xmcw5YkaNe92ZLTB3lDlhwxleH6pvnO0SPTgciXpDB6
RL/IcrDwQTEiW7PbVjZsyoPJIcIx1gqjQEIPCdkmh3ScTXS0ncgSmX+MV2OOe61ZvHc8kXn9fmmM
/sDyA7ETNLC0BrlX0LvYB/Lh2Y6VolsQ7/pz//4+50CPTap77I5RgG2LRVK34HWkIzFSVcG/h6QA
NTk7e4TjzU2/6NH3GUnMuyH1FOCDniTyhHmG19eHJdJ6MkFLkIajdF2OKE6kcnCKI4KMKPaArRCQ
/scTQxEMiHE0sDdszWpf7gsHfao/nPARHUYAY8BDKy12fpywg9bsnu9/fCIP9p0LRvLyRZmos/h2
bKb2G4PRG2ElGStXf+wI1xWcVIIjVhjBa9ShWrQzDN/7MdIGKBXyEhPT+uiLAttM4AO9NVNDsJMj
h/QAtf5B1RGSB4B34em+Sc0wosXkd1ppQCukh4vR7fAhd1HzvJD9O8+54LybW85u9G7q+D/XLx0D
R3HuX/9EDeTb9d/07ejrfjVvm5g6y0/rf/W3vkaufSqcpYN0/OZqdKa12yVmYruI8nisTeQbv1Nn
rJSqDXUt6jjBNVqYr8sY64vWJUbh7dowqj+ArnTf3eOv+Zo7IETfzJ03xQ4sYqFIHTc0OAobI/Ze
alIOD61oXySO0uMI/E0Tj45XT2dp5GfQtOqDtlSQNeXI4LTfPpJBRjmUwnUWYWnbzY/RHHi5D4it
apQzOtNYDS6vesFTFzd5GjFUtuncjyLQqwEYuLXtfylZ01KMlflfZQFGvDHaQtFTWU01CtWBmQHV
EJwXY7Xf1xz1Oh0vfpFhhxVLRVaxbwosBT2ZQxQ6oEdiIl5UeQEddfHuCN0Nv2N0dp1e/Fvo1ia2
Zbne6qE4/2pfMZvGtfCT7u2IJyYH1QdCJiQFFYuEPBWk3tjKBl6FinQwwLas6Lziht30k/e4Yxzc
Ia69hY4+BpqVImZF+nV51LdztLzwBsOmI+MRd4zaqAqxSZQQrwrRDw1+PoAsB+fFMtzP9Z6HLzCd
BBtRYxyLuRZeRcUDYyZqBVs7sdBAtDxUpvOyslYDOboIT9bvHL08LSuoEGFpEHabsGU2se0XdS4g
esUOBPKQH09LxCfikli4PhdDwp+f3S3jxyE7bWy+yDJyk1+kWa6JN7Ln8wMwawwRsEhEN5QddeqN
T3Tz5ug2n7soy/BKixP1C2oOvqgzIhSglT8WyxrFMaPehKfX7ZL0BuifdjseUtpf3MUvWowMhVJU
+8oVtNZP69qk/WEBsQ9OjVIDdKcFx/v+0f5FaL8IMmJU+HIxL2nwTCNOqE1A4i5MB/mv/WLHoTUd
JY0OknFNpUSvFguVWvW5c8aE35Y6w5797Fi73xa8Yct0OdzRL/58/V/cMXao1doQqxkod1uVJBAZ
NHA4v0vH5aq2aT3zRYlxWItkXuX5DKrtqX5TiYTXsXRS9wpP/3mD6poh24Dw4rD3FzP7RZQxReql
+ncytbJqc31Bn4q2IQ4mXxvDeFeWe998f+L1hXGeA6rtOPORvajri9zq1JctTfM8N7aq+4Bu6srs
nYbD31/M+n/4U1mQfOwqTZKExjKv+oNnLomMnLtxi6h57WYSPaq/S4o6Z1RMHXQAPrjQ4NO0zQfq
oh8Sxw7Wr0hyIgMD/jYbyxUM4+iawLxzA3Mf/+Kl0Kazg/+8EOyG/362UOlqUqrUQOLt26eAIB9D
rivkD7hnO22Lv86W0TTtTJ1JakkFFp1VGLtMXQTY2o5jMW4r5O6dK6NfNMmXurIDGS0iOrbEoLnG
kN4SUptxgH/RQViMr1VkmWr4Gcs3x9m8rFaIi46WRZYX2zPf3p4xxnJGV6y+zzbGu4egebWyED43
GS9cn05QjS6AUVGzhVeF2GZArWpr5kvMPM/gNvBcyOkQ7evsGbUUYCaz92jSIcMArjF7ndvG3uVB
fFGNc+/kGY2kCmmm+TSEvi4L0yMUd/a+dp1O2IwOi1E/rS/WYtWDjYggebg/o2OF4hgeMGtGajzV
nWUEj4D5PO7XXMTg+54IhluZl5Irnj6nEeIWVCtDt+ZvxsqvCYfF+2pdvcnLSNlFWhWFPc1JAWST
+ljwVp2WYsVZpXEERASvhMNR6diX+J2vbOgR+YZIua1fCzqYDQfr8LgAnpNIPlfYc3HkbZ7miTxb
t23yHk1Nt1rgYuV1RNhDD2CVFje5zSXEaJz6Ms+HmobVmeO9wNxj04R75ArGfV9RZYu04byPNKmH
YDytcyCi6Lv5S3CMjf3NN+RIB48Woy3amegHyoxKx9N2K8DkJ8CPdyIjdVEbPhqu9KLyBIRjp24m
cyyQitYJeopDXF/Q2GtUpn/a89TTfa8Jq1a+y6CPrQJ1lICtrRm4SH08JOfP4hmLThBScKGIpemk
xz/K8Oahjji61FKXCikkvrfN1zWmJ7cPp+Uh2H6c4ocDepMGiXx8EGJUaDQHrpi+WR+j4+C6vJPl
uMLY7Pqd7RCbG4WUPr3SXJ9fH+zTY5vgHpFiUpexwXGGea/hFgmM2B6k4BoXlO2Za+cX4rlA4aQ4
wZzL5FgBNk+nBKGvYI8IjdgWrSlvtZxcY3Nu3n8Jf0lw/nOJbMIubLx/F1xsW3FRSNeNAzF+r1DD
x9vjuaCcN3ALjUdHd/X/o0jWW1S6vUfAx3HY4cgkm4hra2R5qgVe2eCYSCg9LEO7Xr9B69NxB17H
N0eLsNm4Ps6Vq9ZDEoLVBwbGOR4Y92oYZ0PJE8kvaA3dRBM3NSdoIncsejOovD39jwfHqI5LH3ew
luAFuASvJ+RNvc3mVuZYJ394MddfSh1fQsf4H0OuB1JOZbtJzLlC0oUbKm7cb2L9KBWQ9UJ20vqA
raVVZdznk/Oq2ORc2kbCvBXA5rr7FF/K3Sfn1U5MOY9zDiqblGuaIA5T6jYnv7foQY8MZ2lvZceG
KB58B+VnsrMwztSRTzRYcaSfS5zxQfIZOqDLCtxl1hnlitOrba7lrVCYnXHNLa/Zaw/G8Gzu3c9j
vA0zqK31/6gd2Z7RugkXVw2dElBbJgCy4SWj3SPGHw6vf0mz/iNDt2m9kS4pU0noK5neZPAbbWSq
IZ7RtcahwhMXqgFGRBDVhVlP49giM3J3QbLTwOsc5+hEiXFFhouqBfMIbSuIyoOV6rg8LcWL+292
fMSEkOqh4legcN4mu7nxSnLkpADO7syW9x8XLwpmW+AaSa6bBYUV6QxsIdn4JHIOzuOuPKByzyEl
4OTvBEm3tMCIKT9qoq6DOTmZZrcgV/SQk9/IZF6c+3Q4AiAzrkU8K5o6uIIjBJMZQG4RrMicmg4n
uwZI5e9CJs3Qoh8PSJJ2BmBuzIcLpnTIB+JpglnSXXhrQ6iwIo8H2D8dskjYjqcrGKXDyu7vhEVf
8FSfqmHdfbIj67QwP5CosVC1p9kSfk/xpHs6ose8Jq+fXaowxZ0pZN27+q/oz/3Lmq7/jQgwb6nG
gESMOXNIOmaB7Nc/CPpQdYwJedmhVrZf/3dSOCLImOhUUiOt8egJkuXS8Wx0TRHPGg73+Zr0M0ZU
GNus5UnaZwF1668mUON4KnsyqTH6PGONL34cX/SCPqXFPnBicisJcBQpT9ZYHx3bPf4dLJzXwOyi
zfEfCMc3Rmm4R2SGeDxNZhm+eGKd9O4qaResb6fdqn9wNWpplOsFEF10U3ipeJW4SRU+IsaYXWWu
p6L4L2LmNrbnb67J42dS3Y1IMPnFeBHpenDLcsqGcHhGlh8BKs89nwB2h/MyosIohCZuqySQcGqx
+YrVSh89wLAIQHrQwuPn1n2h5hJjtEHhd8MgaSBmns/lJiHrzpDRGWrLL3PtoVi6VWNzKNKf/8Nm
jNhj1UORigDVA8UIuPmZQ5AdJiiYuMqSJ+2862L0AnavwZWmDb0YC8SgDlqiHAUl5w2KJQhL9WWH
8den+9zxhJBREjM0j6RZTV+xXJJZhNkTbsmJd36MopACPW91KoTpMtj2a93o0T/8SZ27EP9zRP4W
qt25LdZVb679osC+ZuRotsjr4wiBKGseAIOFP6g8UZwFLBloyBwl6ftHOV2i/RIU1omPxGgWDjoE
pQRoKYUtVZEn7Qz9mD/4ZHh86+x2dV1JWz+CC+2696lPTyuMqLPqJCqyNqH9quvX5KOyFUjoXrOe
eOAZ04mMER1Gp8jXwRezKw5Ywl5owC4kHRYhrdxjwEvGTidoRpQYvRKItd6FMpXNLW0PBK58hLew
Ql0N60I4pzfpsY1oMWpFTqREmV/gA5TmubFQ5oJhrgkWU2BMDiUgDjXOq/vhvWc+lvFS1W+i9fGP
D8dteUAhBK0DubHm6meOpWY9eeyR82b1AGqNsS2IbwkOlg1x3t20Ez86QEaRqGCoKWjmvFnFGyxB
+JTWSkJ8LE/cYZ/RJ9eH4jHFaBXsL5/PAxX0bjPUsam/zh7v3xLPL2S9+GskUaZAwn5ILCS5WvKG
Fl+N7JDq3bvS6T45jkyw/jywU1NN8ihDWJYj7FKyOHAzKFSK7yhHdiilCbpBrOmhocuOHD7oKIKF
bmVrX3KMJo8QoySyhV6pag5CW2wTXgYcTB3e1xnFkIeSKGk0Yb1eAN20Wt6/CJ4mve3FGAWJsajn
aSXi843RrczejGvydl0VS2PNc9Gntc4CkZSs02XjjM4OFHRIFSFiOO2jMY3MxGYH3vZL6jP8vPIv
EsxNeLOFmGkpSNjCWnyMichVLzwmmNuorpj3TTx4LWh53m6b19CUANvwPJDUwVY8dEMhX8S5oWlH
6YspRltrWtSV0gCS4muMlc6bR+tlZbj3iUzHHjIWdAHcFjC67JyJcNUuQps31O9LyGBs4Y+hX6Ym
mH/CHCDMEMd/mFQAI3pMQC90UlLTUcfT9S3G4I60gt68z9K0RR2RYORNKtugaPWWXhVQBdBG9oBZ
iSWyjci3wbBGvGrEtDeGbT+SLumAXmYRyQAKK2dXChLaGAkJKnJ1KagI9cpeL6YWrL231REzGoGd
bqVwvec1sE2K5og8I/zDwkvb5gLyD/4eLgqWfN0/0OkkzIgAI/uzy0JrBY/ik5LLZnsxHuzQbH4t
yWH+jk7A3jli+Cr+xUvBTGcxR2QZ+cdhq/5wXfSn3ryS5FfgoM+2quHVcvibFMkRncX3VE+q97N5
omGP4dOTilvTzOGheL5/hFxemKCHthjWagFe1qYH3CK0v6Dsrby8c8jQm/ihB0esUFEZKXXsyi0v
Mt0BWRwCrG453HoYUbI6DjyG6CO6R4ke6ogSylVdrCZgKGyBTFZXBrGjD9/xlSUvtLqViv5OSmR7
s0RFuxSLK8RvjabQxUckAv1aDpzSR/Y8uxDscaGY3xd7vns392qI2ey1whGRacfvn4MV2aatNKir
ahBwsKYZ54SgwS8l6eF45C7f4UiKyPZs5UBkiXQPqx/XebtG5SyB7nDV5Z4jKZPexYghRml0YdzN
ImCDncLY9lOfVG1MQoD5tkt5TgRhFZjSYu3V51+z62Mt2Z3G8z/ui+pPXAupvlzTkN7qdm7kL1Ww
i4E/MqjIEXqWmvPi1um2uxHDjDa5omBYCjrOVQ6W2jwlQmQ0jvhWPjWSMZdJgI2Jzkp879dXS7mc
F7w4b9JDGZFnlIzeqd6ikwGrnHwGEQkeVz7PlE/bvREJRsf4WKStViFkFHPFAHuK1jDlBCtt1NVv
yTqa3KEsHkuMsomU1J+rMb1Bs/uNfc80Pd6ZvVUS1+AoNpFHi1E3rY8VOloAWk8m3fqQWdgEY2a7
7WtzNbQjyZabTW419uJBKQFeEJm8xAOH/u3VjtRdUC4AtV1BelKz/rOzYIbuv0ceg7eExIhAkxR5
p0fUCJ3P3moZWNDftrhE4Y6mOMzMXburhe0aJjfVQSXvjnplm7N6QF4HGX0Y5jZ/X/bk1Hz4xM5d
TzYAsO0qp/ucTgceX2LKtmZpUYgOo/5GLyOddcGWjGizsFOkyTiU7ht2ka3h5IGCHbpUx1G/bDCw
DniTu28xoR23u98ZlpGbHO92Om80Yo7RMlm2yHI5wDPPrCf5s17lMVlxZ7nuO3ziLXs8kpVYD6pG
vsLhwwT87E02+lXSYkf3/dPjGIibPh0R6Vvtmof0dduHz/tfnm5xGB0SozjypouLnC41KM1GNYfA
iA6q7JSe1RYkf9K3aIpq3IyHhscVPEaHaMUsS9sax3a5wMkjDtQVer+Q2OMNzXBeFFvPaaSy7yN6
P9Hv8Hj97d4/Po4qYss3UroIpPmAi9l6jq3aCUfVcoSL7a3S1KgIZHpK6PuLUNh/ATTbfQY4ksW2
VSnDTPDzDAx4S0x/VKv7X+dEY4BB/e6ZCm3TDmpHX8d5261oN3a9SQO7ig3ASqLVdH80DOtld3By
hadwJiP2L8FmO6ywlEjUlZoqnNVZ2yNSyjvznTcLOx2yj6hQ8Ru9TDlvMf6VgEFgLQv2KwU4cACt
jPIJtt8Y3A5Cel537MPNco3IATok6IKInmdsljUxRIJzRLYYhUmum807QEYzCDMfc1gzaIamJNho
nRxzN3y6escLL+bjKepbu9CIq2i2qMuGqrfSrrYekh2lwweimEzfft0UW6YRhczzJbozZcDapedi
W7TE2PPJcJ4sW5JJ+0rUGhGxWLfaLgztMTJa1O8wzzWYOLm19Mjtb+XFQyyC7TyS5nEig6TqImNs
EUwzuIZvv/Patni2gu2Z0pV5KFT0SXWKmWGp7u74rryjoEbrhP9jTMS2TSmdNL8WNaQvQkEreGqx
o681WywWG4DxVhKtXllz+762uvkgd17XDUZ1LIdBlPleDJoS9gmZh5i81YBqAvQQx2pwlC5bjMka
SZRnIVYs6TUJPFLxlPpf4it0kWBfi6bL7JRPEbRtKupYnQK0EDO1Z4do+2JgC9zqGNgmF39xumwB
aM//kGO0fKNmWoN977SQQCcK99H6pC3ltwCLC3XTXYXEPbp7jmn8y2V9EWW8uyafC3pCV5NcH9b2
0p4Z1wNW239yNTwNvn8KxRcdRsNXQ9JK7Yye5RrgnA9Lz0TLOEWkKrG7DTh6XILT2ZwvgtTnGElh
DSjL/OKBYIl2SDr/hgFNCqBJPWXYFZgVjNObHNGfdmS+iDLKfo6ZpEbSIJJPa5C0t12HzZuP3lE0
5wDVN/bFmrdH9C9a/4sk4wIW86K+dHNcIABmKqI9bijUHUC+OJxNm8x/yLDR4gWIeteSBh5P8WY7
GFcb+aJsOwR06TB3HJQjLDeeR3enVzNJEcMZXRFm26/pSf4dRcSzf2eNxeGL9+jYUNGP5nUq00VV
mBvy14ptY/TcXZIVeg2Ov3bNUoJnwGvvmXamv86Ssj9ib5YLnqxlkJJENT0so74EHK54mosNE1UP
i6jVlqoSbF4VyVl2UNl96jRnYSOdbnKsDE82GB2S6ZHfofgGRbzGqF/wfF/0brb+jupgY8PWk/w0
Um4qyjyLK+zUxsrRPxRyq8fESWDUGC/fJEv09sSA3zJjB3Of938C9zwZZZLXch5EPTjMN8nuT2pC
h1SbzfMG5sDltdVOhviqqmHnpYa1p6yzX2DpqpjnIfpDK+CXYZ+CDUgTZIDvszTpYI2oMHcW952c
dCIwMme1EStWkVkKVoGFyzBfJzVHHCcb1ZWFpNKdR9i1xmL1A4mguCwGOi1vQke1fzID8GXQ//ru
Y2E+oj3Zt5u1by927z4ATzWLc31T721MnrE9qVJoqHOBPDaqZujMunzcP8vJatKYACMeghcMgBxH
BXC9tf/YH4tl7dKGXpQ2Uwjj+9PMvk9wMqM+JsjYGUFN0kWXoB4InKK1bOVu8Oiun+4TmZKQMQ3G
sPR9LevzADTOZ9vsgU8VFpyoeTJ9MSLBAupHddmFEr2Y9TY/hs/FG/oz/Mp4565InrLLY0I0SBtp
3LYRWi2gcA0YU/BWnvmIBqGYbKhP6i4szsFRcWL11ZgY9UxGxLS+6aWgB7HKwri2xbMek4GKKikK
4P8F1LfZbIngNwJgp+e0zUHFRLZQEw3AayV42c9ygtELDj9TgjCmx/DTimjj7gLQkwISPsfksk+B
i3pf2Caf0JgIYxN9oez6VgSR0j6v4a011mv6EljiS6WTYFkrSPp34O3T9eZG6BRcYIibFWFvbfwD
qJEb3Vrn18FCmV2hJCLkV7Z/CocgDBQccrVcV+C0KHHvkFG/VTdTUNgAuyBmbU1guy9ONHk3gEuO
9pt08VVZRG1ZWKiSqNGQfsSZJAqza9HR+wNjZ+HfSjDckeGZpzNu4f+PUxzRYh7agAGDxKtA62mt
Evs1f1Td8KFHLc4sAddmHj0LTYBHY2EDJxBGjZtHnj7Y0Q9ghDWKMEHXCfgB5vnVAw4iIgwX3rDK
83mmHvn4UBl5XfhJJiU56KyB/ZI/+8f772HyzY3YYKQxi2a915f4fIw4ab5sTMstuRjPU7mcMQ+M
EDaXLAOYhoCzQrfX65IETmvI5uY5xTSt0RBh2XEcxcnUx5giPdWRKF79LCu8DBRpOuJs2zOrssnx
yJ2B4nHGGOQ+kDsRe2IoxBPmvXVQMf6PtS9rblRZtv5FRDAPr8UoybKswbbsF6LdboMAMQkQ8Ou/
Vbr3bNPVHNWN3t9+2Q8d4VQWWSuzcli5VHf3P9Gs95oqwzhh1Rh6KUPemkY1GNnEenqVyK8cYJwN
PadSGDd8LaUxQgMBpJToTh5hDmc7X/nu8zKIPB5U0Nvxx/VFjIamKdPEmBAjTC9yzFlpCoQ1dImG
K6HwGQAQOSdHDeuOGDaJaIVWooqSCjG0n+nYO8ajStBdjtrcXx3ft0ZsIvHSZ1pojgbVyFvnDmrh
tf1kkxgh9Wf/f+jLn0fbiUAGgKJYTmUtkul4F0bIjh+KozoZOk+/eKrNtq0bE0kMBJ0zMbHSFKeI
q4RsQ/x0AavBiBaS1ZOIyjXw9bQXV5D7qbu8i8wxFDavWJjlxQwrHRT7Tvg0+g/7ZfClLUyb9/mo
v7hnKQxEgYHeSscOclbXpeVhJOB13Er2VkPL4n2bnA9AJqfJQNPpJKeXysJpvqTI06PBzusxz2jZ
vu8/4q59bQPTvi+SayoMSpV6U/RVClNxake7Nfb1nuLIi/xFdpa8k5yFxIl+DFopsRyZcYOL4HSU
x0B5LI6CBpTnNnjzLjeDIeqoV3liAuNFJB26hfCYrS4/H7+uyF1W3C05vM+mMsFNJ0hlcu5xhtW7
8oq5L1UhjUueXb9EgN+ACiMwVX+LRDugpuJmiGfd9Pehsr3fZZ+oJ6mG9JeLi8Xi0aO3bn3lTLB5
aty+ia/bF17n8bzXmYhk8CUEJWguYokwbR0DaO7egJpfWAPxwv2QnDuuMviSnTErWl00HK1L6V3L
hgiu+hp83r8Fc0+zCYqp6u8hAVoihSK84t5Vin9qfAHzlAvx1WrW98XMxmvo18baMexz1ETmeiMw
Ns1RNtF57I+PAX80dP6wvv8+c5fTRpT1Tsffr1wH/NF0WUbrDQ7mUO/rMR/gThRh7vEJJBRdaEEQ
mtxtJ91Fy2g9irbeknq9ReX/UTv0nLb9/wJU38oxV9ro6iyRFMjUQL5NRBfrnFGE/mmSZVyRz08u
q8CsTegKzFiUcG4mc5gq1jl3IbW8GpHpR745P2uYq2iQim2eSzsCjTV/5JLq8Ien0S3TREc/cm83
grRJaCpjLKGxQmwZBZkC+L8FogWxZMuLvsaCnIGkXrDNbFn8Kx8wEctc57geO+skJyMiVdwxKbFf
n+2gXQUKF5g1el/vacjcZ6XBLh45gShHfy+I4uUOlo94OwxJvP5CgfXJfX0bPMkOyfNyuUTH6ZE+
bRDCoPr1+QkuN/vxDW+pLYCG43vn7WtyCAwGREj4p2aBX7ZWAg2I9og1iqDLkBacu0P/zr0TYKKJ
VgTNmki/MVRbF2tZIdHCLu0v5alY6S5H2KwfnCjFIM5V7fRKzqAUIs8jth4hmfAo4QAzm5eeniVF
xMq2f2yXuS/hGHemPlBRYMEx/aOCnRRR6oYPAWX2CQIb5LYN0a8Y9MeoP40LsVgK4x3tCu9xbn5q
Fmonv4ZFKCOOtEzE6tyj8z6ulNaz7Jv7j5/ViHAnlm6h5r2PyoBTIxiNJCsQR6u0oxN7i90i3pi5
jazYKXECgGJom3JQgpUCZrxf0o1T2xdeRDwbCnxrzeYyxasSS+kJtoVPcHXfL9gQFj4oPqbrUd+k
e7w+/+4ZNRFJg+cJZI2XxByyAZqHKfGqpZgQATGI756wrSPQ3lpuNwHnyxoMWEVhjHEbAQJXqo/g
Qzqj5rIUVydsoAJfxScvmzSfLpgoyCCWmmBf6NhReWiTT/bDJghA5slBHw7wGwz4pOWpLzQDQlBA
PYNCFGVabv6ZA70GAzxI1ctJ20R0WfHKszxNtF04MvC+8jgxeFBqMKjTCvCdwgXavCAexU6VnkTg
4adD75xju6WZ79w7dkP2+Wp06O4NaefA1U4eDMwlAXWQsZUeRVB3XxZfW5RyQlt3uZEpB8cNBmG0
sL2IQo3jTLGswzltlR2du8T4iZ0L5N/BuMHAS6LqES42lVWT1XEt57b4WaLEjhWmRHP+7k34bfJs
srbM88bIU+qk3y9++hytQcC4B33TlQgPvGzPfJj1j9swGfw45fG5vBaArDUwy/vI8eLNV+A4Pe2D
1V9GyBPNGPDATO6QCmDXoU2M8WbEkxonyBsc49m/yUBG31uyWUQUhp102xuoi6BB0kG+gLd9giuJ
wY32KptyW8P+MWJ1SzOC/+gBxYIVF+fpydy5aSaDHkYapUqixiMKSuidATUVJeFG3MLrmeHhrcmA
h5yXmZAosPXV8bLuSB6UBHxEMneeebbrYhKwsAF+qBZ5fu5wdoMfFwTB2MkVXMOyw4e8IeXglDXR
yeUB0dLnKj49Wp19/1bfmvnuHSmDIIJhFWEywEyQ7MGIqG4rK+xTzpyTCxq1RVjZIciOvSsaQ+WT
G9lmAI8aIZag7x0+UxLXlhiQaSX5nOoVbv2w9LzKtgYsjAe3srBAhQRbFe8rP59S/r6J7AbjdJTG
QhFhT0hQrrEwagGG5/Xu1STYXWYtPjnSqNGwR22qWIOhKya2cd8etJMopWplrRuNDOGg4hRrBYOC
fnDa5PZnsv7EM4cjbe6uTKUxJjwiiVd0FqRhqobkzsl+HRCdcF+oc3nJqRgm4h6zokNXyvkWNAgk
BR9kMHzwakyzZjGVwlhpHuen/Krd4h80+J/A4QZyelSzuAXy2QbsqSTGAIcqkdIuhD41yoPNiJVv
mGu3aaMj3g9feLNYWDfK+1ZzL6SJ0NuPmlhGpuXhEGv0Wx2dToR+DzHlScQD6ZNnhDxRjKvTzDEH
xQpE0eTu0bGQvriSy1E9Q9rLZ3b8d1bIThwYErIXNf1woR/vlZHoZ9R1abUh4fF3zHZHTQ+RcXg1
WNAj8wLNBr/CCNnKw2Sxic0X6HWMiGY5FbrobXFFxRsLAy3G4S3py+WXmY0Hpz+E8YdpLHdxQ2+e
s3aahkA61pTjvy/kDJCA/XzhBKCzTTCmalp43Wk6uumY2xGfBe0klBcE1ZighrX+h2mJ8y3p7/4T
v77FMFcjsppWMLsc+IXZLgzcgy7vmZZzeNEYRw57G1RplBqTXkG8Q6JthHVFJ5AdEhzcfYVmne/k
3G4fcnLtjBgNAZECheB3Pcq01Ac9eOCRzaM+B2mBFS/HOzvHORVJUXsistSwx8rMIBKNzaCyeV8r
3nmprduFiErcCX7Vua/jbFfsVCBzK5SuE8zrleqYbSrQKAfbweeI4H0v+u8Tna6DOmZtW0Kn4/iQ
VsTaJoiWaN+o88nbIiTNO9F/jJAdw8lUPRXFDrb+cgRkOTo6AkBvFIB5gaMVteY71n6bXJ9opZli
pMunir4fHdHexHZRkTpQD8bya2+80b2w/4fNsDztGG8qaLIOHicIHTcv2OdAU8yJU67Sh/QAXhVe
6+Ms0/LUOBjgiJrilGcStcaj1+2T0EGYh5VdqAm/fn59cYn750OS72/HAIh4iVCBViGO8pEcHcSa
gWFfD1wAmY1JTEUGI7qFeEtkDHK4nHu9Vk2kksFedt1qrra0E9nLfO77e1ajiSTmQdLKqRqZUAoH
qL0mGKDC8JSwAE8BB6rmil0aOmAlFYteJBOrKn+/Y3J8zpuwUXGNVf9Qfli761tdoW1oFX3ct/u5
OuJvkpgAoa91QchNDZJWx433cWhed5b76yfBSx8k9pl9JRo3Mp65a5ikkkTJtHRaXGE+WCjGRVVE
1njQkat5EUhhV1fbBJmuWznP+3Jd+v87y/nJA6+5eA81MJADyIaiimgk/P1gT8NwllK1EAHIXrg8
0PXW5G1wHn9gCwiX2+820cSAym/SGPiPyrzOhr4VbynaAivJcMN/WN6FfEQk8XbgscluOwffftSP
poeRv9IG/0qwwlPr/meee/roMhSXwUIhGfrNDCbwduq0ss2vsYjq2Wotu5WKQjiiahESgy9rQRcx
cSRSMGF0/00i85EbcTj1PVZ3HLInFIYNA3yrSAej52l43SKufuEnWmZi3d8kMrdz6IQkGsNEpKXI
teKEB8p8hnQLd7nxXCTxmySK65PTzLPzCJLfFFbUIT+7GUdH/nwN7DawDp/wgzIlGLTRLcrzUuqM
w9BlSbZQHQbFE0z4d8F1ISt45mUwKI30XgcjHh9Ap+Ni1b1B4CETm1ZHkZXBpEDlm28mugI+slfL
t5Pevq4CLLsBJbYdv5Q7+7zZOx0vbTjX8v7bL2Q+QhefrzVWYuEXtksUJrCqYg17G2u/ccEViKOx
iW0+nFWi0V2b5gcYGTte3/scfP72I5jvU6Vqeo5FHBPorDWC4V3UJDyTJNxwi573H0Y++R6MA0+S
yCpqK4e2eHV3e/ntfHCfv6oP3vN+rtL1m0aM676OI0K7GBq1S8cJrAbE46jWhtv1SiMKiTHYWHrp
2sJUASJaHyuc19hTAoMQXow0sLlV47lHz2+/h/HtcgpPrHf0MzvOh/o2fugOeFjAdtmQDiOPNGe0
Ci1OAmfuzTeVyja9CJdQvmQSlbpaD4+nrVyBFjB2ntSFHz30SBNgM1fsDgSLI9C+d1l9Rs6waj94
0DYLNN9fne1+SYwo7i0TP2NAERFZEL8OQq/HllULq9c4MEoD9jsWxjLuXaMis/SsEuGfcd3DxOl2
ARIT3EG3eUybKMW8HOQ2VmuhvQnykBbPFCJFSIv3toBxDgx02FAuyrm7xm6HdU9BBtJSkDGJRVdC
wYIMbros7DGIyMfGi0uiofXmMctI4SBILf39svftR3A22e0JdFgUYemjHiV7005f/6Z49Zu1MVBW
XorRinXcOeDpEdUrzHhhtx7fb3FA5Ab6E29iJGkElgmcfLgdpJKcw4iY4dfZiRIvLn5cQxKNjpAQ
rNOwloP6zjGwmZj2Ny0ZCCtKS+3EEOePZJRoCydP/VRP6BIdC493bzjeS2VADAOHWS4Z9FM7dHGo
G2Fa/4E+59og9nmQSX/3H3alKLpomZKsGWzjk9AK7eVq4FSzwbNIdn3Uwx/iyjDcvzm/iRzm/Ixe
CnF6kPPiOWFCkCUR0TtM7ZIjaBYJJoKY07sq/dWKLzU9Perg02XrvcXwBvfFzHXXIjz8PjcG2ZEx
bLQwhJjWbhxveFRWIcgdH8jPBTxLToJmfctcZGtusmTWEr8ls6O2iWpGXddCco+1aK+/Qi/6TMjY
2xkAiLuGbfbSTYQxD4FWBxeGZFG4k92LfYLfCgEzWJ6051bzZ96n0xO9RSuT+52VXYz1KtBLIeuV
hEZ2zX2rfV4Cg3d6DH5rRqhpagkpwgbR1RumodHvgvYL+759zKW0ftOGxWurBgMstXfdsB35V+iA
T1stMaXcLgQn+KStLqfNdsuROutyJ5+LwWJTzqvseqJn2NnZxnxoPfnYPDrl85fgfMY+d331XAni
NzWZEPJsnqW6NCAQpASSc1m3Ldl/tR/AKu7acWkWFyfKMRByueSiedaoLCyleq+It4hIBq63PTc/
OEfA+JtaDIiIY4IhhDNElU7j0S2np8rGYLFFdDt1hd35tBrtevs1Pgf73P8yaOsQxwtQCXdw+WZf
k9uALUOxZVH7oe/QwtZ/vvA60OYe+VMlb/8+EWGCheNcNRDR2rcNwHhtCyNG278C8Gfanzyqm/nQ
CXknEy9rUZJM5kqcU024XDGrctCXdUmu6+JXuj4//4yDZZM6+3aDN++KFjQ5JznXEqvLE7nMpeiN
NpHKBnLjh9WxPiAhpSyRyLD3aCLkXMCZlM1vopjrIEZ9fboIEJWS7CA9oty//+Rc8VlEnmjD3II0
jOrSNCGidNab7tVwMSq3DzKfly+cf6JOBDF3wKzETGvVAZFBHSAxeSbpF6pCmNujPYSyW5tE2tVu
66QH1y0xg+4J2yue+eSZ19M8dxUUSRexPg0FJKRmcFUmdnoyYjHU9JEmo8rUViri8IKg2byPIst4
jUn4n8pS6V/SNLqIjUlvm7cLOzdEU2/t21/bK5pQMALM+YZzQddUHHO0ilYkw1BAXEqc9/eRbHyw
T2fk8TngdgzNPkGnsphARRgEOPELVQ1v4PVxc/BAd+2HgQqGEyTPufHX7Nf6Pkr28Zkh8Wtq2f8c
pW73ZwRDeGkfIr93QbH6uY15uZTb246FyomG7DszU8IRbwMD9/tElI90XAqSe8Ku9qW5Wro+xvt+
kYeQPC4JZRnS9eXWQSrvU9+BFu1HBHYSh/N150Bg+ntoCDKxV9mshUqiJy6e3fqy8v1dDP7en2/2
gFbIL7uRvb8a4tWnMpmwRhiURMsuOIPV8RgjSUxeH5dyED5ywieeagyEm4pwrqsMYnD7WwmrrU79
tpF/RIIt1r5lPNw/SZ7tsoz9hqJHETrscPMPEaGL0FwrsRe+T9ACjqdebie/gOEVl6dnLtJQZDSk
SBJNBuvMaXaoRWJvSIjHigBmZXIE6RymHYue9JWN0gzPYOZi0qk45lTPHbzT5QJxCKK6hz6xk8De
hhhjW9w/z/mr+a0W4whDoyi6CzVMY7dHgyImRu///VlPO1WEcX9ymJ1AuCVAEaeX7Xgv+fpxqX5g
730QbbjDXbMx9lQc4wqjRtYTk0INluJmjlOqweBFtjt4b9Vi2bwH3PHxOaZFXLPvE2SA+5xcTYxI
QEEUqnMH63+wg4hSRvpPdHeATavjV2K6LdFd3tnOPY+mohkcH+Q0ks0slg4vgw93jOWN6ZXoPNPn
mAjbpl4X5kUpShxps786IKdAgwEHQmZfzhNFDKroBB6ry7UcRqx5QQBDqSpBcG7TYcqd+QDyCOzm
+7HHquZP7rebq/lPvx3bna50p6EvzAgH6LSugC+HrJ3PC9vnise/SWGgIx9lre5yWMiL854lBHua
oyeRPIsEvRORQ7dj8cJb+hf/dH//2CRbJuzNvlRqC+fZ1kQi4WI8014NVBBQc/3ifLzZkoGCvRmo
q6jorGGpepKx1qteO0uHdrAd8Vmi9arH4sk2PR5931y3qT4VxYBJ1zRyp1uZRF2aI0aLE4Ym3Xaz
HCSX22o2i8ATtRgkMeWswf6MHLZxdFK3DhTbAW8Z53EwG/VNhDDgoV/7q3xpIcQxKyL+1IP9+ZUD
wNRT/GELExEMSHRqOWZpjc9zhS0EkXu4kMo2F8a7ZC8bnUv9Mm/t3/JYuKhKUa6vJr4R6mnKSgrK
p/Jsl1XpCpYTn1f96HZXUntW6oBYXy4xuakkbtE+3Vf7Fp7fUZuFlDzHzgwFSdPD6uJi1L3sgCp0
YrqNyEvoY8aB5B+7HYrJTuJpoJfSD6cjZsgWS7da6AVpF4jyuT05s4A9ORsmDNTPedlqQyIdSpOk
12AcbaSaBvKlnzlunXdTDAZzrErDVRHwFXLZiS2MlQbxNlg+L6uScLn3qAXdO2omVtGy1jifBhw1
zYus14sEZGcd8R8e3pZLLkvjXA/fFAPYwZiTMJ6RyoW0dX8i2HWZ2OoxfOVRyM1mJhTNUJCbALeF
LrM3s40apU0KXBs7elScyg8Xyi4P+p1Kl+7WeNSiXob6ifKZEv35vvHO+8OJcObOnpJOD9W8khDF
gN54vdHtDaLdXYPcVu32Nq3OB466+yu38S2WJdkoM6lqsA1LOmhlkAePdh/Z6gptFXS5yF8VgCcH
fKtYTnx+H0qNEko4YDSyrDuvIFi/ZXUO8v8rLvnZrIXqKpJM4MdD0w5znpoC8olwqKnf8GRXt/Hg
3f0kWCe23H+BKPX+15t3iN/S2GM8yWHZnoeLhOQSLcpFy/6DjqimpYM+Ao6sWQcykcVETtbZKkdN
gWbrdRI5+tVVZTTRVt5z875PsRbG53ms+bzIRCKDYUkd5tpYQzuFdF4u2w9L0Nu6vStbKN44n+P+
voacT6cwQJbUZViMylU6eFc/D1RvL3K2a3M/FwNfp3M6CtkVEmrBGZ4a8Mum2KCzWPGmBucxeXJy
zFsrjxNVaXOcnIM03clFkRhjkOiW55OjU3D6A5Enkpg4qbmAu0C79BKSSUeHvlQPEjlUz4W9MB/8
H7adboJ95u4RffL6bOZxcyKaDZta7ZrK1wZKrt7X795hqAg2KRI7C2Ii0l79bcCDLd4dYKB6TM9l
qDbQFueqSbZYkdNzvqLT//uhIftk2X4UH/etcrbwAFaI/yAKu10+loxYKS3IFH280NGednVPa6u2
Bd++lMvM5ifRZuPRb4lsEq1VrrkRazDTF5D3xDb65Ue/Wlw+TN6z8nal7lgPmzxL6v+cp1aAlQIV
Do+i80v3hq6kde5ZO233a3fAVsn2uQ+EGA1CxUK/onrFe99SM733QxiokYtGrXuJ2hJYHepN5uWg
9DvePiqlOEUvB+ercu4Ny19iRHVdZAluaIPOfe+9WVjkgrT96opIw1vqH6jScSTOvtQmX5UBn6xu
T5bSt/SmShssuB5uLWjqYay5r2yFd5wM/siX2BLNEbIqt/boUohj/jDYJriZC4IhOskHidtb77qv
vgpKIczWYCEuSj+W46x4B80zZgagNFnV9TjC9ckfqI19XGx9U+PCcl+MVKd7JsTAkYQW+HNoQWcQ
2as+aBPBupa8lvCRuWv/W3tlgKgJJSlXDAhLMnu98j4qzS5L33x00JWa2Ke/YdjWJyCkMmFNQbkb
dRHmukJ0iHfdiVg2PGQQItt0305v4e6dc2Q3ZJaXQdWKE/UoL06xjDeXBFNfi8Umdypb0Ejj2wgS
V5kdr8G4ma0/uV2xtw0b934BE+lE5zDR9XaAm/bWK2x9WW8u9seJpMsFJYV3s2BZEtl7e95zp844
IYjGwFB07s28iwBDawf9uJdXngObo1mZfsfbv09C4bCTsLpV6vAdO2+NXjXFK73i+Wq5lovOKbza
9teP3LY7f4kWUP9nZz/tns5+i47U5xgcPmDo8Edf3Dx2LjaeZ3bw0l/9nvOgns2sYg2rTl9DaORn
u4JOl8YQqkGkSCUEGGDOFr1zSR3t5AkZuS6sl2WNdeurLS+/NFuTngpmrnDfxVYjRTfB4lYj+Ylg
4OO4FgeQLyzbN7FaY7Sel5KcjQqnUpm7XEWZJVUgGzogM3jcrM+7NLKlM7rpVM7Vmg0Lp5KYW3w+
NTqYkqgkC33uqp03doezXCqutDbe7t/j2T7QiTC2Uwi82q1apBC2wghSVHnpe7zRD+fYaRd2YcDn
VG6AlWBn59F9VOxl7ga42LpBeH6PFmjZ2zz9HcxtFmM8vIuaKl3HjrDLBmKXS8pidF/f2Zf0VA5z
d6Uor/qzNUJfjJFtNpW9w9Yr37BdsoRvo/PZic0rHc/hxVQm82Rpm6KLqxG69a394SUoBqBhe8nl
SOeZ6K0RZwIblZr+r4mumr3iv4FycGvaPE9NA5B7H4oJGs7JGOn4WDhAa7Nep5jFRsdubNG21k9+
zZJ+jnvSmLgg6YpKj0NIC2uC6frlsvN/lMstx/rmwrzpB2IQxTp1Td5EknSQ04WwQz16jO1Q4E18
zw0I6VMxDIRorSV3uUlt7wWtSRu0Ji125OnVBbUSGIVWfEJq3rdikGTspeSSZPRbrRrH0UD88Iz+
6k3lxRr6b7lZlbnYdaIf24TRX7MME+AQBxYly8tXGJHAvhk0R9y/w7MlRF3H1JOuqbKksbGHNGqx
pIDB8FCMgUHTuIk9flxj53mJEn6C2IObwZmLlKcSGXRqpEKIC0lB1Liq0UQsoGEBj0lkwrZbgVPQ
nrXFiXIsQJXx2LZXaiQ4RTW3NRziy/0DnMWjiQgGj2q9E7BtQJYOQkuqtfYKxp3WPmHh7V95sokg
ap8TQMpHMUtOHXS52k72VNh1Tegc7YrLyjYX1U+/DwNKTRQbXXjC91l1IUGUvXzEdud0s91T9iBu
JWjWzidqMaAkKEKT9IIKX2X8LN8kLIQ4S04qOkiecHkTeZbHQFMcd41q3Mxh5b1vRlLBHFBBBr0B
9/XAU4uBp0osLBAc4BBLByxFo1P4xrOwBEzwCoT0tvwB6pPzY2BJBEF0YTYazRiuu4O0W8rOM/W8
9618NvM0MQqd6QkrylNtnnKIQUJZ9Y/r9/fNAmMYWHX64KIi+WyvYv++SB4ysQyQXSrknZjCMsAA
ua7xlJXduPaSx1WZEDyG/uVB6gxWXM26VSwR4l6OAlEX6C5Ax8Z9lThwxLa5xEbVN1ICEXFCrr9E
dE3YncyziHnPiIqxQWeqDc1iECkasEgmBeMvXlShD9+48Ba/nk62D8cI8iUbC0n5+bPZiHMikwEn
bHBUmzjScYsx/vXePQyPAij+ebHfLej609i/VWOgqW96Oa4uVAxGN0HrN5LSw3Jt5KpCm9dcQ8Hg
niwGmM71tTPPeD0cQMYv7UKy5D765s3hWxsGjk5yrUlxZVDow9vkuK7cdR+D1FdZq8fzpvS/An4U
Mw/u3zIZXMKOoxr89dAK6cZjLZMmJoab/YhKske+muMb5/H2WxiDTaPc6HGTQUEqbH1a3L9Ns2li
/R+j00UGk/r2miSpAl0M7wOt1LvdIg9oNhx9fwX2u9kccbPh80QcE7eUpnoNRw3iBEQTx6tb7rNV
/QIuF4cjaA7SDRRHKTmyiuZNxi7Ea5xnA7oxMMbrhG9PZweJfcwtcqTMeaipFMYSekwRpOcWUlBK
sJDUV4mruNiHx9FmtqdwKocxgiSrrspQQc5tjwzIRg4L9MNi3vfHDyxS5zWDzjanTsSxjiqVR9Dw
nyEO3DuOFyGeOHgbg7ToYVkPWzQrGGRDRxnI7vI2PJUaeXKHhxpLUzESHOTrbfUKvqP7Rz2bZJn+
JsZyzlgJXcUX+kF7Z33AhD3BOlg0DQGRQUb6aT1w7p06h11TgYwv03ojVVBjlxF9yH46EPUd0cH5
CxWGq7vekNN6V9iZd1jsdqDT7+3kBTk+zQZD+9lCI6sruW5OHm3UzngsfXOIMP1hjG8qtV6Q6wI/
7KVGG4jF5xucw7epAMYRDXlbtH1Jj9pbX+xMJIr/P8yG0hvPG82mP6ayGG/UWX1+Eek9RdMqBgeR
AcmdxQGEt+Lbz+RVJ8WixLj9SxXyWtB4p0j/ffIUUJtrr3XUxhXsnLceM/e+vc5mI6eKMQAkn7P4
Mty+0ur4HmP5885wH2CtCTbNc9MSc17QMCxLtrCNDuwBzCkajSQOPUKWQ90uweckew39aGb6YBqc
IHY2opyKYs6tE9tmyDESc1iBY/D9PXfAauNa/tnB5DIHXnlaMUcI6uG413KIEv2X9Yd6SD0Ors62
6kyVYfB71BqMnWeQUO47F5MFlFCCYwfzLuL70zDQbVGCfiOCCIfiBha2LtCgw++BnX1cTFRhu9r6
sVSVxOqoPXvesD7Em1/kJ+1wwszq1xAEic/7PP8Fkv9Rje1gG8EB1ItjC690XHvgXAQW+k8Ikeng
Hi/jMVvfmerHwHEom53eS9APxBiHYhuRaJnFaK4nqAX6WLdo78uKfIH4XHii3cyfHFuczWVO5TOo
S6d8klGG/MFHxwJAEc2qeAXwfC81BzZinophsNfQGiMcG5gL5l4uJFo3tF7Cscn/ArrfH46Bi8wE
20RSQRekQbA1m6QtSCUTcvac0m/s5RfG6LZfJ2wH4NyFuehvqhyDHSVi9botIBfmAow337pA/Lh8
8MTwzpDBjaH/D/SuHHN7tMi6/dEEaoOutARfDczDPu2e4eg293qb6sZAyVnq40w+QTcsPVhj2V9B
4h88xXjnx2CJrodpWVJnWZDsSUUF5Da4xrOO+cDnH+tg6Zq1uk5bU4EJws41b/GRLjE1MD4g3LNs
XO9497i025W6kleYkeCcIkdDlr5ZzzUBiA9IWXnSKlpaduWdvBWoFjly5r3/t44MmqBULLfSiJNc
oZLZN+Qq0CYKB7ksUGh+nBtUw/n7GGcnMSY2whI5j1YvilYL7ShrGnqPbkSF2H2GcYyfT/7Dmxu7
t2GMC/ehwrkS7BirWGoDStP0XPvR8RZoLQTrxl54ov39YKzmVuN535FBmPQ6Dkah4HzRmoH9sUqA
PewXG13+b3RXQ+Shsws7qO9/VJ4/YqmeM9kokd2AkpgNBg0kfO3hlw/KnAcXI/m8I52VZkqiqSmq
hBetrjIBpJWchTClKq5HDykidBuQynnV/CU0RNst4Wg3d6RTeX8caWOqGX0AgQlvieThhRzQGu4M
CtHsR9Fb2hhUtNAIw8vhzEVhmH42ZE2hwaUm/a6nnJVxN2CnM4zWa98NNKiXvGs/Z51TEcxt1JLq
JCkXCdbpOJuPq7fngPNscDQVwDrv0YpkLYMA5LzoIwNtGXg/Y/7JxcwJ9hlx5M0h6FQcYxpC0VWN
cMKRmTXpIvSa/+IImO1xnUpgjKHV4h7jH5CAqjEqdx/kTCMgkAjeNzquHMZjg46sC9sOcvCyP4I5
M7YPvrFF6AP+Ao4o+pPZyGeqEuO149OQIc11U8kBMGae5IM1D1eJl1GbfZpNJTGuuq2rGHtlRwpO
6BaULqBoVxuK/DFZgtnX4bPdzwUHU4mM4zaNrqiRVMHnqoh6QEDH92ica8rmbIqmjFPtChEtbdBD
7IhoHBnrV/RIbL9e7n8rjn2zVYW8rJTEOPU4wMGNT54p8RdCz6PdP6jDVhIK4XwpziG+kda4Yv2S
Jr7Rk1iw65NdSWCTNDJHdsr+cF8xDhCxxYWiHqz8Sg8RbB0JaKmWgc3b5jCby5vYAus3shzTyLhX
NONxPOq2CppKQNGDezo8Yisz19pnSxlTeQxUqG2amh0FI+coHcWvgtSLDTpVz756tUeMFwXLQiLP
VUy2+0/uVeN9RgY/tMuojteBCneu2N1EGRt5uDEXyk31Y3Gjr4ZMFmEpGJ247C42Xat2fnoMsEoW
Xc4cy+cBos5gRzeEg5zF1EKO6x7UjN7BdHY+6f3nT044M5ucmCrGgMalzLG1VsEtA7u7Elx+am+f
9619Nh6dSGBzBmOHlQnYLQ1l1vC7SnAiGA7e7+jkCdoW0Lnn769YtrriVXY5UM8mDnKtH0cpwSGe
/C23GZIH7+zMrKR0aSW2+OsvjvZzFS+Qr0Y1sjuomp1loLtDmodbVfsv0eA/eMWOs8VZaGpCdPMp
yIthpQmIYD8i9w2cLT9c+7LgeWYOBLMDtAqox3sjoRFN/XR62vP4pHkoxQ6xpZJRZ2jUoXZeIL5I
3XNwIWtyiogSEbUDX3ybIgjg3WbuOTKAUaZpr4ASgpoktlyPQezQxd0/sGw42KJz519eZ3bhk9j1
Z30scQMQ36w9yTlU2DesYVP4AlD1yYMqjo9mdzyF2lWrEvl23zRv/R5/Rtv0KT0UC2DV/4eLwABI
qcvRueqpOAdB4nH9IvpHy0skOypIuENB7IStk/chhXf52OSBUYcjKGJvaIzMi7fZ+erBd5fL24Ae
l+mN417YdEFlnpQhN6DhFU01x/U6RJm5cAMrcbe8/Rec0MBk3ijVuWlGVbl9u/CpeEB6gFfXma3M
T+CYTQ90ZoGWA/oMAls8HstgVH9DbWuPcgHPt8xmU6eimBdKeq7KQc1xzdDTBWIyvM2Rvo2wBPXJ
fCDk4Q17UrCtB7t66GIgHpUQD1zY5U/oJo4jWYKiIITwMqcOfN920SGFFwztrOA8Ym7MyXdeFmxe
oNOSTksHiGttJKqRGseG6J5gxPLJJ68P+Q/EXfvhdZ9tS8rMz504myVxmB42E6FkZ0PvDQPyU5Kj
A0d1whP5wiOAoycvYDCZ2ASsMydBUCh2orZ+dmP02vPS01wbZTBl0AUDW5aojeKJMQaK/4zOEYfr
xHmhCbvPSUKq8yRVkFN7RzSP4N15yFCJDp3doiGqQ1BctV07SAWbl4zgmYvFJDw6cI6OqQLRR9qH
430ssAQNXqEP6GZZv9+Gnq+THjtTHuxHDD6Qy0p4+MyuhJvxmSsdTezGYiAHnHRpnXU3u0E+q1tg
DGlxoEkm8Fe8PWqYRaLmygFwzlOV7XwSFKm05AJC40XjOKdl/bUEaf19IZyQ3WLQpzd1NVHohXDe
X4P7f3q2TjM9NOa5IzXGKQ1pqsdb94tNhB40tGuFLkcMD8IsJk7pBDm8WBrEvKw1pJQ2PR5xP58e
QPKEDmOHc168/JXFIEgTjnVt0I+ywiPOe19fd/+Ps+vacRvZtl9EgKFYJF+LUamlVujgF6LbgTln
fv1d7IszVlM6Is6MMbYBA71ZVTuHtferI6ZWOfup1nsbyEsLbLAofzNdMqgRjYqvjBmmc8vVaKCG
jZ4Tljsmeo1bU9IvABiYMMkW3m+SrgfKWpspmJHwQ8SXE2+0Rvs6gsm7ZajMx0SUedeTS/9zuk28
hQW0zpBuoEIcDz9fB0vXufdFg3vXU8E0LvS8inTxPJ+hVn0DGBoOSqVGAbNi+yNQmGwEWjmb1lMD
3+1lqf39Po9e0ZxlPZuhS103dMVzuuJH+2nYvgOXwcyMaj+5Y6cT8H2WOrnvx8dXNGeiHcRdL2kN
aBr+ape3+sjIL2GdAe13WjY4IWUu8MtdfXVFcCbvbtfg0kdtcgE9wkQUnl2s4dMfU7kbsF4RmUl7
6EnA0BJBhOj8wT3+qyjk6sfPxFvJaBqqFD9+QpcyIgDQnPvPIdxOCJkXvbxMOzUeH+guCI56RXIm
31KXcEEtgSRma2PWjG8/dT3dKStgsOhlbj0vcuN0hhu5viI4k+tIa0pfDDwJm9p/OX9e/lXH/dWB
5rkMZRxKwgdgvA3chQobRTPdfhcNpJAdY4kd7rvPfw8zT2CUkcdjASSkOWKdjkU3aFvaI99K0SR8
gF/y8QGy62nP2VKr/5JMz5MbPudXEieA8uYNfXBTX9HqwLYqe/cwZLkEDHY/Gr8650yDYBav6mUe
jwYUWoB+YhcylvAd6NmuMQ6HRabe5+LV3lXNVyRnCqQsJQD+8RQH3GCof9+eYqOyfUMMmYCIFfgk
0VRANNDO8q9M3hXlmSYp1UyKUecTgRL0stv5h13kWHA50a9j2FvF3uqCLmKHqbOUFliQDGWmXLwo
olmUQBQ/z1MCrt49FvXFR5xpFxLUZZxOpmeH1knLAiyCfWBT6QtrDJc8lfvu19UlzvSKoiaBl3bg
mM2P6lnTswM2lS5hEvwXIYCXCDQ3jfBfPWpXvXtjEAqhJEQSTvQD8eMIplwdYEvXIXYePWM345Ir
fj/sIX8pzt5IqIDeMUwUN/HqR7vCGBQcr3Y3VaeW0gD3nb0rWrP3KoMGuAM1aGFMxPiBnJR1hGb5
CQDR2MTw+POvBZfrLhIZ5hz+uc7Zm7lESL2ChlDNxmdzxExP0hgeMNiKHitYVkxcsS3rzY/gbe2c
ULb/47P4eQo9nPEQMdiohTh2IndrKf5+zsxSaF1OhKjC+Y3IGTqWrJKTsZTN+S98+g+RL6G5YqG6
SF20FOPMWeTkr3JpMQfjqS/ohXgsfQuH+WLlKzpYp63UY4bDyJ9Y/DetjpAX9Nbd8eyr5/vipysS
OSm9xEt8CfnuPQ2nSd610TEHIHYLjHI/kfGXUb5KTVeUkjj1xzzFpaHnAL/Qv48YS+gMY8k7ue8t
/30dAha5ItRiY3zo5yC04U7+yW2Abe14p+eAZ4sbHOaunSZgjTN2iKgEMxaizM+0vlsDs6Hxlf4s
+jqvu/b0q1xJ1vSnr/el1Ys2VnE85oq5yv8iSrGjjkehecII/36+fNDkSBa5/txrhBIjx9oFU/UG
LGfp8jo0XGUYdw08mgWyN6plTneWUegLr6Ykov25EpECbg2sYrbkXNKJe1BiHau1rI57FXLba3eN
tuo8oHJirEFktJMNn74lUcY8udMDd8elm2zh627Y6+vrFCJSsBgleIvvtxIDEYqMLZ6iJCGjwa84
f5JjI1aZGK6wDkpBk1a5duNiwbm/MSdfdDVMifAKtkySeREg5kgnhx5eQ/ZbK6QVo1TdUHdguZoa
rgZ3w4sNKTY5d4MdALywy/NzWBkCtvaM2FaUjNJGAUwWPQzZOu/ypQhn7hHh86YdxIIm4g9K5mui
Wtql1M3V5lz2T0mXsDw4gld7EuhRm+rScMbgUTdsl4CX7/CoKhNJFhGvAn9OnZmhWCnSWK249jzy
L5WQ2SO1q6yw+jQxpW7hCSaVfq3ypyPKgJ0EzhBiDmlezdK0RO08oqJG1+9z4rO2e4k4i4rbVt1o
ISPHx+J3kyn9okch9pqGuE26ybQTDhBxKBSeh6jJTn3viWYOupaiIcArudCUcPznAI95Er1OWcdp
mi0ceW4Yvj5BEzB1io8QeDJTcTmJY7EMtPZ8VH2RNQ1hfGZn3K94LPV4aV/rTU5zoob9FdgtqAAY
RZpn3OJRa7g0od05okP6NBIZiBZKDTjyIvIoYFDrbN034HgpL7FbvnYBzDdM/2uNOU1mb7lRLX5z
VBr0wW2SdZRnGBpUQlVv6qLZNIF6iURfMhRxoPqoRNRp3TzVCw3KDA2RtSmV6kcpVLnNNb5gcV0c
mGSoCWtUVbSQ8pELVjUS9I0sFeOCCb7HyNC1kiID/1cWvwZ9rowJ9lQWHjD0unMbp6+yWD8T7lPp
ntviqZIuC4w1N1xf9yyKMv4DYM4NY8Vq3Q2xn3Vn4poaBmAzd4UZZj3FwrO8+9PGSL4kyetQYZGj
wrFhjJeUxeSIziWJijJYCgcmyKF+16F523gjYHC6c0Est1ftpvAtkS9YnhlSN27KcZUG64TzGSU/
+eaUNamlFkhnD29p6B0e38Y9Fqdw0EVFFrCiYu6my+kot0TOuzPn/iian4O2j4BrRZmSPWVLo/33
NAgwrFUgr6qyIPMzizoocoKRv6Y7i3X4OSoxixTKhDHY058tl+uxpzfi/vHxbnzIr8e+ojm7a2x2
E/NMbLuz5HI/JdUOXTvLYUK9dRZXNjcOxtD0ViD0zE2xRrQOlh77ju+CA+OKwdcarwizqGREL3gT
C3V3TsiGhKui2crxLmr2/E6ozaDXsxzdPvlGCKFCRyPdjYtx0T3bdP0FM1+d61Iu00J8wcBVjhBh
LXkBA0VXAdezVJF0YRiZ2vpWCGRj2f5X9//P8ec+vNuLCjaW483r2NpRChQbDWsk3szxcqqWCl93
eRnaU4JJFFXc+Xe54txS5doKtJTkveCdOjqlCuOGo+S+aP/CD1KpzPNEmqhhgPU7rQC4c2LAl925
S393wY76iu5Kep4aSbSNK5a51p+s/vNvLhO9zIqG84nAMflOtM3qlK9bMDNA0ge1MyVLJnacs7bR
OY21sqM29aqpHf/3Y8I3sGlfUnRFeJZjygtNjTO5AxOPK8E/Bm5/GfmI1Tl0BfSFT3O9zkLGBy8Z
523idNV1u7xWHQ1OUFcDaSXIVyE5+8Wh4E+i2zA47ELEerdnjdiyiDhquxCf3FWyV588s91V0aHN
PMNd0daIV0AsZF7n1Fy14CLcuxptChKwPwivIs0zQ37fZc0oVf051DCJ4Ztpo0sVtki+uLJNsUfM
N2IP0pY8x5/VRSvPXJqa0ohld5p7ELld1p9otuMFaV0+0ebQj3YnOX3dLqihO6KhYcERmbQu1jHO
cdc0VfGFnJtuw07Gde8+y9KqCGJjIPtCXsr33ycGcFjsfoRV4ad/vzLmbjD2EZfIkMOUpamDxDwT
eEajnzx21aXtUjryzkvjbH/JzfQbFVIhyRrSnTVWbl3bUoZ/dXn/EPjyVK/OE/aynI8F353zuNIL
nppD+uGtPVseUyy2bK3HwjYx5sw7uD7OVwR2Ra3g8o4AKLE7b2TWLnDrTekHgvzth880CMmlOkpb
/HAxPLl8ZYpKZcc1WSG5ZJSkNqp6z9VMqVcqJMXteYEVBBAU5b50y7UY1LtoWEqX33P08U0K/AJN
VjVgTX5nFzltRU8W8E2Uzw6a4uZP/hCnhLW1qGDj0BC9t4L8G06wspbDqkyZ3KT+ght0x/9ETAPx
UDWeUv6m/YTkjeZLYNm8ePbFI693rq9jSZBOxNXj573nkXwjNYvZwqLPtFKikI5C2RepU78VbWMM
QbXluXXws5SNcOf2EfyRBZt1l7HgYX9F0UCRmGlEKcJa0VLgQLjJVMZpHWFaH9ZLLHbH4ZnCw3/I
TP9+xb9Vn+bhoLrdmR8cNRisttpkep+XrHn3Grts9s1GHVncs3hojDL9WKoy3RR+vnj86gMmfXH1
AXUuhGWM4YszwCWt9txEGPuJzMau9Pqwly3J+sGx0diFPBuMpzZ2pup8jVErmi3OS9xlK0KAQ6tO
Ifq8Q8Zzh6QZlAiJq/ipr/W4khkQJ7nSiMu3MLQpnL6KHIu3usLuwFF3xyetOdZ6474/ZrqbadKv
O7n6kJnrXURZNvX8IX2ybzP2hvsXjlXi1MpuFOwkZ2mMFzkqod4ivhO77RgdhdKqR73C3GldWKNs
RHtf8PQ0vTz+tLvsgvQeAiGiUaQxvr9WFYZUU4Ogx2bR7C3Qil9DvfGTj8dE7r6DrIrI40HK5bkT
rkr1IAsh3iHtBY5laaCrLh8YtEzNzK23WtgvSMFdWYN/qIpUgcGdy1raR22XNGF/Lro0XEvVGH0M
fpiuHx/r7t1dUZndXa9JLsZxCtxd1JCt2xFvk0u+b2VyrZ0ek/pCrb4xS4oMaCggLSFJMaOlNnxa
BjWuEP5Ua9XWsBZt0eZt98JZvp2/gVus/qcRrvh1ZQ7DPsNK+NdoheXPPxrLW+Vmg2Ghzkr/+B+y
olfNCr+35inAAMCSQ3AvSakhoP3nW2caQCI99v/k0ACh6LNsYL2A6NndeflzJIpMLRzXO9a7f5Ox
+kZ2ptndIpQCWoOVuXwX8D8y99RKKzXdyzFrk0MuQMs8fpS77391zpmjlUXoPvPRZH5WsINqnfV9
iR04bbmiaiAv+EBfInL7/kj1UJlSyOnscKWY1okXlD1Qyrp1bYl2ehAM7ic9Ta+b/sm21Ertynl8
wLtyq/wlOjtgy/VUIVIK/cl17iZ0pUDPy4xsy8qXmZ+hzT2KWmXpqJMT9OioM4cyydJKTX0cVewy
s3fkemRcvy+dLrPKdCfHpugi+2lyyZLWuP+e/xx3HlQKDTxNV4KW5uV6LyJuGDJT5boFZfhfxOMv
mbkxiDls26kxmKVqSIcfIk3VW34duExUfnnvbQqoLOHELfme91L4SI+LIlJfhJcAAv1d0yeuGAmN
B7IB73iJpivILdaBLRaBAWW8wsCJXmONNQ8nIfUMhSoGEQ5V+q5VH4Wy4rAM8o/Yb0jG6ZQshSxf
ea6bN7/6uBl7CyXXppEEUUpc0wvtqnmuw7NKjKFbJabS6GpkZYYcbcJGZXXHBu1/T4B+u5wZp3MB
htpqDk+fpx7WoSfZNlLMOi91JV9Kw033fHtUTZDIVE5B9uL7O3BS2rakhNVwyZs4OLR5pwDfXoI1
/C/P/ZfMzN10qQcoTzIFxpxFyKuGkgFRT3Wyr2TeLEJDhssjsqBXjRi8JoMhVAIYK/gfieLw2b7n
chYHGyFqdTEQFmR86Q5m1izgSKGKbd2fW2QoSOTrqWvJXPbcwPF+rMLuK0717z3M2L53M6UV+AZW
IcqsMNhG2lNRhO+5dtBCJ/Xyzci/S+Mx4ddh7bhNY4RctebUbaEtLbS9d2iCZJUsTTC4yhyCPlD9
upezAeoFAI0fJGgnOqQ3+pwK2zZJ5KVbnph2zmnXBGecVtUaCf1C7s/eU0UPEl8DxURvAivI1om4
lFa/ZytQgpv2qiKPjYrFd7ZWh1oS+8yFBH942Wflr/gOu2QLxe4+H7/oPUKoRSPZAygnXiGzB3U5
GY2GeTec+6IwAOnDaq655CU2sWXBXiVL2noKf+eXqKhIavIojUgimWmGIUJ87rYoIY6ZYkfNpesT
KxlbXW3WkrbRcmEtBX+0tDIfn/KeLbomO7tOD4u1ItlXhnMgPivVOijeosh6TOIee1yRmNeSR7kf
spSjw7mt3rp2X5a9IfhWEBOmRucyWrKu994NWVMB1XqAQAMC+juDcIFbSFzGDefaRxonQtiHKfnG
UbvG8VFRe3y2W2KUFwFtCLlHURgrNL4T89SyD32f789kcIbSasUP6UcmMiVasBu3Mv2dzlzE1CiM
Aw90OG1dKz9G5S3P9OH4+DC30cx3IjNVXrexHA+hCN+fiIUuEpdfc9nAL7DDncAdZNCPP1VJpkXf
szvTImHg21BCkNoLeq9+wvvpRdb15sgZXsW4sV1lb2LwixteEnmjDL8GZBBynzNkVNcLEjp+/dMP
fhO0AAzrVM0dkazEzPBgabqm04ula7nl3+/fO7v7rAsCGTDL0DjZYRifa6cyWqDhiQb1FtaLLVGa
PUCCho6qK0CpVFa+uorkwoy8V17TdD7k0dWwACd+pwcFJ4OBQDpMAQfPB+lwKM6Peg0ni+Kd1PpO
lZtle+qlnhVdc0p5O1WtruJZF40MzRch4XXPQ6LFtWt+1bS6kH6E6YePzG8ir0R/oap3q5so1Dzq
Hzx6HlBGnTEKAGtV2lfigDqI4JpqWQwsyoH030bh78ecL96Rr8mkYJpVIIAqnVsVKRPUCu0w6Cov
YaJ7XegtLzOV4aTJx5GaebFvqc8i7lR6so6tInL2nHNYXY7emD+hvAn98Gei/lLEZ5K+0+aNSjrX
eFZWLzDIwmfORzo9IYcKc4l4bkkkWgIdTUBxBmskXKODP9TBgnaTJtb+bpRg/9AIwgPtZiq2zUKI
ElYpiRQiTyAMSKcB3oTqn5+fRP88bF9fX9/f358wK3hBio0BLWkZafT2vKCPPI4wSSCU+vTvVzm+
3Ke004Dpj6Zn9CMwaveWjAHJZOfZgV1vJNu1pGNijw5dCWa2pyZvKyGL1+GlcR5zyJ30tSqhJKdO
7gDimvmcSqB5Ko21mALzB6Vcqy5M1zNTk3uvnKWhzLu0KOwJQH5EVSH8ZHWuji34gPQoG4We+bX/
rlmjU7P8KTWpU+oLp5rM+/yBKfCRMeKlYIhtnpYbeCmUhkajgDHbD3qDFvo3bCX/TTDZdgBgoY91
5C+PSX71eNyQlHCBEGj4b1/m4epwSqN0eS5mFEv/duXhvLd+WDsstgbyZ8A+rRXwZjD/ajGolWN1
AAqH7qxN0wY4Rgmsls2CXb0TEKKCfPU1M//HH1E257OcnhUWmFlrVBc0vAXn0NH1YtuvY2ST1kst
QEtE50s/wdGC1ve4AgScL/qP4bOITelV2o5Pqcfalzpi2ck7Ldz7PVm+Oum80ZEPQoTgfoF7N9Cr
vdtbE76rBSAhjgEyCzBMZ8tKdFUCzmv5ZODeT8CM/xBZtnee5QM2dSwwwk0zvCZMV6+p0C1weYV5
u2eZxtQb+oqe3V1z3FnlNg6s7atoaaY9doYu/MasTfRnWCtLbXx3mf6K8Eyr+PWA9LAIwqNgiHq2
005laxcR4n+rlt4eX/udOhBOSXkkvcHvhJ+HEb3WFFnA15AwrI7ZttqlG5lLD723c18VQD0e/U00
LFztrVeKFlqsPxEm91eQv4rZ1yLWh1wX9J56zvGisnnJ7cVx/1vb/J3E5MpckUgDoAV3rqsAEJas
0ZhqhlZgcnrLXl9RTXOIs9iKsURxJqloRGik2OOUc49xREyYOdxTuYkuwlE0MgsMCrRrd0E9fqm/
ma4imoyGSGxKgAtCpm+6OiUVikH04gqn1NF4sfF1zSz0T9/AGio9xuhvYmVWyo6FXawLu9qhG8Ka
7iCxPcZbx9gInNDAlI5sYwe0GT77QL2M2PT1Df6W24ERM05/RZuf3m3kVbzjVrXuWa7urwoTY4Gc
pS6c6C5nXB1oxvo0KZOAU0rlbOSW93zJ9kuw8l8FgtmVoXNb1eBNTsL91SJ/dWUKyvR10irKuTaI
Lm3cA3fMrdDCjZmjgw1ixuh468oWXiurZOoms/yNj7U8tR3hEd2jiHvg7cZxn7plu3pHBaJWg+gF
PYhoyPsqm199WwjwpVSNAxVN84PZmD/KlWKNW9Fk3jkOdPf1sejfSY2hN+KK3ExGQC6JR4wTnhuz
3WJySrcUE3kgppkfmRFYoe2b8KmZsuC13UzIQLF+ozuTFM+tfFJKOCa11XW9yp4CTOW02Ab+Wqxa
u31yzccHvaNPv7qSNQGxBBIYs8r+WAYqVkn16tm1Q0Ny6g0e1uKdYsEFWyIzc0YltRCQNQUZuIFO
v/KeNTt0cn1p7d2d5gkASaLJ+j/HmYUdsYo4oeg69fyWrlrmW9EzOkeP3o5uR7sxUqbARCKp+S68
P77Ge6YCxSzUXSSAWGrIJc60DVz5LJYH9VxvizX9oGvgcZjEUOzhFP2UF1ohJuabyymBF4ZCKXpj
MQv9nRgfuoXQYV3iWSrMgDBoKBTRsOZp7NjCsW4zW1Pz+l9Ks/v0asnPRi/Uzppvdrrso/9zW0lG
1Jyo2WGQb8Glm1TY7cGoquERYXfVGfdjnbVQj0mqYV1seKIn0Rj/1c39Q2Be7a+zQRjciQDdcQ46
qI/elrfIArPfiwFkgkBDElBDgRKZdNmVrkJTiqa0tNDOZMd/FGvxV/knPKameBQXYsq7lOAlTM05
KoK8OV5Wk7gEk1GddsYOg+IY/lRqhiw59nT6bPxQFi7vrnK6pjbLcdQRbQPZbTSk56Z2MQyTAEH8
WdiVG+WJj/TyhwRk6IQtRfh3DN/kCv1zyJklDxtOdUUBZLV9vQ9PmIT/3fALnH5PQV3TmBlXLcsV
IYhaDQ6t37LuQ35S9+WfzFoaI71Ta1BhwzEjg2gUAzrztgMhcFWJT1IXY3kV4Ke7y0o8DIYu69VW
MNfBPr48FuE7iSIQRHOJgFyMiiTJ7PYAPZpyag2C/Fphhe0jJJU3Deynj6qwb/pYppugB0DSsedH
bzbd5xKAwg2Y1WTTrr9gdrdpXXv9kOMLSoAkec/Y8uNb0mdl09Xrk2gkhvYeX0K7+J91CfogpuIZ
ekowHkYm1XYlhINaJsKoyO5Z4UfLFVdFKazHP1zdWY8v+FZnoR8Ne3JVvKiCXpLZ/Za0qKomr7gz
r+Vr+KE/i9FTnCRNWjMXe37BQZh+2jcNSZBcEJDFQIQggIsmWbk+lRTRgM8j8RxzUMJRV6ZG5sql
KUpYPvX4YF9rpWe0CFYxohwlTl70vBgl+miPGUZJPnPjk1Cs+XyjhqtcYwomtlzu1XV/BQFAwnY8
2ky809gfsEdeFi/w0nRFsvtfvPfROIp7ymN9vAioYOPP3+VHljmaeupKncdskLcZ+oA1ruUCQbsy
ajT505CVlRkDIfk1ilndmrSAY56gBnbpo43kLXTo3BhTFBsm2CjKS9o09jCzOaQp6ySdIsrUV12z
qIbWKBSkEcO84cw4CAvHF3PPLJrBXeCce5RVQtGAqyKhftPxS+Rekl2upGfac4It9hFWUEpivqp6
XHIga4mtVFH6LGvDUqH/3tNOkzxIzMJVQrFlZqE6riy8EFkxtN+gT0JgnOsyPlrL6UUSWL5LfKvJ
1l6k03A3eutQ3adaBMTYHd/pvOAAQHb0mfypDZtxtKqSefQgNOjGzH+InhOpptQGrLK47CX+ExS7
pHYx62g38buX6K3MAHmobsS3dC2TZyyqt4KQuZ1VqlsJf3vMw7d+/BcHC1OmfJpamo+oURLIcCmQ
jgNO5gHxU4ne41gymiL3nLyqB6NsY9GISgm4UHL1XMeUN6KhOHkU09ui4Kq6rLlGl6R/kumExMsy
vZYSJWCilEis0GR0waZKv3r83bcNIFOvHZZwQ3WiEQra87ucS77Y0RHolBepUuOVJgrJk8jRlR/H
gEhHA3vbu0Ymub2l5ZA1uMS5JSdhtXB9t/4Fhnqx+2sKBqdM8ly5Adm0ysNydM95mGQM+1KfQ4gs
KTuWYbCgwEtGtD74yksgLGifW48apDGPrRK0wVKo17lculQq+JL3Lklmu50uOZ1gtbzd1UZw6eo1
2jFl9zdZnEaaOP+70gNZnFkQNMTB8hyZlkYAc42q1LuEjaaaPIdyUefyrjlg2bNdBULCiraqnNF3
yVr0udbCXAlrwjE3VMnHtFpX1Evu5ORkzz4JcS9gsICaQZBNnwkrwRbjgIaVdykjgkxbWOmUj2Qd
Y5myBZyPwWrQUmhEdaHamsePehhWqVUHYbhSB3GpQ+E2SUAUqoEnYXsU+Lbz1J8X8kHeoP3nIpxU
X0+i3fCHr1g06hi8DBFnEaPrzDQwJXcvELPyLLTmZKRgfLKPs5/iVsScdO4koRnHLER17NfQ2nK4
zmRTETayZGjai3LxiK5wS/c4uafze0SyErM5sNMS8hz49yvbmchy62VJB456cSnzPcS70jZ5bpSn
gmisqt+y7vewCUcbYKYLgvSVob2hjegTFSr8rs29sAGLQFpvzL2LqD5BebiGdxw4tMYxP183qi62
TkQOtWzxLgC5y4/4mT92L8QcekMON4KumERk0kE+J6rRuUbLmRrVl9qybx216WmvPnLmqJGmkBW/
yLxLD72y5yq7l0xJWXs7GXXDei+YZJO8jm+S5yjPHLR+aQg6Ly8801dhaHZVQBCAFE5NrFP/xvdn
kjBB2TWy6l2qLjKz56F4SQuz92w306n7u+a2bW4XzXs6hkwiW3/4WfIGFWwFfUG9zITURo6hNbtw
C3h1xudm3BqEs8cBowlPcWyGwB2NdFKaXORg7ZsQm/Kz9AsVUvekHetwVVaYmkJyl/tN6LOPUf1G
2DXrsX5XNNZ7uhesglM0NIxP17W81MP5BVv+6PAzvU+4pCVJQLwL3VXUGjgM9PbHwNtprR6tg/C1
KFjqJNErRppgtDHE/p4ewsyJZGP0t15tUflV7I3hF/VWHnck6AzP1spgNNDYWrWnbsyk8ghtw9L+
gnHtYZoe0YPuoFBLIkz54ZKV0l7iaFWke3QZ+lB3w5YqFhl3ab6J0VcasJZbeaqeo3CcvaSlkStm
0W9KO1Ce8zcMqTy2hHcsOApNFA36cNGQW5HnHq9S1R7PUe9SRxYtdPTGFxMcodYaaNaKmRjYaq0P
u6zGuJqJ8bdKTzHPtaaqTocdqRY+555Z+vY5k1N3pUTiVMu8rnK9y7BLCMZjrSoyOhTRfZ5l/ks9
6ISYhI8MVVyCnZjU0w1rXF3ETH01sdiPCeG8Cwdk9iTWmzLXtUphMrWqlJVpwjCZvXTcOzpz8v6h
7AX0KijzhAnGoCVSlp5/qfknDpYnHPud76msytFPkbJeys2oGhhGqdcCnOZWhTj6w0pTvQUNehs4
w0uX/n84asqvzUeTkzAXC9JI/iVT5Y6JqGI8yY3Y20WrCHo3VOm2UmL1nAndwav5epNqXm9kydAz
6gviW0YbTR/4ODLEQsh+5Zy71Op99wtlZHx4RIM8uvdmrIF5JCVIKj+4NK7klEFoaEqpo5W9Uuy8
svymNStulYat4WfHkHuJy61WWpGCduXPxzJzW6REsVuSsJcJ0xRo36IzRU6xxG6gSRZdqB2hpUl4
VbDLDsoqIrrorkTZKZn4Hu3lVbiUbZjOOGNSFd6iJMHCooVRnvkqLXoxxErz4wstnlLNKr2NQp0s
OijuRaI/Q2WXVMzFuAX/VFOzUisjdfm3XDz3mKz3U6ykkDI0mr51PDqrY1dX82ANUinjal2Sf/kq
MFX8hQDwJr00XdbVJ08icCXRAokJB78ruog0kS491JAVdlWFLp5YNJMyTHXSZ/7q8RPdZA1AlECe
YObQHg8n9ztRLkWPb8CX8aVES8S2WgKBufcM1z9+ZkYCsSvRp44fLwxPyvDS/VKkdf7UqsDbfnyO
r5rQ9wdHFgLzOmhGQu4bOabvB1HKxM0kP4ovQzyuvXBHhrVQKju32RaXYiRml73ng9Pq8C0Mjrjn
BfLTj5+RR2yAuS0KZA5BmWNgJyJHGtd3/UspGKXIwo5hx2zcWW28S0vs4ittfml25ZZfEK5fkZwJ
VzyonCu0mn8Z/VyPxIbFkoABrPdxlH9zSDI9PuFtwgct74qCmhdAdbCAeSZQfZL1qE4rwUXyu9jw
m7FifMbrXKdE+mNKt0V9pMpERHqAApCgNeaefVZUQExTwvCSpZuBPnvtCHgczJqJv5HRkT/a1oxT
s7AEbIzfUnWv1da4A44NayqWiptoqYJ7xx1FjhSwdJO6FxRBm2XWlDoPQ5GLw0vN7boJhkHUE+4o
Azmaw7b1dJXsVZQkB1YdpItGD2XveDnSfD1T0oWrua0r4WokgvQB2kXxGPNwPOf7pMyAKXUpya88
P7flc8UdpETWB9/0AkZdDPWHF7k3JNSKydrV4J1FjtiITMzMx890j/0mhYH+S9R+YGy+C9z/sXdl
zY3zyvWvTH3vnHBfUrm3KgBJbZZkW5Zk+4XllSu4gfuvz6Fm7jc2R7EyeUtVnsYe2wIBAt2N7nNO
x1nRtZLYAialKAiHrDqdlUpUAZebDfPIKBIbQcKl+8u5QSFiBO2bESavTOWstZgHEgvCeJ8EpjlX
Gy4u2vpBqpoVUEgDrniRdcnfjyZqerKBH8SbF01x1Ir4PM++8ELu9VjVQX1R+0VvoI8Fw31D5YTt
OgTjPHSk2jEvwYLPHTgN+jag4ItjdmwSZsltnUe4hEd7Q2+GtQQlkJiB61KVwwXb9XtohYQxhJok
JFhk/DuZoFK3Ym+YQYwER0BEJYTxuuBkzhnnT0OMr/WDa/Ngm8Hyj+J9wCUimTEUahG3vyqALhzE
9KFXiA96a3wVQZf9Qmnq3I75OLtJMKT7ioVwqIj3Zq4ZGyPtBBpBCBt5IwPXXSMzIc/E2OzPz4aB
Gz64SzoQj9MIbAgCaRAtHu+rPgJh9s5TCjtQfBp1Oc4ju7RFf/eyeIOg6KDwC5wQPPlkebMmDoYM
cwRdVXKz1pRJlXbFcpCGWyEsBehRGbHtI1adS3UOZFgEqq4a1KFdCSWkEMwhdWJg7N2a669G1CuQ
gBLCFRvki5T2c6cJ6RrgtmXQu6B08/lRKwhj5GyQ8DrYqtaQdgVVj5jKhmdgNS9BTRX5LL6oazPa
oukZxhKhWYKF5CHSaZ9HFTOtV9Rei/cW47bf87lV7ISBsvQOuW6ldGvc0DtzxUUbnF/RvxQFjUf1
t+FH94lQC6IaU7WZSvTkfJDzZC9mTbgWMhMUajNJriM12MdeKG7TIRtmmukx2uftwx/vReQvUHcD
QlNDgDSZu6b4cY7278m+DmOwbVeKZreFo6aQZHn8eqTfqePYgh+HmlgSoUstL1Z4spehoo9OTUbi
Vp5zrO9DCgEBZ+z4EC/zmBo0ddg2ikk/97f6xWr0OMxkuYEzhjFTcABVlKc+v+3GY8oQhwnbIz3N
7UyWoMwVk8T4cwf4aZiJgS7MLGFRG7M9GyKwlJfQZArkFdRjuku5zjP3KGCYf81oGtzKhR+ItYmh
lJ08GzJiHM0HzSemLRi0cpACC92uJah97S68UfncUiLqAZHbgDDBKSnywXAHihA1ZZizPeBmDhLu
T/2eryP3Ldpy4ka2CXBJa/NrfeUj97GC/7gUfJ1xTgBL/3qA8QE/PAD63IaAKaZsX4qpRXrdShw/
7lP363meyaZggT8MMwlmfDUDcj/P2D63de+6bm1IrMmOmUIz0hXkOb+Ty6WeXrqznPFNn0adGEPd
5KWmWpicsX0tXxhBbSq21fuOIhO8KKmypE7/fPP1VM/4CoxpisCEyLjwnbAVHxZU9GUfGgYV2wsx
bpSQEH2G00hnaAsa07AJhVndyh1V0+wSoPQUKE2PJXYxsJAicJC46X5+lajg+CgU1ck+gYrdNqq6
XIIr9tWaimhOASVOsUIysa37WKZ1E6nZ3ZiHO/hi3FekS7JSu8qzrMpo2MfsEPhR8xoLFm9em6CD
chkpfaVa+FqSD1RpagFKHZZZBmCVFBBitXKwHWikBF1Eo1TSU9fXBoiMhCXPdRpYmfbaqUmguF2c
qWj2zSzNkZIueFa60A/tuovKeN3wpEtplupwF6pWpa399bs5e85HhTC4cHhHVJw+L5GcNZpW5EWy
R5qhEhrb5ETyoZ3g3RgWba80VLNNGqObatBSkH9Be/36AeQznkr5+ACT+zrARGmUQBNl30fzWhOB
L61DnbB4ydEpTqExZFtfIPHYuSawp6ibuAEn2kqoXXSafy+F++CAtU6q28rHumPV2a7Q1yjF/C8e
EzhoaIxquAX8JhvVghXb59GQQFrsLXwS59GVEKhQti3dsLab1tXRqNckuEHRwq9pqd0L3oYBpt1Q
q0xoh8g9XniegxomNkUZL5pugU6kLCWFQcTo7sLTnjvmKmrrAAADyolr2+e3WiN7LgydlOyzfl7o
q7qISRy4SB4qIDpHylvdhk6FxH8TSaSJ7/uUxN4ylDs8HNFR3SwWpnKweqq3oLod++i2B/aB2WUh
kPZSRf6cecAFC7d8XPbHe93nZxWCMmz7yEr2KPk3tl/ruV2w3iMWltxBrVUnScKyeVkKl6SzxlWY
mgcYJIBYRraOdQouPhimpMy8ItZVrJIu+nOOvoFAIfTDRkNzswue+1yAgKqkgWKyYULQbBIv50bh
a+UQwtorkgpR6Lp3Iis7oAa0FOPiUi3lrHNBxCsD7of8EJRrJmuK4DOsIfKyFxk4UBJ69tWkgmZW
daf3LooF4TEe7D645NPOpKSUj8NOXKdnBqEXFTXbFzrRi2tDW9fiynRxQIV4lXezvpxd2OjnogUo
4CLtjBAf6LKJP+u0gktBMLB93yBBAdgR8fizDCQ7J7V8RKXEvA4QKkWO0NsNp4Y7KpkC8W9BEHp4
l/qlp154pHP2DGAaaMUawNUYpzLXh00lFpIQ1oKAwCmwmiXEXIErqbSdLHBtrYhWsJKywqeiwEJa
A8574e55Bj2BfAHq5biVoW4OIa3Pbz42PHRxluN0L/CC6NG90aP0p84FY6kos7SrZol/U5rcCatL
hnxc6ulpwqCyqgKyiCzhxNmqEgPEqMHIrUa64oaLqW0NQBBETtwwWooZ5fqxqa5A9Cc+czWdwzTi
opg74OAPEqp8gZtYEB3bdOHBTGzRo5Do+3q/nDmGKrbLmMrB1QzZh8+rI/SVFklMSveVl1BBWfi8
gWDG2roEvvkdL6oC3oTruDXmLnUgSD4PVBS1buaxku6TqxJdEBkayoydT25vpduXksiXhB7PJQw/
jTc5B+2QNlUZYDw0pw9c9X1kdNy+DZvr+Eonx5yg2xaP/gfe+8yJ/zTuxNGkqcTNIZLTffOCS0Ks
rtLgKTVmWpZDTyOcqaVJPG0NAS+x23Fh5eFxcjuJnQ68onqV5U6WXOhWcub8fXqicQt8OH/CoOoe
7qTpHhX0kUKQ243IsOs7IgVvvLuoJHJ2PODYRIhXgvE5lR7q+yQ0eI7x+g7cyjkysWSRzYJdh3cO
2D0VCc3XI4XGaYqxFxl6+rCVx8nh6539W781pMjH2OTv55gcP9aAjxxY2AHo3ciIRRRUiwm0XrHv
3uqHGbevUuBdc7Lc79rnm5tLudlzeeJP40/cOE8bpUC/Raz72BAUAoXlFa40WTTrlpmH6Qe4MYb2
jf/89bzP4LQ+zXsqSxT2NSQoQsy7pj06SsghbuA08ZxgmNnK4uvBRvMwMXEf5zhlH0DmP0zMAHM0
jVUDidiouvb6Q+e/XUTNnMtffhpqdHwftjEzYzXrFUxL2TJwb5CmAW24WfEW915SqpvosQV+ce1d
Sneft1y/9tG06qL5PoKKACe6l+ZZQeqMimvxIA7L+A2wnSG2BWiyZE6xk/ULyZyzxvnDyBMbhu3T
tsmA1RWVG10Czi5yu47KF4PjszZrzHNDARaoiqnURtnqgqr7AHxqwmoERGouk8CEgIz8QshKYoyF
n9gtn+SjqOGmaLpWtEHykqGCaJUXxALO+Wu8518PMzFXaS0lQSfhPUf5ugmcDvcagaJ1ATjyCUA9
K2YLl5Jm53fxryEnTnC8EUN5BuusaFdS5FYQTVXvATqWLuqMnAntP01uYpNkeSgjK8VeclMbnEd0
R9nSwZt/fSjPFe+gYYlyyVi8A85ssoStmORSnKvp/oB+X9E2sPk67EjFCEU7pwAZvx4dIHcUOr+X
imNnEDowPh+GniylJRjo7GGMRtd26zeU5EApTd1RsXyRzlP0nnxP1tlzmzu+G3Nqfz3x807/w+iT
5dXrto3TChMvX7iThyTQ4FTvqHIQ7SX6LpTuDXohIwtvX9IyP28kUMAHSBSpnd/EzENFCFjY4jqT
KC+Q1u6UzNYLOLkBNPhb0zxwiC5WCVhTC1ipMoG8anTh4PyuxwJ/Z4BoBHiUjOr7FCtnqEnbp2LJ
9l1DInMGJE7F174DYBeOL+3fWOz2kS3Gs0FdWLN4DZXggqYz1dXNRXolvQ3MQZatWkXhPL3EUjtn
ySBNgKQTzBkqDpNt0UZ+I7exyPaWVIFCmiF/UfQpho5yyIBUl9CLZ+6xKrpy4ESrkGmDRPBnX9GX
klpAvhhp4a6fD2iyRABcugGDfXbacP/20v27/5Zd//B0/J//ge9fsrwvQz+oJt/+c/aW8fypCp+S
b/ZT9fTNeQ2r/xg/4e+/+Pz3//zPmldAbYZP6TdSl29P9bfs/duuwkfwKnzh07/99FEY/OfDjWN9
+sZJq7Dqb+q3sr994/Dxp2ExjfE3/6c//PZ2+pS7Pn/7x18vaFVRjZ/mh1n6188fLV7/8ReiKqQv
cZMG2gCobMBn8T7/7eN4P39588TwOQuePH3bZKBIJfHFj3l74tU//oJg5XdA3oF0BuUEMCoFJ7l9
+/snELgAmB6oUBDd8JM0K6vgH38Jsok/QrHWBKcKgjOoPfz1jWf1j59Z3yXcA8HpsFC2l4Dl/tfz
fnrNv177t7Rm11mYVhwT/hz2jKLT4yfhMgOMF3Q9JnYmMX1Tbb0iONbLviQJ4ffDBajHNIr7bYhJ
9FhJSlVKA4awzb3/1NwnWyhngsxnp5cCnMlhmY40FaNJDCODpiRGypxyfn2JSH5+IsDu4jVCKgS5
ws9n0U/rNFaDNji2tAS7ZzMcPVe8yzeh+2FP/XxHH9/JNG/6Yx4fBppES6rUmcAFdsExBWE9cBAk
Gm4pEes5cMH/VZbaslrmILJDso/UC7A9NoqDjjy6bbrxQof4ALNc6VKBappO/u2pJvfBJOp8fUj6
4Fia86GiaICZvVlQ161QtCmfukPz2KlEv8iYGHfgh8D8t2EnFjAoPVktDAwrLgGGuusWwxXUq4Uj
3zcraekBJ8MbihYi6XJp3H39Is5OeSyzQigD/lA/NUf8EKkj0xqhG3kVHKWXtCFmSbLHjNYPJhQl
70qfqNvYDWUHudf4wtVn9CLTSX8ceHIsLbmUS1Eat1rvGD7CNzIcXi5KZowXja9GmZxMDoEtwPia
4IgMN+D7+QMyaKCCoCSAAVG3qHGxA0ntUgH9pEH3+7gmev8AQYsgZ3IBasIsMlPJCo4qc8qUV67v
94PTmhYaIYHxRNRWESniwRugPKDD0y0UsUGWvdSrlSEJwAiHRkH8pgbZLuiydSKpG6uKYzvujF0k
lI9Cah5iZkYOA1aEoMfOLJWF96w3grmRAWMjNQJKnAoYUik/Dv3AHQkkhksh3HhKv5rlxFykUmD0
nSgHR3kmbKtrfw3IO5U2o55O/yw9gLN/gRs6vViejgpEi/9e14ndAMWgbxp5CI7KTjWplBGBqA5z
UNrdCmPzGyA5vj4goxv6co4Tm+D1SdmUhRQcC4c9Qd7a6dH1y+nc5EqkBqei5TTX0Hy3mYMcTU8V
9Ov1nVH2N56HkHLySTsPZsmCo1Eovo+3gi2vLolBnDMgQDyhGZIMyw05NczhwyEezEYM0grPWF4N
K2vD7OjS5facEzVR1UaTE/Adxal+YF9lBfDkYXhkBHWVWdmQdXyb3ZavVY4mqQUVnJcW3dT25sOw
Cux+Wx0lnwhO+Fit+npdma6+6K/lnQhzntP+6Nue04E96BOoD7vSrrsu5qJBvLeIWg8t0V5L1Y4l
50a0i+v6Nb4eUzDtCh0JCZOJf/3Ukkvg0Ck96rSzPs5wspeToJDECv2lj+A5OsGisdMtEgZuMfYH
H2zRaW9F0AaWwc5cQKmrd9FSAO3Wmas+66SkwaNIPPxb7AKnJpZ9qSvu9Lb02+NNXnHfA7WvSl5w
7GfRVb8UA8oP4MHMmnmV2UZMzAqpKmkpXgVL5dq6yjX69TnQzp2Dj+szOQdpk7di42EHxCS/UqGR
hsbD84yWq/Y6pnfGKLqzMu2YHsslty06bgoI9FAQ/pDSLVfdTfp8/fTS3STOD136e4BNbOXBRLbP
DjoSrbOjfMtXLWqo63Z1SYRaPucIUFEE2At0UoD2JusXyDF6cslBeKzsyk4XJZQkZ9aL5kp2CqUc
w4FNzh19Nzj1NnxFMXnv2+9fr+BZ2zWWN8DHRKSMR/l8SuXAF3pTj8JjeJAP8htYPq/QN6yW6CiJ
ehbyNppC2otYtwmA7MfG+TDqJLgYuB9rSsrCY+TmW20ukGt+VaGla7u6dISm2aDfhppcHMvcyC0P
paFjvEkrwtawCJ4bLlLH28BwXsrZTtFTvw03iSAKxcpiA2CMozrzlp0d297Go5XdXXU2DNKmexac
/kFccBvhI2kXfBfbhh0eL7zVMYKY+sCPb3USYRg99IYMhknjUM7aWT4fZslzsA2erY2/1BzFQWYs
wvb2NiJs5+zr0U8U0t9GB+lV1aFijA4/E6uVJui6wTysQe0MdmJHW+hfrQA3h1YW9Pzf24fCrm3Q
zZbyyrfLyl6bFAyNrx/iR1Xwt6eAvhMggyK4z1O1YYgZ+nkG+tvxfvHMICV4v1s/H9xwA86bjR3H
aYM67vNi/WyQFUd2X7IZdWQ0LJ+hwRm5XqiU0a2M/sNsyci9PnvkQEqw2R1sSODeOjGdXwW2G6My
kNqLa8jzBHZDng++u2Nk6y3gham7oiktbU4UsvYxBCePN2vDXWWzx5uYjE29oWXpgnRlqzOR3HR2
ctW56y10wRxUlm0oi9FZb1+/udcPty9OvwVeQ3ZAcSfrrUg15GQysmpsfbldq87jXUAV8j42v1kf
HlEnuDuA3E1eSrun2/VAVFTM5hm5SwjGJ5KrkHvXWwgOOy2A5AI/Y+NTOT51IG/bRwMPd5PZjOw2
PXldPw6Ygr0SbOd2S0pylVA89sJ2b5aHjLRkjfm8jgi2/fzVh1iZBg3QnMxRQfDo673nHB69RYjK
ybUG95XQHeCrNKNbrOW4O7rV86maByoa5pxBiHChkZv1Dvpu60VF7mYdeexnjyv6Ckw8/usRpEQs
7wCrCV9u4cn5bPuImxpiLotC6m42YIbxuiK3Ot5qf63jUxhVbZw7F59fEQcq3iQev3hxNKhKmoR2
S4XSnbPc6CSeLa7djjzM93hUhc4auuDkOiQq9u3VcbNbJXRDrq8GbOer+dKiAi1sZ3m1dG6vTLK0
7PuCrOY12ZXOQnOuMAhFpEWoh+31/mTanCIiBXaazB5UomLHXftOtTQJzPu6JpuUOHMNsUSGV1HT
zU4mcwirvA6uhgVVli+Bjb4qwlJZovj0RDb73o7vfPII+vRMx8I5t/gHRSl/fHcROQBmgqJZioZH
Obl6M6izzGfeyllKdHyyt4y6NrLIdkP17eYKA+E5aU7X29B23h17OXsbAx1n87qu6bJ2LLKHQYMQ
8DU0T2dv4IfPCweU1puersdGMY0tuZU9Rw/6tYLnl5cHnO4e22q9vWtsF30MndLeH9ZbFJbmBk4E
8AToKuPMK9sgh/XqBk8e24jInJymUJNd1c72ENsks98Vsrt/xU4ej5FB3pntzPcH6lwve2zAzewB
y8fI+2F+3xKsbm9Hm6crCJCRzYNPH3q3c5ZOddPbJhmcxhFmoIiRaAWlCqwLXgVKecR351jsHGqn
vo1PHT+vppYNrtH4QHtnj6ernKVHdzf3zy1ZdTbHghgEJ8/lpFzcHUS8MYitYQlvDBtQYZLM8025
TOnyUquUk+7TV/ZtAkiRBROoygL2zYB5uRdW94P9vObYNQe8KRzYRUDXYOhh6TP6fDerHLZ4Qdqg
WBxNcjXGrg3oNwrd/e+iQlDgcJGWJRDSJh43jzxJE4QyROYgXYhgtKCDe76AWnSyQ2kECah2q8/N
jKAvIiDEwQXDP62a/vDAH4afeGArsAJdTfkYE8o3j9mmW0DRlcygIbDx5vpWd/NlvL3EXDvncEdR
G01UkBZWp3MWgzhsTKUNjxxAWycxhasg9F9MCbTyPqxTmg6QaU+lIqZ+G+kXwuCzQRxUANChHZd6
FBDGOPPDVYsxM2vR6C08ts6wEN/Nd/WhvZfvcS3J18a1cPdTPPKPstZ/mIT+lM5GxntM7P5fyFSD
KvYh8Djl539kuH9kpjdh/fYxI3369R8ZaAH4t+/ACUJ2BIopo/gKduKPFPTpR6fkL2oLqK+BjvYr
By0hBz1upLE1Ivg8YAf9ykFLyEFrJx30U5nGgKDrHyShJ7U2gOdGPXVA0pFjQz82ZMk/75tBSww/
sYR8Lwo5Q+SgQxDUDkBIdDwt0J5lAVoBVeilMm64fZySuoGcUlrK0gwEpAFdccIuKmjIBv+qLS2/
ITK0bW7NaKhaKjBIuYgFlJlKM+frnIvB8zBA4eO03H+0FdfhS5nx7P3rqsk2f0t3Vfn2Vq2f8v8D
NRIDl6L/viQyq5/6p/TpG4rm6csbf/q4Cce//LkHNen7KBMCHXsE46C8q7hi/tyDmvode0uH0hj4
TWNy/dce1MZ9C348yjMG9CfF0Zz9LIPI39GvAULNgJ4D5YkWntIf7cCJPoeGvW+gzoK8PgaBOqQ1
2YJFJclxkbYadBi8Jl7UwiCDhKCaOZIuAK+qpEdGllM50bqEtmHRPihloNZQ7okz2/Qab6BZ17cg
QQ0FmKx5JrIOkFMf3VrNXlJdAKWRLI6qijmVNrTzrALx3+Flb0IVK9aFlua1rz8FvRRAqaMM/G3J
hSx0QZr0kezM0euFgvgDQQZFGiATXfeDsMjakr9bJmeHJkeXRRJ5eaXNB8NTIVpQsgxZOVZ7EETu
uZDPyqgeYspBLO52dSfpy5Y3vKNY/PIBFbmgolJk6jdF1gGk4QPZN2d9FgEW3xe3sWjFD5bkNyCG
NEFx78uVUUPFo4kE0ODabt6KSgFN4aBAeVbORNlOzcx4qTM5uK/qwbzVlIT1NsuMQb5SPUlQaDik
g0czrqn7IrFAGFBjIQLOuhXYqyR7OjuIfqWj4AzgSGF7AHYEjik1yl2Tsk6jvmGgY6w4oCkr8ViT
SLTSu7AmAEgjnW1qsh5ei2xsDhFbMfr/9kyp8RaDplOICfXFYg36J2NY63goZzWaDFrECvxiCcJs
8YqSrBhSsVeiwi0NyO6RKkqUEUtdyr2TW0O2YXULfUopglAemP9KVwHvmAxsGUoeEpv6UBctkAq6
oM08S4u3ad5wvE7Q8UcQdBoFUBtLq9fA6uTyqo59ARIGTCnve1Ewn1K5HfMfKWcEWNT+oEaCf0zA
j8VszJQVjpyrOrhBFbrTEoVZteGDAsl5TnPInq5Vo1Df/LRI2TYuuCq5QShIlohugB14x1zhKjTp
Ug04SZCbOiLXWFuS6mG8lgI9SklowUq7PMlr/dYw8hJ0CkEXFygi+kgJdUYX2Tp6bzM7Afg5gExn
ZEYNEu19iz4dOc4ZBNHq/L5MRaiJ+KXfPcsZdOhI33Qht72wL+9Z0Ul2V5TQxiuZbt5kQZgJrtIM
CbuRqtwHrsDKWmEBHYP2vaw8K1wmHJ1tnlDnrUwcAk8xVoyLKMOwXqo8G8JwPCJDkuqemzIGjZmS
N6CHsaFLdaJVCXDSAORUkM02UshkFLxIwHSPfHRdG/wsvBdTPXgrUgMU9FQ3comMos0ZKRWlZXhX
SjbvND+9qYZS7VwlKdCAqY+x3+3QUIfKxh1fNZ28S03FDiMI2dpCY6nvQuznOXZJJei2FZkyv9Kb
IH0yJA5QRasqJeQOFVUggVLKOVWFxBxoWltqsa6DrOocmeUe+h36IkRrmkyul23ZAYHJmO67kpyL
4bwTUjbrIi0v7QC6mDfgbnr3eeCXAi2TytwwkXulDctX3SUlC6BMKSu4qPkWdJoauTOOPhOtW2A6
5GuxF8p1pAwKTXy9zqAwlAS1DU23DF2aGWt1WgR1BuUrXuiPsJDh0ap49+RBIthcmFbtJxSWumAE
PJeyp17spdvWFAB+0lsZZ9NPo/a6B6ZHIRCe85DZ6GO4c7EEcZkOAkTpsEVbU4LOTFx3NIxSY+4P
etyToBc4mh94dYd7WlsjN640ZpU4ZdgYP7kD/+/K/5LGfin/vS/f1WWYPrGPLvz0F//y4cp3+OAR
+I6QEGHhiMj/lw83v4OEOxL7dNkY5a1++XD9uwifKuG3geGHdsoHHy59B8MTvw9NOgC2QdT4Exeu
nOCgvy6icOFAc6DIA+IdQEPQ1Z24cF+WSz0CXoIMeSiZoNwNRuWacgTgX5LoZuCaUpJv9UyE5har
u/bI9LRbab4HIBOPo8ibq5HkHwJY2AA8fA58Qqwm4PRISCO6jLHxS1kvUifSKqilNwEDMbVNBDdF
DQyMH62NHiNhKHA8E6NWZqbBw4aoBvr32F6rsRWY8fKT2tUoJkP/ktVgKRtBDWZOmRk29zxZpkof
j8SiyAugZhXW+dbqTeDr+9zPVCfKunKW1kKLSnTIwXKP5KEq7Eo3mgbnh4GilJil+mw2TVfZbTYE
klvreoxbLzdqgTRin6DqkKZDfKN64WCRytd65pgmT0ZYcWS1oE/r4LdmSWC8tKYZHFKhbQdXhJ4o
mhAFnXWj+p33rta1v/fQHWpfKhmmA2kk5VjWfnArd3IH/a2qZk6tyKyizckACKMtiFITZoGjZshQ
k2FBQuUO0sGL3De6p9KKoiOMqP4YhmmOAkgUdDoVLD0v7EyKwMXKLbnJ7Hi0T9Joqayhla+zxPdu
wTI0jplfJ5Cei+LkDl0FYOhEHtZ36cn8oTZoboqTUVQq07oPR0uZIAYrbdwX2CzPRQlosdGq+l0E
i43IpV5CRjME5MxKBcn24qJGRzAgxYu1agow0+HJZHPLh/nuRktunox6gY6eT97J1Msns+8nowvw
W3iD6OQYipOTKE4OIzo5j4ILcCQGojQVagajg+lHXwMvl80bvExGQc6BM4qatpCgijU6KVPJwzfQ
y8P75OTE+j5kOR10H3Q/+eTo9JPT85I00wk/OUPoXsExiicnCZ4LHKZXwhDb6cmRDtWgGaugzNBr
tPOlCHh/qRbCJVBV3TtDx0ZhkQMWiTAPHH924yd5LrgNmhBBzm505DL6I9q1KpT3XVJBrQwiRGK0
0L3S21VNnXncVjuxg5au6mvFM7cyPVr18tDspLxtTKBdNKWzjVDXfYrMTd7Ni1LwdjWLwQeuhRQC
D6KaGBkJE7juW0EfmIHKJ6r9BUifIYLqQJP9TeMVVQuorwQ0tcoTI5ilUqREV63ctmspk43abkUk
Sgj3KxD45ToDa8rK/QGIb9w/dRsYhKoikcgbsPpVvYOD0bNABaMVTcOhQVlEQzFL+0iql42vIS4Q
hUxHFpelaocgCDBr1Ld9NFjIEgEBWQsWJhUkv06djssx0sU6IjDS9Fpz03tevYssMYZkNWZTLdoy
4Xc87zQDsWNlvaYthNjtyIqFp6RN460VilFFMoZ3gcWMlCfViJrHNg+CkPid324MudEi2nloQp0P
VsigR5wxKAZ6xiCQHDRXAQXFLMfXcpE/lLhMoLGeyfUHL+tApyo0rX9K5MS7h2Kn/1ZIavaedHqt
kDzSBqTx9LxHW6Iqa8VZoSfoy8YtI7gCT7YsV6bixa/ITKG+FUVDu5XkqEaQCtVZHWKUoQSdjHSQ
dIhgDuazlkJhiCq+YfY05UkSQX5PqW8KS4+HmQUqDyAgWliklIUBlNmzqpRNKoA0eJd3A0gATFVW
cdVKg900BrrBdchlaDM+oI2jU4U+8Cx9YPCFNVhJ7RRZzjaanOXlc1KwEgldP5BVBy20jIoEhuEx
p1BjY9nGdQkh7yCDFiWMGzQEkVEh0lCWj5DDw++aaGArQHGtE0Kn19p1rOsIcSPui/Ou1nBTS01v
7CfQefljbPLmsc7STsRtoASWNSn68NmDuE1ti5FmdSRrUVl3OpOBRQUwtZKTPir6YmaWJZDbCKuL
o8yz7K3R0+E17QVxC3lehIk8KvXe7hMgo6jYcQEwMD/xIITShBwlpN7ocFORcjRPSEIuvWutBpXf
mmEn2h5e1w34odpjmHi9A4maZWKkJrWKuPRgPFnvtn2nN4Q3fXOnVmEPqBvX1R2aKOfNXOw0XHQq
Maufw1pHD9uYCdZz2FboFuypgYzbcjhAvUiA6BOicZ15ArIzhbmQG0+CqDCCuUNTGQDfKwMEIW3o
pkBWiwV+Yrclq8GlQz8AaKmpYFOrisfudQ/zW3BAIedo01gFMyGAXD/l4Gj7pDIaIL8kRNR3Qt+I
x0YXcDpYijAA10s9MG/UqBaJwPr81k+ZqCGfJAW4kjQ6xD+zjOU9Hawh/inz8/8R5F8SGBdfBJBP
LHv69p/srQxfkBT6FEjiD//OR5rfpbF5H66iY6z4MR/5X+ydR3LkSLrnrzI2e7RBi21okinAVMys
DSwrBeDQwiEc13pHmIvND+zuNwwwOsLyraeFWbdVZXnA5Sf+wjP+sUSW6CPQKYVSS83x35hYg79E
bYYeqo4Jrv6MVf03Jtaw/wGMFSwtMgSujQK4+yeh5NL1fxFILuUpWKeWsXAscVBdw/5aGTSD7Qze
R3M2TBReDPLHUcl9lpf6XZTK7u7FJBGAqLgqXwI+n+3VXg5IwVw3weACUCJypQh2Xv9k05M0zdXw
yQuUFe3EIHOxaY3Ev5+Drifhsc03Dqn+QW9s61QFdgwonjBjZ9hxcp9GA5IGvXCQjvUH+84SlvpF
BPWt8J2Yl9Aw7A+trfK/LBV3J56d/CkKmgmHt64Qdyod0u+TncU4SqHlcF86peVhrOl3R72ZTTLa
pvh2/XvP0TIsK5+LDhVVNnICEk+SkpdtAoo7RaSKQX5KbNluTW0SyOCqW65DS3vnfFJRauKaMWzH
Q217yTtejhJIPW8t6RafSk/IdyKPjTuvSQjkPMnVZNOUf+jH2Dxc/7blQLwaliSHAtEiGINpz/mw
Fo/HVCZT8altLONA1kv/TQbtDvFK1OXh7+6QWkWDXiZvUFj/oVycyq//hBWcZ5lfYOGLkgEy/EtC
tGrD6HqsWtssCpx0SvNd3LTiOPkUPlqneFd5fHJsZeO+1vz4kOjzo550/V0wsvH0LMtQPnXMvcy0
8ejmbfYNslq70WpTO4rUkPfm8Ntui/qgeBPf5q0yT9d//ILzeblqeBYvPm5IihCh0RdY7Y14RgAu
D4T2MdWfXDPeVtq9iQ7w9UHWB3wZBO0iBqArQrljtTWGuGtoKWCe6ib0qsUvWVAdlQFVlC/PA/3/
h+B/L3fYf34IFqJE978+fs+r4v/81xnjYvlz/3wHINH8AylsEiYE+FA2Yyf8ixjhOP+Al0GPgKTG
Yp1Yvn8/Ag7PAzAanT+BFhPiIv/dENAM8x/45HLUkZ6jFLCYDP5BT+oZhPz/NuLiZWPTkiDlQKeI
FtkatmNCPW1zrxAhZf3mhFJVeXJbQ1FIy9OPlY6MRBFQdO7LMtu342Rvx3quwnIq069zGtGs++/Z
u/BCrBGOz78G3j3kdrSiOdTLrfOis+oV8STtYEjDTNbe18iuCKYKWhGfrCqPfiFF0I27IS3eOiQG
yzXjxY+FkuZPF9VeNJWijDgp8nv9c1tb1B2maeyBFaq8bDe1LRp0abENpzOcl+OP6z/dXB6v9URC
ZlmErvFiQ7/3/Kdb5M1uZioR5roM9F01jPWndkCXcytyTwt9ldQ+mNE6uCtFMXyYlFPF5AXu3042
mO90pGs/D7W/mHNb82J1m7e/8qSKjtrkRo/KDLLfZjSIH46dzJ9Vl9UfM3P6oCeD9s+zfMaQevlK
n79a/9wQiEUvOzXw0DJZbq4XS2AkstVtFE1C1xwxIYjtdIvNhHG4Pl3n99/zKCi7mEiEohbPf5Zf
8WIUfH590chJhEWrZbvBNmgMTU3z0KYApK8PxTFaLwydM0wP2N+8Eku37uVQQyaC2nf5IFQtfucD
CjsyMt92mgELOXA+Xx/s0ncRaCwPMpEbacX5YH4P0JLSlAgp29oPcdWrrWNXVThZbnFDKOPCQqER
7REILkVAXuHzoQi06ARDTw3TMhEHauygEVRzS17p4ihwAAk40cJ75V+hChpEk6unYR4X6YG/oyWR
025xJV6PwmXmLcxp4mW4EquXyjTcMZpmIw25oGKsSZr+EPmpubu+OKugZdl1mErR/QczQoHX9VYR
g5xsam5gR0JtxiqmNIvkRCbVbQS5qxcXTGBjmhv6YFTApkptrLyabog7LHCY82sChCQ8G9uGv+CS
AJyvWuqUKdqkWRqOifkbtdL2aJkDWNwkHnf2LKgHoh2H8L9368S9PgYOnWe6v1z1oBCsZQlenDgj
Kxw7Mn0WUte/TJNub8vM+zzL4bsRQYi5PtOXBnMQCiK4wbuMTON8sMrIIa/gYhKSkj7pTYAKVqIO
jqH90olFt9cHuzSlPJ/opYPGQUln+esvvmxI/UR1dp2Gss2NfTtIZz+XOq7pfp3srClo8DWxKUsU
7i2NyjX4adlQtNK5WTyuS7o3q307JL2PG2+Xh/70V9YNCGhb+1HAREn1u77QPqV5uTXjaDuV0Q6h
FThuHxOVfm+hH+GqhpmSt8v6n9en4/UVRFxsIwVNwMdef36oXkyHOzSJ6VATD4NcE19U1Q+7NorU
IUVT/Hh9qDXam+8H5sBTjcQ1VGoi8fOpjyxp+lWfpMvzlu1KNcU7+qvzYQxoFHRJ4p28SUu/6eNi
AlQU3fu0jbpDbVfTH+8BJPsBVZDlcfHSoTn/IaOBTks0pGmIimx2qmuLNFbqE05ksCQiHeayI2bx
wfTa5MbIr7c6I+OxwNcjzwcQ7nzkwjK0Aq3QNJySQO0rJeydcKthH6CG974UqX5rzpd7/fwGId0h
0gDPz7zD5j0fMPYr+rp6JMI2Soyfo5+7H6pA89+4yknTbTFaDnwoEyeWLV5YxZ2Gu3dL5fWmQNCS
oqx/B4pnqO7x/Nu8D+e/gwKppWxZpCFN5ODBkl2wd4liNnXf0RhHRumuj1r5MZ2oUY6OO+0nS1GC
z6h7Xt+Fa6Idu5ByyVJqAVnDjUqD7ewC6GsqZoMCACWE5PlIkCmmeJyaVb/vB8Ns96lW5P12xP3j
AaTk3lWD32yadqxq3I0K1W2bQhtCmxZCtK+iIkMTvU+h+lSxa9Ynv1sKhaqzgE5kMvLftLI0v1Vl
klA0iQN/U0yl/OoN9vShSHu/305OW76h8a998Caj/VDkSIyj0dgpd+PHdfu77lXv/vGNS9y8HEf+
zeHXV6shAhnbRZJ1YaUNgFBzQtDOiHC0dmh/qUZYH69P+nKyz1efkIAaFurXGEm9EjmN8DjU3Wrq
wsZustOs58FBRfmtR+v1XcYo3GE+zVWPqtdqryO83CipG3xVb/x2E4KPqpHNPtNzcWMTvdLgWMI1
NBiWVwudTWpj55tIoYsTN4nWhcTwp8nLju70tzKGTUy+gOX2Li3Nr9mgb40oPxn+N6mNe5v942Rg
+RfoiYvZn94cg6L/2cGczUiars/4xbnwMHkik1yKdqvIIWmGxB2sSoYuTJN935LZcLZBmwSz2F0f
6sLiLhW6RSeABxwVvvO5YEFS3o1Ohlk9lnv0O8u9X7V/HlqC1ET0hOjfQgXDWb3bPmVu2dWiD4so
cd9mFeDdurx5O7yODhgFQgq6B8t96a7CZEnAEEhP9aHdu8EmLQBv6Gzn+zkd54cUu9/9PFsgX0b3
1pt0aRaXFH5BpPIirW3DXK/BxlFZfUgjs9iOji63hZ/fuocvbAsQqlhucRIhta2PSFEaLT2Wtg2B
RCv6G6m205gFGkXOHxsKcUaoZFKdJpkCybfAH15GWlbR+QNIqhbXKoUCYRnFe82S+nFmZ+5pnLRg
92TwxrSTaaul9AMrYTb7MW6sj3lTpXt38KbP5iitG+ILF+bAJQoj+aacRhVjtZMQMHMlO1USATrT
nmYfQKM6VxuIz8ONe3ZNll8eG1IVIB4UPclfn42EXoRXsrbjXG8dzkaVxl801WYtLVa7HLdZOx4T
+mDEG3PJ7TDoRkNFfVTFNopTB77DMMZAyoZOdgfll0+oLJogMYOqKPd/fIAJDZC6WGo7dB5WE1Ko
WK8nGtxhgYnuJsj8+s4BNXhj2tdA+Oe5eDnMaj+AmTMLihR9aLSJf0CyM35vJ9h0us6YAGU0kRYe
PSOsnUB77+mgmex41I5pl+EnYMRINs/JLf2GFch6yfGemZWmz5lY/s/q7iqlSiJlOGNYV1r9Ji26
BrH6eumGR8P4wzWE02ySuVy0BBs4HQeEstuQmlMNGWuQdMQzgCjmdqT5LE4i8M3hGOW2QxfOzatg
37g9dlCOZsJQLnMj21KBqcMFbSNu3PfW8ritnljqMDi8QqlbbAdXi+iX8xTHVdCHorG6fZa06WFQ
NJNplvto2YKTKNz0V+pR3IrAPdxHksbuUaJFvUlzt92rMo8Pc+91u7b25cZSJmWpPDc/VYU5/BxL
7AjbqnS2SeeaW+E4vxPZ26FvD/GhEqn5poym8m5Mx+DoCx/rwgRfJQ3B3v2E3cFuCNpbbsyvjzHX
pU3yYlIVogiweu1r3etJz/Ux1LVO24JhbJ9cF/Bphk/J458ekMVUgLYcfBmX4uzqVWimfrDd2RtD
rUWWLunyX002GKf/wSBoKIHh4r/e+hRqVgPCuZRTSA1v3FVa4m2pHd5SJ3idgFBJ84gJIBbQ/LdX
0a8CmT0TM0whmNavnq8dwC7cyyqdN6Zu35I6vrRESwePfG/R8tFX8xaNtpMVVTQRJbX5ppkHdSgy
neqq1uQ37rBXlmxEfPTPlorqMpoVrMYKhEoj/CdU2MYObnmxL+4akZkHs8H1F2P05j5QWffdEC4Y
dpbPffBHH0iA01VdsCnGIpBgK1sroLASF+ZRetn4O7V8vb1xUl8/9BQBAPAbZKD88XUmNHYeG4xH
OLTUWG/1PsBNucUu+fpuunDbMgzpNvYMS+VoXTNt8MvyCoP5aJAIQSZ4zEeETLCVLTcgJeQPr02T
p04siOm0DoYHK6+799Ipy7+brHexcS5N/W3d2MOt6t2FHUjhD1l8alo8wOtKJEggq7VEPYfjLIzv
fup6G42CzPvSa7sd0eOt6tKFsgNGRi8GXG35xI/TqCuaOaQkrt8psC9HOoFiC/4xvleC1gANyRLJ
4M75wFfXB5nn1sEF+ny4viaXVt6i6ETph7uEetd5QJTEntulxTSHldPLk2co69ALUETXR7lQt3w2
btLdpTey5P3nw+QCDTt3dGbKTL51HCg77+zYjh+yDJEikCL23vRAKrVVZtynQMo+AXe7xexf3vLz
14jfsIQ+1IKBueqry1mrW79UWT+HihMLfaHAtrOEg6TSOjvRKFK4E0q1J2780baDdiPUuDTRiBED
fcBKlJO2Sm8N6uoypYsbmnP+1Wqq6uBmtnXjxrnQw6GM8GKU1TyrtKKTPGpGWLgqfxvpaWCAPsdF
ewesXL5HmJcySh7hxbAZrc4Ih7g1qTHUhXucpT+BLaXG9imWue1vFPRFAKMDhHsK9UF10Eqz/eGL
Qe9PXo7QyJsZaDmoK91P35RNZQXbBjh7s7uxd14dzqVNjqXjotrC8Vw3+DAFnkpghlbY+llziESt
HYOkK8LEjg0NzEWtgl2gI6UHmt2sHoOu1p8A5+rDpm78KDvYvTMfPagSv6Os1fSDLkftY6YNxpfr
P3S9wqYPN4o2PsAXh9t+bWAnhO+qOa26MDI0h/DQmo9j0IkbR+n1KBhFLIqGJuM5z/TBlxnM6BaZ
JWXbh1abfhiacWG8qNz4U5VuqmKkfLSBoORyX68t5wpgxH7TtmMIPMF7gw9rsamnLPisiRKxG1f1
H29M3hLVvjydlgEUg4CGAABJSe6J8xuizg1pEcXoYdRY3g+Z5Xg0NYYXo05eDEOMX5cHXrsi4h22
/DNMBMxzCyQNYIf4Z2dltAPaLgYaNwzoo3hN3xk7Oy0BSldGZ6B+4/Qi3xREM8XWk4n73igEoph1
44q/Ov409GJLk+nGLfvu77Y14rddXwOyHTVQe1Xi6D3gwEGPt24ZUTcTRtuhTYE9yYIqFJKGp5l1
M5G6M4RFX7fTLhlt5W+g0gViK6FHwh93rPqt0PwW2WJMwX5cn8JnB/HzKaQNrvuLOAwiieR351PY
94aelWXXh4EwgJmSus6nYPT1d3bzQ8PU57OTzerbbKfunV+KZqO7fV7t6Euk4OztNLjXq7n+WRp0
43BU77ViV6QCMG+bVdqTGqDCbNTo6fdJq7r6Deru852IjETfzNKWfyeJXzdHz5PBieVlZYoxSEK9
ddtPCb5X5TbOfXcLaDrTN2kva+ttn1rOtInAz94XvYS0ZblKp8KoMsGmDrS4AZk+2F+AsANtibtU
OxaZE8MYCHJMud3UHN8mc4Nna1Kp7ks9pwbkvpaqxZYSO8jrruz7ejP6WI7R8auDPdyE5F450m42
ZhTN+3mUkAdEoNDJs6XXzg/amOYm4BlbfkbBn1LL0Hc4pMdtkyYPPjDJt1o8D49V5c+II8b6X+yw
vtjoSW+0eL5Fur5VoJdywKrJiGuLlVX90TFHUse6iau7EmT8J5FljdhO4+RDewrqbNoXcekYgNPr
Y1EWKjnRfMLEpi2j9otpk1MAc0+Usylm62vkGtO8XM6tf6OCuL5aCP9Q5kcdi3Io8ljrxnmnCmH2
tdmHeu/KvVFa7R6WmvWHEQejUMaiEUs+AXZwIZi+vMDqvADfW5YExTaWgCUfcxe0c3PjuX0Vcfxz
GERpqfIQuj7DRl5UOaJKwqjUehXmsO1OuivnfaY19VYmAmedzguNnCMtgkodMGSagUdntxQXlsd2
dR4XJs3SqqSv8ixZ+vJLo6Yx8hgUcTgHdbEVev1UVdRfU27eXTxo/dF1q7+u3wGv+nnLZ3MLEMgT
yBLYrQKASg6epfnNEHqi71B88Q1A5QVzQP1eC4LfpayH30HscjpSb3bfta6l9lpUR09dNQ3bSNXv
zMih2dhbOEYrQ7VgqccYeoyUZn5DCG/J/19NEB2nhbvO7b9uJaNXr89pbw/hNAz6JrZrcSyMMdhm
VFW2mRHXu6kOJOmQV2+vz9M6C3yeJsrxy5P9zHo634R9TLF1itwhzANekknrZjS+O2tjFzfrbRc+
ksIehtwucFmKC6vAr5NWNkwVNYE2KBNr2wXQRLa+mKEqo1rdfBOxBmOnVE3yW4peNH/+pZyyBWll
6ejGrksS1qC6SgeWE3aQ6+9iZYpHpxzuRsvlkr0+qRfuj8XnZlHwWNxq1y3MKoqjTklDhYGZJVte
onFTRtkt1dVXWSRrtxguA5ukKrEUTM/XTkJh4SqN5zCa5HTnJ6b9YHPbbLlx5T3qaDQUdJXtI2mC
EHCUB2YJpg1cxG5flKYBH+dm3H3pN5E9kuovtw2J3aqOmLeOMKqM3+QPdDW8KvntaxQ0mlRUp6yW
v1MqVwOsX2ts0fMa4uw7yEp5V1iZfUhA897IAy7cPGxucBrLSixMwPMpKm1WfLRKfg69lY0+lf37
PJvGPXUzWn5WNe3mXum768v//E9dHeclVCQIXsze2PTno7pOntZWrUhxwPUchd7/ylw17dw6647j
DG+6pRv51tZsfdOmebdXFOMxJJX+IwmTB7UbB/YuyZo3durATBCxfAAdpB3afvbuhsyVP1Qgxjsr
iczNNGBPYw6GfT/o9hc1I7+bEF3CmV0IwUOlPZiSlv0wj+NelIjTqbLleOvevvBltm+mLt8ZpbLe
2mIo31yfiAsnns7T0rBhMpBrXpV9ikbvMxZlDuPWmSEGm2QpENRwo2uLHR5zE77dTXzKNOvWEqxT
JY5GYOtkgGhR+zS+VndNIwsnzvpoDmvZwKECB4lMd0SMZRZAxSGMHa9/6YUTT6xJhReQODv/+Vi8
eGS9ZJ5nU0/1MI7xrYPAVyEaao1/foUhzE1hnIoqIC57ucxfjoJrmJjNgVEgTrJ9fQeIigkmJdX/
JVTzH7GDrwozywwiqP+MdUUM4PmvvxirnC0ic+ymwyjnLd26cdJYgByb8T6epuHJCRIumWickw9V
DNt02+SO1xy0zNabLWaFmHL++Qw/l15pwSHUszbXGqpEU4Xm62E7c6eOM67oVWPeasG9qlQCi6XP
R5RCCQww97oMVDl+agmvNMPMmdP9xCpgCzQ79lu9o/S4ME6Rx1Wt6neAvFOx8Ws7+aZlPjZaUd/Q
TwDL1+3g7nbvrCn3uo3njkawtW0t9v84fuSnIpm06NAAPfZXd1s6BNSrlEPtQlf052TLAY9668ae
e32SKK8DsIOU4IByX8fCZPD+DLPeDD2Xa6SHLfCuiovgQZgyQesgc/IbC31xQEqwyysNAGR9lHjx
4ll1sxm6WLjtfIE90ZgaCOuw3bdDlEc3ju4ruMCy5HSu/3vA1W1N7m+UTW+ZYWmhXOYJfF3xYha2
9yathTgYY+Wf+sISR89AKCBNXX9fUJs9Uo7Jdn1fNR+odpS7eHSMeyrb36YMIeeG7sBd6c7aAeWP
6yfhdcjG7/Wp4C04b8tbB/SdCRuzn/m9Rkee3fqafRjllG2n2v4XLew/3gIX1+LFUNb5hYPgvz9P
FOXDwC7kjuLCfNTz2dm5I359WpHqNz7t9TXKmXOAp3LA6Res42DVxb1K7MIMa8ut7qSmkQpOvbpx
cJaDcf48P59sVsB7dqhYXaNRrappzEx2mNO42zpqvLB0s5T/VULeNFt7CxAseLq+aq/fQlogHCHk
pwhD6b6fT2WpG0OAkZIVytlyt6PMf+u143/qOeCfsNzB9iYY5u+R0LwbX3tpDT2IWigSPXfJVo+w
5ZqKY5Za4eTU4sStrXY0eud3dpHTT1Zmf2O8S7OLHhENFJBc9FBWH+qgzYtEzGDRSfXhYPrVTqlq
vKvQTCHsiPu98Bx5owd44UiwZcgpoMm45Jmrmlkz57wMVj6HQjX6znRxXyxpr2ywjxpv5NMXtii4
xEWqDgZcwCeer2MkhmkU2GeGqdXoxzLx3gJmrW/kgxe+B2QvohVQBxds8WrNSmtaCPvGHPZ93pyI
03DzMemFRFUb/w+GQi+NPiBmn4CllnLki3c+CAqj1WptDjXpm+/9zui/eMIs3sg0i/98lZ69KEhx
CWC89VdlY57FsVnqYTF27xB1Gr7Wnf1UZcIKr5+1CzWPgMiFzefB1oN9s9qDquqM2hGuHrq1Ph+7
MWgfrQR+dhNF+oFzmhxivzGw8PWHgyPb8r4bM+3u+o+4sIb8Bg+X6SVigR50PrGlIXtV8IKHPpX6
gxgWc2c3tY6oVdxq5V7Yk4RrOIiRHSwOsqsXTNSxdF3gsuFANPgAdDelTtfqN26wV0ZLPJRLe4y0
MKChCxbq/IuqpoL3vQQcqILUPyytr7eTpWEnUUbmfafnyYMu4/He9KDd92PanYRM9XdFGpvvtdoy
TqOqy0OZASi5PtOvuEbPP4yo2CIwhp21jov9NvVVpxd6qII+PcXeCL9/TIeT6HiNYeQeQVuhxpQX
T2Zclm88VTvHeqKsW6IR8KQpoN6SdxQACMDuZnSyvVa27U6WGcWiG+HNpW3BYkEXppNDA3CVIPtl
kynK9nroSb89anVffBg8uyVBj27xfy48ORa9dkpvYGfouq+GMmc7cnMEsMJcSrF1aCW8ndq8fCfd
tNvCezIWApbOk2DKn9dX5NJH8gS4S4NzgTev4gaSki5Jh9mAnSHh6Iv5r84ZnVOeGsP++kgX8hRS
TP5Fud8EMr5oPr68v/xIzhmrb4azX7+rKOwfjbiQf7vDVH7MrRzDZgQqNg5tlb+MqTI/O12uTpYn
bjwLF149dABJdXXTWC7S1RdPiRDV3A5mGJstdgaz/a4cfXfXUyvZzSm9qSg2Pl7/9JV8EO1jaFAL
Cwo4ChAxV19+04uru/YGLZsixwprQ2Be2/hJ/sae4Edt6EYiLMOldl8IF7KaX8FM2/iidbwDEg6l
oBujsrBsnN+0C9tkZ9Ij2QdKD57cQHP/1rReaIfEiyusCERNzab3snIRg5nGbeF3qJRFQ4fwZat5
Vrr3PdRlNn4TmF+NvlDvlDONx1mhIPbWdrrk3msoUqBihvhD5hc4jmYjAE5rThtJ4dmpu52oIhtd
Z20cHuAVobDuzp2CSKYnebFTRjzXGygndKanxHDfI7MwDG8ND+lBmhrwFjZpBTd46zo98oC5iibt
JNkqR8dzywddK8sfML1cNGWIr94TQLfmBj5kdZynQFTbRvrVk6WNiwZgNKOT0yf18FTjkL2B+Z7+
jJy2qu9kHztIb0wtpi9FXNNhkQGOol4UxbcQ4Jc2NYgcgx9F5cQN9NVNO9NXArjbWSHwl/feXBtv
OuHNn+dy6n/bSh/vJezDnUcL71upR9oEbr3u3hlzlZ+u77ELLwvpDzAu3msDHPjqdI0oHGpmNFrh
gHrFHW1BKISeHx//eJTlCJtwV0m+cW0+38il15lRqkVWmDfCP/j6kO7t5JY566tPWQjuBogbHbEF
TLFXn2LKMfUqS7qhtBN9n1TJvGuhmtzIYF7dfIyC/ifQNw8TNKg755+i+rSm3GZ44RBEvz2evndZ
7RmnpqcIcH3SXt3utKY4+Au7mDCbYPF8JOwWbUuKTAsrL7U2PfpCma4kzWlTvx/K1IH3m0w7365u
oZcuDExghXAaKmi8VGswV0531UACUAtVmxh4L8nu5LX1uEWnhuB+Ln5qfuVvUsfIPl//4n/m/meZ
22KsSXUGzp+5wAtWN14DrHPWLJE9+p1HUkoVJzl01Zy/7TtNzDuEADXavUY7vKWzl56czqnxopwB
9BYQRe1Yx5DDRf/lvS2D4EdRpd4XMffN+wEdAXsbREjXfKKaIuZNnakyOhjx6HYHgh48Zsu5QN49
Sppu31pmhltQN1X3DSbkzcarq6Lfcbt67zPDk1jG9G6FhlLeARdvs2Q4tfg1IallzhPEyCAWuyHL
xaOrBYh6FZy/raqGMqTAELxr4zL/nkK8497ugi6G7ib6MNPc7ClFbRUeQzGOv9x27ueNKzvzl+FR
2XTUSHVCjsFDgkxX95ZLNDWOndGoJ+mMsbUNgC7Eh65zAMASAEw/kf+xfhZtrP+uoO66b7q0Mxfd
zE4LUFMQ8JUTkrk75QjkDGCKdr+yIr/TuJi4/eMI3o2Fg/l80rJsfKPSwP6ITqzGR4rcPTUjul44
vCkPD5Ygi/eYaiSg2xJHJbtWWv3PIYFcg17REO/jwbSGg54FZbenFyVOeGaZ8W6ueoon2OOJjVcO
0SGqzPKgx9pfvZVnT8UiGMHawJh6/qr0nmqeHWatSp9sv+mSrRYlKEv1Q9J9lXbXNHsEm/vQ7+f0
YCOfddcgKPktb3sLndG6t94lDhSVTSLzJtpMAM7jGyf29d3A7qXqQEOINaYOcH5iIdqXbulZ4pFF
EDtDdNUuFU1xVJmZ3Ygyn7OL85MCVxPGINeqzYW3pjPqWmOXbu9nj4Ax0EPKg/g79D61bTStPnXB
KA5uNDh3WUUzPUln82TBo5/nzHjwOlfcyDFflSBgMJOeUG6hHUvQskzMi0AF6drZ7yl/PFoucryk
6ngt2REqYdNob/ROFrfyv+WWPf/6Z2Mr1ptOI0X51UynxkhO5nXVI7JYxsZCvuuYZjDEswri4jz4
6kHPXH2vyx4LaS36LIpcfShcmf66fmO9fnOoSqAfvWA9ectf6Zr4WuL7ZWo+enFUPfgqHx5cs/iX
/Od/rNJdGGVRpSBMWGjX9CHOpzdOhrZxu8QOBQVVYh4H6w7wFjd278VReNAolUIdQX3wfJS69WcC
P2WHbUHHHoQNXg9T5O+vz9jrx8VdbESZNLKWZfXOR3GSaZj1NrPDuVske+kaKoTrjqVOq3IcKo/C
KiXuOnKDP2RzA7tkY6KqvfjeQK1el1xUIopRdHyeGbRbF8Dp93hq7EMwBuo+c0fcPxVdHW+etRvR
z4WzSlF7gYtT1zWJtFbHozOV4xdN4YRRob6oTLqfvN5Nd4PlJPdGlhxxa1N3XCnJzrWr4N1kpHeB
mx+llvx9ffJfn1N+CMUZnnY4Qa/6dW7tIo3YO07YRUP/3pnJljf10JqntID2sq3hTny+PuISpJwf
VMqSkG9gBVKqAQuzWu4gTtEBt5wQCP+89XtRvBHeFN8VKh/fV63/kNY51N80idlst9ppr8Ns1pzU
GObtAlUE5Xc++lAk3lQIQkIYEHWol6I+DbHq3g91GfWbWRVYH3rdU2J3NoJ1omgegdfk+8lMb5XG
Lh2ul79ktQVIwzXhZ5oTlg5xA51YGKujnd5dn+3nW/98ulGbQX9xEQMhunoupLy4iCfg92OPUknY
6oUGLCzNs6+WmxbfHd6AD04NrnQrdT+Pt7KW1lcCBAP1a5m1wO9Nhd56nSAVjpK5VuaHfuyKcuMC
Kv1KhACkTeQKVckGmGm9SUWXnYhHnR5WoxtAMJBC+wq43cRAitbsKTcM5AozIKg/ppYg5vqXXlha
wmJ6v/AEGRow5fnSIglPbNX6bqgm2t1Vp2l3QdcG79jJ/QFQr7lBNBBXVHP4EVfys6q7edsh4P+n
8FF6DGxtbmaKAjp09tUW68xqHMaqcUNgbO1jWQa/OMzjyUsK/2E0p1v+cMs+WS8wwHKaDLQGAT1Z
559doUiLYPzohk2BvqGje92bTJMDMpZ0/m9M8eurGs440GckMKCmQRs/HwtxTTfhtvJCu9GcvwGr
k6ir5NEQZvDeROR2g66r9tVCB/vTkKvprTWlDzINtJ9QrAiRzSJ29rEZ+dlON4soDKIg3um5lQns
XgZ1A4pwaWJMsBgLd5TrZh0Pebku6t5Xbjh6Mf6e1KH3HXhCCHXdLUG1JQlZrQFXypJhPuN/1ocs
c+vRFbXlhRl6xscYr96jRlX1AceGZG82qBvlqOLeCLEuLAbcBYKNgN1Oirt8/4uTjTSpnFMviR+d
pBEnQCWMHBfuHpOSfqeSkl6InmJeq7DUubEPlpfx/HspBRPZ0SDmGgfucj5050YZ96ibPI5d8mjq
hbMvhqa5J42rd6Ix7c00jwhTqyh4tIb0m4W6wo2t+PrdWn6BA4ZviXapuJ//gsqWjqlXTvKIqQLp
Ebz5bd2i3m7MyGD3wHpvTPbF8QitwZhwvaBVcT5ephderHI/eUxp+R8tvytOcVPY26H10QeaacRf
n+LXO2oB0MBIcnmTHaDh5+Ml4Htzkm3xqHspOgeFhhJJeldPAbKwACs3eZJ2m+tDvsZPkqZQy4SG
vKBNoPGdj9mDQO603hCPZjRNHxGkqLpNkxS5/TZWWoK1R5nXnyAeAsHNTImbQzxUublJGoQSNyUe
BXT7zGEcN5Yt/i9757EkN3a26VuZ0B4KeLPQBkC6sswsQxY3iKKD9x5X/z8oan4xkaVCcNYT0dFS
dIs6iWM/85oBDwJd+ZkGvS+6+lin95FSZWvAgXdeN34y4QsQP24meiHnP9mURnpZShEdg9EQ3CwM
kMaOU/nLlATCTswExFsbU9oXUsWvNb3iECulAVheER7Ik80NmmPKXjdjcx9KrbEZW/RHJK9oj0ad
hVeNMo4bWM+fRL9GfzWMlPrKqM16r4PPvAJXJCEsoOFKQXL79/uN/hFqEHTpAOQsb1rZk4wqFuLo
qCjfQK439hSkhmMNQ7idAm1ls72zuWmHgNZFR44w+G1j/HGTyL7eURQIoyPVkWajiEPjBKP1zaJi
vBvT4OnjfTZv3cXlwWjgdNGJm1PixTZLKJqn0mSGR2Bppt1GeXST4xzh+HFdr8ziZYw1SyjiLUWH
jEdgWVQNQkhPclhFR1/xRiBznb4bQlFyP/6gd6fvj1EWZbmmb6Hwy3V0bCMr3PNGhzYS0sY+SwBg
BkX27f9hOGr/cwyLy8HymIpD3xn4RUdHY9TUh7ItJqcbR8MxAsG6avtgrSD8zlVE0Rx7UqQYqNYu
OztJrw2orULiTblwN3AyGzcv9GDXy0SH2oAsDFTPNebTe5tk7heDYX8jzi3ud0xZ/RaaQnSsIAte
m5X0BSEKfWOY0Rrn/L3Vo2GAAtKsQgP/5vwKoQKVdaiuU2D0RovyW/pVLqVvZtIcEAP/8vHSvbMf
6dmQrsuz2CvIwfOxgrprNfxdgCFLRbFFrE/fFOnYrexH6TIy4EmehSfJpwkQliYTTeZhoCSqXORa
BNkCzH2DcD0S7nYfc1dhQCNoB5GQzKWLTC2z7YXGt70uKMB4KQpKcb0q/mwHeGbT1OeO4U21tjH7
aNo2nTWRJ2V9PKw8P++sAwQMzijk8VlTc3GVD7GnTZ5AoberAO+nodpuJzkQbNlqcRqAQLky3ntr
AVMIugftSgXo9mItkPmpSjOOuWH14kBAg0y/10fbv15xMOEwuGcIEKHo/NV/XK2xxzKVaNoeUSNS
aYURi40kWn9/gZtzy3eWKqFMo82n6Y9RdNyF1LxV06MlRvVVKOQcUd2KN7k4lRuzMle1+N65E+bB
CBNgr7N/FpOXDtUIicPPjr1EPyU0ijnoGjCM7wZxZ4IO2FVB3h/TQbX2KibPbpRY2ituJ5lL2q/B
c6JMW4/JgEOJIt1UrVneqZNn7T6e/XduEbTvqS5RYeGtWSJI+9bEXEsfs2OUtPG1KU7W9ViVmYvD
2dr2fWc7scpU/Gg5UX1cAjIaU02x8mOotIoMt8oEmrF64e8//qALkisBP+xHcATc/W8BwvlKR4E3
M93i/CiKhQLsW9GuPLbXl6ns3k4zHtJpXl91mq5tiHXybQHe+hZRUOocmlZui6kxtoZQ/KwKjNuA
O2WbymMZuikOD3qXvMiRhr26XEzffbhvmD1NwUpe9t5MzV6NIErYQhcwY631kTMEJHacpjqz1Xic
3JoOxMrxvpASmWeKEJp0debXgN86nykfXh7YPKs4Zo0asx2jLtwVaYG+mgC0M3FbrEm+BTEEXreU
G+V5Gv3CwO1K9V7pMEjHDo+YJ0/2i4ds0vVvXjbW9daCpn/MNdn7Ds9NzigatnDfqqiRCqRHcGj4
eLnfm6q5rD3Xkt9UCs+/YbJKpQzzuDgqap44EvplgT3VqfXy98PQ35u1jGEuknicDyM1mRIkuJeR
rFWFrbYJeX0YrGWN8//LIu6jlkzzkk4IRU9x/tg/LiklGVNWK4uOel6gRJwXwyHSlM5RIqveYZPz
a8yMbes11ZMyZMkKWOOSpTLj0N7qfuh9IfO7eOaluBQjSHDZsVI6A9amNDwrAaJVUHr0XYQFVGwX
ihg5mpgH+N5r2abQO3MHTTRy9KDSNpmq5CsisO881NxNqIKpkJRA7ViLN6/1Gz8IFIqMhjL4r1XN
WbAV8FUvo94JqS2UMm1VcTR9VODU8DoqK2WvKlDY8NKQRG8T8r/6lhgSac4QRjBAmnL41Q8zZTTK
PJFmnCiKa72HN43C84UEFU6lgyY0cEXUS84XMvLSIYHPSYpXq9VJKQP9KfHnwqBPKwHRJPQbsZuU
W8tzDJjLB9CbxQ7151DAlBJyjlNqXhtvy6xVv+WeKN02fNxWzgY2XzwIHRgavY1g4HlCLjg1qHHM
p/VWBlM/yvGnTlAh0BiFUL9IYcq/g5xn9jaWVN4mxm/m3hzD0XQLpeyLjQQTOXYbKxpv8RfxNTcL
9AH6jW+2rlcT+4EvLwR9q5SjDLXCrEOMUSrEN9xJLI3eDgAUHQS/DcQrbsJ6R91DTu0EAaijLlUq
1Nlqqn6YsHQxxhuR7yKVc5rIwHASwGjRg6OYtEn/ns+mXLiPCNVj28ht7Mhi0L+KlYFlD2BMBfW0
Os6+e16XvzTJpPcb1CSyfWMiSOLEtYdd4UBLN+FC7jzQPsMgiFdhHyMXUjN25Uhc3gjiegbQEKwb
tWMTa6VM3dYff8RQhEpntGq6nBFKQpi2JwHYmLauzV+jWtA4/fhCsS4urvmoUd2exXp1alOLja0I
qhZGuTYd9TIG5cN9gPwiBjdiYkuhmcD5nQzdGdvJynaClfTiU6SJybaTM+TwAHNI8TUdvKGw67xS
fsrD4D1qXeO1dEgi36mmXOd0jI3YUjhP5K9FN+GWCNWtv4bpLmZOwhKcwraatA18R/klNBu8CfED
gJutKhWCgKM0XMtDg7NkHVQlQyeyYo9g617RHJmeczHh4JRdWSiul4jJJwl5KVpDzRgnm9bDl8bJ
cyzANvFQpN9U5EtlN5fNRnZ7TrwGtHvs4U4kJtmZ0RXKyxBm9aEBRFHbSFum406LurGzK1Wl7oAV
lVxhQobkk1GPQK1ypbO0rdkWnWQLUBkaqOIj6jhGkImbLB9TN5IjK3GUEvWD0teCHx7mayGYRh/D
sjSR9OAKAp5AVB8pwS9xavzPaGVGD1LQDtQlK73aCwVlfkdVhBHn9YgKXZ9OQMiA7I4w0JR0uo6h
KWcbXj/1BZlYj8uy9f1Xr/ShvfeQkuyqhwZlj0KvCY4glN5twMue3/lNLPdYfmhitzNHoGHbqcrz
h4/32EWSQ/tuBoVwe8wAHHFRg9RSXRWMsamJrJPe0YrCwBW1Onp1mG9VFA+23jR+F/NCWukavrO1
DQhf9ClppsxizOe3HyLMZRXpfXXUg6nb5ppYuFIO2u/jr3tvFCjiVH94mElOFl9nIBIUoYVD/8Dr
lCs2EH3IYlpDnV2OghvBDNYE0kMhYRkj1VPK6RDT7tgm2ohXnPw9yZXC/fhTLoLwWVeJPJ6Cogk6
dMkO8Br0X3y5bY85skIuyQAMRvoE27is0pVsa355zl4mCrMiECVWh7o/9bPztemlusCwTx6OGeq5
Dsdx2sA5NK+NMTEgywAM//jTLlHniwEXeVCk5GB62mE4TuogbSzYc4414gSnxDJKDzxEOwk457Om
8SIWQYTnr6rlK0HiO/OrIXgx26ZTW0Dg5/yjVcOP6sq0hqOlZL9ybHxvsxHzZWItc2VTXrbY+FyZ
pJlYlP1Cun4+lF5FcalVwnAcZCnfCaneXVdw9DaV2o/XsmWaTun30SnLvWrv86MdsFutK5Ta2i95
Z+POvG7UXmcGA6i78x8SWJIwhoiaHvG0JqOOYmk/F0hXdu57o8xYOxHQ3fzhi5nNumjstC4bjuIk
+FexIH+hK22spEPvLB+TCa6PdiE1gmXwjeBUaE5UEI+WPiQ7fcrTxG7qxsO/QzRPH+/X98biVJA7
YmhEzWvxQYi/tQbSb+Nx5hbaoSAr96kffA9IxFfwOJeVecomOj1CrBugXIHtOF8hPfZSIfBV6dgD
VyVFEo1M3KpEMJndWVYbumEfFciQDimBYzpL5D2JgiTchPXQ5E7EjMn2ZGj5p5LnB2dsnHivfaLS
aJbjBMffeKmyAe+mf5s8T7tPQp4wpxr6X8OUx9+5u9vxOu2F6QCplQfOGCY1vJ28PlurI813yuLO
Qd+AQqxJSY8HYZ7zP9Iadcg7xR/18Yi9XbUVAt13ewpwtlfgzWVU+a1YFfpKGeC9daQB+xtjRKVv
sf2Fru2EEc/zozV2o2t00FRp9Osbz+zWqIeXzyy1XZA5sNtJmoDKnH8ezURtIJAcj3UCyhzlKJF4
w0e+Upj4r+iIvyRintnETOkaeO6d29wAJUO/GVYZPKXFbU5DadKCNpmOGjE68hS02yod1bw4Vxl4
+FuJ5vmZAsnPlp1RKWDIzr8Up8iqM4xRPFqQSSBElU8YGTaHoYfq/PExfOceBYw2M2qIJEillMXr
3qbQOIsk0Y4TeIUnz6JzHlkmG7gsIRDZHYqsh1yg5Y/hOSa3ADlxYHf9IgYwU9bG88c/5/Kao6xP
Xs4bDVqBOTj/cLX0Oy4FozvGeRZDXq0sx+rlv4ZFIEg9024pysxFBmNxIWSyFZalXGrHSg3ibd9h
ih7J4F2kxkQTvGukleT6na8ySfS1ObhBem7ZkzdlPynbsFKPNA/HfW6Kz0mCAtrHU3e5RefqEvAp
ePi0EN7yoD8Of1vUlZhHtX7MKi27iqFe7FtfCXYGvkA7AxmQ+78dj5iQeisY7HmhllrJXl0m06iO
+pHKv+SkkgnUVuwjp/MTa9+U4xoC8PL0QzUBP0SVGh1u/vN8awyhj25uFxhHo0UBK4rpCPdmIxxK
Sf6GTuDg1q0V7oIk//nxd17yu7hzWD4AcuiHqsBazwfWgwbNioqJxU+p/6WqpXH0haTaaK3wxAzX
p4KWtBvWpnwbjB4VRIVkl56juoGHP95JgZZgUK18qwm4EIkLsiOG2eLWawzVho2arVzIl+Ulfi+Y
WwQUuLDo2y6uyTrGEGpoFeNYJkK20eGmOEZbRzjWIvkl9jQXLK8PXayurDttjE3XqP1wIzWFAOes
kt24BwTz8RyaFygNBdYxlwQyHBwCddloBZ3Ua5GqBieBwtfRKkuBRG9ogRBIRdO/5oOnHo2S7BS3
30kzt5GPqowThpKUo+VW9biPxkZ+n8iTDhcnCM1vuAm18pWJ380+i3xrF0QRaC/Tq8LRHorQ7yms
1OXkjprVHMdSwxhKz8jjbFGLKhXLLy19RsJ5utb1DHtttI4sAPEluIC5XzVtDIyx95FldemLgXpL
OQsslLGdGHqyoSaQf7Za6NtdFcQnSr/pD8MP1QZr4z57KivVijZZEconbzKMLWlC+oqvcFDZ/eQN
qavzMT/pSIuTjQrM9CIrMc5LdTMqb9I01dVQtJW36aVSOgB6iH6EhRSJPDZQWB0zVasSTTK9uK7b
KvpVEquhIS370+cyl/X7qMQB2s2nWLlLZZTkdoaBYwmqy0Pn2y06aoNTeUWQ7DBI7pwkSHQn7kvq
eACGhmYjJ4V2I/j4qW/qQu1bYHp6LNkf74eL+itJK6EsuwHIEPUZ5fxIoZTYlkbShKdA1qqNgPvt
rZIazZcau+2toHTNVWUIyiYvaZVMuTSsVGDfHf6tLER3hH7Y4jVH8MZASkMMT/ooPwWAbdlSMT7L
fajPz420D8CjO2rvp65VN2umCBdRGvKZBC/gjMGkI3O7+Hg9xGGkpdd8oi9Q3Q65ga9OoCO4Sull
q3mRfwspWFg5gRefrBG38qpy/Ghkk5qdz7iQcDY5U/IprQL/UTeZ4hDXqI1fJeJWy2NvW2AmZWdx
kf+AsFmuPBZvYcRZaMr4pC+4bHKXikT95+PjRi31/AL1hMQ/eKyhNTVhE8lafz+Yo3QnRQEFRQ+J
LMXWMTMG5tJpL0qNrSr0wbJDrLzK6+vOT8d+22WZeldZPVo+WTqJvVsQtqAfiFI9lSvLy7Z95NdA
ScNgsKWsb/2NNuhq5Kq5ah1ion2CxAllc1eSsgI2AGXXzImqDMdRlL8QYPeNpqpXVuDifWbquQT5
GxZPJDWLQJkiStVXBB0nZPY08EoWMBO4COjIiHBDqJCtZIwX7+Vcrnkr2tCeQ2FtMeO+gM4zTkbK
qdYr8nAQr7N0e988lmL+GFei/FLmvfaCmV39t2WpeWSk5OY+Jw/msr+RYHkPz2RUThryVq5ci5qT
eP2vj6+Qy8CVUQDeIb3KXFLbXcxnaqVDLxelcgrxE74SraZ/FpQe3qiPjGAyJaaTJ5pyI7G2X3nm
vpiNGh7QHl6Luy4SoPl3AFUivSQyob93vrOTQm2j0G+VUzfJ0pdM7cKtVdBGChrBf/74my/iyMVQ
ixCIQCtV1ahRTqmJ5+NQCKlDvLKG97u8KshdiYspWqGKCiTh/INCQxIR2mn1UzDiyBuLYXoAMq18
GrOJbkXWlDtfVqDOFl53n2dFs/34Iy8LWeBfqKbSvgYsfon9C9We91731FOhDuYmMtNdGESJrTbl
NVDOly4T7+qpO+Rqdd8Za/Y9720rNMPo0sNq1unKLua46w1BbLJAO03TMN22saQckUoNbru4mVw0
CPrrOCmyu1gR069VkjxleTirk1bRX4dxgKpm7CPIBmAotPLPl6G2WmMyYLucxIqo3paMvm9sFDma
+4p/h3kPaoJ2mQ2F4pi1avzq/XbfcMdCLOxrfNqbIpTccrKibyvrM8/An1e5OtfdYPzwlsjAlJag
rzr2gR8DKzrK7ejvBlG7Mf1R2RtqruRYk6TjFfqs9SctBnpRRqmwUYQ4e619JVw7DsujB2NGm+tH
vCqzafUSXAQuMQx0iqrHrJDLwMXju4g3ckBIbcVlnDkZwTx3PzoY041VCAGU7rSsRsdXreaLyZ/1
3AHR7RHkUysp7qSYydxi6dVwU01o8tiiWusEB6TrgYONRnbjGUlv2OijC/sKM4/vJTD0G+rzfQU1
MKxfTF7R1m6UvuhtlKi7b2o7qZ8tsQhvypw7ylaQILGcPIMK5qTVXE6K/Hh4NpWxAdQapddYvmku
HatMtgnbCtmtSCyEXa4X00ANM8kiih40FG0J8shfC5DN6Q1xwixYyN6jinu+6US/yaS+KOMHX40r
+TBMQDbsJvCR+gs7s5Ztrvv4ZxfLySO2LDXFrCluHuSmVfYE3sm3UIpUILkhPjZ2Gll+4Ig67iG2
hMfJ2gOwvA35rdg50KuG8QzcZZlToASV12nEb20HKqNgHpLG6bpS2ilZeErDIXQUIZ02SiNFmHR7
ycbzK+tmnKUM6fN3rtTHsUNtcE1j4yIBwzqDLgMYhpmcwDu4iLWQUg2B9gjyg4B3A5LYe1oBG0n/
it0AItX6dlb3yPXXVIrutIkpzLu9OqxxMJfPPz8CSD6emcilQDtYriSRkiBYdFQeejrkzpBjadgR
dl+lNSadeV3pD7E5DLYcSytF5Au0C5Et5cA3YhVPM9fo+R5q2kbzDD01Hib5U5jc1tJ9TvPPVFpX
9QRXpKSqIroaRSe9sfDM+jLGKjDtwvG129Q4lJW5UTPJtuTPURbtxLTavN1f/99j/B+z8dn/umS7
r83r//mZNWEz3r2mP//1j98e47SCYxzF3/754ce/3v7Mb39xAWrlP9/k/WUAyuTos83Mb4dxAX/w
f84kAGR62dZk6/p/LMbNf4KUnOHTM7YNSOncmkDVpgn+9Q9Blv5JYDbDGjkLCl0h+W88xs8DEzpp
qOvM4HBKhJQ3YBefbyyD6m+rVx4RrSAPdhj7laMGubFr8OquHF80kJztifin6eGPifr0+23771bW
bwMDYAXVq8wNPWmZPKUjqJnar9STknm5mxuBRT9gCg4fj3J+YhmFwvbMwAT7TjBJqeT885ADjloE
2MUjIgO3glH+xMAgcEJhuIr7H9hnZ1dEZr8Pw38l77Juf7zll2MuYr2cSnqBfqd4rNHrTeko7aQ6
HbeF6H8yi3+fvP862Hni+3swLGfeeFvEDcs+TC6kXtegSXUMsl50rbhVNyUdfhdV6+khpTK1/XhC
F7Hc24AQxODlyHMeAsD2fEapdSgVZTb5WPnxSfbU+qbyygPOoQdf6B8rdRQOodxelerea++0ZgpW
yhwLj7e3HwBFh94gWutARZaQWxrYY2U1uXxkKOWmVeU7lM6LXSn0xr7P28Iu9NpyxC6XYRtnzUMM
7KSF9Vpk0Wccpg/CoUF0YiU9u1hzmBWYJEJPBK/AC7p4433eLKlIQuPTpLa+HdZALJoEoyOjMKa9
OZRre+xyFmYqBw8BulJgFJBPPV+GqtNr3SwnHXqp5TujGT5UknAtpQUY0AidHaGRp8ck4zUKSsFB
O4tKTB86QjEWBznTKldM8we/NYyVjPziPuF3EeMo+A6DfEPE6Px3ifIQ4+00GZ9yMvAu0Q5q433F
ebXcIHYm7QJdvAG2E+3x9ahW2CDvzgm9AOpPoLFpSi4Oe5X4Rt12jG349U1qRL9onylPeNlt+bXD
Z8Nq74PGznaThpogqad/sKRul1O3shUoFjfW4K0hqd/bF7S2uPq56t4x5pG5X/1SZpmKKv6EuDZs
XB/xaEF9yebi9seHczn5QIfZDRA50JunSm0sanB96Hlqzy14Mq321SrlQ1UI204oH4dB/hpMzdMQ
dtSjJ2/lxlvoyPFlPG+4nMwNUrJ1a9m36MOgAG00SSfVeggNTOFM31VTxfavfO2uE27KZtO1qN2n
buIRpoShq3QvH3/7Amz5798AUxCGG88qW+985+V+pagThcZTR8n61lCcQPmmyttWv0OUhL3wy9C3
Q7jXBcfPcDdxgoM32ZH6t9fT21T88TPmHfFHy4guKgQ+HvGT/0tXt9V3qd1L6KN0jmBc6RkVbztC
TvmVQpkhXamCuzILy/dgOfxiCzQo+XriyPB9gpHL3pf3XehOFPWM+17Y+0+qZAcVCLunJHPDL1mC
dr4d/Fz5EeediculWFwCbZRmQAdE6dTqqaOVLx3o2xYMVTd8z8RjwQaprBF+gLpy+SxQCf8eGMg5
jz5tB+L088nvxCr0MQuWT2qKJ6Ojis7kgaV19GHXTSfPH8k79zwN1OVvEcwB4PZ1yu8y9YoKaJ88
Gj6ircq+Ux6C1k0LFIMPaez4+q0s7z+eore46j8J/79/KeeFlrvMM6Yut4kmtGS8inSKq+1g7abO
vtfRdhqcvHXxuTRy/CFcL95kDx0O2N+7X/UBzLKwG4jLkm2R7cr2rkQO3rIhAvcu9eZnxGfawGkN
m9ah1e7laWVrL5KQ378Zsa0Zjzf7ACyDqSIAAU8jQT7F2a6P9+NrJd/AVRWyF0PFzN0JfdvYh3g/
oK2En6zkTv5x6p8GYdNl7nAbrNx2b9Z1yzn88/csVnuQ8iDLhZbfMzpR6oy+Y9yZ3a0fbybEcIBd
khrGt7V/UGo3GLZp+QQbVBoRwGvv/a8pF1EC6e1aE/ci0AeNstznsKcQAaX7yjA2XaVel+oO5w49
c5MvsXlMvL1e2eIpnVaO7XwgPvqSxd1liU3TQuqXT+gqYjJkGdsk3Xnmazs+K6tSque1JpZR5YKk
jTmrfZHhL11qVESgLCtTpRMWjDRgt+k+33l769b6alyt9SjeBDfOvmwx2OLLoAGoRkDH+9TSUlD4
y26qTYhWYGpsjPxKS22LxnqwU+PrDq6A50A7gl5+Cvt9Pl4p0X3X3jXSRgQ6flMGmzS3tSPubPFm
6O3adPoEJSRbeggf4s4pc7v+om5zJMz02wiNKVxmbaV/rJX91N0G0SZS3XS8UXyXPxx+13GtEk5y
ttIIuwhDfs+vBRKSOgrhyCIMIdrEByIbpdO4s3JUCZ1U20rflS+97qBM4IW7OnU6ww2DmxJw+Jr/
4puszcWM8wgz8bzLBMjnd6DQJ3RKEWc9WT7EBztqgJe48w2sZbbHo7MZo7tM2+X9JgIMsgdPPPxQ
dfr+biPZWX7bl9vA2/bUweToWSiQPLM9z/bSY4ajBWctuZnqZwQa1Qd5H8bUYjbVz7Jw5fSLlZ98
wZHybQAU3nycpGux2GMQkbt0/j6+Py/vonlfEVGRAc+SL0s0T13UljH5THIS7BD6iAdXfhW5PZ91
H06u00q3pb+Vh6sMhbe7FosfHXVKZ6i3kY6Zw65Ze/cX0p3/PlV//KDFw+s1nZTWwyCdTJC2CMXJ
z5F608ducC+A30huy+a+C+87/aqNriX9KpvcFvLjg1ZheGxLdIpBrnN/+m7tuVlG6uIOLAqki3sz
wATMab/Vz8b3wh1PwVF71T3beGB3edNhi33tmNgwSaqTufW+AKxTnqUYpWxb/cXTYmp2/5zeEQNY
99anaII+ADzHkQUH/zOSpOJK+PHx4qgXQci8OHTHZjcsVadOcb4FASIDuhR66SQ8WPfa9+iHpTja
t1S+btSDKG11YdtyXd9UV9pP+ko+1dd7vj19JRC3voClyF8FyU3vmpOyKZ7Tx/Kg/aru2HIiOgRf
sCxD/kT4Hp4oHV/jcSYc65v6kK9lE8vQ/e0YA2iSiWv5GnEOtv8I5GQDl4zB4iOY3KqzO8UB55je
CYVbVbtCw9x1z7IZP5uYjgFZxaqT6lupfXmS5ySPphFSGGjOnP+CvraA4KLlewp+UKGu6ao74S5u
XUvdeb1NVSbpt4m15dKEbSl+QQ72un7MTixoe0gLF8WhhCpgd9s89YFtTq7xlzpXvzc9/QI8LLE4
JCJYbHorNaoCQXbpRKl+tGF/DI+8/9pxE4VO/al5slbeyYWw1uWAi8utStJW0OedlVWkErb+Myvc
QrTHyq1Ge7qFLZQR1a1R21aHXeyFjLaLmc57wXuavjcoDd21P81H6Ri9dq/Wc7ISP1+kcRyfP2ZV
X6y7QKvn92j+s6dB1XDMV/mHFuD44yCB8vFZfX+T/WcJlxAwf2r0oNZI3cbJEYeD0jr+eJ8DBMO2
yx7yL4GRYt6X2MRTebINAfkKTmFuQ15g77E19viIWNO+8O5EVCi16lnNblW2W0fmpd175UO+WoW/
KEHNJ/PP+VlcL0GEmLESctWWhqsE7ki/cJ9Xbo9L6si7Dgcoi9Y23hynXJzFP6Zp8ahn2DugfsmY
Husg2QiHCNY2qx+IMQVvozwJhpudIt/m01F9K3Yfr9L7nwwqH8Fe6r4XXTnB7zO6Xingp1/iqz9e
eS8W/kffimtJtYXmPkxXYuvLjH6e4/8MqCz2oOx3WW1hx3PSrY1supiRaNY2HR/pIoxaaSOpaofN
LpOvjdlRU9S3cr4y5e89In/+gmXTuLJqwAF8cveIiTZpEWKjxOlj/Pjx3F7E3nP4wM0y05WpaC5l
AoE29IhceHNTh5yxsunnjOW2Sz27COjQrZFxL+sUi/GW3xW3WG+HjBePm2T2odk03S4p3VF3JtFB
HLtJXbk8JoYbkzw/dUdY1PomjFdWeO2zF4eoBzjp9R0/w5SuIHbgBJTWV5L/EmKYYv79LbP46MXx
QWtoMvGHEB8EJHBDpxzcHGelzhY1vG5tS910+n16C3cU+Ul/OIgvYAYV/1ZX6Ea42OXyly9ux9AV
ckDiTilR0qSM7xRrUl9vRcKzg774per5o6vFXmcW0FYfkhaaoeMXN4GymbpdRKXwLqgPfn5d+Dvo
R/XsiLvD2A3DNhmx3u+leqci0ebB3zTy1FUKignVbW9eTeVdXFEAc0cBmmfCPXoTTC2S47tWDBz8
4CbdGYTE0cvWAdyTCPtcyh2RRLU0HtLux8f7fdFKZafPXwjkFwfkuS1iLUoPmhBELa4S4kOX3X8t
LEB5GLbqh8pwNeVFiQ8Wqf30KaEzrq9E7QsYyuXQy3jBDC0xEBk6UDeGtYt6JsFpMeEOnJqjIGNT
vjbkRba7+NpFxJBlYf/v9UzQITqIztBdddZW1H8YAQfuVrE2Rr1yXb89mstNJAO6hxWHgJW6jNwC
QcSqBA7qA1W4pjyo4q4cbRwyW2OLnpTVzknr+IyydWy5cngVxVsj2CF9H/RbWbW7hlfzkCY7CLFU
gSLo0YLjGRsZtB2o1FP/Yt2K5sFTvwtfxxefvYgYNLOINS/5sSrb3alStqpHo9exbs3QpsxYSwSs
c6CK4W5ggtwAUaF+Nstd41+ZlYOKdr7mZvaGSbucBZRH6RUBullSOBMramW/EcSHWX27tUH/+Tfd
L93Jpq3h3VuqI2YuuwCVteBbi3R/6HJ8qs/D1eBQIDAfhVOc24nJBNwS4KnBRjT3Sr1tUfN68R/j
25RzaQ9oFplu0u2C8bqtt4Npg2b2WycYnixh06q/WuEqER2clHsUZzDVNm15R6loYjI/Bzrl+J9e
djDJ0agKr2E/LiI5Nt/s0/R/Z2BxyTYWat9txH6v5WNTkEbsQmGvH17L1LSlNXsa+SJGWYy2uGQD
wRyFTGe+KbIcqu8GS22mm74kfgTa5heOGdjCzwTlTtlusp1M0HxFjkle9b36GiFowuX1LV5Bqb77
o+arxkDJGFDJYgpmam8YY1/9UCmuUtvYnZOXrNxo8518sdFALUEXRDjlQuMJA5ZESqtBejAwlpZt
wbJJjZsfyTdftiPPaXp3quy8QMRu73/+eGx5/v0fjb14L5RBsQI1ZeywttVn47P40yzmLah97j73
+BNH0BNsg3T8hWpPLTn+Z4+ayj5mrn1bXCHFvPeo0xH834mYF+OPnNW3xLwPYTQ94AQ/pU5+TDVH
rF3U8dZaTZcp0bzZ/hhq8Ypk1jQKaTVJD/WY7c2YYh6n0YWxb0o3EOQxtxeUrSDejmtuZKsjLx6R
GBNxccSR4aEq8Qewy8GGmAAbvyZDAUxVuCXW9A1eGmtPydo2WzwlaRypyqgxsP61fa5e2GP664Qv
QmYLz8LPADOq0k3Q7V8rdr37Yv8514v0UwOSZRoxc60pJwy21c71y514RwCp3I+v6s922BUKKz2t
bCf5/f00t9vx3ZohYef7yUqMRul6UaIfApbbVRRHGLeVt4P/4Y5fQbzbbfBY5V8yY7LV6HvoP4xP
U3FVKS+lJNmp9KmP6cDQi6UV6Cl2Kju6PNpKWDmKXNNh2Xx8GNd+7uKuCbxC6hpGfsA9Ac+/gnem
PnjSM+3HdtWF/b3Agh6TyjsPFII65PncNImQ9P/D3pn0Rq3+bfq79N5/2Y9nqdWLsl1DEkIgUAVs
LM7h4Hme/enfyzndelOudCx63RsEEpLrmX/DPZRaqTznrVcZym4oR0fR6BUANXgIS2nnR/syvNss
fb4wKW5unFcfXu2GSiqsstMLRknYnu54A2kbVYmbCg/JZlmDkOJmvTtfaIQkYt9KjtG5SeLmDZXg
nax6nQKvywtzN0xOEzIZNMPbgxbvVePBMD/12nMQodt16oc7vfswj1jKb1zYbz6L/z2Cl8bOq2vK
yiNFarKKbYWYCpVpoO07qqFT/L0dIXoT7yTu+zvjtiS5XFeQ3SDx8Rfwe9erlSqzVgwtEVlonuCc
oen00Cgd+QeKZelJdG6DNkd3qGSn1o7ome5HckBFdYxsD+03zc969iFNP1B0Ey1Q0o/gmC3h9JKr
il1dnqrhg0nWZBaXWv4edR+a3pvTb6l2qvOTsI4p1hrJ/FDC/S7Tystj6uWCmoryOfShRD9vDPbm
HFAah44JGgifVxX46PVgp0gHh4uCzLNdfigI7TTUcLqWMrN1yM61fTLbT3H5kdOKc1OQncx4P6e0
ZT/pza40dn7i5CVSPq79T2s76m9lQmXBTYTbEasRhBE8PEqSB8EzzMnb7ttDmTrVPp28sd435mn4
Ju6xvKccSYyZukjpvD+8ly7u1QFYDW/1AEg6gql9w/C00bM7MkSnwS33p+VIdzZm2vugcnI8s+tP
VJFRo0hmLzDvNZ2C1F6r95TUSsamOZbuKgIAK/Sk3yj71MLrmCYVWLAT49YtHcrywNizzBmPWv5c
yzstdYbm2Jo723Lk0NUf0WxVYiyv3dpy9cDJ5r2R/MQzpxUfKLE3kdsJl44tXLgO9ZlqF41I6+7a
H2O1K3+QvtZin5Z4vviOZu1r/VLaG8DR2zrOMleGhnU2xA7MIlZXYq1ECkibgNBI8yaxl8NkN7dP
eVDuWiBB2qHQnKZ7Cqq7eYm9xzuj/WdjtdhrN4v16gesglIM1IbWqIj/rPhoVV/L9hFlIFPcD/7G
Eb99JVdDXUdipa6CiSLYRjmrJbWcpm+Kgf/6qSp3XXFn+8ekvjcjtyjcpji+P8oVoZXMdvXxVeQl
Z2o1+suexNGMdrSRujabYbyTpcOQPzT9CYdKffR8/y6qD4CUg/pg1A5czZFncat0dptnr37N6gKY
a9C+fhwqz1l+35pHi+5E52nPxS9we4ghlc1+Y/jLKr63yqsjCaIHoSzB8AE45tOvqj9lALMN9SJn
n/PJrZpPXfaNWSd08cfm9P7XbxMfUC9iYcIiXAJi9gb41Yh0zGctec70sif4ttAdbDPkkuz5u28W
qTuns0Zy2f0IKju8T5b0q9GRbW9MsqEc3uphqv3Hoc5yVL6m35Yopp2iSP/UrfGDmG86qNn0N+LT
/TyYH3ixvsxNXW8EWzfRJYNQSRYh8yExeeMs86LGqUZK8lznC6jCqEZ0o5RNSZubsIVkFEPNxS8C
3C3A2+u3oTUx+IwDM3yuLOP7WCxg/qgF4Fu0tJjQM/WAKj/Y3GrA0+icdjTV1X5rrLfX0suvAD4K
KwlH3Bdu86sIYERWPQj8KXw2RlqZSRO4VmXETt41xkkDyW8Bm0LXdfDI0LPiKEl4WYlns1K+dkM0
b+ze5TS82rxwogBZw75ZWC84tqwjuWocqzbE9O955CNuFaXP4diYO6xPfw81Nowbu3V1VpbPIQND
AW5xpgEsugocEyvXUSotGHuvPhgiUvaK2qIN0YqvPrQOyG/RsRVq7ZV59rNKyKRUuZDuG3n+VuCW
hn+LKe00o6y8IM3+pgEadJ1+rJBOwzRQU52Ii0XRh+QUGvqWzuK67778+KULYbF3CHuRrr/ePhg/
o0wA8uEzom3Bbq4oH9ZKjnKan5z8Nv2gS6ZyyoMR1xApw+wdysQe6mK2gwCDq5pRnKcCyje+RidR
YjuoWvd4TkhubI6IM3ad1+vq1vqK2wV+gVlBDqafi1vSKmIeJr/zhRnIz6OhPOIavBsqmKuDFTX3
c+x/QZVY+iSyOaDrPprHFE1vL2+EfIit4VGPy/Z+HCkWAi99mKJsOnWqgl+R/iEC172bZDl88hmn
03UzUYCh94+h3A2PkYTcZIFqrLOxf5an5Hq7opmiIpADl22RplndtS3iiXaky81zH9vVIQ6Z/UDC
Eiwac9PT6wggVvwN0bFuLxpiIz8ASGNmsNwNvKZpjnbjnSQNVKPoLOeQeB7jiBJcMBtYGqtOUbfV
p1aYiPSgvo8gNGajhVT7rsBrdeMorHshQKUBi6I7wfmD0gOa+Xo3ycNow9kt7c9xWRf3UjR8FYSa
mWE+6mwkB4JW4yDAdcSFjubeqA+PWQigBUJ0cpcqiYeyNSZxaYyEAApcwJ1iV6g89y8z/v/ZLf9j
oVH939kt+2iKXvNalv/9f3gtpvUfjj+ElgVn+y+jBZzEfyApLjIEqIlg3cFq5myXhbSiiP9oBnom
xKHgkhe/zitCCyEqjwCIqSUzQxT5f/3PKwJEs/r3a17JTRhImAvPgwdugU0ISC3Xe6qy0qjV2fnn
CdHPO5ua2E7N1YL9E4/2KW9q/SNSBPPHxMgm1ydre5TY96dkDEdnbKX573SKsy+v5u3p38N59aPW
ry4/SkeVVpFBfBowUVZnlhc3xKpSMs+YWKqnVivaXZPGxb02m+gB2Va7k6Qipz4tLA+tqwA8Yikc
BByzjXLsOsrghyx8AURmltbPjXuRPwvVz+1OOft5nXphEDYuqrTN8f3x3gBxwawwYCikrCcZ6Lqp
OqWG5Lei988STxrCLWriWpk8O3NoAnXyW+swGu09t8PsiGYe/hlLLIsR+jJPRpzEgMrqdJ8pVXcY
swAwVD4HJ2vw/WPe2+LQNlHqYhg83hupNO6TElM3RQ6br1lbojZGtcyG7lbzPqpiy9j2JtZcRraw
X3gHub5u4id9akXW00c+40F8X3YSxYD6sVDgoiI9Vpv5UYGmaUy6Wxb4EIcQJjEA0Dra5WN1DAPC
cNnfc0ntRG7eZVmxj2PziMgYVpskphIenYL0Qdro9t4u+/Kr4RBbi2ISf70+FIJHQB3a1jqH6NQe
JQu7k6mstvpeb34FHBB6TCbqsGsxsWz0C8OKcus86Z2OODAQ5Kkxx41w7QZg+QKIItwnVqbeD0/s
ejABuuehSEV4wYQq+tQpIDMOUK7AjyZB2nyqG62S96oVR+epLjveBTHUH0ILNV7HSLS8QkZVDLPn
o/0LS2rulMwrkLL4M28AiEpcQDh1knvD3jRR6Lj+mcliUw6AwT/HZSnhVAqsW0x4H/z5UWMfogSC
QB3RxUuo/SqUHspaDtBF8M+LBOGxL6LyvhJySXNNb3nDdWIVfGDR0iubA3bTFgYFlXi24XJ/10U0
uRLhqDPgRbSfivxXFDb2cSCbeopbI9kZYY/wbmeodAwbYHtzjydvaSj7qctyxD5h1mXTPN6JWBR/
Wrp4mb/F3AtNMVDn6/nLs0gIMC/+WYY+fldPjMSop794hpKDZSDt3BVpv+8g60OpSOoPuVlUu6JI
tc8SuoF3Hb6yDk630caEL+/Hq/ALDQNOPzR9OruEwfIa3quPAeW0GMHdQGjB/RgpRIZoud1bflVg
P0CjkWut/tBkTee+v9SrMPbfL4Papn5JXU9fp7mtOncGsg3BJbOyh1yxjWdTiv+pcx9KW2xsaass
T9J6nKShIAUQy+OBXp0yfYCeANg/vNhpQqWiMEGsDmqAoEzWuGVVUgmNKnXj4VhXhplcEmAkP6C8
EkCsDXWDgojDLmzr7ENbfQyj0nRyVcsdoeXFNziieDhp+UXt5vmg90O/cbOsIutlguETalT1ERFa
zPauT2yszAnSRCX3V4DQomqkP0LED7GfT7ZaOjf16OVT0LVQBEVFe1EGvf5UhYqenuqRfZb6Gtfn
sGqMQ4BOwF991YXHSh0ezMEyj8pQ/WXRavuEL8RxrkfdtQPzdy9nlQsJrnhSI/GjG30smyvtO8GV
uZ8lgUGjSHpAwbmEMWLyO9Hs6FHV4J4peaI7MdI2bhH59b3eqZdZnmSvtOOWehmdAKWTzHt8jCNv
suryHhFI3xOz4Wlm91Sldn0qMgnCSRFlP6dCtxEE0tsTSq3BfmwQO7PR1aALMqsAzZHlfH//v7Ej
EVSkjoky8yKnsiolNqY+qn05mmf4i/Ze9FTSs8xPKKxm891sABDus2yL8//GjgQbhheTjMIxHyeo
fd1SjfVALtXSsCFiFMbD2Buqq5i5dMy4S08F6tdOMAN/X9B0wB2HbuNAvHHmLa4aQijSI8oTq1PY
6vKktmnCPglVeddlon3q1f6oykvCZ3bd6f0pvqkc8hELixlDX8BBvCbL7ffqNamjJDbsKbTPRjTn
T1Ynd64aqbKLZkexQwZk2CdmPTiDNalO0gMTNdph2mJQ3ETL/AhVBUFO2xH2+7rIMGbNMEh6IZ3T
ItPwFjeLh6xUqkNS4+vim2p9J+ZUfRAYARwpNdj7LizCIyIM4UZN7q3Zx/FlUX5E1RI98OvZiJJe
G/WiNM9jo6QHjfh0Z8dF8RhP+ud2lhXv/dl/Y4OD9kanlPCSZuu6KgZvV0OHS7XOdQT4v4QZv4+t
Qn6Q1Mk4pPEkHgfb+PX+N29iNoalkY8tejiLPvFqgw3pUM+aMljnRg4Nb4ryn/WIfuH7H7lNyoD/
8JaAY2dNF8GB64lsTdJ8nGGjSyFRoS3mqvfaRJ1Ow2AYn32zbo5IxI53QVbxqNUNmpOKkO7KyG4f
swpOe0/BYiMTusHUUm6AlcszudDYeXBWMTE+Ankriob4osvRdFSm/iHuh9lVEj89tvokH0JVnTw/
qiKKgtZw1wzKcKBUOG0s+1u/RMctmbW3CSpIFa9npyiUNAvwG7iYOLVwb4ftEUp7/5EE1v9h6qL3
otHMDwVlxaMeZsld3oNBrvKwPby/TrexDTVoIlcKZfwW0vXrHxKP9LpHv4ouuhRXhTu1ifKlUgIg
vk0ajgUyzVne0s4KwktrdYW6Vdq6vWzRMADgTNQHypkE8vr7iC0jVmv3/cVPqtkpSoFFeAF2ydLo
8BGiDsdB8vsLJVpa38kMC9K3KxCsuXWJfW186Ma++YEAV/kx0UTw3E0yzfE2re+amQcRSHP2hKZo
4+YGzmOd4Zu7HjfhY4UGppNkunKIbaQC8kS2cbSqe3dUki1N/tsrBcgANwoBOy05Ks7XQ1SKNJwK
Rc4QlvRHt6xTcbBiYbhFZfeHZhTjxpzenm+ya6JVZDBQjdPW9X69TuemBKR90bM+ovo3Y28qhdrG
M3Wbk0H0oa6w2IEs6aW5OkxGlebpbKvFZTImaxdU+p3IbIgSxTx6ajypqGaNHb3jXPqY6UNwqKLm
1xAJ+e8Yhf2T1WbpPsed5Sx01d/4bcvpuQ5kSdMhxHGJkwLdhFoIrkttJvLkIqJAdfOgQMmzLtRP
cgm77U/PD91WgmWCBb4G/e56cWu1K0dRiPwyT3n+NNRF+Vc3xRUwvHI4hA2mmAq6TvsIgYStG/b2
zQS7Ts4Jhh1yFRIM158eQD40s2jSS4Q2wnOgc0GoJtRbuUWQczcOxV8xZnUO4WPxq/V9wzUtCYGX
BpzO+3Nwu8GXjG0xDuIuQXlk2ZCvIohq0EO0iPT8gtx74ii9n+0MqJZmbmP3IpdbqKzbggwXINZ7
hGegDIH/rdJsXSDmmossv0TqPF5afY4hWMrtfas28Q4Xm/5TpaAvhgWq7CE5DHWHgj2K2NHJHNP5
KPvIA9jY7Xp5mEl3CF4S2MSDutPTKPhAEwwPGsPQD3pmTS5e4/LOnrrxHlPB+lNZIanx/uzdhgBc
4swcYn1LRXydzQdFKvsQCcNLMw7plyY2YVZpgeX2VW0fetHU7qzH1lbAtczR9RGhcqCjm8E08uca
HZMVFsptfhpfeCuTJz9VzLvC72mA6D8s469azmsvk+LpPp6z/jHOzS3S6u0lBYeMQiEq+y9F4NXm
bVohD3acpReex9bV8G6HSFP2G3N7exHwFVr17E3AMTcisVMmm7NRmclFkxsQK4j33idxaR6EZmzJ
8rz5KQJXZIhBPtMxuz4EaM+a49Cl6SUtimzXmBioqrGKCxI0qvc3zBuhFZKBSG/oSEuiMPJi5/Xq
vNkRhDi0OLPLEATmXqE+sJe6qjmagzrsrEQyDl3TfZNMSFtTO7VPXTLS3O6G0KsNRPns3B727/+k
29VclL25BIAfEVutGcgRJl+1Fmf8Iiy4Dhl1PGe2pa1k/fakwF03gTihU7rowq2m2FR8ZSqVIbvA
14geerM34KWN+b4pwuxoa53uSiNw+feHdnO5WeibYNeHwg0EGaRgV+vKpkrn0Joukqn+0+l1uO+s
WfPKeFa9pO62vHlv0zG+h+cNgTMdV8j6q3RMlgOrlZNivnRZGnmjYfceZVXq4EGV3wVzgH3UDMAv
VMfuIe/oYHaDlm3khDfLiaIMtzkn06BkcfMbxBKbWr4mLoMJAyE3e0BMebzFDbkJPRd40jJOpPUQ
ulz7pFAPqnJZUstLL7iapUbRH+RxGtzC1zpPMrvB8/XGP4pofP6TJSXSpPXE3KLruxSTMTG6XtJE
QRu1s+zma6AbD0oXf2qGhZcSKucoz36//63VY/Xvx5BcU1AwZFHBdFx/DG3/NlPKoPuaIUKU7sxW
L4F61MkBDoHptIU9HVKrNYAwc1HYtaJ9DLIm9xITR9+iFT7WV3V+kGMfd7e8nRwl7DGty9oa0haU
TE3OlQeiO5+od8pdEqn4YOWTdaj0RneqptlS/V5pcDAgjC7QCua1WvBlXHfXA4o4gNLsz915Qjn3
LkOK3sOIXfvgp1W2s6pIeDilIeyAcrJXBNRNgMA0aNLQJNH01DyjJBZ5OK+UXm7hCWgZvKhJlidn
2UzzQ1cN9SN727pLR93y2mZIniWiWc+q4H7OGozs2Iyke7oav8fYHg9V7qsXgSuhQ7U8/tsCmw8A
f6wKSl9mcqehRnVvBbTBcVlXPLzkSoCeg+kaCpXG99f6+tj8OzOgW5b9tYTEaxJ82g7KVFlmdx6a
OPRio1V3+AVuxn3XL83yGUI+di7JtUxr54ao6YeZ3Wq+fJ56SzB+TK7NMdfcri/6b/OU9LtsjvR9
VUv60cebb9kZ0UEaEfrG5Cl9aDJsuurOANCtmlveYLdzgPsYzVj2BQeYKtr17rB8qZ4yY+DH2Tls
OAVTF1pg9tYTeH0r/zsHi4wiAB4eQTpP15/J47BRok6XzxaCve7EZQZGvqthWWnpRzrYjFXxQ8tT
1bZ0mJfqhywgIs7SBMcPR9DdjAii45eWgpyInjzSeBjc93fDdWa7/ERqaUu9AcN6Cttr/W4tjHo5
siTlnMS67pKmgVaNBugKit6De8nHo1/p4aGTgl9WwzF5/+u3m4Q6BzsRZTraFlS3ryeo9ItQKoxA
nFNrjO86E3hOFFC1zBAF21iM27VYmviU7bhVZaRSVyUEvy3nukxz9Uxmke21TvFdgtrcUUsRfMiI
0TcmdkEVvIpdX2aWfJqQDpU1bHSN1QdV+sAj775K0d7Xvk+Zpp7kWi0/2gs6R6ekgBkkgj10+tWT
JM2aI+rM389dkjwlSb3lE/3W8CkwAK9BMgJX4tUFH8qJFDE56jkaysmlJK5DD9X0nZq0mpt35pbt
zhsry46nIG7SZSR1WE7gq+hP5FhCJpWpnrng/XuiRPZQMSqPmilnWzN9/UT/O9NLU05+oTtQjL7+
Fq6uVtZ37OGuKcyPM1Vitx+kT8aANdWsDSa4p1K+yJjC7tU0VY6VXQuHlHWialN/EWAN3fgv9dAU
Vu9JOrZL8Om3HqQ3fyNnDNcsUCCgUa5/o5FmYTn7mnIeeqF91tR8/DA0RepNZRfsLbq/+ywuTLfo
5/jp/TO2zPR/51D/e3aA9aHSb+t0dlYrIZE/odBsK9x1QuwHLDL3tTXXfxSMvXyFaoZMVIgGJ1WG
ZT+8Wm/dBOY6R5J2xvFUwYKQamoTppt0iduxsH0X+Aad5cX87Por5hjGdhikaIoJnkmtyL/UWr9V
FH5j62I1gCQuMa68FNmvP6JIdaFYw6SfcTM1ToEsBUetK/J7I0Yk7o/XBg0XYDdIWlPlVldrMyUg
hdSZT6FC74OrpHmZq1m38eK/sfco4C7aqIpC+3LdtiARC42uHrVzRKBzmAPTPGRFrH8apiG5nzDE
hoBM71qtbXnraL7cK6vdZxhIyJMTsSQ3WWBc4IXRQwQ4K91oQ9Lwpcn34qwNfqYpu34X8qjA3lLK
+D6K+vhr3UrWZ8pYFcLykfU3cXH1oUwN+6IgiJA7c6/4P6W8kT4Fql5+bMsU0xAJA+9Wk+myx5UZ
+U6exvNfsPFiqGe6nPyciTkVzwAjaTkiMagS0L8tH+xZBHu16mMegUFJyl1cWvVPFImpR0qRbt3n
vaV7iFlBV7V0klPMAMvQbWe8R3Z23ep/+5Fv/mVXfa3uGryO412gt5P6EIaRcNScuqab6l1ZeIrZ
GNV9nVJPdyKrln9qam/+krS21L1xHodjhHR+6yRKUaVuECbN86S10bOqdaVGV6/wn3y1+RAWmAI5
rTrl8qluNfPvRYQWzkjZDB4B4xAd4jmgfhwrTVIiTlDE97hyDvYOi3UkWoxcaR+SyodPUVE5r51R
zs3v08C23HW1sPYh9CfgQJNKrOynfTN7TToiUVcVavpYEYkdynoghKkabcadwNTrS5tYVKQqeuLh
fqgGnlN99POfcwZeqKVXFpzyQTB/vjqpv/qxpfJFWMfl2+TGY0U/L4Jn0uW102UDeiyFHccLTriA
mKLPoRwdhdz5zz3TDykpyftz0EvGbxun+GOkxsXHJU+Bb86LfuqDvP6l+gu8X83KIkG5oBfyrjH8
7qtI4zF3SU7ar2U1D8mhVdrumzVa+jEWo66gvlibv5IwnR/UsUEUtyzNltisiPt4N7d5QtgeTSHC
hlVawQjTq9QpNTSutH4uaVCjqvZUZ+3BnEZNHKe4gUyjdb6aAXyup289+vCmI2eBcpcGajEiX6MD
bRdxMPa7VPjVd8F+JFlWWsSmM0WvHFOqsT3MwMb8xqmJ6pqCemS7k+VZvVhItiL3Ms82bLFIe2gD
WU7cforNxNWM0foo2tJ3ZMUMvykZVoK70eqNPWr/cedQy27I2Oa5+P3+TXZd9Xi5/3npAQfQSpOX
LsL1pSnNvdRT0wRYx9vydcQqOt/Z1Sj5u5HND7vID7wux2/9/c++JKar+4XeO4V92mVL42z1IqRm
U46hr/tn5J70D1XkVxc7l+Du9Xr9u6p1H1xIh/URXT23HLrK7VPNPwaZ0D5ZepSjIYMCwFSR+3Ek
rbukUKONl3E9MzQWucUxAgKVyuu7zjUw9xIqBoftOdH76DEJmtSz+th0tLmB4pUseoe12Ko+v/VR
XJgUaghUFan1XS8HGu7AsrqsJ9rFujTGo8opAjF7cuhN9t7s81/vr8M6vFwGSY2QhuWyCPoafNSX
+IOMUtWf/bk61BaZ/RgjZtAVSn0EHLTxoL347LxedT63JG5LY5IiKGXG6+FVWm5Maq/352Huh71m
zK2bgm/9GBZRf4x5GZwGcrKn2lGNbE3sH0NyPHTSVOHEZVy5LX1sxwxT2+OHw3uk7+hIYOK9MIqb
D7ZvTi52RtPGa/jGooBgWKKXlw7bGsOgpU1jh3o0nBMxGSj5aNaTEgqFw54rR1F1vhcO6hba742V
waNZhVzAw28Djb6eKsovQ9pW+XC2q7o6TpYkHXswfztwqIMbt322++OdsKAKsWla8DCmvIqe+iRt
GzVsxnMQGJ+jWGCmlwS6k5T2XaBNf+pXzkZA3s2iCrVk8TfOwhk67gNlqvHc1BLUYRwCkeiotzKM
N+ZwsZ2SKZAxgTTCr+cQo11pSMZqPGOINDi9PmV37WB85jlo70nRtw7vm58zWSt0OhWAbqvdTbgm
4zAoxvMc1xnyRwhA6cCiT1je/KLwVGycpmUHrA4TRTLANURpVP/WeMZi7IcBO+vpjPZSuAe0XOwL
M1C+/vG+4HXAKoSJVJZu+vUcov9h+XmmT2e51X/qafdki/6fYBr/Mcc+997/1orGBf9kkSMzVK4j
Wsx4UqyykSC0zLEEQHLOzKlzRRJnO8hJs9fHjXaYzDI8DkRcO8nqo1PfR8iI5urommEeOE0aqU4p
66GbEyO8/7vWmQUFN+gxJKgU69mra/swO0qlGgHW7iwFfb8vrVh1kaGxjnLBk//+p27KD8u3UBxZ
sIPo/YCuv55vGnR6FPlWd+4IwXeAt6UvVejHD0NplJ7aFOAW1BFMqI3yiWwr092oNeXBxx/41BKJ
H/5ffg73AiV7mkI0RK9/ToomslxoYU89QKpOs+DpBa2x8Ga0cTfN1J6avlAB44PdE/6IIG43V26n
5M0x6vJhAz8lbvc8s6NjmsOOX4KH1eyUfZHh+ydRHgZxfS9jZOXqI6GsDSbBNQSipFqYUdCeUmtX
ZlH/OEa+fagsNDX8aYCMD5/UnNvsYNPOdSwpER8bbOg8vdSlx67J07s5FVD0Yaw5QAFHFLBhOLdp
MWyghZYfen141eVip6SwjAf6xPW8dnbW48kd9GeRztC6Clt9TDRSrDBs5Z0V2r6T0ke412Lt/P6K
rpTClzOmAvll7mDbgcp5QV68yvjlXq15oYv+zNWBJLg0zV+AqRIejyZKP3DA3KaG3D7o1XRosF84
YDH9PYp98amby/JS6LHpSYSEjhbIESJLurSzE0X36oHGt6VKEuwETLQkXWvcrg61vVH1OCgaSDPP
dlh8tdLOQspDFbSfonqnhHV3r5Qq4b8Zzl6J3ZbT1lP6JAnRHCqcLzbiutstpIHOEnT3aYSpWFhf
z3wStgBoh2g669aEUIFaDCSekb6xvrdXxuKmQ4F0oS4QY62+MtWFPGDvPJ/xPu8cqe5NbNfs/FS1
w5Zt6BsDgocPPIJ+3hLCr145aKhkzK0snzuQnYgX92gnWNkWHf6tASGfKBb4Ntezvjx+r7ZNQIuW
TDxRzqBf0MOBDLWbS/vJypTOe3+H3j6jIKbB4+JxRhxCbHr9pUQ1a/ofFdX3XjnKiVI5hpJ9Kif9
Dj2OLYn/23NIo1sBHQYmkwLfzdVOZVep/UY9J0Zi7qRgkh2shOoPskJ9z29j+TgVcnFJ5XmrxvLG
MMHmgaoGK0mbfT2hs1R35PCheraHwPzSBNpPJZTlX1Jko8hrmsPGTf7G+hGUAD2m5Urh3loFJ42W
W22JB+BZzmTFxdjAPEQWyuFCMrqv7y8gO4Ilur7d8K8lDKJ4hGAITfXrJVSMMain2DfP2KndN1WZ
W15Ut8FDW1CsgiGimV/GuG0SR0sk61nRQhkgldFWljMPRn5nCx+UeTERhHatRtBLDqSr1AcslNfs
schx+ovk+Dvl2uBrbULZODaaUiuuqpG/OrFdolbcZWhl4VTWI02Rj4jlBVGBZHpk5EPsaRJhBY8o
ZPydVXfanTkk5mewkLxdorR3DZ3Gc9tGYBZxLqXaS6gKSF06lo1ZfDZ93IGhK4Q65JWq/1wOKSIf
wcDE7wR1qcY15lB8MwpFHUEFTcq3UKs+D/qY1DtdtBhl9pmUfo+1JO4OFuSDdhfwlKaIWE6g6suI
3xaMjXRa2OUIeuPC7OL8Qzrcye0nPQacT81l6sVR4wn70hGo/6InLT0NYzajmGWW/tdpSmyb/F3u
oYKD3rrD3JpwKgx7pDkB/JuI69ag9Gvg/rYTUtNSeHLSVttVhY0c9RjpHaWUhJKrkxjDiD+3TGFO
x+9wqeEEyX2XLgLvSZF8V7pJ+ovbgQIcxLCS+zQ1jkoyc++L0hhwZyyScNzZIs5+gBaiFrPUPXWn
mGbpew4e9EtdaSiYGUYk8l3Kywk+qJ6br5RvB7DwAKmeZXkM7rFrTQ/1FLTPjWzNPxRTGupDE+ZK
ySRpNUU3bZiNgwXuM0Ztc2pHz2j6UPuaz3gGf/TtoPcRVorCj6Auoj9j8iwvK7veBlhhg32iX7CK
lRRqzyWcmvmcRzgbm0Z5xMbK2rehKu0nztmOxhUKMnK8cbRvHwCd6v0CsYXXJJPJX5+2KtKLdAwl
+4zyQH2cZGyya3WTLXF7Xy0sWAqvS0cUnNvqTJfa7Et90UpnwrP2DkGC5iCGQkL2ZvFR0LWtSPj2
wuJ7xL8QP5cEbu1oMhR+aOLOKZ1LCxCzX6B10zfqYwPtcL91X91cV3yKdhcUKHt5Cpahv3rbFB+6
6Iib+TlqzPA+tJXZU6hourLZ0tqpVMkN8Mn8HGPk97HV2vx3UC624/qgurFRSltEtWvo5bKPlp+D
iwvgOfqr684Pnb6OMEFI53o2JrcNq+ipqf3pDoKAuatUv9pz9MPdrAX6XY1ug2Oxu/EdjbZqAm9t
LFCgvMJkmfRtVkGMkku4hIoguAySlLidNlOoRPpgo/LwxkLzBpP0AAWCFrEmhlGlrqPBbI2zCEMY
P2oaes0kxMEoUe96f6XfGBD6BlgjIoqyEKhXoZKvG5NU+J19jtNOO4kgT9wST7eNAa1QVi8LaCxl
FAP8HN3NhdL+ej+h7J5YfQLHRxNY9skduhBjljV7ruDJEzaNCyMPhTcHg7JrillHJ2KSNtqHKxLA
y48AS6PTpyLapS+2uo3iqk4SNajDix/2APsbM/cfyHLQYMgirQgALyzPpMCCh65IV36dodYitWdK
1ldhS/BF3p/65RK6DgkW1gscFHj7GEOuw27UOuTADwtojibKPg6Mq6Dai7nUF9cUP8KZIe1a+a6p
Ajv440/TpOMttyglkvmsyfKBwEQ1594846HZ4WJVxg64ddtpkux70qj/jIUmee+PdqmKXI8W/QGc
1SEegl6GWny9A2Kpk4154atX46T+kwIMXmgOTXUOtVQCwfBf7J1Hb+RKuqb/ymD2bNCbxWyYTKOU
yUyVqkpVG6JOGXpvguSvvw/Vd3ArmRoRvR+ggXMa6FZEBsN85jU+8iq0EPAd3JhGpCa4DQMVW6kl
3O52CM0gGcHBAmcEsHE9CbPonCgC5PUlllG91tu4wSAMKsLHP/Wdos31MIsK0WQCPInxsf9SOSWd
KtMqXYur496qVOVsSVl6Sga7/pyloGJVBGc8MhbLTZMofCprEypgN1ansYrtlRRsgWSdTwA3KU8j
TWeV92r5EbrGV6YukhHTVM1ix/8sfdRRygGLF5YPqTk52wR+khdFWb3Jgy6loDsN3yW1GmAnx7Gn
BCJYST7fWyzK3vM9B+YTnaLFxqgrx5+Cfpj5LprYJ/BTtv4c50qoROBg1tNyyTERbG3xGzyxcyp1
YXrEidz5A1o8ut2kbuvY4j++GMnf3rpAvLkOl9f1Vin8QDXpMNEG6jXhUi7NvBJe3sqpeKvvL44F
meMcrJAYADJZPChhBt9xiEpIBVIWv0jVJP1RI7Uct1GlpDKIeXSiQlrJXtBpU47Wbt7tNTnGwqkM
8YN2Vb1xzg7t3osEWsTymjLCOCUeZLS5/MFaqTa9N12kB1gYyC5Uq43FPa6EeCTniR1/1cbEfpom
2nPSmARP3O5oK0wAZDRLap7xZY2OxkjAEI59dsR4OcExSm92RSWXe9mE1WxgPo9aZoSX4ABQYeWg
v7erqDmjA0I3DZXGpTL2aFHqCtXB/lKOKBNLaYY1VKpW6Mc30j/B4Pe/wqHWvxVB2qLc3RK7Gw3u
BJSl6lk9A/quUVDHoV60Bly/jRq5cAFS0bai3GXdMLCmuJN0hFKgXiZ4R2bTN4A0qLfqEkZKhROu
7OMbQCx4GXzmjbdqLYqgy2AikrQqdLrJ/1LKdnaXqEgVl3ojNjArzG3VoWMcF1gx1OE47ZvAyPZd
6gcnsAMCHrNp7zULgdVBQaVL7qENNnkYHjMqEs9Vh9JsShTzua/sFsVaIYOKkPnLgR1vHavDBzLI
0i8fX663VzjtMs0G4QX0nQ7t4m4t+7CQEVVJviYAKA7CCu2jUhQ/Ph5k3sbXp3IGexFvWiDRgZcu
trmu+8ogCTn5Gg74/4VBZnjUPjuvVuxxLdS+fRgBANEaYStwEQDEvb5o1DjKRynwk6+lEppu1cmq
J8V5/VBnRbuVOR8HibjqoSjxX5e0QT5a/tBTVuzwmeQK2wZTZp7gXipbOzMbzwriYNtoDhLCtMg+
BfK0yqx/ZwdT8weihgMbSgJLqRPKt2lQ5lP8ldDRBPTsR+lrhsSb6jqiF8kMOalO4CvKr0bHc+zK
TpLe9XUzAJLRxw66j17uyqEIH4Q/+i+GsHxchYw4e+YuGaiCGlPypQ995yKyMnmUBu4idxopXGxz
tQyfYVrIEPqTCskqtdP8h9jxqwxbtBYlnKBpoh/UOLMQAGbENmkpvCussek5WTRsLP7E0U7yrCXl
7rNPtW5X+NshXFtvzHbANsBpVIhUHGBFAvXQt6dcSbtvchXgPxWlyHWt3FXvLSdhGG8AwNE5GL/e
AA1CXClPY/zVyJUQI92s9koqU/+IpAi3jB2vvDnvjQc6HqEoqi8ztPx6PGkWalN0KYYKZJqeVqHV
aqOXtNH12tmq4zCsJOPvBP+0NecmIDQLbqAlgr0YJGsqlbhFz6NRKd6MtvM17KzxpRd9WG0tmv6P
0PxhAmdpKgH7kSMUffo89deUARcionMA5FDgRuqE1j5dBmdxsPmLCGtXUv+V4kp9l+uy/lLYwtmV
ojya0ImOxCDGGf6A7BZ28LMKwW/jqFHu5K6u7ybFCLbyyFFzBkUQNxfNntIotodi+k7ms+YRdHMN
AXLkiQCRQH6mGEsfERtw+ZDGLcoIGREkvl9FMrki+++o+P+rr/3vuTn3/1ZfOxdplP/mOvhfu/pH
/vN3wyvxO6dkMd79+j9v/9//q8Wm6f8ia4QGBRMAWUaNKO3fimwShfJ/zTTjWVWUzU3G/j+SbNa/
YNux3zlsiAjOeNm/JNmsf81deKCsnHz+CTZzIcH2kSTbUg2M0uCseAk23wRRCIV8cabbeFDaKBbj
o4g6f1eVSXPfirg72T1KrUkt+sduaMVWUehUEONMxy4vgAzJSeqJGuns2CgHT0sbcnNKzzsJ3prb
TWl2rEwZk7Iw6l6izEREMp++1EP3uRqjHyIeuhdeRX0vG2iYShJF6L8+B6tPoTi/EnWbqw//8w4D
40cvgUIItfm5esirf31VCVJftCFAGKPhbN/B35a/l33l0g+X9m8TlS3BjR+FZ92MxmNZFWvk7jfg
6tUUmAEQXQK9ORK4oTSakenEdETkxynsd692NebnvBri4tADLsztetgpg49UdQAd/pVGLBqrdjma
r0lLYOn4xZOsFC8iHPHqLswRuhwUpOmQJSDYXVreuC3SP/wJ9SI7xVrSHYXWWBSRZSO+GzToC1I4
xXem0egPdV0VuLUUvE9u28VD41Yo3LmKmjqE/K0EEiux1yyJF913PgFbc8bzQhojdb8xKKirsBuV
qh4e6Wdrz2nQVhPJrCN1bqE31R8lClXTNZtu3CEjYB4M39F+9rnl76Im9SEly7HWr1QvFmnsPCdO
E4cRFDg1GSLB621BgTAox0hXH+HMVV4S5vmvPA0RGrbQ193TptVxWRLGCGFQC05xUA7HFKhQhW6U
NDBZYo+NZNtpsTKx69h0ntdMk2SPYEg0S7QtimlN1DhmUjfisY7i7y3dhk1v4+v28aFYEMLeRqF6
Q/o1q41TeObG+buW1vtGUBtkio9yjh9rXYuWzQc8EaTHp6Sq2iPIrek3eCxpG06yCT0JsMYuK9vs
JUuLIEKlFKs9lmGGhOLz0XvwWRL8ZzVpr7VT/9JqeUXz2bHiJ7OJcZJXxnYLpMS+ZGRqOdK3zo/R
KKhKDeEoI2qsRPonfbCz71ZWf4+MfgqAn6FG4vrNXGXBSVLQT0aTlvah6jUWri1TYla/2G6JJ+sq
aNuP12iR/s1rNAc2QJ1g7KIAsSRt1JNQizgcMJ/qivZVTUZ97tCiasRkNQmEXNTsfLPf6Q1aaxtr
6qxPZlhhRd6QODqeeAFJXcfpr5VpzRvz+jKBScvuoJlr0jleUsmapmkTUTrjY15iOi6hFfmYjGbm
AazEUFQg34hurLibil58AdlKiSM2rMOYJtnrykx4epYz4dGgeU1Vfe4qLwIhzBqCOC9xj5HoDHmt
nxqBh6gUHwlgEe3WRjN3cVDgMqoU8vidI4ftT9GwgMms17NNTI6RC1TS9D6e2XV0ilYXWxuZBaA1
eLYbsDCud3erpS05ud9frCT/Uaosk22ECfB3nOpIDu4+Hm2pqjEPRzGD8ThM/A15ns5fjQ6ps+uA
Tnh/ydTqlTdA3tcoGcY1xM+8T7y4ciJMPLpfcqeXaEK9Vs4/dq614KynxB3qhtqZZAcr23d5jzAp
FAqoCXG5zboai48jDQa1CWHKl2bQqm/6kIZwaup8pTKwiMvnpUYnFr/LWbQDVMEy85Qk1Ui6KlAu
o9xotJJSadtUWXg/+bLtjSDMsAPWvpcWAmCN40Tf40zka7nBdYj7Noc5QIK3hyY74dWizDY5BAlN
3o0XSBXDHjR9uRO63GwtlbMRWvZT71iPdmPGB8tXMQF0eh8fkOQJpQHCYd+BAiFrcAJ83f9vUeIr
3dur6GN5WgFiYkw8N/b4HDQTl3OLG6NTUz+9OMjGbZIWN5jIBuie6EiDiRB0XetbybYMW+M5AR2x
AZRiPDREUduVXbqMg95mwl5Ajpp3j79yvUv1IB+GTNbSi5KhkoVgGt6NCGZ5tvfUGzGmyQasEyPT
hw3iLvLaN3p3Hf4afXFGdDXvNDWW08sgstrVykbeDrIGlCDLq88oskG1yEvFjYpY2fqSqDaRlu9s
+oNrG/bmbqDww0alXUXErN6UZQaY5EM+SOHFQszW9QnVvXLI24PfacUlj/MCygkQilzyc4Tuv8FN
+Nbkxm6ooUuIZrLO2DJqj+Y0TDsRpvXKzXV7npieMu9m0nje5bf+0193SSc5Ghsiji5a0GEujujW
RWjTwRjM4F6JBW9PLXdPMQndvdljlaLQNF2Zw7wl/35gIFnxulMPYpVmwvLiUyENG4fgt6KLrPtP
1WjIz3owFls6cv5d0yoKLq9++GRXVrnSXHvv08ww1bm3B07/bW3++u3gRI0gm3wGhgi/0zq2BzJa
0caRrHBnpsGabsMCUMPFMf9SqJKEIUibAwu/PhJjCvVKr+P4Yjhps+n9WNxVJs4zQZWZd1GLG2TZ
YDhDganf15Md7YWMkL+amdquBIWyqeK42411lW+RucSUQgkqT44L3ROlP35vwswER9l+MetS2QWm
FqxU0t9dLyJYEse5EXUTxEWRMtVRF13Urou2UgJrN0rj15g2katk+hqoa16Nm30BgZunFZI0BL3r
1bIH2e+kKY0vVWi9+E3S78vMDnfyFP5TxM4DYMs1mu7ty4o0r4yM/tzsgzv7Vor5a0cYSTSloexE
l9iAA5z66qtcN/6diEKKnA0mOZHV7uqkeJZofio5dKkgls1t0Xb7mrrIVnUbibX/+Ca9XXZSdNKT
2WSBf1tWVPLA6uFpc4MoDTq9emF9UdX+MsH09Ca/WMP0Lzg98yad4RoEWJT8nbmMc73sU18mbTe2
0SWXJiPd1CKmYyUZAXSuepjqX5jInGEgICkaEXilKjbMESaTzUZuwmnfY3CAorFx6IPR+Gz7RvqD
BTfGlWjjbRbXm4NzNDOcDZOSn7PsSJANZFUkpvhC61s79YMyfW57Ed6FTtph9ASCB4OrtEhh1wE3
42D7frbtBow12LN+9h0X0uFBcdL0px1UqLsJBdhT0pid7qlNrj3mrVE9BKY0XvLUUF8//qJvKg+L
2aOohBUXqnawwpdQFcv2CxKQPLik+Ti5fmVX2xQI8QH/RBU3d0XzyC/UTdZFqhckyR7Us3Y/gqJ9
NX3FOYxCxc+tSA51hWeU2sWhJyuYhZTyAAjBslzVTsRRnZ+1AWZj0yh4xHObOoPve3qNjWrRG/qG
LPx3kAvpaNTPSCcnn3zDKT1dBzBdpZThUULEYhWZXy0Bmyfwx9lVuZkiFe3g00GRD9QbadHK2tyc
evpfFOjRUEf4RTbmOPOvI0g1XQ6sYZLOI4Io3H0NIEDgaivaVjfmHzNymCyLdhsAHcL2RTruIHFW
KMjIXxqrGj3dKK07NccTKOEl8upOoVeZYBDYSMr0KaZ8hZlY1J2KUryEfj49gq4tjqmT4p6mlz9U
K/vcJXQyeWVfzHH45ossBBiSbeWmQhxSbf29r1Jv0ns+SVWDT/yPF42La07gqcdb6NZcLxpkM6DK
jSKdtSaR3KlW07MzhfHPj0d5J1jgHsKOiCYq+QU0tuthfKmk8CWbyCVGHCy/t4hpA9TkcE446U17
igF77YSfl7Os/6NRG9nKC7To5c6X09x0ovtsEq6oBLjXM5Bb1DSG0cjOVW+9ROXeMp4kHyfVf2I8
6KrW2jZWcg/wyxE4Uo7Dg1Y5ezF0j2X4J1AxtI6dFQn9W7OSeUbgYUBnEEehhnQ9o6miPh/IQ3ae
glY7aD6FMGWMVEwbZl84ejb3dhHJL31VZZ+E0eC51ZrTRvb7wpMRXdkKUTfwUIzy19R14gwSEwKs
EsREWquCq/PZub525neEtAWNIXQ4lpcmcGS9AguanWneGttR0FGNHNCsH2+Tm/SIFYFu+ebZQYF5
KZ2U4uXd0hnJzvabDFEngk2qwGT2RygDHw91+zTSpJnjamhN4LSW2yHsMdQu0Ig7g5oLPHVsQWf6
WYYGsooBnyavfex3ftr/jEcJffE2qtgB1L0ZJec4te+ANXL8tfa+SZyZ4rgttfAxt8tjquHlm5ku
QOOqz/diRif31TFYszyYN/v156SsPz8gFPdRZV7KyQVZ29bDWKfnMqEZWRpUufQ43IuiDw8qhG0s
3LEQIb5H3VsaVhO894ZHvgeQ7Fw9JA++3vlGTberMob4HOn6tDetuv7kj5X1aGniGEo0xOA9aY9C
l7pZ0KZzDtoI4yiXgoe8b2gKSTQ4j2NSK4dApiaR++pwkMoxeHTaOHpoFf/l481ym2fAQ4BmN7PT
QPcuC1lFafqaRlHv3Ewj5gCwKzZmHxterpvyJkjxH28s6VTYsNc/Hvide5OiBSUb9I7mqsFSaALN
KsH+8MMzBcVxB6Pkubf16XPfq79kO5i+tgrNW62WNUDvMx0uNbKVKdxuXGYw7xQ6c7OG/eKWAgwF
vqyfwrPTNM95WavnulFLV+R5vrLKN4Vu2Na8qTNskkIY3ZDFFT3Gsajw12CooTjEVikoWyfaYycV
zb2VNU9l7phPYd95Ja3wrgRGVzspGhDqU4eN2Mrvfuebw1GdXVm4+KALLerOqrDMqdPG6KyhNeji
nNM82WZiXFR7eo3Ql67NPPskoxX6/eNPfnvTEr9Q+JhjPHgaS8EfwFNVZalNfFZ8bAQl5JU3MC7X
QHu31x9fc64rUA9DzndJAisaVBASLQ/PcT30d04ciA11x3I7mfqnRhlXEM3v7CFudnDVuLNz1S5F
ZvTKTESbF/FZqpyXNK+THRZBCNU5mrj7ePVuMz/yYxuld9QFFQQNFtdsrVZiaJI0PvdC+VUg6rFV
fLX+EtgpNkyt/Avk0Jpg5ns/jkH/jbyne7aIoIoqylQRS9FZiTXpwdSaL4FjSofUlH9//Nve+Waz
SRtIDOr8s07l9a0ZQvidGt7mE9wUWKhpax7MaPjdqaK8H2W0cT8e7p1EaS6WszeITljRpfKWUqY+
RSZVOU1hbj0Cc613dhhNTxOYk41jIGKOwt4hTKzpgV6dfazoXb2CJPbqqLLu6tBXD3VgTPRWaiv4
2bXtsO/K4Y8WDslzXOHElk1JtIL5fOf7c1XNm4wYBabT4mOoYWX7pl5op7q2cOjsy/giFUhtWMSZ
eS013uAUa8Ym7y4UWnG0zClWUjhdfJjRj0o4x5V6MpJ8P8rBsW1eku6PJqm/CagObYhayOi7Os6/
cg81MsaOyyqOug+8LHORl/hsTxJyL625AYp1iEW3cqfcrgqXCeUQ+KYcQ8Dg1zsn88HGxjyfZ7WQ
z13nPDdC1p4q1X7Q5Tp7FnkVroRXt7fYnKLOmBPyCoqpi6u8LJtJqio/OFNBi+EqQQBDwavbf7xF
Fxj3Oai/GmZZccgJ9kVhWsHZBEtet17ipMfecHB+tJVXM51eJ6B6WSA91PrwDzD5tfbN6gQWK2uM
SIBHvROc2R07SWimiweL7JIP7rpS3fUOgK7Uec38o28G28yBnfXxEtxeCoQl7HZ0qrm7KL9cf1rh
V4ne40Z3VvB4cUXMWGP3Rwn0wsuarx+PtXSKn5eb7Hc200DCCzb84nZNWw1jXlUOzloVP8sKQVha
GoE75pnab1BL2eljXP8hacHHiCr0N0Wu7PtWN/OD3nAVJwpW7IQ5zkMzBvKfuC1N3HJTQARuaVe/
y8anuA59/AulBUhj0KP3kpUgqq/rQ3YvOVCxPT9FVNKi7ryFmYKX65COjzF86Z2KZvGTaqflzu8z
8x8EQtFcKkf/Fayb/2DzkVaumve+PSfKni9jVoWy7PXS+1rVOUkZRecOU0pkr6bfNo3qo69KO61X
u6Nh9VTep4iilgWHkEa28hnrl8PHH+U2TqG7SkZNdu3MrcT5efqr6tHKOuXeWgnPBttwI+LkjzNV
0b6vRfJAllN5SCb9ytJW/vMfj0sAAcwNIjngyCVYRTWGKcibPjgHpTmimqprl6Kzg2fQ7GeZIO5u
AJ95yOPWuv944HdKrTTwqDSStxFS0NO9/sWFhIlwRTPhLKs07XDB+NP6WexlmpqWoHGjiLdR+Een
lL7ImLlcRnVU9wqX0Sluw3BrNBGooFI/xbZ1WZmaxtDXeRUlRe5XqqCQDtCsvp5aJOX1XB5yTrGj
/igpg2zKryqwgFe4rfh4D8kns00ekOQyXaFmCGcmvxsIzo+Aytf4Nu/cwHOxhSonfAMHCsj1VIq6
CWrTiJ1ThMzKD6eggYtcebKyC26DHzqGPC2EkhS+lWUTCMgZ9d7Jt09Z0Z16PD3wVXbqvehrc41d
+c4jNsPIgQgiygSYfF77vza6mk9aZKrCP2VU2raJ08e7AJSqW1lm71Va0W/SUl0zH3inbMQBZ/XA
0BIpQ6O5HjWv1AjIY+ic5CwpSheOqbFpCpzsCj36loy15Wa9Ge7TbuT6xTfA98TkX7TJDtEMr3Am
bmsLplFbSkcko+Hmlrb8p+nWVB3eu4wA7FGb4STCq1gCxSeBiNMkZ/YJFnJ2KNTKxDYeZYm2Vruv
XCA/ckUrH4Z2lI/Myr6zK7nexF34c+UEzJfe9QlAJYbTORsKUyddBqlOIklKi1jduZvy8iuG0ekd
CWRMKFYLb6Sz65kkawfV9D9L+iiwZ4aNjmnKppSQesuggqhDbDwIaURneUqj3VCGhZsjUnWfpuGa
dMLN6znzWcmsidqwh0IG7frrKiC2tYLL5CxXQ7eRh5qifxt/dtBo2wyT8x9vYYZDnZ57mmCMwHqe
zl9bOCFV8IWvBaTQXQx4ccp2g2RXnl3n6c4M4Y3z6KYr9+XNRTAPOhPfUHaaZdcXv7FmC0NEYlBB
JWZDWTp16zYbV56hBfGCUExDoZclnJWIHBl/v+vfRt5qFrJcOqekifeUSaho5yB4YxdPMSeycO7W
vCzYi+532t8X0t2QyKe+/6wWRewO5b00JF7gVj+HSOwhb++M8rPvIPEc9fxz1V3mnTXhTBP1cnmB
QV/yQOvckqcqK6RTS89ga2X9szXV8X7Og16AziUHTKIlb6ydZwuHzWOfJXOg4tO2klFfpMovW4fI
sc2V7PX2tkHYgs/F1yJfxjVwEWCRkSdiQHHg3NFGx+fcjw4BSdJd3dcudlrJQS9pA5MyBE+2HMd7
R+FU6SLs9i34qcBtbbtD4pJFQ5T7d0Ar8gIMbFoJu29ODZx/vjMVRDqLFGzm1f1rG/t5gG6cJKvP
oo2cndGfp+yoJBSiskRZk/C6LQqRUxFocEDpe+kUiK4HQ502IVokjysl2zzVhX6yokG4VdwTNgal
dQzNRr2f4129sGPM3xX0czL5H62DDi3Ratx9fMPdZnsoy/LQqeTFwOq5aq8nZE+dQwiiOudOx41i
6JoJiy05oEgJaui5m0T0WPfON8yN1L2wIVRhI6pi62tofMNqyPaVgdapb1TNC8rc3c8SgP7kyn6L
wbDWBb47OvYfsMrKGi355rMxcUqIs9gITfibNFVPymnCflE/o722nYbI2khqcaE3x3NB7+fjZXpv
MCCb1LIIQuYBr1cJIFagp7Whn7MkGR9MA3tVP6fR2OLPd0BOb836/eZE8+MovuhoKXFK2SvX40F7
oW8rOn4cLmZuqTqpZ/Xy2i337ijsQlRb2Ing9a5HyTLY9jY2J2ckDodNX1YgbxxtVflg3kJXjyg3
ABVAnlGE5GYdsOthQEfHUEMG65wpav8gS233uUgC4XWNMJ5tLZepemZkGLE1SW7T4CbagrW0tkIC
ErPtlE5xYNiZ/bkgOJm9CUb/j9WO1qs9Nv4n0dUoewS5POuLEbBu0pDyDVmcLHK3H2p7q1pF8GQl
WfLZ8QUgbtPqUNXN8WCBklk2uxzZtXQjjwVuAEQl2V1c24MbSPz3DRDO8ocT9odSpoy7cfxarTdT
oIalW5m9Im3iPlU9GiQ+DyDYy6Q0OSGK1G7RWFF2vp4CeS+DaAjc3kp9D2KaEayc4ZvNyUulcoPN
oFlexGVsTNYyhV3pyGc9yiPoY1Cd2rLRmRXK1xqNhpXDoN1ERcDpkWeacZcEy9gwXX/QNjOSvk2H
6aT08tG2vim99r3t7IcoTMEn124QHyv7exGOzyJNXAVsdxWnB21AT8XZUDDdqlp7UAVCUtbvpvuT
6r/pB9MmVmkJR25ZpbuWhnLkS16qXtDsdZM4vC9pJOUU7TLps92P7YZ2zKXD6LRQ8q2cSl4rVlrj
N8nA/Cvp/+F6AjkEzPb1r+wI3oUsyunUjT2Zvlo3D0NQpb8iUNYf3y7vjgRD4t+NEbq61yOJQAt7
O9SnE4Ks41f62/fs7Pxuatt0+/FIt9kmP4qCMkkunBOQ+IuLDCig4ptONZ0KY3iOGv1nk6YX2wQB
WPRo3CF+52LC8ieq/X1oNG4ap2fBo5yEwittCvjymrfVLcxmnhGPInEkaoSkRNc/Hu3xCI/dcDqF
jYX4dKfqd4Xah67V6n7ggpMrt7U6mPssVWwcKDN6NeaxwY3wpA1S7lkK1ZLeLO0nSyth/oq0Xum1
39ySiGuAsUZejaro3PK/nmAhk/xZhaWcpMmJ7wy7IgJMmvPKh7kpfDAKce38ZeiTIFV+PUovnFat
0JA8JeR9O0UVcDFHJzXuBLGo24a+/a0rnLNWOOrBTOFC+pMcYCDo0HHE9TrkyHfWI8TLXyKcwVBR
FPIpEwUJYknPVrbRG/jk6kon2uRb8fhynxNvL85GEuslMldSd7JMXsHeiaO9peOjkikT7H95aNKj
gzjHY4TjvAtjWd6TwYfnIa/DL36g1ecUhiPeV7XJLQWQThnyJHDr2kFBr+7GTVg2Doy9Ltv0NNjd
IrKCfd9ZkuVqqJy4faFTNpNTLH/1AvVDbdo5edb8TNRGZ8+g1n1XGX6AdubY7nMnxU1HEbCARiva
UUZQ79jnYhu2ce0NoxodaT7+zsao2/el1n6KRmHvpCi82KPisBFLJfouBtlB570odjT0h63fG0+8
2g8NNP59J2VrRloLZUjyD0SFYUjTzJ6TTyK06+1QJnUkJ1o7nMxC5XlzjDa4oB7tisCfQPxXsjc0
I7LKsf9E9906Rbo+3oMdjM71VNknrSTr7DIr2uPjhrG95hT3bRfC5WiC4akEWnI/+on1W1cyzaPg
L7uVVDYHdKD7lY19+1bQSCD45z+Afih3XP8QBBISYwxDcaoNoaAsTCLC9gXWmSvyb3bXz6qN8EBs
x77dJUOtrCEV5nOz2KmzliByGLN4Bjn89fhZRY+jkbP+pMax9UWRGgDP1mAfB0FESgAy7pU4qj53
RtB8bySylG6ovUbxhRt0duR9fMrfSsqL2cDDAm2FdMCMuF1cdmOgqX1XttYJ8l58h5ZCynadDOvB
HMbnCT/pntkhj5bEvUapPW5+ZF3R/VS6dHym4dC8aD3eVhnB4WNcy84FHZriftRy60lqsuwU6k6y
gxCGt1SJwQm96XjXThhHoWCn7jJnzHhem5CueqbXxp0ateb30arCT3lZIhP38Y+9CUtmoCbgd6Jz
amk3rd9CCyh51nZ30pSy3sVZE5/A3MR7oL/Kpq6QA/14vBveEPJx9JgpQwIuBnezFEgRIOtLRc3t
k+JLzc6C5f6dBCJ4jJyyOXVJLXtxrXQ7dn+/14cJ6dlU7391oVX8AIBXb7lR1Y06wpH7eGI3DwgF
BBrg9KWBG91mKmOvxXqO5NaprGhy9klh3pWqWJMFmp+hq61F12ROtukVk6Ygs3C90TVQuLIaTc7J
UdvHvkBvq1XFMS9K5Z+Pf877A5EpUkAESbFspMZZaKR9aDon3G7yR9PCPQwNgGZfNuqaFNxtdsqP
Asc3d9vfiuTz0v6Vm6PhrI22mtonqR+zXzlA4ws5qPzNRH3o5MRT+JCO0asmpZWHi9kcIGYOsgmj
4TpT1nyXJCkGlFuahzEbM54WKUbGUOoPgiS8dzVKilCADOf3xyt085a/8YJpbasIA9AxXMx67FI7
LvrWPsk5NheDrOADH2lonA1ILDwk9ug8SkY+fp6qJFx5mW/Kygw947XZCNQzOArXC9YXRkiilzgn
dBjjrSyeLXRwPWGjEdKaoZuM/lr16b0fiw4nNQ3qrrfGArURRFqC7uWJ05l4GDCYXl/mwROfFaEb
aHnhg01vqXXNcFirML0BIBabnroUh572LM2bZWo51BjxJEVjn9poVD5hxCpcLexab6rt4jHpOwUm
q+/sRrtuSzew7ckz0IDe5FoT7KKhImwIqv5BGDWtumqUv0/xzI9B6LZCDbrLSCNRq3brCSpkl7Ty
w2QgL2bEYe8pgKcBU49S7RmhgcMTDM5D24bWGx0h2LIJWnhGY7rrm3o8Se2wCSjmNJsmllo83ss6
3yKbqeOc4jgIAyR5dKjlKDriqFGiSwlZWLf9Oz+vyrs46NvH2EnQHa6EDhdZhZyR2cO4MTtZe/l4
894COTnawN2hOdowlzl+11sorkNcPrpEOxWSZrgi6iExVlnzGGUTHi1Gi7xXy9LeE9N/rtpU2cSt
GXmlAfKGWPETEl0YGEDAg8DagRPwM9E8Wj5eqrKiroEVbu8i5gpGAewjhTVFX8xV6c1OaqKU7lfa
KD98O99qE1TuYIqeP16V28eMJgTKgfLcHuJfFw/3gE4ouJ9WOynTmWDVP47Csg6tWr6MprISMt2+
FwwwA0d5MwGrLS9Yq0BdRUsN7QRarn9SmtbY4OImef/xL+Jx5iNRSgeCswT6mIOKwpwuaadqVIm/
+k7e4g72T6ijMGv5IA8+Hu6dHwWMndY+VzkInKX3d6VkXWXr9CknSdDntDqflpovupXvdAsxhDjF
70KszuZxQrX6eveORS06k/zgJAfBd6PDT9EdfSVyG7mNXdks76NxQCd7SOtt3GT6RQ2TTx//0rc4
4/pSoqc3w0SI4ME1yYtNmQ7tJJRq0k7tlCRbLUvFYcoj+9wa/gU4xfgNKh5PglEX6RelNBGEpmo/
OFC+u3jUHms1/BoZo3iEvNDdV6MYdlIro+VkJ8XOKf3mHChF4IaT3t/5qaBw1zf3Y6q7bVBD0G7U
cmP32X2cGMVTCla72FrgaNwa6rJXB1F4jHOlWIu95hre4jfjHU/ThHeabHmZJCNAhQO30+mnKOtM
d7Ks4SEtCLG0JFVPgWVXX2vJOVOR4sajUwCsQbH6bx8v/E2qQTQAcY9QiyQaWupi3Y0woCiNn/LJ
hpl01xlGR1060++LzO68LG9/tEab70Ar/xdn57HcNpaF4SdCFXLYMpOiBMpy3qBstw3gIufw9PNB
KxNQCeWpmp5euLsvceMJf3DNYtCO7w/+xk2kGdgQ89wDI6Bnfr/vMgUtqM7KNTcOjKva1mq8QQTx
sdFLIMnvD/XGUSLzRtYOSjNk+XkxWrHCYZBEZrtZN4Q/fSf9XrSBvLKL3zpILCNxJA8shQlruhH/
Cr0kM5clSWMUbTDh1sQdRhUOrx8d0amFVImrhYAu/nqphfu797uIoOy8/6HL0EKhKASVArEwQk1j
lrtFQtLsRkscF0nxq6oPT+qQJM/mpBE7FFlydQRPYpK3KzHUG/MLf2Gq9xBPw4acXSFjXaFxlRDg
ZnSADrnjK3s/l9bi9TdHwbSau57NCkb4fn4TJWnxCvAcV4JxeotD+aopffz8/gy+kRPBDON8T7z8
qV8ym0Kj8Z0Ktpft5rF2o0vobxS4OxctyPMr5gTFBy3Th0fdaj9jAyY/IxluHLzKqg6xnnbnyPLr
S2PUKw/c8qCqlFShAKOBgZ/AHK5bKAM9I3BZbqsP36W2qh9EAXPQc7IWlyi5jraa2cELF1xBF8nT
7ZW3aLmveF0dhse9ifWdEwlLW/aVSCGr0L16uHRpl+2qughxIX0uql0ppemOouUatGla0PsrEo4A
gdXUb0EdYf4yxUEo20OhWK41Zl/jqAVuhpBF1okPtG5/aFL7j24nFJGo0k9EW5VPfPU8ud9iURsp
Po5Eo0ts1hyH0giPOaqNE3yzfFRM/2DZpYIpB7rwcBWSvd0Yyq4Dx7Clcd+sVWLe+H7oKeQJ3Fuw
zeZZkSzlHQkq13OTp8ZeFjxSGztEQz2is/JQYd/h1qmt/Cc7voRwQbMdEGh2kKYbtjDHtc+6jKKO
6o3JvtDl4JZrCFmDT4Zl+f6ZWR5MzBog99J9w/ICXeX7WRPop8qFSkyp6KF5M530MW6aYOUILBEu
SGGzxSeiN4KSPFn3owA6boRCt8z1MX6NEbKvgq0I6/6QDPVDgMf3zqjHYZ82snpwtOalGnGIw+3P
+fP+1y6b9A5ZqiYDt6N3RDg4yxhxTGkIYyXF7QYlOvtizM65bpAAUUIS7caRcv27hxLozkyb6BhX
1nALteLcwBz8Vvm5/ejkKNiQ85WkNUNaJGdfTZKL06xl1ctbg9BChl42OZ1QyptdmCYN30oSiumO
qjT+9ivkkrJW2aWevhk06xT04lOsVOP3DMWrlS3xWjy5P7uMTf2QIzU1nOfIGqkZNdE5vek6jthQ
E7nWhZZvIgchLekyjr/K5L+i7X9lwt4AUDunZnOxKUhs0pE4DzqLY5978WjV1aa1H4SJmkAdbCqj
/S05xvn9BV0GIuxdVBaA0CK9Rd3kfmMFQQY20A/0p8DW/6RtmD8lKD7uHL0NVkZa5kRT9gD9fQp3
oFzODorsi0pK8k57ypVBPxRaoh262Mr2FYCLPXUKeyUcWDavGAshK7A3RJmT68/9pxlyTUOkjrWn
svNsyvyJfpTiEDpvGJu/1NTBUqVIg003xftGZPN/XrCnJKJ/jM1A+o6yqXUo2yLcZsJcCxpe7RDm
W4QCOyX7CcQtz5GrErd7Nmi16freE6CAvMz32RD8CvSvUqLsQgSX0FB/aNP0mhlxv0WIBzuLn7Ux
Ppt+9VBJJ9NG6+ijBN9YwoDXkZ9K9TG0n80WxG0Qk4hru9KhN478Uw8Kt69OdXZsJWtts78R+UG7
IIq2NISmYZdPF+RfkR/J/Zia/I8CW/A5KI1oJ41lualFkz/7nh3tMMv1vjamUuHmCPe0WvUMWD4V
ZBLoY9EweM0VZzsL4S/V8YWpumYXKtc8lp4Tzdk3nf6oIFd7xkzw0/uH5jU3mK8euwrgM/0WpAVm
0a6v1GYZ9D7ZsIHksVHucfLeBai5R1W1j5oPNmh/XQKSLoeHcUi3TQA00szOSZF99mVzW4wfejvf
ysYl8K6Z7m2ElLtDv68jzF1q9RRr2z6qkUqoP7z/y994SJgreFNcI8jQk2Dfr1YhZ1YaRJrqklb3
T0GSRR9Q5BaulVfKlreMB95q/b2BVvqxqnRj74Vw/6sRIPr7v+TV5HQ2hxR4qMNxQMl9509aj5ua
3QaJ7gbqCO5AfxC2tM0T9RaF3d6JPijiOWnEzpaCUzHUZw4RSIEBr/NiT83o5gQHNZBubf65ly4g
J43ys5COJSY0rf0rlJ8MVPTymxZlH02/wD09RUBY/RymZ1OW+Ed81xLVvvOevBZNtTr0N34AEKKO
fnmqcSzU8Rk6/UucFhTwavogo2R9ThvncRINIHVZo+9PspKzcA/fSYr+iLlQYYFsfL8uk1uOoeSt
7JaoMukS1/7o4R78Req7bUPoE1q3QXyk4FfRbEzljRa6rXIN+j946/aasvVbl2pa3+GF6EOYh0Sd
4bjc2Nr3cQAKYaXxcxdG7pge6vpThqiQbJzeX9A3kgd0JWBGkGIif4H06v0nIBiDmlzZjK4eGOM1
kFTUDsgWb0nuJYdwVOOjqLLusck8cZSl0gOMHiUYVHdVs5MMOX6w2rg5B367qoW/jNEAMBBJctOi
/WXOTcK6NtIwMRpGt6/Di6hwSQ7NzjgpNkZ5IyrmFHeT+juB6HAgiGt/1TjmHIxRyBvHyT5mXtJ/
RdN45RJ56+Kk6Qu3FhQDjYu5C3DXq54uYihtxELKpdJVjOaS4Czo0j+3SRAeTbOU9lqpglGj0nyx
Am1NXnH5+lP6QMpwYiIzNebs9W8lRxiZBr7D16KTgkIAGAEYWw9jEKwFGq+54+y8ExABHZSpeyBI
MAthDc/InLb2Breyh/aCztZ11Iv4YkBbe/QjlPGKDppMmcrBNx8wbQ0KKGHDtsH4wCuc7FIR8yrm
Wtg8Oq2q/HAk3zohcW4+y8NoPWqhJ68wN5dtdUoJbGmwS1zzCAnPpqdRotAuCqd3Gzm5QKvo3bCm
8b0JZJV6YGhsYm7ojdlb+nMlD8GDHNI4x7i8v9Rt5F8QRkS12g6Gp6pMeldJhP3UGda+ya36Wkbo
IZNBHX2/SgCkFdGtqdGrN9FkWblq34q8MBNCrQl8AEiM2WuFKaUe9lWjPeHMukMkwdsB43HbUWu2
Tq6vDLY8a0Rd5Mn0sYA84QByfwsA3bMDoyi0p15qlG0haZP3evn7/btmuW9h/dAu5k4h6+FBux8k
EoPIgaLGrqcHqVvY1YchdIzHMcr/OfefBqJFOhlW8mjO6nQw371WV6vYtXwpPTlF+18ZOxfRhWLb
KdE1JfbflFHyzxpOwNUn7w7IK0Bl2X3339dmXuQIOcnc0HL8z9pofFOH4KOeR4BZHLs5RUHmHd6f
0uW6TUPCA9BgzZAPzB4gD1a2lYx15kq+bV4tv1CvtbEGjlpGahMCkPyVbAO+qKXef5fcaW2CwAex
DtCPvagHm5prJvaWmaibXlV77BvaaOUYLzNBkyor4jjQ1UgG54BHy059Lxyt3E0HozvyBEsfqlxv
nkph/3BK/Up7XKEGrQ3XzKPEsXIeltwA1vLv4Wf3XmgJaRRRlbujXGJ99+zFjxKorK519lrX7Cgq
fvSS9qQDd8+an5ndUkxDNqhMXwpR0yj7VBC7R/VxLK7YAW8oq3+38/Lm4Oi3bZQPgbMm1PjWTiDf
QsaNpj0EqunP/wroHTlNc3sICwrGCEfXnqPubSeLVublra1Ax4X8hyeQy3V2smQZirQRyDkKOJF/
jsOAyYnSz4OdpJtBNOXNGvU10uIbY6JaBHuc6xxrtfmLqxaDWY14sbpTe98E/aob1QdDSnYhgvSi
8LZlkBNt/URc4knkL4ljf8haacvjfVG75KZrwTHt1s7E8nYGlzChjdiaAPnmld1+zIYmj5TUFVn3
pTatjIqIbJ5HPUFVo8hX0+LlJIDA43YmHKIHw8V2v7y5WuKZJyWNG7d6+iWKY/9QFvb4ORxUIFdq
CDc91kX3FFWqd65150PKgf6UhgXRkIXAYOmBMds4pq99SOo0PIvcGn8kjhF8fP9CeiNVmQD0XLzE
R+gmzT28stAACFbmKJsTvJwqS/WudaeZ1VY3o6+9U9+8tDqUGSW+jSKZ6adixJA6I99YeQOWC0Ri
O/nLTKh3nVrk/YQJGyukuAK9KJfIkmpSJx2ayimOWW7QLVSyNZG2Zb2Z8Qg6pquSHvW8MQXisBAZ
lCw3bP0IKa8i3xu1LR6TUj/Udq9csw5dgSbsxW5lxqd45j5EA4NCQxQM3tRB0WdnUrVGDXdxq3Gj
UDb2YVqpx3YwpItXwfBIMO99DvweylBeo44GpfdbyJ+CkcBAeAQav+sSZ00u543dSn4IEApQFJvg
NW/66zKKtLKXE5o2blKr5olI1rsYRpHu6NJl3wDbOvs27r+9Pw/LC5C3AkzMVHg2UMuavb714HcF
josthXBSUluJrO2oIHf2/ijLGAak0itJBJ1T+o+zQEkUhiTKuCxcxDIq8INJdbSVXH4eAydc6be+
9UETfwh2LgAB1vh+B+d1XAy27eVuHxI3eGBaqAmV48o7+9pJvN8+E/UXeAWXK/M2V7CCD0o6k8re
k6joQptDnJ4JoK5pYphbtQqLfZ4ZP6UqSp8j36k/pL18LpsS0oFFlh2XEewNOgl7HJwqjOHGHz3R
0aFTvXADjV5DTyBGojo3k/0gtfqvf10N9hapCaRh8J/UDe+nqDRrawBE4T21QUOtJoK7l5lpdexK
SrjvD/VG4kcgMgWVMuvPtT9bjipBzxdITOFC9/hRk+l9CMvW23eR72NPaDubmNv7pMkSDXx7nKQY
62pl801D/L1UeHpN4ZdJ5Q5JbGX+uZjfWGVq1PUTNU/p0Nmhvw+dwf7c2nF4wo0mPLVGVbltoF2z
NvbXBMgWbQTMiSeXDerjiOJMVJ/76Q6H0Apzu7OeGgSfHzpbLc5h4R96b1J6k8U+FZzsQNNH8vPo
W9iY3llqoQDW5BwfcqlVt1FcBIchUL/2XtqdsnDViXt+86BmCiKO1ttU0eBhng7VXzeP4/vwRgY9
vLVO8V/QdQZ1F7s8y0aUuVoJaFYL0+brytaYAuC7dWFQiqnEqQSd/G02qJ8ixA6vXNwSTfdfOt+B
Y2QIVGRi2p52D/8aPdXgJGlqvcUjOb2in55gUYyV5CYw8rWkYP70TXNANYe6yRShkHHdz0EDnABY
nh3eOsn5KdT6a6IZx9jmRKZF1q7syenbFt/+12CzI0jeHFKyt8Kb3oT2g4cIN2gBxHLfn+LlJ0Fe
nNq5BLgE5ovXVWl9jI/a8KbWTvLRjj3yEFZ5W/Y9ts1klSunfX7NU+pQAC8SynDSUOeZXfMqNZ3Q
S/mqzjd+joYenY2ozrd4nq49lW+ONPVwSFN5vea3PD6e5HBNH97wC7GNTYp+1ybuW23ckECu2Wu+
9p/vV4vvIvIF/jc9K/Lsu7oINifXPAwCpd7mmjho9tTBCpER7Pp+3I5e8yGPQB5REoeNY+0NfzjJ
yXjIk+hxGAc4FhTGY5IYgpsN0ioHX/OvKMpcQj9aCfznEdW0BhPpXJ9Aebzps9+KlJ7lCdMJb0E+
qJBAUvvDWKvpPm/RosjksNtlg+Ht9bxfyz3fWhOaXQZyjmS09ALvDxD+iWWZdowcYhK9weVUe0BH
19v4sp7+I/Fo+ki6w9N3gkbhmb8fSsIu2ShDpLiC0Eq2HXYNW8npVh3hFod0uhKA5bHNiBTnrU0v
iKRatL645XAbaRhEhGKwCQ//fkh5GkjR2FqImEyH+K+710ToEJpiF948x3uKfa91S+qyl0Lq+qcQ
LbXz/zPcxNVF7QJXl9mDDHgHx5OcMwrVAx1S8w9hZrF3JPunGqv9/v3Blu8KM0iNnF4ZfgNEY/ff
htqqmgtMO296j5FmL4LfhVwg19WI7hgn9k2o1T/GNgRNyC0wka9VZpCv9yO2I056jd7RCtdNsMVx
Xx6Q/2w2rVZ0K7frotoxjQV5h4IHF+wEtb4fK2oNSFWpagDb0A5q5R16KqG7HufWndXVF6nD39QO
7J9G9qL66qkPH2P9lvWfguRWlcAO9YsCjlkNKInG4yGUenVbWuknLBe8jdLVBzvWUJPKVn72Itfk
Z1Pjo145SfUB8pnepr82XJeHZu+QYroRLjkbkWjdzjEy4tdA2LuoMPIvAtXAjVnX5pMit+2lVVB6
EZazZse+vDD4ITTDcOhmBolE73+IUdalKSK0ufEuUx6m9vypl0J4rQC4Vz56+qb7G9ya7AOAKnA5
kYrMKn5o+BuFk0i9mwY+qk0oBx56uUy/vL/dl+/t/SizD8r8PDdLzx8oZdrg0zUV9wZbOUYajS3P
z4/vj/baNZx/1OTABj3dQjDhNfb+ayEVCfEdu6wG10+Vg1R5H3Nb9bZRBbEwwBXgUnTfJOFfG+Wa
ipvZXUTxIRSfB+Ea3lXtf/m2a4ibGqWbZNg2RbvNzRtQOTfOf1TRz6q8JN1/fu1vRxkRnoOq/meP
P8fmmtXfC+HsKbtsGu9bh7r44FwcG02XGu3vr3V+83vMBX92jrbpcIKutJOQ8MRVXjTjWRo/yvKe
7FbqnmsHzTBxNIo/TnvulM/o5reUJHHe2FjBH8nZZkayacXJnLSGfqY+5vTRJhW/6KlHATSW6ocV
/k7TPwksedvTCTMuQ3VR1C+582Q3oKDUXYqcsASG24rPmJ5s3p//RW5DsAw+cVIypjZPCWF2/hFE
CPuAXAoEYUObsnGUz6jwG79qp/cfCjXwUYdPlDOUCf2aAe3boL2LZ/b7v2Lh5MavIK2YEINE7gh8
zx78JOptCF1e59ZljvuAfBH5aTDqH/hHUCwK4t80AuPdGBu/FFtsZeWHGKj2pZsGME6Bi552acPx
Gldf7f6/UfntKKfYhtMhPTX6Dwl0RTbmj1H20NcHkVlf9Ex9NpIfVk8HGXWMLaW7lfdwGcAAEyY3
peHBk7ug+xpyEFidGWuuGsLB1oKPEtXTbQhR56CnRvqAZP9GcwpjZdhFS1d7bdWBCZ384AA6zEJy
pUiROTP6wW10FklYVXHsRwQwY8Orj7oAlYf+cKt8DTXvWCdp/BI1mvEYZnF+i7JWf6ybxtuawGP/
+cGmNINToD1hVYH5zK6uLIqMIBa+7FaI0mYIWB/0NrUx+sg2xQRGe387LS/Kyb15klSFcj+hQO/v
ZLyUfXkIM0ZD9vYw5E0KCbZfA0QsGqRMNq80V/8ko4no8ezoWFB0VSVXobYn0tnjRq7PwJk3cfzS
Jgl7sA1opxlbX5H8rfBBaI7KT0zCf5lZrm3SsnpBb/RYRvG27eHda6P1b3bWFN/4gRYta9Ta2YLW
PBsMBX9cD0gc5LnRIfOlSR8NRwq3Hm5GL7RZtD/vz/vyLeQ/yNQjZwoaGWj3/bzjrFOYlMdlV5Vg
Z9dOUB1aP+v3mrkWO79xvmDq81AZNBMnisv9SGOij4HkA12wkDzb+SHQRqi/zcYLxqsfHCmseb86
o/n0/vctqyBMKDEHSCIA14DAprfzr8dKSzLwRUE8uh0M8c8JQMUH2l8ZevvKgBWxZLpBWnQ43pDj
65L0K6sl9KvCId/Wmg+cgjzv2MJKPZuw4DdyXLYYRnXR9/d/5jJgxUt3IitQC5mw/bPDFmLuIYbK
RL9D8zLIXZXynBaV+ZTrY7jtQkPstbZZ64C+sfYUQVAnAXtNNjNHC6TIuZVep7AiZMxjr9hUvLGD
AA7QruyyBU6QbQ3bHBQk9BvSp7mY4yANQLVsB9yKKsyd0srmLS7HT3EejaAunVr/PVTodDl5/EwX
YGPikPktd4z+qKOt+K3so4+a35aHtta0f47Q4KaY5HL8PKoVcxqZGidlUPV56dLe8NFHwqU+7/Nk
5Xp7axtO3b7Xt2Va59k2jIsc8IxRlG5YjSCL4mB4sBHx2yjQBx9rTdIPoi/2slqHBwIRcxdaHXLg
aemiF6HtAWalh6yRv0E9G7fxZMCCl3G/9iOnp+Y+sEMFi9ydjiEzQV3u/qzYdcObbzaZWzdfQ0S/
LqpXlhc9NrqvaQpsJvUdiJDeYFxHvHhuNeYreznJg6+N3F265J9tJ7VJNg98A1UFumhk9/e/x6pV
5MKNMncDqGmfdKPLn0ZbYI4eOl+lSlgv7QB2Xwrtq1QGsWubgflDRTMU98HuiwhL+iaFHP/7UzWJ
+gBLpGdCfj5/qpoa75umoqsa+0H+Mayy4NCm0bh//0ZYPoi0Rnh+waSj/QDm8/7bG3DcdQHU3rXs
JLg2Y4jyrznYK7t/2nbzFcf8FbAAFQDkQ2b3ThyDdJCLrICMTz4EobLYF7Yx7kwpAGjfi39skkwL
yljUogkccQ6ffVRn2PnY52rmYi1WP8iNTADYWSu9xOW1xj1Do5e4ZXJimR81tZZ9Mm8zR6jD9yGX
V89Zr8S/HFQY31+ihXQcn0PZaWpj8WRP0mf3a6QqY2DFklO5PGQIeTSKd1ItcTRFNRwzdCH+y0v1
FNb18L3th3AL1LXZNqoWoRatfRRWuqZRtsDMTj9oKk5N4Q1iUPYsvMlrcBgCU1m3CrpToxsbW+RI
dWEv7E1O55G8zZJOewk4yLvMkfdy3Tm7UW6aL7guTuxP3clo2GfdxgnQrnFQ4L3y79qbKKlbbNkR
xeVtNNrvdiKaDfKSmM7XjnyusrDcynFdjptAC4HQxYn28/3JnsKDu51KN4fwhJCNfIM+8ewuyJt+
RPFzkF25AsKiB2OYTubNl0ZBKyRJ7PDcgsj8mCl5eA5lady+P/xyrWmRIplGs1yfyG/zopwdB6Uz
ilhx4z6JPnq2c8rF2J+8WDuAtgTx3lbeEcmv72kuoq2RtebOwtJBHfsa2kyXrjQCF5ucnzOxlmi1
Y0ewcLLxFbOmuZQoLg38+BKrfnAdoAD+KBJvLd9c3ETTUPQcId6xv5DAud/lXhPUg+FkCtWFbLxJ
hlVte5U++fsTvAgPGcXGo5WaDGwJ2CT3o0AviAMk7mV3IghvY7VOTlqmdGiODb3L0SpfCsNo9wWi
6yvP3oInQCOIoi4Z7FTDY+jZBwIYL1rbqSsXO2dc5ZKo+irhFLLrk059KGplOFmB8SWVASOKzAc/
idefOzSB/TJYGMrSUG6xD/G9lxjB8VPe4vWblcV3cOs3snR5g3RlfRmcPnGloOIdpyzzR48nzgki
ieopRzrroPV4sna5dMhBSezi1JC+0TZRDwOGrStbeRFr8rlUYSGs8hfNklkgHmeh0+J4TeexKJFG
pX61s0bMPsWgYBagOQ3aVla0VjSarvb788uoU4sGOCHOQAsrTWu0o6TVK7eqyiPIDqv6bFABlPIW
mPS+IbYu9GirZsek/Ig2zqbrLjWEDCn96gvw4cmzX1W76ZrNdZ1a57PXIRqh5pMG2kkSWFk5P/JO
PUS12MXZUx1IuCAckHAOGrofSnLKPQ0fS8R2wnpr69HeV5n+AO3DR3jnfmRspTrbBW13EJY4wMY7
WXG3h4u7QxEvAaIQlMh+psGp19N9JeLdFCjGCCPG/GuesY/6U637gD6BrIAxtveaUR5SGzNs/u53
MhbQ9kGPw50nnUFwH2NL2Ub+T5lf0+vHRlWPlTccE2okiEiVbSB4GKHHv3/GlukvBQ76YxZ55VQ3
nrekU7OS6VWVsus14yaXRsx38RhEv825StrguwOzdeyJxXaqGZfwX6oREcqouAym9UfSiuwcG6m1
82hRbDGr9vcSrINdVdraI+nbmrDwQvcCRDnSX5S62DNc/XOzDSeyPUWKVUpMRp2d0jwsrii1KhQN
O+lBH33lKZDjcBMA61Y6W9/LZe3tq1hTHvC9/gbEwU0tWuSToEyxHSPRHTzNSW9aMq69vMs7EowB
LX7KvHQd6EPe317mqNdaNYCXyqkW7Iak9w+DahXP76/fW6NMxAWaNQSetK7vR3Fy2WghBzbQ/Wzs
xLIu2ZkyKm3vj/LGU0c0A2oNeaSpJDYPCssmDTxZq5obVkjWhU7YNxU/hE2ZqL97GU6fpifYPrZH
6nLbqKwQsbHEiHO3H4UPzK+yEqMuGwckpyAEaCmTPsHPnkU1WVIapS9F+a10Um2rZVHn2inK3Wno
G4ewCH5gUNzuO0B+2zQj9JKQX96GUf3y/rwsZ3+CcbyWPaGIQwS9n30j9HuB90t6Gx3rh6Pjzpz7
crbyDC4G0YHD44CBlBM95kWTJHUqH8MPIbkjwptXOIlU/6o+W7mNF8HUNArShmx+SEokAPefIkK2
qaYMkivp2biv4zbfN2bWnpwcHIRtB+LQhJ15lgbbOoIRlFYi9AWKCVAk6GcuoanmAd98tpE1dUw1
YXTGk9GFCLLjzrpRehxriizwd2SeOiwt6oQbJ6SCbw8oqIXJf4PTapswim9ahVxZpUbDFlGcL6Jt
ARL5Uou7Ymmpt94R1smm7fwQVW23GbB737+/ERYPKNkfvC7EvfCdmbSA72cv65OkrmsjcqOkUHZU
n1I4VYKCUVcfSyU8m2Ejr53JxfOJ6Axv9aQny5KxcvdjlnpfMo20eBKclLY1lia3TiAfYvWZ/ssK
tfDcZ9SmlXE0HvHEwObSM/NzNYb2cUDicfv+DCyiT2qTXMf8GKJC+sezaoaDzr6Xh2MO38LGccUI
tS8FosJ/pEHSV07/8kDQOIM2Dxuat2SRoQa9oXuRBFyhkNLoYLUTXAkpxZVRFtEns8amhIkyrSpt
lfvpbeA4DNQKhOtZTXoQATaoERJmB6TO/c9F0oVfoswLDiVtr5WRl7cbomD4huK8BddxyiLvh476
ztMbs87dpquNXR/IzSMuDAIPQnHI9D46+HA7N2UcZGcLn4MWwcatSPX25/tLurwSJoEjHlwANBTh
52gxz+p0ejVV4hoGOBFkRepjbVhbRQzdcy6GASl0GjyZ3iGz7FXqyiwsjxRJFTL5AChfhT5mMWmn
4hQxyl3iQq8JNimkqaPeGO2OE/hBtJG9TxWx5qu2rMkBfuD+sWWyGmos84o0kqgjQl+2+sTDpe8J
UPM9kV6e7OpI97/5kpycAnmE5J8he7qh7BNssr5Bkt03o8c0j9RtVo85zUdN/m7kDYc+yiPtQYtl
51/P28SuRhYDhjUNV6Dl93tEjGlr530vP+mS+okueUvFSUe/x2tXnp/FOoDPIAkC3kKZFl73dBr/
qpZLCXiJPGOgUXKtJPlmYT2ZZshPlGX02Uu8tV7y9N+7ywqm8eg8TAWoSYF/tvnHUk9LWv3yE/TT
ehNYfbg1/The+arFdTWNgmw0uQ7lZ6qv91+VRrGHYFwnP0lSghY2/nBnlRt7Q5l9XKlwLYMnxtKh
s7zy2bhIZldj3odKkoyV/BSY6os2AWsxeIm2Ooio33rTt8e2kh+9XH0JzWqjgrUvNlHpO0c/oVua
9vZ/7x/rV6Xq+Qzr4BwIKWguEDref7vW2GXYO4X8ZPv5sEvNwNsjByIuSqY1m1j2nKOQg+g0erL4
k5u4Y27gJQffHXXUUG+vE2ePqVZ1LH2r3uA8nh48WhVH046LE2qT//VmHJyAT0pHOTJ+e1GU74pS
HbimJO3B6KLkKRyz4EdhesPXEv32U5ypxkMT6qZbpLWy5T7HglVviysPmfNRSZtVh53p7r6fAZqY
gHOIN2CxYR9/PwOWlQnRqDkMQ6Uxd2YHfbxrledIqFsn64wdY5q7qivR7tNsf1uUUrESMCx75ZQV
8Gsi6gIZNJVb73+CZ1pC9VP4IGoqXTRDujaaX+2L0uofEvT6LlUQ/+jGVjykMjqCmEzmcA+Eht9G
lITXOGZCNX9UjrjTtn/MOtZ3XlXutT6Ggi9y/1QS5BwFT/a+IPrZd0ovXys7yS9FqNVbWUJ+fzsO
sCrHQTMfUy/UN3aWSFdFUwo8F1PuegvdpjC9vb/73rhiEQehTj5p+iDcPr9Pil7KRVNEsGwGTTro
qNF7plYhthEqBddlWDfXRHLKXRmNp7gbX+oi3sUa9rdyWxnnRNCDJQisvRf6n86Ooobb2J22crsu
Lz1+JDwQ0ipiDB6C+9WxfXBUpV1JYMX14lINAbKJMewlYYNRCUvRb6pWk1devOXNR6WWphMlL4eH
b66+J7AjyidOhlv4/viCblj5KAdircU37e27vT8RkDQwmZMmCCJos3cVDeeCj0BEQWb/q4Pe7bO+
i/Z1JwoApas+BMvbj6ICIl2EUdT3gTRMX/3X+2Gb3LRGPCiuiHI0vvPKpCbS9NXXrNOlfeGVuBNo
4dNQKepZaIGxjTK041Wpr3aqiPsXYG9rod1idaefhKAXsQUXGw2V+5+UVuiAWANqOkjQfeWvZBsn
efIryYCp+Locfhq8NTH2xdq+DgmiHQEf8pxXDd2/ZgGT6N4cMk9xh9DwtzXSpzvRZ92/loBRQqJn
OQm90iSiKH7/YbKMdHVEQ9TVS8U/2GNsf22Qbz8lUqa9vH+OF8EhkRnD0IliAmGLzU6IyDuB9DBS
enIZNU9h9NA4JWaAjiPFWwSGNHlLi32vovh+gSi8MvgSIYPR16uAJNUg2i1zTMQY4WkWmnXidkjg
HZFf9E6RYZUUJBQF8iYWV/K+K+SPsh3k+7aKFZwKsnafUBTf5J3hbX3fHFau9GXYPv0oYMfMy0Qr
nPPW7aiVeNiDxA01vTpT1JZ3WZY5x8gvjU1E0+jcyuqHwOi3kSxQbgqjk6fGa2XVJRaMn0F1ZJK4
IY0gkbjfBBqQSkx+uthNC+VxkEP/Eb1NbU+UDZBJKbJdDKdj5zRytOtTDL7jKF0Jrpbni6iC1IHk
gWrCwiojGf2Ip6WFJ97oL7ou+edaoJwlBXm9Q89rH2vF2pF+46vBaQGQhqMjY5SjTwHfXwcsRrKz
rpIsdoc8LZFizZ3vZSDhSFdHlC47WwbeQeVAUDFjk1bFvuodigTvH4rlKb//EbO4IqFGFJVlE7tS
FEqHwpTEPs6E/+mfR4HgT4+HBi1E/Dk8LKkdRYoSEbhqF4CxkxVp16WQmN4f5ZWRev9QUIahZQh1
GyFAaq73MxoOsl7UQxq4vtPteMyx2voca+EOrtKhN7466k0Yl1r7rHfp1vofd2e2WzeSrelXKeQ9
83AeGqcKOCT3pHmyLPuGkG0l5zk4vk0/S79Yf1Tm6dKmBO3OvmwYVYDttIJkRKxYsdY/JLoLiNZ1
ss6fJOyGuysrmNBkjvEqlF0RP6tzeqUVZ4b+0oU6pvH3avQlGHGWSIFedoNnt0BN6mxPZr61i+EL
RKgLO+wfq+Z7iU/apql+oHj89+cLEiBnINgGDoI1MxnSTxd2sRpe46tybueSil9EezLjWW4s6w9p
AyJETnAhCazzbXRmRzKUOrpOEa/fV8ZkeQEsvf3klNtIssINNh2NN9iJ41lg6fZFpiouuIv2xIx+
sDoX1hf4ZrCzXOZWp0OLsIfToTFyPfSJRnMDw0F5qZB+vm7eb364ZaybJQIgWbuOglXn9GFsFeF1
MTcPgzw793VriQeJQIUTSmxxxWEB3/3tQUmnQamQ1wPeWif0UQuIKrKRF5rlNjvMmEWcAyzHgyUY
t1kq9T6Z6Cm30/cvypWYD8lVFUttCO7H+6PVx4iusChQVgEfaJiJ8Sjbs/DtYlR8llF4Htd5tvv8
RV+tOI4XE6MCTgJoAmIOpYrjUZ2cPlo9NcW1cK7nMvCUCI9DI0N1LHdLGAbzsO3gaRcPIxhceXjI
JG5z+iYYDlWwr6hVmemV6A6It7iWfdvH3/Xa8cxp2qfTXtFwqIH+BTcrL7faELmJdq/kl1p0ZTmU
gUOjvTVnZTvJYNbbDJ3H1o05Vp043wYi37XIZfaK8AWSmVabPucAnzdTBmbWbgAsRgLHoKEZ9p9/
kuWm9PaLUJKgQofjrLUgbwBIHn8Ra2Zvy0M83BUcDvtaxhutxhByL5WyRm8OHQVh9dYm7/RTIfI1
azsaGr1bwEgk7YunA6WE46FtJ49mDqXsDrFM1RWI0N53mXHTqCI84OFCCy3kWwd2Hmy0hO1tdoO+
TwRI8tyckMzqcxVnXjM+KwENeEWaO9uakGlh4Ho/51hvjcHj5x/rXb8PeQlu/vYiPcgqemf3OI5h
GumNKd1y9d4jpFKdlcClrqsoazdSZTR7qWv9zJArXxpIYKZRtjeBLik3iR07+1HgctxRUjcnFcvx
XtHuJ7tvfFGG6U2uJuqJ5f4OJbggdiDlY1BCBKX5sdpkNTi9Mu8a7Xaa4/tCYA1USCoUAwibT6DM
v0tBhxoZYgaerAblZTjbhlubTuehQhxsa+yqPKyVem/xlLn9/FOuwynQPbp7y1V2YXFQLT6e/LSc
pdIpR/U2KMNok5hS63dhFJyoHn04CjQZbM7g4tOpPR5lrLKoGObFUmOKqy02fGy9uhaHE++i8WPe
rmQKbYCvgHdrr7eH9dnQ50qmiEwybiNL4VZmm48ZJglF1ObeaFn0tG35GaWAM3pCP7sh9MseY/TU
qA1PT5MXcxHwmNpuU/RJtZlGFIEdWzSbMh/TvVM4yhlKLF8bLH7cLrqPojhCR9n+khjy6PdaUZ5R
gDcJG1yNkF2pPTVUok2hW/WFE+TGPoqqwlNmKd1StWVEObeQ9RRIwmFi7RW1rj/YqZnxKFa9SWQ7
O3GkvdvnfB0+Da0Goi4J6ut15E1yGVfD7Ag8BG9JgjbGFjF4b/L6Q7yh/n8+euVl5MP9u66+i5f4
Pjhxti3raDU1C+weRM9Sp+T6eLwCUGEWatQI9RYk6B56p95YvqnvFO4Rny+Cdyyy19cEjoFaFQx1
IODHI+HLaOeEBfW2urB35i69GrfVQdlCwXbDjeLK29zTdtVjv7FujZ11JvvFLvQjV9p+/hzrg3X9
GOrxY4xm18W9XKu3SAi7BjpxmfFdq3aNagI3PbXw+VlHH3fh7VpLUkbKgs7I6pV1bSmzREixjUph
XFp2+NgWjnPiWr7ew2TqDAKomnofJ/ZaFJdMq26CLAdVHWO1WMZJvAHeGp94leXkP34VYH5Lignn
EM8IcxUpjCFC53WuimuzC7F2hoSNVnQZLpT9wEdJ4zs9g/ymBkznSel8avG8f8cFZPhnmYd695rK
R9V4gqDK6LWcmtAqp3K5ep1ytVyNAgpsgR9gzrv03antLWHszUbMM0pCOYoU15R2886dwf/uM27a
J0L7q2bGm2/55zgUxxEIoUjGnj8ex2rQzQD0l6PcCDApE3a3G8rqVi2MX/JsKEhWmvHkRhNKUpDs
An8azP7SqOJqg9OSuUfIsPVrJRpcuVfiTWoLH31BkJ6DFm11OdtxK9zmSezLmC97Tmg9KFZ6mcip
4zu12E4aNfjSkYwT151VpvTnW9E0osG1oLbX2goTlPJAFLxV7YS3k04tuGGuDFiiLjI/sauHiFhW
imz/vQ39Oq5O+4goTrpF7/b4azp2OHa10+TXIbW9L041FGdBl7+YWR64gzTSSIu7E5vhg4UCXAX4
MtU2XncNZ0h1DpOhjrNrYenRPphm28s0eFOvkeo/fo7/I3wpb/5cEe2//pPf/yyric5uJFa//dd1
9VLci+blRVw+V/+5/NP/85/+6/i3/Mu/frL/LJ6PfrMpIJZOt91LM929tLgOvY7JMyz/5f/tX/7j
5fWnPEzVyz9/+1l2hVh+GoJkxW9//dXh1z9/W1w//uPtj//r766ec/7ZQ/zSNM/tP/6ra0XznL20
/5j+8V+F+F//sxHxT/582zwXP1/a53b9I1+eW/HP3yzrdxpLZMOkmHx/cE+//WN4Wf5Gc35fyoRL
nF243q99xKJsRPTP37j6/U45gw3NvyMEv/rOtGX3+ne68zuwAuhmNPvp1v32309+NDn/nqx/FF1+
U8aFaHmYowC5yI9xfC7ENXheRKo1aCjBVEaUcxh5mhG1D6lmpZi/KOZzL+vBNtN60H94s2/efL6/
HuLtoK8Aun+HEkalt0MljMOb4YknqzSROnaQcQtJvCzt/Lq7UoyLzPrROBdzcqcnhdc3t616V4tk
ky+uvE7mK8lDXdzrcer3w7fOGNzSkg9584Mm0BY3Yzft92iEZdZ4yOlLmN0t/IZtH6CNqIdenFyo
zkOt0B9vU5c82XUgIujt6E1dsesjxa1kkqRqp2LzKyiZfv66K4De+9ddnUJaQ/xDJCPxrHv7Mr6q
3c7N3dmXtqXXXFcb7TZ7bDJX8VTXObHlj6Pb+5FXl7FhnCU5AOpDP6nrXBC110HzFCrJpi7iP7rR
OOjtHydedpm7z+Z2OZLfHEelYQL80RgSXM1mW2+2wqd362ZbYxfsywMmkNv7z4d8t4aPV9OarTiV
5UCngREjss/sevb07XDixvHhEOTyCyWDGsP6yqV0/awIlVrpaP2cbVIV4yaskXgrH/Pk2+dvs0J9
/TVnb8ZarZbMaKy6X+qy4VVBb+iXvau/NPvxvNzBL7oKX8Iz9VrnYDovbqNdKFztYUzc4evnT7Eq
3L8+xeJNBtGJ4smSpR1Po561XZMkWeq1CP8qPnpMEcqUbj9tKtONQjdWXPUUpPKDpXM05mq15kpj
yri0MaaWbnpcbQuBDUE40owq03l74g3fj0baSVnMoI5LjrY2r6ZCJeUSsrmeVUq6F6rZeBs60JjT
KTL9otS0Pdc3sS3mKr/MrQmF2smcvmAX1e3bWqvx9W67a27q6jXUqvRlSk397606wiMJCd1BgiWS
vwjZHs+BYkgK8S9GadOIln63TIvCiYNzTZrA+wUSMGnaKCdCxnGWgOrjYoYIjhjaEb9AuRwPKiu5
kylqbqIUb7RubofNluwn3n/+9Zco8CZKAG3nnai6UshYTsZ1oSCbqLfGdjsBnsa9A0C72VEhNwvj
oZHhjI3lZJ3TuIIWkDamFVOUNU/dIddLHJQBaR+tbDIwQMn4uxy/qahpgSAjp+xVgGWbRB/V87bv
y02nzkgWIOC/BQeWnteGnPhTqFoswjG5a0USnBAFWkUXCgy05QFug2wD30b19PhB5tIRRYglyVZo
5gyiba7Pk6quD3pjv2hQHPfgW5MTZ/ArM+7NDCyDcvwu9yLIUPxavX2plYmQiohBpzG/r/JO3sad
k36x1CTdR5rW5Lg3TLOv45xAQozB2+jGgBImz4bVqLtIUp/iPq8aVkulBeQyS5A7IRA3ZS1A2qty
VA71XG8jxJOQ9JnS88DqNWqXTbCVA/tXOlBFKVFqUkKMXYRTmyduOavWPI8A1A0EgA3FFbtj6pfH
c2HMQQ0zrEY0MHGUyKORo8iumfVyCe6qjO4KM1GHbYukQOXGehRaFIrt8iKImvrZQifZxNB7mAmR
Yx38+HzPrAp/y7MtbD0IIoh48Wt9m9XDoZX6Wu3x+NaQNaTIO98lQLz3BYjEO8sQce3Kel9Rag+n
8SdmAYbtZ5Y2ISrcNMmNnee54g6qJWGtV8/zl1jVwtj/m0/JTkLh0V40righIFVw/AVRshPWYBXm
ngAQXOBXmD8pQxq4Yx6iA9VPyjbVcBG0rVBG4n0sDmLAhrS1heMh/IpmhROk2yiuUhCEojuBqX63
7Jeno6YHtYPsGVT16racTlprdXQT9kUwWRm+BgiliDhSt0YeTm6ahNZZqQQaMn5Q2LHszTdJaCte
pEPvAyAxnDiFlq39dhcuj8PEwkOkbI6c1Wq5VbUmBPh4c59Q2fNQJqm3oms1Vy3SUxDaD4ZaMKtE
dW6AlE1XZR1ZGF2cC5Tq4Su+yA1dmUFr6AFQXziV8C4f8fit4OJSdoRfifjKO/lNpa3rsTbSYD81
yc/JiRMkOZSIhlORuia37S8D1M7vSZ1lninSBtfwpvHQmrW9YcR3xEL09MS+XpUrF0EtmiFwIhd0
BjY+a5L0oBHG4KcF+0CI5NeYafqt0xkHOcwkL8GbY5dEcXmeRcKhmt6oXxTqGO6QzGI7DjFa9YHU
nbdmD4uDWovm60VbnYt5trdpFtd3NefwRunn5vD5Zno/Zzw1CCFueVyY5HXjMOPcstErDfZdb80X
cYwwDGUDeZ8F8nRq3y7zv5o0SiBIPi52kKAFlsTgTeIupkDECfbY+9Yo6wvk1Cx7azZht0eMuDLc
zhH4ktp5+xIhpbpVEyXdlxO1ta3Rh+IU++71zdZPQysfg69FdJmYd/w0k9mlaVuqwb5oh/prOQTp
rT7Sa6uiUUv9DCQ6jvMGFmCegO3zq2BrwVrTK30z2zIu6rjH4y5iVIZ96AcJtZi57xbSbtXWkG8z
7OZ70WsXXd8kz7mRGOXeyunw7ErLgL2rIG504pby7nBjBXLYLgA66owLMen4jQQCGqgo80YBxMFt
3tHy1ppo3styKzZGnhV0MsLJNyS13EIRznxSjm73t9cT121wfDCFADGsdwGeF+mYdeyC2kapJq6y
metvp5/FnGEn1tOSnK4mcNEHosC1RFvEao5fN6sTRHkGWdonXRUhp9tHPr3KdGt3SzOlVXQ63/JX
OWjbE9Hnw4GRmGNcQJWAjI8H1tpqdqQaXyoZLpJf4uPj4SuibJS0KnwpL+RNXsMjmMwkO1HTXt0o
lhiz5G8oWFAhxcNktWbZyS1mlHF40LtSOxuqVnaDbpJvilafvHjsvn0+meu0cT3cEjzebNhRRLls
o9R7MMfYpsmLUUonm9l2IrfzeyPo/FLJ0hPT+kFEIlGFawiK6tXn6njQXOs5Qjp08kVo9xvRSl+t
IjEwDhuqEyN9+HqAPxcVCYc7kHo8Uh+pqrBLhdfjSuLDb3GB3sXfrLkPzrQ80O8NeT6hL/N+Agl/
tJUwPQKVSK37eMhUn+whqHm5SK2GHd/2AWEcy2tgTW7TTq+9zydwOdyPtwjDLdsQ3wHuGWvKuKTR
+NdEEh7GOe2embFsEyjdPZQh1DgGQys2doPbVW5DGyxBm38++vvvi/rjYse7wK0Nhj9+2XHOEgdm
VnjQIrs4SDZIokztx6vGWhLIuAp8eZzzU/nX+1OGvYGG1ZLjg+p9V3BM7ExRJjs8ALRHmiVSu44a
o2RoUGXLYPyjKOzwiyoCezogl6ecZRObmfJfEX7DH/FUEWBFal/SAuquuKaR84PMAwB0/BGI02Mx
p45DQETKcdBbyCwNSagZ1aj7T2gUtEVj+Cpt4IPTJtOZQs1+i+KoswssuQaukAW3eYpkhIiUEmp6
253VyTA95VaCuF4ht5t81MzzOEiqm0y3u4NVpOkhK6YRAnYiDki85zfKGGiXYtKyM1mLQZoMfX02
TvRsY1tYJ1KK99NOUIQftFyv6AUYqzU+6HHZANAAt9BFfqNezQ0oDeOpqK/i/hTf94OxlrSF9Jbb
AL3E1RkwQn1t8oYGZRxb0WXdOU+WEsrnKKcjnVFlD+18knX4wTELigtYNWZSJlnTumgSo4kwh8BO
cARFWUTRwr0pohGPceyz0fBo9yjwomvuOKlvC826CMopOPGJ34cRHoEzgOsaJCGyqeNFVcbYpcwq
EM/UxmdaMZ1nqatD35xmdWMO6SkB5PchGYELPi4NcWDUIH6OhysKaKIVzpkHu5i6M0WK68t5VPuL
bJrEiUrF+4i1NAxM+n9k0Q5CdMdDTWLqpiEqosNom2dhGTQo8eWWr+sw+lu+Jpl8ENwDPTL9Wh+S
7ecRa12xYbculSmiFjAdbm/G6sNCj9KkfpbiQ1VC1Sim2D7UoRZtSkdrPNb7vG+nXPrR9pmysbHj
uC5K6StyvZZzIsd4P8OgWwjd3NygXCP+d/wdMNKhqYNR54FOW+MruTR/67JBu+zzKk4g01Z/T4x1
iVPLgEh+mCAVqUssE/PmrA+aZMAvxooPStzFqCnr7XmRRU/1gJTG5x/5/WpCDVihmwx8i6dfo/LT
wO6kol5ebXCcjWqN2p7byaLiJ4sT9c0PVtPyCRdCCY7lhIjjl3IabdAHK0sOWdmiYxsYD5m8FNza
qtqaHD5uFcn5QXQlHZNyiE+s5Y/mkNYarXOV7MJ8rcO/+aSVUna8bJUcYI5nmzGoy20d8KJjqR3m
3mpPDLdSHfpzCklKF3KVzpjrwESYqWk5oRgtzVrkD6Y1bgy5iTfcTuJ93hbBVVf1MM7iftq1VSx5
Yz8ZD5EQvVt3DW6JcocecBfHP+SumeA8ldZ+Ekbgk91i2RA71aGUSBfmqLZ3Qk7CHYT/8TKYJayt
qME+G724BaPffPl8wXwQcRf9aAWmOmEBbNpqM4SpErVd0SYHWp+JW4ToYvQdxZ0oKMJd20Xn9tBp
h2EUnW+PeGaMwKhP5IorcMKfHxcLCQ42Lo3Isq0CUysNnQIaLD2MgVJvRircfqWOmu2WrfIIWjW5
lmqoy5TlSn0PfkZcgFuwnxSFj503TbmzSiVyuyGfN22ExFNrmgMcS8PY25IGZlHHidgizz4rFC6e
VhN3t0Fvo+AuSXoBb2F41vjpuaUVO/QJT9n/vT9H6ZgCrZOXoEPuvYrw9RJVInyi0eHVk62olGIz
11OEP0mo+UhbY1pSFdPz5/P6USAAMkNwgxAJmX75+zf7Q1cSqceXIznUZme4cjmWVH4HzXcaozyR
CH+wFanDL+xdCr8W2MbjoeKw7ZRENKwgqVTQMpLDcxZQtlW1cdwhSHIKvLYEluPEW0cngy3I2Ytm
3prH7pTNIr3DilVaxfQ1vUEdBdXBE4tyOY3ejYIGCZF7QamtA4w0404khXNyCEDC7BPDjjxQwIPX
ZlbPbi6cK0kdSp/dE5zIsj98v4Uxx5Ix6e6vvqcIk75KVDs5tIoNT16RykesPJsTtMWPZo2u1Ksg
7RLRVtndhCoqhQ4pOSSjo2zKUA4up6mX9pIlpbdm0J7SUv54PAAD3FkopRirOIPkSd4MHd+zj5MN
CJ1yqwLr8miRwdMUp5qRH80euQatTzKrxbHveE2mYENDx2I0q1Xyc+QEUh9e77wf09lrlOnSrMen
UArLzee77sOXpB+2WPUtIO5lat/sOocWUBMURnKIKhWyamLV21DJOjcMJunSimXj9v9hPAhjy3A4
W60bcaIudCcHuHowKgX0+pwVF0HC1A1Om+/6cjjF0f/gzAeqtsCDl6OXNPn4/bQiK+245gpE4VPy
Bnwo9mNL9ijgohwkWS83DkZmFF2daE/1KDqRcnwQ1EjLF9r+UgN+JwiH7JCJIpOZHirejeqMMV6N
SfN9pAP49/MoRmLpLJIk5Oar3RHRw3bSOsoOSp8EmzB2mn0T0zVHACQ9sd0/OoFf3QIW4Q80fNfn
AyjDUWkFqUUki+hHqs31YZpqC+B8gpuR2VWHcCzsy6GcA4+UqH0y+vaU3MsHnRUwTChzkztSsoXK
fDyzFeSMIlCm5CBLkAllE4kh0nVQ/rkzbyOrh+Nm5cqetY9odBGVXmhqEcsgqPZo//e7z9c1wieM
dxx+oWPS4dW471KpWhdzdAnasFrP0j5OakVxhRWVf+RCV66t0ormHQCnSd+LKtV/ZU0W1DtTD4aL
sR6Mb62oRqrNpnJvFmNzKcYGZojSjerXRLL6M2PotUdIwqnsThia3cw2NT9XTqMpctU+7A92+q0X
xZ2qNh3mE3Nnb+l55i9BXAzjBoq98Q3D9tYmjCQ+90dk4Kv5Tu2U7KoQUA6A70t3ua5XN5IWJWRU
Qy5oTRnylKH+Rnrq14GZRm4cYvxKXl4Iv8dCMrmgHYk1wyBBtNk2dGwzN8BtYNcldUXmY8CPo8HV
2gxqiOxnibDuY57HnLj52A0/7GrKLm30Bb/qOLhEiPVE9KHNQQvcrrNo0qN6lqs+/sDmhdwo1eVY
q8jIacmYP6kt0bBpwtHc0Xnk2VA961J30qN2g4uG81xPZfuYU+exfMXIcRuJWyHdCx4bYeM0zBV/
jnPlWy4X4X03ljHGAMJMLbeWRXwvGWWFcoI12aM7d+AxMyUxLga7AnQRPiVOB6Krr4TTumNWKE+1
iItxr060Ya8ouQ8/auDvm1SGU+9SL04UP0wsbb98desaldx2cgfUFM9tijyFl3dkYlRrdavdaChc
f4XDmv6wIrUXG5Pz5pteWoD9c2FO3xxFmNYZnXAdpbs+tq6qeYqejTQOnEMjWcpBahqtwMSj764w
tG2RasqHInfxvWyCXWGU+MMvfACUjksAP5LZBZfOaDb3QToohtsAg1A2oxTMtht3hcWBJyE/6Eux
M9/nekwXtQtKO92ksHkQPI764kuuVehggQIVez0qy7sBOOthhmDrI6UoX2ItXN1hLduUBL+aFoTV
9/1tVcx14jWtkwo3mzvlQQ6IKfsm65KLWW7kG5Op1900GKH6m5KUju5kDnK0q2I53HdmrU1ekE+d
7ZeDda2bua3vhG4FvRsOtaj9UpUzRBONXP4VzUEKeGmeZdtXke99Uoeq/xG2aeKAwoPr57aNXH3T
jLh8cfRM3GvG3D3PcqyMrOaRzhu67zxEOCTXiQgnw2snw/hhiKGRvWCs5QqDP1saWIcRKMDRaO5R
VrBj1w4AJHpFZ5jPbRtNOYzsqHxOk3RINhII9Sc1RZQ2nodcczU7rnIvjJefkyUZPWlwQjo34lL5
UWZdlu0cvM9uaTeFqlukpZ54KTcbH/6F/hijz3ZW1FMCQyRWcB2QwqLH513Vi+/OQIkVUYkYu4sq
nsJ4o6nYyEScHyWIinrSWBupZmx0juUna8qjyI2ciq2kx/SrvE6OmnDbFd00bbIo7vDwmOaMTlhi
Zhi1Fe0N1NqpAOlnhT5xoPlZtmP+VdIS/ZCXjpq4cgS8c7FKaA/OMGqPc1r0v9DIyoF0xWEfekqc
Bq3Xpood45wlSWDLoqz71gyyk3qo1rbfwwRpRlcdZrveInGAHn3SicdhyszJg4pW626oZVid8NxR
7kfgTnXqyfpUH9ipAjJBlF9lQx3krl03I/jOXBh3iTxr3L0rOCVuXTTjTYSGErLR1cCEdqzabbco
60XNDNw84PaDvlU43TQJjGZQBYkoEFjsDVZ5XMU3RPCw92ZDQ7tRn6fweaDsNnssvZ6uSC/Siz5J
xx99UEQ/rEkZVEDp4E5clBcc5JTS2bmbWixS/LaEeHu+yMM9ZB26O+40hBTKB7OVlQ2bboS9N3Wp
R/s+u83lWvw0qoTGcPwVTLzebStkJSAEBhB8D6nVVLJfSWim5gBQBz8A8Da4WT9WDQCjuIxuqkiH
UaLUVrEv1bkPz1opsiyfHpZ0282amWziZG7u2riL7hy7x8aFj/mAYedFbjhfuTsmiW92nDbI8hM0
0r7oLhC8mPEUZgF/q7q+ihFaZW3JWYj6rxmiduHlRR7MGzvt1HjTpXH8kGRa+C1V6uiRH48XEoUp
5mlOp+BsDpFadWOJzeJS2Sn/KPVA7VxFSPmXHGjkl67N6paXykbTVSaUTXxHkorQDQqSETdqjQkP
wVkz7uwJFc0MneuLrE6ho3WjhKNM0Qmp2diD04QYaAQBiymixc6aENhfOiWebiJK0w10z0rAhCHB
mvO2t9yxjkTkdQCZSohQA6IGsj06B9GWyre+D/HPDIfedk2lyhWvDKXhnMUMudPSKqvHimaoKt8s
xWi5mVYK+KBscXcqzPJbXtftdUWGCINOc0Z8ECMKz54K4RwES4Up4Uate+VJigz7Eulu569W6v/X
kHqYDW8StgWyf4SpP4+b+MeziN9C5l//yZ+YeQnY0O+oaLzqgoCQfwOa58r+O1f3hdXD/9O74Ybx
F2he/x1IPP8Spg8aeFzvubP9N2YePD03/eWPYWLT1jHMvwObXyW7DAHjGAk4EE5LO5+T4zjZNeIU
9FMo+hvyQHUTlmbKZpt+9Vk8/Krr1DooNTJ1+LYCYJT11k8UWINDB0RUrTvlxJ3xtZLw71R3eRo0
lxb6M4xrvuL60qiMcZZHwZzeDFk1u42knUEFyh5HI1JdNl+zz5Wi8Ds0t7aVM4tNFSmxHyvOXpqL
71oymK5o7dyvc7t9GLWs2fWNXh/mMhVeNE76ea2h8lv0ztMYS6eqJGvxo9eH54q9wAQoIeK1d/wp
UQsVndVLyY1ctTTG5F1RCJgBSiv7sqOnt2XT0y2cbXEm1N65KTDB3gZqmu2GyhjOuzZsfnZ53z5W
WXBljGe5ory8WZk3f37Ht3SFNQdweUKwd5Q40WADo7Wu9vdlpqMwyBPCCJXvdDyg/8BIE0urxjQ2
dEmMc0juuDvJdeopXSv59QzQwaSgSPs186O2xWA314fbIizbK8Tiyl3qxJzd0oBQvJwX2zHus31p
YyNUiy68cEZ5olO04C5H5xR79tVk7+1qwRbvVUkRPqO6wAmXK/qbEkPcJVaTSnh5pJo54OElN5ru
Tp2hb21Y2XjORBiiGdF81xpSoJz3Qv5Rk43jyaFUwqM8zRkiMH2xsirxQ6nFulfAa3ODsmu8eq6k
nzn9EYSyTIc1D9leGg3kYK2oeymmlhxkFnN2a8vJ7MYV7hNxObT7uo7FbsavSnZr0WDkGWC360lV
hrfVpMk1NVYt+2patZ24QV9fSc4kPQXoJ91z3CAtWmoSGWRbRcX3gM4PWBPxwpTVipsJrudwbG3n
avFbLsjS4upJF+OwCcI+6M7I0poTS+a4AEf9GYwhbX2yHcIA3blVeEDkrW7DNi7vZwXwZUHKtRV2
pZ/w2VxHoXfDrGoMukbmZJdReU/CUe2kZI522dw4XKlKTAoBlF9WSgRoy4k88sL8sQjk4sHRuoec
j/f5JnnF5r5ZVRYoamq4C7QO0DqiM6sKvG4NY6JNZnU354BtOiR3rsqZ655plzYmd0ruEcyb3TCS
rxn9oPyB1Id0wfUrO0+beXaBm+lneu2YnkFGhpPc0PvxZInrjNyu9aRa+zUi3bZT9WGfhwPbpTHb
cyVPlb2pCwD8ml1iNdugkAZl6Wsk9+NlOE7VdWNzbbQiREQAf8k3TjYod/wPeHOd1I+kXfaJys+q
Tcns04IAUACmAkAd9dFV+XWcTA2M1xjcofXggpG7TPgOqKHj1QfGdTDPzKr3QpFs46G8r4Hafz4V
ayUoxmce8JGkEAMF/x0/vlJjYQo91e+CGaU2I5Asvu5wZmZmjirplFFYC+L7WFrkoGPTdvV0RKoG
JIrPn6O6oqTZRZpOw4kO2LtNsTwWPWMYuXQW6fit4o4w1E7jCndXKtNXU6jKlRFH+uHzl19Oi6Nl
uAzCgbwwDFTg5KQAb4PbFKVBEJNf3nF703amOrijWTaHrhEnNt9xoXaZZAOVAxgkNPoXMNRqIBXH
uVYHOHo3J3noSWUZtS7c0chvwXY84qd1yiRz+YHHb0asXmw9XsHpYOuO3wxGdt9liibuQr3dyP10
jXe7J3LzVw8rrgGjSvM49z//mh8sZcqJdIBImYDtUMk8HjSp0CJyjL66Gx1uPXNzH01oJDbdDuf4
HxalFFS+N12t+XIS/aGq+Ykq3vt3Rl51keahSQMka63EH5u53nIRHO8GCcnrvjCn25RKCFULMVy3
Qv3BI6lnwGr6/YkXXy1WGxVM8rvF4hD3BxrcqwiuF13LtVtrrmEAzFdyFXu5pJRng6UaiUvXEDe8
Np43VVCW2znNg68U3/qtMaX1vu7s7pnjqLxJgvqk+sdyOr9ZBoQWxPNZeyQi6M7jxXE8I2kfs7PJ
jK9NMU+3nd0bZ3k9qF6et8H9PLSuOWYBkjWpts0q59xqsQBFPfkXZSxuVFYR7zvylm1U0sWbge35
ucw6qg2T46GqTgGsVqVp9NaAm5OR8rQaYkSU3Y8fV1KzBGUudHKLsvdaimFS310oxqWjTb5alNtQ
qNtBklC/mk9M4WrtgIXBhQXzaVqYYL+NdachCIsiaQYxXU+FoD80mXuVTo6bwa52q0wxtiXl8b1T
n2L9ryLQ67gQemj6IW+gvbNKUzI6b3oUzdfaEMd+25aIyKD841nIf2w/X6VLs+TtWgCmRYIBeUdF
Xn0pdR9/XLA4CvIvZnozZbJ0ZQ3Sxf9m70x640bSdf1XLs6eBc7D4m6Yo0ZLqZRsa0PYsoszGZyC
w68/D1WnbzuZghK9vMApoNEwCmUygxFffMM7FJMCXw887qrE4SYazeH7549cklDIhWHLWzPwnOsF
QPNi/2EebsYYf0wH1fHwc89Ll35JM+W+YtQadiBTvqGNlF8ZVedcYdb3Fqi0rEqn0K7Vqdb8oVfk
NsgTd4dyNGCZz19vCQSYX48kXVe5ZsCnmksUuzVEScH9NR7yAvy3Bs837OoYJsfoAfY2LHRUMKNX
aaR9g/zc3wZh3NzHgBDXaZz1Nw428JtpMBP09YW9ce0RigJT1NqPiib6bsoGUeSpWLlJjGJZbIt7
FH6muzo10T8YzG+dixZUanTDtdHI5FI0Pg1KM3QErjQF7ny/zWCvRVCKG1Q71FBOB5qS9soz4u7G
oLO1ERO2T34VmeiC5Fpznbg/uzzD/kkMCPt1+SOb6Fkfg8ZYRfnUvX2+5qcHjbea62A4sbMwhMG2
WI70rEqmXTAiQd6mxi/L7Yo9WHdnVQFq2UQYZ393mdFutUC9lOmcrQdPBrpDmuXNgNJlLFSdwSyt
otQOceBkWzqB4WoYPe3CTX96oOff5xC4kMODD0sqv/x9QRvavVa59YEQJ3e1YX2tmspZw6a/JOVx
ep7/edK8mKjLz7DnpRgFo98ZS1DWBwtU8DcLQfWNVXg3usZ8qR/oI0ZeV1w4MYtscX4oBKQZpknK
SO6+pEG6lRgkt0F3AKFQbrG00x/sqkCSrlTap4Tgs4nGsX/p9NkJrZH4AkWzG6Vt5iAnhnDPVCsB
9+c0lyLN6U33rxebzzDgXGza5q//R5069UMBmB91H8D2JCCxrr3SRO9ugsCYrspRBDdBitswdxqD
a1UU11wtCd2DFGfpYLiNqMK2mWmFO2tK9OusaX+WofvbLJR01RbjJU34dz/pfwfjf153hnmgkIIU
Czvy9HX1AoKXYoj6UOu9tZ2qHhGP0lbDnVPJrVsLIL1Tl+9MB1Mw/ASHg5Quapu9PkWvdgRIi7+z
udJwy7sNjCa8p8pqf1oVGnLWTPrNQ1H+1os4vw5rKJFpFcY3CHeOG2m2+ioVlncb6W6xMbtY3Nel
+qqmafVCYAAdgdqEc4+bJtfd1Nf3UR94B9kKdxslEKw7zWquRWVW9OoLexV3eFh+HiHek+HF2hAe
UAScYzNbbHFpuPbQ5baMqoMR2KgvoPqL/khlXveli7paKdovYRYpe9l3D1Y5TV+D3PW+Y57zLYWB
tyXytpvUtkJft+Cfjl463mOhEV2jDF38/PxVT9P6969IkAUNT/EOlHaJeko69Mdx4BWHbDTbvTdm
gqGHLrA0yKx1O1mXDCzPjzxYD8ZxLA6ZPbiI012TtJkFzCxgKKfr6jfYIj5g1nRVxx6dmLG1rzwL
gPbnv/E8oFGGEacZW4ARwtj19Jm549KvqcPqgOOj7dd6rK+jFooKx/kSMO+D5QSuim43zGY2wFlz
T5HSNhse5eYuNmUold+XjNxWcZQW11kXXKKnnD/PQ+rXI1TTTmQssbghndzGnzybyoPbeMqxF+BX
wiAa/VEVcqMpibj7fCnP7r4ZbYi7DVqa6LhQ2Z4uZdO0bR3LmK5Hj6b0pCEw6caRxImnsX1hByA2
RV5e1arsLlT5cz/9j+SPnTp3GUyAge8lIdXK6aORBLNFYvNTY0/pvw9VPPwUmphe2sK61yvL2PWE
1W0aq/q9UsXWNoUMd4U/Y78RGubBSqEje0x/6muW7Cfc7kCUxkzLlH5AS35n8zevh+FV0bh3Arep
94VpKKvK7OqvXSbDr50z+lmB6ganOd4aVVsw45Rjj0B9292UU3mBXHW2aeef69D3n5ON2RX19OeK
OhjzXrKTQmQZmRwG8TYngpLjZuOFyuHsTC4eNX/0Py4eOFvFhKWaOLhCHVZK1nxjQB5TOXhf26j6
hsn7JfOuJTh4/pgzdoaWLIXDuR+GKbWkhEieHdit6vVgugrujplXYsyKeVLfxTh6OVGxqXv9oaon
ubbjfryr1eJL3ySmusqjGmO3iN3gJVO8FThmHMomrmndD4U/WjMuWGl/z6XExpbIgPpDPYnSn8op
uancaV0Nbnnd5pdtyeYOwUnon00liPizygCCyWdtC2ArDUPVlBytz/wJbNbW69pmlYum3xa5Mqy9
wXyKpNEyt6tRwRouQc7OYsL8Bvh2QxtQuX6WTYSsl/Tk0zo9gKSIEh8FbPO3Aed3O0hTO44Yvu4+
DwqLrsl8NAFEY/jENIYpEfXv6QZSC6Y/AHazgxFX9rUrg61BeWvNQMWi1+p9qJTmfSHrcI1zue3H
FXZNVjRc6oWdp3a8B7p32uxCheywt4hOXQ2AsdbD7FAnY7zrPC/apSZGH4AhcLrtmt86HoV7PRzQ
M8WYlU68RQtdwusLUutRBrX7I0qGl89X5/wgM8KjbmVSRVsF2OHp4nQN3tOoAxcHDXmCr7CzsvXU
2/HGShXt8fNH6XNesdh8tOCpBmcKkkuIPn0W9HQaWBQJB4ERml+6ETaAWIyqs2wvFqUyzsPrzjCL
bRNZ3jZGIPVBc1G3geQChkMTyQqbF4P2QZGkO01jlA9SBzxUo2soxujtNopstHU1cCb7IPDK6MJN
fVbgMF4EQjhf0hhf0Yo7fX9TUwJhRjQZTTcHtTEU8Zbmprv+fJmWohfzfn2H1c7iAAShJSmPcGC5
ei/Lg1TC37F09n3sfi1nVI+F/ugeE8/WL6M4eDQgF/noy2o7wJXjc0pnZ5WpeIReeKEPvptLlAe/
PIuzUPSc/m4AT6EK2b08KAV1dp7i4JKOenIdC/tI0jfdFeOXJmmUG2Qsjnred3t5qfpYxC06N2xT
m/7N3HCl6ltkEqGidTpmp/2jRrNg07VTtzZT9e/cclAlc3BnDUHTbo1Cdpuc/lWeywvt8kX5wwsA
jDFQrqKRD75kaRJiJGGKNIBaH0Qr7ZWY+mxTNslLkag/wkYoqyaJzHViV/RjDU1eyC4WG++fh8+4
f+TZYOYsuzyYVFuJbYvmAJ/5l66M5i0d8Pz4+We2ztZ4TnjnNeZHzq5Ti+6ybdVyEr3dHeinujvD
7MPtxEja53Og+zYicE36ZJc3mh7CiY8BQ5lx32+UKAqOtpjSQ1q60w87KdP7wk2GnaGlwbfRE9iS
NWq8MxHv3urR0G0LY+y2btta2wh1n22c42oyd2n2bU8BkqPMHgQ9zdIOzfthtvV1tOibRIxxB5LK
26hjVN/b6dhQWPbKZkxG72aaBjRuhwqdyNBJjnJwDF9t9Gwb6eD8gkqafhSVr1W1LccbOcbNTjpm
dXtRb3uRrHBuwfgDT+dT0Qrhtjk9KrnU0sYYjOlQefGbAYF5pXuKep3lHkbM5ezhSiHvAkKM9X6H
MKd4DaPme9rRJK6zNP4pyry9k6IWj26EL2yIjdVWEVHpy8S1b0QBqM/Kyx4H7dFbedIqgKxigwcj
a9TvcG/XwV2F2X6qJnX7+fY424Po+9K8pfqHQ8ksZ7E7jFxx8t6N1AMFQ+s3yaA8AhcNHj5/yjL1
mhfw3YgH2gkl9ZkEix1DdBuCWjt02bAuh3gTjs4GyCkc4Hrrau1T5Np7BfvhmLCX9oUvi+JBy3dF
+BJinVvksW+Md26PP4FXbMJ2n9XtMY17Hwmp1eh0PofNF0b/YnHjXwiUH7w8rVjMXgxsTThGS1Om
HjgaMkCte+icMl87JdrPtVuiG2fqA8goAyvnOhvxkdBkaQFPZjbo12FS3plVY4Lrop0jR4gpIumn
VSX76yly30B4iZ3VWd51xQz7UapMFVxFzX6lXh1tuYUAHAJ0XluhxWxT1/t9mXjZhbt72TPgu8z5
GoUj0G0XKftF8qIlZp9FkaYchtQYsSQuW+bB4UM2yeFhmqS4q5XIe2nssV0bfYeRgjNa930FELYE
0xbGZrytVHWs/GrSQxR1ELxiZDTYa9Cg2frzTbTIaXhXKPxc1PNohm7hu8L8HxWDAxcPuGCnH0pF
0egul+B/xRSvUkVXLhQnHz6KJiFDTnrBnI3T8x4Ca85CqHAHPU8CKq4KMCoIiE3K9jp8/quW+eM/
P4vfBayNf844DIPVav3UCuNgJFO3x+5RW+djKOkTqTcUvX5Ul/FVhk7CbtS8l9Yb9T140ArV8nBa
6xqnQ03KC+njIpt/fyfYmi6tWABixIXT32+WyGNZU20c4qj/m1xaFPpO2sFjZvTOha/64aO4hPmg
dIOYY50+CsQ9QD+AB4dBy58VTwWEX8R44ylq6DtlKC/ROOZs7o9sdf5pyPy9qy46DHSWA/LQLNnx
qCsfvM4of9qK56Fz5qbrIjZl5rtAHb4NqHc16zgqsCJ0lV+uJV1QNAUCEggrJQBIx3BjguP6qqhO
cDXFMWLldDyZtZXJeOGEnt88NDwYJTEanifTy4ZnL4ecJuKUPMFnRVll0vs3QxPGHmyQwYRN767q
IrYuZEXL2opF4pYDJUaTlaye4fDpR5FCTp4m8+qp6RA/T0rmTXlhiy3E7/FL3QL9KLrB+EFYFusU
0tuXCRD1xgT29s/n+o9QmXfxW1025d/tqarxqTry/3dyyIh3/REozrCbLz+K7kfbnUA35//iH+gm
fgx/MSOh1KcApvc3827+kTvmfv2LXJ7RBuU46coMZ/p/csfGX0yKGbXTKcD8kWnOv6GbOn/hXLdz
4MmEZwjnfwTdXObVQJTmHiEtUDhvkNwXCVPCCUpF7tZP0hrsr25A47OCeLZTRk5V67aEtdgwbpsm
1a/iuktuaiYKP+gs6qshLsuNgprUnZU405fQ9ARSe8b0hb6Ds2tc2GsTkmE//1jdh38CwJ/4w2UY
ml+Yjhcqm8QEiHOLPCiE/CCsKG2eghFgWzZM00aWIMlLEs2tRld//fnzltpbgIbmbg34JZtV5//4
Fn/2v5LGYoyZqc2TjD31BUzWFzufRgT8lH7TDe7XNDPpFRX0DT0n7tZpR8sQq+Vsk7SO6wtF3qVt
2KySrA9m0Fd3K3t8POs2q1bq6DZ0uBNna46ms8Mvz0N/Rr/UwVtGUhKGOTiQ2DGRBC28yB0mDaRt
OubMr6wc5+28w+E8CWNGpk2G+47zpCZ1c6U03dPnS3cWnXiwPuuKcjOjZkVUPF06ZUhkPhVD+1QG
aHGMmN/t9FDEN3mHlKHXmjVpitJdAc/r92JUlDWY+WaNzuClptdHb8LzQSAC3Jl1UBYfEQ1XQwRZ
1T1ZqEPuk6w0bhncydu4q9r9CAnwoXMrbds2an3lWEm7NRtEGs0yutSoPkvkWBM6YXOf3EIsA6zU
6ZoIsLOaWojpKR3R+x+DbFx5fdc/V+ygnTNmw7EeGjgFg+qutLEQ95ymdIN4JZ5osgoQtZLuY4/0
51cQQvodysTyxVWy7F4NPeNS6+78sM15J7sGTX78FJYf0MgdLcvaVH9yqz6+c6JKvEUCgJdVxM1d
ZJAlG0Nt75h3F0/UpvW1LQu22DgV2lZFIHZrlPa05V/HuwJ2NNrAinqhNl9mgIyJsJR/T42Zi5Iy
nK6n0oWVGRbYUJlxY+wSgev4pNMgTrz00qToHar4Z0oyP4tzRESeQXUgeE6flXlJ5KmDqT9JvB8Q
OsD8dvLtMurjdZtnsb5KUFE+SiyPVR9pH/WgW/3goCQ7JtnGE3UN5UOL9YYLGALl1gkBGt3AX9O+
SgNE5+en7zyyz29ocbvM5QK6Vqcv21i1NSHDZDzhKxLvahnAO0UOdae2I/5XMtFvqmwar2LK4XVu
BtqF7+KcRZ3ZSW5u4SM/hK7J0r+4MzPRZdCBn+jHWN+z0R6Ca5mHDSDQwlSfWqpvw2+KIU1pwAK6
9KsMgOHagW5Dfa421ivay2OxRuDBu9ICYWX+gN3Vs2FmzpuHd6jvDI11k+aa06xoRyDJHdnuABqF
RPUtrm2zA+ccuuGmyeH983ijo93ZJ81VHdqB8L2uQkuln1IthPMp+2nd0g6ZVk1Z5PlKDwbzKL3K
En4YMnimcuzSX1Wpeb8cPWwCnwlMmK5cN22OjhVxFGBjTL9BkQ8lRD9br2hnj1DtQhPPgB0EuAmb
bCEyufVaMXuO9bnYhZKaeuXS+ClWmQ7/FHKdgRaKJoEu+8hrg2YcO0QRtiEehzcg1BRM24LayPwc
50csQRgg1qvOgWC9joM4t9ZocR4TuwZM5HVhuja12sCQrdb1YCdRlRjWVTolyhV0ARQ01LZG6EXP
oy+iKdx21TOtV1eoTGaXhjoL7JuLjhydd2aejHffg8oi8IWF2fSYajtPdj54G2VCEwV2abyVijBf
S0vPH5BhhVdVWtYThU70a4iy/8za+P0dDMAT2J8ShDnNizOhgUvNo7J1npS8Snf6BCKoUGhVybAo
97mj9+vPz+BZcPK4+eiioOUxy6o5i+DkiGQa8WZynxQlZhYYIUBolaGzdVGd9T9/1FmoZpgEzppA
jbIrWl+LRxFjE8XCheqpLiPHxyY53DJCIE9p9HCb6162/fx5H/w0rjESR/Ii0sblqL4QQxcGg+s9
pROmXFNl2hza9Df+Y/qFSPLRL2Nq5MygPggESxBzZUaaGeRq8NSjUnRFfypch0IJ9pKSaN3XwXBB
FeGjnQp3aMY7kPAhjrMoqnKRIq3oFcqTmenlPm3wxpX4Mj1pLqe0YBa8xYMcNjZieZsqq8w9PrGX
9B4XbIb3rWqBneFio/FMK2uROwWUdU1dKtbTGCuEvkoB7XaVVpVar7M4cAPIMMCBr+rABLQSoOHa
r1o2IR2vwjGep9aiI+HAArroozuf05NLECA/HTbEorkIaYYsNpph5AB1qsB7suLOXsHIwTfSK6B4
oRCApLFzU8L99j0jkGtVcUqy87G/RyrYvrABzxNz8jkGQTPYgGIISNTpBUf0q2y48ekxa3PlLYBh
AkjMM79UkdH+6liMca2NbQyFBpfwH3pJmFupXUzbhgGTon3zYHi/RG2G1L5hhS8J0xygEQ4snzvM
6NRnQ+cH0l1wHAZfqsrQWB1zlllkpoGNihBQiz8/U+c7nT1uoLOuIgdCi2X+9380zrpatAOaicGT
EsHFpNdv+N1ka8zjim47GPWlM/zR81g39jkaahC6FvlMZ2S2muMl8OTp9R7ZMWaeaXpAe4DWgdtd
iIUffC8YAnNPmX0DSnHZ0NG1vtEjhp1PhWtmTyXd2C96gNlOH9gCKvqI0ChCtT6dvnqNnV2/Ngbq
AqPT3xoi813YKqg8jIHcZbqV7b3EhvwUwUtd5QEDTKAPjXvl1M20yUQ13Yx2XH1jOhhc+BkfrRnb
jX2Ppjedx2VwIHVQOyUOSfPCwo/t4FUm069G6j8z85I10HmMnelSJjcHORw5lHG6H2CW61UP7+zJ
6MN2VeTGa9QLFMEt4/vnG++8PiLAzsLabAUmADRuT5/Ud02bj5YXHsuoal/Rp5iQ8KKd7pcmEOXV
WFmJsiqSoIkptKWc/BCxh1d4Q6Cec01pxQWU6QcxmBey+dX8jyLSXBxus2i1OBdFeMzs2tmj0d8/
tONkrfraSfZqgkh0W6nZbWcWYuN6gfuFskRcANnM2cBppGPkiNg2KT+5C9XaYlGQG8H5LIqOXpjh
jps5/caKMRv5fO0/eIqFswJFBR0i0PmLQ180dWOn1RAfpxTDyogEbB2jxfefb1sA4LN9zexGeta9
zesS/1A9To5tA7O/UJonazSu2rKSa60bf3/+k5b68rNmMDgDknv2LV3JpawqRHFdAeSZHLmx10WI
jsltj6pQscIUr9Z2ddRa92YmdWcdZKDfHyd9thOqhTY+9BXaFRvcNMfnTBfeg3SV8qdeCPPKDlaV
U+2M3Aa5nekFhsFW69T7z999Pr+nH52OxdyOwxIBMvMSRW1rUvEmrU+OjQp03EbeoHKaZ0ivN6qV
vdHGzy8E/fNDPj+QiQKLNvt8LHa6lUTphD5ScuxRziGpUCD0ZgzZRSC9C5vgo0fRc6RpzIh5LutP
N3RWWGFuINACFHD0UP+DUgsAx/JHDWDn58v40aNmzABbAM01Isvpo2o9QWar4XIm/03WU1WGOxue
LVrSmrywgO9eDctPNpOSZ80uBk/L1vsQaUlqmG15hHfQPbp2rX/D5tf5Cd9c+95po/HLkJ1yh0BQ
ba5StWieo1oxU+zqUy32MYJQnmXJsmO84Mz+02H5lqaTma5CJcmHlUC8WF93CCaSB059exsIOJpr
tqQxbfombh6K1CpNzpGZCL/I2vq7rQj7Z10HNmI6xiBnDzd0eK8TcJqJr6ha/0VpK+cqQXkluw1t
OdyqTYjz5wS4nspurG1jDXDTCP0hifpVPk06UGRv0McbNYShtuLydB/rflCnldSDot3W6MtPvmmL
6ruSm8LBejuKXlUxGMhPJGWdbSpHR3+3HRIGRX1ocG1V3TZR6Jj6svTsxlc6kSEgN47lfa2IJl1r
du2R2oeSSW1upyhPx4nX3IJuVCZ/bIfhHlWM51YJggQ1q3G8yVqhvn6+j5bAzjmUQFdCnIo+LHnD
EpCvG5lZpSBJj3mYR8h1sFd7+LsyGfwBk8FgralTgrT86NrSrwc3/RnY9QiHK6vrx1LWPRHDqJyv
Ezl7u8YSUd3qbpVEvgyG5gphNOOqGEPxkoXSWqlmEd+ndVSKld0Z7b2s+i7btK4hH2MscN6afqCV
C8Smlz6aSOnvylLjGGBBpuPWEbXasImkPf7OEz24dKKWZJ55JSgnWQv41LQwz8DYnpe0JmIzRzPV
vTeraLmG66ZLcsbZQkjeAhwxgqeYu84IX6HubKVvsUSjye+tTNyztl6JqrbwqrphBynGzz50IuEr
TmogVlRXOug7Q/3eYgiCpVZlFnf8Lti5piCR94FSAjoH5UQju81CzfDN3CruW76Cz2jctq8+//Tn
kRjBQQ2qmo2mMEDFxcUoujJxgs4TR3XQla3mFcF1pMk33ltsIhdLLCdFp+fzZ56HLfrjAIxgE9Lv
ZCpyGrawM6hbTzblUaN1va7A2W713HQ2at2PT58/6vzep7SbW4mgmpjou4vJSy3BMZRaUh1DLY02
toY5tjcM04U4PN8ep7GRp8w9SzD8dJ7fMYF/lBR0ka3WiqrqOJgzG1d1v0SdUm3CQOIQ2I6HoqLS
sGQ6bD7/dR/UrwynEMbmw72DwhcXwKiZIs4dpzk25B4/VGdS75xSje5Gx2SrTvjFi7TNNjYRcJ1i
PHRPw9T7DU7U2cd1Hly41T98Hc4NwLF5oHZ2rbeyJYXM7PY4CG3YmXF+1GtMvQILrbdRROxx1R0f
cViYxeIcYzdMo3zMg1S91kVcXMhuP/j0UFaRbAFNQDljLna2nZh1AbugOQLQgKta9RE+v/KSLPcZ
HAawCOkkzFg2MsPpZcFVha7W9bHsj3GcaHdQ5cY3dJLJnL3MxOINiHXtc+9VG7U0m+ucdx03muHh
rlepXRf5mZpxG9kqnrwrINj1rC8etjlSxvH01mVN060tG98GhJOqyF5Pow5eTFXGfO0G/GGtR1Kk
ezTvrbcgbnH0RBbJW03YIP2PJtCJy+6fQ8GzqQqdCLYaiwnlbqaEG6fnttNcaYbYtx4RNAh2umy4
OkGCVVcVLgktzZwd7Knmli/yPGFB/5wXOu42EF78iNHYNg+Tkb5FVV4PQSG3sNe16z4MynXaq8OF
quIMRzK/K90sTBZBEn4g9D1qdtwKaziCmRxfsmqQq3GWUfPjGdlZN4kCKEfdT7PfpMZeOSjToFw1
riivKyf0vuiR135PrO4Sf3YZ++b3ms8GRxZ0LYTK0zUUsosayy7GY1UA+hVVLG86fYZadGO0/Tw6
fPQo9iMAeKR6Zv7m6aPQmzLsotXHYxdX3kqoVrVCWTHfdUZUXwiAy1tk/lUMP2b3SEIge/j0UWqr
KoGV2+Nxvh5X0sHYd+wDdxUmlbwrstS9g7lYXUi05wP8Z9SdHwqlCIMx5h5Yqy0eqnlVF9uO5KGV
mfmhPqBkZw7KRoY0pdQqutRnPgtvPJBdD02SoAIlZFmqYhSQtU3Xqse88catQYYyrCy0a26FrM21
nqLoqc4ThWmwaIpI7VnWZfcsUCO964uwvrDFP1hzPi1t/lnyw34HUJz0sYSncLZM9UjPMl3hXToc
ShoPft/n2raqdbTeh/6iZde8qItFB2bBpwYVwD9LAX23RoBCF+50RONDuZk8q/BTM0ZvEec8xo8V
qOkyoCSti2yrTql6hIllrWkoiZuub+8UZh43Vm2qj51QWtR3xXRLul+uK/uiz/oH+5/pGKMIQBfg
5JZJLTKDzJedcjrWUZy/JGWnz9mVt61lIy4ctQ9WhSyDBNpgawAnWTQxSm0gAJuZdjSdbrpiVDFe
Zfh3bq2sNnx8I1UKjXJA8T9tL+Rvy1uObJ05CwAuuO/M/5Y/EjyJSgPam462HNXrttbHhyBRfnwe
Sc5/Hohp4tYssjvrQCwStnHIcurcTD0WIs3Xkj9+LVQz9z2zTLcQZofrusrlfY462YUMx5gTtNP9
Bo+Ggn3OFpHzXVI3RuhXQR4b+lFM5rhuXcU85FZgFzQlOziSSJJi5jeh7fmjaEIy57bshn7dolrc
YUGQOxsGmaq6Eq40PA5mJJ51iBf7gfl/jSbfxN9kJt694ZS1up6Kcfp70FGLXQnFnZ5cO+6e+lL5
bllT9uDWwBe2bINQW6E6Y/xtTlZ54wEoma7b2AkHkA2J+03Gg7sr7BwncCNPzK9Q5hijhk2p3Gce
xr++AW6lupBSv3dMTtZpFkZQZ9zDTHOhfjmNwG4m53GcnT4njVrdpIWudmss5oZbZ4yzcBN5WYVr
MKML9A4dM3/M8dBSUWzIMw22aYPXMM5LcHHMygiRxsCnFZiuWf1Q8lnqNh9015+mDGPgoUDXLSnk
gEFU1OfljdK2YCdQ3010P88reZggl4RbT2+t69ELwtbHVbiNVzR9mj3jFFfem0V10cP6bI/OEu1I
8HDr04MjKTtdgFLJ+7I32urZMaLoRiDKuNespIxXSWgXIRGoLGM/j7rqnrIm2SPn1PZ+1dnluDIr
Ran8EqHeaFWPkTErHGdyHw6pt8lkhbgV0FDNWptMO+7cymXe7HhpKdaItUY/TYZTLbZZabKVEw2U
VVA4CJ31Go3G3J7MdqthsnChYj87FhxFAKkzVpmLj/N/+msZYgiZhm75LGVVb0NuF8Pny0XXQeyZ
O3ZJucnRq9+rYWS2/pSn1YW4c9bMhuUFuxwKBe0UqABLGyuzS7umc2P57Flpv0/LvNqUTpvuWxUV
wim0uiulT5td6epcxuhbrvrSTh4jJx93nwenJZWItUco4X1KBQ5jxmCdroVUh9goinJ4hq3Zfne0
3gU21yI+vUpTFwmsUFgMkQZd6N8mdaIwCp00/FIA9JXbbMzaRxzmnJWajtk/H+l/4Zr/ReH+x0c6
g2ved7/lj//z+jv7UfziqvldtHE7Xv36v//8d//S23Tsv6ARUL9qXJhkFJzof6E2rb/oRdAVItXC
wnBWVPkXalP3/qKKB2OG8eHcQObS/5fepqX/RbsTCtSsHgWKBaPdd1Rs+Lt8+CdUNos/n1Q7p+kD
ZErOOyNCHJBngTlIoqfbKs6qsrWFbL+r4IumVTT2sQknigEsxOc+9mWd5QUaZmb7HaQS9lNmICDm
OYFj1UjuV/YvpMYFWuqJJV6SZhx+FUGJBdgfC/s/r33ymnNq8e/AP78mcCzmswbZx+yst9j9ig2f
Mxs68zvZuZ6tTavzvuqKZ90ELUB4MAXtDFQohoHQbpXfNaU37xv8S7+XBGSQC0aS/f35K9mniTlq
+rzJjMOYQSDzaGKRLmCjiEmMy7BupPCNtiFUhb9H7kn0puvIbbZp3U1YHBqD9+AWuYZtD0CVrwUK
xT8LzRM3Xuvp3VpBBYuMvtPQmSnwPBn2zL2Zt3fj5NwFQwakSWKGfbQnCwc9xog3Ux6GhxqS1aEt
OuXHVMn21lO5aqY6zYcNmVJfrEcvL78RXYt7biLjfgRQJNZ5Uqj8zchpYoae2m60xwdXfiHBt74M
gUieR22M7rWe6hyrkXl4FFmI4jvZLIQka+ctqq36Kuyk+bPteuU3baLqjmY2tm+KAWxPq7Pp0Y3V
5GFqtSKkzzb29q0rairo0B7ar6VJ+5Uuq4A8VakVZA4alfJ70RvpDSrh7aGkXwbxsVEqZTONXd35
GOfiIf35p1vqjvLp5hYG3UBS2ZkcMKebf3SyIq0FGGoo6k+1MNRHNzWKaFWNo/YA8hT2vVZXMveT
Xo63U2xoDxOOy9bKqF2SQaVGy9XHfKa+dzCwfhxHNMBR8o4VaOK06R8iJCp/R5Bi6JYaGIP7USgc
fSWkXl8bfa4fHLuz7vFz6a8qDeXOz3/a8ppAxgi0N78NEQqKb2Afpz+NTrrU9W7KvysRzRKyPhG5
QNWU8hXVEjqvMRLgT707pm9UlZG96lOJnGreFcOrFZrBow2miG6sQp1z4c1Oj/DMUccTiEpuxrDD
xnh/8z8WHSEtktZJpK8DtkvPZYIzke9BEvuWQTrQ/ADvgJJcMiwfJyzkD2ql6AMTgwHkc+Wa4B3D
SM0uOmovUgzeCnlNRPBsOKm833JG59g8VTHc4pWOnnZfqilmBygfeS/6mCJq1pqdjRlVYLmVT4Mq
fpUMRMitZPmj1VpQDomp6C/8mfdzRWC+ZPVUWWj9N/KNjnb2JUPIv/NVM7OzC8nwMjeZX51CBUAk
MQ+A0ZLHhXQ5pfzgVa+uUJQfBYziQ2TZ5Y9GhglAyLwKiZaT9bOzmHL6gAPzzpcpwAifbCc1L73O
okabX4fRNoSCmfcHyXcRD2PPC3PEbprXavLEk/DKjo2HrI4DPbyanjUjFeE6kLgk+8i25spmaOct
UJfu8Avd/hKVAqe3bjsmEtkK2IVUL7zh+yXx70tk3oFz2cAI+V0HCiWB07MxGjlJ8xj0ryBuxWMC
6udrXisq1G+9r0h/9Vx4W1VRpnUXSaCXbS3sa6KQ/cKUN7ju7cl5m6YuDv6bvTPpbtzYtvRfqfXG
Fy70AQyqBgA7kaIaqtcES1Iq0bcRaH99fUxfv2ulXznvm7/l5YGdKZEEgYgT5+z97WBE6F8FcSfk
nZXG4ro3/fFlsGb8S/MAWBi/61SEHZ2R70LTh2mTjFJ7IGF8eMmkgA2oq2y6jIEMbtLcyTE8gFcJ
3KHVniJd8W0hQOno8UxN8t2H5XBtgxF4zK1yPkXDEle/ejb/+t3Ro6PSpcTkhM9o4uuVGaFap3pO
7G80QYUPqEXHR5+D1XVdm8m7hzLuPla58Wqi1PPwXcriotShywdqEcb5gQGR2NIKRIU/vf9i3fjL
ewNBxmpGT5ZvjEmz+fW9oUqHvmTH0St9mg4gFUM7XJM2D1ogFCwmbq+svMcVNV1BtNUe/aoaEXcg
Go6DSjrq2jeb5b1JpPvJVHVaVr94f18rKO4qaOpYOc6+QUyDlHpf31+L/jfJUH2+Ra6cL/pSGn0g
lqW8aZosPply6d9ZeZ0+JJ8gvVajkb6Sw+Y/1YYcrzAXzkeWclEGfdbpfWjd//3bI/6J1//zXU8H
j0WCHtm5XsFA8dNzKTDhalIU9tuCX20INBrX0UaIyUzC0oq7Z3+WERXEUmodal3Ghhv4jlERTlPT
OxdelkFF1RpiJLZN1GC+HjLbTXcupUJzSPXRkhuddJkmTNsxqkPcGXLhyZHqDsy8/dl4aRTiZCyn
fZt1zXNZIuUokiaN9pzkp48hd84VkycJpFwGG8SK5ceev1GNUK9N3rdOODjMnlda5xTfkJpnJ05q
uVoZtTseIBmA1E2Bee4btkVAsb7O8AtckA2Ixcqt9DabGiJAkEkv7+Zs1ReLO9bfWMpr75n5Qlat
KUxQbYNk7z/cxoW7QBBFrO8YqlT6Kq288tBT4bKGj2UKrdBctAtWVTqCsOrpF9SOG8Vhn/ldvpra
2X0soqpAmJ6Atwhp6/YPrguoZX3m2noHNhUy8Vy/ydqjJ7p2PhDnTDxSV7Jdb03pTva1S9kFzkzL
wY9Js++/xVHh3+rwlMsA+pm/i+Oy0FZzKuY4HKuR+7x1rfk285Vxr4i26YJ2aBOG2kCMo9ATZXPy
RdKdZh4gdZm4bn3Sc9U9thSkz5RXS7mTo2NcGWUX21Q7jGCCRRIFtCHR3ieMibbKRbbUZr6KJ9N6
y/zRitcj8SWffWm2ZUjdTd6wY51RcTY5tawMDiUPlGqgARbwXD3pXbVRJumnceIuj9wJNMrB9XjG
dtAr74auVvlsCM14sTsmKIFD5+a9QhX80fflDFC1nLRXyFr5nR7VLmp8RqvoKxZGfkGRTL4ViiSt
RaDFyHB3bVkbuOunWHBplNvvyJ1R9lGp2L6ujNhJ1nkyMNqe0ra6ZSxffjMnUpGCjopxfskqwrsD
8lGIR+wIf6ft27P2UfJWTzTHBoT1JIZ+s6nQSYaS9iVJUTUpL5k7+oEnwHVC4/G7DPd6338XFcJE
gkbKmt1XpOAs49ar3kchBHRLgVhCxhEpHQN/707rPON6KHwyoLKUWbinIDKEZqaSvSQ4IyLfROTJ
S9/P0t/jTJfxxrTxoTMSiL0n1dGAD/C5iqcUMs9tQv+oDFKjqW6AUskrRx8W4640kphn2eUph1qt
D8nz6E7zKbHi6qYzO/BwhVZfQkX2tACRwjwgxub8SOeIiJwAyUxSAsB0rNfRnhFp1+fQohztcBkO
o17tOtGqeF9LGlj7SqTJq7m0vXeR+Vq6XDuD0acbffIIOSlZoa07acQxFCiIQaEYZ+5w31lIJDIW
oblBOWjtoShSm7V1KR5HSFmnASfHd1WppAp9cpM+UlbPKyN3hmztx8t8p831yDdZp+n7TH+vCSA5
i/uGMLq9Q8GNjS5xz8QRB/WVOevyxTPo0+tOrL31dtS+GPM45HSzI0zWJChUXFohXrW2hlznCmhV
kREnN1nKqQKttNmhNzVaiNu6x9c8O0P3ZhlZ/N6xpB+60iBhiIgI8xI/Bh61Sgp+uTAj7yDGbHnM
eaa6oFM4AHmIzHYn7bT6NneJcHGx5fYY6n7DG438yHxplaeDEqwp41cFMMJrk1QkEYLqJTm1tRTK
DG4DO1+RPOTdxbZd3LTtOE0rts8M1I4m9Q5QgT4cpsKNn7t+AN2jZ5Eh8VaBI7ukGF/qNWkDNTtB
03pXUGQIJqjMpH0rxZC+lxhV2hXhMUC04naWIkwWx+hCSfiXv1bGop6iNjOI3u3GFC3JEg23HRFY
T5UVaVdxlJE3E0uaG+djh7xgbdXLQOS9cimuTe/JocH1qLutfunJRFw59XCOpZFt8ZalOlIDkowS
OyBtMWaLyWfnmFkLhJZORLyJWHrJMY7H+KT4WpMQXpc1BxBFpghOs+9mAOvcxAtLW7k3pndeOVJ3
Sb9xQ6m9HuvO52hO6YNFSpAKZtqbb56QPhx7/haZXqK8Zxv1X2KV9o/mmLinJqOXxtSFNOcYKW8E
m27WPUY+FYlZ1TQOzyV5QkWIYlo6K7d0J5M7LsVVNmU5G2nXNeIUG9n0suiJf92ygbWhB6XwZSBk
DigDGoPLBDE8XeVEzh0AScuGke1K9WhFPjGAqd5VD/EUj+NqykwWLQ955HdG8PZ93UkoZG1s9veo
5kq285HDddDNerlvfTqJ6862T+QDkURSxunGXLpybzS6jQNfj80PP9MZz0NnwKMaadP3UTbPziT3
Vgblie0uH9el7SRHX7q8TiqItwThsbxnMiqf2Gi7acehR6/WFqP6N3uI47t6Gjw98CuHEBegRzKw
Y3jZNeMHO5wXg6gCLTVpV+fVQjNajb7+aTN8KOindN21D/uYwqqY0n4djxXUQV/CRjATs7wjCkBe
YRcc3DXzyfKGIkCc0jEX1xnfbhYKFQEXAhBg3nVWSXXYcRw/6UPt3vOxiwVEcUUokaqXCgwQFCTH
b+2Lfm5H/cpLSifZcK7WGD6lVboqWF/SVRe1nPUdFrjQdc7LjJNFXLuBY+NO75P0Fm1Kb615bv07
NKC0p1Mrk3vEgFMZdkvUs2tyUrykm0sSWCxY01otFpdzMnr3feVmReCTC/UYIbCgrbt0+r1bOe7z
YpbLuzbWeRO0aePNoGstgssHo/LiJ9Hnenp7PunaN9OoUgumVNJo+YpVwHN5pjvFPTK4ThLqZuTe
l1ltQU6bca4EkT4CCLK1pE1vHaMudqgK/fKytKt6X8xNRj9Dn4R9McRWr4BNl02zlqKmrdTpblTe
2+li8dGWtoVMGUzoDqMnbAb1cERsiNzeG/mFGBFMfQgTY5FvXj3g0et0q4uCslUN4fOlPVjfFfF5
ziP5cdIOlWjUk5/QJz10fSKMDVBpH6doWoJKoatZZNfkVZUdexT9b8YTkXlljXKwP6bFoxh3rOHo
FCMo+x6H4bzGMMnk2m57oH5uQ39csryaF/g9zTUtGfNxmBbQ6Ykv0Gr2Bm4k8qHPZrvcEC+seLkb
wJJ1s50yp7kmsjGxpt1YJvGJ9Mf6uk/8DJsczN4W0cME64drWw93HumC0b5eSN3gHm9rQUoqz/Ia
y2XXUb/4zmXmxFxWL8Y7dyAtsCku1MAMekW7QUOq7zVHuyrcKax9PDA4UnsugNll1bQdKgzJW6tp
KiuUsep0eHRozDMNueM2l5Fzs1Sd569alLX9rq2JQL9oAb6MBxDqouThoGEUdrLq4oPmAEpd9WrQ
7nrgQcsaoBOxFnlil/Gm00U9b8zMMbK1hfym3YmMCoQYa3e21xF7jYPv3FpkCDOqIKSsmaNnLx7n
t8LzCMJjwcv0eF3RVLWukqzN063KUbTuna5t0tu8NuJmExkcxQ90ntvrWmVkMURGuTLnuI05IHnp
y5wmoHdSM8oPZQXGUdTKgCauz/56jkXTsnKPjPK6CBJBIGzoKjSzzZgaJhr70HZyyHjScO/ojmjX
RLdAkm9xin23fZW/RAn4woCY+X6v4BjezOlCqGTvt+kSKq9QBwbDya7WJg9Fk5fnYlvOunr0ZTw+
S+na3oWddP1MfT8ZJHvjxe6DomZ/YdDaTNuRbiPb6xjhnEfO8iTpmedBEWklBNfCrV6wQU3Qvl05
FEffSTx4y7PefpAy2b1zxmybTa0byymy5ilb/0NmOUPwJBpeaTdOeegbbVWGVm1iyv9H3tZWprv1
8KopWHxaU36vLJPrK7Xu5h8N8XlJIx26gmSu3RYYWqO1HOvJXy2YeH/RlDS/tsohKDHhgIROk40R
voM75OsR2beGRrSoIV/1ZdZ2Vu+nl4Y/zbtOGbCSGlPbM4Ozg6Zf7E0HGWY1SNE82FEndwattF1R
JNjz2shEUNdMG46U8bqFLniULGPs4lIeTK0R6yo25rXCG73SjarbyNyJiHJvvSfIBL9Civ9kTDh/
KId/UERyisKJ+nPA8wJ605fswG9LZnGAWNARc8uLBZTpUhK+GLf9a61iYFaDTB+LvmufHWtiXR+x
F70ZQ+buWH36d7fxx5sOGeMHmUk0xBqSHdh1vP6jM6qMT8uB+uHvmwI/ADv/6gn8eO9YEhjfM7jA
EPgz3SobVEqihqjeWsGLrFrAs33YJFZ00SJWfeDnEJdXum5uF1x5tGGxWmA1z/3ylA9l8+ahObjF
fEZKY9Q6w6kuxXJUaGyReIETS4N8YDQ6gD58amwVcyzqGp1tLqp0ZMVocNf5UkI8bE1/rkI6w+ae
1uKoByxF6SOeKczwqUVmJY6JmuFrOnImUJ67vCIJBLfFXukekjxtHjvO4i2Igy7tQ78b6xvNbDjZ
2cKTBGKOsgqjYXQGohhTLEgi8ZPs1h0FuR6u1GQcOINbX3l4wcgkGIfimYp/waCdVTXjVcYlNwr7
5Js+RElOd4QZKimPrnkpKCDueZSrOsCl2n7AdeyPzpA418toMpONoNgdM89uGaKDtT0WgO6+wdJX
hPmm0XHq0SuEWS4WuVJQksj8WrzhU5Muhy5aKG63GRtPrW3Wn5SFr3IuhSP7Hm6Dph4SYjvHoMap
tkOw7n+kMbwSq8mHJwhlKXzz2eQjtGb61i3WmIVDzoMkeqO8LvpxmVjgsPP/YqbykxSRWwoz3pno
xIROx0H5cxtM4aupVD+Ub6AM2m8lo+mXGlvbndXjuuMgjuDeUV5yLQuPM2hfCn1DV2W4ZikndoFT
OhJZYVyOaW1Zv2jR/ZBs/vl2Nxk40NYirRpzJzP0n9qb1M4awc6R/eYpkuLWNR//ITIRc23G2TWu
pZCVu0U6O780kANuaVmYu0UfKPNqw+l3o4r6AwAo8oy7xSZnlkklKRu27123PSMDnG0k7NEPcF+m
LscZUWAbpSPZDvean/hbp3WZu2V1QbnGyqbVYcqg0GAhQCWKhGy+ObejtnTXO7Ea2lR6ASel6aUk
fJCuOILYK0T4CO1JwslWHQFoeZCoackCxRG4DWfggUbgLdZwheLWfDTtQXF3iaG7F4neg4G1sKgg
7JFXlte2110SF+Wq86iogzmnzgiiMc2vZsqeOVR8mItFtye54vyhrNDumB3SRXAUccb02ziMsnTs
Rubdj/WY9r+4kX44h758WT/Eh0x5BZp5pGY/TaQtp9Ub5UfGN12v9fdcH41tY9bj2hDErRexbHde
lBRXNhF1YVLb2mOb+2o7u2W3N5Lc3GaDqJKARZNYsNnWSAnsx82i5mmtY8E5xy676wx2uBVknlFv
xqGiZGMt41iEw4yHD/F8ZCInR9J0VDJpV1OfUlQ1THsc2ao9q0KzZkJgr8bGMXd/vzT/Za9EWMdO
+cMU7SJ7+RlxvIhFVWVrRe95BoWFzPI4vpGSecEmq5vps8nH7lnDDfBsIX8fA8qlqlhVRmGcOIFo
mJJ8ezhGJSfrVeRNmb5BeK63oZqN9lZvBRnRtSab68j2ktuM2/dSq8r8u1ZoxrsqdHUDjkXfn/cG
uaHV9auUJcf+OnDjHsZjzcCNprTgX6avX2sBafr9ktlT/2bDz3ilTZ/s2WcxQTn0C5/GdvauBgMJ
QZiZfe6sfClTa01lUlwaA7HmuEUn9x7KzDDsFkgbLUadfLopM8N7cfjpe0M5kReA5pHuppp7+6FP
/fzBRcO37+mjUdfbdv9QW7RKAjFjW3Diut85OFs+pdbPm9RrSBfuYzNkfpzEOxTuvVrrbqF/EIQe
T8AZjda6p8NRtnSpm/GGItbL1lnX+/dIKSbj6KGy7hCM+nr50fMxP+2ptL5rQNbdcOgdQX61mMad
STd7Atszy4ZgXXMYQ6pqF+24kd44MnWK9WJO5+hiYR1bmRjPvV+qQ6JkdWpaf75y6BXRcgLm8Fln
dCl1N85ZwCZ2Ip268ZjqtXbTzY19yAVywKDEHvVEqo3FsYTew2VaWRX1soibz3SKhm80kKqXfraI
LtAkE65gbiRl/MDJ+zAWdfZpLZ0Hgsci3WC9JKJpwth39W7TVeYsttVcUnJbU+vN95wORnxdU9PF
IW0AJ7p0cqe/HvJoRMHlTNb9UkYOTRGRKvM6QpIw3CqikcxL1nA0NJuYA4CMw1wqUW37jIkx6Ra1
xVkkKhz/0yy78eyBI6pwndpSfwbWbmI+EW5xWbi+tqVjTwJ0vEyVu57dtrw2lhkfpij7OZxk3t0K
Y8gfCOTMbhox6QaBIlyO1TIZCkWv9B0Z2kXU1aEHGDALOf0aOZ60aLhaUKGfzwwDB0XWl6ndVkbt
FVtWIsPb9ugN7IAr5r2MvlNHYYSgIVtNmgcZvp6rtlgxrRquWeLcg9DoG+/NtKrsfVJXZvFU2j7c
W6NPCgJlyfc64hkGeQPIvAUoUE2ZvIbG0RRBXpM2SjO2Tt+l6dGVTMdzdDmzseSK9o7/YbpjcjlJ
V+wWCyL3Bo0HoZV+rNptnkG+3uKZzZZNEfti16s4unG9gQblYKuoxsjQyugCwoyvb6M50WTYelE2
rInNKOb1VHeIJPq4IYjdjgSciIEQ2jQYORK+05jK7/VlOJMtOppkuZppT5hRatcbkzbLA7fWMu2y
PEY/1FhxcVBkG0w0oWqqNg1B6WaUY9MF3P8MNrolh0mh2KsvO9CF+aEZOUK6Sph3TDowlljaxHRV
tsBDqqa+WgZDAZK0Yu/eww1BB8uIzZObo5Qhijcd6A7k6jae2u7OMxKxN+T5pNbXTZsFhDtiQZee
UydhPHUdQdcc9K50ToX0qkDqHKM8sSiODWuv66NQm4ElYsX77PexWgDYWvZk3rKCnV2aqT08mzn5
PzTxeTdTwdDm/EQtl0kTNxONmbwomVHV5dXCJCneRu5ARmvfjcVVMSziLkmUeUwzIK13oqybA52w
RScyiBYe/fYpHVdDUTZP/rSMcAqoAw4tSl1YRFFVfkv1fhjXhTt4U6jMNleBKpbxmkBjJijolvYF
aoU0FHWhp7sIOMJbXI3iKjMVwNOGAfFKmX3DEmvX6YjFiyS+II/9ZmQ5KNQn8hN10WU+6i+rrd+S
qSkfI0Ox7w6JlB7dJSyTK3NafIjNKCLvYw38UUhlgw9QTclHP7nlZorzEWQ+EtVj78ZFERY+HHYL
Mv6W1GTt06WsStel36XAQQwve9XLoXwUtQ1ISVZazPG46fLqFopfGzGOi8rbwSj6Z0BEap0QtX6a
0x61dOeq+HE+Y6Wrln7MauqAUpN0QYNsrefaDHGkF+2n4K7qV4nN5CusnMTwn1jTUwv0bVbq2xJr
LKd+pvvlja11E80puKxyE3lOHx/7IXG1sMC/yuKZm2YNodafy01SjaNJv5e83Z2F5sdhu3UxLSBu
qu+GvJnMl9FIJsVYrPXHJKhIZs0Qm8voSsurgpB23+lPrZrzioJOjbeyrLgx80Jadzp6hnED3qiF
dGEYxbC3CEg8tnEk3hgmpJe1pIsbpBFFxpoBqAVgzFFuGbaJZrSXtKnkvjM4tASNoTI6Nbaf3ODp
bspbU7RR9Inmjv6BZB3sN/OSiuqC3WNJ3xn5ox5G/pY9OFZp5yzu1TDu2jifzFWej/Zr34spvUaB
Wtw3pl7Uq7LtigSUqcy+u5m0/atu1GwR9AbTqw0HOSQNYw+hDvugaT83WZ4/tmgWsw3wVScNk75N
ilCVNcw32WguIrJoiXckECPJohwb3Qc6Dy04hykS8xGmnWFelaLT8ouYghp6C88N4cq4a+l0ejIa
Vylco+3YWt6DrsuJwqN3NxYPBV3NzBniQAfMASnFi3qNkUHnMJOy68YJzjGZ95pntXdGOi8nqc89
rdpYtMaaBliU77WIuOqg9Ka+DoppzM+dRLLaglKNxYcQioGabGbzxs9T58WqfEyTkLv05jDOJvOd
mobOHIghKuFl6o5/QujLcMyTS3MHvKY+WazRHBMqDF/uOJd3qYiYDbSVBbar8XIXh6lM8z1fkX5Z
6wUh2uU8MqiOzaGyNv25ZA49M1ncp0FEMd2KmkOsXSzFLlGj2jfpkprrwUnS5KmJoJBuBxIPsQcn
btM8NZycH7KzdC8ULU/zOsqWkZRUxAA3dJC7b4ThsIONucP4jslq8twPXvrA4uemSDeSzDgajZns
rVkat04N94nl0ba/x3mq8FznWrHPtDL90PUkb2EBaxZfAYVuoFcMxRHXIPkIsNiwblhWs9CZTtlY
80ZhDtKhu238FM5J0Ewim5lYxu2ri02d9n1a0iPWBuLyJK49E9a4jxqepTt+EP2UvTR6YTy0xeAS
82O26oA32T1amhYVW2fUZpzvojlnaTClUaHt5y1ui8FUV/jUCWmNwfVe+YziHwunZcyD8U6tdG6H
Zm0lRuJsSORwtQ2FxrAn5O2MCjDzSQVVtWDqAhGRPfgo2bcpkxpt7XsT3Tg/iS8tGjWP3BtMtvkq
62OjzXOOaq50+ATkjt179djfxXoyH51JpHowCi2b1rPs7NulGufHaa6espj5kO/NBltg5Y12YOl9
I1bj6I8nbRqdUweBa2SIx3ksyLqhPqpSZVUQ2R2XmVkA/5uJc4p5Ok62qXSR99ZNNH9KpyzdTTkW
tneXVUuXros4H1Z4MokNKHrrMOh5sqwJJ1Z813S0NovVxN/IDKA2+3Fs+h8R+n8g2vnTCfIvIvQL
WbzJ/3WTqo+3tKu+qtD5wT9U6Kb9Gyy3M20ccxy7Mx3Y31XoGpCo38AD4yg5RyC7P7DC/ylDt37D
8uvCrUG7DhDuTA36Q4duOoCFOVvQ9jmzdcD8/CQ7/zsZOu/sTxolAioMgagdcDDlPR5j5yd5N6D9
lokIecDOVGvrkkYX2abItyhXVrEGz+VPl+jfkJPzevSiz9RjetJwlX82VXY28eiGn5hXhAnPgaYR
sex0R7+g/T2ar7pR1JsaZflWi27K8hlfMxLt1vyVp+MnVzUfG2EbekREY7TPBOK2r2dhENuuGmVd
XzVsAtD0mTNXdEWNckoOrXxjr4+2Fjh2Gkx42bvO+R7L8Y5Ad2vFCdq5qoS87WscyRQC96hBUlDC
tnEy7WinMp1BFn6VVdtZ3XpQurVS8ZBeLC8mCR8UGmP9C9id9YP++6/WDZ+HJv851BPJxFma+rME
lDKMYenUmseSCjoJ+w4Ze2B9OC7FtdzY5ynczi72NrsymBECHeQtAZzdjd9cZMx27Z2jhe5nvS8R
cHRb2bxJjzPwmoKH8Qaft0XtJ4/1ca4vs3TjwbkkvkLD6gUZc+Ws4wu3XVkijHHP+aQxQGsL3Gpj
fnNyWBMbF1XTFStaQ4zqk/EKLZdTayr3xny0zXBsL+oinK/96tHVysCqPwjWdd1dLy6AaJLOEe2A
7IomdIqVP6w4GRFV0ROu0m3KZNX34SJWCDsnojHdgCTc0g4TQunTVXPqbwjqJQ6+uG0exIv1wnR7
pvlw44+BLnEPb0r5lHuBn61qGCRQXS7Judu+xwhaAGoExlN9qz35XkD4sO5upnITEZUiPya1Hkzq
heNihQpKKRH0IU2p8tCsotdW3zk+dSIRZUFebtGEOUZgHrOjuHBW4o5wGxCm0acEIElrcArqQ/zO
t+bcST5VtpvPKbOBuGcato229jbZZgBnj+nTgoZ3JpQEQHzgX4+Pm+hI/u8huppF4NzXB7UpLqdn
3wjsY1WFKl4RZxG/L5Tb4bzvNs5FdKIEm7IgT8KpOdKBn4iXuRk0dsHARyUR5Nf+S7HVLpeX8r06
es62bFbZFIIyCs3t+J1sBjIJLsfQv/QvkrW+klidwuZ1vvA20yPMwhA29prPeJHzTFGxr8kCRbJU
l2HzPfvuT0H2vUIXol8MXujsGdRs6gOjAR6+5SY72vWKC/pSbTmtXLRqRVJVvzHC/Ft+UT/P2dY/
eZfL1j8O6/HC/xyuiiv/lha9NofF1fLGY9utY1ocTKc5wt4Y6+q2ugX/4/erycaVH2Zsv1AOqB6c
3xe1/9YWeN18Vneq+/xUx7fmZ3T++Td91A2FbkyT6P/++GNcQ+ct5ct/rH8YmW77z24+fcq+UH8s
7Oe/+e/+4T/tUPdz8/l//uOj7it1/m1xWn/do86t+P/959//z5+7eiv5ud83t+NbJ5O3oviyuZ1/
8A8uvvEbIWT0hdiIsIeeV9E/HFb6b2dmFHsa9hwM4rSS/7m1GfZvLnNcg/UfhLYPqe4/dzb7N/Yg
tOxnNfvZdIfH8o83+M+t5d/f2dCbgxti/Anj8jz/JFLm6xI/GjTxRz0tT92kdyFKsWDRvbthdC2g
Wa33CyH3uXn6rwX491eDB4FBCgycizzr66u5lHpTwaz3JFKZbzjHLfH1iD8FQuKxthjBoLNOf9Gx
/i9e09ZhwZFYwaSKVLyvr0lYSmL25ZSTNSWup9Svd5OatueTOwIbFlgzP6T+r5DQXwuGHx+UqTxW
aeoZHKI/X9bBHfy+Bih+MkmO3Q3Ku1CT/6Q071CkrrH+0033X5ULP+dp6TbVD+ggXvB8Xf+iQcc4
d5Y06O7JR8K48ZyVla68/JvOoXCKqfa/pa5DMf/cx3dGdp31V566tqod+04XhXq8MlW4GG90l7II
b8E3L/6GqXVqn5L+Rh9Qeny3bJTWhKGtVLIpsntbXrvJofDC1lmnA9rWsCu3nnxZ0O9UcRNMXWje
992FTFb2ZXZbJ2vIZHN9bw93SXVVJNeLABy2XZqt520j52SJVWPe6jba6SxAcsng1QzG5haixRaW
Tw8oZzuZO3xsK+2MBDt50YW1FXvK9R9rp7j2H8kDw+rrqHAq9umL/ZS/mw1dDvTCH4VWHolsDxug
c/UNHLPQLj89/WX27hzvrWXJngfsbc2t2b63KGQkSYmN+TlErzTrg8oPOGlL62Koz2laRWC1z9Fy
G1UrmWz08xGkB5HVOaE2P4P0DgzrSUsP3cTuvOC0oeNlHPRmj5QCfNq51xjQiqnjmO70hnshRqGU
H+yI3fmFs7xrb2ONQMYLUf2qqjwr6b88fdwl2CeYgaJWYF79k9K+zeIuLkffPSF+bEPXjezAlnO0
mnU74UaI7I3HMOOywgcQzFp7Xyt0v39/q/7lueBhwCBPzW64FNX+Tw8jAiOV57Nrn5T3pmaVhNSX
S+g2KJNxV5q/Gqz+9QOT4MMzga3r/BBaXx99RzNVXy+deyp6/yFKmiTA3IYgdsguJ8CMv3i1vyw0
GLrBkuBTPWtIIDR8fbVoFIPWW1NxjwZdPw8aVjRCHkQTXcA/P7h++oAWLPv9YPn/xwGdjx5fvlRe
FY6NhaWODQb8xNdXnaMYCEQu8vtudl6U2CXl4D34KqKx5uXt2siwO9AbmdYSgzgRLdzLTXJPu+HW
HSsvkL1nXZSwktZTSrjslJ3+/gsX52v85f1hPYEdwXSbqTtEgJ++8dR0tDI3Y/+uao6i3/JtC8pB
b+eYK1TxdBpsfYcm0dhMFzoJxdFqEEHSrLVPJoGQG3VU6dgE79QOKiuV6LE7GPv2wtmLLckkPfjc
NvSPKO47iDcOZTkNMEq1FRWOEbo1sZ2Btnc3NA5sxOSB9k27lPt6R4fWvZLv8V2yNw/da7GPN8k2
WrdrU4SVFphUtdkqOjkvf381fpiB/no1BPoDEOYQun66R+IGSNnMQPjOexjJ3f6IW+aIMMJCF+uG
HUbfYUo/cGowb4oDF2JCWq2v/h9157UcN7al6VfpF0AFvLmZC7j0ZDKTVjcIURLhvUkAT98fePqc
EJPVYtTFRMxUKCSVSAlIYO+1l/lN1fi1xRDAhhIR2AKWBufqcNklv8pXPodRQXn5YlW9u1386T6v
Ct4mFC+XeYisc7Kp9irSjqYTbRoy0XItrDF8rt8knu1zejP7wd3wLN0W+2nbe4YdBDfMuIPICQ7R
BioISfFJ2SA8MEFjK9dW75WZC7eCbmsVuXO6T+gdjg+oNBSI5tQ2TSdmW5xgODynHqUliri7YHM5
SnfjaaJDBEYTzDVDb6ZOEcigFeUMRjzqyADCb8n2y+MUfBfLl65D8Q1WrK0+ZzeBXfrqulold9Wh
vJVTpzw3B+pn/8/v993P/vq5wd+Dp45QPJPAq3QqxRcgDyLg7fGjuJVupc18m+zbm/zGsrW18KQ+
tnZ+1zMUpkcOin+0NXQhWmewfEFyEkwJvkGRztAgK5123DQAr5pVBvZeAgDp8PeyhprOM2J/1lZR
7RWoX+Cp3rtk/qbm4PTQF06tekhotPtkp2EhBknJNkysM7d1xabzs2/1Wdj2G/Mp+aY/SQcEY3zh
yMEDGDeBjeQwJL0QPABYgmA9W8Mm0lz2Q12uFdUVSl9IVvhHWAMzHU/sEPOwky+81a8gFmRPxAyN
YEYfCP8C49qLZWJwgxShbJ6DQ3CIH/utsokeAqdys30NNHj0BIaVJWM1B51dgJv5Qd/0frYrdvGq
dq27cjN6sq/6YmHLT1NnZ4dy/ecXjWXxVVzTFJnWEp0E6HUWPZKruFup5VjPQT3dZbRF81UpbZMF
Rubr7McQgpUy7tIqsFvLy8NNGNK33mTGnT7cJcVGtLaQw9rqRbUezG7btp4RHrTJoQcyBesEUbof
FTNmJEyxW3qbbqMAepmt3BXApsCgUbz+pPtsfQ+P1Zuse335EE7PZsP4zOPrSuPAuEkiByCu2Xsa
bAY6NJLflG4sn3F3b2t3umzL5EbJvSZzg3iVRX4MlMBgRMgDlth2lnKbldtBfDByyZmSmzk9VPUq
AqxFNG5v4wRfcQQx1RhDDsuViwddubEsQJDu0EOq8+tuZYgeZLjW7l9byVb0c9rvEtkv07tBWOkT
7JeQ7se6AGKGXDJAOsVLGZg2tAUylY/IzaiYwZoNmWDiBFDbiZGK5rBECzigaMBi2gVAztUp0i+R
BDtqn48nIzoO/aE1cdswH2PjXi4YbdAcQM3+z0vgOpUBOqKT4LPVAVdSQl1t9SCXW32ecSkt1G7h
lSYbNHAVDxRoC8rc+OLk+HQ1aK8WGs1sCxy61OvkQkTDCAeAtDmhifuzhc5kKymNAxAzeMFU8heq
ZldoOVNE08ZE2QMRTcrDpf36MavASgBOiCKG50TPa8Zg9QzVsPiBHNmS52+jxXo+NjbFMCj7sK4R
DwxddQ6btVUZ26ZUgi8e9t/cEM1QkUKV1EqFv015/bskgnBJ1FiMRvEkmcFTc2FkQeJow0PahwoD
rigMVh2zsouQ31mpcBPXxh1cc2SWQvHOmNTsHxayZHikNdi7kHWBA3sHsP4mFkBsGsNclME6N5cV
KG4nUi+drWP6i6K24CLixMCXXPiLc3kJKr8fLwDukVUhfUCiACs7S/74FJDY6Qyz7MUT9KqW2XAr
wqxApnesWHl/Xt7X2SwqPkvbl4Y3Gi8ioIGPlxLCTI3oz6LigQayXQZeNxowqecoorL8pigJfqqS
+sX5Sar86ROCKoMBYi3yMSJglI+XHRu5UpBVkk9pui0hQyWbSP1pZYqTAp7IHDVZ99aNEWLzONgK
OqIJfAkFFowIJya1q/JFq+/V7hRUj4V4HMddMZ6n6nFqX+uOVTKeI1pz3Wus79RuT7acFrt0XpvT
uqgP07yuaPOpXkK3WwJTEcMZfM4NDK8GJ9kY9TqVmUS2VHjm7dx48byGRDlWd0bMrj8WAGz1dS6+
iDUBXBVu6nmtTodUeCupOWZZgywLO0/wDY5e9VkPT711MsrH2qASWhvciHmLMres/MjKR7gg5XjT
hu5FX3PGDWDgxQ1yMk3uSsWbhU1H0+5169Y0+NC5K2QrMR7sIWPgaM9M6IQnM3mQ5xs5OlFhgwIJ
+ExYhaXCVlZ/Bf1KG75L5U2h3MX1fUZ5q3fAlVZ4LrjDtEl4VgIHbeMawh4xaeihptfgL6Fo9Lb9
/kdUMqMtvjPUtyPtW4uMKq3gSl8hYxZh89feFRPFzrqJnVLbVKYnqxvqZ3iOQ38f8a1xqjsN5ErA
TuZjj5mh4snKmh5FHFA4L7G6ZTKZ7C7av7w7/9dy6dOpTVoG4RBIPFK9FmHu4/Kq4wIdaC1QT1Ec
ZhTsoA0qgMx2USoVrWgo5tBRjS927adsmtERmq0IeRBIuex1rhDN4aUHrK2cZv1nMdh5g1Xx7Ilw
Rsxyl9ZvrXADSlcdOUzDO6Xbgn8JipUUYNb82OU+AaUdXwTTz4xDPh7k/CaWGSprdyalgHY3Sd9g
eKvwE+gnkDQ2WxzjQ1o7+nZKjq2auErCk522demjsz9sZWNf2LnyQFY3HwPa0dadhZu9CGFZAT7o
D4ovBzjaOK25nYfCrkQwpdux/RUWvqp5SBmXPwN9JfLsxK11N6QHUGd2c7mNkueSfj56i5C/4Ff2
+1m9q1B1MZpHQ9mGgxM3t5niG9hGxl9MdyA2fAody2QH7QyKYaSG9auaxWzrKpwgkZxiZZvCSQQt
ts822jHwMufyNiDFfJiZ4T+rhrvIEk5QIKBfAiAM7sR5O2KQ5ueUpKNxqKJ9pr4u/xMmQNfADulO
PrhZYc+VKyt2OeKA5gvn6aact4lxiIrDbUmvjRl/D+9eVTeAV6BX/xqHzkuV597kEZT8si/HTS5V
PjB9K/tmxd+n5GDR87GcoFxN8TmKPXlcC6/VUWoPhuBK4Q7X5UJ/DKaHoR8cM6yhaH4P1TulooXf
HtR5Jei3lWIr5AGilDs55OKquZ2m72a/t8AedMZJiJlXYsbplrUTdCdRoGdXOkK/LUzZrkc31Oxh
djE3jBQ7D++h3QDrfZVAcCUCYhvNvbj4C+HgSD3YQx/kGGgOMsV1Qg2PWkDo1HCsdcOdHqV9Lx9q
ZSVfEFO+UeNT8/3ihtIRqno144guHDK4fGF9qwU3QQLKZVhpzU+F2BYdUMhYg7JwAlBIRXNstUcp
DNYpQohydVt33neNmYzWv5YjKixdvIFYyGQIJtv4muBPbfwSmaCBxLTbOfKlclU0LXoEvtH9kECS
5QFx3UdhcimFgmY1MbjTIeYNKQNW9T6vtsG0GYGo9PT1+v4YQs7N9dcq+6kp97LdDK4wrrR01cfk
zOtkchEaUVvSfBii9gMvc1V8e5RfhcqPZsBYPoZdyUl46EVX+skIzaR4qX3l4lklvHCvGQ9ptOI8
AFd6g66ZOWIO57YuB022ijZT4gfGqhQXvX2vTrdT5lYPXbqjreqjnjx7DGvGylbCjejuq2x1QQHX
Kdj17QH6aWT4+tpyW4/4EL2koV1+C3eWX96k34UjI6dcsofT6PWby7qnO3zb00vVNwZ9l1P0Daef
UbDFdX3GVm+4w1G9Vhk1VbvkCZRL4Ex3qOyqT8UXNZ/0OcHFYkiGqQQ9GqbGNe66JJfPU6uQT0mT
mJiQVQhk1INDgYjwjKLGbi9ZXiIW0F4M+lph1rtWae0yVKOBn+o3kSo9tIKxb8X0izNjSTk+JF30
D2EUKVgSoKOCV9XHMwMLgTwWAoR9URCFV67JaGUXQ/xPM0o++qJMZBg6qEzIWx+vgstFUJvJJJ6S
mKyi0vpHMRKPqjhQ5M/fO3E+XhLri5iJRvHnzwatclG+Wp48M4Srq+qGICfJJJ0WtvnsiIabi8i4
OTFeR6FfF5DpwYB6urQu5JtEWEWs0/kxI8bSha825i8pdl8JP9DwaVn02c6QTmFSOqPwYtS1Mw43
sUbM2E3Rr14/zpdfUv5stDsxex36Y50cy+SxGN5m0zdxJkwcaPLGjAEc+hlumri95pBzIm2h2Ubt
swaSCMy80+AjO3olmVSyjZtNYbiIzcIRzWKHHYMoIFuXyUOUbU3ayr7mqGt5R0NjTSJy13oUkw79
QpfW1Qq7SKf2Br/1whvzLvhWvgUP6Vv1XDKhLXfMUfg+pkZ+7ene8IIe06v0Uu+kjfxtuhP4VTvi
EAGuyRQZo9goKPOjCNez5KfzaRDWYDcVYz9e7oqVqayr/HVIf0z5YZR34uDjlywmKO7gR1zYEtOv
uFoP2jmp92L5nLtFvWeDz7If11vQ3RZNnHCTxWtQcla6QkqQAxs9DfjK/DycxPv6JUWL92WizV06
Bv1OichGCATmZxsv8eufCwQK3c+LBygHNoVLB+RzNTJ1JhVk1s+nSHKVej3q6yTZq6ovjX6A5kDv
8+eq7srxhhEcMEiHha1+s2oXdvNQ3RfGa1/e0Is34eaRWE+2itpKjACGh5K9hhQD5RukvMppT9mL
8FzlTnnTOiTXdAgQ68dX1btIbpJ7QPTP07OeOejbo9Ol3anPw6P0Fp2KR2bfyl24r9bc0LY+RH7K
P2B9y0BC4AiwD2573/C4x03xWH3XHodV6aeFLWhOeibcvzElh3NEV1nCHk9ye4hG3OA6ujXWGe6k
yB27xlrfgAdvpHv9VverbfStKB0wBJnXbro3OoEcnJLdvmiHlFs7KAfNsxxARKt0pbuYne6BY7jQ
EPzGo4IRvuMYgMAWc318ayDpnoN9cC+CxODZ/RR/yptwBWh2MS1J7PpQbi83ynpY6z9borUHhv1V
fkp24Du0u4LW5z1gQ3YceJrKS9ARSL3LtEW4pYIhUaxFZlbDz8q4m4bNpJyjal5p496K/KR1+Fqs
oqBpR4VtnMSX4ik96C9Qd8H1h4f8oYYdCQKy8vjRBK4urPXSHyVHAvKiO7ARa8RmudxlbbW7QdiZ
w6G8iHTrnttpe6GHSXx/HdbGysydbqZr710A7ynucJd2jvRw+an9Gg7wBGMTsRTnYoJPdebUo4Mk
DOtGd/DvCQa/SlettgLnmGYH0fQNCPulU0KFVO3oF1ocEEgQ1hgT10T/tvcDbRtYAAB3+MRqkh8o
G0nyzXIbXe5SWqzhWu/f1Jh86qwwIh7Wcb1q1QM0CaW9vVCaJF6H7kW96g3U9FZl6XYXQp2NWVsa
ODS2GSJiOG4xvmMS+UUV8bkFAiRsmfQs/CRS3GuFXVVrctMI8vmU9wZopAs7PIhHuBYD844oNbZd
epKavS73x6L0TC2XXYH/nFzUaPEq6Rcn9qcDm9vh2EBJT4aly8Dr49EBamsE3BlJJ+nZKqzJE+Fj
OFXJWGM0vzinGPV9CjX6AkODGrlY6n7qRohZoAypVM2n0c3X9ba/GfeXR9lLfMu7HNkaoNJmycmj
bT/eV6nTyJ5Ei/hBPqr3ExD+I13yZDgm4FsWvWjqESphP7aA6Ts4tUOXN3/MD5NoO9p3DJEVzdY7
SFCQ44Es+y1r+ygbXt7dZq1zGbxFDQ2DpQSqCTRFn3mNeEzelo1+O730wxqHs1C9mQZPITwfp2O1
k1+adbjJ9503b8NVDEwnXQlet5uOqpuu6K0+8X23hPfH4vtlX93I/oW4pNyoYHWSG4MlGbht4mkg
8JotFuNdepi745gecpX7cNXjCAkoctR6CYeBwvjLE4w7iSMHlXQQ1wjOHYWHJTYexCO3H34rScMf
xCPzNfEZ8hcxMtvRJzZCO3iZZ5c5DAURMUY/KicYK27pSLbmz3vyW1+1OW9d2Z/fELwTUVd9KF6t
xKkgJSl2+nBh3yGK+YsHvYSa9bzVn6NTiwzLfQkimIFcdYf2evQLHgqnpvXTOmK8qEoo0Nn8efs6
ELQYJaUUGHb/VnrFob6Nn2mbbM2bfmut9VPyK+R8vmybfXav/Zi28iF9tRQax8DWaArzqzBukwdF
YazsqiCkmBxheaAsW3XW99lw1wY7s725WK7gpyiIDOtp3I/DXd8dY/UQqrCDfCxRBcWtJDh3BB3C
g5sJK6tdWYor9GucxuPIvxgOXQwVE61vNKz1lsDt5q2jJawWO31ChXFBFgg2NK/uWPUHWV5PvS9P
gCCxXnVQOG353MVe6CGeYJUWOKl2sOLHKtwGrW180df9mz272GdYnNmygUr3FQLA7BUDunw3n9D/
q24FJS52Qw51PRhG1as7bfrHMQJRywU7uoiY4g5yldQuvjvJ5SKkp4CGstPFJhGzqbdwkn9OpqB/
1ST+1AGguUPOIYvQvUXixFXP0koq3O8iMz2h8lNh0pO/anLRHxUD3/Cp+wGNLognqqSoKz0L4IMR
4aGeFQVHqs5x1eUyvaeWUf0krLoB6ZzKwnrGCtsff06drl8DT55u0NJdh7erAmv+GDrrsReTLsnj
UzVbJaOdnmWq651LseMA8O03f77ctWUQmooiWuHgYTlAUKp4rwJ+61anlZXPcCXjkxnPl11WT/sx
CUw/baPWjTE4qnHl9KZEib3JnBm0RKbh0xounBIZy93QUDPyeRpbSEDuQl/saetVxr6K0y/OuHfb
399rLTBvi843mDcJ2SmkYz8+mTYX6iBFM+EsfwOdK0gQmuzsHn3RlXYOVuY295DfZduckXD7pTwR
6hmKxt+wDwITS77SxL6eHOHy5SRgBdHEk/qbnIZL7Auxn6I0lHpa4Mq0fqSY8//cqzfqsLZOebIL
pV0ROFq9I8ur4acjhwY6WPMt0xlmTzMHO8o2Uuf3DUmEz+gTfKygunV+KGSat3dCcLqQ7idejAj/
e9Yy7fitItjxa+lNdwBWa8MeQB60C7p0ALvKEIV0iVyO8+gJaakMjJWBpo8TwaMnCdSc6n+YCP9r
B/Qd9HL9iI1l7S26GpquXsWAFMA57ddMPM9Vsy/6PAWSPGpOFnFQVsKIPUupfx8Kzs8qJbvKxVtV
Ct4SrBY2DEWOf16a1zsWKQfM50TDZGljEHNtMUwpHOls2QIxzlhiipPdquplWAXxDwmVaLt4mIZy
nVxG64tQcd0Hfr8uLioEJ2jO1ntp89uOKJQqt/Q2Ls6DJfj472Z0kTCVxOPYzuVYppmlt96fP+qn
Tc9HRTWHzI1OApyFqzaCoKLHLCl1fk6wdPQaYzcpekCRRzaf5Kn/jy+2bCSVHbTov7wj4X/7fGM4
arAONZ5rUj/HEXIlqWL+KqX+YcrirzLT6+SMf54mAtAG0sHlWLnKBJVaQYpUCS9naJi03IqWXFtm
ZPPnj/R+WHxcuBrewQaYWHQ3QY9dLVykm8YWtbnhbB5outF6tcf7CG1z3cYaVEC1THZMit54bWbw
091Q9DTyHQCtBRz7TVnskugkWLfVuEOKKwlWpaUBlvczzZNzt+q8fnQv9Y3S3FdIS4Su1K5GwbXU
NfagXexrwQ4lJ4NC0dqFqoeiVDOvrcCzINBC93ujnGRqPZIqdZjEufF9fi89ItMl6p4SO9UNuRdf
zx7TwUbvtY48qXZCss/B6TunZGSY3ZTQIGPMWW4Sw4drSRE/h7jROQPQm9rHkjU0Vsmuy9disEov
Kzy9Vv0XD/l66serXPByCuBjsGAg9T7GX1UUcB7NxP4sIjRr6cMtMz57ttABGLrmuUdxOaKd/+cX
+/7iPr5YHROThVdDf23pRX28aGFElyLDVOTMTDKhDBzdKTciD2VxsF1Dq7qiItISGvAeEDqUlSB3
/eOPvdgTKkC0cVJRjfdj6bftIoZzGF20sThnAhLpcR6jVImwaVIXtdclsuwm5Rtypl9JpH8OCYRg
8JgyCRng64W+9PtQu+2ntImHqjlPetNuOzRbwOJpkebkUih80V/8m6eMmoWC550OI8oAZ/bxYkKH
KOylKbnYxTzXorRuiwxGR/0WXY7lohAoSIhBzhYjpKwqv0gE/+bqIE9R1if9IDUzri1AsbmQI8jD
zVkoRIuZxQxDNDwoPboQWhwfpj0s5oQhYPjIZO75zwvs82PGFlRChR6RTpF69SryympchYNZNHBH
WnhLMnWNaBEvenQALQy2/3y1z0caV6MtpoKoB3J+3ci2LmIDxE9rz0ArujWNrEu3GVEytntZf1Tk
KHKQIsLEQYFS8+crS59ONRlQgMwrppG7+HTJH18xOsOo91RMwPJ8AuTWiPcReOiiP/edsCsahV0s
M5IeO9TGLA4EB4So6anxRrdCIJhVJvrdLPrGRdXPLXP2L27v05OhvY9HEac9g32EJpbb/22XJVUm
AMYNxdOEVCwSBtNbNNStr5dVa8sp032SAQPoOqNMKx2JzB1FdB09dTGaRpqaq35n9lgq6aR7lXKS
taz3GqwhnCr54lY/rRjgqujcYGXFxiRTv7rToZgvOtIc1dmqwG/PLRMTq6olJ5DTH1ENouzPT+bT
AbpgsnXmHmAuJFKzqzhgtX2LH4lRnidjVICUg1vJgj77Yg9qywH5Ic7KEOBIrWEWogvHq/j4/C9a
o5StnMXnGrAaDDBLflGk8dRG8wZVzXKvq6DVwmlmCKzW1U7XuA9LyBTkwPTbRRP+WKKe4Qcz8J4R
+eRBTy83lRYrO+Qnc1ufn1UzZ7TbJPqtFUFf7ude8mf5hwmQFyHAVyuMhA23QbeUprCcjTeoLtDt
LizVyZoJtIFIotKpwlZIg/Jk5XicKR0vYJ7VVWWIsAnpjgadOdzNhpehXXoCVjBpXXk06m666eIv
0tP30HD9yIAhwo/heOJwunozbYwDa99myXnucgR6Ibg7A+xyPGek0kGNGEPfBPa7iEQ9nAIT1C6C
GQxdReuX2ImHVA48ZVSHJxXx47mhFdDIVuOroIO/iDrysrc/3Sl3yRYzKPbev/7b5qrlIuwts4jP
0MHjlXIZlFupg6waDp1sT2jlZn1QAiioqIpKeqcKA0axYfujXSC4lSKlrtAOAAKD3EfUBCImKoio
KnebVO1XMRa4e1xXdl0gfSUp9SnnYC1CCYBtCi5DY9N9XJZKXzRCpF2GBdplwVds7D1DNjsUwbCb
1gWVArQK3D/vuL+7JpFSIvHAU4Jo+fGaiwaeJOOKckK7/Mectb/yKHvKgnSTmwGnIQMwQfzKCVZ6
Z/18fEck/lxsAdVZS2j5eNVUURpZR1/khEyvUhx09WxYPRSdx2Ix6+jRjnrW8gOEpK7e5jrgHUCa
sc1ToVhFSr+uvTjGqghiz5SjWwScwmxdhZKtnQAYBDOCQmAy5FdkXPviVR9LiFW7hs4fJCB5uF30
tDN1DXV+yk/yeIMKGzXeOpiOXeYak4fQGKCcwXpss9oZqodcer3UXsscr9dwQvKt6A38bxbRIoR1
SWs9Vx/0cm0+Fbp7KZ4VZXeBcSMhi+60R830+omRGMgf5qW6p6N/mCR2P74J1SmlTQ71txg3qXFQ
9VujeQho5OlPaqZ6Jn4j3HBzwi9uKP0KzuRIS/ZmqtzJtIUXwi+TrxiqpuEbC96Uf8pLC1gWnOsg
IlfIwf15tXw+DiwqURPGDP13krWrwJmJ0wXNQ5lQqSCBHYx0OYP4JgRfWyLG/sXSJBh/2spcjp1g
cSxYy28/LpNYQx0trtXLqVf9i3xX6nYw37aI6mVi7WitpyEZbWrPhvkdIf6Al1gG56h7jvptq7wo
6i8Et8YLva7qiHRWJhyiAPI26phPc78C/NaXu0BkGPMgmQ/T1OPB9BTizY1+P9o8uh8zL4PR3gWM
NkBXYGmLXMYm6E+X6FDKq9BE5wusVPVTxrtzVmhk8IZaRJQwcEb4smI9P1nBFkFJW4PWc9E1Z0J4
x6SlMrbdZogET7kUzuRcQNKpl54eyoXuHB1mXDOmAZwEQzWrhNgAhRdZPBgQiLAyCOxz6MbKL0n7
GQuVXUhH63mkqmogzwog+gvaBuFzXeargVufaGw3fFWGy3QJRBqtj8BjbDGe4DRzrKRMuocX7Rsc
ggtN+cZOHgdQS6ihm3dNdUrSnypTZLx+aAxsTKxDrfDeCu/iBse2kwh0JnpGSNHSdzWGTDPMIhBv
eXIKuBnV2ljlqq8w3PHBM48uko0TDKu4XwmaawJQpyVdb0zZnh9LDj/nXW/XoeHCQK1/kN+k8xi5
jMIlTELSdC9DWcB9gBuOvL66E+4YDw6vym5RswaWu8KyXG28CxGhQ7LcbmncAGODeQ2kj9NSxGL7
9SI/CpZXhh5DIejgw8XtU4jASO24er8yknVWrCyK5GAbg2e8fLNaepMb2djUk58g9rnQ8uBoj8I+
ef/jcbrtGtDoEOUQp0Hfg8HcS1++jAx0gePi8m48Xn5COWeuBwkdliGT2ka+t9It1i2FjCDVc2hu
svmbMXyfWZkmLBYsMd6H1j3+F8Qx1gnjUWtV9p5iuua4AxhPKORHMewb4ZwCkUo3FGejvE0zEAT7
vEc58UYHMVK06BMyWMb6AR1/6U7l5oXq5yDdDdk5GM8JU8dW82CNmM1G52gv04ciOhTBjSKt5HAV
5VsVyatkn/bbJNvWaC5q0EzWwCSL+VYqdrrkFqqfa6fp8gSjTxke+szPN315O5mrUfWr+L5J4Qie
pP7YgwAInmS2xzxuNMuzzD2I9lxby8XaYlYKHmqLvmNQftFxUj/nBPCDOeYWOJxE3vcpjS27MkbQ
5zQzCYwBmWJAZBtFN/mTJJ6TBBnuudYvt2pXq3abh/tFlsnFzCFaRSLtlLqXaRBjTsBGADpXp+TB
xrD4xug5gIY8YJZi99ZwbybFfRcsg1y59LD6BQaxIMIKUFtdHo2regxpxQyV6A8tx1RmiamjRU9W
p0h2ZeQ1sNkBAorp6XXn4CsA8HMuV+kARuvPkfxzHUpmBPVwKQhx6oUd+DG2CpXWJlIkZGcZOaCj
Hg1urRQuihSDjTYbh/EAq8UMX8e+bW0Rb7TVFzfw6Z1wAwtRcCFBLmX4VRdL66XBwJ4nQ99NUfdh
daQtMPlVp77FLRjCrkNcJGvoEjcTojdFOv+EPc7wqWKh//lWlrf/IRtZ7kTF8I45EB5W743i3zLG
y4ywe4ac8nnOxJdQmzm7J0qvkpx3pcs3mkVc//MV39OqT5fUFZHJsahRB15V4kWuZO0sq/RA20vn
ogZ8cbrU+KFUlnnM1RAGRS9vdBTzAca2gYfCz20zyvcKh+EW3UagfXr+EMoNf81EVEpUi8HpGhSH
5F/GyKEFDXr84im9w7s+3jN0A5PslOwfcNp1Yh3PQZxOMc4+ccL6wMggWg2jiCBH0A+udIk7r0IP
z5ZD6iYd2C5K8uGxA2sRMnfsi2zw1dCSVpMo9iu5V22tblFf60PMAgI0QDXM/FamsZBhEAn15rZr
V61U6eupBH4VRfGPCRmV/YSaxyLA9cWnUz+tARXVSoIEfCv4HMZVqtFO1RiU6pyeZdgV9sVs7ycx
WX/x1j/lM2gu/36Rq7cehBqKc2kAoqbFBDyejdyPpaYCUMNP6Ly6hYFLu65n9GQzRKz01nqu+9ti
zCo/MRDwzCi9pYt8i0lEYV8GsF+Mn5DlRlFsThCcqoD74kUa+bmuwvITzHWlhvATKsHwLZe3q/h/
/kjS5128dNVl2lkoxAIjv9rFVWzqkRbNwknvQDiVBjJStTjQJcBPYBNVFC06eUEf7rVx6fOGYQO/
drG4CC/mF6/wStXGZDMtIwwd1OQyy0Ao6WNI6yw1mCiThFNfIwbWKcMKterYE2Z1U2oybAW5mvwZ
eB6mQo4sTcqtFaNSVkGY8NDozjCzYuSSGF8hGv/2xqRF6wHFB1F5dwn+vd9TVJciQWdROKEGi0FB
eDkpCLOQH2QusQ0WcIFpbx+4Y8A7zCNhJ9JQcAyMTu1BGFvkZqNzmY/Pf353fxOEKOeJerw9bRE2
uqr98BWKkymswnMWmMXNTD2rK/0qyMzLbi6CjR5YjVulZuiMeKwtMqsmWuyVvtM0yUuE3VjuFcal
qlgI67DtcnIF/a2wosmvp0J08N3412L7R8Iph/hHU7blW3ctmsLc7z+aKf/n/zd5FSrh397d32qH
/df5e9F9/y8v+1V8/11g5f2v/o96mPqXyejgXcMEPBLy3OzWf6uHvaulUOLTFxFZhQvA9d/qYcZf
DD9hG8GZp1UqM2H/j8aKoIp/oXinUfRpTEQgbPwDiZWrnAPgkqnhEE9rj7RjIZ5cxT8cdZD3K6Mt
anND5mNKw3TMLSCP4kZWSPgZMMarytcwVUcYoxjzNaT3Uk8qlchGBCj/t4d4/NfR9cGs+mM8Zqq+
EPIBUi2emks9uwS33w5+mYFdIegx0u5aVk7eLPbquBdSq2fmWV8yFDbgjsgzZVcvpkX9yF5Vh00q
WbFhOhhDBDrqTIgOzoADLczoAHlObXKfS5nxRP6UjYObNkkMjLjBZgFITCBNYvZFLnEVghlQQYVk
B/Pq4NUsfa+rT6FjZWRaUGKzaOGTmJjmoC+FcnqjOLoylfEPYWgxqPNLLR9AWLSzZrXrsZ0VIXNj
owwKLF71Waa6bqyvgDZXrR6dGQvGm6KIeo8s0tp6d7387RmHVp5ZpMq9jUsMOrNOlfc1ZUpnRNkK
VW+UIuwiYsgEGHnBzhAetcysj0mRjZaPT8CC3gpDU/wXAOj/Qiy5L3N+/DHc/K9B6f9BJScsNn/b
JZ9CzT1eDx/jy/L9/1YnNJS/aAIjH8RRD+9SJFD8O74Y1l+gIC0gVQxdaLyy1/4dXyTtr+W7cWDl
EGTXLfJ6/1EnVP+SFvYws2w6S4us4T+KMB/TOA28DPNLoDNshgXRcT2vQDU/QRB11B5G/Nn2ale2
GyvJBbdIoBlqbMi1nIoFHlhobWMligaSWsjjBt8JlFnFocFSaUZ1J5Ka+YuCi0fzW5HBnTFsQNIR
sjw5ikRP6+MuzXE3DcMYU5Dgv9k7rx25lWzb/srGeadAE3Sv6bOyfJVS5oUoOdqgJ4PkP52vuD92
B6VtKrO0VdABLnAbOOhutWwy6SKWmWtMPaop3VOtq5zKuKWPn25qTWQ/Nst/lbe8uBLz8bgd9L8s
0AHn6RWuB6qfxrB/GzZ5t84UY1IyaYzXltDTVsqP00LwwHvNwZiOPcuso6BMjSCP+reli6Y612C/
U4jyNMgXUEu9boKXkXjtpTQduIZu0y+1qu5e6U7M1+6fzIQvMWMpPRPBBaJYgvezFTAGlN4EvldQ
PlbjrmnH8MNYMSrkSa97p4mSEkURBECNCp2hHVShz96Qn+0jLy4CnSoSR891kO4Qep4dXxN2MxnF
XL5umdgMCpSznTl4t5beGteF7farzk7Mg1U1w3UyiPcdu8IrN+LF7QasRgyHlRpT2DR35z9/tszm
bQqzOQvbY22aAeJy6hVt7TqvHGU+kdMLzVF4fwmxMYV4wXoYhkRVMwX7iI9tvTfjFDl+1NnbGnur
Vw51tq3NNxVvLSa7eYtReaOePD2jqeyVUYhxPFrw1PfThBBAKxCq62x2F71pR9GiKCM016323lEM
7Wlxm1KPDgNTLmMrc16ZfjqtEvz4PkgVoZDq7LmmfZZdCKoziexqdXQs7WNHk58OUb5LBvsOktsi
isvX+ucvLzZREnoQElLWRgaiTi8AbgGid8psPBZDgiiHUfFVaCpCDRm7rzzBLw7FDk1UxlbtIQX7
oTp/9vS0lT02hED9MesYG8QB1V1hmxUxXdeYr4QrpzEXl5FDkQZ7FsezEajO6+SzQ2FXmpRRoLpj
h5/JZnB97SLoHGCQ2AbcF6Ojrw23xh+4kK8N8v/sJMlwCX1njRaqntMjJ20XlSKth6OkRrgz2k6D
mFFkG/wGo/WvV4QXiz0nSQOPYWeCnxnecnoo8Mt57GMKcgxEcOk26Xvju4uxGwMTbKxPvz7Yiwdz
Dq8YleMdYZvlop4ezC1NN+uxJDumQ8kUqu0CTMPZsMGYVpaXU6zNxtgIjn/7qIZNZY6GMPs3GIbT
o9YTppcIlvQjjgN44CiYGHFNvzU2tZ3WNRZ9NM369utjzpftZPkhuKA4gywWuyHqUGdvBN9C9L1f
6UdcSvulr4J0OfEBu98+CkkQwYggmmCi66ykASEfplkbTEenifx1ZDfYPVpDsPn1Uc7mPL+/CFw3
W2fhRmlG1HJ6AYOxsPoSV7NjUnpXkmGiMmR2ri1vs5gR5XptWFDMbGCzuyg7DphpJPoIsRHTwpDQ
YTj++uv85OWYowTKODNXhPjt9NtUFvajWSGdo4fcFiz9YiqGlTnl/5OznmWLpAOWizj97KzxKwKn
RZPrCD4D6YMCIniIr7wHJdYWooaFucdGkYn0LwwMBK+JXX92ks8PfvamFIab+bJunGPuX4nu0nWv
w+iVCZ2XhyB/ppCG6ghCC5L20+vYY9irZ1rSvrMGPdtmuNZuZOqCtM/s9LefUx5SXnxiSkTn/Oz0
UJqSAn+Yzj9WylHr1CT5Q7xfvrJeWy+CG7qvpkGCzJNB9C7O9j3DTeqYKr5/9LweU7EoK9qvocpQ
iAcJnUnmzOqEWWQ7T/dl20bfKg9B0yK0Uobsi0qID3onfYpveDqDo9dE/kXaOQDKHBtqqG4iqigw
edgKbCM7cwPGNNMMXpPVjgdRVv0t6jTk5x5TAajmoP6qTiv0XRhXPCYNLjjMAMJn++YVlBZeWeNe
rjecukVsyVAnzYHvg2jP9irbSCuK2co95k1WrEsZWLQfGvXKZnFWFplXAgrPXF3idRIYhJenNxKz
UbM2PSys8TK3VmlggMYI2sI1L0w/Vntr9OCAj8IOunWnmH9OgnQGGjaZ/C211/xF6I19rwHxZdCn
neUoOIq6zRBr4dFWpr8faP2sTD1Nd9gY5+sUH5xXVoOX1xdOI6UBU2dDnkFnpydOvb2SRt2mRyDy
6cqdYCk5ktmEXy9tL7IDSsI+H++QXc4F2LNX0hyMANPtJj1G7NWoRqzS3iRjBVFB9fZtHvb1Icyp
d1oVApIxDMtXloSfHn9OStH1kACfd9rAUWLa4ebp0Rd2fD1IujeaHjq7GHsmeh0asLBhgFqBt/v7
KjJe6zWdVWDmu8r5I+p1KD1DzjofbR8y5WlR5CTHjDlQBUiWHbY+uKFerQdrLB+TKIRdMdLjZSoq
XzoVDiPVaIhXHq6f3Gy6r4Cx0PVRFPreo332MgWVUbRWwG2gYZUuew98H3OM4+8/Uh4qaKJmKApz
nfH0kVJT6FeVyyNVVK1cN9kwXJR68hoW7KfnwpLrs3H789zG6VEyJd0ck6v06LSM5igVQT6XbvPK
0ntWoP9+5wjnsEDQ9R81tNPDdEGPkVmvJ8e4HDKkoUaSfm21lDHPzI1p1BZYMF9l0pdvHdjVn3Vs
bpckusPaygFoukP/zdU75IeDclGqaFM+fjNSzdyKwZrgmbT1uM7iFG5RwNBv0BtoVn771eMEkHXP
ZzBn6KcnYA4hDYigS45yoiXTubzg+EQjzdAMA8sBUyy1oPgkc/Ou7MfXpG0vM0iedqrhM5jM4E6d
Z2yFZNKrJNU+5lltr7tYAqlyevfCD0SPeZaRbEdrwHcNKPpVUgTmtuiD8X4I9HgTpkH0P3j+gS7N
bSDKteL8WjgUe3wl8+ToZ7q7b/S4YLZB5NtfX/H5ip6GyJwzIcH341BVOwuRe98d6raf4uPkKdxt
0wGgoR/KfSwlSXRhD68c7ycXecYoc4l566jPnkfLtLxqHtG6Ofqq/1C6cAKKyLQXynDG/TRYznuj
7d/3AoJXX6gEAy+deXe9bw5WXaS/u5POzXQCL6JLTCspF5+dfRRLlB1j3h5DYRoVlJa2uSA/kuvQ
b6ItT33zjguXb5wQn3T4CrPIvtJfeejP5tNnTCeNBcK/eeIT2LJ39tRXGvc5xXhtrhR4sECq9h1R
abhXOgoepTOoJ3OqGaKW+Wa00+xT21njY6CZX3Nf3hZjez/atX/76wfje/fz2ZPB+j+XVGh3zOAv
Qo3zOK5QXo6os3+P45d2GXZl8t5pGrSCAZNpcH1cD5JcUyPAXqDys69CL6veO9UoWhDAE0ShMbOy
6yrvgo+R0c7sIzezrxw3sppFr5hOgRKUOWiUw954lGJAnaiNUXHTOlOGKBOpy3vox92wmFqVP1Z+
gc5Lo7Zz2ygspqiwIT6K0bw/mk1pDcwbVoC36gJnqDDOos/wtMRjJouEQfCpQQU3kJ2hYSsnpDym
HVT3vdLyj7msjePo+VBx7a4AJSKsgN4CkrzoydTbCcFglPqHYnDyKyLX8HMvrZylFZjNJ2uCzF4Y
kfWFuQAmppNUmp8sbLGgDTmD+GT4YXUnJh3KZZnbIZ3jUieQnXiWgMNZ0efSdyWoDkVMbtndLBTy
/fpRawrEezIp/QmtzwRProjK5IOey+BHRvD/oKnxH9cgtXmJ/t1/4h2uE3Hzx/jHpmu7s/7o/C//
7l84dBvmBA2lM4WoORT6u3/hvTHmQUF+k5zu79aF9Yb9Fwkq+RwrnDlPJPzVusCaYh4vwYCCaQWH
1qTxW62LF5kjb5nLO+oQEBMlnS+koXK7ODb09m2CjXiyqC2ZXQ957OpLm0h8O4/TLJIhDNP1NJo9
qj5AX9jDfc1DZ3YgCrE4Gyx5T4dx2jasyq+srS82FsoDdEv5aj6Fwhd4dYXkRK/Jwt5WCfP7DKVe
AJHwUPfISuyf3bvbH2vS877si+hqPhS1CMoEZNLcrdOooe1dhVQG6+9RG2EpqTpc45yWvFLPnW/r
6VY55wLkVhSSsB1/QVJVKP60GlXekY2p2xoO0j/JCNhAl2CJyr9i/qRj6rhtg/TRyLA7nirtKq2z
Qx0FcDGMcLajTKc17Fv7QXpccc3AcS3B+W3jBvepy+hISh92l4TUhssmCraMGNgQo/Ek+vUV+14L
fra4M2aFsAS4PIVifZ7fO7tkYyCsepRNdHRdLfridrl1S1DaLH1z3u3i0kd0a1wMAohnJ8Zy22fT
MhxTfSVbmzkVeDdZI2smpB5t0SfrPg3jHzf1f9em/8J85tndetFRfXiSxdOJYmP++3+vSMYbKvvY
vZlztRhV/bMVyXwD4FgHckshkiLyyaokBBVmuqlEF4wT8gY9W5VYQEhNBKEvs6KQPX9DsvG9unPy
YNnY1Bg6QQ1fgvz4rC4YVp2GW/RkgI+OESfVzDQxnhZM5ZcyDuBTtba90EIjHJaJKjNsmI0pQNOO
mcwMRdYrBey+zGHvuD5oMaUkxr2Z49wKdkIcBnSrSZdhOpruKjHH4iGZtI9135Dh5KYqPunkKdgp
FxZFF6attHsKKFM0F41wDDazfsTfXbejL9IpPWLOHB0HvO8ajJpss/I2toTcVK3qq6Uy+6Fbl3FV
aR8YsvFv4iFkH5ckWPs06+mUhTlYqmocplcCrxerGbE+Y36EyJRUmLM/yxVr7mxM9mM84uAbgL7t
6qWUol89e6Z+sma+WJ45CiP8OoW4eTbD4jl63lbJ6qztqjIm8spFs84j/DMHq+k2GnOWa6uXrwH+
v+s2Th8MToWO6wx+JjibpUbPD9iZMp8sBjwfHb0cKaAU/YfB8rABVYFfOYuSHmcGHCiNr7o6tALM
t10lF41VMlEzFFR7yzZABx5b6gCBhFmssbGumY0QcKMqz8UULS3cZesqJrbCsRAPIsbZZ2mWYnzb
uaPN5J2FuGUdl4hk81HVzZo6I8M1bNRpsZomA6Jp2qmpXUalmzsLxiaTm8ZowK4JqxzhsGHRoPlM
5q3wL4ZMFLjVvRMFw0foCy4cjaaznuzYqb8JmSbYUwgE2gtBo0UufvPezfV/aDRY0cB75HqeXkrF
NH/bDc7w2Ib5t2DC4U3jKk2mv2P6L958P9j/rsP/xUQ1iyUFBWaFeDQBdpP+/XvMOHuW/QEKsSy/
1m2RP1+hf/pJf63Yuv8GZsWsuvpTE/fPis0fsRYjQyX9RoM6y2P+sjHT31B84+WkoTRLLmdRzZ8r
tqG/oSFJm3uORAh4mHL6jQWbKfLTsOb8IpxXAID0xF3ciWTfyUMkkoVrfMWNeyEoomsg7IzxmpEf
U63GajlOb6sQc4g1Qs/EXntQZYMLkrUIRAPvnlgX6c79nPLuwKV17qvq1gmuJ3+LOE9kO3d6B1o3
cb/MEN0crWrcfq7EnSEug/CxD/YRhoLuEhawYT/F0YOXXmvdtVteVOahcW4L71Ikt9QBUn48aMFh
im+aYevNZpHBwWDqx4yva43MEcns1F67sx0UaN/0k5vvAggz/tGObwrscep8AbymntsBPqgaWHjZ
lYR90+8dY9MHByi+Tv5IQphaS7NaacnOrPeRejJ77EcKiD5Bs0y6ezk+RNbjpO+19J0xfezTvRtd
Bc1OtnuHBU5taz5HbRziOdTF/qVj0KvIjj6mIOmyxZgxvRnGrRPTT76J/EtDrZPs0JS7ARNldTX2
t1DVmgAhOyjpD/P4IKxL2JdWcssQemDtXGh+03uw0zuIXfN/i80k3kXDXZc+lopcOTlICDv2dS0e
quYhyK6SaAefMcEdxlvH+Yz4S6cVZqijc1FrO+w3THhqxsYst1V08/uryM+Fcf8fSt5YCFgNYHjg
GYCgAsDOLwO2H2aGmAvVT/KpjnNse6++8h5/bf748vWPddM+fSmaP97mMf93smr87DB/rhouJrzI
H6FOUPybiy/EUX95HzpvHNJLrBMI2X6Iw/9cNExvTj4RVmEQyEz8iS6X9QQqCSdFvYu+P3Ud97eW
jdMohRl/VrTZeJEdHbAvpbPTPcjsyCD72Ak/VD2D0X0d2fdGk1yXzXTQquprJdttlfKyDGHWbvDS
WyVCrluvwjwz4VGvc+vLs8X4JwHNXKr7J7748wsxxu15TCcTQJ0Fnqpm+n0c+/CDTMtqo4UOJP75
hxQ+7EpL8e+Snf7u18c868TNCugZfEL/e8ZvoaWeo6xnPYrGMnNt1GLrcXS0g23UaylVfQzHqFq0
dZSt62oQy7xC31XlEfqA19wSeQ5PTpoZV+awmXelWj2n2md3QUZ5xyUdvPvJHhc+RgZRxUyUwMnL
0fbkCuRqsXXN9Mu0//WZvzwwIQhNTkufHS74z+mJ100YofKzrHvT0WDYusB5FBahCyvoH/xGbRrh
PNhGuasK8eHXR2YXPDlpHmFuMENX3GdEdPOQxOmxwQbYVO0ieYf57wJs4uLq6uN+L5f4A29phF7a
1/7avm533srZO/sYQnd9gNJ9ra1x4Fj5S38NOJ7fn/9euat3+a5d3Na7lp/6a3Nv3rYLHEn4i5/7
5edbZwXu9UN98Ndi5fLHySf1YQRXMG0HjLUoe+7LtXE9XYeX/tvhDiJMshhvzX2/0JaMDC77hbuu
159v+dDPn1t+Oiy7FddpGa/u7FW3hE2M/y1TnvzMWsDLXNcrfatvi7W+7TdYEH9L9qB0Vtji7vyd
vUq2xQ4pKsjE6Yt+bezpP9wMN9oBn7y1e2leaTt9CyYWNjOsOT7NwHxs/nxvbe+1jbXwd9OtuLbw
Ck62+AQvv+0OxQIc/NJdzX/NX1W76tDssuWDXFD7XGIgtYXttocTvvUfm51avOau+F1t+c+b++f9
BFrn03lBrXMegMSgAoPK1rK7zermEQ+6AzqAbXjXf4qZXm8XEQbK5RosHUZlu3ANa2xtLABCbaZd
vC62/NU1wfbm6/b6YlwwNrx8GBdqF67IKhf8xjpZpytywmXGJc/n/12NxlIt7iJ2yAXeM/lb/xbq
bcyvV2qnrcJNvpz/7e5HsfXfBbZngdb83GIzihc6ozMswudheymkInu0JPo/P2QuX3kXQ18lzDzn
WxVDFCzGZPZW8D61eltd/vgBMmvUyWj//VfNqD7Qf262lQR/hz9Exz4+9ktjKDGD6wuado5R6fvA
UMvaHIqL7z8YkBoik5lEt+MNpeXtULxnaeA1EqC51E2QJ/pFwI26IBj884e8mEvzQeiu/vm9738P
BqP3St9yrmc8W8a+PwHMI8w1DVqwjKGcJTTBlA/JCL39DlXjhSa0S5FH90kbXXryq9a2D0aA7XOc
XluacWXa00MDV3QeiAp9xv6qpYmXhP4ljHDgFNilJ/lTUfh3lRtD//YPnWzfdRhPBA3iofxTLNQH
ho92BaPi9liDK+2u/cLZxsaRWgQ9Zsu/hRC3rcoBZuwUbR0sYYHYXw5tusFLaa1EsC6iGzvtYBqX
6wCmWeHC6HT6XQa9G/HdSoj2kBBtWhnRYpXdI/J5UFiSKUwVX1kN52rA2ctDsxJ80ffuNXOWp4uh
TLzON00Z3ekpW02bIB2im07b/puOevqASsawb9FPbWit9r95cG4Zd4wtkGyEYIRq9+nBh9pt7LI1
AmzzMIkNqhhiAYgi+nU6Xnh58NYY7qI86+5rARCOL/fKg3P23MzxkyB3w2+JoWCqJWfPja1qrxmY
eL5JGvNrKonm4SJBYQnhmoeNvUhagMSTT8/FR8q+feXSnx6d6j5FVPykZkyrmJ3Fzgo1peiwEO1s
8PFGCpxWhPeJ9NKD0QES0AMt29B1xYnOLq6KstjHU9xdpTZOMgZ5Fl1fKCb5kxBTvgrbKcPSsPxc
JmXzKN36tdL1z78pqiR0LczUmGexUe7RPM6IIx47I/6A4hVOmo7FX2y5h7yJP3SpzfAyQ7PZlL2K
ODytmiNPYmAblTkVS3RnmCzPf/4sRDKUrD0TN9m7LO9WmVLBuuyn/YZBopIJwBrSYGeGYi/TCbfH
OEJN7AKv5KGhRjQjKKrOv3QLVn58Zw+9MN57Y67uWmXW27oGBPz9l06Bp6MtQGjnI+OYrU7NJ6Qf
Ytn6jVeJ5M5ty+CtaK8nqcbLJLzw3ah/oHVXU+zBTDIRo76KBjtZNirvLyZEeStwjO29GwbXutPb
q3C03n5/fn6rsPLzlOg/ejRxDrz/vYiy/UqPNH56ngbN/+BH1iOcN+QSdOGh7SG+ooD8V9LDVKFu
MIb499APf/Jn0iMsBg5ZiWhnoJIg+ufj/qyUCOMNNW9E4+gRKaVSgPmdlIevcrLWAhmjqs7gHIPD
NJmQp8x//uxRRs/vu0ym1evJa6t0m40J+bhyS+cY2ygLN1EX6M2yCnvL2TiiHt6afeY98Y2HfeAV
ILl72uL4l0adwJqHCbruQtcxvj40qeW/R64HTbVtpU+fLPZTe5uHqYIFM/X9zWC6TUVsYJJsybDx
PraZw4xc4+sjbHG/Cq5yz2/giqg2mt39Cq1YoiPFYCTV1XDZtoYVLDyjM5ehy6ThjeqDZBf3Ou9W
3QZYAaowIiBIqm9U32f7okh/mqYR+RtizvRD4eeZRWUlU3gaZJF+HQO3+NBWvfvWz6WKtxFN8wIj
kghTUWcM8XoIlHCbhcrkROQWyuYJVLLxJcqlAWJ8iuU7s2VTW+gjx0a9OEnsc4y+ClZe1GCNakAn
eG9HznTIge46ew19Bnt0dmOKGneeTvn1hRlRad3KJteu68xmdNwvkuRLlKQaomchxovaKX3W4r51
HRxxxybDQQgBxtI2W3yVRK31/Qp5cxMv2iC36P1rzDpQhrEsEAp5V9IKA3jL8h2HPYjfzvwomtxI
FoWT1XcUF8OZtILlSNJO6FX0VLB8Vmbr3dSphVV5FnrRtKxkA+KUVppurjVN1O+swvY/MVqWwq2x
UmQBjVTGU4/EqV6GEZKLVRqp9qKPaJ/uAhBKKFbLRGIvauYtjItKVN7Cld106zSmQYqnRlXuvEQk
zSJ0U+gqmsrNHVVzZa4cXeE2XxDZvKXBned4lJqAlYfObtOF1xojAbGbx9q2G3x8s4TQ3Oqiakrw
Rpmtk0hWeVHBlClg7S2pZZfmrq0wZBqED3SDaoPXryM/4sPquAYg7ye1+eApzLPyoY0gyEweCqmB
ID42c2tkwJRnjMG2scGhpunfDmk99TB6kpF77nfSuZiiPOmWie6KpywcdQAFdMEPldcF9Xp0vEIu
TS+Yh+8d25VrW5ZQYlFJeFfuVDjpUijXGxcmo7OAnDLNwQ3ZbaZpl1Q4fi9EzNjIrvCgKQJXgnrB
dEyKedgojOFj3g7+h1IzMYoWrZdxfRrRMOXqjz0/z9S40cfa/1RPLZ9UdWCforGsryYrN/D8MBJ9
18oec1+VFLy3ljMoE9BRBJHV12A2pgO7r9tN7GrQ4Vr0Ign9kH2Ewbm99HWWiMWkV/U3AyWNtUyQ
PqcrA9zarISil7PILK3Ill0c2O9cWeTp0hIDYDAwBhUXU4j62ORx9i1D1/JRNm2FLXRdBl/bssRx
jDdQXdu9OSWrrET6tuyaAoNa1G7QtVO/zkgGYyN656W+qZbKqhxj6Q6RHi7RaHfdMo2NcMJ7LQHw
20wigXtteJOOQ0sOTzidH55lbieNe4Gra2UuRBuJaGmlPT4bpUDfRAlUm269YVT40NiRlCvdayH+
8Y52eMV4Wg7TOWpcfe80nkq2LfkAzsUZ2oJNMRWm2oxayNLkoC2ydqOfAnRD+sR6aIWiptQy1Tn0
OVFKPCNLpdXYiRENb4KKdGuj96l4X9g1llyeN8RHu1OEhigNMUc3gNXUBzsTE3Tkrm0f/WF0YvzE
+tTZdWVr5mtr7BpcT7TEVfgoGWHJqqNbyWe+ytDtY0fGwwbjV/Fx8AVOL5x0dx+5aRitZan1alcX
3WRtw2wy2ntRRzwdmjbazm1tDDmOan5QFoscPXm6UarBStJFivhFSxwKzW7lbxLpAFouwzs/sQZW
4KpL8IssXJniwlbuclLrhR0Q1tVTzD1Fw8C9s334SHYSLBxbbmNaaJdTgW5RkR1UMtjb3HcPGwOv
GG9901r74QgC2lALQ3bXaQiShXdYlv2NqPTPTRnf6TZFHisxLtK621odVbUgUIvIke2uT9XK8mA7
fY+0kU1aPty1EixRjDq6qe33eMJ+GZv8YaCmLlRJEGw+GeFt31ZXMh2x0Bp3VhPtmxbbdLK6kQbE
BODLgGs+xONaVtH7uve0VWtX1c6t1WOXB0a8SOJhZzmYi+X5PT3LcAkWEwKod5VHlrnMKnutY4Xm
dp89GWMG2jMN4HO0TMe4oIakpwLvwreSd/ZoRZs205m7SLKVCclRA9CkUoy7pzTDVmi8iKcyvRCN
pV14snsEOSAXtmhW+LYUO5XuzELymo71Pg2B90W5t6tDucm8/r4xun3v+Bc+5bDCSzCcHD5NvQ5e
Vrnjnn//LqjDd00imkWQi4csjS96Nzp4qXWZ9iPQa2/yWWjHbV8NVPV1PrYMxV2UDZ9tLcnXso8a
f6lso3exF2ywbw0XueQtrdu1JswNk728n9MhwXMyy42DMjQMX3L4Uba46SLFU8NyA69gP2N1yoXn
Ve/po6wk4uHC8cGzZLsuMXf66B3LZh4amQibR1Kd46RD8HTKm8akJhOjgJs8ecVCBKB/kPE6GpJi
HU3oSqMcpHfR5ovWmMOYrP0cF+Z9XUnkjm3hL7tJh2GabaqieuzN5D1r6RJdYrTXkPr2s5KpbQsW
gBhzK1Ex4rIh8Hmo3OJQVdmTmUXvBuCmkEAM43HIo01nY8sG8cJHoQN7SPOGqwYh5SrxI5CMxXDX
g+migCLTddFVGJ9pmikOTGt+9gQ0pMLtjStlGOOiHd6LEj8EP3G+crhVQlcqimuc09re9vEqCgjQ
pHGV4H5rRUG19Yg1VmapfZlA1gFyWU/ZFFyYZV0+NMIlLjEn+tkzp/VWJLDKc+s+0cEzZX6HZ6Hp
wKPUe/Ghq/vpckrDVVpRGcyqbpHm450p1EYmIO5yk8aVxz1McnEr85JU6LoO+3CPmv46n6D8au2+
znKfKx9/muLoasJVZWL+zRrCa82x9+3o3LptsiS6iHFB1lcgph5MG5O4SOFR44TrSLg4IoLxnd0N
wgXMCLppVWuuBNLnRZvKXdvhqa6lV2MdHtLUuTUNeZ8zkdO4eEU0/TbU/VuTTcYmMU8No1l2Qbrz
Kx42v9qG4wrDkYWVfYxSrKnq5i0RxvsYRzY/+pyXdPuyu3ikBVjzOBcP3WhdOAG3H/9dIkBtGYMJ
sjB1s8JJ3XbhEcHf0jUodtYYTfhftKK9HIGiU1sMrpBzH/Q22WgZlXhvDEg5vyrDwsFEGOsqSrHO
iQbQjBoLO5gt7BPqboc99DpBkrLq50NhefAx8ItbwdSdsQ0ssNSMRazC1PE3vUpv7J4N2nfo0gWs
zOb0Oa1G6PWpPa3o4neLsSYS0af2S94A1mC6fpVMED5ULiDZyWtlNzgu1/kqzVhOmvi9VEz9c2qQ
SFUKRs6unoirMdwongZzbvc7+sjwpoMe7SPJLQZ34aS7Xyy8cAwVVBFJQdvCqNV0s0H66uk5BvJd
PeIAJtOPYOQw50iczEtwt8cTMG5aHeO/wlEKgGWnbZAwsBc0ZRdj86EauezjWGA270jxubYT+WQI
iU8TSv6gXDtugGlsUEpJmQ1EG3FWnsf1CmKRsbOdHgsbf3DYElug7gtRBs2h9KSBodHQWBekL91X
rm3a700ncOOVEwdg/obSc+6SUMpvmW342Cr2unhwNQ9jE92rFF7IzEK/A9WLtXOYJN2AaFc53rUT
xO2tyzRyxDhHLx5KMzQ8Rr99kZHiS4FPxziUX3jBYCYPdVbrGwlZjhH8HKz8YvA4vVXptuAWDTaI
O6XMpsGdrR1vMq3El5YRJJq4QysHtWMD0j2gTCEibSWS+WsCh88u9NJBmBKhtyS29DPTuSjSWHun
pkK7JjYZq0M6OulaNqP7xUDxjACm7FCuwGKbPv1+neFfgSP/0aUGHN1+VWt47Oqq+z//fVJs+P5P
/qw2zPQjlySB0uncyZz1nj9arKb9hjEE2mpYKuAsCqXhn2qD+caAFEaLFYU31WhBvfXPaoNlzzQl
RHkus1tz8UL8TrVh7hz+U9d1Kag6jjP7mtIvQJ1ybjYD3pi9mIrnMkX6zS592Wf+QTJww1PHGf9d
gbn98aHP5bOOc1pE/nEwJIPz+SDeg85xWthIu8Zs88oGCVhocnpAem6UF2S69ETYnqucdGowjavI
9pNvc5ztbWUEKJuRws7b6Y3EQgiWFwxSKgwBoFWQQjaBUJg0t2Zle/kujwt4QvaU5tq+aqQzHMwq
aKud4yr3yoqzqrhJo9a8tJu4Da/zKIlHIrV6qA6RPYYVwgb2+FUvPXYNs53sBl8yXWIumcBdSSvm
jnGlzOZ/ZJsDIQIjCum2JZa/jVvgM5veSnProitllbLo04/dCcr4WCsDdx7Djk9qhxwbVYfs4YOf
ek6FPAP94LJq3ApzpD7iUiRMqd8mRehh2JYqG3fdmtoyEsCwQy6Y9eHGLybdWDGARSDZenqkXTGp
p++F4xfdqm6ViiHP6iKttrlTGPKyL2N6MKusA9KxIK8J2r3p56Q9cuxsf6HKuKMW1Bh+vY0mgKQL
Q2n6sGxCbiLIZspRC7th7wOyPOVM6/TiXYLVFKKzUPsUYmhnGBqTUrazYuSKIEO24zJt4MOqODAW
ZjM7nAqNfVTNn5QG+Yoixzxr525j1a2FlhukeQ2OfRFcaaelY1q696HD+JoRtEcfjiAXzolwhjah
KLuPuJbdl2Z8JUYCSdtMv9gI5hZjx9I+mQlE1CnZ8MQDx/XsvU/0tIhD/B6biYZYyqEJ6KuL2MGq
bk78+8HcoGpIF4bVbgtJGUKzyctc7aZn6e37CRtsJXYIY2oMOtXdUCWHSZfxKkq0TSMLtvUhX3Xx
EKyYqPUwnKoXStI91ZuvhjJxTNH7cTHMmp1JmlfmYN9D90kXoxk+RY15MbrhVell5SptHHCnUyC3
Rt5sRGXfen22Sv4vZWey3DiSpesncjPMw5YgOEokNUuxgUUoIjADjskB+NP3x7qbm9Vt1dbLzKo0
iiAAP+cflwkbnykuypyICeyfWQwvpUZKU5nWiSydTRJQE234A9Nb0YP3FwcbXfp2ada9T/CMXpur
qfl02XoPraduLvJ8yB5QoL5/JW7vxZ7o4mnWy3pnkuopebNHdTboEhNOoeMpxI0z6OSo7aI4BhVB
lBbHpybfa2N4+v434e8bWbgtYgD6VL/VoXOtSooHU38JcFRrspKpk9s4Zd1gVSZZvGqyD6dPxUaE
01UF6On9UfSbO6sVgl0S2PPbJLRnk4YL7YpdgQl7+DMspCUaCQvIvGYv8ETbvqIkWFOQJwkblmb9
6t3FIG4XnmdLPzQ6v7UWCydeairCjMuSMPfVqzvzQSXpwE1BuLNsqcO1qVJA9fFuyZDwsQDdVKiH
PeW54D/jJ3/oA/AqDPFofIeiZFnJ2hvz7l+dTi8TUWuASmrfd94ZRuGTbf0w2lReOg3SMEDbX1lP
RGy2JtOONH0nWttEbNfefhShdfZXvrSWeolqVJhxVhbF4yg7vWWuvNmydfahlDctBosto/s9zaXY
9IWiTrbTB0znwcbO/D+kX+3qNmjPa5k+S3NcomzBfg/OrFll2n4z9T0AXaMfnNRG6mu1OrLt8q9a
bXQ1XfgLRXOkyKzp0+SxXFbS20N1hyfve5v80+ahuUkt4VM44e5cZ4rdpRAbBSKx6YNwW+V4mgbf
uiqNSaof8/OQGXKfC29nQ7dEq89YP9dqpwuN1ak+ZavNIliejQJEtgzH2FDJ01CSv4r52uUGq5+K
pKCIInfnSLnVCN7gvqeBWfK/qSwaZyeg4MFZt/XivSStf6MyILglTH4xaA3Vo63/6jBCHTLSRX2x
vA/dvBBy2R1QYsfB3B1XzafZvbdGVunkkchM/VxyTGMVGx4n1uF9XkqM2UtNgfvY/F2r5r31/N8A
ociGmWO1kdl0okx2hJlLbHlrUFVgbmVDdLgTLpJ04GmM087awS8uD8bQuZGDjwEFujgtwcpfmo0M
fWlXGu9ZnWQHimN3SSpjx8Yy6xTJU+WnF6/uvzuXG71VRMnnGf3EQcdMx5biB0SnG2v+Whvh1hpI
4fFA5qOeBZ33bnoZwEbWtadBmZTnmEOiuXDTt7FpzL35uFQ6JLd1EFfDrsl0n2gOsKuiAwem4lsR
AFZ5GBVBFckUwltShOrcdqRtS3uIyOT7a88lrwazLDkXU6uK88AcAy4L4emNOHVFY5zdgOro3GEj
gxzPDsj1n9Kq/yKG4xFg8HW0a27r1t/3rDlzpLX/0bC6/RlIR7s0sIwbPVePftUCtUySugT6QSt3
3QVD9yuU2StqfOfPWlfG1vW6q+9N6xMbUYWnMt9x+P3Sfvs1Sl7RYd2tx0IYh8SqFlrT6YieGmZ0
VsC4n9tj4wljk/jJL4bsw9y5f1XLj2spGRwKJ5M3VRfz2fSkHZeECHFENvVrShLp3T3sYKasbC4U
P1JjLG+NX2AjJqcIidKywXz4bIH8bJ3cfKSR5C8K9WEXTlJultW+5CUPVe0Ae7t500XivkHnjcsx
20/XKRxSmjZWNra0bj5ovHEiKYfg0hcl80I4vRMGjje+9NEcZK4AkUnWk9/L85SG/dHoCd4N6/xM
zgCKmhSPa+YXX83YTEdpuJ/BKsPYaPWPVNZPgvdU4ph3ODfsH63ataj6KZ0Hw6ZqzFrADZRDEwly
9YPOyhPBFk9u2z8GfvPiBrkdmyuRvhyAc+xmlvOskc9v7JpcSTZG0rQ9/eUuE0kGytknbVXzWxr5
QaSi2xKxOT1BBhRnxxKPcpDhFlfXV8oTsclNY3rwwjtuj+glxsIqfqNv+J4WouzNJX92idfih2Pk
CQNhvtO+smtmN987shVRq70v3dAvCXns78bMasEd+dk7Qcqu3Y+s4RTpgmTMsTKSYznacYAKxrGm
K2Lrn7OzPHKHOw+eqhXh0dVuqlLaDNzwMtUrz8lKam85ckrU91qNxfcBLJAXO/qMJKTZtI363RpV
HNrmmVo/wPqwhKCyr7oPr8WYv0rlbE2jeuwzrCWprL7LsNuIJIWnbz1jm2uDGlv35ln2E9TVHmf6
5wKJn/iMGHfza4TUMdgslfFzDHJ2+Ml959u2lDnQ3T1bb4aPmST35zP209eQG7G2jP7kTJ4C7ZnF
FtQjv9Y14VpL2KuoHbovWYiFYqDEupBD2C3Hor+XfThyraZ90C8ye8LwwAJOmB7tecqbmz/5bBH0
n2UdLRWgrPVzaljl8siLeTYjjPwUGvREqp9lXhvkoRHMJzYYZn3/cC9Ca37CzZQfczG1KJ9Xkg1U
RCK3/ThMjsFISO89XZ+QdVvHb5rhavQ2FQP/eTf5p9bvvpmEjoE2jBWNcDP++Z+bSdpYXD4Ix6it
UX1uCmW125ab7qFRWQKFk69LHxVuMvw/vTLrbvqn/R92on8z+90/GFv2XdfBDYjEw8bH+f9zvRJT
/IRSCnuI2YqcBUg4iBGKsZNRFYDNbkQX+lRHr0S/AaTU/O4Nw6PBdQ6pljH88oW4H7UXXWV/lolF
4bFjNga83ZiCKUMvbYOVYBomQ+2eM4PjurZLv8AD3dh4TXp0JRNuZhmlQi23/+tVZbMl75FUTnyA
/y0BrCOHy8fDNEVj3VfvgxtW7wqUV9QWpzCCVh8fdxkY8X/+1H8LFvnXj2mHeFeg5LGEIlf95zUl
cXC0U4Mue69QVb51Gmm/2Z3pDLt+Wepk01uKKtUW+1O1AUpiy1goO8aY7flVxD0fiv/l7rrvtf9c
slEb3Bf2fzVwmua//UHox1wlrN6IJu7mM8KT4LyUg0AoX+Q3IaV47Fo/IYJyRir4ny/Gf9vv/wU6
oB6+G4Xv6SP/vBY0KSDcsuW9LH1Of6k0kLwuGt0jDLTwf0a9r73/LfAcQOMfXxfpgktrAUFzFErf
rSX//MzZQrDlJ066nSp9qv1Dcw8Iaj//8xfDQvrvDy2pcgbBloQR+rwAyQf65+fgNM4TP22TaMy6
M7as1yxh9pElsf828cGUtMw9jeDuacnKq6xdcqB479VBPhzWiugiZqz7oYj5pBt5x7RYAU8E3vz1
xHRM0okSu3osmF5au3yyeg0eTtEYAyOFd6SK8o515N7xaGYC7dc0BQxs7C5mQTRQJz/3brKARjT7
rSfay9hDaFdyQDDdH9vObukhH6OkqcH+FbpqVE3QTMxnD4FXWrEWy31cBnG2k8/euLeY1i/kj39r
uz4Hikh+VohL5c0fvbuc3Aomzl3VRzLNX9awfBlKfiS2dSrs5ix4tW1ps459yXK3mOgZKXEGAQxf
U4j7Ou22FHntytzbt85yNMzuGirHPw9B8F1YYqfHvormFEiI6gNmALrWzKy+SMfbrfmMpZvSZ+pf
YKHpzTF+AAq/ZKP3M++Sh7lMD+tsP+d36kXlUBje8FXT69zY/QdX5bVVlGlYRrAjfGqPNPNUC/eT
8ehxEOklq9ftavF/FimCEzl9KNTIwMWwOyjvU0fs3Ux8E9x2tswcI5FUf1qnfeUlCY49arSuMz3Q
sJU8GlsiOt+aILU3AUWyOhsgmv1nyLtPl6bnearfKfo+TbUDnWMgmJDLsPPRf2TS2xBrdWx7a6tk
+NUsLgA4z3DRXay1+JjT/D6YHkqFoTRRP+sZKd5kt892Pr9UkKIdcZHGYP4Qnn8gSovhkR8WlzN1
UdVrlpqn2ukqSJ4hIlUTptAO2naX6oZFomi+vFwsUVqw/3vMSJFvZC9Mc2/zOHRb4LAuqugpj0hW
N58mwW4/j9fRbl7TaZ13XbcMmzzpq298qv6uN8yHpGj32oI/pYenNdDY1LZRbxORPzjaPy0hyRBJ
zW9M+yZ1CSAGOqPytIcraspxLyv9sFImGE328CQme7w0i2DsHIuLHQxnttGr6AZueTi7ncicU+HJ
M7vhKdQ8Z9PqFzuJcmZjKu3vJ8jAWKRWfkAYsV7LVj6ootwnyQRG7RSKCrGZ0iOV7XwsIARy6PWI
kObNAZo6Orh/n4BI/sKdQ3ON4mOsxh+tM/qRJvU8MmrMURNPW5y3+dcYjq9eTfkNdPsCx+rvDF/v
eR+MqEhbd5Px0mjq9kE0qGuT8sp1JZe3HeCczTDy9ILUdaVLqiOcI8p7hi7DwjPVrX3sVPmjPySH
qtXWOxZdeK51eg0lxwsyEGg71X4EmKSiDozroZ/DJGqZ0TaupNCtGufARoA0nYel+5tY7qmZ0g7o
o83iziQIye+dxzALn+eBtOBhpt8L4Q5lkPic7SLyqaoGWBxweCXOp9Mb3Ul02UEHVLfZVNRadfgo
izXG4fCKfiauiIzYonAUUcJfj9bwiuDw4i7p11BamwnZEyrug1m72OgYY1HcbhKAPt2uFzz61yR0
dxZ3St/mP1s5nqpexJaYaIl1iU5edjIwEUWW12nNf8H6xllrHPLKuS10qPeBPg9r6m7MqtoZdG91
gfk16Z9mZn5MEH+nsBidfu/Ulcg+ht5Q+3FG1OXbzOY04m5JihYxWhcp+cIpfxyt7ZMf7s3a++OJ
OaSmLKS6qDJXH9tPro+J29gDjXZS/PQbqyBAPp0jry/oD/Zz93maix48lose8m5E7HY2hWqeujGX
F0PkC0oJuM2OTDDMuQM3/0pIGiXIGzksC+VYVvFKokJ3A8H9TdDWUSuRgGGYW6od/4rJQ/ERqMXd
IukeaXAqkyTGN3TzZUs8/2IbfxcNQnHKRkrZiqQCBVsC47EtGdPRxbDiu+nGpRF3Uy0ljw9rEyCn
Mp8NoxjoP8/9tykXVGkhG4qqarZuTWFWYWTxLc8BGpCIqXO81xV0p6KQ66NIDD/fVIRHRY2/Wts0
GK8zaMa+qwaqZfMz9CORV2MybtpAY2tM2G3W2XvMlepiCgcegjm4oYV1ooTlZItbZoiyhJUsnYpT
kyK1q/3WBHtgsMzK/n0c7M9uQZKDuo5AL5+03t7rxMkOugtK6qdVjQ/O2pCx7/tj+22t42+7Huc9
YYxmpDoBFlt3CfiSmSfjV2hg5Fz8phK/iIoLatoygSCVHoF82+7LmKU8NSOF5BvXFvw3fek4u47M
QhRAapwfQla+Ad7aD38kcy6fc0GW4NZI+2tpWPSarUlIt1JheKN97Ik7kjEwfA+lzlEcJxRVNajv
S9wQXlk/6l5ClStkTmUUEqxRbQa3c0I0ibCLyEcb+xCE2vYRJjb6UvT2KKJVjDIHtSc0MWW/ufZz
X9YcDSLXqNlbTauQ6nBANEHxu58L9OyzU72069ycyLtLKWqcUNS1rkn1VRFWn1PQB3EnnfKVtgTr
YSgW8GNuHq9nkORePIar72U7x5SvnHnBg8V3O6HqUh4o62JeKmQjbUuf68xGtE0oOj57HSOh7Jed
O4nrPWhlH4j2XQEnLwE6vkBbCZmLTR4XQIMRAQf7IBNl1OZi/sjc/hlNXQulz4svV7P31HV1FQ3K
Dz/FmKHutPPE+dsAb76OfeGOMfFN+9kTl1q3jCMegTIZPqTlXkkYGuceGBpUvmlJay/EcXB6QM7J
a4dnhI0H0eng2Lhr81Ym7pNnq5YtzQrH98kvW3DwMcB4K0V/YDQFmnH74qZm3tWeehwcu9hamGGi
Ml0WKj2H8+BwH6DwlyhsZ440MsZXJIOES8StWdpfM5wexlzXvOb5Crbc+PZwkrOej+6ICSqt1c2y
3D+jkaLacIXzYCtQiwCAmH74gm5c/CDiWFcZNyaEym5Zjfeukr0DhO+t+0QZCO6Ms+2OP5y1/jF2
7mUKxu9ey33KUEG2nr8VjY2owHPQcFYIyo+m0zi/lZs1OJo1DUx0g9+zv5ZjT8XGnmoLogCErbSz
s5EGnxeLF2cjynSjoaDOkDIdcc+kHOQFSiWHPP4jUUNPSekNSGYrL+p8V95af90HST48NS7lhbo2
cQLTUJhX8ggZYUBDV+2ZHINH1SRrFJrolUU3j0R1lT858evDZMwxDsWApI3y50gyMhLCyt121nwb
aokqg8C9mjd2Ok9/Us999iwxsCugt22Kh9lCIQDMfCNV/RtBNAV5BeoGwJCtcunigv9YIXVM9JbF
trfBWkXJzSfS+dFoSHgo5vBUCNBbkY2PXRDc0hIthx7Kg0NSc7SohRLAXMVLCocGi8AJmPeHtMnJ
I5y0fgvM5K2rSoUDGyFA38yvFYWqse22nLUN+iYAf+aGu2VjMwwodmcGL9KJmSLtudCH1kth5AqE
brHsHM21Dt38Ns2QnBScoCqVuIRKN7j1VWI/+pNw9kK5xif44HhCdho5Te1vpBVW8dgxs24gBNlZ
O9wNIPBLF/m6d/0jVwHRkNOt0dD4B8KQdFQhcvru+yxTNJqH4++8GKq9AB+4jo39VFXOcimbwH4x
ZlGS1xzc5FDVO7d2mh/ePDyqhbi1Ncz2sy30U9cwnVIP9taFxfvo5iv6P1SzVFdd/cQgmMfsZvzr
6yntAVzTuf9BFNMQ18aIaGQhtvXaTqv625Qd3bBq+SoKcg6LgCDZwVCfTZmwIOiSHuN08mjC7NaD
ywK+6/oVn8/AmDqnME3ovoqtk7TEp9jTXaGR3u7v7AgE6tIabfV7kPXyRIWZvzV9SazIfb1P2qN2
u32Z109M1vC+9bhrCvGuG/+pVT2XW1JeOUVeeo8IaAZ0KrPJ4TDoqBmreDBQXmySJBv3i5jwyt1t
p50g+5k3J88TL/JjVqki37ocdHlU8Xi+2DbtlavjEsavRuRSKcD3dFNeS0CxHBuBmqNKYt0wwk8r
4JxHrTbQtZkmMJScj9acXMwZNZGiZznApK/t/AnikOSD4erp7rr02AyFfCZHAe1Vbe2N1p52FCqs
UT+Ef/sykNOG2q4PZxYqmhc/AjfjhbokgkrJnFOulSKi95eao4KoZAsZ/iajxVGmc71PR5EfEL4S
B9f8VPisUfVbdMo6mI3aE1DON9yBEzt5juDSpwjY44ieQQM3ni9xos4dnoClv+HnPU8Dd0Cripeq
oY8LnrEOEDyFqIw2vduQlwKB5af9BaVXf0PlfQ79vnx2KhTXVsO4kPjVUXXzrfLSgZC67tKB/VO/
Wi5TVEvjI19HfSTB5bgowyJ6p7nXl1o/u8p6c0XiPkN1M0Q54/zlm4Sq+HlPd2NTpvzK9UdS36Mg
1/GrFSjGYQScY57rV7GG7RMd6Az3jh3Es4tUelybZMfjc3SHsI1yK5VEIwADeAnma8NbcOEBQ11w
QhA1lGWfRsuIGKoGbsYtHuw1qePJZa6ep8fV5jXDPQmj3yTe2fLon7VgoXFUW0/pED4ngsve+X97
CxGbX4RP/oJALu9cxp92QtEpWMvd5hI2q7WvgrGMK4Mm3Wa8ZTo8u15LnqYzMoLd69wKFGunSqJq
LVRanHh2G5QEY/jHzsUNVf/PSbt95JrNT3ugJbcu+lvZggco/32U5oY1gmkIDvhYoZ0yG/gc004D
Ht7+vVstiZWBMDEnKG4lxM6jStFYOuncRvZMTLygfCMtaQqfwS2taAo10vq5B2DO5Gn1knJD2pfe
WTX6/KFvqkM6WeshUekLdIJA1Q3wzQCyS6Q3kgRSCIp93eMkVP1JWVjKtNUqxiqb74uem+Czp0Ei
rxwN9TJ2xPgG6XCpqiF4VS6ltFap0y1CiJwmSAMxI/IofuHhfRmm5TAFk3cKy4w9algp/HKVi5ox
QWmb/8I1t/xuZ6dFQOeGp6XUvwwisU9hu0ZVVnx1nQP048uv2u5v2pBNPKY44v16ruJyxmpLSMAr
Mpc/VFRmG807Nkb/SHpP2UQSV0S0QEoP2ezHQYGEYMFkqmV+ygaU7YTUErnfYI4u+ZlGIfD6eBd/
XVR0RxssR71Qu37lCuVb5dWHRU2HYYJgyVzvbFvZSmgK7qGO1zFI77VQSctQLcMryOgPY9U9AZH0
S0/mXwg+tKttezQs55aZyqGMKP+sSPHas/OKOEcABf3kNaSpW95+nqvbmhbQHJUODmGdcU7lMI+2
0f2SAzD1SOnLhun+MjjODWi4ixpZXodOYvV2uP6ucH+5fsFH+E521J5Oo07K51LZAd2yHDiEsZ6b
Wu3LKps2Wb8Up2w2m99V1Vj7kf9EecXnZPFwprP/0PKoPlZyecFfsWy6gE19GuTFWhz+Ep0v28yS
b11nvK2hf0vrZbPkdAEVjrVsE5d6JVL4Xk1MtJPkgRZG9QTP/MMdmYVCtzhLe6EI2+7QNUz52VzG
BdFxWfU8MBaxNIt5dWX5O3V4cnJXbLPSltw98NZ1d1cT5zaorgqXuy6TzSZwWQZmRe/aksQrOnn+
fThuHf4dcvL1gbrPt6yrXjTm4qgrxOugqo/WyQ5cRXdDohjq6Oq2yOZzdqtj2LHV+uIOIfYL5nME
FNwj4bLt7KmOgM4gFUYRu518YQB+q1agHTF0T0WO0riV/bno0kfbmJFdq/6QVDirMmO6JYl5ppDl
EaPXM/2QFN0O7ruDqCfqRVazJ9UfjeGCrlbXQmdvvgNfJHNaVNv1uCTVTydY3orC2HshKqjcrj+9
vireDSLeN7MydhkX5gF4fgDGq6nh5NTepGPxsEwkAZlAi/zipAQZrvPdLbKIMgS19tjc8snnc9Wn
y4A6FCXrRV0Ym7RsCc/x2ghhNbgZKNLi0vCqrl6K6GAifCtMU9RHy0/Vt4cVJ9ZmKCQRx1Wo+EcA
2VYaL0pm712m//BwO2enrYottE8Vpwm99UObgIoFT6SxIQt1f4Um5O6Mu20XqPFgTsXVW5gohdsn
G3cRu1QA4jN/QaCzzO+yPr9BHedsQ9pmYgluq1MjqyV8dgdFGdejV36GhTVj0qrwDfAKcgga21Rj
4cW2V3fxKgJup6bApjQ8oJZT+7rKd9JCgFA3FHk3i6KtC5tFNbgXYIPnme75LkQ8VzklKvp0Ozbh
VnvYBBYwvZYiWQTq4ArkPjE6e+GhrUqGR6fvf7hL/03rsLtnx9K8FRcROToFhqlsK7G2WeOOp5lX
8dayl5JR37ihrwVJT1wT2jK5rm71sBrqAY7pMe2ApOz+3gpvEB3iu+vbvLCI2dVEeIpRQkzZe8NL
TojoCjTLHITo6g9FMvkbow6yS6ZViBrO+xlM5srRwcfWiUziYJqfTOrcNqOP7sklxzhCIHAqw/nd
aNPXFvPEJuzqB4Ln821ulK/O6iTcEM2hYkXeTkXiRtCdQKHzI2nzFzkHF5nYZ6MV9jar8goVnPoe
B14B2VS9ZI2xrxyIN60CBqZOHWdHn7pyYIbKIF1VQsZw1VJar1vjfXTurfJYkTeFlY/RvHbA49RJ
qjmnPSgoCX6QbDLo+nCoQKwugDIEpB8WgbgD2cWTpdslrqBsHg27eVm72eWwTINDarIQ2HmjuVSW
GyfB8i5EQ8zS8jPMCR+0hmS5IpxnMcO7RqjKLQ0zZ4MbxngeMDMMdITn4rQuyW/VIzmwOl3/WmpT
PKLrxu9lhDGK7jNCOMqAvGZ9NhMNfh1O57YPPSRCVHjQDxyes7ay940UMpp7srEKA1wMNXbE1xXx
6k+vQyK4YSp6jMyEnCfR32MWTXlNuGVxxnnedh18xdwZIKgbMiHf0acOr17SDre1MpLbLExqLfqG
NITEQ7hgmuVk39XlC8Z7f0nPwejGhf0Zwt5hpSLwNWS4D3zMRFZzLWqo4tro/AeRcbyzM27gBZCq
mb2JXLLM5bauXVbusXh2EwDkrsYCWATrQekgOTD/bclQ+2yW5HsQrXfsXPdNd8g90UN1GzOofpd1
ihew1+am9OYvXaK70Jl3KxdjRYU/vafePbwPlf+mm6BzM8wBsVt6X0CVc9yF+MvlQHk5ZELcYAF7
cETibI2V4C4na76hicqoqOVLyfkIwV5wxhvVafRaezdl1g61ULPt++Gvdmc4gfvf21febfVULMNp
PctBHJrWxefagvoVOs0P2m2xxJnvKdkFMc/JQw2VvhUJAUqIbZimerUzZP0HgufLRY0TO6T9GVxr
LMPpsbC7IzrFb5PUoUvf1irqNIBnnXh1RJC7B+5xl9U568/ZHp47gfoTSUEfqdak07iC3sHf4D7U
zC6cJeWJxIvztI43Hu0n3bTZszXb4T617/ZHw1eQsKJSvxonqbfCtK4UJxaPrtthA60D5JXAGc9O
O/xe2ahBAEvqurdTxxO3L5a2biPPI+QkMkfTqveuyusm5kM5BJSqaL1x7Sw/C2PECBQgzUzu2HVm
DuytONw6S2JrwVjmJl4b665HO1fBeIyefeskXBWvnaNq/J3MGMNBevQO0K4D/cvdemdLJiETXIUO
cvJ4WAu3k1hjq5758dSHEt6vWtIlBDnZ3Z2ub1Y3cD+FLwLcvErfQCGuWFOry4q+dTutYXfgTV8i
kXQOC4IzpFCCYTZzWnKDdAlYZuFphRGjoVkLa1ORVTKSYYMN+stNwj0geAbNXRHOhgO6ymlt8vHr
1BpxWJgs6Kzv4XHha2+zrZTa4v5UxOU3j8pjtfBYloAt1imJ1sH1R1RI6UeSEZo/a5Y5gM+lDoyd
qcM3ILEX7F4bX07rFugN2DaMl6bZjxlDZTr8qDNlQHA1TpzM3Hgj0r3CCdaoS9p3NCLxqJrjWiSP
kzK+F9t67hfzQdqJBdBANF24jmlU2erSIOsJfb2dHTueZN9u3LZ8ruqBe3pE3Mhf/BfB6sUosmFf
JeqpxFMRNR5xwrpeKj6y4umzD6kOzkmPJswtmNHKUv20a83rSJEwtTTHpLN5rBbgJ6ludvajtrsM
bx9eqiaMA7pp+cs+YJpfk+HPjHFOsDllosbn/Z0WI2dXCIIo8uzQ+s7nzO3d+h10293q2NXnFPh0
sIYTa+VhWvofptZxO+hYamz2wwjdGtATXoAejuNj6eHa9rPrAj7AXXNkcdm7Mv/h64EUPSQcx4qi
iNG9mzGXY2aSb0Ef8T7M/Be9IDcarPY8Jmuz64DA2SE1aoi8+FMl6V/p1n9BUm8J7jym8o8yr86m
TBv8cfZ7alRIOv1kQrzlMLtrgVbEL835gYRfxLMuI59jzW9FvT4xhRF0n5Hnl63nsK62TidxcPlt
6+0KjDJcGHDfqDQ0nnqyScxxBWSrlfrqLI+1YJq6ZzeVyYsT8DBuyjkvI2zSp1L2cPIjNvjclvXW
KYQJuBD020b4UxVXYvT+DpWVvoVpn+5KjXett0bsjpNRz8cEVydvPTu2wImtXGukqibqNIjefvpX
X5Evt0T7q21D7g1RiVmzVx7+tPsOnwcZIVWJ/52kc/fSNsCkmynzksjG/g/sZOJYU9qNkevzdQtS
tL1MH8deYaNyXR8LKKKUJfJTYJl7w+nedowfwKV0UDDCBxyuV+3bvCIkHi8mu++h8sNrYMtP7UDj
GEl+GTNiGDlHBxRhmKeMcYrTzDGe89Ryt/bq0Z/n3dA/xCt0z+jg+LPv3r+884q7uZ8nD1+QUSI/
tjEJWjIPto2XQNEPqMMW2qwvmTQ9BpJwjzR5byxaxb6lsVIn7nfPynRRqfPqJ9lT4jPK9fobKNON
zbYTsXYyn2+cAv/dlyDbT39PSMm3YvDT45pZV69I3/3VOVYhbkTpnmaJsdtt769Jo/7ZEDEw8YbW
uWXDnBKN3KdTeap7CbExrbtlGYACAGb3djGJXwWRDXHYWN1OdjZOPpKSc9RrXj1skC6D9gXDk1Ot
fHw6Nue5zA6VIcot7NQDfgNcoMiQRYuolVrs8pCN/8Xduew2jmR9/lWM3nzfB4yyeb8A0w2kZPlu
p9NyurJqI9C2kqRIkRIvEqnBALOZh5j1rHoxu1nOrt5knmR+IZnZoqy0nalAV065gUbJVgaDESdO
nMv//A9FHSnuYK8cO587nc6npTX9oNT2oldp5PYmNIJYZJbZo3pTZaHsvi3KUCm5ok32IsoOTQ0f
Y+l+xDQ4LDp+CaGXPqCXNDkh2mr7neQXP8kfZpQt+mpKQtC+EMwU8MbT7IHa19gorsu01Pp2bFM8
ENMCd6mSjrAA7/tjqtsckwQnlih1tBRW6H5tw0MwgabNyM6WnQV1rsmRWtBLh3pxDK+luzzKZ+Vp
7egTSikXZ3SQmp1mKSHy8RC+ivkYoiv9Fxp7WId5x1WOwty/Xurl/LJTj3/NwuJTKsqDi9yhCF5U
DdM2te5OzeIGhocjNw5SOOcDyOSSiFOiGEfZNLL7kCAHJPqoTV4OQRmU89m5opafwXYjZgyTQokA
y4OjxllvYcCtndCT7XxcdI6mJZTHIEWHA9WxS1Ha8hkITQkfbnw9jtWjRWQNwfIY1aNSdn6p85IZ
U0mLCVhaJOrIq+FQBcesBq1qHWf8uTKUUUCWbWDME4oIkhyFHFH8WtdgQuoK6x4mjR7Gzbk5Bk2s
09eqV0fL6zDw9RsN/H3RjXKTm4akdS8DLt8LgtoVKu7TIgsuTMEGnuRY3qlzBxV92Z1mOKyRG5E7
n3ErzohhdB3RJYiA52lMkxnwVbMzi8Lu0zrsUIWhTG7xez9Gorg+pEbvOK+BHNmJSX00iKJy3MvK
BEYPBSb+jNDvVAG51lENvlgaGlyLvJN/zt4v3aNwagMiHgKYTH5VYzq/QVyk1jWERbZPZNWh5fJ5
HIhIl1JG5aEOvJxSnGiSaR+0mMr6y9pKeUiyrDCkOr4x701npRLeVhrByX4VUfdxRnbftfuqmRQ9
wdyic1x0cuIRtUfBIUZQ7dmaDcN1kapTq69aeEx9czGHFaSsrZKsqQ/l7DzqTEbzEoumM5uitGcF
g16Epl3nfRtzUZS3RBzF3MW4wIUaj0dWWI2Tu6TifFPoAJbosFDDshxN4pyrHm5x84Rs6DL7JSPU
GhdpfEdglHX3y0L8v1+AcoT6I6qJPdMaC95ZtaOfVBMXjhrifo9GqWtkcMZT6PzyMj0cztPJ5ALK
kHl2RlJIFI37tfurnyXMq7LmSwYFWH4/U4tx/bDQ5nPnoQJschcsaMXUNzgDTAu25ZOlP1skN3PR
F5jelJPoUqdIvu6p4zg9rqhrqC+V0o2NQwcUdXJsLXx91gd+S+EF6CsgGg5uEnTEGSUzsFnOi2Nt
aJfZ0bwMnPEJdyYUctOlshgeRZlV29d0vXbd82ipOOWv2Hph2ssBU6a9YTwRfGius+h8HufhlIZG
1hK/NYgK2tdOioAAXCdf4kZkVIuXhyFw9j5tp+EJzpzpEJss05cUTMfg58laqreGPXTDPtUU6pLO
DEmnmHXneRleTi26OZy6JQXExInDdPJIPCaojgPiMqCKxlaJYRvQpUInEhsl8+EZJHsRpbbxYkay
lWqlySDvWBYmFXni6mM6icr6jEzsBG6wGd2cznxjGGqXUKzQGXymk+wYTscERaJM7yi9Tq3gOVXq
Yv5ABCtZYGg5U+USdwVbXlGiMTFrJdKUG9Wqzc+Fny3qvj4rASjo+dgVWL5OnACeGy+OHN/KSIYG
MKZq2UzVDksB1DxTyjzISN3G9RCPrpymMFcacw1MioZvoX1QgY/Pb6x4aRmwZIbszHhecxjLqZPa
F3bsgwkB+pr1WEoqkTvVtJ4fdkC8OeS34nHnQ5hgsV/QG9NirMyuz1MlWWqnZsdK7aulFXN9oNBB
IrtqCq8HpGVgNZV5TmC1E8C40w1TSEV6wAaDgREtCcEokTX9lGR+YJIui5fp5UyZOudj8DyPnXpa
cmOafnpCUmFxATz+cqyRfISOoAPKZN6ZFx8nU9p09NIqmZJLNOvi07KTGleVA0CeDq/OFLYzP19S
95BqEDqDJZhOj6BEikl/inQlZCdchTER524VFORknSBJMIFMfxzOkUN1cg84RL0Px1wndMZcQS+x
pqAC0gvTuJuacyU7MgD1Ti+1iHJnqlrw18DEszLXE9SYCD9Ov9AUaZkcJ6GDklwoFbC0MchZ/dTJ
Le2XjknJQDdc2hRTBIsKH9XPnRLmSxAZhP21SQyKbwyjwsnUCSkhKK1OdWNawW0UVqBgK41CrkVX
Gy40ACW0rvvi89zoKiFSQpgtiPFU6PQJhfgkIE1FGaRxmxPimIHKigA1aNO6s6QKIYSYgvBl8GBX
M8fqJuPQ7ZaJ6niTiOYP1dzNr02jQzQn0MZk44hdEVuq/PqTPa44xm4eFdqHasx0eiS44lNzvHBw
ssdG8ZBqGuDurCpj7XIOrO/EgPjK7C0ty6bkzJwUZxgLEZmYXEFxKpUfnZVBFi0w0nTAWpjLHZqv
KC55VyPUWF9dqVCbKhgqCgpW8HIrBPVeT+hC5+TJkJxHJtDj9bAqoWZfzK4oIkY9klL5VBQ55SW6
llv9PJ1Fs5OwhkGx504r8H6JU3RuIcsCBjzWdf1kqE+Ci4Jg73WqUGtk4BhAwg74YHZU2BP1Vqvd
cs5klZB6kE58mg8X9aAMUvW61jUC5dMZUcpeRneqQwfyfP80VXWO5Zzon0FwivDasVUmaLUZhNEf
AGGlnwHWoj4IJuUR1XwGVqWuLIPicLnw0Y14TsMpgYpaH1HmoQeHehbCbBlGKpwJw5r2l7oPbroM
SeMR4kmyo6lipRdZCCtb13Xr9HSiWvPP1twBL06/Ne6grCKonKYpl23qsE8VPAe/ZVY6nvQsY0Kr
awiWzUXXyNX8Mqgt5R5IE/b+tJMSrzAC/wOYGv6ZgYagrKRSUoCXbuwG3RkwkS8TMMY9N6SGuzeE
VYLbfhw6RtdfEsvso1oqSEYT6rS6NYWMtGIs3bnVn8K5NT5TnEmHIkhOA6xweceLl+P5r8CGgO06
i+qammLHOcS2j+lgPY7r/kLNQXYqHaCh5Hd9sCqlhf5WlcoYHk7z1Pmi5NPiau5Sm4XZO70q3JxL
U1druFcW0FP+Ok+r6e3StMrLEPqy+wyCZr9HKQCyNNFiykRDP7cGeWIB7gTsR72cUTvecBkan0HT
8d1Ew3q4dvCwgkPYxiMyLsNOcONm0xQQQm7Ht8MgvzCKOC/6eN/Y6HlR3SZFHXx281kGftSeGCBM
qvFS/c2ONPVj1VGUexPem4t4Xk7uQ0udwcNjUh/diVQcqGI5Jd5Dp/kbsiYA65TOVD8EzaSk3WgK
a39eZtaXcDrFiKoVLJJistCOFK2K74ChBhT8mIHPziyB5EyUuaIfLtTKHNBmj3icQYrlirgLTBaL
6Yw30oPFDR7ubRGbGsoK5iq3W5j1+LbOhsmonMdeCUdg3zLmEzo5zW8w9v1rjZvoo0O+MDof2xlA
8Ioeil0rcCl9zehVPyMjCrJkOO7r9iy4ngVpeaHDUQvbhz22qcrswEwZxiXQ8kANHkLfHYIXMfL0
UxiHuJRLMD2Q1lkRJbdzhztFXWYfgUc4j7y2/5GWdQCLCj/tXJjTXPmUlXb4kII06RD8K13naE46
mPSebRYGqLIUxiqHcDmWQCc8CuAwrUAOKoj2ODa4zjRdVMHGWU0YMack4WqMMwHpIZjn6jgmoMGB
WlUnhBV9z48phCMxrE7UaygNkUssPeRererEAgxKkz7diUk11Lnra2eJuSCE4mv5+APcTmOi+QpV
w+t/CM8KWVtKL2b0nBovz+fu1P2tDAv1QVlS/HVIRG56Y1eQt3XzKAV4R9oXvqWOgtIIqwkqJk50
5BhkYHCsD3VwNrkNej8fw3dFl8l5BdjI5GuKOFAG/YnAAsxmw9NipiVod+gNuiZFox+HM3wYfwin
WT/IfUhuQsIDFOMWE+IGJEi0e5j5ikNTHZvnysxC7c6NmN6CAbGws2TWAedWANV6qOq5nh8VpRkn
vQkFAiO8iuFlSq0vbMYVbHKw9cEoNCt72AzkAO0lUUbIcyOH+pdOxVqqcR6Bc83i+mjianNoaCiD
TaAf1uN7uhexKOQS4jsdaJl9VAOsLPtu6FpfQCVrFsRoqnW34CSjy9R4thA9dQzY0RxLmw8i2JHI
3elJBnZ0ps4O3YUy1x6L1WIVxTJY0mhej+84wSZc0/ghsI7HRUW8dUj5U7JUSy5PjGcrcxLKAWNW
pFCJZ/GfzvASYHjnUFk4YS9x3eo6U8IarjpA0JQcMDcq+6NJSgXXZOwn7ifL8f1jCruNgZaSMa3K
yrwLLB3LcoLJpXTHOHKfDcjSKCE0HCBLVhF8DPJqeQW0Svu4WFo+tOlFIuDp1GmGHy0wsUTtTWVm
QL7nYx9ldRB8tEtX1c/0YrI8KmfENWKSRXeBa1NDEGafshRIMuyS0aO6pMk4FFPhPUFd63Kpppjr
oZJbCfVZmca/tiiKnVHCHh8l0BgQHlNopUrWIOYAwbPE19OUVGAX6rryRp3U2RnQwvCK9OaDCsdG
2VN8mHr7/hx+i7tUgw2mT4UGGxpPIi6SKCs0A6Bk0Mn66+t/EZYAqyl+5GyFoNkPp0ZdXS/LIJj2
nGGGhM8Jr8zPDV+lspx+lriT9qrCzBV3zWWSd3L9aELL8KxLkT+R5dUABL85ESl1sGANxmleXVsz
H5tLd4XbZpVQjJ0ttJTfGFXFyY8iF7mkVF2lNS+0u52iByBLuY+ErACpp5jQVJT6CE6bsUa3T9eI
LovaqYZHS9Uwz82ycC3qYuYsUDScMQgFltxQi6KuohM9i2duH64OEzzGssQt1orFPDqZBhXfX2sB
X+0MrTOH4n0f7yiaUZ2fGXTiojAVDUZNgV2bBKDmodMbFgugcmVgDImMxKHGw8DFgoRJUx5Jf7Vo
ueDQzTUVHv6kTA3lBPAm4HmACiRLMFEIpkVnSzPCkZiDq6PPH/Gt2uhRZ0tAv+esLMIc5aN8mhTL
CK670tAn1wDT3HGvKIEi9qhE1aIjHxoaCPwDq8joHCiAkAsO6jG9z1Be9ZJzcaqM4+iuMwkhcyTc
a5HFBdaDVAPQHLkZFyqJNlWDi2NeWDa0aVhSdL4aLpVeAoOW0gutkJ2sFejKLqZ1pY5Pyphnd7NO
lASHnU6a/YIMWcQy08r0+1VclQSkhhnwE90igtTTDNcfFHk2xJopCv9sGtI8oqtauUJFcxhRujHT
NNjzctOhXHe5JFByHKghVd9dEIFa8cmcT0HnYheRKSpnFhApyvuRHGgY47v1HmbE3nNIsvyoPJkn
ESz0M75NOyBKkR7ITM71YwJAJIMVPc+vtdCMS7SKU0ApECgK6JWyogoopqEiySsdGqaFQqX4RxyG
oX1sVaFCJcJiMnnQLeKa6Py6hi50WRNlNReFcusnmTEbVMByhme49YgfNL2kXkBDRXe57iLyIWGX
5HBiR8NTLq+F9gGAxTDGSQzgwiCmGOeHmNdUzLtllbgneaXqv2HmO5+j2bA/djrLo7lqDpYJDRPn
0KoOF65/54da1Y3S+Gq+MKjo0PF5iEF03Xri3/hjUteUlBVAlIovWub+SpEe2tA0uamPCqX6ZVWf
J5t2+m2MUdA5X3mkH/+zePxDOq2z0A+Kv7c/5uvPFN4eeoXX+tBPirCoP5ajrL4Z5WX89E+fvvrs
r4y0ruAVA12nYVLcpj/2pZcHOhit5nVbT0d/+8sD7bwLMT8fJOkmcbWob/3Ks/R1RquXeWmA2OOd
y0dG7ujGO9cF+ePQ4Wf1QyVlnCZ+83eLv1swzJu02Vn9UEnJE5/2+usjdyzCy+/XrPVLi/nSK6yX
5/Txb38hGLzvIljvKEZ2LYJj63dUqPHeXATRColOTJi3dIgQP/z951oE0Zp9P0FQbZjKLdaBstz1
T3sNhCC4qqaJBj8/17ub+x4C4514ZRWmtfYr29o7StNX/e3WcrFe5J9I9jVj733Xadlq0/qEdkbt
tzetd4qmqLTDIWQsfihd/7k2nqrEPaXeUN7BPqASetLWO4xwbx58iP1NQYMnvrH6WYvaTyQBomvq
ngefNVj9KFsvb+rv1quC5736+elOvgTpV9/ZFtQapKXWQk5DhU0BsFWaYDq2DUXWzyb9ghJyz51n
4+FHsOzt686lS7zFjag9nYqfTuppMbjvy2s6O8t9Dr/b16O9ufOm807cCFz7P93O4wXt+faOaO1I
17zG6BMN7jZf3rLeib9xJzydiu/Q/W9Qjl+N6B4x2seV+RyO8g0b/NUvNMbl8wGejEZhGZL2ddSv
DKirrwp7ej34P+3rv7fM65Vpu/FHYe5vfGx9d+10bPy1sYs3n/W0Hs9nuvMdml+ehKPMyx6Cur/y
A57eSng6f/tLz0u8R2/TD9ARiH9O45nD8FVNvDTqcTYaJbGXPDZDiSUUJtG+A1+OKmK9zTgrk13o
rn2HHXg4XwfXrFM2OmDaB5chZdRIcTP0SgQUCU+ib2oxejwYFF4xylujG2jOfd+jxwCZFx+8n4yy
8KG1rZqtOFy633wCk3nT1va8LLy/H3mtpcGkEd2MIOJ9ZfxdAvzVA3wu1m3P7vv//jQdsXtEkvFw
myOxeaheOJTPDvDm/J/O/+av+uKANeqn9azmL80vXzo9XS/IEMhmMVdSjlL95tK+defqaVa2ZE50
Ltx31GNv6SHOWThtxlrNVxiA+w59mm1JmWC02nvQPPNGcTPOaq7C9N972MybNaOsBtUwdPYd9CzN
HreWQDjn+w5LubwXFs04q9kKk3TfYS9G917SVpnc+fuP+wGsZjPKarKWBE35kZBb1hpV2C37LsHA
Kx/Dg/eZd99uCqcp2Jh7D044sq3SRYfKfUd9upDEnA/6kzB7di8JksJ9H/ILJR0HXS+JmqHEPgJC
aD7uDE2+6Tr6dTQZtaRDsyQcvKv0AKH7t/xg24YxZei145RhDwbl/SN9KLinW0fRQFYkHBo6Bt0f
iFbuyWNL5auiX6/tSlij9/flwWWZtyTyaXQJYvlfbvqD/s1d//C/HgjhGWUs2Lb8g0wglKpT2u1o
IuAKu/FrArXrsv7X2B/EhmzlTfYHNkTCgXtme7TtlPQBG+yV7/wMDsb7L9uWqG08k4+nV36jIfM+
QXc/FFsGLh72s+3/znHzLf1K74htgfq+Eftwmk5HzRirywtE3rPD932DXqVZEew08Vc+6pay/r6x
35doJC/eWgdchz0XYkCnuZ1zFmGBZ7bH9835gzgJ7RlbugMjq0a7XijIHFTE88v9+55xjbngp9tP
sQxCukQGDLqn2sR+zJdMiLc6WMiMtyWIlkNlqua4mqFqqupYtDRuZGrHzfnWB3W9mDO0wxWFaorD
5IAd4f0IEEF1IeFxl6OcxtCFN2lvFUrcdEmxmzRLt0VHecIsWyJc/jNh+dZ3u/SoBBrdNyOJkyfa
8Ir/UTrm2rCpkY9o/rzHIn51hw+uRkUwyp5duDSicR2dVdRJMSia6gr+2G/aU+v3++NuKXWlnhon
9Ue95PZN9VPcQjG+SVvwnmmdDTF780X0mGZZywIiuPnNzX3rqEIHt+eqSrDBu6PYD8tJM7+VBf7S
CXjjbKGrYWFXQbOTUbYc+ek8TFpLIsjI910TJu9tBS+e383fv4FdePSJZ7WmK7pw7Tvdw1Ey8bKW
tyPDLTnNWIZ2UNWSIHD9vNi+2jBV916E3nL0ELTX1pawtqDLtxdBUH/vu2VHXpaOdnlML95Hbzwk
R0SyHkbNJMXRE83g953ycXiPrbYVx3Al7NwxCKYkH9XNFMWE3WdG+/cft+NRhlvdHlbGOpBtaK+u
wBfsu7q9LAXa1FINqiJh3JMyQee0FoH02P7zPX14phzIu0kYt/Di9mxVCatwNsq2BIzKyv0ne0Zg
5dKr2yGhVS/EfcXhwivmW9JgSFjdi5B+49umifrcRfz+wzaI07kXbU9ZwhpfhOj1YpQQldlKUhgS
1PtFWY0m9ykdYRppENqHTo7Nxx3G+hu18CUUnaxJM9BqXFOCWrtME28rKWlKOCKXQre3JmtJ2L1v
uCmqLcEeJjKx8Nq6QsbVfC3ipY+tlZARwLwmjlL6XjsXJCNJfZNyy7UPHuCXZv4/Lr/iRI+2B1Yl
CPBgpTWzMGll1jUZXsdgupXJXAHt9lXGg7mHQ5e1ZAKAkYQlXowe25eHJiORN1iExXIdHGjmKLSP
JuPK+xSJZHHLuCRO1Dzmx6XtKTF0To/yx7TtNj4P4H7/9XSHcfWA3PVAzDeTXa3Ji/GRN2v6hAtq
5GdtgZbh1QxG2XZyz5aw2qRqRgfpF4yXVjaLgl4ZGd91yPjSexg9bnt6qmvJsOfO6Qo0b602KGiq
qyUYtr//d6H+d7lmtgGgElgZsGqHzJxuvP64PzC0JvITf8LI2s5kDE25mkP9LQ30x+2ESED9CTci
9gF9tQxGCb71+8TH+mr2UihoCSe6mxb5AuDh5rCqjHGxjlrqU5NghtOxuEwew8256hKG7QVey3yR
cWXfjKblfUxOh4uEZMQBfZb9lk42JDgQh6NJ+gBMhMe8/jwJEtgDp5pRRb65Aa8n+klBUHb3EsqO
Hptpluabw5oSLMivEMxV3jv5ukat50jwk3vedHRwN8oeW5bfixnINxpPh+MQ/7toSbyo1NrXaO/7
9bRohhGaRHRa3HvQWekVKXovPjguMYNbOsWSoFP6kNNl7WFl2Hv9As7maVtd2xJO5y3H/tiDVqS1
EKLuYN+VPvbu24dQ1EruPWiwdQ28bsG9frKfCwL45P3n2vv9fxejg8d/O52nYdY6dfAU7D/8+Sip
W5u2A31S/jMT/sbDfBHeb1sFUPrtP9sLsvnQ6jYDieOMud98/JbN9/reMd+tVTAkXLaX1Dj4Xv6w
BfmUcY0QbU6Loi0OUlxYL/YWLR2smhLWl6Di1qASTvElF+nDdgRUwpG49Eq0b9gGrVM8vr+YrUfe
jtKpMq65y3Qp9C/1I800V4dDRqL2KsTEb40q48pYjdq+L1QZidq1Gu50wzz3ytasnyO+vl+x3fz+
jxIajZZZCMVM85wf10A3eCbtiijYQvYfdjCqH4JRHI9aFqcmI6P4BK57BrTUZKQVByKO1g6SazLS
igNRbOUdXIzSrdilqB3f16wYEIHfBjHKKB4ZlFv1GOC59p/tbdr20jRRiL33Evz+P9OD23Ty+z9W
2Jzr7Pf/lTyEbTCqpktYa5Dm4RZekUjc/i9w6yXLbQWtyagn+eQ/O+AyMrnECSKQTwdHXt4yizQZ
WVGKNcMtm14zJSxynzgMcPOWSaDJuGB/e+aDaDKyl7+Fk3vvftG6WjUZ9UBrHfr8fMtIi3bD7OAW
Y66VaQSUvP8ZeX9fj1p7Z2sawXCFdqA2cX0U9ev+1B8Xh12XpO4bid2cv7j1Kcne/FUfoLeEksxR
HC7bUifh9NFMqvAObrYKGaSc6/hg4MVzD3xqI2XCCrUlXCzHBFxGXK8tX/V56cX3W3QnafIosO+b
E6agqPn44xbdFQuceX7ZmrH6YjX0G73ra6IXk/awr+PkdknnCzIrsQb6a5n2/xdn7n1W3rfXdn9R
oHQoRBBWJlHXy+6x55pBxfmQcDxImJRh3D4dqtk85MeFWMyW49w+HRLcHREwpOAcMW4NLaO0tOfV
AGF2JW5loLl6W9IhIzpymE4whtrECTLMlmbc3ekAS4J4wLixTeQhAyOFsn+EB6Ns+w0y/PcTStBb
pouqSHBGzpDjrf1TZRQwX3qZMJO3gzoyEkagB4tc+MJFoyRW8aIXa67eej2B4y5SYWC0PRIZRcxr
ypTzEPb9lTa9Gs3DtgZRJEQW10+5KB/a8SlNBmTlFsBb+Og9rqZ/m95T4Le5A5qMupVbnML1+vSQ
yzTfpQw1GZUs64W6CykzgMlG4GVEAnitFUiLtXdGRkgdjtwizIODuzDzw51KnursZj1//Nr7NHjx
CRIu7C7o3a18jibDTu5hyz54bZGSEa4deG2rSBOUa3tHiwT/UZ/CM6IBZVtYZISC19KJCVMEv/8j
Hk3qZsZC1dEkqfn443IyEC9w6fGENnwTX1hGmnn9Autb4ODf1+U8/9HMWryEoH571VX54yx/TSQT
97X6f8Kyzi8+CWRYNNqoSQmGxHvguvdeOG4PLMFQe59BWNK+zSTck3Cr+DGmWh5sCqUMePFlTafE
dt5UkzFhuhG311ZGzLgLVKsdENMlzBUE0n362N4zGRHjQRYeXECK03JBZSTnqdtug+tkhKAJz/gH
5+L/Bu9vNqWMTkzNxx/X36cJyOTRVh5BFZzk+15tjNzeOlVGhunMm7bFFzrr/ed6Xmd+vdxWZwR0
9x96DQGniXobywQ7//5jr4PnO8aWIBjn8MvRLGpLWagyzvWFtxVOkYHrBGTvpc+OiOAV31eQcRTB
4m7JsoxgMZiQx3De9hGgs5UwY6LE9faZlmGOXY2m7ZS0aksIhV0TJaaIdpePpjpSxo+emSqqjHrt
a6hvaY31zM97keHkjTEEDGvfm6I2GnFYxUllRDRvAy/cLuzTZNgWt944fL7SZMaaV/jxa+rWC4GH
NOOslkKGJhJhAmEWbqs5TYZG+rS8H+1YDhkx2LtwVJABaa2HDFX3AQaUdH5wWoC9nx789YAmv/SS
Lp9O5ubjVFOTEWd6euB5mXh5QLr2rwfNf4a7HmobMqLCgylBv7jepW8gYJJh+1yGj4/UlfW9vBVc
XHPhfvtCIgDwJvLFp1UbBGEEsVPCqn39zzX14OZOUf4Ev5Pb/OrHzyDXlVd7bFAWxv/3v/2PPBKf
jrMajCczOAGmTAx416JCY2bpMkCqtyGlAx0gsG3cp625ri4jig3mKvKiRtzzvx6GHh2mC97qI6Uo
7ZiSa5s0HJDg8R6m0WPKAt56EW5k2E5rQu0PF5iEzTv3ypDuWo0UCA2qKmR56ZzW/O7HJePa68Rh
5wHSmU6el814G894NULzOkCZWml/x8gS3MwLb1oEW2bNemlevbj+uMDSLnqzfeNMm28jhOFlRMfm
t/ubYA+JiXOBVPlTxs8E1dg2UlIGowDe5hcaJe+4Oy0qmqGKd+kJohqOA2Xlq0dn1w7/awATa3bK
feX5J4ybZr7wRttBIhkGRxcHdYsmR0b9ejfzaBi8qXZlQGR7uE0tt0aGbdBL43S7/EqGSdx/IBXf
RnPJ6HxxBG7gIRC1c1uFWDKAj0deHH2zdl+CMXFcEpxuRU+xJRop+XEzYoBliVfTEg1VBg2cCDCA
PqqbKa4sE9F+aN/Q0PUoa5s7ryvV1y2dT1m5PdlVj7h9J3tHRcGS7iqtjVv1IXp55D/uGthFJ/wn
vBTWTWMgWvcmaWtzZCRou3D/baPtJIS1B0LdpjvxBzKi5r1UgDb+/XwE/jfx/2OXVykDTLEKzguO
ezLMQhHveo4MprJemjY2WSvJL4Ou7Cgch40mE4pNRkT2CDYm0ZGiaZi0YsgJH7LnqaIXew+9MZzx
dBdCN1Y/S0XJQAs/jb/KlojNFiidr1z2IhP42NoUGRcD+L1WdO45D3r53SXFJyOYt54kdPUOlw+H
YGji5netl4BQuhGKH7+QzwkZ3INMaUZa3Zsyapd6QUbMFejrDkdFlUEEfDVaHPS8eAftkgwuqqtw
q8hUBjPBnZeA8G+bEzIgRlcU87ZHlXFmxQL/NiIiuEUQ6EiIiF2HxQPQsJ2XCyz8jTT+uFxfe1Ow
6OIVdlAWyAmIxdultxKOI5dUTqBqd6JMRiXIGm11MorBNP+ng/c5mMacUt+VsgG1KbIkBwR7e2US
tOwUmiPsvym3aYRt2pJUTYYpcUv6tj1bGan32xIqxK3JSpDMX9jecA1cPSoLsiLNugrVS6+G5uOP
y/4zI1OTEV7uiTyoAD03h7aZqJi3CUbPtunGQOd1Qs6GKYOc9NNmQ0f6RiZpdvChJK2DvbjTjLNF
KF0RPeCJgomO0K86wn+g47Ojw8m+js/m2wjx+eOju7vaq/xr33LtjIt41NcOts0EXqKwOh6lgK9b
Z1MGTuGmzLdAG5qMrNbt7/+HCul6tHkkaZ7TfPyWKtmUl/5TfP9fE/3d1Qen2ZbVXj2J7wvx3WcN
ujbf5ueQ/l0NeP6Eb7mj+89P9pabotEIeruPtfjGQ4z79ff/BwAA//8=</cx:binary>
              </cx:geoCache>
            </cx:geography>
          </cx:layoutPr>
          <cx:valueColors>
            <cx:minColor>
              <a:schemeClr val="accent6">
                <a:lumMod val="20000"/>
                <a:lumOff val="80000"/>
              </a:schemeClr>
            </cx:minColor>
            <cx:maxColor>
              <a:schemeClr val="accent6">
                <a:lumMod val="75000"/>
              </a:schemeClr>
            </cx:maxColor>
          </cx:valueColors>
        </cx:series>
      </cx:plotAreaRegion>
    </cx:plotArea>
    <cx:legend pos="r" align="min" overlay="0">
      <cx:txPr>
        <a:bodyPr vertOverflow="overflow" horzOverflow="overflow" wrap="square" lIns="0" tIns="0" rIns="0" bIns="0"/>
        <a:lstStyle/>
        <a:p>
          <a:pPr algn="ctr" rtl="0">
            <a:defRPr lang="es-ES" sz="900" b="1" i="0" u="none" strike="noStrike" kern="1200" cap="all" spc="50" baseline="0">
              <a:solidFill>
                <a:sysClr val="windowText" lastClr="000000">
                  <a:lumMod val="65000"/>
                  <a:lumOff val="35000"/>
                </a:sysClr>
              </a:solidFill>
              <a:latin typeface="+mn-lt"/>
              <a:ea typeface="+mn-ea"/>
              <a:cs typeface="+mn-cs"/>
            </a:defRPr>
          </a:pPr>
          <a:endParaRPr lang="es-ES" sz="900" b="0" i="0" u="none" strike="noStrike" kern="1200" cap="none" spc="50" baseline="0">
            <a:solidFill>
              <a:sysClr val="windowText" lastClr="000000">
                <a:lumMod val="65000"/>
                <a:lumOff val="35000"/>
              </a:sysClr>
            </a:solidFill>
            <a:latin typeface="+mn-lt"/>
            <a:ea typeface="+mn-ea"/>
            <a:cs typeface="+mn-cs"/>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Balance</cx:v>
        </cx:txData>
      </cx:tx>
      <cx:txPr>
        <a:bodyPr spcFirstLastPara="1" vertOverflow="ellipsis" horzOverflow="overflow" wrap="square" lIns="0" tIns="0" rIns="0" bIns="0" anchor="ctr" anchorCtr="1"/>
        <a:lstStyle/>
        <a:p>
          <a:pPr algn="ctr" rtl="0">
            <a:defRPr sz="1050" b="1" i="0" cap="all" baseline="0"/>
          </a:pPr>
          <a:r>
            <a:rPr lang="es-ES" sz="1050" b="1" i="0" u="none" strike="noStrike" cap="all" baseline="0">
              <a:solidFill>
                <a:sysClr val="windowText" lastClr="000000">
                  <a:lumMod val="65000"/>
                  <a:lumOff val="35000"/>
                </a:sysClr>
              </a:solidFill>
              <a:latin typeface="Calibri" panose="020F0502020204030204"/>
            </a:rPr>
            <a:t>Balance</a:t>
          </a:r>
        </a:p>
      </cx:txPr>
    </cx:title>
    <cx:plotArea>
      <cx:plotAreaRegion>
        <cx:series layoutId="waterfall" uniqueId="{E16687C9-0C3A-4B93-970A-C21A219DCB71}">
          <cx:dataPt idx="1">
            <cx:spPr>
              <a:solidFill>
                <a:srgbClr val="C00000"/>
              </a:solidFill>
            </cx:spPr>
          </cx:dataPt>
          <cx:dataPt idx="2">
            <cx:spPr>
              <a:solidFill>
                <a:srgbClr val="C00000"/>
              </a:solidFill>
            </cx:spPr>
          </cx:dataPt>
          <cx:dataPt idx="3">
            <cx:spPr>
              <a:solidFill>
                <a:srgbClr val="70AD47">
                  <a:lumMod val="75000"/>
                </a:srgbClr>
              </a:solidFill>
            </cx:spPr>
          </cx:dataPt>
          <cx:dataLabels>
            <cx:txPr>
              <a:bodyPr spcFirstLastPara="1" vertOverflow="ellipsis" horzOverflow="overflow" wrap="square" lIns="0" tIns="0" rIns="0" bIns="0" anchor="ctr" anchorCtr="1"/>
              <a:lstStyle/>
              <a:p>
                <a:pPr algn="ctr" rtl="0">
                  <a:defRPr b="1"/>
                </a:pPr>
                <a:endParaRPr lang="es-ES" sz="900" b="1" i="0" u="none" strike="noStrike" baseline="0">
                  <a:solidFill>
                    <a:sysClr val="windowText" lastClr="000000">
                      <a:lumMod val="65000"/>
                      <a:lumOff val="35000"/>
                    </a:sysClr>
                  </a:solidFill>
                  <a:latin typeface="Calibri" panose="020F0502020204030204"/>
                </a:endParaRPr>
              </a:p>
            </cx:txPr>
            <cx:visibility seriesName="0" categoryName="0" value="1"/>
            <cx:dataLabel idx="0">
              <cx:txPr>
                <a:bodyPr spcFirstLastPara="1" vertOverflow="ellipsis" horzOverflow="overflow" wrap="square" lIns="0" tIns="0" rIns="0" bIns="0" anchor="ctr" anchorCtr="1"/>
                <a:lstStyle/>
                <a:p>
                  <a:pPr algn="ctr" rtl="0">
                    <a:defRPr>
                      <a:solidFill>
                        <a:schemeClr val="accent1"/>
                      </a:solidFill>
                    </a:defRPr>
                  </a:pPr>
                  <a:r>
                    <a:rPr lang="es-ES" sz="900" b="1" i="0" u="none" strike="noStrike" baseline="0">
                      <a:solidFill>
                        <a:schemeClr val="accent1"/>
                      </a:solidFill>
                      <a:latin typeface="Calibri" panose="020F0502020204030204"/>
                    </a:rPr>
                    <a:t> 106,327 € </a:t>
                  </a:r>
                </a:p>
              </cx:txPr>
              <cx:visibility seriesName="0" categoryName="0" value="1"/>
            </cx:dataLabel>
            <cx:dataLabel idx="1">
              <cx:txPr>
                <a:bodyPr spcFirstLastPara="1" vertOverflow="ellipsis" horzOverflow="overflow" wrap="square" lIns="0" tIns="0" rIns="0" bIns="0" anchor="ctr" anchorCtr="1"/>
                <a:lstStyle/>
                <a:p>
                  <a:pPr algn="ctr" rtl="0">
                    <a:defRPr>
                      <a:solidFill>
                        <a:srgbClr val="C00000"/>
                      </a:solidFill>
                    </a:defRPr>
                  </a:pPr>
                  <a:r>
                    <a:rPr lang="es-ES" sz="900" b="1" i="0" u="none" strike="noStrike" baseline="0">
                      <a:solidFill>
                        <a:srgbClr val="C00000"/>
                      </a:solidFill>
                      <a:latin typeface="Calibri" panose="020F0502020204030204"/>
                    </a:rPr>
                    <a:t>-63,446 € </a:t>
                  </a:r>
                </a:p>
              </cx:txPr>
              <cx:visibility seriesName="0" categoryName="0" value="1"/>
            </cx:dataLabel>
            <cx:dataLabel idx="2">
              <cx:txPr>
                <a:bodyPr spcFirstLastPara="1" vertOverflow="ellipsis" horzOverflow="overflow" wrap="square" lIns="0" tIns="0" rIns="0" bIns="0" anchor="ctr" anchorCtr="1"/>
                <a:lstStyle/>
                <a:p>
                  <a:pPr algn="ctr" rtl="0">
                    <a:defRPr>
                      <a:solidFill>
                        <a:srgbClr val="C00000"/>
                      </a:solidFill>
                    </a:defRPr>
                  </a:pPr>
                  <a:r>
                    <a:rPr lang="es-ES" sz="900" b="1" i="0" u="none" strike="noStrike" baseline="0">
                      <a:solidFill>
                        <a:srgbClr val="C00000"/>
                      </a:solidFill>
                      <a:latin typeface="Calibri" panose="020F0502020204030204"/>
                    </a:rPr>
                    <a:t>-19,603 € </a:t>
                  </a:r>
                </a:p>
              </cx:txPr>
              <cx:visibility seriesName="0" categoryName="0" value="1"/>
            </cx:dataLabel>
            <cx:dataLabel idx="3">
              <cx:txPr>
                <a:bodyPr spcFirstLastPara="1" vertOverflow="ellipsis" horzOverflow="overflow" wrap="square" lIns="0" tIns="0" rIns="0" bIns="0" anchor="ctr" anchorCtr="1"/>
                <a:lstStyle/>
                <a:p>
                  <a:pPr algn="ctr" rtl="0">
                    <a:defRPr>
                      <a:solidFill>
                        <a:schemeClr val="accent6">
                          <a:lumMod val="75000"/>
                        </a:schemeClr>
                      </a:solidFill>
                    </a:defRPr>
                  </a:pPr>
                  <a:r>
                    <a:rPr lang="es-ES" sz="900" b="1" i="0" u="none" strike="noStrike" baseline="0">
                      <a:solidFill>
                        <a:schemeClr val="accent6">
                          <a:lumMod val="75000"/>
                        </a:schemeClr>
                      </a:solidFill>
                      <a:latin typeface="Calibri" panose="020F0502020204030204"/>
                    </a:rPr>
                    <a:t> 23,278 € </a:t>
                  </a:r>
                </a:p>
              </cx:txPr>
              <cx:visibility seriesName="0" categoryName="0" value="1"/>
            </cx:dataLabel>
          </cx:dataLabels>
          <cx:dataId val="0"/>
          <cx:layoutPr>
            <cx:subtotals>
              <cx:idx val="3"/>
            </cx:subtotals>
          </cx:layoutPr>
        </cx:series>
      </cx:plotAreaRegion>
      <cx:axis id="0">
        <cx:catScaling gapWidth="0.5"/>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title pos="t" align="ctr" overlay="0">
      <cx:tx>
        <cx:txData>
          <cx:v>Ingresos por país</cx:v>
        </cx:txData>
      </cx:tx>
      <cx:txPr>
        <a:bodyPr spcFirstLastPara="1" vertOverflow="ellipsis" horzOverflow="overflow" wrap="square" lIns="0" tIns="0" rIns="0" bIns="0"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Ingresos por país</a:t>
          </a:r>
        </a:p>
      </cx:txPr>
    </cx:title>
    <cx:plotArea>
      <cx:plotAreaRegion>
        <cx:series layoutId="regionMap" uniqueId="{055C4A7B-97E1-421E-9B84-360F58AE364B}">
          <cx:tx>
            <cx:txData>
              <cx:f>_xlchart.v5.8</cx:f>
              <cx:v>Facturado</cx:v>
            </cx:txData>
          </cx:tx>
          <cx:spPr>
            <a:solidFill>
              <a:schemeClr val="bg1">
                <a:lumMod val="75000"/>
              </a:schemeClr>
            </a:solidFill>
          </cx:spPr>
          <cx:dataId val="0"/>
          <cx:layoutPr>
            <cx:regionLabelLayout val="none"/>
            <cx:geography viewedRegionType="dataOnly" cultureLanguage="es-ES" cultureRegion="ES" attribution="Con tecnología de Bing">
              <cx:geoCache provider="{E9337A44-BEBE-4D9F-B70C-5C5E7DAFC167}">
                <cx:binary>zHvZjty4su2vNPr5ys152Nh9gKMhs2aXy2P5RSjbZZESJWqipr86r/f1/NiNdNnermy33RdoYO+E
AVdKSZEMxrBiReif75d/vHf3d/0vS+2a4R/vl99/NePY/uO334b35r6+G57U9n3vB/9xfPLe17/5
jx/t+/vfPvR3s22K3wjC7Lf35q4f75df/+uf8LTi3l/493ej9c2zcN+vN/dDcOPwg3vfvfXLex+a
8TC8gCf9/mv2Ptx98P2vv9w3ox3XF2t7//uvj37z6y+/HT/pD7P+4mBhY/gAYyP8hFIthZDs11+c
b4ov16V+QoUQWhOCPn3wl0mv7moY+BdW8mkddx8+9PfD8Mvn/78Z+GjZ31y3g08edp34wxKz5NOe
fnss1f/659EF2OXRlW8EfyySn906lvt/98VB4s3dFyH8DZKn7InWgmmFkf70kY9PQMB9IYniWDyc
AP0y+cMJ/KU1ff8Mvhl6dArf3Dk+h/+++fefQ+ydnezfeQpYPkFcKKH551PQfzwFjQkR5LH0/8JK
vi/7rwOPJP/1+rHc46f/AXLv7wbrvkjgb1B+jMDvHD4I5Pqt3+H0yYPDkZ+1/ljuP13Jn4j987hj
qX++/Aeh/wcoe2Ksu/8bZU7xEykwpZLIB4dzpOoSYgFWUmIqvsz64Gl+upDvi/zzsCOJf756LPDk
4t+v5Yl3vn73d7oX9uTgVbDQ4Lu/1XJJnmikFKZMPfj2Y4n/hZX8idC/jjyW+9cbfxD9f4CDub7r
74pwt35RvL/BxRAK6iy4plh+RTDfngFXTw4Hw7g6Ev5fWcv3hf+vkUfC/9eNY+Ff3/779T4b2rv/
/Z+/Maoy8O4aYYzQZ/B45OTpE84ZwMvDLz59jsHlzxf0/QP4upMj+X+9fiz+7Pm/X/wv+/A3qz4l
T5TknFN85He4eAJHgjlF7CEEqC8G9+Dp/8JSvi/4rwOPBP/1+rHgX/4H6P31ff+///eLAP4GjyOe
AI7UQiv2Wa2Pcyr+BIG74QS80qcP3H9I5B6k/9P1fF/2n4cdSf7z1WO5X2f/foV/dd/cb+He/Y0e
Rz1BCLALOJQHyerjZEo8OdwDg/h8/0jx/9KSvi/+b4YeHcE3d46P4dXfcgx/nvB+zfnTu/Eu+0QW
fJPz/vjup20CgXE09Eecw4MWn374/VeCQfJfKYjDIx6p+FdHfDTi/m4Yf/+VPaEEY6WVQlQejgtO
ab4/3IkwRGuJtAIDogwSMgwho/H9aGAUfSIlZRhJDQqgMYNbgw+HW0Q+EYghAd5QYEQhlf5Kz1x7
txa++SqKz99/aUJ97W0zDr//igEgtw8/O2yNCwk0CeVIIc0AJ0sE3rV9f3cDFNDh1/9nVqEvTGeb
mLup7uOmiObtREaNoEloa7HfimpAiZ5X3MdyipaQLmLaQlpUa95nY8hdH5dLDVdIznWfMVcXQxZq
q/rMciNZ4tc+b1OPZN2mup6NeshTHriR720B9n68CcoAEjEmIauVCpGjTbQrGmzlpo+BYzU9g0mn
Nhn0PKJ0GfUwx7LesInFum5ZhLvpvBr1fKJmwu5zTVxxmzd5oHvR1zQkXm1r9bqQ3YbTgTS1Sat1
qxI8URrugmY6xH2HRZX0dPUi4a3sl2RyPIgdthvpn7dRruOSOeqvI1lgul9qK6YsLIwP+23KXR4v
W4emmIgOuaTZalEn2kWSZ6Wop9TWm+oSi9vuOiJGq8SQaMUp6sp+ig0qlzHeyjywtMvb6KURa9ck
RW3zfj8q3nykzWDoGAtSdlcW2+5WkUrg83FZ9T43/TIkYm50HcvReZdMedmaOAS7hcwOkri09REi
GTzkIu8LRjLXzOvNjNo6j+nSrrcR8ahIl2EK0fOtK3y1K/mkxdm6zPOauaq0LywWbVYIZ+e9aYqV
xl71IMc+qhqTDuPSLW9hdGTj0C7T/MJoL6JnulvasOtzjmyCjEc3Zd1hfjnZol53dBzmKp02HRVx
N+Td7YgwCUk0DU0em3XqP3S1yeVz0zS0jhHn7XaiApqWpJyX+ZY31rmdUSsuknYpzHYdKO6qneqi
ao55h4si3izWNmEjNmd8nsYQh0bKqwLRjt7IrZtsmpcWdjGWpL31oTP6tJpz8mzGigP7V5jxrB23
rcjYNJllt+q1Z0lXTEt3NRratnE+D2xNVaG7OqN8Qt2pE8L7mKJ6O5OkszSukVNvwsCITqeJ5S6l
PJjXppG5jB1rK5bxfG6G06gYljmeyqbubmdblx99a1wR+4YV+IPn/XItR7OVSZh8tNiYNOwOdwoO
SRE+57t8GGuVjGq1azYMoezSHmzKZMjzwrxseTW/I74MJPYEjWBJbkNbaqu8HROe54E83XoMDysW
DA9j1g8rjvsVPErW2aivQ9zBxkC60ybyc7904EA6Niu8a7RerhvdIZx2cp6i546Nip2qCIOxjVht
U+zrGh4aVuxMivtluV4IqlaWPJjiOPaTNXFZTvCIljfD8nbxOWcnJlq3soy9oYsvkpF6U39gFXXb
HI86LFEfR5X1voxbbrR+tRgvFpZascDEm17aWzVUI3nqqnrKdw/qupEu528CDnDodVSBa3hQunbm
ttiHXo5jSoataS5MNVOwDuGqMSkHdSdZMfGU2agDpZ8K/ob0yovThs0liYtV0qTl5fAMZEJtbM3K
bqMxry64k+NTgeeoi11p2LslmtkYN7n/UFYOnRBKynNTgNedBsJPw+DBlJt2dGmhyHRS1M3HIix9
ujVEFDsR1dWVdESWCauQNbvS92GNp3ykQ7whPmdNmaPXy4QDuP6KZOVWrrdLq+SVl6h5qSdVHcJB
4d/ODulzt1pLkzVqzJyEKpAkNHmd9t67Vyhv9WnHZ3/Jw7rOcV205TWdxzYka6noSYGRkvGySvPS
Lfy5MkuP4aSsLRKGpnF8psgcQqrhCSLuC1kSkM8gV5giWJwIHk0p8U4X6ZATuyWVLiyJV951aYvl
elP5PjIpWSd+LXDtL7Bq4QxoFF6ERXfJkA/8bJVLmaheBR+348zTgvf2Zm1NtYAM1fp0a0J3Ucy+
yoC8XsEdjy8rOZZXK1k/onLuXyvsPc82nkdlIsDPRqdT7fPXS1U+D1tfnI5d6C9g9y6dVAi3i55d
DLxvflrpuUpaF/y+rUB1p7GlQypt2ZxtDAzaTmac42hROPGtbmmCtQLLLfHUzdlWGQfezJmPwa/1
c/DYdRG3uRZNXLZDt0e6qOCCrM3TWXe6yuau63e8GGoN/kJsXWIgJpCk7OryYtOsMIkyQ3ivjLNl
vEnbRqnupvzOb5qe4Lohb0PdexOzSHbvrI0EyvIcrc+7uRN7ZIsuih0nukrlOo4q0awkmS+EuNqc
q07RUKs9eJJwUc+VTJqBFWeEqe7ENXJ7O63NmBSBhHrXmVbQuEClfwehsezjqhvtSenL8aT2bZ8W
m8EuHlXDyJkF+CJPXF1GPp4CnFi8jNX0IfILuxdm+pijrb8snC/SEdDUy5Xp/FahSr6N1DLblA3t
u7GZmzYuV5snPcpVHRdywqkFvYCpKi3Py7It9TlyU3fD2JqnCqvFpr2e2/sVjcNHVQ7dNXj4rosV
2N4Vp2J8j/EonwczhbSfceRin2/yIjRsa9PeEZfQnKhnLVnlXd2v3bMyEvYGHGadDbbYXld45uej
Mhi8TZtfKldt7we04dcBENeODMP4jEumk3Ydddyg1ae1aIvpdsxtA/5D6n64qonZXmx1S8ukrdQB
jg19O51UlHN96wFUFjFxUWmyssJNFWPbqz5G5bReGp+L26rawNjJNul4o7yZs4hh0ie6CO6jGmfG
4nJuh1eqFxD7wR0ol1i7bRBP8s3Hxo5k15h6CgkZGQTjcgYlihvRULmbbbksO4gG1etKjJPYjdU2
nTPeTDJtkXb7YRyUSTo58SbxnR/Rs9Wr4WQca35fl4U/2ww495hTuojEYeG2vcESm2Qjq60zDWCM
hXiBM1AvJ43XIVaAglEZO+nBzRUlV29IB4tOFsRLntZ8EewkJ6xwaTRMZsgABFWpZ2BcKcZNq1Of
N9E9kcGg3awKm6eFW/WU8Ih06aSXcTcvebElpp2shnDXgu/GkdRTjAKpEcASHS5a7oNNq7wfQjp0
REQ3s7R4SP2kZZEpiJtDXAvs8FtvGX4bqFyX66BXlNQrY+2eW4BCEAPQhOJmnjqT9dvUhmsBSMle
4HzBFdj/Ssazgge9wEmMtLrQpR7e2JW1zyAiq+mM2dlPcQ6oo4wjZyFyrX3bfgjryN0eeanJvlpY
8Du5UAgfTmN6Qsu5LvblNKKYGS3bZNoUM/E8cxHFA0WAWlleCvzMdczh2OppuuazrLu4MrjdB1rp
87oNWmUEAN6QhmZGJ+sh7wBnYsX5mrccJbZayhOaF+UNCQvEVdYy/hHA0ZWoS9yBDEknzzAdljyW
YmumWLd6WEAlbVTvonwpz+fK0/N6UC3bo5CHKnHFULFzXy+g/xFSUxXraO5tbABn3Mq2yFXMtrm7
qiCG8mRa/DOWm7pMUUDaxLRFADqWiS5jmkcAxeImYitNVLWCsTtI3TLIZwCsbwAD7vqmGJ+7coOw
vA19ddnjIO4LLIfdGpk1yTmgrWwpRXRVubp9q3GhITsyDsbnXRA41qyd69iOU1nF1dqEIR58u5I4
36xYYzNwUNKm8WGK58lSFfN6bqpdjbau2xNZEBqHjUcXqClVl26BR/gMEp9RJC0N9pWeyoEnhW7U
m7nui9RytvbxbKx61VFkalg0+J5kFLo9LSdDz0irVJvoWoL59qKBZRrqySvVls2FbhaQ/0pHXiUy
lPJCTIf8rkCBvaRj5W+Za6c9ZFLlW2YpgHns/PKBjLh7pjpfrbBjk7PTEAl62hA6zKfIoaZKeAjo
bT4UbojnT0mAcXghF2tVvSoLqvKs11u37aZt9upkVHNLQYGYiSBVyWcezzj/SPlsz5FFyynEf3WK
qRov9ND4MukiF9q0NnSjadARag7ob0jMRuj22uB+exXwGliGRdiey6mXQ2Z0Tc8dr+wHQnM/xt2y
qOtZgYbFjWM4QQdnwXFPSeLZNJz0pOifA/ye4gjMP1brbE/a/JAQGl+UMQi+utRE+dPBRH3WSmlO
TWs+cDG2MdrscgpGN+PEqWKKqx7VcMhjJE6MzatdpFrzjFle3vesZh/DxKObWtv+rV6Mfl6seZFJ
iK8pkVEdJbzZVBmjvpHXAsz3Pp+XyMQtpCxvxlA0beLNZmja2Nl1+65f5S3uPZ1SMaA1jg75l5qx
gO9edevTiWiTEOPHnapkw2LtfB+7ZYqqhDZ0OpkIa87W0S57CJZzvEJOqZyUY5LTImpjgZZrBMhj
X+r+tZWyeIkjIs5Jz8BZIEpOtno5AfS2PmVRR97wdm63uO5mc479sNEMwEm/FytprklE+z4Gba+K
/cKWcLqsbtiZFU8vF4flXhYA4DtEd77m09NhJMHE+UD1xebkB7/gaIur3CAwUb3V56qx5ck4bWAj
eRGqMtGWqDPrF3IK0efezEXxQUTddLIaTDMFTrVJtY/EBSplT1PoM7E+GXmpcTK60dyAl3SXtQp1
NrdWg4toQTsh1uumiKEtRe/mtRRvvNVFEoaiTGmLAdoiqpIaEr+kK6f+ura2yQydp8t5c/d8hFHT
OkanvaDunJUROZlykVgIaCzrcFTfq7KlmZVD91S7QWyA8HzPd2VfT3xvqma8Yn4YnjV5Xu1li6Oz
PioKlw06B2QZpJExZCGIx/3YtUXs9EZ3LqoBX+eDM0mpfHmGxnx6Robmbiva5QzgxXhSraK/cEGi
WFHFnpJ6cK+m2kxdtqjeQmyGQP96Lpd1b3g+ALwg45j0Stt5R50FXQL9PM3b3tKTpZn1O9ZYf9MM
aITDp/kUt71x4zmeXR7Fs+2QzkZSTh9d30HiggHVgJ/UlYn71lb7ORLrOzkz93Ro2zacccGn60FG
YESGbODuo63sP6DF9ACYq3EDMDvS1/0IOSHrA272lZTLu7xqFI5LQB1gvUClRXEdQYICarwBJu9Z
geJ5seE5U3V0CmB8KBODeJ7QtvAzRETEs5Y2hmVDYNOuy8kt6zp83pTeJnWDxx3v5lLslih6ixYk
92SSTYLLcjk3eVScLpB/xNUYtRlgFIitfTlOsapwftqtBnIDPDbrSS8pfrmM0roE/AKvMjHCmhco
PL1uVZOPybjoBegoXV0Xi+/e8qIRDrLzwb9Yl/xFPxTjU7cI2Z/OfQSGIysWyhd9M9U8ljqgMQmi
nK8tm6L86conlUz9pF81yPWZEmjer0NRbbulmJmAbAWtabeU7gbw4LbDMyVdLDHv31W86e9CVfTA
mHXT+2Ueqz4NdMtWG7n9VDu2B+QZqVjpmZ0tU9dmQz1FVxAAu3cBR9W14UWX9PnkIQXbZnJJIPX3
+wjYwtPZufnUQ5L0rJ6mnZRObaksVvdus2O7JhB69Sk29XlF1RrjPjcnmNXgKMJmTqQHDmUGsB6S
RgR1389oHRIuIWlLR7kGwAAi6sf9gsT2TG5TeNPxdT3xgQzj9dpX686b8S2E4/p5qZolU1XtruvV
nAbY7T5EAQxdiSrcs1nM/Gwrxw2dFVINc9bVS/R263n3RtXjVVuSOvPA3yYLlfaNLRp00/dlnfCt
IkCgIXurq6E9iYoAfKGMnvucLXEJVNl6AphZr0BjRIC2IU/2cTSL+mIKW3UK6WSzp30u3ka1xWlV
UHNZwimNfhJlOop8WmKz8eYUuJ4xnQeyngbDopuhhEgEmIeDKdAbLEM4A9KvSAyEqV0fRewyZ+N6
4a2MTEa2seliPVBZxZvCK0AAHuwV6jW+zQMgu3nwfZ6FKvLn2k8LcHNt81YaChjOrR9xvcy7jjj7
ijgaAFjlNh01L88WbfrLqtjEFZHu5RYB+m+m5oP0Cr3gwwAWNNRD89TpOWbzMrwaWWPsRaSa8dXA
eHTWNWq8VQ3KLaQGlSfXJeCI5W3DVQEkrAzIpWMeypBCPiSA7pptgbe4rRnsEai+pru2Ww1kqnQQ
eVKDuuGFrAUgQNpD+hKvByYoZxZ1e0MnIC47WgBK1aNHUWxdhF6uHQtpN5nWxYWZ2HnUIPgBJPbi
emVz/QIibj/tRGMBS/nZFxx6pAqgByZIRuoUt33Xno+jz03qDYCq2Khqthlf8NJeADLRZdqNPbiZ
hUlIuuBMFZBPpq6m+JsSxXdI8+8x5pxBPVUwBPUNARWOb2n/zrN8JlTfKyHXM1UHxE/WjZkqWX0x
JsyH3AOh369XsoraNz+e+w8lByqUJhQqhtAGKBUUMB7NrcQ0dNhvd8oPzaXVNOyLFZfpBqRranEX
Tjx14SbKK1YnZYjQ7sfT/7HkoSRELE0YPQQuwY72biQ30SKASd4QNiarUSOBQNTWru/zmvHpRasY
RuD5NRzBEiH0rixLNux6CexmNvcB+BnA/F2Zrtwu1WkeotWdB1/kZM8NqaOUVUO3XPsNKxHjtaTR
Q6fQn5c8oKr6uGoDuINJDlUlzeE/dlTwiIzAQGYzFxOcV2JvegM8eNQ0BCXTBOxcNlYYO4BKFdR0
TKOgGFM4fCjVRMv8ig1VXe+3PlqmFH+q2kRdJNz1T+T8nUUqrBEH1AM6But8fM6UgrOVeedi0fbl
tM9pJPx5PRWwLgjcz0Yz23tdjVCrKasNhPypiqS9hkSOdAURmSkLC3SP7M0K9CHf9E+M4FDHeyRG
6FbiDMA4V5iwQ5H78QqB2DZt3lU2HoPT082D0Q1kKJc9boGjugK/wYedsMDXp9L3qzgtlmFzV7ox
y+Libh0xZMdLBfDBdQ2oy7BQ0JS8W/B6XtuOzkU8zqNQlz+WLT3I7tuyHSwYTp2DFRGOGLSkPF55
W/LNadNVMWEOtJdWq1NvXdG1UxatYNh3dQfnnc6RYdVlQUiBY3CXprwqVuHNOZe04CfOtTnUsQg0
7e2gBDYU6cwHtsW8N+A0y0M1CJgAw5N5XMkrznPRx7p3ogUWrKzYrgPcvKR1DakGYOlO7SPlaw8P
rKOPkDGVNxRR4FptBzWTZNlUdNeaWc3P5sGIF3qh3MUUWtb9T6yDHBzIY+Ew6AqElgUtNfzFjwx8
g8JELaGoE09wTOYqsgpSmzDaLU8sYCafNdwzejn0IyRUvbVkPd+0KKozjhr4m0HS9hTY/8HudQMl
2qTBnLUn4ESr8hyJVbFdLRCPYqjskiHtqgClG1UXMJQsyltASA3Sc6r6UKq7VtTVdgqsS/kGCH60
vvixJjx2ppIgQYCNFOygDAjc0pEKmxmvK6vyMq7V3BwQdJFUdnGnNarbM2F74AOQF4Al2EiyNdL1
8BMjIo/NHFYAQhYc1JBqwYX+VJz9poK8mYWvTTkAn2ygZWAnCswARG4KOIWHkg6IWbJTnTPzxkZ+
XGJn+oNnxQV5zw1vm8S13LKUADmbJ8QBV7mr6RzeNiUEQcg+8/w0mua8y6AHhe15qFybdpDs2rjh
W1RPcU3yKOMMiMr9j6VLjsULFXZoIFUYc0GlEpQ8tjNuRIFyMX6AzKS7BKalcQkJDlYPDIG+hCwy
5LHFkp7lsjJ3LWqATpSyr/IMeiVzms26GXHskdBPV2BG02kty+dkWcYVakqYP9dhLc9FaMCnoJw3
ZQLVm6ZPEZrxpV2UTIASBtpcrbSs0rZpQgtcHh+yWrf9DcshGUp+vOND08E3xiMJ7BhaFQSRDP7m
0LbweMcu8tJx7z6M9FBXo1D1gBzCDwfuDLoSmkQB9TTtQMf8pZuKxe65B94VMDmkNWNHzfLQJvKn
se6ouH9YkCKaY0qgvC8IlUdwoWbMAohYD44UwvmpD230vCx1I+Mi4LxLFyrWl1M3Yajkji632cxX
lV9o3VgLbNM4hHiGQnUZ44Lrj41R5ZiVNRJXklYU70Jb1R97y6FUyduuvgxT07nnaFYL5FeHAic4
mvaWtAN/wQPw9fGKELB3n65GE2+BrEdTJJO1mOyUFpGq3G7II1ARP3ZFjKYB0jc++IrGvK0BLK41
HtpkhjJ2keQbtXZf+2UAjZ4aYOscgHIDj5zZmtTgRcY3uvHwMPepAklqRouTRobuhAqGdwrK/pBI
8jzkmVeQ0UKZM/dLRkvX+bSRtWanzVoeSu0RqS5W1+KXg16BEeYecp+4Knvp4qnWlw61AicNwU5n
dKwBvnLnBFTLQLpRvOIA5aZPmva5gef6216U90Bi9hZyrofWlK9f/+uFr+Hfp7dc/nXx8LLRv75d
fnlL6fhXh4m+/gwe/HniQ3/Ooy9/aBX6k2agh/eZ/uTmX+sUgnatb6ztD51Cj5rhDu03n37/0CcU
CfVEcCjuQUKoGJeIgmF+bhRS0MVOFMAowRWBGwTQwOdGoQhB/x0YBrSASQmdvxQCz9dWoUOHEfT2
IKI+NWxrAlD4y/4enQ90Rn3+/m2v0GNHL6CtGAHqZNDMJOGh8tgQgeUpoqIvi6xDG/CMnm97gav8
J9DmcWbyeRZ4RQtKOIoRTI6Cd9/OxHdVUWRQs7iJSrVvtb0zi7xk3mjgOabriPqP3xzDd3Z2eOa/
AMPDnBIAKpAAkPBAd9Vjn9co8Ky9GaJ0zleeoSiPbgoV8gs+bHfLNNHLpSHkJ472MYJ7mFNBcBGK
YujjE0eBG/iSYvXDFKVtZF9jDe0jbii2WHPqfpLwfE+iClqTAY2ow7tZRzNhz60s1Bil6zLMr3yD
opQWyF3NxQTerMnxCUXzuFvrxp3+WK5/2CPMRxgnkgiKlD68hPFtlqm3kvKKkS6bSjUhqLaN+Hnt
OUdQIiMm/ESif9BPsB2IE4deYEEx6M/j2fjQ9cWAWZ9BnxtPWjtMuxpLc/LjPX13FphJIsgeJEz1
eJZxlatzpeiz4Bao2x4CfmRIm/3/zcI5vNLCoPuPc8hTBTtI9htQRRsgHxk49wwgx3qtJxLtCIbo
++NZjs/nMAskwgTwIwGp6yO9b7FhQwMFtCyMG3Rp1Xh+7mkuztoO5w/e/k/D+LHYYCrATwwzeDXt
/1F3Lt116tq2/kW0BkIgUbkFmEzbsR07ifOs0PJwEC8hJCQQv/70uc65ezuslZO7qd1KWktFZgqG
NDTG17sY0ovLR/riB6EnPSfBIE3pfZaioRePaJU49odk9B/+CspaGcELBpTM+e4T0H7tLW+UKdUS
sVMQ2jlfPJis/33a/vGv4EwbIin5C7/99bf0Grs5URN6yAEO+GZoQW5ZPv6HfwULA9Z6imUfC3v0
tzKJT1o6Dbpdy2nK2uu2Umt0Vc3BRP+wPFw+2JeLH5SCMdI8LA44QID23i24eAnaWTBZaC2ZFdWQ
1VyTIOw+15SjzMY7Kh//9+nbpZhpnGb4CthFJ4RvFuvCJQV98S2IYZTWOR6COGzHvEdv8nSpCJ9T
EravaKq+1nTIrrZZRKUXibnFGbe5Y0vt//DLL8n87sezBLvpZXcME4opYJf8/8WjGIosiLnBlUuN
/LOAXNoBFXMbkzeqHZTqTonCUgOYq6XkvHQ6Gz5Uqq/5G9QZa38V9EsNRoSa/hXpp9XcT8Agt08J
wVr3OGIvHV5lJhAKmB86sltuFwABQCWIfhuAHWpw6EmXuhhGuunrHrzFo4m6xZ3lovRdODoc11bk
1DzPiOqeQAzT4VqkADWvmnq2TbH6BhVCN6QESe1sU3YKlUDDErxiBn51WfwPU+l2K91cbfRTHU1m
VblIBzRQ64l2b5ckMP7WdPV6a9tkyfKQzYMranBe+iS82vzrqNvGLrglcTfzO0Z9B3yqDixKxeMG
HgjtZkBWSTi+R7WqMUUTGlVmEjlp2dK2uW2R1raoU3fdk8oG0ufShuZeJjZWb7YNUGMu+TCgk2ov
gZt2DZC13lU6LDaL3uAZhAa6S2M/DySfUbcjJc6G7KNBv0adCJk1L4N0DWk+RuLSMqcmeewocteC
6YDeUux3PI839P5OYTLT8xgYUReyjglKq9lUyzxuSGJzQ4MxOcmIbGtJzMrehgOTMyo6l1HCDk2v
MsCv/xlsOhOnkDY4gTjAZd/beVq2AmyorcskXOsvIjLZWx6r+EsgFibzqPUOkAHtegsweEGPJexI
pPKmjZb1Dc5wy2eDttvPjUrsz5bWn+xE9dcmDMfqNDRLFRfVWKOPbao1/URbz0HBVhkVhaIGjXmd
ZSgEBTx4QEVEfe+cisV1G7JwO8+p9n0xqpRNJWlb86rWop7ymaX4JKsRH3eOg6s5g2VucMIjCU4Q
NQtf6ynVH4xM4uQqdim6bFI3KizWtsqunBKgt0KC0tmpwn6R5MB4G7QAZjFcBV3Lvsx1oz6hw5h+
XGK19sMjR2+Cj2+ysDLbvc2i0dpyZkReNVWDZngjSPYWr4xQEK9L0JQdkqMll9mafUCrRS3lAGhn
y5tlBQPJg9n1V/oCiJw73dkUjUIOCJp0IHlPlTWSF0udsAfURWic9xokZk69J9tdLeo2unc66ubq
cwce56Gu1wUgEa3THxvp1ZOa10TkZptX9D0zFBlySSf3JVgAW5QSvAFAJaCSeYVqMM0rt8h3YhlR
5BRVpR7GkcxIjecoBHolapzno0i4J/ATaZNr3mZPnVj65GaNbfcaVRDqCpSc4+nc93Lq7uOFgwXd
3FShF7hG4W0WCHCLgca5uKyCuU0Lu0FjcBJSJPdkGKJnMHwbP1nKqldLSoCdZYJ5f0b5bQ6KJRv7
tAg6nZr6fmqjKCg4zpdbHlURW85k5NUpaAh4plRKB+JOBMIUYZPEt6j7C7TsOMumMhPAPlE65j4B
oiz9BDIzmH8udOVN4bHUtGUok8y9Eglzd87pyb8iWTbio1wCvQIj1vUPn/Fp0WWkQ3qfKCW+jdjQ
fC7BwK2AOdfkGT3V4UOsqamvtCX0Mwpt4ksHHvzDFs3x535bJ3ZV1SqJcNge0OxSol7foXCLk//U
Bv1NuJkxuuK+RYYRNmMvy8TXQZJ7xujnfon9t8VP41suuhaN+bCaJ/RoVubQytmSppiM62kJAKZ6
Qq2rIXdjkHlXADnMqhwzHH4fqZmm0tYDgqdHVCx5VSfJkKeNSX/imNYnhdRu6q8r6gXKUglkBDeJ
s/G16xmSHbTPp4+9Ya3IGVuGtfCKjs+6scHt1vWoE8QeDbZkY9snYCRrhsI4ATneBaTvClsD68L6
gUJDjtIFFTdcOXqFbxkiCwd8/usWLgZkCZmlyRNvnbm1cejfctnxn5mcFMWCjFyg6EWzBafa9epb
gjXgR9B2gcljGqRvyDQndbEAnRY5OIugzR12ohLssYFAYHTiEUIWLfNqZZvOx25sM6BKsfiGOksA
fJ43WYPYsBY0IZgJXY5V1L2r8M3XedWSwF01uq9VbuPRDrcqot1D50iTXM0xMJTCi972JWQK089I
NGBVEloDU0M3vMq7tZnIIxpKyZs4UcvrHq237/Pq1GMbaN7lTHl0gzev4XAiQyABi22Dp2Xd/KdV
WLAJ6Nfj0x+Iin/US8P8TR96EEJtNSjQCH7wyRkMXaQLGYfS5pGdsV6iWUmhfJlF++h62QHUa230
JtzQHsjhNRJM55iTeSkwE+rtuIrJ5CQUCS0qufY/s2nLfN6bkcpC8MDfGRs7diY4+r0hs+vQwKky
SFPEkvrkOqVCfeSorC05EOlhzadgbj5AAEy6ImMjY4Xwsf9JjY4TAHZ21HcUTQdyjeZNBg54Qyvm
lOqwcXk6sm66NXAkeMt7gdD2OgVZtwYo3jPh5UM0d7PMBz/0b9CBS9JimPs4vZ/6mAXA0cK2KtY5
crcDMKoZ70VUb1ZscTPWWhvea0juaT51lXmPNQelLWzv2et2CeOwCJlLn6eQLFe90uY5jTdAcL3v
W39Vj5V952y/ofEJmKa7Z5lYTY5W8pjl3izBF3BP2ycbsg11TmrN2ypu6AOd1g7s9aqxswBdvvGb
wz4l04gA4MBK98WnPrQnEP1zdUEi6ceUjOT7Flbjte2plcBjCfkwepk2BWCR4EGNPjU5a2LxTJHI
PyANCL/RuAPdAKYGAHRM8DmcVEXDb5Gh0aNq5ukZGR7Iv7pO5vcB+loytxUyGVIrA/QW5d4NNbx5
G/Jpo/GbaK6Cp2CIhugmI4u6s5ptfWEX4b5tqNVPJ0sWBJmJPTqI08zb08pmpH8dp20+z9ncITOO
7I2sHamw21bdWxwzty1PW0XfBUA8dFEBxN3QkQTuDCYBEoicxsBuTkoBwMgzwBpLni5Ze2O0CMFh
GVQ5cr62+F5Zxfljz7DCFciyoNfZaNY9tRH6SkWHzuK3gQChydfKRI9imbag6LYYLKXQy0Zz3rYA
yEnsZXjaFmPez9PA7zXtPUizYKr6kg4mmp7sVhFToNpa2esAeUNT4lUZn9Ohcump6gyIxsoFvUA6
qwBbUJcN6MYJLsIcwrNmOCWjybaS0sAmpbYpxEqJHEWdZ7OmExKPgM/FKsz6oY6ZmsmapxWkQEVH
oOTIx2xJ0eaNZfJ55nP4MG9jBlJ4aZGIeasRAJj94FsYqomCwV+G91YP2Zt+jqIhX6dImhP6L+6R
DXVUlQmKTw49pW48aw/ov9RV07dgoKEmOYfdVts8njog9Tg9RSCJMjfeo/+8klPMI/190gByocsC
i490GcAo8Gq2EezuaD3nHLnxD3TR7FY4RemPEZB4WoAuSjjkU0ijSpMujOUpC9yY05V00ZnOsQ1P
fjMzjhd1q/y5myb2FvmcDYtqks17tNSbCZVhE99QVJEBDNerl7ncOvldG6fvAlQFxlObMHBTCTqD
z+myygc3avMpjPX6HrM2PE+NmkhRt9WmcsqE+rYZod/WWQVKrRKQJ4GNkNmXcUTpLjdemySXPs5e
4wwE3ChLR8i+QIQThz7Gyjx6lutgTlUMPc2pDY1875wfnkKG6luehRP7UA28/7FWZEhztNWnG4hR
sAh3YFH7mzrxKZbNfsHvaLA23RMLYALQcsfeqUmgQK+CKUb5Omj6rYibSn6JNF22U2/XSRVUwzon
Nyhzf+vDEIXwrAfZmEPutL5HfIUd8hy5/hS9Q+rbZZv5Cihv4UWMMxyW2M71zXkC5XUXazZgpexW
kFw+aP1XZcFeo9XQ2s/bxPUnJnQHegbA+o96DaGdQh8+updRF94GMfFPSasWCnVHR0YgIUHLSulq
/oN30/AqptsGqJgS+8Wiu5ZgVauru8B0/UPtk/iJZmp5EGlqU5AI7fQo6hkbXAx0Enk1TqPXgibD
z6wOIPcLnBkr9HTH9aNAcx1YndzokmuAbDZXzsTfLb4EnEYARoY5+NL6a1N3wUMw9u6HhloqQHtc
IqF1Q4sXBqgRTPTcDMjdFr08gWJmT669RCY0GuInx6H13RrZXrwyvrYCqfhCcXTJ+Nyc/DwO5OSh
NIG2KPDyTUvDoSoZH9e6AHK2tMWwjNmNnCr5rePeodWcphOYvWT0QKZDrwF8qTFC60JW0hciYPJ7
0tkuKkiqOTKmdA7XYrA18pDEaP+1YiMgwAC6u0+glPWFTN88LXUysAHvk1C8xEZlr/zCkES0UDjc
ply6Jo+rin8HnRhqME2Rxqk96sNXidKQlbLKj2jnLsLftqBFwhy7JKiLzmVOAraEChXQwywhN0Nv
8b3a+vQN1C2+x+8AvHYadRx8Vmwxz9kUA19lY2cfsKOs6oyFengQoHU/byYb3rMYwp+cDGvzs9KT
VqVb5fwdXfP62QK7MpiGTc5QFQYgJbJ0mX56TClkRi5lI/avFFumJvTdEuFYU2g51tdkiKGj4My7
LyzNxEcb0r7NASmh1m5kJoA88zmF+I9nVXNOrWE1pI9ZfDdLitpFinQ7KgI/bR6bV5wtr2YVqRXC
IkBwUIUkyBEymaJwoeeRqjLF5u7LLgWUnffjCAEDAVSqIZ2TKztpb9w7VDtbiAYjKGSKZY1wiIsn
ZSD3gUIHgYyPobvWaLAvECyA2fjQAW81py2FXLKooTSaccLg7JnhhPMmZM36HASqNUWfQACU9120
GXzzdajwl+m65a4BHFFMLqVtkeit/VJNIftKofEBap5aCJ0N4W16CpH4x0WtBteXYywmMAQ4weCx
IJ0dTnE71V7dNYDk7tNBVe9pC21m/AQAvkrJe1bPEE0u1mXaovu2csGftjlp9BvUIEBlZ62c2xIy
HvsRUuPwRnSirrFz6Onb1tE1OmUkNPWdaww2RD70U1I0fTNfh+Oi1tMqolUUznMUOJUe6fqKtipt
yjSdA0gGa0EQjZC8fYcMuO+xAafcF83Wygx6Q4l/M8dWmWfNGt4Ho58+BOEE8QxRfvwQrht910LK
lRRzegnUcK0aCN2EzlAdHP0dBFvrT5IF5Mfcgo/Iie9xBqJ8NTpXBkf9XLRt3yGfSazM+2hpXQE1
ss2KIe2WxzkWj3MQUeTcg9CPvY/TDq1cm4mrAc2LT6sNQL2GK4OitR9RMy5qbDcJzvEe5C2WASiw
48b28qZmfTp9ilrLw7tsk0lTjnTwWAENelilZxHeVE50L8GtYH/dsHZQAt3AGVWTBUtLnwZtjDNh
xdu7oZWVg3iSD47fuFA4DV0kHyp6xS1YH0CnydJDqOFr/lP22PWKcYwvcoFW8FeLWjL9tDbCjq9b
GY/8lPRrj9pmCKXu/KraeGKftFhWJVHOW9vhtHWoA+Yqm6l9I9dsq27VysR8p/3gdHMKIEo0Dygb
XaQnfppRcIaOnsbto57BKr+JZyWXL9ykaf+6VssM0epCqphdUZFm4SmymL7SVotGYRNBOyObkV3N
ATFKAWFynvZya94oM/PwKupnlp0tsGMcL2efZehJzZVYsU0GVIXTcBepzWlfAGKoQIy5dGI41MxS
j64patGs+KE6q9uVIeXEqe3HavHf8Iy2E4RweSgWE585dHHQENl4zViedIEW52m7HEFCtJmfBQn1
feyWBMvaJOVWRnYJku+CtHS78hZi0RI6X0zCsMSoToIWYTh841dIFGuaqfEzwLcRp4T3WA5bVhfB
Rv3cXc0dBHoxiKQxQnK8DmSwzxzSGobqp5cX6QXohWfiKh7rEwC0lN1GkmX9bUimFrNm6hENpNZg
Ir43zERxAZFMEwHfxTIz3a28npanxI1JalFNQyPgEQJAgN+xIz248TGK6jjKAdgHtsuXAAj8O+xb
pvsAM8uUFJ1IN4igZDK178HmkBGQ3MSn204nSfN2BVsf5VG6xhkO57bit+votxXnSWvNAFSzQjPg
JGU4Ep9jkR9TiF6QzgEFnKY5YoA30iC+ASE8kiIZUHv9NFS6eouezxiTcoVmom+uoIRtu/XGR2aN
thJavbXmV42N5sDVOeRCMYrHXayhFSgnHJgYhI2hmcMp9wvoziZfler13cJ0jE3ZBcmUdmWNSDBb
mbIBdlX/3bP6j7CB3zIBL5GA//OgnuW7WT8/z/df1f8P9AD6IL+3GXlhY/lvo5FLa+V/+AG4DKK9
drETIWAZfzEaYRdzKn7p7aClDh4uBcX0f/kBAgc9jn5MCN8qtDTDEI25/3EaCZIERpLo8wMtQOUA
J53kOD4QkIgycGJoQ//aYqGTReRWogeBaj+iHPKtsh9eTMQ/tO9/7cf9a+Rk17xBTSnE+omRo5Qh
c1vzTfP/qKH476F37UrolGZUHeKu9Bl7DOPgsY/i4ODYu4absih8V12FPW6Jt/sxIWtR+T49HZuU
S7vvRUerioAm9w3vysidYehQ1I3+jxqT/56TSzf5xchjC+8Rz6MOlRjpXm0SJZe+89m7Y899eckv
Rgdsvi0S4o1SLZoVDW23UxrQj8cG3/WFmRfQDqVrV9qhS69rOX9dwo4fnBdE18sn37hp6MTCvozN
hILwdtfo+j+CDv495btOKaZXqYwiHTK1Ia9NIu33uG1wwDk2LbvQZJD1L9hE+7Lldr3FGTi6r3jw
+tDgdBedycyo1R7PLsh36M6KFGKIYyPvgrNKU5SfW9KXfStxzuJ9TgPUu44NvovOxpnOUFRPSxQ9
Hiri6utErX/SIPxmxaK74AR6OSoTqb7U3vffNz3UN6Yl2R+wm9+NvgtQ2tNuHZ3py+QT6qcoNh2b
kV1kVnCQ8E2LYReD/FVHEyxFtuhY8NBdZMqYI52U+Erqtb3S9UJQgEWH+tiTk18j03XRrCY0HErH
agMxKwwgFm6ng9O9C06BY8BWL1hpOQwNMoNeGLy29MFH34XmNgzbUkNqULIaVVCawPLDw3Hm2KPH
u9hMibUDSsdYbFu0JJ5G9erQhF/Mzl4uhRQa4XaDGqZsiLsfKtQVtFT/7dX6/0gS/WstjHeBiT4C
FDkbbUtO45sRCpavYkziL8cefBeYU8oNNN1xW7Zp2n3RaQjkIDNano8Nv4vMbQhxSKFpW1amOUPZ
Tq99FKxXxwbfxWc/ehvVISaG9P14AkXeXbt0Zsf2iD1V14LoQiFrqE4aNcKQLgVxP4499y46YRSP
w3ODKgjUtGhYWvrjIgs+NvYuNuW8oSEseFNyFZ6GVYHJgGj92Ni70IRiChWbeGrLiKQ0R0nxGqVE
dTo0+F+ChBdp0IySBTqYePBuqV8NcQJHk7Z7c2zsXXRCSygHgrNm2WLYMJbvzTA8Hht6F5wSEteM
Swyt0ay9mWP2KtQrOxY9f+l9XsxJ16Pwo6G3KwfR5kly0vTgU+/CcjVopQ7Yz0rfL7DZw+KdsjY6
9pn8pZt58dRA27QPU4HPZIJDgBEhLdPMvz8237ttE5p5JTs7tGXa9rS/qqLMJ58ZFKfqWPZGdsHJ
2DgrMfdtKTbIT4KPQscH3+YuND0L7FrFGHkM/Ku5BoE0mO3p2LTsQhPmbq11bIPj0bB8C8CoVdB0
HFsI/5KVvnifMLC06ypgk+fgSfS2Ddf3NKnJH7Rrl7X63zDmvza3aBealZxgr5bZpqwjcQ+4BocI
wBzHduW/ZJAvnpzUFATa1MPgr+HrKZbyMw5E4thnvlfzVqrDSWpORNnMnSx5YDKAxPrYnh/tAlQG
qHM0EQZXEMuDRxIiPJYB7aH4IFQt7GaowISDrtSAPHHcjP4kRfzd69yF56wXAJIBvpW1/oq9osvh
VHR0wneR2fMmWuxweZs9GUteQxpfZ/z6UAD9he6++FRQGh0gFsXgbE7QrLoiMJI6NvIuNG0CXG3z
eJVLCxvJLFxym8KO5dDg4S6fhbcunVHoFeXApzBvBxQ8a9hAHftWLiWyl1kt/DvQ34UXawmPQbiL
LjX81tbGHUvfwt3WmTiHTh7H6GMIqKlbngFbpMcmPdyltS3KvY6IATZiAYelD6UlpMrVwUnfBSet
UUmfRCrKdCItPPPQ64+GSRxbEffCViCDtg49Hp0HqtjUY/onG4LfxObe8VgPfJvrmokyboC3tcA0
3riF80/HvsRddMInRi7dNGIHuvgDgOkGsXNs5N2+qX2VLVOGkYcAgJKIv60W5Y9jY++CE77Qvg8u
O0S36AjYN3w54M/2B2XXP084aPtfw0dNPEbj1+ADv1jWuQ0tpIyTQ08OR4RfBxemR2cZRqvlON81
/mpwh/bMZK+KYARu3PC5FuWMjqfq+/vNlUfmOsl2MRlqvq08m/HEPSSpuTm0VSbZLhphLmuNAOdV
Yo+/SaP5NobJyLEnvrzYF5tCNs2SC+EQMVv6aljuY9/cHht5t0+i9xsuK8WmMKFl/FbE5r20sju0
gkAV9OtjrxBcdGzFKxx7+k7zezVVh4IcPia7kWnMgJ9hu6H+qbalFAc/ul0YRj38JjQ8uUp4d373
cK7ZtvhYQSnhuyicYXAAd018dquq7FUFf8MiXkCNHnqRfBeGMEWDTfx6+ahHeKRsBMIFboNDG01y
Edm+/P7igUGeMEkMDle7r4yr6E5A+P8nJ4PfrE+Xu3NeDt9nqXbQk4vSThvPYd59NddBfPDZd2Gp
gIHADhF5ZtLp6eNWjfCJj5lN1mMRtLcwqcOwC9paYYfv2zdddDGQ8tfH3ukuOEfHQMEZxA90Btei
9xIal+5YaRa65l8nfZxS6M6WS3AOV1DVPPhVHdtu+C44YbcDPOBiZx5Lfg08CjbJQC4OHV6TvTtC
N3StSWOssn4GLHNm9QbrWQZ48ODHuBekwRDS47yDPwDV0XYLxdCPdiL07aE3ynZRatWmYrKEWLei
p4SZPFqPdR3RNP71deIaCLLAowQpssgKEVewJs9ginvssXcByqaxCVbI4Mp+GWGUeb8FzaHc+28W
RT3QfdTBsGx13Dz28KE/p8KzY9vm5TrSl+sK81tEKtCRpctmd2fDUN5NaEQcSyPYLjrTUMHcad7S
c9PC6lU7Km/8MiUHR9+FZycjiCr0nJ5rp4arTM+wcpyhdzz2QnchykBqr9HcYCWsFlfEsPYrRQql
67HRd7toF+AGD/BY6bnLjL2G6jI6gyk7uKCnu300rIYg03JKz9yq4XWW1CCLPSxFDj373kwHsmU1
jTVmZoa33omB4i18FP1J8vubnW7v+pbVLoCfDBwqobIMyphU6Y2Oefd47Nl3YaqqVgJC4cm5AglX
9iGvb5sa6N2x0ZNfo2n0gqwLblw5D7C/x90JE8imHrrHY6PvYhWQagTzIYweTpDMwHsN2ZGT6cGZ
2cUq/KfgJEBlel4sTwuYbPNPA7X22IZ3oXterjN6gAVTZ/v0LD1pr4NOxI9uwrUKx2ZmH6vDkM0E
ysMzNO8Q3YTdcL+QJDiWvuzhoEAGMeBbzAxkVRxuM+m03YdwCjj28HtCKDQVDXBnBYKVRCP8ynh0
Gnh9DBICYvXrxLPIw06kUXitk3gzBetwpxxfjp3n9iZmvDEbWFW8VZQm6zKAn1/eEcePzXuyi9Uk
jAY4FmMVS+g6PSWQmP0UsP48Fk3JLlatsdUgV6zAWdYTaIRhks+ypj+2Ria7WA1w/YNWM549Fl1w
N4ARLqK+qU+HvvdkF6tr6+FLmNTpeZurqATulMLomx9rZcHc49dPph1gkcVVlZyHcAYBu+Bg0PVp
cuz8mOxilYLGajXFrj1DOHo2Lp5LQ+EwfmxmdvsqgOCowuUgiFVN/dW6hf01q2P37dDoe1zIcQn9
4rhgdNuzvOuTvlijeDz2VukuVFMIo2CAO+B7Txy8yGEJeLlJojt2Ktg7imZEGylciBvAfGBfrzPc
Ym0N7/ZjM7OL1QlJwRi12JvGmSQPrey+kXULDtW2k73RzFRHmTQ9Sy6fuzzFC3Ew0hv7Y4ke3YVq
YrG2Txb3f+AqgkfCdHOfpEt67Gvfo0OBg7ovcSY9C5P6U6+arVRQgB989H2kQoYSwLcdi3sk67uw
iYLrcIMz7bFgortQ9UbweXL43Hk6w3ihggARdiHzwdF3oeoiS+xMAgia4eHynNGRXuEu5XE6Nvwe
H6rDbgJTjEoGSqQRvEYSf7NETv1h0/6r2fT3Zmiyp4jkvOBWvg5Tb+ySldHY8byNQ3vNKtz5wkQC
IRHMom+g4LzNooFc6a4lTx1S/IMr3R41WnBcUJC/pedqs+2n0TPzs4e787GQ2ztIWbqIwQ5RcrbS
dK80fNCBXir+h5WOYSf5p8nb7b09FNwGXtm4HsAF8mYOLQwk2nCQTW7s1J865/Wpn5f6WPIZ7yIc
F2dYnLKwsMJjPC2pIZD4KvUns7TLKP/0Y3absYM9wQCxSQITRuiIQ7jTwpsgOVhX/Ju5Z8hhpYOb
V85ZpaoH5LeygOQ/PraAXPz8XqblEOLAh6zp2dlDsYpTXMCvGefHukFJvItwqMvhbd4iTQnnQf1Y
lUlvl1r+yV32N/P+Nwop6SoXXdKUOSakJMGSXesZqplDG9reC8yFE15+gAQO9x943MeEmzaeccMC
OcZQJXsLwZWlekk8xjcwfYFYfWPwDXE0WI8tf3seaQ1UJ3HUxUG3VvNHjstHcffI6P5Qdv1NAF/M
Hl9+N+AQXZNevkoTd64ueqyxBcxUsochbuKLZh4uUujX1cWxl7ELYNxWF7SEdewcE9WeDNXq9bhE
7bGT7/5mVpAJGy6tQJWq7nGfEuRcAo44aEMfe3by61Sl6wLjJ4W8y6N3/l42q84BGdB3x0bfBXCC
D8bTFfmFCRd3i9bafN70fAywgnnzr88OVzQ4vNQJzndtz3FDSzaHBuYzVBxcmfe8UoTOc38Ry5+n
geDeI17RnzqDq+2hydkDSxTEj3IEowOAzkpO1Kcm6f3p2OCX0HjRcOxkvDgHt87z4tb1nZM0eoAr
UP+HAPvN4rYnlgZ4g3QMzn1nQ6L50eFy3YLhFHnsLLBHlniYBLBLMuyczctY3VS4OPLdjCgIjn3z
fwOXoGRRIRmyc6Jxb0gFsc8ZQnp2LKeOdhtui+stYHc8Zmdj2vj10A9Q1pqOfTr2XnfxSruESyF4
duYG4iFcTZS9r2H4eiwV2bNLuD1R88jG2ZnRqb1RHheewVXNHfzgd/GKa1g3y4M0Q07YXa4Yjofv
AsrK50MzsweYPJDwzFmCeYeNyweAURCftq4e3h4bfn/8ZZCyw/EowyUocHg6weQF95VlVeaPFav2
DJPuxLDCwg5X5+oWgnE5pI8MKNOxRv6eYhpiXPzntKzOPtLk1KQG9wJSZY4tNhf/5JeLDbzZWxgq
jhXqJQkYKRTe8yWG9dSxmb8sQi+WMrjqZSOFAvMM90RUBYYwuFZznx18r7twrTvoQUHAVCiKS/0W
VzaI13YOjknyknAXrkMPvVLd6eosFNJ6+AvHr2cJe8L82NTs9tdGVNnABaTr0xiGZRAH7ddBDvO3
Y6Pv4lXHF/cRIoNzswDawy2z5Jw49A+PjE73TBNbs7HCnTDBGdcHRu/TeMTF6YswP46NvgtXmGLG
IfL64FwNfi0t6m5XCywTDq3xdI82DTLQrcn66lwbeEME2nePFyv878eefVet8uvYrZcm2bmPe3Iv
omB6EgNMpY6NvgvWDbdYzqn1wdnh6pFPZMWlHRV8Lg+dzGm2C1bKWkVgN1mdJWx7zotqXzcV7iQ7
9uj/xd559EiOo4v2v9y9BjKUAx7eQgqbttKV2whlZShDOVLSr38naqYx3TkzqDe5vpsCGp2ZEaEQ
KX7unFdrNWsM8NUOoUDoo0pwkLUly4Z/6G1//dVaBafVKktq6yBwEuwny66OQGbfVnwTrxueQEuQ
z9x864AAI9/Ofa36J0DRWAnf9u5fLdYcWd9Y5551cELp0bBhjALoM5f22xbU6+anKoTA1ZM4uKTd
gx1iqOyDJ8rybQvqdfOTBHOyjAVbzbwO/XWxrtVZ5Mvv4sHLzfevORDxuvsJRjf8TeVnB80z/AoO
o3gfRfgQf7MLX9blv/vzr9YriGMNjdBYh6iYQT9m8wISJPNnWGIFZqSgC8LtbYs3erV4aUGL6kYs
1mGFv5J0EHiZLsFi/6Z76HUnFOZkmyrQxpbsLd6VLXIBiWmt33S4FNGr1VvSCxVbTZ4fR+MjNLQ9
P3jpyOkMbwobxOt+qCLu1mmJEM9NSE0OcHfNCcX7G3eH1z1RkwUdpAm78dhJBNjzqmWbbF25/Xzb
pX+1fMXsF6XDZPMxjJdhN8HsRlonq7dtDq9boqpiBQyFU+ooZs6uRVebY1/5bxvr4Sj21wNaVsTo
Hjw/O8JZ0wUpCiv4IfSQvynXJV43Rtm09oOvnvKTBKoOmbGlwB3IAS7bmy79aymHHvuuyyKAA6EC
Q6ZdPd9MSuZvuytfK9w2L4ZybLvDaZwngaoCdCtYhqJ521wsgJC/Xnw5t14j56g/GekPqYr4VlvI
D2+8cV6t2d6PAjuTiM5IscRHOgHUAwzBt0Ul2JL++t5BtrEJl4t1Knv1YTV++6OG6PbpbV/rq7Px
EGl87GWjztoT9WffqdR3eHK/a7687O3/Zs8PXl12SKTrBK/JnOPQ6s1Bk3xaTmPmmJ+dPTlyJ5nj
+M1BOfhV9P83Lxa+2hzkbLsXkKE6F+vk5dc+ObXMOYaT5/ntzYoGxEJ/2oyVfa2iLhS30qBVOLqO
t2Y/cFTaHsCjthrw49pjp+YqKawN7KMlQtShwK1XLzyEgVVUX/vWAMvDWLasHn5foPhXRTdL1aTe
lsX2oSq1J79ai6c6N9lEYJxP4eVXFs6qZb89Bss61FdtFpfNLdbkqr3y80jln0Dt9kDcVAcL/snu
+7lWqVynCVArHyLLv1qucXIIxbbbVd8tY03w4Jd4XvKXjG6CXifwSwvu7w657X3niGq5aaZlg+A6
OjqadlD9ZfaoNDCE287eIujMFe2l1WPYQzYEKrnkAL12q1r94X09DPBSGU9o1TmO5shP8gmDQbfT
oLQaPn8xb/15G0TMfIFtFf1HV9Veexd1TtwD2BtEMN3QkgGINDVmiaLvDdTj/o7CWm9/BAOsXXun
naYk0OuQoYcAkWGZI9Dypkiu81nzN/t+N/ZoMr9ute0XPTq0viph9npLZjcJ7c1u2CE3ZXIAeuJa
2WqfZyaDjra2k/8w5Mha+l3kW5YL2M3H/7Xu84in3n01trK6i91N16eYMEjxgTLRrYcL1K2+3qKo
rB8gdSnj7jhLdBv26dUfbwErU/pKSqBG+mmLfXfCn4xFE9i9vyC1PgHA9a1PjTetI+BQGhBDKIkL
bSpQ2qCPG5NMkTLjjAGg8gaTMmO3et71WtWa/KDtrNMG9boN/eoICghpStpvo+VnydZGGeBCxyMn
8UUjujcvMyjN4qXP/F4jVQZu6IDGDlyszqnlIew9BzPIsM/l6NbVz8kOkVcf6Dnf3DZBTsyvpUGh
q+VULXwq57g2iLqtpGIKH9wegDJed9/GZZ6xJkw3Rz9BBRZehVCgzxg27CP47B+tbZr9KsXl6G3f
HBge1nfQZJALGbiY+rSoIM7uPXTMS3vdrvKywMJ+KsDFDmsXLzDmOx0v16LsPGc4oBMIpnZvISqC
8Yy8oaBdIIzKxvy4iCHmx8mmNfpT32/K/tENpVsf3AzPdzKZqocuaY0f5oqjpbZEdwb3OewCuQQq
GXy9YNBxBcvcHiBP7gYwY9M3Z+RKfu+r0UVZvrWNs1615JXCG0aqR/cxAnTL5DCBbP3QBEF5ZeCq
vovduBbf+1mNVwM9GTeeO3up14fVQQWwKJzS4fxQlln1JKRj8u95gKfpmEOhDrck96B3Z7dL3U3y
Bj0TPt85XUQWS3wMBfegvBVbEbvlFUKLhsUTdGjY349sJqLbI2oJywJnbmC6q7rKV93vQH7mVb+D
ihyYD4Flj9sPy8vy4WXUoYqhPBdk5mGHemLaHgon46Cwq3lmORgRDbLJLWGzsZYef2CEUeGgBTpX
9xTaGooRsMQ+GLOkAYbT/2TsTGFMyAGFTIrmdHghUTKJNXJpvZqrqv9UthOUu8PCMbOOU8A2Eo4w
vE9IqclmiR6im72CMfqIYmmNHwe3NcEnb7Wm3IUWScsP781oI37W0+B1D2UxRv3HBd8nqGSxCDXf
ZXblLl+wSlU08FSrrcpjnfl6gF7UK4CNiT0XKKsPJg/CRbODDgC3b6R2bO0ktWih9u4GpInlAsPe
Gh1IkGZFSyNkIH7OFuFhfR67HKcBUnOqJwfHdsfhrtfV3HYJRkK94T0AQ/ZUAAywv/K1ziaDdx35
JQxVRo3id4sqhb8cxgKFxPetWnqQ41MBszPJ3b4VLfaLFqnjUfYK1Q6cGxXk90HhWf3OnXw4nXaJ
JdtLwkAj4eDhmX1fZa2LBxnWZr7vst53j1yaXHyrI9E4DBhGfpS/cAKZsQbW2MTB9xdj05pz1Iut
R34eRwa6LjU3xTYxCd264Lnnes5fCMQ7kJ+DO5qPY21Ea6W9XxbSoIVaeijeyiy2fph7dqXbsSrq
Cy6GVhWgwJEtd3m9xREQQ6irD2Ehpjlp67V0odIKs9QfrGwOtu6BoKOicjMwqVap6zVUW7g3KAqX
a6qn8KET123H+UgfuCPWJCNpV0doIODSfoVyKUpgz3FhTLaDWitUlcwFnBoJMyAv7qtwvpA7s2wR
X+BW1S3kS11NCBsY6hlUkLQuf+PDRTMx3jdSVl17LOyqkNGxdfSAIsjJHau8drGWjes9gOVLkT4e
Vzffbr1t47uCGzvVQ0lWdbUzHGOu1cDXbAMZtm3aq0vUn2C3stSDmiLUCyA8txUl2WbIPrbJNPh5
G93jA88/ZQhgOEAsAxzxH8Dl/S3DtID687swJqZ3bBmd1qBihMF7Em5koMNadmZ6rAOTiR7t2aE7
No/HUsfoE1dyDT/LbNNrf1BU4+IX9kvbLRMtAFcfbDeY5+A4BErLKmnbwl2/QtVVw3XmytW+qvpw
M89tvY36VthrB+JywlXse5xENvYACbzZsCO9LGbkBknx14fICzzfm8ouXRegwe95BlTW5zlcQzdP
KrfJwmMOyrf4UcV1OzwPER6G/Cig20ZO2kNTjW98u49yPCNzJzUyH2DL5Wltl9KOd5g2WlQJvcXm
9GisULM1C9GL9p1HV9d8zuJlCh42W9qgI4Ow9BFlu6CK2zEduCbwRMFhhpcIup0xJhR5x7xS6Lhe
/YTkkgd/0uGDnT5DYtf5D1VlYlR0HDdmXhNNh0P1KZYKfklimbryPjg6riDo90NHZJVk0bxZXYLq
oaEnadxaBX2b78BDWoLXA82qH+gheKTg7cVP5eb39cQ34To92eGgL1vycpiyiiTYcqmuIpH51ft6
m/32W+iWCsSmaD3gxAiPBif4Roso3vvELYO6/JCveTbkCYBVTkoQMf2sPzdjUeHP4rlWuO/Hui9B
i5eAZS0uYDBN3FrZipfv6Jecel2sSXYEeqTWvuUwMAKZBMrtNBCvJ2WDp/lcFPPIFZTr4txwQhHR
ew/zszyozbnArdoNcNnHtfOkPCy9awaZiJHKyadmi7vxgbfi5wUYgroZr43dje67oBEAYeNgCXAA
NdgkUgsbtwMtGCJc9thlYhnOzlLX7gE3QNtxPNdd/DKFxTIwSznm66dsQ3ULSr+wPFwBTmF34tba
WBMP9loptGiqjzfZJYwB+HXJnFQ90Qrc45ivILYvum3gvxpRCrn34jEPf4wSZpdKlO2DJoUnTtH6
5Dc8pD5saxaGVwsWIR+LFfvJt63jgj3IYfL1fdE1nr5bLM4vV1ndhszxEdeb6AoVyjD9BGDb6r2N
HQnPk56dojtl2qvmj1JBxnjyelEXj9pAT+8wwgzO+l6Wo8SxanRh4LfawLTfDzal4u+4G5zW2XuD
XgKTuNRGzbOMe5fjv86N8s9rXyEXOTV5VTPRWhbW3KDbUbP/w0FB5fN4lXnz3rCJcH1IFZY+12Cx
Mr4F1nPfXy9bU29fbKWqh5UY0L8J54tER+PdeLd0M9MsXjmU8UtZlpVuUuKpwb+1ZCzlJxfmUXUv
yY64h6FiHX7JEdFPQSr9LPYZ90JlxnCmI37oDLnNwwogYCHUMpbtn+DImu5M7T2anjskMsXXNR4i
Pj5bvVzvQ9PWDautXqf2NrdWiN1uXpj2o7dw6EyUQqx5rlSu+pvBLhbvqOcS5Zfvq6KRiZar25xq
dDc9u8DovZ9jHaj7OUNXfxyrybL6RNttZD0XCvf7D1TLZj7y5OuXBCUXHFweiyF3pVOh3LYnXdk3
A0zc+H2r2lqwZ0e+2jnlHKmXpRVzDfa22VgE4xZOzC3MASeyB2s0EznxWWZttdd+byGtivQUPoJp
XtyrQeciPFWbqWumHZa4vvPqDa9D0mzsPs9LvC5+2rXD3PG0ybMx2YJqnK9t2xTBI3S5Rku0L2E9
5fSNR7N4lJMdNHpnBGSxg9jQqh4VYO1wb6tRgzBn6lmYPYSGor3h1BnqqzDKnWDfjHOeHyqPtXnV
bG2Ae0Js4NndsHT6m0xL+0KanLtSXpeNMDWdNY6R09lepznaucTF9Z3efDWe52KjqBwUddfkycx7
C05hy3zR3XKxJ95AUPfqnQ8HWx2qhYmyEJFEtNnX2RDI7lseNNH4cQ7phb13ak+sBHpMPQX3KE8k
/otxGvRNYNxAnQUOE3Z7Z9b2uRSDs9wwlAp6Al3JJOLPsivVgq540+2zZP3Cc6g2pz8O6Ga2+0CP
QnGoiihgAhFGDtvc1rJ1tzsdcImRbs/WYrvVGZ+TsDYQ1FnZlmlmrbCa97UL5vg32fD/kGx/Pd3l
N3T9dpXIz0zRgO+PJdaqpKFQ/vlNeZ3X8129m7Gi9FCc68XuMZkF9p1sO/m2+tXr+S63meaQE9J2
RmEzJsig+ueVaYOHt733SzbpT6Xs0N+GHri5OfdB6Vy5RV19uJyVf/Pef/W3/Zs8UfCqOlD5nuxy
q5Dnrsj8IN+LYLvEbGLIzj6dXTZmv7bKd3CzLW77tdn8g91O5Y8ylgRZVZf7dyU3Ev41l0PXtqRC
xRDfLTGsyEbLiInGnZibiB8Ylcizo9t3sUoqqdwwyfAo53dROJf6CpG3U3Bbj5Tpqrlcf0vA+U83
16t85NJLDxnHOsKXHxbrqi672PJ3AI7sbhd3GzmUxMfSiF6RDFc0p1R+iIrpAnSQmGH3sXFfxJ4Z
944/WcNhqbNxOMUNyp+bQGeWTFXLjNy8F5O0gOSHPej78Y5QPOB8NE1qjib4tOOohnt6Ig2TCior
OMvTi95fXVroOkYOM0mMuy8vxHJ/Xy9dFeKoLFbMHIbNwD3KIHeXo84Hxzw3+DIdFJCBbpC4ZXVW
25LYkmh6Pfae75BF6Tfo/amdIV7buQYG0L65WEn0Fb6AWN81UZCjwpNmNG25+3Wf/i8p/H/cCzj2
P6PCX4Y5n7+soMG5/6f1Yhr/9Rv/JIXb+HHDIIxc1/07DvwfpnE/+hv3FNph7x8UcW7dP0jhHqpx
UnBYyF082b5/mXL5gxTuib/xO1hk//ijwX9DCr+s9H/uAMiOwxiSORU05wIkd1+PAnXBpIUwiD63
prU/jTT7H+Yt758xu5BF/dOVeff3v/pnqfmlvPMvr+XQusInhnT+esNfbbsk9yu9fUhaDS11UL7T
bhjRriPm4wzF64mgdMYTUvx3ndv/+JS8poOCGe/4aw5RtHh9g/rO28u859jpc7hSze+eY69mKP7x
Kh4fMIpCOyTJ8ddN29HduGJQ97CE6fJubhl+NP1gPSthUd1VGZF9twBgQMjG4dev5QfY5w/FMue/
aQ37t1/qn97Iq4oG864TGzxvpPSjpzHiWJfpW7n9fc3/f8Jh//i4QjBoLMh1vf64yBDKQFi1t9cm
73a9799ADhC/ORz8alD/l5vG++ervNrIDU6TIjLcNCa1U283pt2tlZZHxBRHh3+Jws2B/oVkSElC
76IHk0Zp8xXt1xWHnHP0m1v49ZVFySQYJoCZFmLV/JfSsRAr2RcqafvAVf4BV2R9h/zcAxG1/Hft
Tow9I1Z3sCULG702i/1VsVR4Y94wDLztSciiO2q7e6DEzW9KRd6vRoA/X19eJgy9EMd6KGJe9VX/
rz1bm7Kqi3hiwDgL3XstthNEJlgbAhNhexR6LoqjKj3xFaBFvCVukHkK7ywUIEyQpJH1ObZthGck
9tEhUYTN1JG2pEU+SN339Aa4ti3u/dqSeVp6l8wbVt9WQ7gdHT9dXTccr4e6XMaK/FmNvbVVQfcw
exXTWrhk7RplGP7GNLRqN7ptVi7MmaOEn8qyW++iInxoYv+mcjfqJnVvY3izZB+iwcoXMqBtqMUO
FPX6EpqpC1KkoSIiMW9N9am8/HtURKDxqRgWVT15bqvSdjD9xDBDz6llB/0zfp/1c5bdz7TmxEec
ur6bAO7SFiZgwGbfGixf5JZppPm0NbgIWeDKBrOd+UyZWY2y3hOjBN2uiMdlN5CjqY6TECXFHiak
x8O2+YWb2uR9j1sfN+Qx/RHjYZ4F+PwMVZGkLzIPs6ZjSvx25XRe6BaeTzRgWLcIHnG1yG6Kvotu
Uc59XOdzn8ZTPrnJQuyJLrcmWNszIGjdlmiy+6OJRr3uwdFH32NEA150aSaIrok0+bxxuI7ZgQEv
NOVymeovHpSXeT80elsP9P27FOTqsd8SxRF135iRTKnKcuedO3AYJL+zRu/6dmzfTcYLH1CmBl99
lkiX1vVUP8a6uBTZihjmYSk9RWSxBmDKPGsdfxLKDvMOHwsnqmFpKLApURDzM0qJtzYwG07cgsGe
pHD6gTBVufU3Hp846jjok3YX7dRAf3WLZw4+JBx5EohvVpaXd7lorCxhvVKjKhTckb0K8xwL75TX
n8i41A6lgcVCx2pF6qfE5HzbZ2X2LSf6ekdP3UY0Vi75kLrhrO/NqtoPa22zi+cqz+9Lz0MxGOJ+
fRjjAJaU145apWFp6adFT/13aO6lOq+ZoQI29tYgLj6k4gMp6azaNdRadRKVBmGkcIb6bsKAKXEi
RtMNCtOyTjVtuA/UV2o0sN5q7qhrLVS5dDk/Da7E9Za79vgS1TI+420cSMDXVOMSY9s+Dx/bwua8
NkKmFkmxB3q1Zz/ZqkFlaZm3KNG2zfKcVHKj37vWUG4kHkImMK166BMxlx6+bul439GQavu6gzVD
QTjaPrvK650jt1l0T92VCA4vnpnSOaztz0HchpIiRBmqpGuVeIwzzbrMSEr87DCjfplIMpVJPGC6
IFPuVPdtptYXbqn6e5EXTr1DQW+WRBmsBgmV8+qxyh0uUyUy53FkD3ESsfE1pH0MqCKltSm4zfxG
oMwJvOnjqqPmljT15O9K7phHao9Kp5scmh8tCVhqYZUnuW/xHs9cnEv9RLe9G5xoZ2+ufQdFfIoc
tPbpJWFxJ36nerlzXHoo9kKGm9ivgxmblNlPii3lVPfFztlWOacu8sLPnvFRuxaOr98tNJUtlJqi
/odtW/OcBJ5b5mgMCdtpZqv9m1L2E8R8RuGBHJXhJg9jn8dib/y4tPd9kNEq3Wo094mlWAgPqoJH
nJRzt+IebCCt7dxu9KOrjGBjSEi2DjrJLpb2IzWPYbtxBit8H2/N7KZbXuqnYsRad2xHzy7SjDJ9
n/aO59f7oquG7VbllX63WYXrJs5KIiKhInHv53Ol9r4zhsupybKB46IaKZ262dxXJ3tde5N6Q714
J3QOqk8qOObzLg/oHE839j7u5riIn/ywHPMdyWB+nAqjHRyZHqvYBofAskDZOos+unGOshbdZmZS
muWoJpncLab9EtFdkDRIfrdkDJVtXzS7rY0vUTXqEEkkz3tZ2nN/klNknpl/CNHcFrV5DAZV2imB
rutd4x0vzC6oV5qCBl3U0YkEFicjb1v8dwupXJWqcPH8fQF8w6RbW1I7dzre/KHxqXdcM+3rM/lU
dRoDbciOWjkDaTCPx9yeBmt9h/yH4cxcMmlEFpQrsOsihD9Ukex5SqRTxkUKHc6h7mxXgXvjyw7b
PRF13aadXXh4ArrKnZ4DvKZmx4PT++Av/RKexGKW+NEKMi6Y1bb9criYvJZUFyozCevL7zCEOUhN
Fc9tfZ6hHFv7ubM8wvnZwVPtxFN1y7aKRzqiIHQWq9udYBttT06oKEnHOvOfQKAj3h0yt+VkuvbD
zp9VHCTTUvg+f8Kth+omirT5SVoqrHdDU2H6bHiek7vd2nE6huUgxqvaiQuxu2w7kOz5bDis2tD9
UPA571fpBh8neirWG+Z3xo6dzKLATJO3d9N7I7hkUYaTPAyZFH/PBf1vnPo/l8nI/xymJl1d6vLL
X8JUfuGPKDX8m6DxI46p2Max7V4mi/8RpQbxRXUVhKi+A075nkPr1R9RKv8rAKcTcxoWPlHkZbrr
jyjVdf8WQRYlyvM9z7Uvv/d//89fQovx1X//OXLEcX5p8frzOdX1Hd/2PE7fPgAf5zVvA/7t4HKg
sPd6HpZ8n1FObeD7uMOsb8myuubZ+lXKozZMhtIuumDbDfT/rF99/FJfeZBn4efJmap8P8YWnm2P
kwrnxUDkmGnVukk/mTqrfZxY7eWBmgA+u2SqoE7ROw6NPOm2tXXu+zqa4nRblNkSHzl4f2NTiolY
A17IWaV1lH9rKtO3lD0GvyM6kv62iHSb+n7cT7pfJZrxvpdn0XdDcxBDaH6aRk2fq3xww0NE2zdP
pDDYA7etdjRI3S1A9Z6HGTtjVnQh+aLu3kLjsJfNbPjR8j3Fze6bBSpoh12228H4+gp+nN2OzFdu
51lahNpOiona59ZKVM4lcplLjfmIuuHadiJ1LaU/pmEup4MTUAFbdXztj6xVT7Z5sCtCLw098TCu
W7mTg+pZ2SbfawZm7zYJqIGYONjh73ug9T5AWT3c+fNSnKdiHZ5mrYJ9hG/3TBnWTZ3Vnw6eP/0g
rll2Th/eU7Eazr22rmhK++lY64Pnyy31yVAehqV8qWc9H6lSbodwrboHp3a/xlUlCCJqsROZ6l9U
g3hLuk27pxDz1cqjz7QaeYjF7e4Y2Ns3LyisewTEau/StpOIYVt2kra/xO14HiK5/LiyCB6V4qMO
kTXTBJdnLxJoyWecGfEJ7pDaW2OwpBNVmtTJcYQmEVm95blEDmp/N1sv37vaRtTdm3AOnhBCr2ew
fJl3NWo9ed8zzeQpN2RnWenoNb5x7ypCqvigSn+ajnTC2jfK3US05/zeF1fFHIVP1jK1KCM5LOi6
onOtB0e+81DervNthNqUya91iiPI5BTL/einsvNpXW/ycB5j910hcsvkHANxP5dX4+CrdkdhRKMN
9xsIfyLf5kdUrd16HXW2M5AKHZwn6mrul3ALoxQy/nKaq6J/cCIRA24mA1q6fpiCMkRIqxFXpgFu
xY/ctl66WTP2bC/wae6ym+lUwOC8HbJK/eS0evGkth2PPMx3V6bN17uZ+sc47juV1db4fiyzlUaM
SmappPiU5rkp75zFe5eHnbfrA69Jp8hCFBw3AY8VmVXcxRH1EX1N6OdFV65Tr4pyNy0822mksSJl
KsC6NmiETwCAl4QSs5cKy1r3ceEq3LlZP96M1L/ot1XU73YociHuJB1cn68xzUmn2tdqTk2RTVMi
8jw7zZnFua0fX4qh8z9bBjI0BtMCkpaxzGGdVfEOL+R6DC3KyrHlxIcuahGg9sOEoDxXaZRFAX5h
QUTWlWij6JbIprY/O8a3dkNFSIX4NcPoW8qHstq2qwtQSCBsRUYa3Y+lW14PmWrPKh9YsD6Fysge
zIEGmOFj16zWdUfItTOEgrfRZqoveV62iVy47fN142J4tB8J//IjW9EmxiCziKTBRDw6WN7lEJbX
0aCjo90N0TGiLehMucdOq9nnyFWq+EbS43LXtcLbdXFln2xRVtemMNY1miDxUvpQyWmOG5NxxAO1
btV5LJb+yWad4OrmJeW09k8CB2xix7/eVfw+H9ixEqPjMtjxdfC65TR8/PUNdqOyT92yebvIvfwF
KzA/hmVoqVIXX2RHq8pihHUFJsmc86JdnqOVS8Lem91PzLjQmDPWacHh79zqaTqMIuDz9cYcqMnH
R59jX0JrmHemwsshc1nde5zwZh/V3D0leotULcGnKFurL79ev4uD4oMJg/ooOX+mNmf0u1/XkNa0
5dlemukcDaJYbvPaLz7YLL3vOcfyW+INNK3VZD/A/qm+jGHd7kZUyF/k7A0fWyb2vy6NbnZNyAxd
EumVrY9J+E/SsZYznYrxcwim4GnYWut9qQqaIphNSSooHcRpbXRjHOZLGzcyP0tj5beSBh9QLVtM
aqyNVfTB8/3YCs8gAxf6lLjGgeteqh4ox6+wa6iqoGRtOzmme9dxCxo51DxdCdsZUQyHvjxbFM2e
x9L3rhDKA+w1wX3W2U80yDyuQXtaWm/jjGv2hW+Obj2e23A+uPN6mj3vK07uLrWrXKDNHtsrO6Rv
tFAEjF7PjR4576J8+6DLuEs92dO1G9BlsTXOeKTtmBKSnrmZ6CE6lMM0JHE+yoOYfbXPOFPTdkPr
QWSVOQ7U2E6YbxTX5BnGo120M+7s0kuDNqThIvfz0xBwi48maJx0HacvYe+4Ke5cIiWzvidLX3L9
u2fpZp/nIfvmA3/fOa315JAJuuNZEqf0x7Unx3Eb6lSGuztkK57pUdzrLaJ9dpLBy9L5y84ttvHj
WtAZGOrQuh5KbR3HjtmzlkLtMRiLM63BKxu3iH4uNsmfNTzZpESatTY8ssrtcZyy+Zo2hOOYeTtt
MM2q1ZH3rrTCW+XTwRmZKU/HsIyu17q1UyknsMFBTF9A8ZK1JMEsk62knscr6sQf+mk7KhpiUfjq
4DhFHvG9I7+Volxprbv0P3buQGcs0gJLjPYuHjOdDKUTopNeT9ts9fvZD5u9HS90oeKYtYSJDjmt
pWLVCOaroL7Ja3qFEtMsu6410b6tC7ZBQuArbW9LYg/zmfVaHYE8BPvZUWe6hdmruyKFc9p+qVba
EEdv8h4QR3rH3Ogspa0nftfQPPvojAHBJUmFXRvV0VM3hO4R+op3kk1GOsUicbjLm7HcjbYTAggN
RXvSgRM/ZLl35jQYVbsyNi4ESzrLuPmK8m4bm5o8mdMc2KsZRAElZj/QDjl8GFYR9MwylfM5KsN4
x4E0Qtje8RgJVne6CuPsO91V611GF8AtNdE67aRwdpFSzUNp9126kfE8Ozyk91kzZDWPvGDaAVPy
jkMIXCkSuqB7s+0Pg10Nz42SmJCM1XW7GR7j5zZurSPI6mG3+AOxM9K7s9ZNcLV6lT7gQbboQojk
2W9H59oLqvBk2K+wQHd0ooaVdY8JSXOb5vLGiYftwL7onLGvr/RaET8SGloxfYGCTQZojrfSaUmD
Ho/D0N2SalLrLv9/7J3HctzKlq7f5c5xAj6RUwBVhSqy6EWZCUISteG9SQBP31+pu6NFboUYmt/Z
iSNuJuEy1/rdyjRwF9NN5XW2MY5etGKiVmzac5M1DG4uCgQbiBX9etH7x1plDEe2qBiZep4EbSHW
L7PJXPS8BOUIkl4kD3QHKhTODJK9KORwTuPsVD3lh65LSwaYQ07tJuzmPuk6jq9TqYfxptY7ZOfy
HtbkUkIjI3UL7Ubh6fzOLy7upBrL3dix/8/6uH2Yl/XgxjSuLnjsEb3hyVKrje55XX8kZuW+eK3Q
D5orkCkmRQjyaEdZjqzEiWN1WBhYxoGIjA7LU8yY94wzycvjf2RVYcYuhfA5kz+NhRrORp8193ZR
y0DVzTMTD4tdm+rLqcaY/yQpGUNhOtnRRd4YWCMF6LhO7i5f+UWeqP/hRH/YzB4NHUeZL3XvZpbT
Q6zbqa9MJgdxLJsE6facJrFMq3tkxRkqwIVdDRDgYynHp5zS/oSq/0XI6bteutRejmaFddHaaJkN
DrPE3NyR7bLu97OZf3NVLsMpyb+KcuP026rGN6butucb8wu4HX8FG44asNaAUmMIEs81fbfQS7hk
fdsh2jlXdW1eX8wah3pBabjoZfqs27YBrSVLkGOL/bghgJ1S2QzkReg/pY3aLzX7aG9jPEi0ut2j
yPzqoc6NKLjqr4TtsCnK8rQCWPha2sgotrP2HuG/Ciaj7K4wttU8JpOBeKWcT0xa3xDvrY+ME78g
dYyfySxh+vOgyjAu7Zvacb965fAhr21zr4tiQ509OQEQtAamFgOJ6mXBR7+1D5qgpiSe9PJQf1gZ
qTBZ5053zBRZdmPR/UCRQKHbgaX2F7RtIKH20UzFdE/S19hctIjmadPAwp3Oy3nZpvgZ5bXWhhRY
ZKlQLflrizekAA05SAGXihT8O7ETYPXuVAfA/6iFezM+zhx1UWlpT0VjHS0NeUBsKz0arcy9nYsO
rNXYDlpaJSdD2klYNjXwjZ1KBqajk2213gxKJoAfAKUBTnTDqnc06ckxcWxeZyrwcMw2/SFGWP1R
MV7Qn+Plfq2nrwZT4j/Uqgdss9uHQbPyp8Q2zcNs99Zn+qphv3j6S6dL94QSgr1QdLeo5243vbmp
RA2LQKVVJ4yMQT9XHwu3Wo9GY/U+L+63Ysmude7rx9hwmW6EwC/LkSIzLlmeCqQjIEyDEYxOsoZO
ybxThrgXB2c0Td2XSNeulT3WD8r2RpJk847560jfC7PQ97Pcxqgot3hn14m8muOE8kz7Iup0Ogs5
M3Or0uYfce71z6g9qtCrMrm3NeVE7F8Jh2UbP1vIW25Kpn4dNteJz8rQOMJiTw+x6JSIRKh5Ym6m
y/ihOyWsOiR53rnNmrRocSLgokXgr87OyJypGuj07FhmFQCrjzc5m3OARJP52GvVoQdZq0PfLmhC
DLr4INW3l9qWW5gv6Xy/MAjmsFz6UIoV11/tEUnj3E3fbCBjyjeTpEXDhYiTVVoHizZ+S2fkxpbA
AkNyvXlwM2e6RuD5VSGu/OxsCokiQs1T5nQ27z9hO0Afn1ZVJkGXLwUQ3KJ/rDXRH1QXi6dyEPp9
Mo/2dS5B0uNFaRTmcgtwKZMnXRf3M/ORsDy51r42y49elrqRZ7dOSPauIC2rm49q9gbfSzvFtuFm
3d7Fa3/H1WU7DPg39naZYjABhz9uuf25d+3NX9winfypteVdXdfbLpPm8K1BIRvUucdNr4y48B2d
SmSagA1j1M4+81nLCCGOflW7+WXcBT0U1Ya8t61yhuE2E3r2PDfDFn7kIW0SY0cvXERN7cDLJPl0
TYs67hqRiCME1BBOvSqeoDKaB6teOQYgdr1zhwQxqvBcXFmNU9xMsTe/rEvBPl51WEGKMnmsSIfz
S3K2dktja59GZINRIydSEi/DVyt4x896Z7cnMTX2l6zWyfMQldqPNJGUTHJAGO7o+xSZX8RQ2Cns
zLIj9UfVqD1bUV6Xq5NfmybAhzmjiCrj9YCqf7u2sTzqaMKvEpVu17EyFWqtaYksGDqqhElgAONT
knkyRHZtJDtHs2HP4uR7s1jDLs7jb3OH/qDsq3NPWzUQ3nnbi6W+F+7q/hPjFkeNmGBopZK71/o4
A8edtsxHXt5+qWunvOaWZKHAaXEQqylBptPhXlBk34EPW5HXxJgKAROCiaLI8J1uckPN5SPwRxvn
lpDSRHUbbzWwPF6LUE9dJ9zSbs38lflNDyR6LNGc1eKgQOkC6VTqIGuhBbLvtE+yje1Ad7Y0bLq4
ekQ2ugB2Jy03Ju1OLWXOHqEZNXBuQkEVhAHzclkLOtyiY5hOtZrzobFy5o6McXdT5FN8s8hiCChU
MTCgYv3SrPxRKEXzAfyicyOz7aqHjXKZkTOG9sEdaTugiMdwIsHtUF+6fz2Z9L2Wc4quhX6UnT5G
/F3pES5VBWAI5dmey/6Q2GP2T7ll5dcaH9Ue8Shhvk01HOauWj8PLZuKnsieydo1VhbX7Czci5v3
1XOaYgfXM0WbM3qRO9TNfgWO+QTxuO5yPIMpLNBovMhJr59Hrx0wIWaTfDBaT7/ttlz/XssRPevs
9cE4CvvHBEwUJsWahE2OKmRa83ovJ5AXMy4dgJGlfQZair9Ndd7cxPk4BvUoGtSleNgShm19h5j9
aCV2caOSrIumcaBgceTSfFlRfjyYC5Pm7CVfPnuY/tgabO/bnG3pVavpc1RwIFcBufLuw+Bo+eM8
xGyuDeyBqi4NdL1qp2YxNsyOKeRmy+HSpHTDfoIyyfLtxvDOReFlV3j8sm9WoWBDOU4SFxFrld+N
/SbCEqV567tDxmyZoRc3louI/0ptMmsPqWsN6PvdnWaORWi3AtmGwUzcqMiN+QpnbIew1jPowZJO
3tZLLh5A0YqzgcX7a2liq8KNUmV+r+AG59SbP1aMAg7jlXO9B0t7shM3vpLupDGkQDP3EFnq1GQ4
NSfr8nlrmvZjahvIWT27g+Gb78xKLKcmrsDFUOswWLRjzyu2sySF/DCDI17noojvNR4bxeYq78yl
MgAuXS9Y8cWe21iPT+yZ1U0KP7urnG655fMYfbEm44ukwGmbBNGG/Ia16NEGNL2GOPo4GvFjBuEF
GK3PIYbMJRS8Jl5qvlTVBINpyS/ulO/KEoa2t6rkCtCwfBoN26S6MUO9EB9cBXPP/AER6GuyN4zR
8pWtW6HB17CzVjN0KFDhK9MkSEuoRCaO71GUrgdsmmzdraJwXNvT3CTjI/PyeG2G4jynicl2V277
Oa8ZEmuY5qmzzJkM1fUZpvpT00nMlIgRhnreN3SZqP31+WwYIINxXEV84FDdhhZD/Y5myDDI+kro
tYgWo8TcairKMGKWwgQTYmDmY350XXeMIAPXw9oTj6nL4tT08Xim/ckTzmz72yzyPCR9bOFbM++t
plNRh6PInq0sQFGWHNp+s38wIqR/dItB220FXl5l0SBta5nDihpupFLmXmoEheM1dcwdPRODW8RU
nFUtwVTxASu/c3ARenn+aYJ5DLGQ6Xc5Wv1z1mkXZ9s2wS9Ovbx1BdCtzOanKiuNEEYWWQPeBZ8p
BNiKHKvcwxin9/MIKqAroYWYO89bQqU+lMCy09QnRzm4zbkGI9qLXtEfWTTPfcO993Qn6F1DOxF/
yZXxOjwt9fog6wvhPBe2Tz1JNdd1PcP8at+U6bzrEC8FmbOc4slcwkHU7Y3KmyP27I/tkJznVntp
Z/TAGnPKd/oqshs9Ge71FR/eZQBzkOixiHARu6GeeFR1jvfNc4eeLqT+BHTTBYR983bh8j2uCObR
mlzq8crcNwu47jZVO40RRPdza/ECKLwxNabZgTYhYDx6F5QaMp1CWo3nL8q7Tfm4A9tss92cF9XR
w+U6jgPxhM0nDJCOvxIi26ydFxR29nHIswYCfkLVAu2zx0M47J3ChRHuNkZdZ/3ZzpunxUE3Rd52
zcrudS2L3rd6mADi99Sus8SCtnLJdrnX7t3SBrVL28FvYux0Zl9YT0IbPk8S+M20AN0TTSycmLgC
CD0I8tVTYZV6w5XtqQ/DKjNAq0bfV63+KfeshK2lmCN3kk+NSynVjdZyNlP8NCSu9wdptdapdaYH
4cLJ20s53xAmlEDpu8itZbNke6de99Kcv8wXdj4G6sBHe2Cnn8JiNGP23tY7TkuhP1EW5odMft+Q
rYLL1YC5unyiPvyYZMstDQRSGKtJH7OpflnhaW4KFGf7iUzys60ZLyLGiCHbUEddYhDseZDdVkfK
mtKT5S0HTsySPY1XQhiZOqyX8h7X3L6025d5rI5pY36Iu9gOm0J/2PAHn/Kkyq/7io5VGnloyvqr
C/3u9xX9jJHNUFY42o4F86n8Neb40Gqvvt7y/ET3k5yU0NuDqRnfS6N9SorsK+IU45S0mhEVKi+j
SpYwRBSiVwk6t4NFmYYZukCgU3gqGnD071AtydvVMl+sai4fiSNYjo3WrQFZne094ikUPXXahEk6
pQFNeX+fEIJ/qOvpMzkWVXatEoU05YktXR3LSrW+VU7rwST2Bl96k3xp0XKFU1PziutDHlB3HbF3
51yNRnSsMx+sujqWavtcTcb1kEz7zVoWv1umU1lgjp14ATMnxrhb5p/Xxr7nfh8Xy945pARYvHe+
tSLwAk09DEX2uAxxuORQet1Ux3dZyg/NU3XVd8MaakP7AIP2YC39fjLTY+t4IZNrcRB28c6ocOZt
OHiv7HgMURPdIY971hI+9XY5FgUmv62bXopyKcJYM74NlX50+BpmXo2DmvJzq3tHzfQeDddC6GRX
J8INT45V4EW2/E0W5t2SN4YPbzaRRKi80NX1U9kw+liWnfuc9vUnJx8pf+v2c7dod06RBrYxPNpd
ugbDZhwVDGNKF7iDv20/6Vt+k6JV1Kox5IgKl7L9oKckTlDF7mvXurGMFtE/dtzjJOP1JombqBmz
OGBOvL3LqiqGcYXDQviHRGn5ttnMX9d6rzjNGh72cYw/Me3L8h2NCsotp5D4AeW3UzLsEJ18rlJd
7ZYtPpu0I85MFl+PzowBphvQjoCZJXs4gRjYe504JV4qr7rByOjcrFp8BOhyiHLKEUjGo7pFhHzF
FD2AXVrIXeWO2R4Iof2ECWO8Q2ecn7Q8y84SgScIgchBSZkQVFruAfwkO6aDRqi8WWJNhzBsn1E+
qW92R8E+LOApvOR1+TVzHbpw6mo8R9ABeNR3+tC3u4VSjmjmF9ed7aDKkhSihZjRRW5Yrt0BrhZV
GzwdkFI622KHtu7OFTInSsHi9KY0QccViqFHlghCnIBSZLN4zLBSRzOOddLNp+92UYAoQD6BRfjT
lB15ggHVYANYPtVhp5qeTcNxTqaqHozKnaEqiKSa1mc7rk+dKEZ/0vU7d9qKnSnaMqji7rlMpzs1
mx+gOAvfbeH1NdfOw85I+mO99StCZu97n3QGDbeOFTt3m6epmQUu1fxh3NyjF0trP3VWHGBRXf3J
3u7Ndmt3VT832NrI7CnXEp7d+MzsoSFQXZsHDqA7qqvi3uGJCsGcE8yGFK6JOKwQnr4H8GqhDg2q
Mi7CxYtv8K4/iBowYhB42LHN+5w+EYolHVsJ2Z+T82XwjC/TvJRBD1e4m1skcX0+PifN9F3qY9jF
EorEdXaznSCAjK07LPrtvikHKJ5S/85cqirSXEzrtoB3E0UqKB3M3extXTiV5VU/zmEyKffYiPyz
1kAyFEyYEeN402vKOthpZ+y3oXvwYoNW2nkYXdHfJotA4hov7nXf2FMYj8DWc8WpzPZpnbxaBOKi
FodbTk/jnNl7nGkN6SOU7dDigOQxTahwmyroE+/ZkPlwg7vYOadjdjXgjcc7kER4Um9z0rMpJzho
YhqMPi92OGR2MJJ4vgurB9mBmS3M/FbpIvObQTf9XDBXUWVZsZ8g4nepTaFQeLiIocCzY+kBRuuu
KUKNtgCHzXztMMx03mZ3R2bJPSYb8EOhPxPXi6IqaVEFJk16zGbzq7UATzTVGf91tVvNujzriV1S
gMoyMGwaFbFadDeVJmrQWRo71FYqB8+0nmerXcrqrklaw/qxmW3chXEHK483mpzzo9VMorhaCLBZ
cfgOpXWGa0X0jrSw6I8DY/SM667tSa0DguhgmPpE0/K9M0hFOlhn91/zFhEcj23YPqZAcMv9AETU
+hkgozrwj8o5j/SfzY44jDW943yP+9tea9Z/tmJBmgaF3oLDVwwujqrKIQsii+uZpIoFCqQJKhwV
epg7vWZco+qgIHRXkX7uWpUQYYqzpX0wIbuopnnvi+x6cbJmepj7WFK4EgSRhxPao/pUJ6mc9hIa
G1DekZMbIC+d9QNRcz0ccrE1hXaVgKmuN2qJuThGiAFVOZY9jGHu5XQLCNhmI1v8fmTQ7ae6U5t+
kox2Ja0lX2xj3FH3uN5thiiC91hV5PqRKreGxEFks29UnrxDJeHd2ML4tnTOndfjF7bn2Q1Kt84O
YzGoB88iiajL244MpzjGqJVNyZcqV+2dVmjkBPT1uJmBqXOWBnpteEcEHA/bLBwkycWnpBd7N08B
to04MKtp3ieFdeep6sWKCWlGWUMU8drb9xDizQkNc+sF7IbT9mxjt/X+mfvevKw/u1eMkvmgWvzG
qkv3WhJ/T+3JOFSlODCX6NDO1MB9eb06mRHGOTJ0JIsZFEe6Qa5koInC3ENKkPIx8491ztBBoyJZ
te8kch4xLs/dRphXvzRX8WjSvFH2Xqlqrf1KLuZV5aRpKC43qXZqC0i7P/Sa1RwHjLsHZbXfas27
SfGW0iN1J9VS49EdIbqs0DzzWTKGWEvYR7FR9IGe8oUoEhU+xANJQdpiuufS1u0QVHJFopDHR23u
7Y8rThm4ze1jOxYvDUVHOC79IR+2OEJ0miOrlMxN3Ry8kq18MVcvP07NdNNgnD80s3pKl2y5mkG+
7rvOK3eOEmTtZPqXeqzTgJAVThlLA2futxZHMA1a7adz3jAFl4ZWbtveXuC/l3RgPmO67Go0aTRV
HQRDt54g46xISA5BuZrtzjbUeiiT0qVKEGTa5HTK9bDc48d1fdepksA1JTPFDdTpKBXkmeynB7v2
2ichiRXKp829R6snI9UlIoQ06b7HqiQuOWNCmeyYaZtYgxENM9qtvh/oJXIY2LQne8Li6skJsYhA
RqF/5GsHT/W8qwyRzEsHIQBovzGxVant1jNXPagLDOuxo5m+iovPhUv/OWQcbY2Z48ial6Ai12UH
vfq4oR49yyKGrpUd1aCYRhk6Vb48N7ZVUcygfTpBZE8rCgruvU9MAZkQZDJvX5F9md9KWTrN/Shp
Dk3QemOP9ntBBbA2+bAf9VQ/OXnVftuYN4SOZOZCr+0SpDTQSvtjkRkZzGHTfkCx5lwhZpzIeIK4
nLb+tF22LH8cYqKDvLaG5qqvS2SAQaeDubSSDGt1KW6MQdsiao78GQsJExKWVBH0GS8nNjAKay8u
i6BveQ92ddyrNOgng6prqFWrnwxTv+SQjdPivdD0kbUxTw6J/EtcX/eyCBu7U6claewHzXGHkzdV
Zrikmnsnq2XdwzXkN+Oa1g9pW383+8Q88xHXQVGV2n1TVPd44dpjzzDaR+gODOjlD6fPvZAIYTyn
+Nmbzbbv2wnfd5gZsRZubpLHaHvSbbzC2/mF0e8fYBSncGU809Tp2jGPaZHNLHtYCgg6ewWb4hyO
vM7SftQd2oFG4pNZm0Nu1k2wdJs6skPsHQexDu4Xb1dp+Yr8vyzs0HBig5PZLc6J0B9nCWenE5gF
o9X6pq2uWns0j6alDUGsSzOYM7XfvIJ7r9SQ3Qndninna3jGMRXkUlRJ6ED8fzDbUdwkbiUQF2Ny
DxCh6wFuyvFopMXq4+boP2x58Wx5pNGoqXuhARofkNahXmjUY8q2u6GnWpYfrrCfAIiy/QSPAgP/
kFQXhXsvBfW3eqIEzcnSYZ8g6E3tyR7+uMlKAs+WCu28zqMxRrhu5ZKPIn3VKx2Jzbogmr5OHAe7
ClksHywCks6lcso9AoXssODfzdH3rLLadjTLPmuDb3n5Bg4+uc2uQjc7Xou0q+29aWjfJt1zd+BE
3tEk5+UGW5LNV8cbFhvoTxQpMQE6Ld0fcseNLFh/5bvYGAJjK4ybrRm/FE6nziTVFYcyH9Yd0UX2
FSTjcGMtzLUi1+Gl5n0MWxIhrroeOapf1ckPN81QAHU7NS57EH2yAPnSZPeoiBnZN0nK0d7N10IT
oYFDJ6oshBrWuBkU45j/G0vPeNXNgfpHIrlwme8I0TCg6IFSP8nJiCaoNnMdy5A8hYAcKo8rMB5l
Mt6Iqr2u8GaCjDXzvq0ShLPEaBBxZYtpl2yyvc7zXkOWk6e+gwIpZOQrLGmiDOIv48bvMi+OBvKO
ogngjetF0JXJ9bkyRkxFxLAXOXepGHBVjOS2+dOSP2iD9szwQgxLJr5z6RAAPap146h37hqyI67K
2oGrggkndXq40gpVk1vWRlBwpLEZlORNA1BpEa+DqMH7XJKUBIKifbeM9XFrsVKMwO945uZrpXJt
r83O1vjrRnvoeER+AD4f1SZ+GCQyeIHhzuOuoFTAp7Rtx5qbdWZa8cUi81PU/f/l7f/vzy7sIM3K
H7+K2y8//j/idtf9j23qiNHpxLFz/o+u3dDlf2yb/9O2XOzPhsN/8L+6dgM5vPRA24SDCNzkR/9P
1+64/+GHJf+oOwYSJs/4G137GzspymoPP4glOessyf94Y9RF1WTlGIG2q2GFHt7YCdijv5g1SW8f
0iRvvv2i+f+NAZu/+1cNvc7xZODSko6wkPvju3ltULbX9uKfKbzTtr+9lcHhBgXKO6bgn7/jF53+
v9a4/A2/JFfEZmroeVN6pyJW0LEHURGFtqWXSs8XZh/EVhVKL5LikWFzgV7N1HtOQOhiMCLItOxT
UUnAmOmdv+udS387AqgD253jkj+r8r+kwdPo35h+/Y45+OfElj9cu/nmca7u/97fYXf/6fx0l4d3
W/BZ99+bnPzexVy8Er/cY7nOdus6PMfC//TlKfGvY/+dePW3Xva3j/HtMKlscZIqTrhfwr9N/IeP
1zeP9+9dhnExxP/pfmE7+fU66E7hu1eu40r6RviUhlwIdOw7j+XyW35ZhVfe9CyEynxkBl+zfGPL
b5OYslWK8UDirdrlS+cdO2D2uz9/W28+5Z+ruIbt2lIYnsVn/fpaWi02Ufh048HaxPR5WbPxWSFS
8xET6f+9y79yx/zqhmFrenVBJoG8OpWWQ0HoYM158/hJy8y3gh4iAhtEQKrjuHBwxVxA2frEUZu9
M0Xh52DBX+/gZcHLXXQxjFo6fp/X1wbi3GHuJVSqq/DEmL3N9EE8ewGSABFaihZ6phA+jDly2HTs
xJXj9G00GAoaRSYdTe6ovratjrtuNIwpQMTuhWWWLcCu2bKFGjZYnG1Mzx2cSp5FDKk7VVkTJX3r
HZgrNO4ycjyP6AaqKw0xESyRtEJr6rp9rgrnBmwJrYuoMM/NlbP/85N9+/6YPFTc+I6jM5bFIyLv
9dU3YyUgwmSytxD67WV5Saxq1Py3qxASwl2G57J0yxZv359VA3cp9K3br25lBsqJ532vTe9F3r99
S01OGa4Fn41tI9x6ewLQJNF7Y8rbj6Psn1uvJhqnc9Tj5KJI+fNt+81SaNAtAgwu9hDA6Ne3zSzi
ilFIsb1fE1FjGtKKDyuhSTtvs6eHv1+Ko9x1ONqwqL3Nlcf74JF2oV/AxMTZdb2TY3SpUwySqfzL
zcSUFk/JoWzgcRkAUa+vij5pa2N0UHvyjp3dRoxxOJaYv/98QZfQhV8/OIvoF92iwri8ChJPzetV
SArJBiazXsawGuY/dWtsNKKljYwkhgPZbRgQHuUwy/KdU/JSAPy6LoUSS194e1vi6ZOXZ/rLwaKb
qU7wwRwfkoQu1neRr3xi7Kgq9oR9ZB9HR/SfM2oqTAjGgAjoz1f9dl9DXEjJZdKi2vj/2HBer15V
JnPu7KGMyBfuEszKjeFEy9AgBwXC0R/MWSbGX95pm0qI8BuLSo+iDuj09ZpetSC1rTUXMQ7hm2y4
yafWRUdHAY9/ztsazAXkwv75Qt8+XtvhmzAN1yV+x7QxXr5eNG+Q8uKHaaNxaQS82DiLdK/POAlA
xeDfA5KLtc8Aq/XfTZ5kH2Nl6RL5w+BHtCyXqvfXB+xU8VZZjtdEVb0moDNOc0aGn70zuOPtp/9z
FYlXk2OXK317fYZrAEoUMGcY26sro6KJc0tcfyCA782T/fdSgvdUcFW6btie/qakndCdLYVJpL7S
0QQ2jpVeeVaVBaSeljd/fmpvzwEeFluM4/FdOhhf3376OCHGJnXcNdJxwN84MdIukPHlncrrd6tI
jnUPgNPRqSRePyHNk3oiqmGNDKDw/aiyPtK6+ttfXwqqDFw90iLyhV/5ehG1EdZMXISKxgwMOlcN
uO5MWMnLn5f593vOGrQZki2TU/TSR/36tjXeAiZhlCrS+Apvh8XLd9qMdIeMlvyB7IUN7GlZv/95
0csvfbWHObRlTEvT2TbJc347pcNwyjaZ1maJ3NpO7l1Gwe0MC01GXlVd2ElVhGM7mjvk/e5xtLLm
nef3mxdSGDpl2U8jNd/462suLDa21JxRCTiZtovbTAN2xyDgw1bPH/58qb95V4RhccRyoZbON/16
LZqaqqxnQ0UJ9oQS7Qq4mySU+r1kq99dE5H6LCGogVjt9TrQr1aeW3KNGNJaf+WOiiHyajDiQ8Ni
zfHPV/W297Cpt7h7rosilJaYV+j1cgOixkxYpRaR8mp5e0winXena0nzjNpcuyGKuho+55X0nniL
vYe6byxv18GsM0RhKmX+zm72c0jpqzeKSpsDgiuXJpb2twVgsri5nROmEiXchxk8dZnlASpPkLu/
pXYfduPqDDvSvosOPR2h8vsidQmAsXMTUypw+YiUBTvU4leMHyjDFGHXs5Fk652Jey4P//r+0RmY
VCeuwYHqvZ1Gu7ginyprW6Oc2KeXOtZ0hWJ9g4txnOSszCSHZ/Owsmhmd73AZdw3mWpvRhup0p//
lH9tAD97FNe2pMuDJEn49ZMUhHM4dtWt0Xrx+5m1tANDzdnBqqr+U0w29zVa5eyd9+d3ixLx5lJL
A66gg3+96ND1rVDEwkTSueg6aCRqSLVsiiSXiQbcRPm42InzTiXxr4+Ea/112TdtwjZt42LW2hoN
KAsxg6CwDZJiaAgrJnzjvblev13NEITZcG95O98cE60qln52nTWq52w+ilwMmZ8MpF6Zqam/9wH8
djGqa5f4M3Tab+vr1LDSDRMqbsAGG2a3kV93MEloucPgoWxG3tdRuYLttqL4qJPMfGsvRKDUVhFY
aY82fpmzs0GvwQTEkrygd6qpf5WN3HiKDRK0LnsT4Nbr561l5IIpHT/yxUARpPWwPoGKawrF5UXK
r5fvtRu/e8EuqYkguTQCxs9ItV+q5FjgwNJVpUdO6ZbQN7XEOjA0H1q7S3ZTz5iLRrnaO0Otfrso
IZKSMkend3uzKRIePGvEhG1RVyqECjX6BwREZvdYyVW7S+dx/SfH/SD+/q0GawA34ekDCr2dxUa8
OY3QmOlRpiT+MgJL0biW8ey9kN/ef/zr7YIOmB4AFMXUpf3mPNMWCfsmxEp4gK7xEo1l6TuZO91A
BtY7/o4JKdA0/G1dR0QJM09s02avQFP85v1xZyaKWr274WeHAvB7A2dZoKtcJO/shv86rn8u5AKj
GKbjSfvNxuSlqWVBd+IxyaGJaYKKiGji6Z0n9rtVXM4pLopSw5BvVtFx9iwwI0Y0bn0zh06saj3k
lCVN7c9P6y3cyTlNFAtAgku6ByXe296pdhnTFxdoJk0LJnhnGQyOgGRNkWUMcVYRcFup7EMjs9Uj
coBJCX7bm0MSMJ9JYP1VpS58vcVWEmVeRqrSn/+8390HegOAMouai5P79baAvqRumeplRCQxtRLH
Awkne9dOccb/eaHf7I50jv+30JtDjv4Smw6xhpGDkeQyQKfTdL9duvLB6DtA/T+vdvmz3xQjoFEk
R7meYXC2v/lGum5EUFjAozLQSeCBwdVH7LeJ8mKpsCcN4jbrzT4kqpjhFX9e+nIhb5fmanTk1PK/
ODuzHblxZA2/0BEgiVpvc1VWlctLe78R3LZb+77r6c9Hn4tTqRRSKE8Dg8EYbSYpMhiM+Be0U5Yh
CPm6BHg0sWDCAvmj6czYZIAXGT9wLQB6x3BAfQoUHyyEa+JP1ac4lNz/BSvf1KDVSm6oyeReLJba
Rpeycq0GMnYWpwV+FU0zPERdgzbFqweydTJQCkq8Kol+15snB4Gc5EkLNR8a5SFNS5Dt06b65srN
xVuFKhwBll6QuUgZGtENrTsCfwd8ATTTzVD4OvRDlP0kEIUJ8FXf+Hp/YiubFRAK1XAuc8Nylv7e
elIg+h+mtlfQzUaL0m6ga+CAAgje33gJQeS83TBcka4uwytJytKqnLqxmQG4tTysYJNfulsoX+Cr
tfUJhlf1XgEjZz1rai3ys2OWLfjyzq1rFEt082cbIJp2QtzQitlJyN8drchJPsdBiLg1EmG8OiAG
T5DG0zp0APOL9nOeR3W3x3NKRxGxR70PyM3s/1OAe/mCs032jFdCU30VyAAKIIfa+Daz7AFdloZC
yaGnNGKd4ZT55UnB8wSBCV0B1xAmVevsZ6M2IHX1kw2a08m0X3Xdt/gzKVXxFOomqId00JPPFURd
jD6y1kanKW2KD2YH/HUXN4qKYGbT2P2x0FvjZ+86AxgZ1cd7vso1lmSYFPdr50IJ2pvGmNSHBH1R
5zSyQ4a90sdjvc8S4b+lkdEXH2KEXv2DLWDD7jCUKMyTiEEH7gyeRRoqeY7uH+fcGL9rbai0b+Oo
q9/0A7DqHQyU+juGITa/2NaUHw1aHs4FevqAL5FrTp9bZG8+lm0OU1iAn/4oolj5PYE7+4mDAtAy
LVXm9xYkXX2fjDFWArOvu9PBT3jrkGePpngPa7UODv2k++/rSFUmgNuB9cEvTYCTGtJKP8McT7hd
H/u8OlS/tz3m1H8qus7031pdQBQ1rVitjikKWQgpA8neIyerj/taDEqNMmKefR+gOouzaJwUVx6c
Po5+NXS/DLWfAlguASQRdERCDSUJ1fyJ1cPAfKoyzx/DrFXzvT2PVYiyQ0I53zI6rIL8jh90arLA
qU48l+L0vTrj+AZ+ogJbaPUjyAYnFSpotCye+n2rqwM6sKKHRxhkoe4B3yvU88g+9/eFnjXiEFQD
VjQjgNSfBYwoF/0/bbD3iV332YOjlOmPMevGn6RS82VCHgLSiKajPWDqVS1ONUCOfwNHLf41RJtp
p6LuUrAxvqrkx2JysJ0LVAuUdZPW70uuU25TDCC9hH2GK4baDsBUFTHAw1KROjnATcyMY8Bl8d//
oKgwoLdbCa6RRv7Vk1W7u2CKQEnfDzgrMY4XAyIz9AIQQl8WdXmnOEhYaQa9o7b9niUBDkaur/QH
t8pQIatB523ZGqxckVwN2EzbMps0b9wNROlWit8YnjEIKBu1mlYJUrZj+LUO0OzfBSYiQsAVA9JJ
VKw2398yFV/cky4Wg5SUbeTvqGhfXx5mUSPYogWGh+VcZZ8QsMHRKKyy5F2thdXjPOTlh6AKuv9Q
uYS5Zc2R9h60CQLB95d+5bbEfJE82gHg4PBguf4dmVD8fFBL3WsRpn+uKQQesjQNN0ZZeZjQSKIz
xnRls2dRQR+nrhWFyHRPb5QeCB45Are/o+INtVO5RTEUEan9b4iscPHf/Qmu7S2Loi/oCQql+rJW
anRFQLpg6x5MO6yl8siczsiazh/M0rHPIyJK98e7naqlIphPm4IHJ7nvYkF9qGdgw5ESmP0Mhd6w
V8BFVYNmKU+RYUBtUhq0/k7hrARb7/3boalxA2BxeHYiT7D0rFZJcWECjvGlTBoLhr6mTUCFu97H
mrOw8+7YAfjAJCnEi2nj5bls05PgU4MjSzHpavM0Wx5hIIsIyFhxdrEiVJQQ14Hvv88jBN3gypJm
H1vk4SEfKMg8e5MD3f9xxAYO0TUV4uBGPLnNKUiYdBJg6qt0ZJeFj0SJKtD2SDRUNfY+O7ep3cep
0cyHvo6cH/e/9+3+Yiw+N9UF9pi93Nol7MO8QDLkkjuiO4YIQxzpD3dvQmNwT6bThxtzW/nIsqso
K41Ur2/ab0NmVfjfqI4XJUg81Hnte4OPyQgQyfEs4kk7Q+3b6oCtLCji8irMBeYo25vXUUKoI7AJ
vCg87qr0mdQFryXIbccA7szG/G4Dkm1zFdDYsCxKNRKO9bIfUAehZbdQE7zCLPWTgvLuQwvc/fTq
r8ZfreusIHsevdDrUTR/5plQdmCMVJB50HmVf5pw6I8RhAfOphZu1A9upEk5H8DBOIIslOCKk9N+
UQ+KkagbRt5r1If1AgFquGjpnkqGwGBsqMT7ArNk64LNaYMLsAZt4AxbIXzbDLX9LsKjVSBlONKO
wyFM+ehPNhrJ2HZl6ZtYN3KQoYiCdeemNNv36Cr3/rOdT8a31p/cT9L/bQvusLYfXLpcqBKD97CW
B6wzm8Sd/cRBAUHU8JQLw8hPDg/nd9UsWvN4/2OtjObwOjAxVaDtLIS4XrsIYQbk5Vvfw3NqRBBG
86sQgzoNyaUpMCEN/sVwttznpo52rb0YTmkct5yVxPfKqnMmKJp5phwpTtcfgZkXyqufq7ZDCkK/
k7oS/ZPFxqgQtVJsqB5em0Foxo3U+tZZWf3u/pxWThX4Jp0uKCVQm4rP9RK6NSOk6eR7haUAmlcS
3PY+qVgNOhsD3eZVTIcLSHVkv5Wy8/VAiW30lWWUvjdLmfIDzxGd7BqOW910mYmijzUcYXqETxFA
2K3iw9pG4bvT7LI4ZJQ/rgdP+SMMnXQfXfo2+kiFodW/JrHIPyFZb5Qf7y/p2mAgIEA6AYMAB7r4
cAGmsoM79oqn1K2y66vYjWG7Vuql19zo9eHKMWnWUAkw2JnLcDWPSPIaKNB5QYo0W9q3LUR4Hc2Y
Go9SjsdGDF65Y2hdo8WA2DOl1mUMRqOzHd1MUzwDdMxbXUXh25qR8GsSLCfyslcuNVTKjZ1zWzkC
qUaXnjwClAW2wNcfr+3DdiRJUIgpmaWi6KGGKL1WWmMeO6tB0tBCNthF/TAffij4tp31ppmMjTxm
beYgLsDs2roN6kJ+9BdhOslHKzOR5/AokGaah9IboLE+MFEERUVoUg+zGwQNKq1oFt/fTmsnlKcA
dzvVHjyWFtuJoxiiZJkpXlrN1mOGLsE+oFywMb+1UciF6VKCQWQseXxfzK9RytmsnYIvm0xQLAYa
f6jCdW5jbwy0khY5gEdogUg8yU3d1+pd1PX9kOnYVK1ity33CFL8MgJqu3WAA+X91Vs7jGBIAEQA
4OR+XSQorRvFaSkcF8xKg+AzCp/H0W7Ry4r7vzgcFMdkrxfIGgd/MZRj0lLXuxSt36QFOtY5cfde
DTOjOqC1nYEYNkqmF1eu+/ogQDoLEoOE1paGStffbi7Y+u3MHDuUojzatjCItdn6hGQn9SZENY6v
XlNZsTccgIZcHcvxEOTH/IU/9lINaxXdh/o0hQ72SlPTbHy+lW2JYA2RBjgb/0hk/sttCXggF4j5
uV4Zm9FzqufhQ2f18fn+hNYeKWTqvLolPgcs4OJmt5R+gNPRul6Tzu28y1odkjlyBQYigL5awwtH
daG6jBBx+ksWND0E4Bw7Mop16LBt/JqVLQtqj64AmBf6psuHaQA0YihoznsBwgePDqarRxjlwW83
MPPDxsTlnryuNpDOUMzliLhAbZb5uyLcCM5U7HqOopYPBtU0jOd1uDS9m5WPaeuj8Bp0QAkRIt+V
IGa+1GIOzjaaAxsF35X8gMSKT6yBw0Kjf/GlUypYWT3KRARRKxqjTlGeCzR2ETJAdjdSgvQY1RaJ
LjdrtbEMaytOn4fnhTy43G3XuywCaWZ3GWPTXIIvN1gjcDCHb21fLGzJtnwl14dzuU4M+oZQNRfD
CeiNuTBJWxW3vITWKJwD7+jh3VBO0MQ3PvHKzUUfglTSAk3FNbqI7PFgNEaMS7bXxAM6eS41l+oh
CTr/CxIJ6DfQjU70Y13UFJmxCkVFJxJOqV6Qduu+IrdcoB7QpchfOiMqjMRoLcvOatvZDxO9nmHX
4avub0SYlUtCviLIoDiNXBeLWgmcNhcLebYl7pfwrMcRFR6hix3etbD6UtXdWKS18WzVJs0GboKT
4WKNcj8KRnUOfQ/6c/0bSbrom5okxTcgeul0yOMe5ar7n+V2u4MxAw7uQCwgjGryq724b/Ee9s0Q
1rhHzZZyE1Si6KOPpqqKR1fblgde1iWOBHpp/DM3SIltTPg2roI2+T+AJZcxQ1wPHwLU7drAsb0q
CBwEQtP80rXGuDHK7UZnFODbtJJ5t1Njux6lScGjJkXDKEmYnrQZL7WsBloNQnHcCJqrE5K9cTIl
nZen/PMX6xlORYdTGUOlPjgWFzi/V+p9t5H/rk4Itim1NGp4sC2vRwGZqs7NZNleaNcIsbtahRGQ
ilK0Ur8+cWHtyMjIOfEu0a1FTNJFYEb4hNDd4ALa4wUwHUtE9vbzVGh/MytKvA7dSt7Ry9wPHzka
9Zpqe3M4ftEMfwA3PTRw58thI8jfnjOYbxIuTeJH3WiJIMZCPUpmCz+iSRTtJdJy56RmybAf3VyH
u4V10v1TtjIejDUDdC9rSQV0ccqQrcWRj9aIl6ME8VCoiINW6dwcc9Hg/mgNr48jjoSByGXUseVe
crjyJA+5PdFbpNOnvuvocr/nKYVZhJ/15k/Vx5xp43G0siM1VpQuqfxGxJTrHRngk550Sul4+NdP
uwhn+B3Ne/swoZC3EbLWhqJEz0OM7A9I7uLastuibRXQkt6cz85DaLbNga7XeMiNvN8YauU0UzaE
kSGTAR5+i9OcuJWwWu4eT/SUadu6QdcG3ZiNfb+2O16OIif8ImYI+LW4vDWOh8ABCEz0t2lzTv3H
CRsJb8ws6y92o0Ur2yJ8wPZaJrMDicxEA5tvVcxog+SF+36yxgl9wyI/GUasvr7s4VDxoOngcrVB
2VxMUHF6myJf4Xg2SsdHu0EjxQKKR2Nv3CJ/3D7S6ZhxzqgOWFzcS7BmZ8YNeUHOWtYq/GYMIw4Y
89LQyWb05AaheiUOG7uKchfU/Vr/df+gSyepRSLL+NCTUDCErUs15PpbtsWMEbzF2g52DNk7QsT+
NzJxHX4vkWOj3qRbTfFuqpJ6ODu1bmNyOYrmn8zSm4eSjgEN9iGMs8P9n7Vyy8PS5WUhcy+y48V9
kddT3NWjsCkFmRMiO1ahvYlr3/7RdVUz7Om0o+rriL77T6tMut73R5dzvk7uSfgkyIpNAPPOXUS/
DHy0VblkUVatSLEy2gJwfJXL/VHWwgJ5moSnySxzWacMA9sYI2VmkyXV9Fwj/3qMe0Bbzlj+vD/S
yjPNgWOEB7MkGHGNiMVHFoY5U3NxPFAe/dshp0W610wU5/djnlrfDLxR4eQjnXpRVd6/rjbQ4G7x
W7//O1bWFTK0RMcBlKNquvgZHfqWsFIm18vdEKXnpOx3/ZS/Gp9vMVlqlaR/fDoQPteTrXEzwVJQ
Q9c+j7FGlQULZE0np003sjS5DRbbRKehQqSlzcD9v4jriMNLKAkeRTANCv+QIuZeoZlfYzWWYrP9
gKZh9UZoLQYw99dxJf7SYKbPwksI5K2zGHiqARvkRcr+TBPtqWW1MYkJgzdGUCMePDnWRo64un80
bi5QfayqtXxj2oVOjphoFC4M0X9LHL98g6eKQ5OEcn44+OPRjMhRIaa6CBvG2WnQ2q3NszZpiqeU
R5CtoKq/CAmj0c5zIy2DkeZOviFP2Lhny5a2imUuDHHk/0Bx7v5CrxxRUnDKtQgTyAthsdC8/QeR
uVx0Tmt3+3pGoUwUbnmK66nYGGol4oEcBWbH7S0oEMmz8+JOVdVhzM2Jh4XVhaqxV0iMv3Uzxj4j
MA4kkRCTfQfkxLF3BXjd0Xv9RF+OLhfixejCRNqvM0NuWGAcn7ALMH43XA3mLsxMzHvvD7YWBngx
gk0BjUsNfnFAdam1BXza8RR9KJ4jIxmeAOvrGynz2rfjDUVpT/JICHvXU1ITQ7XKbiK8TmZ9NATG
KBjhGMewKv2/mBDNNF7ABDdko+Qd+2L1jDCYZzUl6/K7GPMJpL4OTi6KvxhF6mLgPkon9/9wfy9G
adt4UA0UwbwwzcLznGTFYY6qcmMfrvBuJNtGlutBvNOZXpwzaspjOVuZ5RVVWsK605oPk1BclIgN
xNWMBIk4f8KaHCWdQ4MY9g6Za+R83YE+oiGljpQB9ye7qp+zGH1df47NjS+7FnelxSVJLhUOKuLX
y+33uLdbISxVN9a7PUJTKLAfjmoeqseR3bax7KvB7+Vwi7MBYzSL8MexvBKhux9+a4hfkPhQWIxH
u1L3HUjMM4nr/NUWVWo+Dg5t28NYOHG50QFY29G80dlnsm/LM/B63oWho3Vh9ZanDHH71Q2xdAey
FrxNzDzc2AVrR5TEy6FzRH5Cged6KL58aOUOJlmDqoh93KgzmrrAPO8HgrWQ7pqGThEVNC5VxOtR
QFAPkUNM80K8wZFGdfSDACxGmaPI31V4Nm0s4MrGETSDKHbwPci6FxsH5lvZlq5vkdbP3aOP/PKx
njPlmZt23I+miZ0BcKmNpVz5asC2WUuwCrKDuqxHJK4fOAqDijb1d0le6odhUExP78xoAz+9OhQQ
DIp/dFFsS87/RYTAoWCO+zi2PUxBQLJEuv5sF81Ixo5f9Ks/Hd3v/x9qsRfDcEbrvArZIJju7Hm0
RYce3fszqtk4ngdFe7g/3urUpGgQTTZYR8vSbznaaQfEGFBzidhUAMoX+3Nl+FRY/sZIK5uS5hpf
in4PyLoljtEVoqkAdQWXAZvSnR8N1bFunPZxRl9sHwOB2UiuZA6xyCIFlwegGV5fHOzFIeihbAgg
HsFF1LadXlq/z7FS0rRij67w8N2xRjc9SsI3ZpGx0B/bpI8v9xd35bTLspJLixg4EqDx632DrKLK
/esEl65stKNZ8vjjDqo2TrvcEsuJQvWH90xCSkd6UZs29TRKq0oEZDRt+YSsR//Gcmb7jV1bFkZA
OAAfWKEWydLWDT7cn+Ha2GhU8PIhGYCkuFjkDuy5KHFk9AIkAjCn0RX75Hdh+C6N5vbBVQH8OEmj
Hu0pc/7i/AMdlJRhulNUQK8X17cLH/PiUfHUDGtxt5v1s5+hd5YU47DxHf88bZZLzFUlSWOgB8mt
rsdqqVpkypiHl9AuMG0YJwD1dH/wM33qmgHsOLK/VEHHkjcz6jVN6D+YaU+LtVeysjhgLG+c6xG/
oJMUocCy0IltXIAVx0kOplPWyENoEoJuD0a1xZFYOwfUUGk3w3Eh6V58IptDp2b5jMxcFybuuQKE
Me8Bd6ftd8sX+nenF9q3UcFQYxeFhvOUaLyA3t7fJmtRhtBJeoVE2C1XTGD0VqP5Gl4cDbV016l9
/P2Cnw1ijxtR5k8Jf/GpDEq6EtxJjKH6c/2pEmeOyBFMPlXdhtmvKsCk/jFsG9h2RiIiZRcJPXAf
cBrOx3On2rNyKbrBBDxNuzy+YB+R4jJpGCHi9LWoh0fkgbvncIisdt+KvjT3WMHaE/Bcq5se9Ngu
6w8RyZj1W+GQ4Y2blSOfs5yCLS7+yi0LRoHqmQ54QIaU65nFSRyoxhQB43HLDqfBCLXBfdQpNe6H
GQ+8XW+57XCMKoToN0LMSuwmCeeVyGNN0oIXt5KO0KAQfaN4gtJ89ybrHYynUQinnFHwZx8aI+yq
11+6RDWDtgZPDfmAu54uplt66caJ4oH6/pRWbf5JTbNPWev0G5tzbV1BYwA14ZjQjlxE6dQ2O0XT
CzyS0xoBdVXJeBVCUH3A/LrHOQAgAwZZdpFtlRtWToXBiIAS+Zwm1MPrGU6q1naYpdBhTtvQOSSl
kqu4WWix2Nlj/fp+tiT4kp3JNzcesIv3B3rOIaEA8Ulb0xW5jpT3tKFES6IhrxifOv71wsMgtMC+
fB565fP9GLASh4iflstFDzsVjOn1bKlFFtpUx+Elznq7/wU9pQ0fCjZcf5j1AR4JKPcY/VhbOtV3
sBrKneY25VbT4E+NeRkgeErSoyAvNQAxXf+OAt/VZFZsxasrC4dht0Sg9AQjAJHYfhIG+vBFCdmw
UxoUEUJLzZovbhbE417VA+xUqj6r4zNeY/g6jNg4PA7YcD+PHQ2djefY2vZwZP5gW1LdxF1cOiD0
qikpwVnhlxk8pk4X75y0gyNmB9lfnDWMlkCiU7GUQpHXa4I7Wam6aK17TjR0JoKFSfBd6VGp3vsJ
yve7+zthLZrI4j8dB9CykG2vR8sSHzmtBDximFs8usyqMHeGE87iEogy+BGh6TSd7g+5konJUgUp
GFGMWLKYIHUs5AzQEsHlF5/cprSL0zxgD/D6UbhpwcgYxENYidcTw2qoUQdhRRfN9stLVFklflHg
ye6P8ifbWOxgwODIUEhMEyIGi4A1GNqYEK3RwNXjxr8ISG9YgEhsx66aJjd408UqQuS6j3rKvkNe
qzhlptHoJ6Ou0u+I1ONbeP8nrWxVKVVGW4LaKRCCxcSrSnf62sKGI7PN+EElH32XtHOJ6x7GEfeH
WvuSpH0wlGVDjj17vcZzFtdRPTN5PQiQLweQsNegPG5MaOVOYJdQByGlleIIiwmlapWoFO6iS9uB
dVZsFg4NZbr5RQlHrTT09k2gheX5L+bGQlKw1GCZ/ukpvXxnzr3Iq5ZdqgdakO3cycAdp0DdfWMN
Vw4goqlS+IkwLHun12sYVHM5GglSJcZU8y5xdWOPmHj5nNeq7+VtG3r357U6HiJzwCCAqgKiuR4P
vYOgpKQYXrDAjk8zUFXPmEtxiKZw+qKO8ZZowMpVAwDZUTmGZO1kgtfj+YPTFFaQxhdCTa2fQmwJ
8l0Uz3G7j2xdICKd5D4+Tb4Tlc80F/pPyLrEr4dCQ7WWCp3U0oBDO4t8DcieDTwf/+wsacpjGsYm
LhlRfkZFafTUKt+6L1ZWmfEIPBK+Q0Kz2LNxa2MdVvjBxTbmujviSChqRMqdLjyRCo/2j1yBpLIl
7rdy9Okg42QL2hMyjyNP0os9awvMTOlbBHi91oBBcNw8TcTaE3TZLWrK+lDUg0kKdap/iwyCxD4e
wiphgjmN0Rk3h7eVWmoX/Pfqy/0duzoUOA0GoxYKwOB6VgjqaxjJ867tB9i1c9ykj/iYOA9K1g0b
hJu1oXgagQmRFPabUJPAtQGk0UtvBBOPcThoGC/gI022uyUvt1ZypRn+p2oP7kVf1mAUg+4+PUpX
AmX156iuDHKvYjj2eoD3SRWGxyFrxiMmTtGhqkN1XyGpdri/tPIrLW4v5OCogtNvkrmGXI8XG6Zp
nAHD7Fq2Ecv+v6IY+wfUHoyDj5TmfjKi4YNjZlgeV/2X+wOv3Bxk+AwIC46m/BIuMocY1UQj/cuk
91sPkQvrnT0OW/oZ62tM91KSRx0HtvD1/CYnxFOZHMZDoqMKoMkrho+HQcsx1DNRfwPVEX/JRqGh
nxUAO7ooc5hYZyMxaIDdn/HqUlNuVuUDQyfrvv4pdqekJJfASOux1IOz29rYHDhT77RegcdNgYaw
Y/0ObayAcyVopo1EZS0gSaS7kC1OCwnQ6+FTLW1Cmt+AmOs6eRPZwfyf5QYzekITLkWTX3599XR5
xKGMjHYSafOyIhQOdgBskXbRUNO6cK3/sN97G9bWmyqwvtSa+FHkID7ujym/5mI3yxcVZ1fQOCE0
Xc+xGYC618kIMBTDwG+Nn0171UGQLxhtKp1z+UtNLOP1EQNkCfmzlDcFrbn4rJbIwpbyAhQCN/5G
sabdN6g2IUcz1xtndeUipb5GqilTIBBdi9lZtWmhimzQG46MPtorrU4ZpbHiEm++Cqb2rrBasz8U
oVb9G9Rz4+/drFZejyhD/413AkAveagW0y1qTC+jil2slYqe7exEtZ4bG/+OfW+1VbGxaVfCMbGJ
96EcExbf4pLpI6UPxqz3vaiJ83PVKd9EGQ+nScNl4/7W2RppcceYzTj3hsHzHysFjLXMIvhcm2G8
j0RfbSzhykm0ybvAxGg8gW5iUoaihB77HUyQbFR4NoTqEylCeMKppt07Y2Oc/2JqQGKIf/DrIPJd
n4pSCIo2aeV7QsXJYoeksdod9abNfgtt1rdAjmtnkEIKR4HeAsdikc5iTF6pTWsRcS2zwTZjjLL4
2eUiSDDxmErqCLGu4cYBgHWrq7v2DQHMA94gS6aQswhxrhitIUTrxJudGJNILoTnvMjUvcA85/j6
NQU5p1HJBSdFIfd6TZUxsrhbYPNUBYaEHa3KfWMEqqd1zlYRdW1WFNbprZH5UJeSf/7iisb2TC1H
us9eUgzpu0zVMKkrJ3vfzxiubgTQlTtKAs6Rf6IFyxt9MS3st5V5yExeVqHvqxe9wkrkNPM4/62m
gf8f9rJ9cwiGVHwhQUi3EGlrM5X0MuQeLIluWozu0oWCBe3anp1N2ds2s8ZT6TQo0IOC/vL678dl
yLOSmhOvrkUsxRs8xMI0cLwCnYNTHYv5UPVR8qA2+l+gjG1XorTkQLKkc/39hD6B+VQYqnGd+am0
BPIuwLT2YRWP+AnWW/tl5ZqgLQr+jfIiPOQlnAfpBNMHcAfKONLNBvSSOX+qwOHVFNuL4JuV6024
t/E1/4/iQfHg+t306/7iysVbXMOEGZQEISezxMt8HYfwehYF0Be9xMW7brDu6RFsP94fZWW3UHKh
08YkuY+MRaDB27dN9RDAcTc69mmo8AN1cn08xzUemPeHWonYAOB5gJC20chY0qAnrDfjTn5CqgzK
Hlee8qKIGDGk3JwvvZ5br7/2GI/qN8VhWFdLR5GIhMI3Byh0Jg6T7wusCR7aEiRKr7q/789sbRHJ
zRC8IlsCCLG4ztsezQtEN4NLaBpJccKXLgj2WhI4zUmP4nwLFCVP8HJnyGxcpz8pn6eLV/hU0f0l
1ileB1LixEs2+Ghikb6LEbU9xIaBL58who2vtzpH3nTgsGTXa3kjVVZdNUif0Lvoh+bCx/Of0VGy
3kLGbI/3l3N1fjyGacxIMV99cdU29mhMQ1NDRp6B9B+SuEGS1zHryNrFbTerb6sG2bADBoCi8u4P
/QccsFxbKXRAiAHPBBf4Os5gGW6LFvVfr+aCnf7p3Lz4Tj/DLndGnbjjgYI/5jid7ufp4xwpOI+1
VLURekmsr4WWm/3enAHW733HDjH1nEeL9osJBAJ6hGLE76PAkh6Io4nnqRJ29acqzRNnPzStihhU
myjZPtem6Acd1/gzOQB+uVBxtAf8UVIsSdFDeKwDH8Ph+/Ne+7rEV1kYINtgC19PG65wBkyeUhl2
o8EnsJL5noqL8zlT9GbjWK51K0iheMKBXaSj6S4SDM1MKh3XywC3YPSYz2C70XkaHbf41YSt/piM
9G5O3Vz54gCmfcJ3CMaYdbLzMH92RN2X76uus586S5TGEcs+vHNV0wg/v3pFQB/IYhd0eLKgxUYY
CSsKqqsKIiXZJ2yy3XM5YXOfqqPY2HMrgZ68EhwdHUeNd8kiPW/7WHdhvHOckzZFkDxD560oo61l
l59wsbNhMP8ZgZTrpsRelKXh1pnBzo6M8akqBLoCphQ/djU2XZwbxr8lZObjaCVfhz6M0JfRft9f
05UbgJ8gyRL0BgElL798R+UpdxViCHRqTzGSdNgVUTkfgXVoJy3Jg40+6Mq2JibTobeh+soGxvW2
bmYrGdIG6YYEMDKm3H26N1wlOneK7xzuz231K5LGEpOR8wK0cj1UNY8iNjuheCZuKh46TJM3uLW5
AUtbW0FJViQ6SVO0G9lLesa9hG5chjTIP0TZODw3uLX/0A0/+ZgZ2bilIbs2Lfa/xPugt0mR8npa
UV7h+TH4itcEBnbttXTqboF43l+8lYiPYgwpKwozVKuXoPHRHTJMWiIqrskYehPsvz1+SfGRhAsx
XnfszkLQN3j9oLJdKoWFudWWsIqKhkVmBAMdwjBADVtV/AehNfmbFEFJlO3z6oPeVe3p/qAreaWk
i5BtAYsCCLDYJnVTRdY4ogERhFH5WUMn8xi0FeCxWUSHUamzxxEi8T4cucC1/G+Q8Sjv0bKAiAAr
dkl4UJHzkaJZnEBaNm/ytswPmlv+9h3KV5IMubHEt7uHSC9lnmTtni+82D2x1mqljnmrF862/tEW
UyhpiNPGKb95b1EIQP+KEZDJo0sof8WLt92kV23VDj368WXjvK/7unwL0rbBI72zn6tM2JCjSsBi
gC9enT4zNJU5ShAkDQABFhPEdcqP0frvvLEPO3WHp3n1vfHnGe/T3PS3GMUrE5UPLf3PfuWBuRgt
jltLDeK8Z7QcXdEECHN2DBj/S4xa0ldHrTrjFDTCHnZTaOJWf3/vrgxPYZCciD4UtbplHambQ9EP
dH89siSxL1rqA7t2tppdnkT9U5OD/CrT1H7Qu2zjobk2MvK0FNgR4EHjSIbFF1/YxUWmR41rILj6
NboFZfqo5gZG1UaWD2dtDpzHuq66A6BW/3J/0n92z9W9iRgNLjlUnEmMeBIuTizySfgguObgxbPd
PyR1aySHKUfWT+/D+TxiV/xUxp345k5dT8Mhak6xKvxdZTUzXHr0VxAGC392fr4lSXJblpe/TOqw
s+lJWc3F2y2YHGOGCot7S98TQqquUFIkQuM5eNtj/W0dtJLF3M95iU9vpZWpvkv1IZ93/F1xvIG3
uAnhUrOHXg//BQkPmtP1JyoEhNUw1nuvGxTrs5OjFpSXs30GGz5/rN1QfOrw8f10/+PcXIcAxwhU
9F0cShqUjq8HrRSqg6CkO2+IO5R7Fd+NL5M6xR9HIx/EsUbjNd+4qm5CGkPCpeLVxX94B8l1eLEV
cbNjyYOy99y8bAHVR9NRpeJ5vD+x9VEAvkpRJrzGFiGtsVstKpyGk+6m7r/CJfVt9TnYuIxuYRdM
hr4RJWiuP/opi8mUVQSvEd60Zwy2c+70IqgPuW9p71Jh8z/teGjV3dDk5vMcFcU73AUL50DGJmA5
pq0xHF4/aypXAF+lugCwvOu1rYzUyeso6b16cMxz048F/i3uVjl8bW1dqaYI5FDe/4ud2kwlTobo
A3t5WSj7Mo+t/eTU9kawvNmalG6ot+MCKZ1eIC9dz6Ww4VbbWjVL0nii70TewghrU7UId5Zb6Aov
nvHVJSM5Jo0x3LfpFRGlr8dsyyLsG5CbnkIi+q4z2uY5K/1hY2+uzoz9T51D8n6WAgM4+ZlmHxkz
KQwqqoWBC17cRdUH+pD6WYtCd4tifRP9aeyiTQTQiVhHkWpx7QUjctAIOEzenBrx0QWH+mTndfzP
KMJyN2qBfda1ovKCNgpe25aSI8vXEhcey7p8sFgRHQYa9KqnKFV5MjIRvTcmCtSWq7SvRh3Isbhd
ARWTZxNgrj8eL1vHbktl9sBlGsfad6entrbCf4bawLT6/kG7vToYTKKJiSz0MW92ykjbyW4tzEqG
VKm+iEEPH8lHneiUDXXv7noDgaRd25jtzyFwjWend8e3cTy6zcatcXMWqc39QU/zQ6T43CLOKUoM
jtnohZcrSXgwQvrzRtds8TRunoFyFJjEf3hgqN0szoWsJoEPQksbA9Rqr0/psB/EWP4TdUa+kS7c
Hg4aGTw5aaACs4L0cv0VuRnFCBtS0CDukvM0N86xzbLoYEyh+yBa0331YZQyEbJGjMayVCG4Ho9L
AV3qLjQ83UpbE1P0GN3HoAyiY5zi7LoD8qVuvEHXVhMmFqkDKb1Go/h6yKIrcAfJUM8GcBUeQJX0
+1SjJVUoQt24EOSvv8q9eBHKmiqgOJ7VsImvhxpsN09mFepQaXT2uwrV5kvnG+r71C3ybFfYk/YG
xlhzQXhy+DbAE9kSCF39Aa7E3nMR80kXczURYozKEJrUoEf1D1SN7eoBliLAWlFmBeqaaGqb57TO
8HWiInvJgSv9vH9W/1BqbhaBjQM4EAFR6BrXixBmTleYnet6fadyN5pDJLFfLenqvxhFDO4XMjvK
GWnXpfXvQGnNp3k0omet9EX5eTYQnj8afWkPzwPa/ONpaKsp/awMvV1fknayNcwLiiB7k2lh9k9R
UmHYxXU9P1t90yn7aaiT+an/X9Leqzduq23b/kUE2MsuhzMjjiTLco93CDt2WBZ7J3/9eyw/34aH
GojQ/QVBEASI13DVq5yl1tSPM+Du9qjgjDmc1yVafnlZjcJyGnW6cdKnpQkGxADKw7Tw1IVVjtWr
hB9rlLMIHZPLMkV+SzjzTXOmZX5W0OTK/KZPGtVPumLUgjLt8o/a2mEu3CHjOQZ651X/deaQo3FR
d4RbWVHquJvYaf9DqRo9wh9joInvNl3ywRbuMvu1LTjTsWel6b0sh/xr5JGi+eqQEcmgBt5MR62o
LWLg2jXfZd6Sia+YoxjqzrnchMM0fejBgRqlbkLpibfretGg34KuSPs6XAehBN0wLiEuN8Nxqswi
QKmQ8zn3xs7J3NymclAJhQKSjgsMUOTtccmqGFeIsQqnWDVORjRUvjdPb0TG/hkFKIGsqnH6KWRc
f5qBBCn1r6gMEy03fZHW9bk2dMQ9FGXcmcVbH0SdwpZ8aYnkllfRX8H2XCTxsGoLQ41z+W+jTz2M
HvjOO7HazWHo3DBjMD3RnLoeZpg7ZDWSogpF07XP8SScEAMtZecyu3Fvkj+qgFv+BE7bLlGkT11e
pyUSUJGm+IPn4D8oIu3outmblbq4N8kJgbiACSBDkh/817wtfEypxxCz0a1MznDK7GClnrCzOjfe
OqaMdxWUJO6BW9C20eJZNVLnJS5rHO4ICzGH2hoC4P/1GTMLjDVfvwpvrBM7TsISUPylBro5VA5X
f0lLLw+pIbkPVoSGcW8me3n1jVFQQOHCp2As25Sb+zZvB5w0uzyH1SHKd9gftsFauXs0wxsXhI5v
myTQw9OGaXy9RI7ZCFHT3QhNrRz8fBDaEQ2Hn86orfSaFtRP/Jjnb2cGN++ZPLsSiA0qQNbFaQNe
jzr0vQYRrM3DyUrLT5jBdJcxwjsUMdqs8vxKNJLIOqQAihF9Md4Llwbm//IbEBmWJwEm1DaDVgxz
mU1zzkMkfd0PFPbmJyyWHL+Jo+xgp2v7qChe49tLVnzLzbb+/PomujXxaGODNGPykb3aXJJ1zhs0
Vm0V8t4htbhMxj+RYzd+X4/9QVf08hHPJcKZN4+Kbby8oGmyg1raLPc6tXPnLU0VrlCSnuNe1c+N
PXdfOnV2H7Na/E7BUHx7fcwbGxkOKyGDg9AEVbNNRqFVZd6v7ViGXtUYT02lNH6iqPnd66Pc2FKU
saXJJWUoABObOxqtIFBfjVKGgAzc726TZeI4NZOo70qwiXFQ6HFZYSUUZ7YvKg+BjbqL2vT59V+x
uVzlxgYGRlOOOpDEMWzmd+pdb8BZuArLKOq+Reb471Iulq+kg/7p9ZFuzSrD8bFYPQJl2ByhRKtX
rPJ4LJoo6k9eHlsnrDTE+fVRbn4PsA+eCjD1LyDUSZcmrdmuZdhlJNl0mlu/MiKHnEzZi3E36fWf
qZOMbo4jzAJjS53oLKvKStxvQseZ9S+TkUPcGxTO7iPCrFYXpno12mGcJRmSmXhU7bWYtrpi//cD
sIyj7YzSE3Xe60sJPkPUWbFahlaf9o3fqfh13eMiUrzPJ+o3pxqU80PXYD0QtNHqjvc6dFjliJvn
LE7TrM3JoWjrt9IASDsA+OIWAUiUeOoFBEh1BJfDgAVGUxXfDUu00jrFxr8136PBbhf7z0gcUEqn
GHhSJrmeADUyWyPr+/wyDEX1pa/c3s9QrrP8HJ+Pt1Hw/nwVohb033lFGWqzfUfU2Iwhb/KLW9vr
R4QbrScWFquyGZev1/fwtsrw/41FtZRCEUHPVvIZ+UYVREyZX8ZEHykyJrEVB4uS2YGd5ojUKSiy
ar5VDjY2XW3fwmgZRJoHRQYkeucC3tY6/+/H0KeBPENtDP+B60leK7NU7K7ILxYZRX0EUDb8V4i6
+tmqTf0AOyI6ge5uznNspumRm24MdaMcNH8iOg1en5lbCw4SitgC2irJpTySf8dnXVuDLrDERcev
5+vQLrigTVV7yfN4Of7/G0pe338NVTWDGFf04C/JEqUHHNyawOGwwxEq9qRoty+r3MaAOKVCC08c
9Y/roTqjT/FX8hgKwv3BdhLjbk6yNPTmXpwblOPvliR+Y8pD1YiGH/QPVWrq6y86xzrC0lnZFpdk
jpYHqELWJ7LxXfHi7R35ZxhZBiCmBpm0rVMJs6u9JamLi6302a+edlt0cHrVOrvR7BzmWIjQAoP1
Bd/heC9m24TZbFw+kZwOkjohGxXQ62k1aIJbq5cVl3F0l2Map8ZjNyllECml/ZB23d57cGs8wFfU
K3h4EBzchA26ABuCtn1xSZNao3ulRY/6hAifboy2P+vznrSP/P1/1Tf+fB80SwzIuWV5BDY7tLRn
r+/gIF9otDkfIa4LPAdR/X3rOQCcQaCCXIuBouDW8y01C7uzQYxepnrt/oUbGJ1gZc+PwLl33Lhf
Hm5GwkxGgqcpAWzfUzNKkmLRS9bL6tX3sb6IU50sywkNHGUnSrg1dX8PtXk4uiVdDNyHiktlVY50
mNUeEDR2d6bu1oagBkdPD8d2FFE2N2c2dLQ+MZS8eAs1mHJSnMzXcOe7Ry+iO3f8PzvB3MuLhDSc
pF8qURK2bnHhdmdo0eQY+aXV6PHaiWN8c1cQ6VEvsAukNxa/H+vO27u/tsi0PzsRtzpp1QPl8AU3
BASsNcyiKpBjXPr2UDvDmPs9vQV4GXNSfqoboXF7qt6dQnHlIuZBeWjWFS1WrU6+dsAvfxh6jvyA
OxdIDylaNO7srRexkrwMwP4AZaJJS7y7uQxcXVgTr21+qUvL+hCLigioHaNPyLCNDwv6GXdNnfb+
nBNzN4WrolRsGYd47NzHvMLU+fVD9Qezuz27/A4p/AwpCmXT67vJUrN4TPuxvEg4b+ljnkR/PhOG
eZmKyW39IUGOOvDivFhOylQhHOMiyF/4qWbk7gFvT7Pw3ai1QUCO8bIGk5LO0dOEB1iLQ6cU7nUK
+tdBmrgKonx9q+9Znm3TFzmhki/M9iYntbdaMkkDuS317OLi6ZF9NLXIhogATsUZ3PZRj/L6HOXa
jzEp04tTtelOiHTjaJGBImtGNVBuuc3dJ/2GlizRywtkc+VpUsf+RBZjnVukTw9kO9Hegt24MSRG
hlYLcEN6Ipv9w7lSACfrxaWkchQWaoUta2w+UNI+znlmnj3UZu7L1W5Ow7JO92XnarXvjFPZHtRG
z94Ptdp+TCK33/lhL5aBdhQEJaAdEscDRvx6I1XYnXTLEtkhunjfGlpe74Wy2NIx0rpr67Z4MtZ2
BeGygnDIayt8fR+/uHBkd5HiHAV22TvdksJqEhy3zWc79JQqOVZd7D718Tg+Mo1IzAHAP9RrvNuE
exFUUF+CQI7Ym+ylwGO6/ubZ9aDYqJkXembZeA88KF1z6CZhinvTmr0vSpa5F2NFzcy3W7d5PzL5
tl8UQ5YEYjDjJ/aVilsSApkVJr8CyiO7+Z1qz9llNbv1nqdc34ujX+xYfjTZPpqy0Nb45yY6iBNe
mRxaQjg2ydfMiJqz6cTi1HFZHWjl7VGEbgyHyphs+qLUCP9jkxumMeixRJ280F7L+UPkdBgNN4ZJ
hSxWfrpN++mtG0FW6xHyJvyR+LzN17lOrI4mlZoQPIvR+0JEw4Mx6t+UPDLfF8Jq77Sq7s+vD/oi
YAD0CCtbhlvUE+gebvZBUTcjgrpemMX5Erpm4x7MRSzHaUIy9/WhXhx/hsIilUFcAkmga9dDjUM1
x1E3s+XsCm15N8vxCzUXNfr1+jgvlw3yNzhYwNsggl6oi40WpynSVydsptyFk5AroTPEEzDHND31
daMdXx/v5fVBNkWMgkQkACTm6vq7en1ym0Lv3NAa4vbZE1V/11hqeRdbdXXRZm/0Faeq3rlz3B+o
re6x0F/eHyZOI9KFFZYlqe5mWgGueOraa05Y4D791EZt/o9DLMGoVml9r+KEV9pzmjdSvaS5jaQG
IznMv0E82ezWoe3LWNDlR8NNWc+iwYtj1DLvRC6xV7S9saAoHFIykIIXNqCz6wmOMd2egf8pHHv1
c2QNejilqnMiiCpRc5zzL6+v543hKBlI2B1oZ0BcmwmtMMCpwLBzJOwWB2Z1Hrt/Jlek72Y0q973
0zLtBFa3B5QmPqpUrt4SuxdUzSdKAl7oTqX7EbSHCp2m0r45Grpkqdb+9/r33dgw4C5oApIqAyzc
PsNDnigkrZoXRjK9mqBgvVvEoD0ZioMKmacN4aoaw+n1QV++N4A9uN7YKETxL0BlA2INjru2XtgX
phefMdbLaty1EgdDWS11RIgAqPId6zHtR1W0vbXzxL+8eyTQGqgs1W9S6Rf2MVU+TLbNVd7y0afF
NcRdxEfu1LdujUKSQq5H/sUG2uwcFxlDLNpcL2zaxvzaQMO5VGm8hx2Xf8pV3Is6I20UblDJ+oIz
c30c3NYEOW43yQU6UHdsvNoKkIDBOBEpvjdf2ddDyZ37VwEHJ7Q59lA6u6A8FB87pdOPiFntRfI3
pg1qCHufvIvV2ZYg44ptb8ZKfHH6tQm0YdFDY3D3gDg3RyHKxl1Al7Kpcof+9S1zUnuToiGS5rTF
GqL5NF2seDV2NtqtxQEQDgFXmquzUtejaLGmFU3bpxcjK7+sfZSfixYB5Max99xNeGL4s7YbAaVt
rkUMBPiuzcOjF82EunWZXbrJdZ5gxMbfRkOxnzRgK5k/GCIpg7SEceNPiE9nQZy6ev6lHK3hvYjG
wb5US5KE5mhO6R3G7Hg7m1QnnxIlz/4TeuzWPkd6Lg+tO5cITthANIMkG9R/ARLaCBdoif7B6Z05
R8w/ShOf9r/5mLgFkAnoILLlQkg7+rhyo1jaJ2t68Pp01E+51jf6Jy7eAtpZ3K24L9ORJtDMC1UK
NNHXQCMmLUp/cSr7vY1PvOqDnHTyozKZvGy0W9xfpivUOsiXmPdGtLP53l2GrPM7ZBwxOpuadXlH
kGvdW13rjeTQrvqjmr3sP2gPzrOeiDgi48s8IJGjVv+mL1l+yHMsRc4lt/+T2UZRFUy2M9UAOLDN
PYxIlX7NFDh53TgU3mGyrALkywjIEU9sJ/mE38C6Br1p1UcjcqcBmfXZfrTLqRyf7dU1PtaWB0dG
QUjoW9a7aUfd2bDe52UilOM0GHPs27h/KickNpsH6DVdepiEIr6n0VCmd6XdprPvdFrrnaDnJuXB
9RSg13kKXBLzyblFnUy3mqdS6kcE0dyj5YVxcWOGwFqKX2vSZV8r+LwNjaMEPSwF5+jGt7retX1b
JKMSpClylIes4i/fVaz6CVS8IoImqr0xsIndVFbKBujd97zC75YWdHkwOYtx7xRILD6iJ7F0z11s
qL/LatUM6eKq2f4IQbV5r0dCnDO7wpo+phek+OratP9iwBaPh2kV9F+hVi7sQXeunlekZBzfyrym
RX5fb/5bVzdPwpYhWQ+9sIRvpW7mvUc8Q1efxtGmWEN20j1w4fbw66VuqI8as/NDmRGE8b1sLLIP
EcyXagen+eIU8pxJDUYJR0C1e4uCi8ykGBMzFhcldzvfXrXouYuG4cPr7+ftUWTwA2SSO39zE3tG
uyqgjDjrg14HStwk7wASj7/eOAoXFhGIhEUiTorYzPXtZaeNpi66k6LnGk/3GlJ4R8su36gGJUNH
KkhSOlCnAsIzdj3KwuM1t0JJLukwpYhm5uvREENGg20ad8KOW9cxzBhas2BE8FrZXJFJvqb9mubx
RVmVGhHKPDrOfSrOpHV7cNIbQ6GISANCOp7QgdjMnap31WRljRJGWY8WfdMWp7qx4wejH709jwW5
2pubn20gS4UatBQAptcz2KMjo7tY+13A2Q5He1HF0aqs/IdSxPkDfcupfXsgwNssRY8ZUSN7ux4w
Lwl5qrGMwtXp5gBmQxPg+bdbYXyxy0kYAMqyNcAhk7ptdkaftE5uL2SjDaFhkDeDd/DaFns8IAy+
Penmv9bYijt7KYygsOPqfmyWn/h35EG82uUd0tHDoW+r8e71Y3EjYpZCDEStoMAJnTePOrbquYGz
iRt2Nl5ASIol/+R6ox57x62+m4ttnZMqr96+dUl2bAkcplnKBXM95RGX65qXmRsOVIWDKNWa07jG
9RmTamfnCnu5ndhJsk1KN4uZ3wJEltVtq8Kq9VCL43zwk3iO0i+tWht3Uwka4Ec1RfUO+PrlaZHK
UnwaVtSs+baWHJdm3s3dqIXpPLlBiwjlMdJx/Eax4I1mc1w3RJWglIkvJVJs+3WR6/b0IFc1JP2y
/hmRcP9C7L83yos55EPgAOKNhsst6k6bm8ZOnXIoeyO9QIkTvR+rCNi4IEFPKabCvsdbtXMkX8wg
7w6NbbqeMvuG1ny9PyY1Wa2kL8UlzqRKj6Ia96Iw10OcRO1OXnPj22QNDCgCO4Tl2lxtuMvhC9iq
4lLETYHZZymObd7356ZS6wOSM7vVSXl/Xd1v8ttknVgau9Bg1a+/jaaCZffpJC5mn2LQ2ij1pAQC
LfHnQsnW9reu181vV5mHTwuUs4o2/uzcDU7br289hPwQQHLUxfglEvh3/UPGobGGukzSC8ip9SFq
ll+5s5SghY09DyeQdy8+Wi4nprEA22XzabOD6qFuFrehS5iZo9scm3S20V+II/vQJ0uS+8tcO/+J
steIEPM+c33VLBz3ZFRRDXaN/uVnnQZtHFBBTqNgnuJi8MkaZuI0RJilwW7XBMngCHGYqkp/SrH7
nQM8wUgT9HwyxUnpJuu91wJ8P4sO3afA6ZrlwfKWWD979Hu8UI1nQzwYPKrmoQDWQDDmzfovu2+t
7uR2+fTNqbR5uQOP2TnHiFLyP6XpxunZcPNuPfVGnp9WbRrp7baV5YSk5Shcal6GoZw90jy4V4aO
MDd2oJ4ElonF0wGnnqE/DKhURMekmvvZ10gvvhceUJyjniA16ksdTytIXRTV/BapgY9dN44TYaoL
rmOeMoDmFWwaj8yfuuuhQog88RXIEpGvePai+2aOsP0/c1HZ1aFuupwDLIzsp5W2aXQgghT/xjQ7
zVOZet437Djb+J0XI8MBVjxqzy1RcnXITczGTsNi9j9FoUX5abDm/oMmapSmyypFVLg0cBMHSzUY
D9O6Tuu9ASsYzWyBk+MhAqzxDYC9TSKEhiCWhp5Y7xN1mRAgKWX3c1RbQ/HNIap+9ZFg0evKRLlT
SyNg3rlq1A+ul4vxUKrzYvrZHBu/17wovosetDfW2ihT6nmMWIvjZHGDoGKn3pVwunoAwQVgmKlU
fulYsviu1lrflwm9TjHq+c8B5vi3tux6z0/GD2MfVEOUmjjxGt7HYa2H9AgQasmO8r2efJu4VBqB
ZeNvFr15zAxg1O/VfMVv09XHIX9eS/p2p7GZmjZodGX5NKbzYB2KfBzPSrakxtGMit6itpd6T267
4AfeMTHOobfX/li4+JfjvmBE1QFEev09zwXDmmlr9afOW1Vx59iR+buaa68JKAshQD8mHczZfFiL
53gWVnRq1LguD3pvDmlQdkPMFlCVuV38SZu7D5FQI2TUjcpoHtSYzNPvy85ygkmNDIHybdpm/rwq
/R32Eyv6ohrAk3AenOKpURKT02BPH5Dl9R67ylQ/QofusceM+zz1i9HOP9PVzRdWEx+8Y9O7bnzu
HKP7HtPRr3CJa9bxR6yvkxYUXqORuorFas5J6lWfirTDiHhFpi85JJpbT4Fbj8XdnGp1i1NHoX/o
tcRa33lonP/TVrb3E+WSSrlHGk/t7xM4c0GvxGl1PyV24sL+zyZwT7ORa74Y3P6pFUY+n7t6spXz
ouBsdOisyPtsZ9Y8fXS6mKnUM3Y455Mw5KkiyO0/ajO57POql118GHLLMi+siv4p6tf+a5TQMDub
5Vp/qqu22VPK+tOmun4oiOohHoK71KQ+qHy5/irqjKNjVVUd5SQsTjOfC2wkPN9oVK8+OnVURr5B
RdF5htFW/3b7WhNB71EXOZRl5HwucuHmft0ntuPHmoLU1utho7ywX/w4ElxomBDWiTyuf1yPfl5F
YTW/mIpiHdslolM2NfbZ4F489xTxPmvUKg5iSs5asn57ffCXb7bMdwBW8lwjmLwV9naMKcdCbs0v
jWJVnzUd1mecKb0fFYYQfqWhWfj6gC/jEWJjGLS0slG5I9K6/lozm9ZuTBxxgfXS+2NJ9WItGsVH
w2Ovk3xrYolDuNOZVMDkm3ikBwWhmk0MKKRSh7t4aJ1/PNzWT7miu1+ryrY/82aPYZ3GaCcpSPrs
xMu3PtWSarSkK4Rz204dVETP6Cyb8CTOtAs2dOaZmpByrmYes9dn9UXqAfOUpjl/I7iCPNImKID1
vFAs4VNtVOlPOAzn7+zSFv400YX0k4hCFIaSe13BW6OybWm6GKQ8wJqv11KdEjVSesCTs2VFX8Yk
Vg6NzWkS/VQ8DjU8P+KIPSH+W7P616BbGHXVx46jZml+WduqOltDm99PTa4HdeNo59dn9UWeyaxK
xRc0lmhFouR//X0g6tCsaFxxGWedAIOM/gnv8PZt2iCSRc4oqHRQDADIu5XMMBL0yeyID6JqqX+o
MyoC3WiVh0EZTc2vcKA+Z8n0TdG6PWbmre9Dl4CsEUIoSLBNwlonFIsKLM4uJe/euyxf3O9Ousv/
vDkKLR2WBcYKenDXs1iMQokcqlKXkWr9MTXbgTDZ28P439qLCARQL6LaLNPv61HcAgBL6oAzQ77m
MEdzftS1wTzmaRsFWK3ax7Fy/4dDJ9txzCDrB4P+ekinAlEE6rC4uMU0nfpUK+ANtEkAmKYNndVB
x8/M9uSdb82mdMSD7A1IGDz69aAIAljTGoGuEnMXfRl0YT5T/E2C13f+rUNGRkMnjDsSfP8GNDVq
BiQXEReXfG6KAxAq7WA3SvNhMKtx55DJW3j7/JERc0dDo+WV3lwiZNtSIpG3mdRhTP1pwEQD1+Ge
6EFRIr9HpA4kdJWf8JGKd16/m5tGUmxkbZYq42YFq5ReXzcAuG5F4hygbzo04c35mDs9yfKcCuVA
sK9+f/Pk4nv6570lU6Zcdr2ERZHMWjXx5ip16j7kytD7jaNk39cy2ev631hHjjaoQWj0LOZWDydR
3J6cl8ldV1McxkV0ZySlymAoC2Un+7+xMdmRFBlQYJTFuc1lYrhRB2MqAjBeak8p9bf7ttHXnR74
ze/hRYUahSgWlfTrqVvygj1k6Qwi3P+sPE4+kYV1Z7j/5d3ri3Rja1DABDMI6A7U3Rb5VCtWGue6
IqRuavuYKKI7UFgn/RTRb6Gn3SdHcfeEfG59HbgewES4F0PP3wQskeBki3wWl6jXs8dlzq3nqFin
2e/FPL2Vqcizw6smq7VUvuh4yx/zV0zcqrmBRXqRAfAXKmIDSXoytHZPKPPGJyFggn64xkUCc2Sz
1xdbrBWd2uxS5cp30ZUFCmKFjvlbMn14fcFuRHtIpsOsZcV4UbfBCFjBip7EEl+62h5+xxROVh7P
VgM5oAMP9mUXKv7kEXp2wZro6xyQEdrN+fVfceMUwLmSpEyauxCCN8+QNhqNmApsqvizlyDWkvhk
KlW6cz3fGMX4E5lA+ped3c3a9Ws1U2akX5FlY3/vTXNiHZysdvdirZvjSDVxZkt2YjZ3M6CPuceL
izldU+3i2nn8hPC9fnh9zm68AGAqKWrRpyCY3DIXNFfY+lQoSogqV3mgDez5xaStVBUa/Z1bZ/oB
aWxg6oDTdkKvG7uTt4V0BGylA7xyE+DpVqKO6UizP42j3DctJToiHwW3LF6TnbznxlRKQAHXFkuG
FfVmqBhamk5wnlwSV1Pet5Oj/YBa90aJKxlLgoACtgBz1QDmtblBcNDGmnCI4kvl2sl41JpY/20J
2+v8Ysaa+ESZuJ7DKqbQ/PabGT6BRLdJvwDwl9fXSV6ObeXqwE36iXqKl4gWo6G1DuZSScLX98ut
VeOEQUiGiAYgaHOnTFqX5kDlkktcp9WlpZxbAoOM05MSlfr/8FkslkZfgG4kSh/XnyVGkbuQGuOL
VcdD5JMt23fLGGc0rdNyeqPG7Z/lI18FbgXPUF6a16NNreW1StqlF9GQvDmNC7agiazAxR9h5327
tR9JjgGFSIW2F4fO1bXezfWVRkQZxY8UoJazYkz/vb5SL+l17Edaj8AewZJJtYnrD6qQF51syi0X
OtH1MTNE+4z5IQLCLdpnc9Y3AbmBd04zxT5iTmyd53J5M9aG3wASGPIVBB6ihs12SVIHZ7aI4vyk
Fk2YG412NiZVCxq8V3Z2y61JJSGQtxkRA1fF9edCDfDUrCxYvzzp79w5W86zcNMdQtnNWbUAHdL4
M7i0towy0hG6uLAWLmqt6UFS6c6pWosVQccqOwzqkAdTXuUHhHZiv12G4rmJzDeTleSswo0H4Y+k
l7ed1XRZxjxW6/Rii6o6pXSfwHRWkw+uJt+Z1VvnneiV5pxU6qR3fj2riWKNNYZw8QVsbPujGxbH
b+e5/b50u+25m0PJfB+QrmwtbRawcYzEtNqRoVI1O+oNDWxjTk2/SI09ZOxLtqcNm0DW3ui+w9Le
BsxlmVBRyZF8H5ZoDUpkZf25wPeqwcYjcMrZoHBqqb5DW+JdlA4QQOkrnu3VWnfeX3mHbTIwOoMA
H7lMuea2OnCuFSPJY/QQFA038btoqS56mylnHmH3Y2HFS/D6rXBjkhmPUgAAD/K+bc1RVYYs1lXG
G+q1wBrJ1fsHgyrre/Bi0c7ekQu2/TYgN4BhJHKdtuT13hnNGpUPW5IvAQJkgUUoGIwaNsS+m4qC
/2CK7Kz2q/Px9W+8EdOAeYZ3hNwNifS2dKRalVHXOTneWPeIBEcJYvCGmj8ZY6f6pZZ1NDYG9anM
i+ntMY1slnMJSEdD6CLXXzwXhQI/wsovZT/NgRUnSdCNa35Eqab/Hy4iahBA9WFxkGJuZ7ezlwZI
Q1Jd6A6aje+k9nysdW0+ZXiMxj45NyQdu0JvVQH0FVRzM9j3jWcMX1+f7e29S3hKrkaiS64maaib
bwaxiY1qt7YhkqLGJyrZ00Xzhr049cWJlcNIJd0/AHrmcPOaoS4LtkQv2jBWTPWzp7TRU92qzlkh
yzjUwkSqsSeFH8e1P+W95h10MTefLKUQO8Hk9gT9+SFINklAGVjprakafbBW75OYKlNRlu9G2yq/
QrFpfNeI98ozt6YWuBpianAyuIE3cV1Wp+usZXYTDigHH8dyMAPEh/bAyttjCkKZBBErXKmMARBr
s4B4/0YKcm4iVJ1yqvwc8jZfM3ljR99pbdQTWO0Oomo0xcc3bh35VEvtNN5TbAq2OXcuO5tZg2sl
qpDxB6OnC2uZ3R7ke+tlz01OMihtkshNUWPeKnpGddnpDtDKsKwXY0ZjSwWhuJhxAX1wxvfmqBbR
EtZttTp+AgrkX0MWU4D1gxC5J3iRCr49HRm11dAsmm2j+4deqtqe1qhIPkHWF2ROsUjfiuj687t1
UOp/Ek3Sg+vbJPIgcLiayMA0OYNf5isa9Uuzp2718mTJ6SFp4I6W+Al788QXeUzmMkZpGI8NqlZL
gfGZb7WFV78bRTFFn/WkX1UonHpnnEaSNgy0CqtUjvBaVuH6ppdl+hvTDPnpSP9IDR4UBPnX608H
QUx3iJA1NBtzvs/sMg3nKo+e27zwdi7SF+dZDiULZ9K4j724yTIUDynuwltFaJhC3K1dovtzJZy7
dM0/v77db40Ejoq6I7IkjLVZz7io6mykoctBK2y/N9o+zKPZwPo7V3ZO1p+U9u+3V04gPU3kIySR
i1La9QSObSdi4mERonOj/0Lcou5xujS8zwoGkIuf93nxvWFivmeZKrKLjRms62vxoP6DJ2abH5p2
MA0fdQhleLTq0Xru0Y9Ujg5Q5uow6275U40iWiRjNxtfKneMVl/PC8T2pthY9r7m5sShoE4Zi5YQ
0ff1x+gNJlwIWWehMxFa4z+EMKDaNocR+Vr/9TV6ceXKecPABi1HRBVoIF4PFc9TUuJ5lIVmqpl3
67CkD+Cq9pSVb42Cc7TUc5Eo2y1UGD3C3suBeIR25sF/S9r4UKWLHbz9W6QwJn0tirYvat2dM65j
oQ9paBWLFUie9onYZa+FfuNb0DElEqFZd0NVMMVqLqkWZmyCkPB+duENWvZQvLHCzX5mFPSoCVvR
TtzW9hbFnkpjiBlFXdojboXiZEbTW9NVOQoRFaZ6f0S4tqO0ilctGcproVE2i3OEudpVfjS7bunb
9eBmp9cXaBuo/t9wDChvXWpHmwtBFMlom/2ahciuL3fD6KJaqsGFP3ijt36dtaQ7kgoZP9Q821Px
uPHoU/Mj20Kniotiy/TMoWdCzu1FSBWuOBtzxxUEYtIFnZKVHxORpfqlMbs3KrbKpxhtIZlzUdnk
0d/c63ZkibJsgeKMZVEtJ4I9t8WfJx/c0PaoIz1metM+dwAShuOyrIZxWhD628Ok3LhPoH8BbGWV
UcTedtiUyp0qOFlFaE+WsWDGVDaWn1JEoTiClurbHxjMm0EYSc4weoibKK4ynM5B56AMq2ZCt0hb
zfZDAzT812ws9l5IdWNdrwaTp/WvzoIwo8ay2gi1rkEU94qbxYHVk/Z02WclU79VkbUHgt5msHJJ
6d4ROhLDmfCUr0cc0n6C4GaicEPnECpRnk2f6DVgL1HMqer6nRIX805m+ULnQg5KBA7cCtMFBAE2
MUvVqYox1okIC7dZn6EEAbRIATVa+WgEMYSe05g3IpgzW7uLu2o8gKZrj+A32p/dUu5Z18nRNo8t
fSPqCbCZJRp8M+ld4thSGTELqbkZQWvEYGqqQkPmGUpT9agl8/SlxBbnv14Rzq9GtX69fo/cWnRe
LGL4P5y2rV8suzedO90lsLDAnHbqOFxmz60fhjjJgoi86USvunorWVyugUPWoEr3QXiOm6cSzSVR
2kolwqgv1ue+wvSjURX35+vfdmt70SIg14KzR9lZnuW/NnRLs2jqewKZFY2PU6lE3QnDr+Zj65Tt
B5EOewbAt+4GhGtRlZHnFbj59Xh2T5TbeQpzaaB1Oa4AWK14cM+gNYrg9U+7ORTFJ1leY+ttGa/q
bM/gVAsR2q1u+VYz/6xNbT0s4B52qkxyA243KG8m9x1kHphDmxg361IFXk3KbT9k5YPqKNMlQtfv
7vXvufGcUabnPPKIcsVv6Zue2naDM5GvAHldx6cy+n+cnddy20jXrq8IVcjhFABJUbIty7YcdIJy
ElI30AiNdPX/gznZnzkss2bP4ahmmgC6V6/whiGH4BWVWwcnran6s1/mjp1G2dIF94Aei9e/r/9P
QXTxmC7pLiUDqS+w8ItIi6hFEAwbqXzdhA3q0maxnts2aIJUuMX4xHEw1jOG9pF6cGA0iy9N1zZ1
AuoQJHJprDJHMTYK2ue1rHw3rcADDcnmVW5zaLam9o+Riqzpv2ec/Gh0BImdu+bCRWMDY6fGKXqO
0TBQ4NSilA/0OW6coisb4B8e1y7AxkV0CcIMQVga2CPk51COwykrah2PtFVvtEaunFX60uQzNJdQ
arxMawMcXQyodvnZaNsuHcvNPo1Lvr4Nje2bg9j94cb3voTjE4HQwEQCgFkU0l3mBR4HlccSl4wu
P5tZH5wj2FZ3tG7dx8mv8zNMzu1VQCqBoG8W8p1wNB6pouv8p7//jCvHGLVhzHR3fRq+5EXEaO0d
Pu9VGBauLqocYT0nWPk5aTYOt7q3114wAh3AuTyoTv/C6wi62jMDf+POXCzjpP0x+9gNU/MS6H5L
QMzY4sbmvL7gzjBHFADpq4t7NuNtuTLXxt1s6SDNW+ddbrlUX+4wAWsx1I2IeG2bUueBiODT0lG/
WG6TtaknE5e8zDSHtHTQg1Ttdgtecm0VQFxgx7iyQcNeZCy4ZDIbgJl7NzhiTCAGyFPQls3p79vi
yqXM9O3/rXJxrlXlic1dAuPOMVyVqHy2f3hTZz0Msh8+rOtAwt/dFOe7+mj08Wiq8bWoZC5uL39b
imk/Ebno+7jmiJ5Q1q1uPNqVQE++x6kDuUIKcIkEEmWxCMtt8jOECBTfass4YLFcHnM92ffS74tT
HgozRa6mvNFgv7Yf/ykciGa7iOT+/P+TDWgTxvSccdb0spb4Deb1qZ2Axkc1jztP8pYohbNfGRdX
CtymfbBOiwhViosdqbKwt+d2KhDF6Nonx98KN7YRAPNSXDSaj9acTe3bMDN93BL4uXez3iZ0hd15
vffXzfaOjoYSnDYmkIHvVSUdictIVaypP8rJic0VknuCROXiJnqxLeSrLBQdD34EfQk53dChCYuH
rBE3srKMpOWJK5JZEWZHYcr2GAWV0d93WeiMDOZEBemyCvr6OZ+jNjj21nIT/3JlX3tUrIRb1J2Y
1F28kQh/J0rWoDhLdzWe3MEKjzVN0uOaI8o4+JW48+b11nD+6qKMdamTiUWEzz+/+4gmtKi8sDjP
lp0dwGpNie4L7xyOdpBOrTfeRXQxbwS/K4Gd5gwtJ0aS8K0vYWjB4HeZYQy4aXJ/vlO1P5LKB/qz
MUXO8e/B4upSYLVsn9bgzvL88/l2cNUU7vdzA8GfsQ2IGAlT+F3Y3eKPX12JJj8gVuA3KIb+uVLV
RNKTSpEJeF2nE6sUMMRKNIy/SZ3Nt8ygrkQK0Ae7Jti+X7i3/lwtBxjetcgnnEurY2vWTObJ+4xH
uXQTy1ptmISeJBID9Dv8/ZX+a1LPFbLzr016Uzs38NK9bF3yQo018hnDqPUbNzTqY4DYgsPQM/c/
IshRqoMnt00mLvDJF3enEnWblLcErK/ErD0pokpCPQ48y0WWwqCymb3Fyc9DrXEyroJfEp5fHPm1
R60IseXvz33tAyPPSvOcC2DHmPz5ykULkj1rJ+PO2Pt/zP10iTvrWPwYcalybix25b7hBkBo8p+0
+1+Qu6XdOpW1yrgrgWEn+KP292ttmuf/j0eiaiHz2UXlLivNVXa+9gCE3i2qHKYUSAJawTXmmvFE
Fvvt74tdCzWYBQLP3KWzaDH8+f6KGShFa+P7OvX4bcd52+ToLY5LMmTWeraosNMcGepbZcC1ZXeq
CmLYpD+I0P65rELGhYE9ruYUNk53j8EIcmGTLr7D1uzQm1Rd5CWekMEthctrn3BvevNiUZvmnz8X
7pTBVS90fq7KiqOA9hOmbf6tVa49HhI4O15//4aXjb8Mr0eqEkqDvjE0cvG+U3anHjHZYzg548PI
vELEm1N4p79/zSunAfIZFGUAUOizXn7NaKYNVjTIIJYePKACMc9D7aBbklE83DgL/0B/LnKFHZgD
KJR2H33Fi+TEQCdnRcSkPMPGkebJlhkYK9mIbEv0bPfG52z2Ov/oSFvuWjGe0SUZjLwtsbcMAX+z
MsOPZojh0RFma3tXazk9CzlU/rHyMs+8kUpdezP/+2v3v/9PKtUba4WekMSKCbHa1F2nIlYz5Fxu
/ulG++HKx9/J2XQ6uL3h91/c3mKo2IBMs+kUbdMnc9napG0YMjvG0D22WrnpMI76xpff49zl1wA9
HoGe5e4hUfnz+ZpJ913bkzIETVQ9jbO1xr5hFYmGZZ0ApzVSWjPuNz6PmU6wa29UhVeiPqeZ8Lt3
RZGTv1h+Ak8zzlVenH27cZo07wXT5dAbpX3KFxue6WoG+lZ9eOW6pXRCVc/f80l8Lv58ZilXE7sY
XSBUapcPlm6HozeDlNwMYbGJaAbDdZ4wNCn+oxXi3tgnlwD4TGHAIbiEKiy5qiD/V9XZUJn/2Aam
YjRYWIld9cGND3vtzXK44KGxHOOzi1wpWH0cReQ+NamyvcjpHOsk/do++YoeZ252242Tcu2t0l2l
DNjRERTef77VSsvKwcekOhf5lH+Zh1rhoNVVh96z1uC+HDTiMYTM6Eiqb8gbi//zOJf7eAeHeQws
GJ1cRjBPWxnz7443q1H2wlbYcLsUyK9Z3DsDkk6HvGonJqNTXqTOOI7tgRmmCcneCZtHoxjm57w3
MO+p0UptHheuaORqcyu7D2iI1E9ZVo5PnRLNl64fNjNWINm3Yx96bXPjRFy5aOhy0Ztjn8BVuexB
LX3RuVVHKdWpann0VmXlCEAPt5hh15bZZTYpT5gRULNdfK1qqUHsokTVTMb6JtQwpBs3KP57wk7p
49J7Ap+ACvnFnvAHb9M+8Nqz8txpS51cIVsdGQrLM5cG8g3W0pUdCAqCq5O6i/B52VjrSmH3S9Rh
gTJFtRMjzuz6qYPSr3Uc82K+xz5yMeJqMqoTqkPylnzqPwP2iz24w3R4XKa8oF4vAvgUtIOq96lS
5gxhfswGtUwx69gfS+nOOvEL1eQxp2TkFFpz5KY5BsvnWlGSv5W2V21H3iLWHWu16l9Ir21b4i52
L+6CNuC/X6Qx7hIH8JhO7ZYvTzO+lPOjaxb5/HEEzlYnboMiRKK7LDfuO7YS9yVCBQ9urpsnrwi3
7r9/YOwc9qYsGsx4dV58YEwOpA60I89IpoqeuWAm77IcID/GUIN7M3fY07vLN4xNPXZfuzwVU/s/
dy0yQuMEg4A3XE5WmOBHKKxES7OXcQPXStPdM2tmeVvU2LGfB6WZ4MsyhLEx9ZZmeOBYRTxvaAWn
/zmBImkjpkOixhL5siXXmJbclgkjMnSO+Oam0kdjQQPOE8K9EdivZCTkaLvjCVvM/xenc3TbohAC
9zGvdq0jdpXjz0xmkHHtrXn9709FkwybLwbg6Lle1GT5PnpX2STOJnY6x7V2fFQXyhCaWfPp7ytd
O7rciuBt9xFPdFlvz1mt6w1fmTMtsRchy/CAmgnCMHSmn9xonkCKe3U6W6r69veFr8RBYB8uKyJO
hZ3a/vf/ye+yEc8kidAyE5ARucN1Dd6uALz++3B7pycBIIBTSWfuIosUgyuaoR/YHnkp7rbaUIdi
2YK3hrb8GxCQK1kkS5FO0XYku77ciSXiMtIyKx4ozKHyyBnZS59ysNSrxZ1nFIlQZvv897d4ZU9G
5FI7sRmdYXbm5VtkbuNNeAqWaz+A1Bqyh8qaX8IWBb6/r3StX8H3QgZvz2sYa1x8sLG0ox5aCuCT
rajMswtttInhbZtfo7pSLS6oy6pAqC9b/3ar2mV5N4GJ9T/meWjfkm+4VsswK+J8cGHv47z9Y/zP
7hlXXHLy1sTl0HTLn5lBf/EOlHz1yfKFwIQr8OUnXMRpjnWVrvoPxqrAdfck3H6sPbd8tEfht6cJ
d8gHwGhhQHGR524sskne4jle2Rj8VtDBIIQZO15mvfAfJl3VjP0UGeFJ2osft2a93bWesyVCUl5k
5TLdEJi4cq5Jd4E7kBjiDBBeBOxQtUjNBFN91oFwvkGScz+tu0WFteUjnhBe/yCZxXG/mbfcCK6t
DG+ISmrflMHlVYFy6NpAcqvPdrAWbby2q3m2ulBEqcga4j8jCSGoqHTToaoT6j75+0a9diT2rj9N
cQ4huOQ/twY7UkwcUXGWeWAEiAl59tcydzv7OGW9cUt060oY2/0Qd+0CmoigK/5cjbpeFq3i/gGW
GKSDHqxY2lmT/vdnopu9s3roVhKp/1wlJ0ehXahZRaBFA/DEiZF1ag451+Lh70vtP/jipo9IKmAm
7L1ABNT+XGpRXt0Zo4+zp5fVp0HKoEycpQi+IHdcOMxsdPP89xX//cF2tVDmaYCP6NRdSk0gNYxt
Ow5R5wa4c5MshcEkAa9jBhU9eeWN1a6EDlq90C3pZCOJwmT0zwdENrCdjYzQEaKR1ia6/Uf8rpmL
xxwE9XJy5RB2yYhxqnqK2rnI4yyLgLavvWesJ597eI3hjW3ZYVZRWx38zp2bQ9fYYxZLz+nc//xB
6EmAyyXp4NOTe/35e+1hwD0YOYmzBzLrUEaLd+/VSt1xjurHMRq3G+td+RzwBgjzuzYORcpFZgnW
T9Hpaatz1kNlJOvAEidEo6pxblvs/Ts0Ep8oW3cMKBn8v/b12PloJ4/izAtYh9QgubYTZkvNSfUg
1ZJIm7KOM4zt2tMW9CWpfN4j3wbYui5wh+9UjQe3LPyHwpVNHcuOUXdq5/Ocp/T7/Tmdqpk7+O8b
9gokfe8RBnvWCa4Kwbc/P8lib+xYpKBwoIHSF88Z0RBPD3vzkz7z3N9UpxHe2Yhv2cc6cKuPsq7l
+sZvRLXQEx7bWy2Afx9aGAQcoJ1I8I9mxZ8/iFeorWjgB80YfHyySsOPnTmKDhPG5M9KL1/+/gKu
LAeggI7KnlUxpr5IT0vDnGcxlQIT0Wk+FV2bv9MVQuhd5NM5crfqVoX37zuF00r9wYiSeYR7qWRa
uWPjGLUHFKkcyw9zAUTcqtcsxV40OmDdVBzw/CmfsdaobqQ9/47v/5jXIcBFqorew0W0gJzRDnqq
kYKqze6wIVCY9I0dnP/+Qnc1Jj7Rn3GXD7gziEho6Oxfahf5ssxMGMXRech7pzj6MGvyd80aeIfI
Wo0C2rsxW8lcLME3a5zb4VB4y4Cg3NBNiKWHxvRLUofYu6O5/3VcvPwRUTNwJV6HAn/SW3Lq3jCF
Godkbpa1BVfQFznYIjsHcLNmwYyD8bhM74e5EUBSNt1Q99aZGB82DmGfOG0QfUcZwvjqdp7ETWaE
xUX7K/sa5nmxIb1OBpUCxTReN1n2a9psU/vOkvn4fUWuQr6JtmX56VnTVMFU8aYmcWooGwhJDihT
VtY41gkgtuFzHy0mdEcasN6xG71iTbYoWOv3jduJT2Yj669BZbdfrWWr+lNhi+FzEdJBP1jltm2x
6Od5lLFGKvy3MKCgnTVdKCNGEqGYY+UpMX6cs2aUIsYrtnZP8+wzrokMvarv+B/QjVzXzvtgmG34
o4Sv7iFLFNjzCatGv04rqx77N6gt2vYbCYUrT5FoFPWDlsZqPgBkd5wfk4hKRMssa95+Tqaqx8RD
hAoIvbU1WVJGq6Dn4BsM+nqCCOrtWQeV0sjyCfLOEpm/tqWLGkTLu9lB+7CljRtPxmLahOTAaCjx
0WUCrPvLDgscXQGENQupreP9YobR+A8U6+upXrduSDRo0OAOQmwx3YlwEr+KzNZfmUyToUiQHs8a
mrB5R9ugmGKQp3OTVuNqozM5qiBHCHaMVGJnaOEnQKfy17BRjpsoAwnVGJ0Y8dKu+YzZtcxnxiNd
GH7AjNUSQNNk8aXzMtVBe8NOZuxLVyR2OJB+rw71Bbg7wISH1qtlFwMysLZYboJ7X/RNhDI7Lje/
sryPisSygNxAEcjXHLGmGqFmEqXlc7YW1jtGyOM3sA1jcyjUUPcHeMcIV/d2OCFcWmSZSMJobLuk
97bhlSEMipDgaZ7WIWrKuFxH/43R6BD4H0ayKZ4ttZUwqKmTKkMoJJmionwyhh5jASwADB1je64f
6ioUiNuLtv+cd7V4qDyuK6OR6sfq+DI62fVqqXSATyaSaM6Cp3Js/So2GntaErZ/XcXcEaYT95sX
/EYVJPu62Qhxt9VSLgeYPijANSiwiHQ0t8x5U3SdDeGlVu59QWe8jU01Dw+6rFbQzEGePWHWUH6N
NFVgss5l/rFFCf+T6XXbS2FUw5Z4ZWGtSWVn+U+3nAsjLu1JlEldyDaPjXVc1jSrgya8U9a4fIaX
6byPFHC0uGzz+vNSb95zlLt6TrZu9d9pCdo1Lcpw/tm6BqqXemrplPZh2BaQs7SDFfqgqjyxAlma
MNCnVcdRu00G/14Trcn4s2Ta2uoR8BviUV1dBl2V6qH1YFSvQ7n+hErIUR6iEnOAdgtdcWeMnftG
Mpx73LIiSlEFbFTctnpekfh30Swep2pq05Zeioyl34RogQ7zB8Px+yGFGuE+mktdfYNvnVVpJBrR
JXUwZkY8Bar/GnRB/RqATcqxQIFWF4drHozswqZ538FjDRJvLfWXIhcIVHZLDp++mU0OyNQvY5OU
XtP9qD0bintGMJPp0NEqPKIK6X/2zWp+HfxQfMaNt14Ooz9hTRMNfvHeU4afn8DYQ05am05jjSF6
b2+lkZ+nJPqRRXKD4VU854Z9coda5mj1Mq6Kp3zo3y61bdZEOjk/Z7ZNz6txW15bG1TOz9Is8+Kw
9t06HOt6DenoMOf55mwN7mvIHq9lrFHuex6MItOJLH3vC708JH4qI+9bBMqn7dVoxnZnFS7hhsOO
sX5plxkjvQgNz7vepX5OZhwlq5ipIRYPPnsmwlhTNe+hHFZfQXKAxJuGcVriKDLHlzxH/Dgxm9b8
7tOJ/SIAdWDpPtj1i/BWvzvkriA8RPPoZNCFWSupynKHqsOA8+IqK9XrXALfSnvPr+RhmpYgSLoQ
5rQNReLJgi+yJONSFGPiV4XzGdUOWo9mqUP1nI2mj5SWOzXftx3JwnG0jP6w5U1VHu1AOalrydFM
sZzDOhPbneWzgjk0pNyyKG/mZOBDWpOe6zTo+82Kt97GLwLG0aJPfrNtwSE05gCwD3J20DT7NkMS
2FUAfM3My05Dq3YCZuCWvBR7YbaQeHVtG0mjbLThqtmwP9MJaLsYABkwSd22zq9BRtFbGFGwPwPk
rVYsMVvdpMoV65OzTOqNVxdDECMCC7CMK7J+XO1+fXbbentuRcdezZfSfw0zkrlDu5FFEztq+36p
am1yU+Zhd3SXLnPiSOlxBe1lIjRuVNIVb5xucs9lzoA/bwkL8VwVRZ2s1dQ9D66DI1g1wRWYGCi0
9yVqgR2DJnc4L2qwvnd1Xol0UvwftGEPJWFem/mh6YP5VU2bMyMe6mLE3siBMGgObfQW4keGuTb6
DScLGdgucdDvbhJ0mcbfqJAIL96UWRRHnE0DySnLo1emDqjtNkQTI95abstEAsZElNkrOxEz7Zav
uvSnjdyiaGlBt8IlawTFMCZW3ucituYmeizyYrifzNVbklVEso9dp6u+TkIXv1tlz1OaBTJcaWYb
/lPumC3n3zPchtmW8EgwMP0FCcXFWnd8Z5SVm+FxC209JCuzug+ZAUXvOBD7z9pfsihdZEaGrLiJ
bFqEqw7BdZdByBwSIx56FVn/xXZbe4Ocktef+hXFjAPKHaCCptIIH5Vy7CkNlow92drjMtzVMOh+
O43R4DjZODL2ELaekzwMFRrdVTQt6VrvUYuJxfq05Mja3VV2Vb4NImeEdlP2nZc0yFq8r+3GX09r
i9TykShhvg+1gWXCsFrrodVSRe9wEaqeMPysikPvdoFMG28FU7caOzCD+2YlIm/YWx7M0kT+WuUm
107uIEUdCy3M8g06qvQJcVcQKpkhgHA/ToviiBLtfzfbWL3fhnX0YsstMJ7R9Mjsuw2Rul84iqFw
7DdexHkZl0+tv7YPxeqMn0xTcg2aQ1PNcdMNXRbjuzqNCX4xcsZDyOTyN+raFHdhAMLB72f/mwgr
Tpi59c59Vkm8QFcgJl6c9QTlxBIzTrCuUUxtnNut/5aCbjfNycJBpS5K1OZhq1vbpk3RERd7Z/G8
FGAQ0CXRAZ3giEThI8CjyuI/KrI6NuY1a9h+hfEG01/s4BSYaP5YTtFjK+jgcc8E0oizOZrn0zQy
nWRSJ0i8qj7Pfivb0yVqASSxQFll5cVisNkr2arrX5rflsX4r1kfpVT5s+Hp6GswmFzyuSCm62rx
zNNcIOh/7LcROXcw2lZPY1oZbdIPi48aOLuHyYnftF+nyJxUglCfxlWxL5o7sZTOJ9lr4eyyW6UT
qx5DaNyTeqs5mp3hgjP1QIOku1AHd8XcZI9uiPVOXLjMpKl1vULFVFiij9VqF/OxYEIzxi1Yrz3b
DUwdG75X/9B2s/V3jVsYH6Q0yyoegOg/WzsUJfH6DSPjygfVih67tu8QKFyY1fVlXSLjNuuPUak6
M6nHcHoZTCt/UwQcu6TuHdHd7WYLVQLNg5vEoNipSQ+l+653swbXp7Cw7ufVsOaTBGQ3xCKc9afF
Gzx+tekJM4EDZ77UqqruZz+b66QJFMrZY6eWLx0QvTEurMGf4wjm/pIUup/GGDXLTCUo9tXFwdIk
4knUUNmkbFWrSZgg9T+L2p2spI9KvKi5ZQzzrWUAOXmgOAgEAtk2ya4z2fJDV5btELeNsH+iAuCR
gkSNPORBp+Rhrho2mVuO6xybUdO9z8FOtjFqCNkPR1vj503JfkkXko+G97RXAr1cZJ+i9TjSIw+X
uo8zBpTgfLqu/IhPdvQIrIH7f/PXfj4OWyhRge+i/OfYOdl3RpyWTLywMyfcApBPIako13ct46Nf
veuRYRem/0EaEIbjxujrd7kyVUVu4y3fBVNXXpO12NiDtmqY0zXSzQ+44f0XusjKOM7kI1+NzdKv
1Mh712ehk0uQlitOpmQv31F35/HsYZ2qRABPfpdBY5+PtiHKn5Roy6tQosC+KxBsUVeqvqaaQCM+
rgqXIJwtHj94nq2TcgQ1hhzsb1nmjG/BTnhuUjdK/HTCtv/p5hG3hnDnQcRdgbxdOlaG+9XV1GYJ
kPn5KwUtgYyABUg0JDy/QQ7VLZPVKqciJc1T+/uRzMDHTawv3uJ3Ku6njdrSszfnBb4dmY+ButyS
1sjd9nCqpvZricrVL09LQCOVpHSKgcEYj2TsHuWr7kR2mjppzbHW48JnFl5XHhyVDwBXwXaiy80A
5pss68xCGbU3jYQLvrrPItzIYjDX6w9jzsuH1l6G6qnBMOGpNaT/uYC8jsX7vEZQQloVOQ+h2ZUq
DQeZnzC3HuuUvFMBlbHWSZ3khPJCjM69k5NnZy3yap2tqZyla3OskZJLzMzfG8VY/3VJ2Qf976pG
KDmeV2yUEjsfO3HYL+2XzXCXEcMy/EVTYnT2bumc8tX3RxftncEQHybbLJt039QPrYyCnrTfN7sE
doeNKFAV0G0bRnB6M9njx3D1GSUM87yYCeATg+vPqPWvGs9W7N6MraWbXEzLXYMjGN4RMuqf83AN
F8QREZeIjb43vgsujR/Z4rcvtYNYFZJukSb2Y4xEReyTdVnuYoWEP2VESSXU8GUVgVfGPcL/wZF7
f/1YmW35HUBO9xQEi3zpcfMKTstkdWPCdI1CCWEc7BYRPtNtUmwyIPxLwL+xpMKhOK4L97vGGvWd
U7JuXDbZ9GtBFk1QdW9zhrYBFpGx4K72ErNb5veCv30QpREZJ19a67dMyuhDNo1VlCLAPVechK7n
ZnZp3MeAssi4MCJazlOVbUViCO0APAs3z07nuSmfa3LfUyTD6GVGlJw4HjWVR7wb8chTKot+l77V
1THJYN8foh614SNaDWGVoA9FQF2zWX4ha7Te4Mi46dhVnkUBFljDcGzNLvy+ZNX64s72eO9ZFbCf
LvfXX4Rr9ko4eiwYSd0QJcEm5rFFC+DXuHrhow62bkscvyp/kB9FbryGRnMPX2UM6FJogAb0A7rs
XKiNPtLQmdt8qqK5olWPjY7AVK0PIgpaR54qKvMFV+6pMCDqe4Z1KNCJfQtCZl2TEle9loupowXV
GDlfv+qQEY8HuxFcZ846hw9YyZjPuuj1I8xZkqHNlcUbkmbKNUxW8gZExDDJeJ1sGnblZjjkhWAK
RVzg1D0cpGfnT6YcxV1j2+0HNO8HI7WiponizMK5Lp2zAtH5LcS2HNGKMCyTolg5HRo6C+2yyV4P
oVuIH9tkRS+mMfZVUnSRxey12yIdT+Fq57EK6Y0nWivnk2NO7Us1RkvFcQznOS6WQZln6kaN6YWe
+zLJx9608IOw2aBeuKiPuauoN3xcst+ZRkS1TEZXGEfIkkw54GZ6H6rCt5pU2HoDKEmDa41dy0d/
pgqW9pcvpnGI8ynYuOujcPhcV0v2YV6cDK0rBhe/B57mXR3ZEBsDS4RPSzku/Eb86GBo28FLBvhL
xnVFUYbqGJ3t2O2j/Psoep0nsu0UN0xe4HGjlOH8tp05LNJRtS3Xyjg5W+wpB6pqG9nRu8yR3Kkd
DZrhaK0qFPfj1k2PWFQiMIYFR/Re+b0mQBvmRmMj6J0xNei2NofNa7EmX9oeBo8pN/u+1a3v8oMz
/yvSOpBsGDXKJ8O1irdL1DDXDful/RKsenAT0y+XT3NlY7ye5at/b/StEdxDTQwtBko6XxIu+cC/
z5x+eVW+sdT0KaL2VbkrbZncNSekTtERI18Zhf7VTGFN+ZbJ4S2Z2apPcic5xlFJjydZGrU84nIS
vjSRr5ENYu7+HG2VLijI8QbGl0WHL6qJxKdJdiQt2aIg51SMjecYFd7pfcQkq6DSbm3r4MpN+hDb
AvMjg0CjP2MYlHVxlNn+O+Flzn3AwbXjcMr1y5J78gcZnP3qyJWBQFG6k5HMykGjR2UBQ5px3Kz+
lDWl+QCZFQFvV+JDkIZzrr6Xjl5DRmdRPiAsEfnDYdzy/vNEr80mec9rdSAXoLXIuK3E7FIW3asw
O3Ng9JPJn1OfEz4FPdswncPW4ORti3w/1FbxCjCHGtvu9PRps4blcXWL+Rv7w/kADdn9UdDlrONl
AIca0xPqXnA3Nd7meYtP0VZP+feVjDFM+mqlJxQFFGPxVtvtl3yemm9bbZlfp8ZSH7G0wV1dDr1/
mkEqPqJhEHwvUYxVBzWsdZV2dOCadDOYKwJBM+2EJNP+vYE3/zagT/RVNItcElSMKFzJVO1fcqXP
n6Ju5bPnNIdE4zQsU21a9SffzWzw4XYGlsTl/jfjqBiHKF6liPrEM5dlOUU9HRbSlnb8zMDafqqC
qP2ovaJ9sDpMku9GaZpFWqNX4iYzlwkC0oVjbsx1rW2I19nNP2VGhzHEEtjVlzkqDMLmMpvOoW17
73djBCvtVOY+X7dSS2KGKJVLaxsn1QODn/le+fMSAHAIxs9WbhcdQS13ghM2AlMYsy8BV/N0yC+s
2nxDICK8lVmbMXFV1vQKaJGoYq5FYCVMmFrjyPvah3xs80+rChbqhZEq5+yoZfYAFzA/jFVUL+Gu
Yju9dJAUmhiHppBeXEUuGwumAk3cqdLVqR6JMLEE6o2PTohxFI0uW/weaDDQz7ZMYJ/94DRHFxih
lbijdiifi76inQCALY87Q1ASbwqlFwzDlLWmEC94VyIT4r2uu4z3MUu/5c5toyjJq66/n20k5/iJ
1VSlMsidt6KTkZ+IojY/Z0vvvw6MLz42+USOMdbsTx3azHlHnF9cwtNgRCmWV80XG+MM1L3wMXie
tDM5z3M/ux86EGSqOYaKYfcXZtXDb40fEjF+CLXTUjRz13knv6zU29pmmpo4nezfWCXYjTs4WJM8
rFObvWhix5nMcJHHSgWeSIQ/tr/cMqu2Q5uJsI/91af1XBsyonRuJ/3cDXNBl5WYXZymYNRvo3GE
lF4G+fRadPNesVEgPnlrrd6vpRUgXmn2zkzyX8m3s7Ls9/W0mOWhgwn2fxyd2XacuBaGn4i1mIfb
AqrKs+M4iZMbVoY2iEmABBI8/fnq3Hc75TJIe/8jfVFS7Z/tEAcPskn29why9cfAUxoVRzKb190G
y2/ZzvH3EYIdBE3ErJtj0K7feoTd8jFRY7qwEfWGtXL2GZ63wWuBhLYtYpfgIBXz8wS6unjXXqbB
1gHCRHsUAO27u9QuwqXEH2LAgkXVJazAmDDltDuTu4sEuSubxavYuWg/uJ/mHvTZHetkPDmp9dxi
4Xz91tLx+5qCnDJuoLr5z7i+/2PtlPNBVzqb2uhm1Q4vpGhzVmzr/xIdYL0laXqC6ZamvddgWlPR
qOmGA3LKPGvX7+moinwzl23Fx4HVsPE9JowxPLtNkHn/eg8T5Slsl1WfUzrcmGQyBkpSwtjoORxQ
n+lkPVWxqJ4jG7o23/Yh+zqa2c5X31bJfqHXtmWz7QZ3uvqkvbtl5A92K/tgrH+M9Gnd0DPq+niX
aH3KXZlFbUGh3KEfXJIzKUQNjiQrxjFO9UmoKTGFRIKRMpbo8Q1vyE7EOhmEiL4TwxfRZYv5ChAh
Vd5mvZv+a9w+ghVMm8WlndY7olPC7Ul11BQwnum06jteJsb0C8TQcfXVyuIwx9M8FPMwzDv4KSaR
MvBGlwVQoOMAWtoRdpxl71nvFRvGhmKTO+6Hv9PmSI5OdJMhT2EwuCVtY/b7lqw6K0yQaHzkMVTW
KUR0cbzw55v9XMcwboXe0umBS3v42BYTXLO2n/923GDNdVM0Gp5Tsw/tOZ7n7GXY1NDRvtUDIbR+
cnNItXGXlZLiOWbSNWJAFADs0/l2PXp3tREyeWpZFP5WfUgwwLwFPyWtfbJoe2+kgo7EGplnPa4Y
QgAP7zMaQyabE3CYji9eMvn6dY/EenwAelj1dACBx2XIGNOgnzD1f1gY6/3iQd0ND8ORAssQtJ8M
3yWmKP/szaQYFICC4XwX1GFbn7dkaeRzuE8VXXrmSMY7A5y+sImGe5LzXjAEg0aL/X4IQuV9cGyx
0WQTfgdxEmZZY3qluYOfrduL6NXJCGMJ6MrbrS5xqfbvTFVVfOcD49cv8byx2HVptPvF4MrjnxRA
gb/Xm0v0Qu836mtfuBB3jXC9MuDIa0tB2xmd2rrpK07dcfDOiD9WdlOeH6hUzxAsJ6pw0/yXsgrv
SciKCcS/Dd3fjN+k9m9Lv4biDebwOXWsj3xfSij73IfpytEm3XbJ2VmD4CmxNhb3bLtDl1M52TKJ
GepdglPFjR//lXE0ZReg/KHOqXCGH2miOqO90+2z782eOcj+5sP/G+yhsm9U+qi1lKbrMljVUasn
E27YqZssnN1L3/i+9+T1oeNRZScg9ZyFo/fMOTd/2sBZ3DO53wRWaLjQc3945t9Ut+AgXbVbw/CS
eZ8bP3x7BIKbuzOtu7H+RvbZ2J86tTr2sYnaLcgnbBAMt6QSBTm/9Lx9EFm0PnokVCz/uEhSk8M0
jd6rU81pkDfplDmvIQPbdKaOb92es8qkUJK87+aLJ9fFPIFNJ+GHRxJJUlLNGsKs0Ltg7ts9NfqJ
Z97T9HTHE1mhmhegCCXVR6dtU5H714PXXggzB4q/o3isn+6Accl0QFvPpaGj1KfKY+ByuC6Rnpoi
ioVRF39FNnSiDHP333vgILLsO+MC5rhA5/m8Szs+jYni7O/ZW1VhlhEduiU/Zzj108FJjTDCfXC9
rQVkEsGy5/4UZppViJBWameS+d8x7XDKmBOVLllUq+BczxVphFgIzPY4ZjPPDZQ2pRGaUUd+bckF
8LmbBNE8drWrU8i4Czs+5lq1WYkGILZ5JfX2y++OLcwx14THiQdMx9e6T1oqCLsjZmvI3L4u/XEb
db6E7doVyocKKisSR0j21uG8/+joNnIhJ8M1fo/U5CX3GVwqSyHZinngjHzwuh31t2W2lU/ZIxr2
fPMCPoDSkz0KQWFizIy+a23vVbWIvbBHKNoSv47PrxUfOHUaZzHyOTNj9MYP50KU/HLflTbKKw69
ZoSKwOP/Y3NSz9hD6v1K/yfMp6Du89T0JnUf3ca65jxlhkkiMsyXMHQOY10T18N039aae7BrnCMu
UHwcsN06CaY9Bzadg/vM0eHXkHUWlV2rCdk7AU52I2tCtR7fkZfOdAoiHaqgE0bjv8hsraqzi+R1
+gbxQNs05PBQPwBcwPoroTWYMnxWXPa28XiHe6Wgruve274Du1PLcdiK4NBbOcpcTCnm5PsmSrV9
HtfEeYqQU6R3wAcxzXCTK7yHCKzjG7cRjY8aXIHzHQzpq8+3ABIXduH+qJMRis7t1nTNa1/N5l4n
dTycWsHaSP1bRCDx2AnvDQiWXcLfMwwsKnawXfI3aH81oSePgmIgukSH+JjUqZplKIp2RKjzcxoG
RtwAHqo9JdQV9tdFCuW+ZB22zPOwDan75NK7x1G9gQ1AXkKIMN4g/Q+iksDUlsxMaK6+TO2IUW1d
FG6hpu1Bcz3kvM5zUCEv/xLdAlB+dLppGljfDVq2nNqKBTdETR19nWLhbsW6kW78r9VVOsMKcGD2
DOIANaCwLk846WLVfAkXsMnnw/daUTgoW4NSRybT17EO1XrOkCs3X9fFUpK5IMkaz5YQ8oep33Z5
NUbp9wH54sOytOlS+DTJQh8i6CiCxovGxyRo5XTHdTZU19gKsBChFYzgIoLNnk0ghg+ALTpxxZxW
RIxX0fo5HDoWRA70a3g31QuJUBtWj3/T5KkXA8v1QSaM/T9AQtVpo/UenMGEHf+uFr43fuVr01Ba
Kkzmwp9aqqmig9nXksAMu4WMIDiPI1Fr72RnIENPZDD+167KHvcjp58pHSNS5B6cdXdjNcHPGN4z
/w2hhZRuPnTg3P/J3vTthTAQKhIWCOuk8Mck3s5zCB+PU8066yxPydF2Ij657rZNT7WzjRtZyWAx
j4haxXaOWzn/4hllliMGxeLuIFG04hCs6zpX/uHDgGzH8oOFYdhelihrHrEoL/WlWfYtOEtwYICA
rYOapSfVG1HSjEFVTH7XxafF6BQBT7yA+6kZy+spwuI2nCzlEU8CWp4yB8P5kXsKVjCPBuvvV39e
WNhWR4n1PHbzdNHoqeo86HEZPPrwYhSXr9iPrym5XAhs97HbC1yI65RLf/doI60juebQCFzK3OQi
gLoOVyffo6R+stMcxOdpNCngXdY1zxqpJmKhZo34xYR3lLHwdHDZs3H52Y508m5YoJG7CD63RwTz
QNewH35vmjl+3vncY55V6cqCTQXqD2N7/zfZCt0bmerTr7ryqJxPtyM8Xm/imvTJCzZwVeRJirQg
cO0pB3+Sx8kQXPsr6Kj5Pi/U7V57F03h5bDO+J8neJfPva30eB4XEUUX3j+d0lKcbP2ZDAgEUFru
+3Tx6c2zlxi1gMqVqJPojMdHVe/byiJcLGF4O/xH7f7gh3nLo2YY9X6bSWfRRUqHcgjZmKM5T2ms
aDVuvWN6W6tNfAvbkLdVyKX62aWZAp2wYfALKgeNVrt05qveAQNLW5vo11JjCjnNLG/wwAwkvOWc
Rd8VeFqTV80yf5IH5Q6FgPd5Bu3rkMzEOnklZWBBuJBGW3uGObe05vpN5Z7cQAq0RHJ1R8IR6xjU
m9qDb3Q2Z9/aPZ4+EQKH/VO4uwJB8oCBwd9kP+SJbMDPIldMeNNmPtlXHdFwe0WWJbnvN1Dp9zW5
ERJM0euX2Mz7Hw+dzUC4Zso+mjpy/gf51orHYNRc7lUcq/Ah2LVSHwYtZHKuOl+Fl6XhSLnfRzmL
S0ebhy1mFdCfSwrPgJG1YmlpgYvs3SoS/ZUoYJ5Nx4mnXwP2tD+UgKRfnIzk6HysSaoBEW7q5NpS
hLMWcWIm8y2oxw3tVLCK/drsziYvzjbbt80a2B6AfJJlNOx7VvjpDi9UOz2e+LQR215ME6srQg2z
qysipdUU/K/uK5n1IGESSyKBpuyyzRml9PCf3FIL8bQnEM0zUof54fB9LfN4VdXbsOrjX1Vtdr5D
1McXweAwndQ47sM57faxVSegsX34DouNOkKlHS3Zayrhqk/YOyRJzJOvmnIFWm2fOtmK743p+q6Y
JWb4crzV13z0fdB8YDIY0a0tcdaiDxxWL98rr+IsJ8JCX11Ph4bwpsH9oyuDPgetfXSgnDLbH6Wd
g3gGWo00oRRtMLwmVI2mIIsbx0Lid9GLmzSL+UepNFDKGsDC5cZVWJJ7iodkPoO+iHMT3iTcGbEv
BANSzPDd+IRsnxezLObKudQFJZXGO5qiw836XMUej7aaB20gO+JJP1IPvMYIOH1kAqOVtcfT7ve0
QWdOfO+NtbRPnF+3sZO0TzIykgjVR41PHYS0ditkRbAo493YZ4TSbWNaA45qn67I2fPjgdwipY5T
NaVAfLvMZpTAwEHoCUmzjk7rhP8Lbh4Ct7BbA9GDWtJFxsAB7JxsbQ+/ONY+Wa4Cevz3oQQAWAL6
uzGZ1R0ThGjm920T2XZnG+v9FyuKNsoFBPtLeyhkQtyBzR1sahLfCMZhLZGvx5hBbBMWMILR+4wg
5tbLTfkdCYeoa7Dfe69H7A/tZRVVnNw16ZKg4g1U4HMDTDM7bXS4qIDYyJtzzSCYXiL+pp9uMmPe
qludiEuP1Lj/rRby90/MErDKuC5G/wqwX9/jonfWu9CnNfumZDmmPB4sG7oPiDi/yRg8/OSPKTCd
alPPPnA6tiaPsikt05vR66ThBLxrRBztcGHVabDp1V1D0aR1O4usMqLovk/Ays48zWP35CERHXjP
wClKzP3V/bjsVP/puGJajFf3K/TX9oZ5I/u1oKFYbkReI10QZrcJafo27qdYMqc7aajJpoDK8YJz
l1noCXD0Hk2XBcpeZ7G8JSZ0TVHxZePFXMcpPWmkbwbpsTJ+CW5O+bTjCR8FOCi7eOg2J+DtWzxd
Q8WDTH0kYyCdRxHQq15kM0RuHrodsX9+4zvHF1QXYGd6rrKYLiA3eupRcTVvu+QTtyd9DGrN0ZWI
p15bb3wJDrNA06m9yS6BI8StmkB5by4GSlK/HOHbL3Mma1rb3Un/ZyWF4A8WFFe+MGvst/yDtGLQ
HV3pXiBPmTbCWM/+K9iSBAlAkTDloW/nR6lMF56CihDc9wMElzmpq0F3KwYF54c3z872uPce/Noh
Myd6BsDqN/qMIe+/ObI/ggJhlgX8jUWQ3vYOgwUD2REdJ0ys4tSZVjt8TVP22rJyAUBDbbpXJMnZ
zwD9dnvWa8hzk2W9RYwYBPvfdct2brpuhjyu0cLwUFW6/nQwp2xvdeDAtqVVNwSvYZPu6ECBe8zr
EazbLySx3YIoFe3dad6OeLiEGjkTfemZo4rg2JXKpU2212Nt/Y0JtZI/NXNOjY1EOj8pjGcK7COf
LIcsGDbzTuFFpv/GwLqIwUOj8bfIY7JfD9K63FcN5IPowV/DcL4Ks3EN1WjavvjJHoYgGVH2Y/R6
9/ecLcn3AK39etvc5p9D3bfZV79qkX9jammzR+NOdf9qj+CGOaUinS9+Tbk78Chq4HzyoWu/HAJs
6HFZ5jl79KYEhiDUW/eVgjIvfnb06rcXBpzKL/0OKuSuRobmgFQ51cKuGtfCPrYU1SalWePtb8aF
uuWqmSZOYSXd8TxwOx955XkK9J70vJcWVeFwisW0IqAY2W1fdyAgWRALRqM088SgzyFF5dsJYetC
smcEcY/28ZZ8wEK1MZtMB+3lC7VmJKiGR6XzZNklYJb01yCv+d4JvFpnI5khYqoS8asttwkVR2ch
d9hroHlUkPcVr2CW7wIUMu/mgQ42207zmBPuzCdMs8ldPg/bBn5zUzive4mLKfJzD2D7p+hMb044
aAO/XJMmCZ8UuU11ESoiqZ/IwEAEPWX+pN57UNbjvNN8cnsaM2A1vBVtnx+xGvtziNhkR0zJ2tKS
+oGqKQAM4NyPow9vAirKGWS94dI5aloezNaJd2+ZBpVvqt2dYrXobOFUA1THIQj0y0E9hnMmXXAI
ynGq6+neeHPbPITptDGPBhsqS74apsxRmP15JOKAYLC5l/aibCtbtkk1KibrbL/H0dH2H1iVkytR
hOvbHDQIgOw8Tb9NlPSfsInpO503gNqrXyGgP6iBxYXYvfRYll/NKPVSWrgGNJpUg771jLuw1hDW
b+HGJQQrSVwSE5BZdF71PgJmd1Xb2YwqyB4BGr2kWNNG/eJtmG0xsNRDbnuGrgjJrPlzSLcNu8O+
IGjb6yj9rG3m12UrVGdzpG1qumbNHHwODgLVMu6RRfy/hEqQwju3Uwyj3Nk/KyL+H1ZxR9xY6Vid
w2Pu3Bdv55zPISL85S4Qa3VcurAOfqJzwsbg70P67iU6Xl4mZHYaECrxDMhJWsmXNd05pFW6kXi3
2TT63YiuTS6AF/Bdsqb0L0j2DFsCUd79lUtdIx5NarekpWwZSlSpyN9Uv3gPx3TAMbRklzb3A8mY
X6RW8lqNEkmST9VbVO7CVLqspBvep8nAKRssUv3cBsd3z0nTcr6zkHPI8iHZgTrRx/Nvjwvlm21i
teQNUTpB6UZNkF4HwRhf4mcKJ7QmI+Vj1EvKBOfKhDasjc3w1/bp+mPfnXm9dxLX3HW63sK3yYum
PTxVw+r/qxPKsgHbfcB8Q/jYz+3wwfFmEqGd88HxRSaubEdctUSMnY81YskCg7XNcPYc6wmsCGZ9
bRxn/EdKB+vu7rrLLyn6Vp6RXKE7brcNiF7e6rGZxUf3h4B5aN7x05hvbCMY5Gy6Z8V+cHuifghc
XDILt/HOWP6nDxeqshy5cpwt5BhodpQUGfPAHvncop38RgwltFk4N/NfvASdPqUdAc5JIGVYptUK
VqOOTjyAbPAUEahpVZ42fvTLenX7fRepSE4K4qM5UceHDEEM4thOYd8I9FQ3EvAxpdLHll6l0Fgk
2kPxvUFEzrkJHB+ARO3khWmCMN7DY6jhH9A7/E1W3Mp3yUaV9F3nHvFyTnwE33nl2mC+BAxr1Y2f
z0S+QUiUs9Mwg5HOL/8KXkeaOukhAxHQvt8Xjgk4ZldHhqBR/ELt4zBATaDIn9GIoAxECD/663aU
vUodVU5ZbZ/JWjLxn4NvkmwU5kb3YUrCAbdTu/rbuRHZGpSxCfbu2ic2nPm+Ik4KWtE0zp2tsaJg
hSGb/2QZJ3kcXDgNwPZJ/iKtC/MWf4pAFHCcN+HQ5GZ/3AkF1QkFeC+eD1f1c+nEKRot5pIw5MsN
R07ocd6q9bxgelHX1AE8h5I9UL8u2uOZU2hYVYHfU2YoZ3akumIKALmymvyakrRwH4lKo587NrWn
JKEHvEgaXSePcbB7fwJLNCoM6WbCC7iR3S9KZGb63alE+bnY0Lrf31RfU0GKEkAHCF66FbFT49Zi
wEjTq/JM2z4dsyf/sgjvb5xqnbjgiBFPjorX6WJsLaIHxN7ZO4FW4m9iNMp+BUFtnhhTRcPaThr4
aUg2rmZ0UaMobYNwNMcugKEIArYGPaIfdT6TrhZCn4mAqxkpXXRcTLvp8BVrlCfOla/bR/JdD10q
Rt3uWbFhnMc1IKMrc+aF01I4yyfVQGF7j3Rw+8jCSjz7G9ReoYZo/YvCN/vVJKgSHin1M9v9YFE4
/+4HPSi0A+kcY9zM0CUnPhaQgpVwy7iiepvcUbQ1/sex532zHmnBkHVjFeZc80d34u5bCR9lWVKk
+HpjeHHMGjoFPoPxDTBafEpnc/5OSPDGE/sL2q2lWYffzjAyGxIbMB9X+J5YlFFDraCeW9uUvmhv
dFVKizzwqjs9LiAGYzG7SGxPaRh0Ydl5iROBwB/Jn9E2EG/ehsuHuWXuDopscYjSDC/QAm6EtQXX
2EH9cWnXw/+ZrKihCg9RdX9x46T6Exs+6rJWK25muLQXHB/IpFaLpOUWYIMORw/jru8icOwzVdF2
Rq3A8zNgZhuXH027Of4VCSI5hUsQGXuZgTNnDoIh/Y0JOPiCNML/w3m+xTcdVEfNdJzOzVevcdcJ
XT63s/7SdEbCxqAQrcp2sLvh4olEd/X82mfCjnfWSpb7URYOUPeHnJtwvQQ7SxZ8VC2Hp8anRwJf
XiXXV7eJJroT5317pBV3RCuKsJGlKYDFe8I0IV0kreKAuB+CqXOKUIvVXh0PxPoEaOpd/amPXTRa
FmcOhgvVFmT4jA9RO87hCx0azXKOnRvMorZMvPKBxl9ohPl+TgccF5Pa7jXgBKNfT1+DykJgkHOs
keiSi4+jxchd3beJzIaSGLXkV4dXDh09+cfphXPN3a5Og/gUYUOmOBHBv98Rl+9MztHs10/1so76
2WTHsYJRJDyF+E1rFqFF41dRK/b4y7BUVfLGhxqBZLHdVLmp3OBbJSFl88kTLLpJ02QVQrqRAzhr
kPvt7opvfIP6f6x8J0rOI4aFh67jof+SuBQnXdnQEdezXSGAi2fPqT76zq4AnaM0nxEiguOOhWux
FweKNrhH6s6IGY9dcEam3vMgtaJ7WqVnUJaib38Pby9EfoycRV8YO7O/yBU7PL9Jvc45diyfXVXL
unmP56b+jUYo2c8TqZ8ROwRdf7itwsQ/z8P/F07y9ALeO2D0v76ZFnNCC9s+bQew5T3NEcOW26FT
n9ZvAK67BFiSM/2mZ3Dmkb+2YGQ/zm5E0+e95FWuaUEQ4lXUA63eNuFV/s6NPKLjh9WvnxqUzuk9
onARFGuHlRShIxRsUe16fhj6oK1yELr0x0xaTnfB98cMsw4k09wli9c1954vpMkB7XvMNdBFZGzW
4H2nuoKzzpc+VNMPIzveMt9vib4ki5QuhWh0tS6BsdP+BZEtHQGx3XGW7P5Uv9DCJ7lpt96W4Pph
VQ6tAbuenCD9NtZok/hNd1M98ZIhj7itcV/dOvTWa3+kTCtVknJExBEmoxijblooT3HdZ8Ek48fV
JlgGEgAAjl3PJE+mi48PsURo3RRoe5YPQQWDlnUu24zfbvvrwL/Dt4LLQPACT+wgIMyjyF2o/6gM
aPIw5RDg6StHL3RcBstVcu4sqKSIVfDD7oKUpkvPvkiH8GIdiE9itMbl4qZU+uaz2gNxDeNKhOdN
NMFN+xW1L1qbSqJP6+Lp5RgWMX7h/ZXxXeU5xt5hggAO7sP1pUlwweZyajbEnnyJTOEkTvnu5K1P
BPnY9D6blvG53jGj32U7SSFIV7qD7UHsKcqVqv08cKkud1CVLE6AUZlwXyk0TacTUWhdyNPWHn0x
6CaSxQIl+kcN0PBlohy55HMCesRYddRfFJp++3vWAe0ZgimtKyuEHfFl2iCwrtO2JEyLhFh+BlyO
+DMSip8KN/bb8bKt4WZetSe7GGNev39PDE0I/BPxkGI2CJaHVNravbgazeppPWp4BzIbONjHGq8h
CNTMzTN0yFhOtos9PmjVQmgAy/VIjV0n/pc1Sb1AEtpG5Omyz145kHt9ZzOOzxylJGGoERPywv1l
F/VNbfURn4yiLUoyKIXYq+p1/6a6Kv1Sw914jAvI8Qs31FWbe4iK0CrLBsvySNwzjow+UuYUVcn8
G44DCj4bs4DtNWyQCfLlCNAKZsHuihDc60o/SA5AmngNBcQWhuCSyJs6OXsL4P7djgwGuGpEOsrY
1bkKGBBpXDEnRjh52ynutop8yPDOHojBr5Ed0n9wChipnAojQBnY2QblIYf9G28xDCFGyv2Ueruk
mHsksZYwhC18n9EOykeZmV3THh5t33nBb41/21qXQyblv0AH+ydSW4H7a3Z29FwpAzPQto9RGrPo
mWt2EKWbSQ17jSEuuzhWHUtu66o6yiUI2Jx43F8l+qZPCPGsQL938xEBNy8fx74dLR8uZv41rBjY
QrZ6foF9mhkJLXqVO6Z1kzKLL0t6ktXBqRdkxDPk2GZGWVI9EqFduS05hW3Ijj8xyO4/tizSX4PZ
Uz/tkOzXnmghcT+r3n9I6IS/GVANxpmeNhY0uAm9CaBZVfs4o1/78JslHRknpTchoebg5pFPZlsS
PVWBZdLZklxT46RdsQcNtp7MhOmlSREuXCZEesQxOHOKuiCtx1fq1+afhOI2b2LvnJ/eOkLcDAm3
ySMRVn1QAlFuUY5oPX1MWosJhAafEBGTS0lg0CWIHYbKN9cbrwlnh2DenMg3D55UaKc/FCALU642
JESAMAT83kkq6/hiqQTI4FOQC73pPc5Y6rh7KGNOsu8KHZ3A81KtcZHhDX2n5LxqL+AH9p25cP4R
hx01WoEnm9+aU8+W/eAmf2YHtdYJgXBtL0TXu795JMgXZTVx2YUSY18IhwhvIXdHFFJNsHRdqbJV
qddx1guC6ODw/sYzF+YJEz5KXpmQvl3URzJ9FfTYBOU8rfWrIPbpH5d5EhfO2uOJZzElJwHbVv9n
hImzyMfnhF3mMCEKuaCDslo2iRToCHZE6BN+U3StaRddE5+FLG/QzAMb+SQ1Q9SSLZH7XgNNEdo6
I19CEEGkEW+tl66WW8U1b+IPEjoN3pRgiF7qpGb/8dos+NiqxIfRl4n90oq+7h9iRCifcbKJD+VM
vMsD79b/wdFjLQipG5KcOKPmeyJlu11nceC1SOokuzr0zZtnvF30lm2ZXdFC+iLY79MYxSjD4wYO
Ijs6UU+dtvHP3ViYf7tmurp0K1uLh+FOnCf6Z1xGI3UDjDEzhpfDOfbHddZmvfOxz2VF3LGo4hY0
WfIAC6oGXsKZT+GsEggaj2XbwXGSB1FEnm6n57GuiKfg6XW/dZwW4wW5Fd1RTtDt6q2L1/a1U/vx
18OpcGc9HJGwbuuOlXCTc31GURcdGItSoOqsijM/DyemgLsxnkMXWYlDNFwomq6+ROQqwLNHoawL
GzJfXsDiG++XVda8y3Bz1BlDYvx06HpYLjFxDj/FymYBsDoNb4gxR3MyEV8cj0E2gjFy/veYPeLj
TfZrtJ8AD3aUt4uTMpV4McqU1dnBmNjw9/pag06WvmsFj68YvJDBZZv/aT9lSdCoBfRJm9iGbDtH
9WVYh8A5B4j//7rQbPFdaPzgv/WYogE4JXZfq6MbkMvLdP24VVIrtF7LxKgQjll0fyCSFGVL4sfL
SN5UiEm/5tG6BZq8zBny+3KncvU44xkfEbxiijlFVJb9NvjgQc7TSP3O4qFx7lYwtq8zNoP2hLNZ
PGvEwG3hBVP46oGH88DtAYSAv0tRPWEjFNg1uyV7UV7f2wv2SqqN/Rstgz5m/up4GnTKHf2sKSPd
z7xJzqLXl8zUti5309NSpoiKl1dOKoavbPCoSebJ7CkmsWnX82glRIKIEWVIU0ORcSjpNLhMfhjh
h/w/QDTcDJ5AG9xY+Y5N+yGSduPhGxAnMUM10DFEsawo/DyIqz/d0mQvLTcdIS/cKb9iXFrLvWiq
2i8dmwA/gEeYoEyIChEFDtrkza8OD+V6MDUD9RZL8qqbmQNfrcx7zjBjciXZZuIoJ9kwgxrI+joo
jq6aANn8KTm7kFNIl8YmiPIVAgYQ0nXlG/MaM52RrodjTXFiXY4o2F96j+P0tO1waSZqxW2aXgCd
jy1uAcakaHJhkfOetoqqlodgcnt1c5UwVf5hvUkSgj0i/4XvmWslilwayOCK9y8huVo/KjkrMhSa
ADn9IThMztbN9HLvssy81SbBXhpGk0AAhC9qO8kWVfkT2AM4WC1V+L1Ku+pV10f15ELXVA+hjI8k
JzrDMWWWGW84HbsX7w9THRJ/ZrU7fFKsOP10mrX6vqMBPe5u6VqfMCCCgrQRtcMp1cdGjPjcAI15
VTY8quXmKgvCrflDLFGTXKgNogdy3/s9ZsMl3eDOSab5pWpmDxg+ZgcrowW+jz9DM2JHiuIquCYO
Wvj/kXYeu5EjWxp+oSFABv02PVOm5MpuCLWqmt57Pv181GaUFJFE9fSi0UDdW5EkI04c8xto9fDI
dlZZlFOUM8SmhmB01tIE7CrubTpeSgFDC2AwobvTRtMCmAZqGRORKG7SJ/gLzcMQNu2jmmQVYRtw
egWy3u+/l9pUr8AFac/oKoAMs6LE7G6Iea78zJaEFGEMatoCR0Oac++5FnoNZgk2bUOhOsn1y3V3
41o9OEhd0hG5ZIyXbA3LU2RvE2Fa9adgjD7h0WANb2jftz8bxQLNTd1SPvl1DvweZZubDCCUvncH
hnFoMHlwy1zVC357RaP0O+DfyLhM+hdiMwLxcA86fZga8r9qf9dd4X9D4D17jvqA0xNoaX0ajEyW
Gcj42g1kG09sQnYOhgHkP+Fej1QUIoZAto+ZHaq3zGfrFKNzGt5f0iYGfEPLWn+pbautNnmjlpwG
cD4u7QWPG1QjnazuRzco7I2H8JS+rZR0YmR75Dl7yVPCH0YVFuOhYOTSPPBT+6eSywo5f3pTdFEN
Xa33I9QBsJLcZQavS2fWmWhj9Q35JuZAcWzlb5XdmuVG8QyLqyNuYGEA2gAjopW1VG+8yVJhG6pu
EhxLuc+ZFzQl1h90h9TqXox28ELT39Dv2Y0xUp/CaNy9UujccYwBGKJ7DchpGpd64e3lqEPdhf9r
W+xRMEaDIDTHkj+1aXBsebfwp2gn0XxFpsEMd2Xb1eGh0k3bp+Dy23shWnkSBLD8u3FUJevZc7Xh
JZlOJO2KkKo3z2zjRS5pZgKRyqMbr7RiFbUcu/rRMv7sjwl8+fuECwLHphTzXY8BVMZV0XS/ains
/qB+oN1qUqIhU2RarrX1NADRZ1hpMiLMedY7KA3p57LE0nEDScWrtyOZFvuVul//pdAU/a6AviSN
AmNEUxPIpPlsiFjN923ZGqjWcEFvKwhDDqISbXHkz/xoU3U9g4JYGLm8U2EJgUTRmuFXbHZ0t8fW
t72doCJOftGYtfbQdacWjwry4ES5J6knMIPNuVVb+kqSVeicYFO3X5mjiRhCveJPlwQCz3Af4k59
QVVNfu4rEb9J7JOfVdJnd77mDRMFxCWM6u6QvkG6lye2sUL7zEaV7o+fSPhlMYkx+s3AJXZjs9OH
m1hL4gcpCiN9O4L5DTe6CejgByoXHsw1rFlhmqGwTO9+pHLksmHsvKv7vHvqw3CsnzIGd3Cg7LL+
ltCjBP2pa/oPsBaddQQuphagflLCJUKlpr4pCgrRUydnUvWLEbmcbkUXFPktfY7snJFvjccS7IvY
+7InQU8AsoXgTtL7j5N69y/Fc8lG0xEACXjsGrDbKIdFjTQOfhGbgglTRoNZzcPjONoD7LA0JpnO
Ddlmz/mpRtpMAOwPgw20Z9so/lA/2KkW3UOMKcPbLo/1fWTKCSCryFNTkMCh5u11uso5KWU7TUQL
19QeUTSDhq4rgZU6gGUMdQsOy31FTcsLH/JGL8MDBhoi3ZfC7sBdWqK4x9O2KDZKIPOrIc0IcRYW
0G4Q2FZ8jJUk9s80TDPyOOyNAMGn1SD/qK1c+k11nvJ2u8x8HIxEA105hKWxQQGyCZ4Lb6wOqtcP
zT4WPR2AUbQVGFfVzQ6g6MIHBdUiZJ+yLB/vg6JQsbWFNoN7HwBbL7n/HyCAhlQHdecYVuufkdjM
zbtWBK69Gc2hV3b/I1y11MC9Js7otthrKUmap8jnaGm87xDz7Q8gzOWMv2oEnpCF+XDKyyE193HD
tTU0fDhIEFF3ui5MuCAGahgmarBI6QpFU2f60oxBB4Y9eeNI7ShvFT1TQYgA0RXUnSu6vcpkjDFX
QITQgfPCJHYKUY8//6DpHPaIEcPOaZwGyYOdi4DRPjCEdT8g9LKlY2T+ktyR+sImGWS6DeQ5IzuH
1BeqK6rhS6KPpoqhAaMhE5OGmQauxJamfSY3TmWO9aFB4PLsV0F7vP5uF8RPebU09gT+K2jXz4RW
JY+27kBZ4jRu+cwH9L6rPrWjrFqSQz+BoqqIIVdfX3T5LWvT9aUauOFqs2dLoTN2Lk1Ip2tb5QFA
g3Xkfy1tNTNmj7kSKkQgbfZJZYy7vINzXJujvc27bM30d2lrmR9+yKT5+eFzo5xUmqXBS26TBCU9
AFeWpQQ3UD/bFd/Xxc8JoA5D6Eljc+4Sahq9EZta2TgGM+Sjyta7N/LRerr+Zhc/J81lHknFT82c
HRW19gyQUn3j5FCPHTwfvL3FHOc7elfpOSzBMZKNtf9lp35YdKZE2wKPaZRKpXbG2JYWmaafsq7U
99cfbeFToV9uTdLTsqnI6mwVmyyXxqPWOCbahntm9/V9E3UuQmxQ+K4vtfCtsMTDY8IAuGQLbaa3
2iCcBDIkbBwc9wRcWAacBxCTDND/dh0hq7JlID6sKJo5PwZ+SjgHzsLuCyv1PhsFeNCx91b2xGeh
XFaBoaDi74R/mDrzAkJ4EQC4zs5zkU48WFkhvrp2L/XnMQiFQ1/QFSvW85+VcnGxktFtnr4U8I/Z
igKLEhNtocohRWi++TplhhTG0b5PDa/ZlJNEf2RkKLm5QqyI2L6rNV8GcOYmqsULhXgqs2NmJ5op
DCSvYHTqVjIUJ3JTKDKMGmyq4DwVmdOaIBCdsiEfOzElMArKFEU/Nw00hEMk2wXFlQs/mDk9Gix6
bA7JFtaDq59SqLEACRI0PZm8WrZ3TkydSXxeIe0WQ69P9phI1aiIol8CZhBv2xezHNV8JXx+3p4o
VXO8NbAzaPmr059/CFqKHWdBEIgBTGtkvCD6BJZh9OUVK6LP521aBVsMVLFRmZ7fhGUkRRozjoHR
FZIBvtTVW6n1hdPlY7VyCS0+kE2r0tYmG2UxO28ytNPR8kyWal2m3Bqd2glEuHKqlx4Iu0vd5jYF
W6nOLx2ptMvS1gZnwj5th0pHxmCkqIOj8PdGhQjryQoXN/RPjCZnsYruZpg0WtE79CwkWnoJ89Os
AzBH2X9TFHK4M9QsX7lhFk6dpSg0uRScmQ0s5i+3BdDqFCKk1TseVVm2iZMOgammmzSRUEAU/i06
rf5rZzegfkUsDf5KNFt4v5aCGAgeSMJC/3a2fu7mQWjW5eCEUhCffaOL92bZdHsVCZu//5QW2vBE
GE0WmpgbxnhGiBB8xN4Mtf4HwN0GAhezX0JgsrLS5wuVL/l/K81VxutCQg6mSQanJgl9Ar9l3Kd2
NkCFEa1ToFjCjNYyDtfvhaU3ycEWuDdP/hFz823gakI1gpiBmzAKVBoSaeeDmjngJPNfno8TTjQB
dqKQi11uGth11OoWXJEK3Mg/KsiLtySnTvKDsH6sa0v5PjD0/efvn8+iDASVZyvCfHdH+BDA0JGm
RO3y3uk0BL47rYBsFLR/mr6zV26ihc+H9YhFe5Agxj+z9LYYtCxtFaNzwqqtH1AEVQ9DM2ZfGfUW
t5brAWQM5LfrT7e4piZsyGUygvHvRmEfni4YaCsq07i0BSCcMAWu4psYzfhd0COCBN9fRspnAFeu
na4v/PmiV5WpWsDHAgwPKdLltwQPl0ZoHBVceroPNZrhe6y18e8sabI/KoIj3srh+By3WVAlf7eg
oaKYNIuoJQev82GSoksvVdSM6MIlUVCtfMPFVXDXETKTD/OT549SpSg19nXhJFkPnMQGwP9oh4ZY
eZjPh46HITu3SL2FgSHl5dtTaJ1qrVuXTtmhTQaapxqPBv3EbuejRPzv9U+1sNjkYETSTKjE6W+W
pzPtGswi8GsH8Rzppsa08OD3bnI/yPmaZ9Lna0E1Jk9RwwBJhL3szCfB7nSdqYJbOQY9tAFZELlH
yx2hQbDTLYPI9pwizfmA6VBMlatwzV9/1IXPh5gRvkNIJ5JVv9eCH44DSo6jG9FOdXTXb27lugH6
AuXo2/VVll4o55tgzR0I5WY6Gx9WsYIxwxwqaxw/Ef7BHZNXiLnJ3tTAHF9faeGUca4JKCwn65o1
S26ZLnS+0pulY4SjfGx6ywvpXyPqzPy5bY5Ip9Z/b1dNPcgtJxuywnecuwnlGaYIKpIDjlxK/QPh
GXUgY7RvBLzbw/WnU6btcJk/q3TvTdZhu3DmZhETVp8PJgZxIw2eZ3Ke/OZKpueQdDZwK7RzpZfZ
H/iv3SumAmJPDJRfBHLdK7Fs4XuyYWSdOKaS4s5NWUA296IQE4YBTO8LGrSMLK2gkk5DAsj++jMv
fFGbW1olmZZ5ck293DummcRGEwSNE4D0upG6XP/qFk0Co6+ib4KcIxYvu79dUgNGzj7S+LfNubhc
EtROmsZBWDlYRaDQoBt75rDVTka+fJt2ENKvL/f5DLKcQRaPPDKgJWV2y48djUm/tkrHV/zGQcgC
RifPurLK52/GKibulzBSMIKdrxKDK9bczi2doLbHe2RzrGPs2YCrJ8mW6w80X4ovRReZjQrkyaA5
OD3wh+MuFRoK/I3EMB1x1XOVqRWoVTM7eHrwt1Ze70uRragW/RT+PQvVDF9AlJWx7OAIkp5IWH5A
H+wmbpa38v7mX2m+0mwfKoNqR1GdYTTh592ha1xjp0nIclx/ddMB/njAp1W4cyDc0uD43Nxow0FR
gPQpjkImgnKqbnyj9Wo65OvmHt2EcI+6o32H90m179EqXDts8/uI9anLkQKT+QXCNmbvE1iTGlSm
r2J07XnDoc/LQDzqDSZXNwgDIxCDbFNzI2RT/p2ibgA3DhkQAKlV9ILEnfxia9xX2zIJC6CRyOOn
/hZIsAmpCK0tiPpVrZS70K2tb6AXmWcqvkj/HamXn9ucmu/gIp8o3SAF6b4ZMf3xjaT73le6j1ly
a4G4tTZhYwoFZwx0n7ZW6xpvcRPp6hE/mejN1Bniw8GU9D8ouapvJcJuX9DdtP6p4W7haONP2htR
K3KE8QqzOvp23pgv9C8RQ4mAJrRPVR+H6U0Evf9xTPUuOrhtPv5GYa/EPTWDAL4bOrYaNI1CvHRM
XNnbqB1nWyJGqhz6LkIpBEvJTt14zJ/f4sj12302hDVoFFxv7yI8HeQtjFTQBpIe9S2Ez9r+J4IM
8wh+ovT/MkF7/6KUfmwpw7DJ0C4PY4RfNt5SqHkKMDXnVLKaUzDxR67v23mUnlZRKN8JLxancG5B
hs6aoQVcFk4a6UgLJBCMA3nssPgJ7K2OU89fmi5N60EzIaIJjNrsd6+kDyGmGSWSW1eSHea8crsF
9x/+KEsTqcDrz7UQyjBRn4ovFmJIPTv1LWCuQUoNAS2pAdLvIneH/FVNXx7yFLoUK8stBBkaZEKZ
/Gqn4msWOfWsgBYApYQuiA67rAjDW5zxzJU23PtMZhZlCMxI1nNQ8SacWwOL2gjpjQCyJAxU9rcg
S336VVpWvRS5BMTPwnAvoEXm+YdUqwaMSQohyKBGBEyBJ7diK+GC4h9qqzGDg2fL5YlwpVTbkhzX
pU3qc3IbbkpUBRjPPmZlWks7tI+MhxEoFp24WFK1g9FFgf0Tzeyh+uXnogVeD1FEMOPEg+bcu6jh
oOs0EkMwUJKhBgDoHVZSqqUPbHEq2LyybVry9OcfNlLvCSSCEJR1fNkKnREi6SaU4ow2DYf8+l5a
OCN0wXXVwM9Ok2lBXS4VhgiQIPU/OnLvt99NzIUceIbdrtGa/E8/tL+uL7cQylVay2SlAmCfqs3S
CqvsmnSUWQ7nRCSgRi/5F7tP66uHicgWXWLxBU0W7L8TrGSur6xMp2K2v8gOydponHOLzKNBEnth
VRSg6WjVe/pNnmrBD+At9lMrWfrkfmshN+g33hfm8MVLh1b/GdqG8VK4mfje1W3ypaUDvL/+qxa+
NMMJ2g30/ajs5r3npFcUL4i0kaqu0k+YBFZn9FqyrwAkw5UXsLwUIZc0iGM2v0VtbUR+QjL40rWM
nGdWgsDSg/QukwAN/YenEmTIQjdJWa3ZpkpaUYS4Bsq4ixbQ0dAvr3ex5PtPSAnUD9fXUhefiyYw
NTH1DmIxlzvY8HgmGZa6k0m9yCGIB9praWPG4NRmYZVHTENN64BhThTsuzLyoSgXINnBSfX6jw7u
c/oFAHkkUHgOYCa4mdZZuxzjJGzm4AhHhwrqpnzKijb8mqBTNKlduJNfNzCyCmi8QEUcUO34NUQN
EJDBoBsAwYCfaL9qD07lFpJB/TbW4wj122LGvwMOX7wMXWiilGoVPTDbBlWqGwQwVEw8rr+eeWuJ
O2nSkyCVtadTp0xv70MosVH7g4iQ9I4G79eHaywrEsDIBOc5dPciJJv9cbwNqyF8vb7wQmBRFTYa
aTCdc+74y4WLgdo+rKzRAYYzRt883ZS/9mB27poYea03IQZpLU9cOOCKqck0eFUU4ectdF9KAk+J
0tFRutxE1AIVVsCmmCM1HuOO2FvzcF94tdzCDKSJnDot29nGq1opN4uoHpzI98SuF9CM2xzUIiio
BIC29ybbqnG6/laXNjvTRdxHDYoL3u3lW7V94NOJp3Mxpmb2BAYLAjXI+2PWxcH/c6nZtV9nwEQ8
ZHKckR0e7FP8Oh6TCAjeRoplMazs04Uag5JdpQvJuNGim3b5YCgANKlV8DIH5H3PwIKGg5YyNQtG
s9kyMEm+TeyVkzfm+TcOq3j+D+/VpNKF2Uk8nicfExQ272h2OTqsv/sedc5jTZlxnPooK1ni0hUo
YGEptHgQ6ZBnV2CNfm8oDSlLgcrdFokJ6M8e0MXtU/uk9Urzu/UroDSlkaUraffa0rNOTViVqDuk
do84h2Ag6WXFCVqyAj06QsivIzXGzs7bpIDvV1Z+r+Tnt6/Klc+xM4i39qzxW+h5C+IlGhy7LcuM
XKt2W3DEQ9Du0NgOrW3QuFqx6xIAmmhsA9vboEhnKRsZ3o2/tVLNQxUeOYIa+QdN/6YjAo4heaND
DYWconxFc9H27poOYa393+8N5lNcz4IwxtjjcmsmfuIqAxKCThFb8aGzJXOHakdMfi9bK6dgKWjq
U/OKTBtFpXnnVW7RR9e6cXTashgOXuZXJ7ymsp3sDeMtyjzD8fqjLYWwaeSOIy4L0p+cPRqdLc9D
OdlpbdcWB61RmzvAZK730KqZsJzEnQRdlKiqn64vvLATNS4jjeay8X4KLhfO8QDx21rqHNCi1T8c
d/MV+l30m0E95HlfRd4PnKWCMnnlt7S5rq8+ha7ZZtRo+aLwwHbUsI2+XB0FSLV1kfN3vAQXDBSc
efoN7Fx/7fZd+J60gJi3a7qtkgnMYmjpMXToSx5z0EyX1EABLF9zAg661PfPrWyvvNaF6wFhOgTD
NAtgFgXi5YONXVgZss5AVaDTjr+GEQz2Hs8jtd23Qhcr49ulp9PQVibnIpARtS9X09BAGgrYbE5R
jw3SUjXKqlogiX5n1iNyMQYK8CtncWnf6DKMJEGJSSd0tqSV+V6t+sUIDAyd0rs6mjjahh8Z4EyT
V5RH78zUVPttatXuStxeelpgIpiJWJphkrFfPm0fppWBhEFPGUx42qL1HtMUivzuF/SDMD5UTRMU
h+sbdeFW1HAlUWXFZE7O3XS5JjJ3qVxRuDpkoMWJoBPvkxokZmlpoYMNsHYy8BrbpWUojZu8LcqV
L7y0nwzbAB5ADkfHd/bMHKGEtF3hmev00cL/ycGl4p8R65yVQPQONZgfSWoFSlCCH5OLWSSK0gIy
TVEMNBUhKUNoxIDzCZqJlO4QZmL0hWiXRRcPj570V1EV6QkgnvVNTlIVpCls1n/IdAvjHIBNqh3Y
C26+0qB4b+rPfyK3AK1ORrTgaGa5lyQUvBhR33QUroD46LZJk98AevfODU5L0MbbrlRhOSnhjYml
KapbXjr+pJOe4fPaR7CLoC+kR9kMoFyYZqn8rmRw9WhUCxW7mFGY9RZlNyk9opsEy4eKENM0Nxlg
3IS2HZr/GFKFXDDi2rK4oZyLh5NVFdhX4/YedSjFJib6y3k95LsgiHKsDGqC5207DOE/PW3GRy3w
vH9FbiT1zu0mw9iWrQ40FkM7+ANtW55VD3/YXSIZQ4rXUCfOqlwl6c/ru3oh/ALtp5WkiWn0bM8O
MYiu2rSTfnQ0H+azaGo08Cs4/NdX0ae/Zva9UCYEPkm9b5pAyy8PDxEkdLOY5jhDgag81i3sHURM
GmxwaaXKAzKjhrgf8c57tkMfQdBMs4bvkNxxMgGG4MK9tCzX2HvjaFkwnnM8qFCF6yCGdHXlb/Kx
6IPNYHelsgPlnJf7qkPicFvhDGYcrSjrJ7WAEeabp7rKv4mNuhKEJW8wsVjMzWclxy1sM4LRv3cb
Rf83MhXJP+g9lFpHpW/7knm4sW1aXBrY3FXzbHcAqw42HSvoLbUu4VxfDoistibWJLBZjMhBSAOq
rc7EzTGQJu3+zXyIGw4DKRynUDbS010JkcrdKuhc95i3JJCLt17hG/pKuHyHp85e/zucjs3D++fA
XL5+VE4zRtaW4XQI3EtbCMz6vQr2T9tqhbBfmkCE/1I3Y6iqFPaQb6bDgRNa2aUGpDbajJvO8Mz8
ANJRyo5YRHQK5qxeGB1aq4HPhIBZae0828jLhy6pRbNTJsOOhxTJEenLMI4MIijCJ8o5U3U4Pcx/
uq05GpaDVjBmAHkYqW+01xvxdn3nKQs7b7ogzKn2neawszw7RnEaaRZPp6vDY75pmp13fxpExb6j
5uBXD7JWaepdkfh2f4JShLx006M+nNKr9rc0d4d/TXgoye76z1oI5sA5ORAgFWwAerP4ZSlo5saF
ojlqBrFm4+nKVzpP2gNWpf1KObVwV7LUhOqiFmc+Ojvhsl2mXZbrWPFKTBjRjawLdLtCE0tyr4aq
/sQ0019pBC3ksrT2mCkQssgq56BVbwxEgFOIigBNYhgnrmM7OHQCy6ofRmflkLACTAtJFrz+9/UX
u7jylBbQJgfGNm+Q+9UAnGFUVCdRUZBQ4UgdSwPzEDwbku+QRbpDIueP19dcSIQsBbIB+SssNWLZ
5emy6PK1deprYGhM0O4IrIlq21lJ91BymtD6b+miemN0gwCDt0avWAjglg42GEg11yBgkcvFKdJQ
/MCpFQw8Wv+wK5Htw5Fh7cLlb5kFEN4mrQ5Gj8xV5qioLsB1CdFew4kavcPV1ox3oa+EK3Fq4VSA
P6RRSacdDPy8fRjWuu1q5OlOj3HGzkZDEJPGWtqrGViF699sOvbzB2LCAU6CgRQ5xPRaP/TiTGSw
UIeuDCr/bLAPCDDY7UFCkC/4UpWaLW0IYOZJMZAQRBLARJ8MXcLQXUu1pq0x/xk2m5VXa8PHno+p
4B6hXoDFvFO2JgobRqLfalYd7ANJH0/mYHIxakn9Q2tadedLVrgb1VZd+bYLAWJC2XFKuRkmUN/l
qzDgXaGoF5qODtXyexzqNSYNinvIrE7/PlQ4WKxkA+8HYvbU7FeikQ5MRWUScLmiVcVcFFDlp1Is
fZFTHYrgmEJTt/V8xwwd39EBe6+o61Ga9oIOc9nRXInAi09N1fkehmUK78vfEA3y0PuxbCJMbGuH
CGWCLW5f6PQBpdplqhmudV0WDioAKjAWtGI11Zr3ExD/iI3QbUwHnmdoIZJkR/sCTbldbWHNZOZa
s2V8HTwB9mLwa8nV1jYZig16WG5a5iI7BunWMUCH69v1o7AQMjlznG5iF9pLc6qSjnBbEsiB4ciR
4u25Jn9Zdi2+95322iI/fq66Wl056Evv4uOSs9pYyXDx6GRJJ2hZ2hN5CBamTeutvHJ16RtTf1Mv
0dgAqDe7ZbHagORgcffnZdJIm9yUmvKQpX2OnROO5psaGyq4iTFZ3pe08iv4mTkia3cibFL1NpLr
9idS1cMJly63/RnEkoZ/jUgRIRtQi0IoCXQqArPoFHjbsuuiJ9focGOLRGtsuTAmxRAp7r8x6JRw
cPW8SsddVK/MnVuQDu9UXMshWONIgttVGSruDlMl3X2y3B4YZqZO/V0P5pG3qzqkbTaVoWtrqJWF
kMu0UTAVUIH08v0vj4EdNMrkEWU4I8OvfWh4mCmGAitAO5FXTtzCNclSdLY48viemNPX+hByIz2C
yEi72Wm9wP8dwaLcWDhq7hOvHO6g1vanBuWTM5mcvhJwlrYbcGVyS+5JG4DobOWkKOxwGA2nGpGY
THXRbrU+WBvfLr1KOBCMiGVgDgBEL1dB6nWIAp7e6cYea1VPSYgjofodUeyv10/s0kq2oPCli8WY
bd6gx2sHRyk14TaGILuJoiB7nZqmd0ENaOv6UkvBgaBFaxz4Lg2BWXohpeiY5jn7I+lN9ezpUvFi
JIm4Degw3YoeAwfTKFfyqcXHY0oGvo6B2adI6YW9GoUBL9JUvcbcS9CiEsZ6bb5H0Sn8ef0BlxfT
QA/SCgc7Nf35h12plXaRYPalO0GqTocxmxwRlPCEqJy2cgA+L6WA3mKsQb7B4Pu9VPmw1EDSi2k7
gdYW8XhDvYg0vquPz/norzWvP+94lgKWwqGeblpjthdRmIkIYUJ3dOQ80F/gSk2QVj1cf3efmKBg
NhiUT0NbagvmvrPoEdSyjGdHpDrwwwL3NZ+6kBu58AlWWJ8r2l2bqx0wkCjEKtU37BiVfnq9yPEj
XIrih5Xb5cptttC9AkIsQx9TePRpmn/5QXsMG6IabJFTZuGjkUcjMjQhgnmYVPflnTWY9V7xUS0i
qP9hzmHvfM0PUcRSVWY/UrQTYd2/rLynKcBcJjwg7TVc8KY0j4RnlmKNSYbeaZwJR4uHJkLKBuvp
2yBFIwagmu19pxLW7FOfBpq8qVDkD7eJLY/SGapYHZ8T3mt40IIE+9OVH/b5hmRoCrtQsWSyYdgq
ly8L4z6gz0OGmpqfZS2ieW4e7uOhK+y7wZab11Gyo2HTVpGVbVEblestNmAYqW00LOq+iaTu5ZOE
FJm6o/SMc1RK6voVeMHwJQ+U9vf1X7uwqSk9SNUA+cNMtGa7Tcc3FrfdUmWonMjPEWa4/XZQ0Rld
eSvT15h9LUGzigKW+oDKbpY2tA28QMuXVUfuUvtn3HqYhoAr/qKSRSC9hEFSgvZ4hz5WX8VocnGZ
p8rKAP1z3MWCbborp8sEwMDsWSWkCFCxKjjA/Mczv95CwDgRSOBgZeChtjzYpxik7krKtPSKp92g
UpIw+51HwyBHZKyqR7olYytwd07CM1wxsXJGFwIhGQeFF70oigB9dhzcGGEJeEuaw3wETxp6gfZb
Y+feowZoP1wLUguvkpoVLg98HjhZc76SXAVh6cLqcdQO948dB91In7soL5sbK5V6KEy9byfbuM+b
lxZh4woZORmheCAFQf3Th1Pa7WoJiboTsxX0A2X4m8VNEXamuh+kDtEyBX3ZtfnwwpfgV5NMkL3S
IBKz+oQ8se1TROadLE90ZyDOPY516K0MFRZXYaoBkp0WEXTHy/NfdFYaokWtOqRO3tmlCN6wF4v7
6wd36QtwnugyQ4IA+D373ulYm67aFR3hj+7fY4rmUY/aiTCiHRwdDWXZiuhxlzKOXll5Ib4x2zSp
rLkGiRjT83+4ctPR6C0zK3rHl8ziaOFmiABnGt4KKfWcIcPc8vqTvudDs9gx1Rsgu6BxAdWfvdBK
xck96NXWaSPsf+4SUYBRxOuCaRgwsvKB94PnG+679aTL7DG5RkhP33t65eeT6wIUty73seIJkiRU
dh5Cpd6XHimAr10wAhdqtDi+M+MixQgk8nPlxfe41zc9RHhsyCMuilcVI6LoZ04T41WqfSU7RQS6
6lAhFmIeujhCfzkhhfSeYqtNjI2frXOcFw44ZoAEEPhetADn1DIfu6RctcPaQWgVkiVqMriA9Ong
/URHvxJfrr/0he1F3UoCYtG/wFxj2gQfPrLpg37Tirp2wlAdnl0JDf4AxHYBOKYWh55rD2cjpeie
ri+7tLeAMzMOZL5LHTkL0X5aoMKoQTxRYD4+xB7mBTp2pFt46tYjwIJ65Vr6XD8pVLE075lBMqef
p+JQ9htyUhggQe/rj12qVG+o7/lbpE5QDy7r8c1gX03SzOnKrl6IEhMpH/g2DD5Yb7McWc9FlbvY
7DiNhnUAI4P6qHt6f7z+Pt8D8ezs0F+ETzMFIyHPA3UxWmFX5AbE0qBBZ6jWXbk6GaEiHCNn/sDx
yKKRsY8lSbsY7bDxRq/YE88NLsDRpm1Ut/7dx4qRHRocgMsHV5QC7FAmdV8FfvDayu9d2HY60Zm2
Hco2ACtnbwV3IMzDy5CBLAwXMH1G/jDEMd4Zba1GzSYo3djJ+jq2d9ff09K6FiRxOs6wNmltXG73
PFRRe8Kjw5EyMz/FTR08amWGKXcbKV9IJipUlcvg2/VFFzY7ExQsS4htYDD0WaLYtj1WCBPpV7XG
HJlTGSM2q7X2fZN9czGCc64vt7DjiNnMCclCQPHPhxZlGslai5esU1UNej1ma+OiouXxGihkqYIB
BMUUmRuCf+ZX06gXTJFxlXV0EO/jrvPU4NUsICIhA6Hp9aH3S81REOFuARVEwbMs+Zo4tlqh3yLt
pQ2v15974duaVC+Yq3BdKdjwXn7b3k0lRKHlyqEGLfqzpVUFDUHBxLQR2U2ENqDYK7Gf/X3vYgpj
EAog0DJVV2fZxhhFckBnHxpwi5q/6+JqGkdedWrJQvbXH3Ehu56IsyYQYXJbCrXLRxzsASBvkFdO
NvrKVvcMZVOUsr2Vw4DXrebuUXHl+hBwlg4+Vpcv15dfuppUjbSKeSBtd3W2kXuoQ2ikQnPr8V3f
GTaw8o1GFljuqjYr5ZV9vNDqBgYLwn0CiU456CwfCEf4EoHIawcNn9HdCbNBtSzFzeQhcznf29xM
3OBQmNxRezWINZqSoeJ9l33Ewlfuj4UjTK4NsBJWJvneXBcnKWqw+HUFKbPLQP3VfnOiGG02NhZY
O3wu0pUm76e9DBh3mkvRwQGpQ0V1+aEzsHp1lOuSo1AEHMtGKrELGrwbFz+9DeMO9dxXqCde/7yf
EzBWpWAiNLK9QFxPb+FDMuDnecs+970zhyxUD1Vm6ZP9k93QtAW5aG4BLDfnxvJ6dROqfvnWwEl5
g+xid5sWC4AeLdRIk3ZGVqL7VyMtiAyHlZRTFoO9zt5CZ/RxGG2p3+ll1GPHhRFFSJ8Wn72NThcE
ClxCQ/1QZ3r1w80nw1IkCcufMn55zQNKkK2D/aGrnMK8JFtAqxntu+sv4VOmwDuY8t2piJ24DLM9
bkp+jlpf7jo9JpX9JujN6LYYcpt9Fgr0dCxXHGv8Cl57tFWP19f+FLnf155il8VEy7Bna8dI7iDz
XiDAL0Swbwq1PiYBbpzXV/m0l6dVpknkRGlAU2p2rLJEN12561xHKsL4pMulvB/4Pkc3xz7Uz9Ro
ZS9/PsezBafH/rCtyhzZTrT1gG9gQuCUASYPajZ6X7we6wf+CwO7AVfGOE11HP5Q5TcDnHz/w0NT
PhG16NV8ipy5b+YFvrGugwhxjlCurhyh7htboKrVHWaw6Urw+nyADVh0MIQm2gjAs9llhGQkc/tQ
cx0gmuM2M2zpDuNKdCqHxkKBp1Pv4Vi0T9cf8lN8pmX5cdHZl60sfTQiXFiZlCjdlsOM8kYG/6Nt
4rVi7dNNNC0F4QpAnUCoVZ71tg3mLLEH7ovisPQeexcrqwRhsgNUTnSgY6PKHiMPAUr8FvEFNbp2
JVYtPSqxj/xx6oaQQ17uKd6uhTtS4+PeXurPfj+mt1ZTYMiCFWIkr1T6i4uBFECKkDEPmfzlYkhZ
VogmpSyW2/nZHCd9c9PtH4YoWVPxWloK9v+kYceQl/B/uVSPxqkWljEWLoad7+rQwq+Kkn9fRVq8
EumWlprQkIAvUNohgbtcSi7TXPbq0TuDXpduBkWKf1dqW+/MQV1r4n4OOQyeNBu4KcsAY5tFAFR7
pWGqss+oOsK/57rQ1c47RG4X7RjUjPvr5+BzZsruRDAPzjpYTKLp9OgfIw5Wi4HXGcEZGzbrBeSZ
C03KjbaZlCj7tmlotFeGemhCZOw9KYhu87yJt/3/cnYevXIiaxj+RUjksAU6cXyc8wY53CHnIv76
++CVm4MazWxGo/HI1VVU+MIbMkU7qKG8fE3QrCDfoKMAs4tiyv0PMfGSHGqMTQLsk9O3Dk6gnma2
iafR1aSPNhtugs4S1kuDcdAIegneYg3+Hnqzk6Qyy40BD5egWWTAt27f1cI4YfaYPS/4wGLW1i7J
4FIubgYXvq0W9ChW1kGfhzJcsaQXrF6DXd3Bt1lP5l2myu9adTfhBUDkQoHpfkmmvjTXaDEJwG/E
fgka+YKVdHJOYdchGp/XTxpWmb4YqNhPSxtf0mqU/8PWJ55jbsSXGiTd+9+ASlGnohCbBJkwLC8s
WxmXjR6ZU3zLDr7D3tZfNfkoamlrVXqz9Qc5apJCNeMgq5cvThGVsmcDqPWxB7U+lHWXHtxVO6/t
n74VI1HqAES2uRm1WB8aIsc4QMYxP6sxyvEYCBXYGZDq01VFZ85oRfpU4WnxxmgSnElX0Ojjr7w3
a4cuJD0HAlhiys0CZ5Zd4lqQBOCQ7O9yK8w3Ay4nZ4EL/BMmRvyo/zAgYDFqCngVss73A1oKAKPc
4d5UUDIIjELO389SWjxZmGq8Q5DbPNjG6wS2uxhAOS8grXEa8psnoYr7TKvhkwUoTEVnaxypIZQT
PmFln2LYipyf3+JP+f4/zJJTyEUK4IB8836WcUTonwIBCHBAnr6hdi6Ak8fp69GA+KFGSXd+PN7e
K+8AK+DmonlE6+h+PLVBbECUdhxYjbm4+ZiLi1IM32YzpMsRAkDGwQAxyxKfmDKffz8efG8nr+eG
RBdej2xs33hjqAClYm4dAFmGL4VnRDGdkXGweUMEFr3FgKQ4dSrrHFExfqZQr70vhyU+ovSvR3Tz
rcFjrrg6RFFfsovMxgDtNPVRkKP/gk+hGX+oR0k+CJN3R1m12nj86V3Im3OLI+NiI7kSBXPSaL8p
y37CkE//8nhN/7Q+tnMBREV3F54x4KDNvtVG02jwpZRudB6xqjDbdPlZI5f4nQ4EngPJkojnXq7R
8MDYLQ1kO7a+cobzDEvACdgPDZdWdxNT8EGkOFywWnfYlq5S4sTj0TKoSj+LG0P4fTlQCZmqLJOO
nvd1272YhL4WBQDnrgHM/bbMibgdTFiYhIlqkychW/YKI8nOvlSiSKczFgnwrnJTFV+7vm4sX5KH
9AkPyPpHJPrwlVnlNvJ0Je30g4dl594DnESSwa+i87iNqUYwJ3lpSNJNRebvPOFydo7xoPuN7578
bqKZc3Dt7W0aQNBIAvGQooC3uWfZNJY0YA0eqM0yBIYaYj/aq/MRJvlPfWO74gZkZGwPSY7pIt+v
uC2RoGlLju5rnuY2eE4t/hGHpv4JukeTIZkfYlKeQCD+ofaWMj1Ls1Zc9b5sB29pQpwYNAzurZNa
rDlQURrTt9hCicLV1NKO/KYqdAqVRm7jNyUN89cWE92fLdLx8kXBlwpmiI3CjYu4WfEBy2ZMlF0x
zLa4jkVSOqeqr7oJ+f2an7bIYC/P46Qb7RVSwby4KCFWT7QbHIAVg5J9CMNGSIGStvJFdIX6TUaD
robi30ftRVXr8bvFX5f9I2KZm7zT2sg6dTXB00lF+Tz68PhA7n1AImNQyIiPUbrcLKylLlm1zCIO
hDxrgdw45uux68rr41F2XiuFj4fSJfcYUn/rtv0rHsa1ExYkPp5BnVbyU1uPzZNZJl2Q40P0Wpac
T04VKl8fj7kewu2WMVc9Qfj6KzNzMzOB5pBaoF94m1PEA6ZCL27Y0sd+CML94ELYO3XQAeAqgKmh
OLkJ5wxUX/Nmkezb3FS/avxKcLTJ5g+QVpw3YeSgtPl4ajvj4T/5J8XQ1s7sJvlFJT8qUWyS0BrX
kIxXtLmOXEzuRipXYHNVr5U0Of307wcFW4A4BKQHLpjNpacsRo7x3hDeRCIpJ+hYP614Wf1r6viC
E2l+cLPsfD508QFxUAkkntoCOTBs7PArKsJb34I4dadovc2J6uG9VImWHnzBnWOwNgLXb4fXAXHc
/QaNdK2O5Gak3llhLIXTgnXDRfcIOrtuuc2WhNuAowCgAISAtmmopldWVJurBra8aP156iASfQY9
DLtgkPX4lOOQ9DQ7sMtPdYsnnv/4C+4sKdAQKPMUhJjiNp6Z08EAg5NLtwbhV8rZXXrpHZzYRuRj
/v1QDuE/IsFISKCAuVnPHB2MWEuVPHCaoTpjn5Q905NQ0PMu5+TgCvuD998sKyJRKwz2T0tty59N
oYlJ6qLlgVUkTnkaQgUtP8RMDAxcjaE18fFul18tckbf6cwDA0LlaMowVc71/yHb2jxz99aLr7X4
n53qTM3ZAVFsn7FBw2l0LFc5E83uCmoFqxE8773ofiKUJP/W7IjuZVql4wfbSpfk4Azs7Epki6j7
U8YD3rvtKOkT7kjRJGVBnTitb3LU/NCu6oPLeW+UVaf3D75t5Y7e732d58mYIhJ1Q1/yaz3aCwpm
83KwI/ZGcdCkpJ+60pm2vZs5AqNsawOIuKIWrxLcaL2uEkcNqqNRNjdx3zDMqHZ5kBiF7WuTGZ8R
cpYPboudg8Q18aePT58HXuT9imWMArWlzYMa/RdvBAt+Mce0OuvyIg6i8pdXBjKeNH5A+tHCf6Hw
hj3X1HWo5QRKGCGwSMrRnkKzsN8PcOAjXxtX32hVvmpW9m9VxdFpp4/P8V11Mg2ID/ezROuet27S
swAT7TIwoHquPmpzEEv9EUVpb5ZrwwENu7U3vtXVBzNTQKyM8gBOuigucZdiMtNaKLx6+GVL/S/V
GvA81DE9DsQ0m+PBQdsdHyEYSoTU69CbvJ9q0mYjbCNWWdRGCSV4jF6jZii7dmfE1yKecMRqHPk8
ZkV3MPLLrcQiw++kxbYewW1gKyArJ+LPyIusLB5Ka/ZPyKRG5NoIGR7s25engzSaF4h8mmjlhbFA
iflS3+U9p4Ns2xX48r0CtddfHj8zL4M9xDopzuORDEPnBW4r1coRsl2ZBzKKiiUQlwnbydVbvYK1
23C5NrEIn02qM0edpZ26K0OvOxapVXbu9oFt5ajsOy0rgkovZ9zX2+k5z1NThqeglL9iYQzvRFda
/pQZ/VOGREaGIWJewWa0RwzPHq/D3qdd0xXAVPZav1g33V9Bb2TIVYoVZE4BtP7YxIV1i41Y9eUs
iT8+Hmlvxak7rSYtlN14de9H0ppZFb0ZoxmcJPltqB353UxbHHfnuvvYYiJ+tqy5PYCb7pRHQPkj
ZwhUjMoicOP7UTv8iYyhiIqgHKr6PCMg5leKMb0dQZb5CHn+npveuWSt6DHS60qcIoFvP5743oZG
EoQiH8UVAFab6z6RxjDJFysLWqrol76x0Q2gn38wyu5MGcABi0/2SXv2fqbAOiJFDo0smJw2f6eJ
cnBcWZ2c1M2VOkYYdB7nV5WI4pNtJgVuebU5flrUsIwOttTLwJ8HlBoQKw6ejHz7/ocgiS70Xsny
oO0S4FS1Zo0/68zB56QZMUHFovvoMO+tMDVNEPAK2lxs5PsRqVQrjdGleWBX0vJaH5GGmOyqPShS
7x7cv4fZ7KW2L/GkIvwIdC3X3qTk+EGG8uuPaTLsJ6cd2982z/rT2AFKgFsYmnjHZMmQea06tP+a
crTynpF+WRUj4UVsN/ZEZTUqmpDP3TlGGaBkFMJ6SKL+CA22+zlpzhJDrMrAxvrnf90QsTyu/HKe
vVBXm7Oh/UZI8Kfa40JcOl19kDTuXBKghAGfUbxdcbzrn/81WC/kKbIyLQ2yUVXTj5k0iMytxVLb
rzLTCi9GjDKmLPfT9fEZ3ZnkqosJFWi1xuI2vB8X9w6d/raRBHkHDsodFnIG6JqUzBI1657Ush/e
Ph5x77zykDMW0QQduO0HJE9HQK6lTG2WI4V5F/iyiumEJCQYazZt70VWB+0c1UvknGs08a2gE7xM
5wK7Sv3jwa/RmOB9evJHM5DqCs8hTZHtEWp0gSBFlwbNUFrvpkpPf+Gm3f3oEdUYrqQpiXHJYylB
+Hmpm6sjrOREStz75tQlH5GtoTfVtUfR3d5noS8ITYLLG+775ipB3EHNWJcksBe7f07DpvJrtR3Q
MKuiV7HVGwfbb6cfyDKgg7Iylc3Vo+N+Hwzc4bR8BgbU+tLN47D2h2TWX7X00S+tZTZ+E2ct7GEI
+KYm4XRaZqDmIuUbkehwsCn3DgOBF3j4FalISnL/YxIn7TEOcJIAuPVggEjF0fRsdM78uWntxB8A
y96cWsEz6/Fm2Ak0V+0zaAqoWUG/2uyFaESQKyvoxkVokuARXOZ+a8NBOBlmMrwahPNWS61/TUcg
gKdaBAXwj5PHi5MPU9MGhUkLUA6tk1kL67WzVObBK7kT7jAKkFYqROynbb0tdtTCIbdLgtSQVjBG
hC2rMof+XNjawSruDYUONaV3fMVByWwiqxKgDr5VZRo4KHWZXiNaNK8z4YDfKga9OD/+ZnsnhRmR
e3Gj0PvavP7Qdaa+i6U0KGQIJxiwqp4AGHF1luTnAl7M/w/D/ek3gaQG3brdIulS6UmrpoHaFc2N
9r3tIzje3chqsxNmaEcWYHuLyYeD27FyiFESuj8KZYHQsyox3jB2cRCP4XISSun4lS4fCTfsDkWN
dPXKQT1g2y3IlWmWkgnpCakgjqoXiBDZ1ClfcFI9EhVdf/X9pUtTgveGghf3G5LM97Pqugilp3rK
gtDJCIlJlk+qOGRg77w0DIMb3KpXsta51rv/r0e1UKgwAJZjmNbJPbVNswsZmH6qnci+xLlmv13N
nC8Whn8uNnU6ElPtkU3Cyybp+htQLyHwh2CwFTeb4Dz2Mq5GgWH0bBhu8es0SPOrlO/tjbUzGcia
4IibYDl6mub0SBLi5Z22jk9zFrA3JI7t+ZBxvhSxahMuId0KP9JsnzIbZ/iIvqXXg2hyUdmf3wkr
Sw5O5u5HxnmGsh+EtBeIa6F0YPjtgtUvYqy806S6dKWunR4fyJe7di3rI7ppsm2JgNc//+sbg5Mt
kwbcczDFUgiUTpG9sVUsP+pa6eBi21tK5c8x5KYB1r7ZtUxUkRxRM1QoqutoWeIsDFTLLRkT1nme
5DPo0PFsiA65p/8wS+QOKQACqXuxiyJtGEpJMwgPI7OZQX6l4ftlkabOl1pk8Q5G2/tyVDzoGWKq
zuWzOTdTVOdWlnHphIgqa+44R/bHxhbdkWXQ7oIS64L+whjlhVh5gtG0WJIqpSDQt8M5rerskz2o
y4Ccsj1hd1+Q9vPz8sjNdS08SGv2dg6EAIqrtGleMvQMKwmLqszSoJXVIiiyaUIwxMivqDoeLaiq
7lx4BHIkLlBaVpT4/S61sBurhQPnc8HqInu/0nsRw9OiJfIVte3lL3wHqb+i/6XgO6UkI6uejurs
ayDvNFdVZtLZxNbrGMykkf2YieRV/HE6u7vmy9J9FZNad+7S18O1m+fQJHCep+Qqy4MWususx9q/
jxihppPUQ21YxT+VTXavhqgIdcOQBjGArDdNVDdnK0R7TCrl+FxLRexl+Ep6SZNMz7Yxzm5aJMX/
bBED71Na9T9sWbr9FiEsISPsnfsFTgVK5oYxgkmIhHg9LYPkoSFtHVw2ewdjvUQBtq7hxhZakOZx
XAob5EORNcPNsFrp2ibCPiok7O1MDUDpan9BwLZFlC6DPVSKOdOQbRXTj1GQ8TrRZ2cnj6wDNvTL
8IlqP+Rd9AbAfUDzu183bkqcVKyR0GKpxbMiVOWW65Q2JzYikkj27D++yHbf5NVJC27yaru27T31
2bR0sZaQcC6a/BMfn3k4Casc9KdcsUoFEvFoNG7u2G3uOmVWWW8TNLPfoC6/HHH095aZXhupKFha
YLWbQJXaboTlBsqWsZZLvq23YRCnjnVOC+1IE2l3KGutAsKYBU+2CRsxbXW6eQAjXEEDHHwFIpLy
PNaz7YXKQKv48SLvfVSSOUpuoGB4HjeHIS5iogspI48R+KRM4KOeohS4gpOE+i8QnUdY4d2PytSo
Xa9Jhr0V3VPrirqYxkqa4ajmbh3N+ZMmdL2+zh0YBm+sKCiEVh19RBEvbU5wHqNrNtXaUc1mZ51X
pZGVrkq/wNzesx0UVriDBsnUuExeoSyZ44JCSK9DOTb//v2gUr/W0qn1wbnalGzUvOdTYx0bgJVW
r6aTtifHGlUvU6C0PP6gO/cOPWGSAGpf0DO2QlLR2OpxvjAtXAbkS1F09TmUwyNyyw78axX+pZvF
seQ13mq/YhcFkw02RmBGXa+7c5ZPv5Q0Ur6DjbKRtSyr2IUaopZPfTXURuxqjTr9MBdOzSmPtfpT
1Zpm9mms0zGDiISoQn5O1bG+pqAfBzcl0W1dlHyyFf1jWyd9xtft4CHY2wEqdU+Si5WisRUEwdeU
666iKyuZWuYZja0gIxVl18zMjYO7bOeYoX6wyh+h7yUD7Lq/O4sh0QZ1xNO3KmbuTqkXtkcxtP6W
9NJ01vRwVg4O9u7kyKxpWFD+JJ24HzEWi7rMBcEuzkzzcw9H99JIkYBm0TsH0ftObAbNYDUxJeYE
e7F5GOq5WoYK70tAflHyFkloLHpa3Mkva5b6jMw2Vbklbc51bxVH+OC97U5fczVxoQT2IrSYohSc
R8HYyTLi4AGm8yQMOIyPD9XeYsJXBGhOlAtjcfP5Km1QQrH229ApalDZJ9gJ1FFK/zEXPb08Hmtv
q5CcgF6BO2YSLd1/OEVK01TtUJxJCzM9JWpcPyE28r5Wh8ovLXs84O3vDQd9Gt4+yTzJ0frnfyVF
YyKw4gOLF5Rg5/yOd+Zz1NeqK+lDdik046jFtbeU5NlEXwhZrQzq+/Fo9PAOKTQVo9h6v4Rdf+O/
fHLwHb0+Xse9nbEWeyiZkcqS2d4PRE424xJsEeaFQ/ikIAZ+SqPiqOG8Ox0yRZoq4Kk4bPejgNHu
e92mpiTmyELxOplfV7WDj42kt58eT2jdZJtKyNorQnOAxwLY7ibVyoYKIFWdZ4GNzMBZ4lakRxbb
b0ppKS5d12W3vAnlg+bg7iqiGgKEa70lt2cbweemaaKMawRjjpMRkXPIbf378cz29iCwaJ5IWgao
BG4ukAnCFyKc5Ae4BAPTqVGedla7B1zJfEkpD9bxYLRtExCr7A5gS0+drEqMV3Ve/EibLHsrOHhe
3c3Z6fHk9nYI9RTa2CsDmRzofoc46gw5o4yyYB4gK/RAEjykmXoEd4TiPx5qd2ZI0AIwQmfnxZ3v
2OD40onNqEuSc040Nb+qXSS8JE3kUxtPw/nxeHubY3WpJyEnXaV0cz81TV0cq7SpcjiZkp9tB9JP
KGX/2neH25ByNO+UjtoCuhT3o9R6VxX4LmeBaQ/OyYDLe5opC16jXm3/w7eiq0G9kX8qLzIOpGm0
HJVHLqdUTc5VmMSaL+GLdRoBTBYHg+19LQusG10UiAlEhvfzqqLFaiOtyAMplgca0PHoJVZbBvJC
686quiOEyt79QYUGCIOurzKj60b966YHlQJ9peQRm52i/NQWonOjsUrOyADIn+RyWU5qIh0hXHcG
JUxc0bQ03NfO2f2g7MOizdaiNMWVLqjyeC7cXJjCm00ReaZUmLPXt93Xxxtzd1T6UM7awoBvsv75
X1OVLLVCQ2tJg64cLD8hc76gFWqd8za2nqxeKc+YjykHD87OQQf8s7quYVS4El3uB60H5Lpq7AMD
OJ7Za2z94vepkmR+oU76AZhsdyg6o8TYgEAZ7H4o1Yp1B+H8NEBoT7HPITLmb6KMQ3SrTFKag5Ri
Z6Nyn2B+DvUMpsSWTT6pUZNrcUgenuXW9yZuwsvQN93FSEapc+m3jgePzt7nI9MmNftD+N4KYbCI
S4nYCZ0TKZW8JEHMX9Xj6KrF6nAuQdJ7utwfVVLWwGPzvBKPUkHhdECK2n4+tbH7wcQ8NmhKpX5r
KdNr0lfznFhW41lxk1zmqJwuU9j9h4iIMVGEIHwlyNz2bZSy7TOAKRQXpahLPaHo9POLESrUYJrh
f/iWOgjUdTxAattCBjCBMDYpEwW9FRX9ee4j/X2t1TE1sApa1tsYZLN98CztPBM0pgE/orzBq7R9
JtC6L2j92VDq1r6G6ZT5sx0dAvD2RsHeYq0Og4imk3B/JlKzgVolqHsjJYqA9byWG+uhPLi0dwAu
qxkbYhkrimid0WaYKB9rwwJhOGhd5bjCnPSfDoasb1tOIf7ESF9gY182CFEofaL7UaQbsb8kYE5W
OaqDwsL+z8HDEv10Qguqcvc/h4u3KgA4El1oqx/qUBVeWQ7FK2UpzS+1UtVfS0X0bqpIxTWnx+X3
WSOeo6mKDm6/HVgAC8MVw0WxSuZtw1OsG3IOrkI2nWdG6xFrF1c8zUxvGSutYqFyJ4iyefk0tGN0
nStjfoPImvwct3Niu8Yi/j1hdq1oWQTlNHyJLDfRCdaA5lJW1HnxuPyVD85I3oZedNk46gUx6Oag
mvCn5LG9QNZeD6Uk7klAoPefouOdr6KcDShXSzqdlsii4WMuKPWelqZqSndI8ngM0NWtFKiOo/ke
lfcY1rBBLd+brFr5gvlpc4LbM/4jj3He+HKnDsITUtbhSB0iVIcWeJO4LdYL1mVYpuhdokxCP2Wq
qJ9ChLlkt0KfMIU90lVfEaRS5guRW4bPb5uKHxSlGwxVlLb9PGlLortIl02xP+dOYl9Lw5wTv8AE
721bFHDz5tjSzC8U4QgloZ8vp0X0enSdmipSvqiqmD8W9K+OmqAvruEVzME1QXJIKvACs4WVUN31
ZituSQePupcUx+sMpbr1bOGzNc0imPjg75ocZefHQcPLkQFWgNEGGLDGm1sGlZnOnHhZmW8J3HH9
Q5g6qfPPMnd9fMkyE2OeuGhxRSYAxXRYx2yqOvgBL569FdmxunUC4Odft84LTRQLObak+RZGdiF/
xJpXbZ4jiv8XlOHT11gadW/muoq+Pp73i+edASkZ4ikBj51Mb12Xv4KlpEPrfsm05UY0iGU63V1f
1ifLHVGROc8jvIjH470IXvANXIMyVpniG/fW/Xh5xmu6LgNe1oBJIRAY8Mjl/4mhHw8eu50F/Xuk
7ZM+qWqZGDV+56Ias5OYnN6zm6E5l1WeQGiPQQpN85EuwYt3aJ3eqjZFLEg2uy31iXTWYTgxPTXE
nmtMNDuApNLeHi/iziis3Op1QgkdFNLmGWqqYZnHWLFuoinTa9xq0dMil/3BjnxZrScK4+qkVrMW
LWn+3H8rUVoplksGw5jLdCvTNnnbz232rRmcqoZ0KRTNHYYctf4MuLartg2de9GPB7Pd0ZMmK6M8
QKuLNPOFj58NWjRJ88S+hXRiGlykYPXohar/0JvZ/JDps/a9Noz8ua219jlJIvvcRYjFuFZrxN8j
SsrhaRSRbbllqys/Hn+KnfPD00uPCkTvGrFu7n3JTFR76iXrZkII9WpDRRbIcaanUm7nJ3kojwB4
O5+e7uUavxGrIm+6+SZmXhdmpU3WTU7YYEqnZE9zoUYHKcb6t9y9ZsRRKNtzH1Kto067SaF6nGnB
YbHBJMjqOcAFOZw8NUVvqNT07HPbxPArMDF9lU9wWfsqDH89Xtadw0vHhAvCABeyhhSbrReJUhY1
nzxFme4dHJJ4cgWo4msYr2ZjZWI6H+cq7D8/HnbndloJb2gREuYRtW6yOJpTqSpahl1UU/idZuC7
GuEHNUljdX081N7GoZVIYIz+EAHD+lP+unhlPMEBoqksMbqVbihbMU+dpLhy3jmvFRxOD07z7tSg
xlDaQO4A8sj9eDZ9dyrJunWzhrl0deAhgT3o1fvKGY4whHt7lJMADo0GEaXWzdQqkCmZik7pDZda
XNnyUXltDOP8/vECvtwiZImodMDDpIVJd/Z+QuFsqs2gTPYNOqT8lKaRdNYhJ7CKor6iDVx5o8qu
fTzoy1XUVgkeFKMMHMR5NO8HRVyhSDI0ZW5qERtEk0tzIqQx8BkclNN/GYq2EVVstuS2Ni/SmoLu
2Nq3ak7ic7Wq5cW6MV+KNIzPj4f6AxO+P+/rtFYAFgQJlcvsflowRzurbXr7BhJDPGNtaaHVVxfd
OwRu+G1e2AH582VZqA0xZlWvHl5Zqd0ywEbQ70M5Utwa5/kfWC8i+oCrX6S5XZUqlYu6iShc4MFl
gixcK+cnO0vbAPiq5HgFKfczIXkyI9zXt9/MgcsocvuYdNwn/4Lzh7kl4oCKaCjnWI322imANLo0
6qXKE2ZaaydtKZ3MndCfOLiEXu5j7gJGoRlD+weM6v2q6F2dxCZ8x1sTYyXZ4Er3XOsUWx4v/suL
gFEIemnBI4WGBeD9KJbVSdQXOZh5YQzyCWZUlLtaZFhPuBXZpJOz5Bzp3Oxt45XGSYvpj7r55nu3
wB0rNGCcmzpNPOK4R3cKdY5Z8oCxNwdaQi8fE04M7H0KD7SK6WLcT1DClLNBHMy4iUVU3xs9jOLr
2OQpblNjpELjmjT73WROUJ3mCPcdXxlq5Qj+u/Mt4WyvnV4IimgWbr4l9CKpxvJKJxpUllOSQmKe
ImXyH39LrBCYzOYkURkAKbZeEIy3WdmymEfRs+jYiaXl+FkbRjv5vvSUJ35YdYqUEAxxdbxk/E+q
K5K2mN3QCNPKb/MwMk46iWRzQwI3wxACg9vUrc1ZLL7EI59dKnDKhqspogb5EvMeegC56vQpdXL8
SyAx173b009J/FrWqLZ0bNfhLZq1i+rhKzT8rnXyzVOcNEL1FHRXJNfIFaV0YWO2+VnJwzK7RNoy
D8GszFr/VootFI0R7Yynj7g2Sp/MJK1jN8qjPnoyBrssXScco39C08osX6+tbvGbPsGGSTdjYGY0
GHtvScskvciyWb/G3ivJT6ufw3JW88R8o5Mgx64JGetXheDwWTdC5Z1Nt+ltyw9+UkdHif0ojmSe
SFrmnb8swIR9qU/T5lUbhYbsOuDFPitCsTMvVsMWBQ80x1+PQlnSr93C+XUtMxJogoaz5SC1WrT1
dzvt7fanyKsQR9Ehd+InIyrL+fUiS+lnMc9x6DdNN1Zng1rrZVBLTfxytCH5gAZdkV1Ms5vGKwKm
S/VWrshffpWplbXMV6ojT43Nbk3FF/XD1Hb6iBFqn+anGneD6m2KBOniyRCikh9gwSs16OwWCSSJ
hdE8pWjVyIWuNDhXrrkwuYH3XlpvmdQ40Kta2Gcza5U5GBosOjwsuoX0JheDOXqox2a2b1tRH34z
69QMhFB1LBRgFGBpj8HKV8loO1oNppJNH/OlVh3f7qxIexMmqV6jflIWmWfNVWJ/HiOrH18tTT+a
nyFxNNUPmoDEJqrViqvWqmw/p5EthFpTNYxeSSJEf4Dzy9W94N+lP6EJp6fXqIC6eaPBQEkzHzFP
9xFrMxPKPUvTnQGRYA+LWIsz+3JqaPWXoUus8QtRUKe6eaOqP6JGi7unKilltmUX6403kQzL1xky
8UTRZBXrdYRWvYGURc5Kj9ECW2tVcnWuzH54NxVdE/t8iLL1RYzaT8dxUvT0JNpwbjEEXoAtVKjJ
eAuR+/cB7dgUO5gU2X89F/O7TA/13LVxJvzpLFmo8a/m9FwV2YwB81LGvZfh7PUzDFuYbFZWpPVT
aTvTb6dDe/SUgm/JT7grTNoTyqHI8FpCWTsg8EmT84KYZw0axopMXjMj7zw8bNXc6wZbKJ6W29rP
1sCh7dQoWAO6Ydg5sgdAuiv8SG3lxC8nKSmuStErBWaiYVUikOCkn6up6p9MI9ZUL7TD/J1sCNM4
2alRK0gDEPwFtaMg8WUtVngjIc7GN0QEyXM6zHJ1oQEm4KejxSW7vAd4P000baJXsiJG7Zrn8vgh
B8r0y7ArMbp6PrWqtxhmH/vjOEQ1QYOUGn5oUtUmaKhz4+LI8fI8t3bzxKqx6BiMKYPbAJEukAOW
S0RIUqdtfJz5zP7zJIvW+g2WqjdPNtgiPHmnOWzRp1YphMxGmXlpR9LiTwSY5e+yHkzl16TKw+cp
EeVbJVeVT0bchdElifPkNk5dofhzJRrtqekb5Gn5K7TbYKPi7VatgUsSirJHbgg7LzqpP2H72ml7
aXgbLkKVJ4U3QI9FejbyZTzLoxZ7mBlPdGIb5e3jV2fnbaNitRJKSV6wJ9hEwoXcToM+jtYtw6nk
9dJNM1qtln2QE+7E2xooB4jCKFKt6sL3z7iTazzjg2PhDSCcb5WAm+GSwXn9gquVnQzKNWnhufzr
ehHkj1V+HirS2mzejGpza+Ztr5u3fBonupUSpiFzlLoq4IeDgHvns60NZoge6+zoBt1PEDQ2ZkOl
7OC8M1LcH6Us+0fSpOk1Jtjyre5t4wBTu1NgoXYDChG5GzLdF5ykKWpYRA11HB7U6LlfMus3bk/a
F46883HCxMkvM8EVouNzHppL8zWdm7Q+P949f9TENiELFH/InWuaAe1+k+ynUDOixWkkAo7O+BUb
dslplOzlNiiFbLnZiF68a9md/D9ZsrK3aTEMwuXWTt7Ierr8UNEUWj4WcZaGFLyLVa1NNZbpdQWH
unCtZE47DwvTJPIdyKqqK0PyVs5CKFbotUoKjbTsI4eLBtXM5TSAoXvVYTdr+4ipKqPbmbmEap85
26M3INmVvRpy3nl3mEfZuNZRpHwEn+aMV7BTFbFFNGjvu7ELv7RmlbwXbZmrfpYYVXcilInFZcYa
+N2iZGXsinFEalGQ66FKODf67I5Z2AFITPTpg5n1iONntS5PiNb1yhtnkkzb1Y0ifw9AtzD9sDfL
j0MfW4kn2zVPkQglk/CDbk/ttVMBDdNqhNX5xeDUBYX8vjJdgbSJINmRkve9rAyZa9dxi2B2P9Ej
cKqpfGdUcYJc71T0jWeX+aS+LVMTPbxY18rOTTN7DkpTNP9Qf1f/6SMszWqwyelpjPrie5ZBJHcn
npPOk3FY/4n9svaxBVH/k/pu+K1vo/aXnSfqHKR9unzCelIpfZuptm4U95CIewPL29SS8nMeZ/BT
QgoKWLUpWZ0DkExt/VMhWWZ8UOPbucIcMgQOAyAguL6bHKGvLDuX2ti5RR1QC62v5rNSVUf9u520
h9MNmQwI8loI2SQBQl5CMLGtBSm07z9mY0r0rWqIvhGmNkct5Z3BuCrXOgj8B67nzXUySr3ptIlj
3OA5Lp7I8sRy6wRT96XJ1eXgmlzXZ3OGqd4jlWpxTUEc2aQdaR3pIpLxoJaIdb3emeavw7Jm8fAo
5rc61dLGY6fKrxINBsTB4DsfD4ND2MCODCfY3lZiNHmItMzETLix1M6PZjPzxGwcFSn2RqGoThaH
ZCn9zs16FkMRohGb2jcb9ZPTnE3aldfwX2P9V+URnlLEVWj3gA6/fwQqRw5NxJqsW4J5gjdBd3MF
9YU3aTOPBw/q/zl7rx25kSxc94kI0JtbMrPSyNvS6IaQ2tB7H0+/v6hz9oaSSSRR3Rg0BqOBIiMY
ZpnfbE6IJghoAywaKL/cDoUnAEryM+UFO+/iY2amECnGdN7Rjt7ahjwv/2+UVcGYLDRtTDNj2fRE
gDuri6doDsevaVyOO4dYfoH1JqR+JAGKzOkOVL9ksWYIK0JAT2mzd1zTDXG81o20yDuK7948HHae
rvsB4dag+EbH80Wg5XYFIalXbeugW1nZtVMdCied3oh0mcdDCVX0e0ybxAtoF2SwofQSeCGXXb0n
77Vx9BDhQURJIu+kOsLtj6DBH4Ou85SLC5X4MmPT87GaIoR8k6U9JzG+5SQxIGVE7ey83Bvrzcjy
wgSYjDLD6tM6cVGUtAKUS6+pAtaGqhQL/o/K8m8pQk4GWI9qpyS20YthNOzViG6l/vaL4fOfZes+
keKQpnKxhEm9BvMUf7Ct+pRpS+yrtKrFovZ+okXfvY6Ez+lHw9dGgDxhG35CjOtnaKWvd3WF1kkp
RuIs4eWu9YXxQugMhLeVi1Elz0OXxK2vWLl6NM0y2Qm1N04TylamZK/AmnHXtmpN5U0utsCcpqYd
PlGyUd47o6gvSeREx8ebe+N6oAMDnEwqQ0sp2Nt9lc1033Q3di896e45G/rlPdp/e/S8rVFASMii
Nv0OAt/bUQjOopRSiXsZF22+KM44vst1LNEfz2Vjp0J+wMQCGATIyvVOtat6AIzhuBdz1JQfdWGo
7+i05KBkvKmPD3OFnMfOkFtfirMhTVBoXvLP7cTceNIa4FvuZeo0ccjGYj6Yw/SXoU7ZzrW3PRI9
FVSimJ6h346kYDZe5qVKT8DscsiMTX4iH08CgDl7KMPNr4VE4v8dapXpmbaS23bM13JSDJINJckP
dh2+vonNA8sh5l2Cs4Ks7O2EhrJxszH2PBKAwTp2FJH/7hQn/f14T2wsG0ZznBWJtqDFsdrfejhm
ddvzMAEeCw+gYbCU68bZD00tDR4PtXFFe7wTNnKdhJgoxN1OKLJL7md9ocRO6VYJOq2kQBdmbmr4
BKXgEEpetdgHqmu812hjfHo8/Mbul1opjq7T+eKpX23F2HBCCrd0qpZpLnxEkN0aPbXaxIa9Xr52
prEHx9pI1SXZiDdJstu4EW/nKyBBa8B93EuM7bHqD5bdmsdo7ssPSo6bGFam6vtubMP/EDwRA2IW
QN8YuvZLvvvH4yBspUwGWYjAqE5c5aSl/Kauf6DgbOo7B3zjLFCNQNgJrAxwi7UiUcc5C4WDxCv+
G/axNbzivVvo+c4o97uULjgrKKv5fLl1yjAag3AAnGOmRLH1TF2185ERqT7MTmSeH2+TjbeV+gbC
AVLWiS7t+kQQ5WjUyOLwUjb0zA6k61hbyA5cQvRguN8IYdopiCPHng5dX3RzUBWhVFOvzTLS/Skf
gIc1dUpxUAHr9axaoqp2Yv37rSV/I88fKDd6kmutNgct5sxuUH4vpnkBR5M6ZK9NDXIqSNWuNwN9
idqE4klr7Okz359ihkbCUkO4mLBvTR5CsKzSElULL8kwWEUQ0yQf/TbB09QHO1u9GSfVeK50Iw8P
FKd2X8qtmUs8jHzCyD/WHSQ9qmJgpRRrYpyTg7B3x0PSd+ZhTPEqE0oSfTXreU/0Z6NERHxH38zV
JP/hbr3btmkAJeA4pRp1EuDFVKi+zYY/LYNRBoPWq0dLS7VAr93pYxp3/dNgTvXnxztz6xDAR4NQ
yPHGfWeVXfJVxq7zWuUSz5MRLN6cPYV5Xx710rF2ztv9qZbxLDke0AGpLrN6TJ2ss6NqqpC+n3OV
/gKxvKMXe2IgW1uJl4B9TOeVc7QeBTBjXZauXNV0eVK1vDnRgkqPc6bGwQCb8ZBnk3FInHn+D+eH
MiY5EkRg2oSrpYwHAA2hwNGrTiyb3MT2YEDU0ynKZ+G7qsIVjSP2Xi1ia1Wh+EnWNZclj8Ltg5DC
pi7CLPIuWZi42rGKWwfMp9oM3d4dJiOQ2xzQhJNA3IDFH1CC9f2QmWgNWlbvXYRLhZV6WZHpP0Wd
R81nawQO+1QWQ/ns9L3xTbR1GwUc1Co5IptKDiySIkL4srA+GVVX7mE37kHKvBQg2fgPKwDBYBU9
WZkrcvhrgIpyKyuexinLvqh2qru+PRjNd6ONq+mpxqLrJ2L2kekbfVR+MhJHbw/TgDB00Ci1lu1s
eJmkrRcMD0yyJjoCiNytkrguQ8+DJNa5QNP6vAzF2woQzynxOuuK2nJ+LOP678HVxSHKm/zH43O9
caVJshiSkMCsMHBebQu71GPDLijpR5r9DqE2PDfagAZM/j6vYtp9o7fs7I+Nm0Qjf0IRHntI3rrV
wauGtEOutfEo51vzgZbWSMXXi36ny2TuhOUbe56hAJri3CnBg6uvPdSL3tUaQyVOoQdI0Q2HRu/7
nc+3OSFYi///w2DKP/8j5MkSg9ohpe8L7cmITq+T9YGqV9NHgdrXnn7C1mCScifh0RJcutorkQQ9
hjPZZ2STW9NzLw9OGVq+jUjpzry2Hh4gwcCP5FtLiL/aG2aUJG6ncJCbQh2KUz/yq/xwNlJq2HE6
V4FqJ1rIHnGjL/0y2P/kbRo9L7h8fnu8Se+jZ24MNJOo2gIDhWBwu8JUcV3CPH6I6iri4GLHcBRG
3xwqZ8wDLKCXnRt6a98g3AI8Rp4M8Ka34+Edj4qOzFWHzpreSbjgmYhmDymyNSsbar4EewMsfxEC
+mPfLKNC247M6BItHsZucGurL0VicPOrtRMORwqDr4deQ/UGKge+nrcVDuDtxJBGdjs94hFwJuMf
Xe3at3Uhwnf0QlBzfvzNtjaqVMkEukkD/I4NtyjF4E3s1guaItNx1LvsqaUrFKhxG51ePRRgL9DQ
MA2lFfxqe6gCcJax2MYldgB142hBo5KmhaX8W8ddtkfbvKfcECywdIBD4bpwi60WcUyQKlVokl4y
HnkzCIso/58yxrl1dey0rT4Z7SSWSxa1NZGhN6njAYGsVnKLcYU/UuYo7J3kdmO/4vNK5YZsSOKk
V/dcCsMqKyJhocejtM9CjZ5nq1Q+P17ljUEoOvBuEovygK4VP9Q4NLQ6LO2LVutRoPFkX5RFZDtI
sftDIWHUkp6GCh7J+io46sJGG8yMPH3AH+GTYg/egutcYvtaI9JfyRKZO2t3HwcyIM4yVKtpFSDu
c3skspS6UaelzgU/7PBTb6M6uUxp9wweg0JmPP4QXYH7aGp1O7X/zZmiCCKLbrI2L1/mP45/h6KE
kaojaFzwDScAnjVNX4xkdXzrQQwY6dNrv99LmZyoh1DDY21vx1syzwap2QChD8f5VM2YH7fj5Lz6
dacIK61qdZVZsVNuRxl0QSuWttOljSizL6oRvS1b8dtDveL168dcCCDkpoeHJz/sH+tnOsOY6RPo
6agQ+nvElkGE9N3kt62iPQkVsOHj9buPlGSRVEO5iIq7zdG+Ha91xjS2U4PKxlANQWon7XGurTEY
lXDGnXDyjvSW0/+wnOgxkmXDtZJGYLeDArD1dNHVYB9az8aDN2oO4BbqYw9/eeeRvT/fUhfc4PNx
9pArXQ0FNnKgFzaH59lO4k9jN7UXt9am8dXvghyGtxWqFS2vdXawGL1d25ERnivXVOpA0bBpRtyF
xpCqw+x//M3kbruNrBmMbBK4O+0oym+3y6drlcnNWITnRbXzUzfUVPvsJjzHaKHv3CMvAOmbsVDA
odTM3QVam2hltX5aaXVuYbfxVVlcsMLx0jnOUR0yPfPbxez/Wop6mg/4kTe2r7Z5BcbZ6stfpfDS
8hg5VoloyDw3z0jiFv9MyKi7T4MYlor6Rl79jgmCqLWAow0D0xqcPEhFAzdhNlzF+WBEfDPdh2sK
BiwXqen4lZLgRFuVlW2fC90a64MYsijEfEZfno0mbP6ZlixFbx4cLGK4Ba1ALvZl8MvRjbvAKBWF
PxTlRGl0oIcT1Fi9frAUQX2tEFEMKlkYxTP/BzfzRVuO/4o0as/gwzENiEtPG8D2DjlYN1Vkn2fh
ggB8/HHvNqxccPiWHAsgxSRztx+3odBaAiJDk83unKBPhHceGwiWj0e520IAvzmB1CFIumSv7XYU
GE+d1eazciljU/nMqwcWhJzie0bbYmcL3U9IDgWxWG5VKgSrCblxHQvLwrvKwRXgaIyt/kZgD/ba
d0BOiOyLFi3ELmKz2wmJfBjsyBK0yqbcO2lYNh9LoLs7c7m7LQ0S7ZfY2ZRasuuQpBZem44uDuK0
5vRj6PQ5iFdFCfCwoMyeunp6aGZPfH/1x2InSH0cqjo2t9jt3Ghgdbaok+g6ZpUStJ3qnELibz+O
x93sSN73t+edwjqTI22GjnUXBkKt1ZtYpekbYpMYM0Q7hUHfRPanueaWOCboRU0gu8XEUYnt/lpa
TfQ51dP5s17O6pfZMvrYD9lag1/BTHaPHNzyN6ifdq+bs7GHuZWgquAbDNdoze0Yir6PFMdQLpOt
DJ8UYEM/YrVFQHFOmp0b9yWnXi8LpxLhWYqEtFxW20uLMiVvbA9gqaskgKDiaPJ4mA0SjKUFK3zO
xtkVfheiYhwsUTgq5wjQVH/Wtd79he+XEX8yykgZD4UyWj+sGG0gWCOdZ5yzMmsXnxZe7xwnlRv0
zZgVM8ptsdXGn7QQM5iAA2Onfl/pvXUirupKLqt0in0tEu4Xz1y69FhmcBWPljM0zVNsWGFFmR3j
QYxABGAnPcra8a/H2/LuYEvvQnIuaCTklOBzbrclvGyM/WyEleNC994hXmC+6+t0rzi+OQp2Odj1
yBxgTSezlHp05tDA+2iu7YOH3AsTG/YEJO72kpzLH6OswqCSGlSqhggO6Ch+f9XUYXrSoyV8a1pz
uXOH3J0whkKsmfkAjARVtBpKN5axhXaYXc2sKI9G6TmBTW+ECFnV/ISR/cef6S4VWI23+ky1R0eu
65Emy6ap+EVAHn3T7dY91YC1LqakMPi9ZgEkb+xhT5TqPquUg9MzM2Q5TjJ6V3ukSZGNUVA5ctHk
iH1dj/JLSm/02aqqrKL6iEK+3/Vxe1AXlF/8niT3rRVV4h3BavHq1jm/Bk2nl349UvnrmlZqClJA
xUM7YRkQg3NmN3nHldvW+PZOw9fH6771nXGU0GElyqLLutySK/pseLNAw0Krf5bo8j/FaTgdJgy4
D0jNV0+Ph9vawf+fXQRyrkxuVdbyYqdJhYJNnpZ49TU2zS5IHRo4cWRbO8irrR0l0xPpUAFAZW1H
piOVM8XGmF2N1qg9P/LC+NOkVOKsxgPMo8mJhIzv7HA+AA7Lvj2e6Ma6yqwW1TFiJFBZxu2WIthf
ZqtOMvy7hP2U5c0/6tJERwjKw6cUp9Od47OxrsCfZPBCBijvoNvhtAkJ4NzETG9sx/6jZw3mv000
Nf+rR8rb/2Us+HJcqC9NovXULJHFAza9157s+W0Z2tYFzXfrMljLniDF1rR4PAkBgR6SN6+2SxmC
FKSJw+Xdj/F7oUziyY4K0HNKo58ef7CNG5xKNXuFA4de3BrFlKEJosJHyq6UxtOPs4UqR4Tu6evX
joDFkc5xDtDUu+8E4dJGgAGdqqGJ/7d0fRP0uWq8G3Fc25nQC0LpJhoA9KDjUkTRFjW1u6RISRq4
qmQ4V8woHQWiVu20x2riKnmai3xMAqMt0iGwhiiZfXqJ9u+QzCf309ZQf/ZimLJDXFVo8lGgzr52
BQKLQdxPdn4kOug8v80j/ntvLRCoiwkaDErebno0OnuRejtd6gRe7EFcNZaYDR9VhfFPQ6SWPoE4
6QZQv264p8D7EtveThp2ClgnCUajUrhG4rqLZbQJhC9J18p+KKOZW/6UIOcOHI+WONWF6BSlLS4K
fe8pk58gZPY97LrqfVMukw7eXa10WEB5vBcibOxlD74BjXsNzQ8uhtsjOrYxuOACv5XMRA6znvPl
6JXC/RB308fHW3nj5qOtiqQVoEiSpjXXXHGB0bcNvjxWpycBhWL15M52duoLqwrgSRWBMUSzr3Zm
eHw88sath54b9wKizhKOuboayFXbsNBxCjBp1R9T1sNH3nE6pT2o+6JUx52Zbhxa6qIcV5OyF4qm
+u2aRjHui0qlxNfBpv1TVaH4IZzZ+/J4VltfDgCKxFuS10Ipuh2loLAtQmLGa4he/SVFTPizMrXD
yaBX8B+GAjdLjw5GCoH8KgxCjECxogiJsAn+xKFJ8P9JkcSBBTLu1We2dgkqC9TvwMyxCdZDLcO0
qLpUljNTZTrZvdH8aIehe25MtT9mDdhEv5jT4tNotdAqX7+kmBzRpvYIMJHSu13SZtIcEaXIkuVx
ioWTbc7/K8L5/RA6zef/MJILpx4EERHOusFbwWtIWgvnNEeBpZHqFLEh9pvBotH3fjzU1u7n0cff
EPQeLbPVivbT4ALdW5JrvCxFYMOj/ZWHuRrQYV3eOg0008fjvXTMby87CWuTcHwqF4AaVgOWPfza
MveyK84A1g9jKfXnxsmyT2ptFc9WXcSwmJoMRwoHapgf6aH+b6Wk4osr4lIN1AG9o4B4LK8PztiU
lxlnZir+XZxfsXArwLKkzvhrpLZWH3qvmW0/m62mOLR6ZeHvWpp7RRh5Bd7NR4a8gB5pd6yhnABg
aHOGaA+WgzteOQvF37VeJ78rJ23HwBSmO/lRq88HQXTyzZjcTpweL+nWhSIli4GcgRBB3Pp2X3aW
O6PEgHCxEFb1bNiRFlRZNO/UteTfsp6ntIwDq4fkEzXf21H0MOtH4BBYOLWIgehp0p3mpPiGcA3O
dfrcBp6X6OfHM9u6xBgKnD4YFIwkVpeYAFvXwYVFO89Rfqdeo72rszQ+49M97ChIbh0DLi/ydvYk
6dRqDUU0dkBUiKQU+Nw/XQXRH3rxWeSnpajeTuhI7Ext6yZDiInv5eCFw0Nwu5yxN8I3sHBtceK2
/sCRWAIvUfpDrbgm/dyp/24g8oAxPHv38aLef0iiDRjc9K54hmiU347cIUM4VRXXde9NYEW0Gp07
w52PbhO2wTwMboAgYvzq3cOgsusiAeNQQleDpiNpMkzQ5Oo18J7RCDODXOCnptAG/WCpHUw/NTL2
MEz38B1iFzp1NMxlNeuukBI1VLhIC8lorNT57jQzxqxWlychXZGx/EepchX2nZqlXwWBxi8nMTAi
DPMwA4qtozQSoK1d7EEy7s8rPwozGexkSJp5ym4/gAbdWskH4mm1GODGAwZ8sttoz9bpfkdT1aAR
BKxKApjXNo9OmQ7KWBHWeGFhXS1DoOw4FNHHKTOm2R9Mr9jr4N9vaUbUYZXImgRSN6t5QSpPXNwJ
CBbjRHlT5FJoQc1nrIRqjCVUY3mCemi+Md242nnE7u8JObL3UtWnw76+mxqspIZuQDR4mkz1XAJT
PrQNrwVa4Htg1q1J0jJHhIlqtRQnuf14jdFBZi1kXBXFxSVu8TcNytBTzANsxHL2MUhyvzfw2N+k
woDU+fjsbn1UahB8U/YNGb7cWn/0MCNQnAgv5GjOGksXLHmSfXIiJ/YFspUnJJTi0+PxXvqFt7c+
YBXs5XiwUbOhMHA7IJpZS4J2XHztRiN9l+j9VAWYPpc9sutQRA89b0DLx23LLhCVW9d+HjrRLyfz
Oveo4MWUQ/btlx/5HHtvXDze62dgyUrux1MyvR8N0bvPI7LA/bGeKKKdbZrqP3CrxW+tGcLCOJDv
WTgh2dkcnnrEQTIqwYvmQW2lCf80431jHIsRwQDcekPIrpQuBsMX/di8m+wxhXUskBbwKSaFbwok
8eOgcoX9bPP7wM3ETakjSVCZ78J6iBFLMMVY+1HSV59zJ0ntwzQrRnX0qqZIjq3Ihec7eUsNLeId
Gv0ZrRTr1JsGYikj1TGF2SdVFdR11wp/HBZjDqzFHn9bCr3Nw2TNznJS2jHnxCfu4gRlJ9Ak0q1e
+q92SjkdhNrR+ErmMbP9WlijDsMhtN0nfUiA1+X47czXUYnN+qqkxTw8Db1omzNxk/GtKGt1eFfg
9VnTKxnVj2o7OYk/hPaIoGw/acarw1TYkqA7ANMQ9d+pSuNJ4vFSNPF1SSPjQJknOiqEY6dmej1m
joscKDNFP8o3wABX7zPmaVaT2Dm2Q54AhqlwTUeZFb7pKvXr4y2/dcQoIZPsatAhQALe7nhLLI4o
EtxqVa+2DHRQ7fQzQb996me3/201qrJzpreeAzxxeKYIP+6D/d4R41Q1TXJdCqe0fCVEPfsYSqzX
Tui9NTMeX7ABWPFIrPTtzFR7sGkrmMlVqGkbTKHZHAat6X3ANSCmx2UPPLt1KwOIk4tIkwHJ4dvx
Zryt4xlf9Kuhivo0zSh2VNnYfR7a3bxwcyg6JWQxjkNrd1VKjHhxRhXl2autDuObCIXgq1Yb3XFZ
7FczB9mJL3UwABas47plWC5aLPJ0ZhXL0jwqXWb6CLG2x9jEUPDxVtyaFa4CEsko44Q1nrK37dmI
60zujNl2A2Wa0zMaN2FIvoN34uPBNh42+AKa7CgQMCGZcPu1ElNb8gJo8zUzkEUyhOcOfoFojg+g
UwQ5XvMBmM38PXn1HqHwPoWSMrJ0vKSYOtNdval1jvh+qBI4FLOZ/Kat0kBt1hrXb61ZYN86G2js
9LbUtCGPtb9FWBLt5cH3TBr8NmTvCKg3H5gy5O38HbXlXuZ9uUrYM3WSslHeK94UlX4dN/lbB4+4
4nPECrb+MkLaChZKjjweSKl+oHmYfWgMN9KPiJlWPwulj3c6Axt7AaQIATS1OCCt62tp1nC8shPU
5vkZ4jKHjXWx4jY72n0onh7vhI3WknQHVPHfYOvRlV0Fcl4zIXnvEGXEeoriGOSNM9rCLiZbsXPI
rCY7205VP5lYTB4zIVLKtEPID8M/4fEv2bga6YXQ23ohgHKwb7+JNlpqUrgkSWmeD2cntJJPXmGG
e/OVt8MqyEFQE8osnReJ/FldjC2Nu87yMMpJ3X58GmCkHVxvMf3aFdYbxJVKoA/j6FOgbJ/wCvyO
aFm7E2htfV7iLAQEOAM0flYXWB6aVeVMaIHPyxwdMM3iVrEyEdgw8HcO+sYzAMeCTSSL+RQuVk/p
XEelrdcsalY3nl+ofREsfPH3KdHG33bkjF8ff8St8STcTiYFRArW6nQXWiV6pUkoT0B4ig+F7cQ5
4qWR8fdYqt3nYsQF5vGI90B0zrJUyUHIHccoew2VLLokRCbaSK5m2Bijr1adax0mVW//JlKsP4yV
m36rksE647I5fxMiMi754uz50MiFXG8rdhVK+/JJwsbtdvfOus1cRc03RW70TBCWj2/odw0f7SEZ
TqTA7XfyfKyhH89+Y1jJPLSkLiSv/br/FPXoVlfUMC9aOduhXwkXURqcMMqnloJEGaDbWap+V7vo
vbx6ZAmp9mSqQHF2HaTVTtTZY595F9PqnScdutTFm5z5pJhJ9SbtQuMJ5+94Z9CNOwIZZfYW+BEg
wOrq8CJL3ztxyaCJVkVP4BTzoz1SWXg8tY3zCflHYjEs2lIghm6/ZZi1Lp1DmKOp5qCQ16TRoTWN
p25Sw53NuzEfbiIpaQ/0Hln71TsUCRHbBSi8Sw1Cwp+NVv/Y4y60M8rGfDzgTsiVWFz04Jlv56Ms
duiEGHhfQ1K1p6qo7G9Thiht7Ig9c5aN5wQ+rDS44eOAgFpDu4in87KMFeVil454W3qhWIAk2vqz
zf9a+HRllQ+p5jXkgLUIvxQoBJqBi37q22ggy9y5/jYuhxd6LmxZYg7OyOo+Qr8uRoGplgogVXhA
RiAJ2hYUgU/DLTxkeqc9dYCIAj3BI7mA2uHrSFP+89r9xI/gYqCwSTgONuJ2/Zemsup6rJXLoNbw
tPg9/sxvDRoLmurjoTYnDB2GHh4KOJKKcDtWjU9fPEZoCWZI+nMVRA0k9qQyQpQdATKcY6vX+1MV
I2TpO+GICk9hRe21aV293rmbNvcCyEsuJp5Zi+Tx9rcwnJf1lhXRK+qAhKI+Z39JYyV/X0T1+Feq
GMmZLov5ecnbBadupxDHTIHujnZiHO15hN/HnWAm//gxq/Ci1lReQLFEV71Uy88xz0nmT9rivEUx
bQoQHXSPaIjhFexGH7FkW3bO4OaHkeQIlII5ilyat4vRdLUxjGABrykpICbBZBBB2U7G7znEiZOY
u/beLzhlPkWAMz87veJdWQtlT+Lq/sYB8Qxri9o3yRNu5bc/IzXZjJE9RNfMcvpzYdlo+oocO43j
4414HwgwDpglzDJkF8GVd9Ifxauqd7xYmcDfduas+JGTovBqVcMTYpDow1Iz/PR4vPs7TvKCueEA
lJpSruR2vBipLWF6M3dcUSuHbq7nUytGFGgy9OJePxStT9pnPEWgSVdPfemOUelO3CmppSR+RP/q
ELmi+tmVKiJv/2Es1pEPZpCKWKur20mtsijLLLr2cLdRrsWP1upQnFMXa6+ztLWCFHZk8U+25teh
RJmRk86xrVzGXI0/xYinfivsaXyP/qn34/GstjYhPEVCJZ4Jnr/VWexCBew4LPVrY47T0axDzFuy
fE/S+T42IkGTjxE4U1UiW2+3RJUaE4GPEl0TT2eAYf5Sgqz/CcAL2yHaW741oeS788FeqrK3gSAn
nKAep0X+DcThdlSjiKwqnBYEIZJhTp6chGb1uyVetOhjb2nDc9JmuRYUjqC7O9ZN/yuJ6Aqcxght
5SCuvMoKeJUWJB08L/1aLHOXPkUjvD2/6Rf17xmTOuHX4Vx1QeW0SRbYwKfNU0scIQ6jJCVJQHH0
LwK7APJ4AFGawSd9ToOqzbEM7zsFvUThWEkcgFx2/y3bMdQP3N/zR6Duc+hT9srnD01YcYZUdy77
YEIdC0HotHWcc+SqjRmM+CeVQarlBnoCZPRHi4JTexj7efaOFDKy0XdnKd4Obtb9liIpXLxdOq+/
0Fjvm+NiplZx6DLNPOcOoFy/ceo4PQtc6n7auQlvNET0MTxm81iIk5NjJXfU+mqoP9RqnbtvCeyX
cxTNZSataOP3hlKh2LKgqfe9dXOpwWC07d+qWnjxUVHr7J3e9M3k91MBRthR03449qqCem0YJgM6
40XUVH5HZ+oLbaMCLcUo0Vsfre0p8ctSW2qwKC3FwEQxq18U/ZM9BZqNwwfkhugARAxMIksWbP64
LsOE/ajHyBqk5pS/YV9JyckIXIWgury7R/nLVlsUyiWcXYJOCYRZxQhh21ZGVLb051C/PtJImH2R
JAIwNLgKu0gPZZEnB80BuP743G+cSEyMAMs5WOlRK1ydjQEfXwNlAaSq1Sz7no6t8jxpU+oGpFT9
ZS4yAoC+RvD48bAbT78kf3Kp0SNDAHe1uC72hEOTmZSugYp/wE/UOyPY/WGCOIw0uvkXmCzlhEYu
hfdqaHZeiw3AF6QDpi0VfriF1g5+niU0s+iH5IrReenhqjXWpyWmrOUPCGudu9aE/WZ0od6heiyK
n4B5ho+D4ZE62iP6o7PWGqgVD9P58apsbDmgNWw4Kj8QFdaaW04BNS5pVaBJlR0fea/JFtMBAgvd
sJ2odOu7Ux+DdEECQnC6CjoSUZm6SGE/4Y5hX9NUDEHuFf/A/6v8FGLZEcDbXud7a3o0bGXbDnGe
O/vZOF2KfHJDAgKv1p+4QLRL2BrK21TRhqfXryT6ASjkylyczPT28GY9GC+iOra1Rp/VotdzGFtt
fJqzcjk9HkqekNXRlRorhPaIlnkACm6HCifPBfxh8nKmC3rjVe5Fb6ehGnswg2l/SsoiUXdOz8aQ
Mp4imUZ/lfqGfjtkVCVeOdguTKqsjo8peMWv9JuiJy9uWgqEs7JzYDY2izSBkAmMhCWvC3Q5Jk+O
LfUS7aQZgnbU7Q8KhngBWt05nBC3D+a6bneYxRsRCZuFQjjoAex21jJOIp7aqmva6LrAZBNBRI0T
w243Dvd8drdWE4FsiEgyJwX3eruaGkJENnZZEKw6Ufg0TOLASCsXI+F2OVVJrhwfb5jNibErKa0C
Zr8Tbw6zsEidHoZam+Fr4GDxiwKktffNNg6bLKjLbgkwNvLO21kpySgwOHCVS96V+CcuQxlUonSD
rmqt158AORnAT4R1gEtWC5iC77XplZJMxx6OMbGlnRaj7A9WnOtHkFHlf9j+f463uruWGcmK3GNq
JgpP7yYFnklheD/wl3CPlQfK+PH32lpJoHnwASyWESLe7Ur2aIEuTjh7l8UUk69rQ3WNo9kMhlHp
P75+KOAbyKZLLAXV09uhlhpGhdaa3gVbc7l0VX1GoYpZDfG4swtf6EWre4tiEK8+dWiKteu0s2vt
OsLaDyJ9qZdne566gX5+Ol1mTOTQColK48OUtV52zD0r/bs1h3byJ+q9AJ6HJUUnyFhcce5LQxok
kDzbX9TEE/1Xp5vN/mimETBGnc5ScygqoVofEX3QT26ZWc+picFfYIGReRPnpf3FqYT13KcuYbSN
caPxvm8UJ3zixa3+rnOjGINwdPt3IblQ9BtFDDQGoGDU2CfMYKiCWdfi5OAAJ1dRMQtdz69N0Oq+
B67B/d2JEcWtGIzsz2Ro+8XPrUk1L25bqlMQJur4I8MmbTiptMa+U5XjvSBZyNODEcdkQgoMOX90
Ogw8lMVJ/y2mUKcp9fi7y++6+hbSGw4WBvkrj7m8Mv6INYVtw0+v0XOP9cx+k6NpfkDbUz26c2WT
B5A0K4A0/slVu9o5uxubm74L7AI67bzLtvzzP0buNGIZtdG4jEKreppA5h3yuKPes1jz58eT3Kq3
IBqJainDsbfX8j59rfR2WUFrVIRjnxdyW5hiSrYQ6rIDlXxRfNK/CQ6ibX4wS+PXgMrXq4sSsjzg
vMhqcTuuC8mFkRSDVYK+K/raC2wQq8jcOuKr0Wdi59W8v+dBSctXmjsRUNaa31cUZolTCK3wCWb9
mUBTOedZM/z7eFW3RgHMJhtJ3Brwnm8/IJq+OXggImlYrNrbSooymeib7uGuXmLi2y1KFxB0GeUV
JBUI4G7HKemwAD8idY9Grf81Uisr/Ip6UnYKjWH6hX1JjzoAEAf8Xdqx+wKOgp4dsJH+l00q2b9F
7Hw5zWY3msBuyLAPs8CIBfORwvoQu7AAkI5bxPyEc1BPDUepmsxvRqP7GuVF8ozjDqxQgwbhedHn
ND+kUajJdLeafwKKavAu05H8oWdIsHswYBWTdCtaUwQFlFNsFyOrtmCsqMavnpo7hb4cFyB/5Lb4
d54qvJj6xo5sSs9L2gQ6nNeQumOVfGliqNE7x/1ll60Wk0Y33m0IhACsfcFN/nHqejx5swHgGBBE
d/ik0fT7Bc1W2IFVzvkYAM3Gp5eaRv+BLL3/lseRQHFE5MdEaPYvXHWSv9Kp9X4rrS3eJBiJvpu4
G7493lkbLXnCLhCM6J1InOraWhEEZa675RRfRxF114rC1+KrQ1z8OypudCZdQgJBh/L4dkGom3y+
wFNCZNOxThXnYI0Y+4zOYH8Y8XW+PP5p97cWPSc8LqFdyVbb2nA+HkQyIwUbXTW3G0+5WbRnK+yt
oLS1V6uJghJFlAIyGZa7MtC93feu4tLMy/v4ihmEelDzITulZRMecyPbkyXfmBVXP5ZHNuVoafB7
O5RCr+n/cHYeO24j7Rq+IgLMYUtRUkvdbmf/tjeE7fEwx2K++vNUn43FJkR4VjMYD1xixS+8IUOo
NL4WeLMc9GlBrhGI8vvJqPawQa/zb0kxlD6htBy4/Fenufdyywg9UrGlTL9rvRGfF8XqDm5htIGO
b8g7D+R/ULAn/KTs5uD+8sk5W21/pPNIJ1BkYvHWYrcaGAa3z6kMt0amBkXrdQEU3eYQeV74RocD
AaSwSXeu461PhrTCHQm9kwt5NbvR6BSZYubRdVLh7rc0YDDJRar1AEE9/FCG4QzgJSzCc1xX5PhN
3yr6fzj3sHRoO1lk3XCDVmlp23bj7IU6crF9l3EdeXlxoQ8Uev/OGPRqv5Cjx+oBWQQkxLk/kgd0
qngVFxrYyrEtTR34cOp+0ZfS+tccq7EIQI3rCSqUhXm8v0avsyJ+JGhx+gSOLOOvSupFbDSdlqYE
Bmhn6YGlePGHKaKkc6jmqtVP+Vw6X+4PubVCMvKVRaEX2efb/e81Jsg0pw0vBaadOPO6YOQCt06I
O2sLdDvme4nuQI1ZpvYBUZpY/YwtlunurNLGiypVaOiVkhTCclqlM2Wiko1lSKe2hjcfRt3O35ll
V+8wHl6NguCGzRQDjwCaAKDk9mMVK9WsqKEojfpLjJRLM1+NsMGp7/6cvrpT5DBgDSnyMBQtl9th
BqGPVtmX4aWhcfWrt4z4Ta3lk+nbyWD/tfMTg7FZyNa5xzhnq0xJG8JSUcc8vOTpkOHntui+pefF
E35ae+nL62BSjgV5Q74DYPPWwaQ3QS0ViJxd3MizYTRU1bHIcvc4q8vwJIiYzkqZNcFCqfEA/9TD
ro/E7f7kvtqw/AbAgXwx0D3IOeud0hZeCjIa7AMacYlfz5n1kNCyBusSNwfFJWlj92iHYbStJzGo
f71TGV9ietB3wL+c9b1d3FFbAP32wrtYZRhfR97ZQ5Yh2Hr/K1/d1nIUinY0NHhrwV7ejpLhOxi3
euhdEB3KP08NBKqc1P5bir/3g6KMP4A570FZtrYtABpyInxQUKVdXZRK5cVL6tI1sMbFONdA/c4T
HlYY0dbl+f7nbQ7lUb5n18qdpN9+njAHdSzlpg0hqjyViBQ9lk3vnNqaSPX+UBtnnu3Kuydb7yBZ
Vl81SyFQI+EJcsdGfGkMSCdQJ4adm+VVMgnjFOQV5CYuUXL71QfZVRTPk+lEV2Nws38jfRjPQ+4Q
khmOIDpftMJwfMMq43OR1Xtgvq1PxBHKQaEZ0it32+1swhxw3Q5972td9dZZNXpjDFQTA+bg/lRu
nX+JHSAlQZpMIkluB6JeEUai4yurUojhqDWOqA9RIoz80DgjvpheoSXWWcOZtjuIubFy/IbL4oOZ
teVfc32YcflgUEhH157m+u1v8bolK5FKJprCevxIj+1hKYajl3TTA7WCPRDHxvpytxKay+CNGHg1
xbMxJyC7I+ChRt3AUHO8U93P9rHAW/mz0ejNRXeL9muHU+/OUdm4CV4yFoluI3Rchy9TVnkuQkQw
cMGZ0QWR5Is8zz6Zs2E85kv7L16o4U4ZeHNMclvCHYDsMG9u57bxSq0fc7xUkbBFl7pYtE7zkeUZ
LV8AWrEpbSZucpjSpjV2Lj45kTdhKvQimQCxy3g6mfPboRehJB49C/AhTp9353zIIvzdRGRaH6pM
tG/o440/FT0jfx3KXn9qphDd6Z19LsPS9Y+QxXe2GMUXdOxvf0TkZWCLzAIsZSN65YuM22N83ooi
wq27HT2/n5xlOSihFv3UItX63He12h3YP4Kst3GGjxiGlgCOCqe63P9tLwD49W9jH1DboBVBIXt1
BhcjqZk3+gKe207zNanyRPOBdTmdj6dR2T4iIAMNvE8aS3tv1ZWpHIyM8+gLS0rF66jQFT7Vt0I5
zGk2fQyjxcQ+EPsSkHe92l17TZh9MLqDW/l6BTDv5PVo8R1SKMwwUKbZfUMbDsW+2a7V5dCrWfIr
68yejbjYP4t+MT5YlETwM6LentAxjpP0mOmwIsB8KZYIRO4m1VHrGxt60MDhPgGQmL5UrVHQUR/n
6KGqrBEdgkRTvzd1Ev4u6tB+1uy5MH0HisKnZMyNn4T8rn3pSq/2HsMSm1a/HmsRnuZsGb61S1wo
ftYkGObkkZKOR0pQlvfkRHU0+9WI8ULgVbP3eYo7JTstphZf5ixX/3HD0hnpprfdz6IZoIdXSBVG
uC7if+yzXxPtDeCh6YvW0sc/uejEg7JNZyPZ2YNb5wB5MEpMcgOSdN9uQbPHqqIeSdd0L3UCKfN+
TOs5fM5zhOnDwrZ8TynLIJkmuk9I9P+6v83kCV/vMtmhRAKDEilQqdvhQyBY1DqK6FqabeO7ymw9
hYiJfbo/ykYYgPYFJFlIQDzR61hqdpG/w4iPUSJk9nCbwQubUU5js+xdo9tDvfhxMeQrEB4CqcIJ
PRBES6Z7x66fzPdGqo0B3sV78m7bQ4FC5rOIcdbSJnXUE1+lEcCoYuyCJFHNAFDK4vdDv6eKv/Ui
G0SiwJVkUxmixO06tWMe00nv6DgBXHrEb7w8KqFhfTKUUjxPSdVdErVEVtBZ1FM3aak/G2H+5f4q
vmYcc2ezSaGSu2DdX3VQmnAoIOoRYvUACb8h855Eft1A8RZqnuJgvVQoo08gD/ASzXg+3szaWC1B
FRnjNwo9iufrdmmkOydo6xEjl4S5D2dJTtLt1KhZsTjc0tGVW3T4GdfDhIVqHqmfnbATj3mPYOyo
j+MeyuJF+mN1dIgFKS+jrojU9hrDooXaAMBFgS3bNRDZG9frflb4of6opln9Vup982GYnbz8oKdD
hWN1o/aqH812iq963iri4HWd82GywOsvc9XkPiAp5YdjTEN5KJde+4RKFnitpGwaYP7GqJgH3Mu1
PnBtnFeCRKnb0wDS4E1teqLzGy5FGoRIRHxMEwcBbqPBCA5jpRbASbzE4jvazWX+WNhG/g/o3eE7
7kBOfTSr5cUidaH7jPN7jF0qDZoPWOs2/yhpQi+pwn8WY1Z8rq2DVsSpccxwasTFdp6rH8LVKgTo
vLlxfCc1ind08ZXqK6SE6nEMYbB+jJYpOxamWMRjI6b0VwMt/jdsifGf+9tz4zjerMfqiHDfu6Af
2Z2jlf3Qh8Q5zq3THEozWx7+eiQZLNGXhX6BpNEqNexnkrmxg/UxmwLO/RCND+U4OEGZTNZO01Le
v6tNhio+EdqLNjaaeLebuxSN61RKl1wHoHKP3RJOB7tqq50jtDF1wJTQLSEppDCzlo8GGJ3ZswFJ
DT3g/n8mEgHPQNmTUzmOe5rmppyc9RcB+GL6JDoZ4OXtF82FjYuyk+dXHFLr8IiFg+L6pVtFwndG
t5+OjQVs+ES8OujncNLEcC1gY+PKO8TR/xBcTCGi0zH5JdxWt/zBTMr6iLvG8iHXvd7yc1FxGgxq
e5MPoDg6a8pkG37rtZZLBm+pb2vEBYdHqNpieRRxG3Y+QZWrHxK10P9xi7n9ZitegvFK3+p+XXnJ
c5NW0Vd7CcevYaSO/yaRGlYgYXEj9OPO03/hppZ/KwtMnY+26NX42bJm8Z0qpPmhQ+zq2SFhIzlc
VBvofb40n+7vx9fIcwn6QcqWyhowC5Lf2znFFxH6uRWhEaB4zQ81M5rv0KiXr5A6lnd93Y1vx7Yu
fmjNkNQPiQr6wx9Go6+PYMLC7/d/zMZ1LGGgJimb1N1Z145iCzPhoUkQuzKt9tlFEsfXs8Ql9rOd
o1Wl+lfPyu2dY7K1gYF2yZsYKjq34O0EjLGrd2WyAHnrCv2K3XUbiCisr4u2GDtnZfP7pKg7vUcC
z3VcrlZWj6IKlOY0Sagojm6Zfoy0EqGCEe2Nb1hI4FxkUnPcI7HKo74+OBKrjD4TFiSc09tv7FR6
g7rDxJZjsfxWtPENks/OTjz4Gr7HVvKoeqHwLDmDzuo1nVNP6xxEfK+6MRsf3chRNF+lDfqQdaGZ
+E4d5e8UKsy/mjKcLmKo89i3ReuVx7EYEc/r1FQ7NcvQ/IcVJi+WwY+sH6urr490LCvbHj5Bp2vZ
86g443mkv/iULWBv7+/gjYmGL8BVyLGhbb++3iuEoty8hfo/6V7xw2l141QhOLJDet3YR7CTpIQZ
7H+yvNWZxZUOfoYnoW0699VkLEGCPu2spvMhzMjReqfayzU2Tokn3aiQ96KyQRh3u4PGiZ1jdR5h
uJXniHxF6tnWxsy39SL++yeSXht4d5esAtKn/Cl/NGEJ7GPEGkCBjrZTv1+SFGWrHKRzd1pQIMh2
an9yU66OBn0S+gmEpfzLmqJAu7wuNClcUjZl9b4hg/koHHd+RDlFvcZksY+WLVzlkIW1tkeu3ppU
irjShhuQImWq2y+N1GrunMaOr3XaeEfZ1iZP9CiOze5/2ZgMgYi/xBNra28XYEuqGOTZrGw9fWur
7g8V14qduvvW7pcFTvpENH+5lG+/J6zc0Vh4a6+aSMvHSYQYkcWG2arn+6dsa/9zi1EXdjw6huvK
t9ArE8kXGuBTaYz+kKFyomSRUfvdqNYHmFSoW+I+3uxc31vLRepCviDZGNa6ZwMtz6NhwEvRKWb4
rq3H4uBqU3qyq3kPZPm6x09qQJAD9wjVRw6cLD/9cQiwHDVEJIVZ8Z+eQmRORJO+zVEBn4/O1EVm
YFBKplxsm+I3nA0I6O0Ut58F7jK/1CjqP5Z5JwZ0Gq0aXSmvdvZymNdrTZNZsl/g3NPuXxcftCQx
xVzM+bUmGPKrPtSOjRvuCftsjUK6yI6F0wNDZfWkuF5PjuBERHwj7PMU7dPj3GT18f5+er2wMtig
oyhpQxQzV/sWiRtKPF2TX9XFzk/s7vzctlp9yVrsQe8PtfVBqHgCf5Y2lBQZbtcV8mCqi3FE30zB
8LHORX1sIYW8vT/K6wMihYpxVUKwRWbbqwppMXdIWnUpUlpdrION7JqlA4tp52/6LjLIpWvgZccB
m5I9+46NagM8JZnrg8mkn74uzrai7crSQhpVcysrD5IsNn+lrR1q/ozfaear3jw85e4S/hxETrEU
kRTnlx413h6LcWtROTtsT44S7c/1I6m7WFfRq7+iypSCRVnqo46OLFSgzNu597amm+8lKyGpl1Zk
t4tao1w6KgbaJ5MUBsk61/5JOwNLNWdoP7ZNox3cSfy17RmacZQvuY0oikmrmdtBBygRRkP18qov
uvYgZjxN1crTfNzBlKCqpr3b7/VDKX0GiW5gsnPFrxe2SWMYp6EUAKrTMjwM4Rx9orifP4p5LJ7s
Tm0upt6CxSFx22vQba0lk8u24pNlAHL7rS22M7M+MnaZ595Buj35XjiavrXkfy07xLRCfrY5O+wO
dBJuh8qUhiC8YC1DdcGZyC3rhwpNuJ0b53Umy3OPmxtUO2lToq0+KJ/h5+eLjaqKQvk4L4oz1NbY
V5tpPtjptBMvvgYJyugC3LJ0AuNlXivm2BSGYidKiqs+6sg/4Kmju4dB79spqCfJmko1KKGjH+cE
4ZjteNmjatdwuSJ7WP4BHqv+LPOlHghPehztF9Ji8zAOovjVFJ1m+koTRY0Pd26InrwqiTEzxPfz
NwnvhIqhAosQ0AjYUS9OPjQa6E74O14LqB8daRRAOy0vgqrj3BydCN5TMMaRPp8BMyD/yDxNxTsL
pHF+aCdhtodWgzxycFtsuEjZCzM5VLVqflmMypz9ARaR7qfVTEXLzFv30S0t/vP9+/UFh3UbNRIH
UMnkDqeCC1brdpdEaZ4pcHTTa6T3uunjc2xjz10675JyNPOTHH4KrEhg+u4O1MP8tsmUp6HAlKZN
kvxQKn1TPVgGKtsHp/Kax1SNih1glb5xaqjNyyBaWmHzDtz+yCliikFX8KxF+eKeF8iOGKkYSaIF
UTe6yROcxEg9Nn3dv41CwOEHds9QHZO+zj9p85L/ztqk0x9tNakuEEc7NCHz1vwO4jR1jnYye2mg
DomLeXau1tUlp4KoXD3MJIeDi/RsfQjdJZuORWgLFETTdNiDI2y8ptx/yEIAHOYj1xmnTd0imXuW
QSu9/JNZmJ5vpGa985puvWmSaiivW9IujuvtRM527C6123qXViB7YMZqEUD7Sy4Ib6jPngCVr4Rd
+QZ5oz7oyF8OjtPrOzfGSy16veUALNvE1lJRd+3iISLdKLJxdi9FUhjm0YuGGD27FCrOMwJIHlB0
CrXZY+Z5aB4WHa/fYUmVLHkQ6dRaPhLpo3fG8yWcT4Yxpl9F4TQoDUQd4moW9W73iV7E3P9WNRYd
goBNLbmgI/dZ7ZEGfRAIDY9HEaEGdZiUQa0+1Aj71qeqy8afRe7kiCSQpFVvXHfx3tiLVBgDMN6+
g/qdfnVrxeKWyXEg4X+bBL+8K+b5oAgHOw5FN8Q3A4MA52GJzWL8AHuGPuQczm15HWbwQaNI+uJA
IxNCd+7N2lvVWITrOx4P4E5CuHFqDNdVkSzmcSUjXL2rZhg6Ux6V8qDO3ZOFFuknGk7iottD9teZ
rgXWkChaorPk43a7r7QOQSmnz5RLTd/1t+WIHzQ/ga9O+Iju3FgbDw59eqj40vhddh5uhxrpk5pV
WngXXZAoHGxs0oJRwzRayUQTEEzuqQxsFBa5EujM0jJF5ohs/nbEsJI+Zq3iXmJFn/3UBnAyZkUV
JHVPn6uvclCtAqcnwb2u0sd8dLSxPRti3tN02QhcgIJRUQSKBS5tHXI78VygVtzzQ/DcDcYmW55x
SumObADruetVoO1O4Zwsa6+cubGTGJj8FHo7nXhrdW04lHo9o5YnVvXKUyhS9UCeb57UIdoziNh6
kEArypcI7hB9klW021qzo3b6EF50Rn1jlkkMCN/Fms4XBoSzwIYx/D5N8FDwnUalx5kYU5986kdl
+V6oWRzxTkGv+WyEWMD6vKf2HCjxnOzyFVj11S3Gk4S+OTEkeeOa14KKF/DYNvYurtLmxywpECid
xuJy/33eCMillZgkiZP8vHJNQJO/KADrOniK5XrkT/pc/YtxZysBB713nfrMQbbNQltj5/J4CdxW
30dIh2cFQS4eJ2s0M4XGUYP9xpFeuMdAk9I6ttJc0IvXCvNpEWH0PtfpnQFmVh+nMII8DzzUOmA5
az5T/ckPQhmUt54xKafF7dWP0SzGByA1ylfDFNM5RthiZ7Ze8J/rH01vVuIIyIFpSt8eVVTkFDyJ
YuXiWunwoUMYpzraIVw3enYeakuzOzom7otdbWHENsw/sVSZfvMqdB9MR6N3XGaz5vhtbHTe0dZC
C+VVQ8/0IHTq4X8zCD96lU6qnLrZ0S88SnH04NZz1O/cpxuXHK4cvNOE7wQF63pa7y2O8GKITNwu
uD4tRXwea7P4nU5T9ikpFO3D/W22ccApsJDwybIBCIXVvMVZgwFnx3h4zea/cuw4m0M19O27iHrC
nk3j5mDAExG5I0GBiHC7SF0YEyZL0ZF56tOA2kscIL2AEoS1WKf737URVjGOrJiTNyAmv8pOqmz0
KqXmu2g8Twdt0fugmq29bsjmagFGZItIMPua8oX6E2CcWD60OVCVuoFGY1IbOcNPynGr2RVZ2ppA
eoayxiu1Q9e0GQXfzrZOAZROhd0HFricozLo5Dii2iMUbA71x8O+uvkn0B3xFAHS7/UyOtERgs2G
N/nnKEy04/212hoKhW9UywglZAP2dls4tD1H+MYhchhqGPtoK7cHvUmmh8GEk3V/rI1rlaISokHU
q2U7Rf6WP4qSStvpKWgN71LAkjoKc0mf42JIA8davjd9/NsU2ni+P+TG590MuXrXxnKxsslaUO2D
iAn90danj9VAjkGEKvaa83Jfr+5BlPJAbkOWNol5Vrl/oxH9q3MVXmrXLp8VN8wfs0aYj4WWAjUb
XAtTV+WTMxTz/6Z+cXaqSFufCsQJHxeZasCEvJ1d/uPSiT50L0qFS5aNxRDYukU/Rda49wpvHD1Y
Yiyj54GFg2J/O9Tcd4kmOmKzCq50sNRmFIxGFx7wxk0O5HL28f4qbo0H6g4TQg8phlccH8zHw34o
G++S9UN6Srpx+WcU1jez6/RrYg/eTsK2MZMgGJEMRTkJSOxacT/RklLJsbQCeh/nT9yn1aFIuvKM
fEe1cyQ2h0IY5OXJIc1en/QqwYOpJp7ivhqfjNKanykL2O961+iC+5O4gaFCA5hlg8kvz/r6syw7
j4zFDrmWiTxOc9Vh/5lk2XmiTX9WNGcmoocJ32KA+9wadfelGLPyoGu18hhF1GDu/5ytL6d3hVqi
FBigxnC7h4xmLqAD6MplcVwUpTHYfUBcVTlG1CX/GmtMg0EeDPlSkMWs7rgB2aXRGSbl0uXV/FSL
KnrQEkU9tUuUH1thvZuUKt3BImy8gYyJnSIgX4mLWOVmqihy7CpnZIZEGR29uczeUyJrd2o0m5P4
xyirSaxVFCYHt0dJzE4TsnOd0hmGLonfJAP4oPsrtlXHoFFDrRgJYwoI675xH+aL2S3UoOCVOJgR
lOmxcRYvME3RzIfOq/OjoyXLWw0JIOeQLAZArSZMT/d/xubMklxRlpdwhLWmr9GS0acGgUw9qxgP
2k5+9SKv3zktmzMrjz9wCyQ21yVPRU2dKC2QnhOGNV3dvDF8Fy70s+cV/6Gnw3RyCGi3GBSpV5HZ
CF4vbRogqu4UA3DUvfIhH4qP92dt4+1lEHoLiFDB+lvTYToj9VoXD4kr0jyRPztzi5BYZgZKCkFz
QJbw0Gfxj/tjbs0hjSTImXCY6LbKlfzjvQerok2OhdSLOUciGAfY6+iJTNcsxI/8PwxFEwPJC04c
3b7boSpuzhwXD1IQ6HeHec6KQy7U4hIqkdjZf/KvWr3yyBxRLUS4jxL8GvRJHtRWakOKhqZUfu57
V704Y5+dRpwzgqIf02/kXdbnLpr+Q7nyBWlEoVKqTK8j3nGiRjF63ClhXHvnyiyywEn6ea/av/F9
NPBlnV+CWtc90yyKtdFyOeXAeu2L1irqJdP1PdzE1t7gMn4Jl0jmdfnk/7E3dH2JJ7jE+LkP6ozI
eZv/8krdONrOpP2HrS9JuehDuGT162tLmzHsQMtOuWA76QYSoeInttqf664cTlmG7VaBoc8OW2vr
vNHsAoYtowjegdvvAy3mxa0KkkcJx+FQFdpE4bccjnBQ39vuDKweGtF/OASYwMnUlVsLZPBqTIoV
SMujBOpokfkxq9rkYBpl+wup4G/3j9vGGaBYBHRIpTEE3Xu1ekW6aLWQ4lhKqUcRJAizfcQwWHuG
I+eh32JFxUe7M+vlDL9yT05t4wHAyB44P3UxoAPrGomTIjCYIQB6tSZAoj5CJ4Dh0mLek+PaHIf6
D81oiSZay2OZVWjHjUBUd2gz3LwGa3ROKMiEP/9+Lkkp4fJSAQA8sMqW46LW58UcKKnlVoMSbdgf
aeYlPm3K8NqSOhy8CJ5dktd7aebWB/J1HHLSP9KV1R7Va/SqRTiGl7Yvhg/QcBpoEe3e8/ZaFYMY
mnIahwC3MIC+q2GcHrmOzjPDi9JaS+SX2DFTnHfM2DqmGM6GEnyrf+Ds0r9rF22qg1ZgOX4u8sWS
Vd4J7yD6QZ0XMHvA0nWt1JKTHXI9Q+Ap9L3m6lbpmRsJgTIXz1zVXVd8wzJtnLmR2pZxauN82Ype
BJoSswmUepaODWNZO8ci9YrQh/OB8RfsrZGGyWL0Dl66pVHvhLBbSwUekDsffUMyZ/nnf1yXlTtF
Vlp5cOhNdX4WijcBtZ/2YvKtFIEDirYNvHIpHLQ611UXRbnIbe9S8oWHZrFKVJja+uqWUxVENgQK
A5twAIJF9Ew/ePK9uB8uKo6QwaSn0fn+ydhcCAIwMIqI7QB5WV1oo4XXGleNe8nxCedxRQcvh/Vt
JU1Q2jNiQ21U999VRW1mH/mm1D7WWmm1J4O+vutnij2ml/s/aePZktcd8wMjBoDVah24etE1tbLw
ks1JfmppGT8Z6aSdKJh3/2HJ0WggcYFWjJS8/Cl/LHmxVOGAKiqn01Hjo9U16VGZmj16j1zRVTRD
PMh1SswkTcNXwec0l6EhGiSq7IyeftzU0cOgahlYF9ze6iX99ffzR3Fb0olkALPOdz3y6CqvHOj9
NlJramt3D3U5pL4+ZPnfv8AYypK+s1Y6L9WqHkJpokH2MkKWak7Cs8BhTvFNu62fBrHgQFUvsWb4
mRUvX+5/4uujyrVBkE3OB0KLbOl23ThAbjVYOP4MWrp8sJwmextH4Z78/OuNSJxLZE0rk2AQftHt
KEUS2nM0I5WDsCF9VcP9NYu4O3nNvGf78fqtp8ZKPRe4HoBC0Hq3I0VZNThtoUu973waiWKqdLoU
rsifkTD2ajSQixKbtYb27qylyR5bd2t4Hl+aC9xIyAKtjkG0uLXIGwSqFMWdfbDnwN8bUZ00+pAP
BB72GUFm9mtc7fU8t6YYmgjTC9lVyvbdfngfRdqMeVN8jdVsPqaO4ga4J2Tnqu32nBblnrg9hfRO
kMulOQ9EClbk7VDJ5ORqIka04hfRXVW1a2mYY85diGj6RIOwRMzWnM9ODEDWpzu2pxv0+hYADg6V
kJtfWtG/MGf+uGvoLY5wv1REOYfsGNX2clq6xTxUncCyvdkTL3kdG9NGlhYqmIPDql8rsUCZQ8tA
QxCmTD2uG8UanlzarIdWbecAR8LuGI9q9On+sdzYR/IpIRKHtUtzYrWapuVkcLRS0Ldpmz8vySLO
keqUp1yp099pXWoBAJz4uETY7d0feeNzpeU0cEa8n3SgoreLG4da05aj5DXUcUVER+igT3H/3otp
XU9D1JKqZurOoBs7CojRyyRLEc81hLPJQTj0HvpWRR/VR2/J1SCjhvm/RjfyE5Jj9XmKyuEgHK04
DlPVf7v/zRtnx6LeRngOpQvgyzqQcIY0iwnurqOTqafEKQFZLZHkLI1799PGfUtbSzq/cjlx2a+G
qgvo4t6MnRtqNFXkA74fgiovp52i8PYwvCTsWGSc18FyKhZ3smMwhEiXoDRRzFHxo4xhJ96fuI2T
KJt0sucPduRV3TCazGiGKQHsNPasN7XbeGfEL9DmhJwbVOOi7Iy3+Vkv68TjD9pALuQfJ98YQfR4
Ujix7JRaOnXlH5Gq2/N43x6FT0JgAkTDugLbRCocfjpYVyEsGj7RrFrQQwkSDvdnb2vbSeVkcniZ
aKy/xkmTQot1ZM+N0ewif9AqcMGVI6pHSKzFXhtk66soYSOgTC2U13FV440rDY2DRsTXvEQJoK3D
7Bq3u3Hg1sUF80LyggjUHHM1it31fY1cBkoRkaE8c6acIMXw4GlxM0H2MTkB10p50LTp72ugqFt6
0Adw+kAoYP0qLIpXg+3w4GMsbfQwVyoKDYvSv3fS5evfrxvOWt6L9ItJE+t2F7IVjKktUMOAszB8
q6yy4csS8WlCJWxnw28dMG4LzhYvLbtRLuofGz71BsNNOlgYAMyroGy9a6fn+cEuly9d3P3v/ndt
DvbCWie8RhNAru0fg3lV5CqG1MMf+6h74+EE4Re96p6QlNKPE8Tyy/3xNnakjFjQ8wbRSPN9HUcs
pp6PBlKDaFHPJ3wP58sytHZwf5SNU8bkkZVxTZExrPu4SZePEzq26Nljo/d2ErT2bTgDT70Y/x41
jk4LGuwQgiSZZV22tlWAEPSoEXwvcs+8pmqGgq+99O1D5SqehcyGnZ5bNukXr1nsnSt/6zsl0RpQ
lMShrU2pS6PSYgfQxHUa8zYLwrHQPobpmNaBGuvz6f6kbiS7MmvQ0XKjrIUkxmqvKDm+JHZjl9ec
9T1qqCgEmTrlPqLiCoqbeviQaN4nWUjyFav0Dk2uxYHbZztHcWPLsqo44IC6k6yy1c+gFYBhfToU
11yvoktZx6jAR1F4sgpvOS5DuheoyL9vFfq6jEK7VdpUvDJm09VKQffUKa+jMalt4LhJ/FWdFF0E
jhbOhC+J/VZgRBvMqCz/c3/ON44LxQUa2JT3qFG9EiFyRx7z0CyuonA7wQKH1juCwm5PQG8jAkSf
Fk07mEj0lNbhvV4snaXUFks7DhHVoyG7Ehs7x1JkqCdQJz6IVhQP/+HjCIdQouUhJTS6vXuitLbb
pNVK3BpV8ViYbXFpx7TZQR1sfRonkyyb6pSsr9+O0gnLrDNcA65lLaxfYlj0h1Bzsm9eXRmVP0S1
mwb9mInz338cFSFiS5qADL+KqYGo1p0XxuVVlFl/zFonuSiNPv51e5W79P+LT8hiYVtw+3FhXy62
A6Xzqhp1pfphGxnf2lRUA1DiaBehtXES8A/l5FENlg4Jcqr/eCyajghtUMLy6oaDjlvpYMRAq1V7
+Co8LS4Dx1hm5OlTpUdkJZmnak/wf+O+k4pr0g5C2lKt8W86rA687Oz8qkRW76uRO58cIzcfSOT2
KJhbtx07BpIi1SAUa18kTv74WDPUMnaoy1jLFBbB0puZ6ptt2P4QsZcCCWysenkYuKJi302zDg+/
TnfTgxN3keYrSj+Hfx8YYK5p8ZxRhwfOvLr4lDbNYOpWOTFcUwfWUg1PgD178F2S+kVhdufyeQl6
VzefxELRW1DJz6g23663YuVRE3dDfu29sHsWqY2Wvmc17gk0/EyMECMVjCfS4LknQSXOvhq53X60
64aWwNg5enqZ0VZ9tLvY22MLbO0EWtJgveEs8E/553+sTqGXTmlXHrzJyi2P8aQYzxQQ02Mupj0y
+tZQFsVAKllgR191cxTdzSfiDEkETf61QtN7ctt+OBl6V3++f2dsjgTnBuKNZDWu74xpTO0w0a38
SiGgCmY1SciqkAQu9NnZyUM2oBJgJADZsLM5TbxutxOYKgNSIklTXLs8TL9jt7m878Z8Cf0x87KL
Nnrm2W4b7LjMtKh+1XAdj2OH98rOnn79yaQNiLjQdpEdrDXlONVKxUsro7g2hjYi0J6gcx0gHAWZ
wpj1djn+7QxjmMNpfknzaMOvHgPEzwdXjfFARnVE9atszr/Mtv0Dd1rjrx83ORK3FZcVraV1ojfw
G8qQnsBVB9PEJRkul6bK9zpBrx+3/zcAwhoH8D818ttVpEU0GoOLefmc2+Iz+0R9qOIp/U6DwIwO
amz3x0Gl9L+zaq9DMOC54GykNKsEua+enYy3Om1SOISJajfPC34ab0ekZZ7t2Wyi82Akmn66v3Cv
AyFGRJ5c1jphFq97kE7V0uuwTMo1SYTY3NgVgVI72s6jvTWdkAuox8vSODXl2+k0Ki47MWK2Lpo8
emirSjvORe8+J6DdTpRGu4/IwZV/fxRpVbNRXhI+pnR1FOOEBEVbyGKTtNT9LOToLV4Ph8Vx5o9t
K9J/xxKytta3OeZVKrpio8j2nEBenM9uL3s+mxI2xVXiiFd0WyC2yKt4rGmaJWgcZlHRPDXFWOCS
YTSiOThZBHAlcupMP6Wcnk9Au4roZxtV0jFMF/9D1rl/q3Zd0QadjYHC2XVEJLNyKXOzxIic+fj1
GaZfTtTYTm7nWUcambU4I3APXwDt5PwhijFEP2nTog4QCpLKOVRJnZp+BHJQ2VntrT3Fxf4ixUFd
2V7Ne+2a/8fZefVIraR9/BNZcg63dofpHgYGGMLhxgLOwamcc33692feG9pjtcWutLtHy4rqKld4
wj+MbAOo6pS84afGXvhInLZX8Xld5wQnDeaB95oVJG+63VM9YFqNJmR6rRRl7nFTML0HhdjhJdJT
2zvp3aCqQaPH4gN4/6QPdHBQz39/eJDHorIMIHbBetz+BE8UEdI/cXrNwyG6GIaiHUa1lTuwnOVv
WW8g8D1otC7/CarqdpQeaeC+WwRTdTeSwZxP/XOGLOuFTfAjheP6P1zl1EeWch0vJtCZ2+GKaYbx
YaGRoaJuclUaA6lRK0a/HqrqznW3dS0grbOcC95mSjO3Qw25bnDicM3IYlEdejSaHg0rJNtMHOTm
fLXtogdZzP3n+59to9nNBNmfNAkJwChw3Y7bz0o1qlgwXSMLidfAlUIPpilU30Q0eX9ZOVIEQWfO
2tmKstnzSYvN8FhL6b4D/aXQhyki9+f937R1ZpaEZqmck3CsmxR5z0vezCigtGNi/Mgit3jGdNPZ
WfCNqABYEmkodB2DrtPy539Ed4qrwOVtEkwCrS68OmMzPXn6MD/ZeBQe/npCGsTEBXZMaI0w1+1Q
aTkS4Cku0gal96L1wn4SuKXu5KBb8wEPSh6IWw2NgNUGigyBXUkHMX1wB+zJDJ0GgC7rR2sY1dP9
+WycQtSpKFMiXQINbN3c1XHmm2sXuTNzVLWDBhr23djp8RMqkPr3Qp32dHe2xyO7Xr4U9fnVpxqc
QsdViYdZEWr6KUnsr8VciYeBUuU7JOvcncdyY/+B0KJRhUUCcIt1wKNU3lBSpBRXp1H7h6nWJgwj
0f64v4hb3wtU/VJcojbKv283RR1JrS2Fk10XucdHrberQ6noqFwMZbWTwS9neHVrLtk00nT0bZbq
2u1Q6BWOFcq+KUmdNf/M4PwHPW/dA7T2PqgUN33jAN15pie4B3vamKS++EQBkYNCT0XtdmQLE7W4
0s3sCopyMPwJwEAGNrvK3ppR4e2ds419QpePIs9SOCS+WF3XdmPMsZjIJRN1Tk7xJMsu6M2p8ous
VRp/8Rj5a3gKRBec8+iyINgC2+V2fplhyGJKqvwqY6UMYHsb5zKX+fGvtwoINUJhNCK4qF+J3kP7
LjqJ8kTTmhS0sTO/wpiwA6wN+r+/FaHOYF8GBdBaUNK3E7JivfeAfedXJPXkd1CpURjQf7O/4t1S
/Ht/WhtPnm45S1eF5JDi3Co2GgjM8GUGvl7qo3jSpnFugjBv9Y8Jti8FhFOtvFRhKc7/y7DE+QB+
8EBeJxY9X9GqZhQdGsymccXlYqn8AVFUUnxTsYIGsuJ1VkdvD7K5dRi4VBbB8wXouFYunFH+G/Qx
Eddx6u1DAkb1pTDAoeeTqn+4P8etoRboGicOYjyd79vPqGSWPmW5w2OAMsFhQIEt853KFMd8NCBG
3B9s63qhxMrDBi6PoH75MX+8pCNcFVRFEQlSR8v+0opJQzvEaJ2LLRoLBmllPGhV7zylRWruoTe3
JsoRRKidRSVYWPV6TFvUs9mRUVguyNCyNuVRrZP6lCRutHPWt26XP4ZatyAFSv0Rkk80id08PRWp
255G3o9fKMV7vlnHSJLeX9eNd4jVXOg66HYhh7i6PA2lRZS9EAlyz2iemkP4RrTJXoLC38bnWb0O
6I8RbnFPL5f16vN1bp/QVQDhE1axZb7kqPrI0nfMQXlO+l5XT0ImreOHoY6zXKaGVh8MvaddI3T+
Ut8yiiIPHK1X5rNdu3aFZ66lvm+H1vjiwLh2/G7GbtnXo3yycMsQrf08y6z5lZlDlgJpbbyXKLOK
4sGzszYDKl2DPWlR2259ZaQZKjQNep2XZ6EaxMU0/rJVZNj9qXTVr5pdePoh0srq/TBgdJUNtmwR
wtTxpbD1SSt9L42GN8qEQPOp9lLjq1so03AwoV6iTCwMmR8EnGTv0Fr10PtQGhQFsLqUbyfdQLi6
GnubOqMye3ng6TL7abUkVx9CeKTcGaGdaWe9alqNQpKkijsYXRHA989E0IWKA+nb6ujAy9rTganO
OVrhKTcPyj3CFRXxRTn9yOPciQ8hhR7QKEU0fZ6iKfvELeXId63n0IbCL74T1r8I60/zoWu1+J82
rZPxklemd84H2aYXRR/b6EhEq6W4EKiuOIaqyOyjmkdm5hdmpBvca4mhBKWRJm8l8ABxKNO5/Y/b
Y7IfdTEl+jFSlEZ5k41pMXxKZwJ9HIbMvHiWZd1+RF7Rfoo0JHZ8aY9T8zzbVVz5Ape+r66VeT9H
W84nbwJD5/eJY5GBanbjnAu1znvsSofhbZ8VevY0tuMw+nbURu6B3Goktc+tLDpgK4K2TeaNpnxQ
QSpGfqTy6mE1kjvioM09qkXVaIMzrShJtQ8Zgqy5H4mqRiSl85LHYh7bHiGAzPtKOXB0g24qrE+1
Z7WFvwTO7pOujOPVqrRRoBBLCQjNjKSA5RuXqAsVmosMku8mba75HYVNXI5AO3cHASaqvmhZbOPb
xWOBTv8Qdf/WZogsXCgUu/YHgwYzPK85Vx+rTlqfeyWMHwrLSotA9EVbHO2MlrQ/o6IZPQ8kVCCq
XbtWPhdTo9tBVJX2Vala+RF35sx5LqBqSJ+oLR3YlKi9Xaakbj4Nc2t1vll1xpcK83btZKJHV/4C
IKzncBRz1GbuX0GvJTGofdvoMCxlBeLHdeio24qNnPpIiwnS8nhY8vrHufHaH9Is3P/s2GRL4fOY
6T5OesUPpXJ50MLSTMLH2YT9frCVyOjO/VCDmlTDQqW/MRKE3v+Zr16B5VcCqyfF0hFVW9fUGq/H
iTfu82sBRPrK3aNdlFTVAkPQyfjLoQyI4lyVWNkT1QK5un3spnRqpUD/5AocpXw/xdN80fRwJNdq
stP/MtSy/rQfSLT026HSoSgiT82yazj2BdYGkfSpf1knHeeBnbrKxlPD8gGxpkgPL25N1EliWbY9
9sVXrR7rf/tcmX9qPY2mv58QGrELGg4AP6nc7YSiZPBinJNJeQxkw/1GTqmHyFVqfY87LIZ2ns+t
d40slegcUBxCIqvRzK4yZq8g68misXnjJQZWUbptT2eU3Ig0ay+ZLuZQaMdS1aa9g/NqR7JNSCGp
A5GQ6K8kKosaeByoivRqtZV3yjv0W32dcS+F0nXdzkw3B6O+C5KcIqC1lvwu7ETtYkn5T9dSDwsY
bhW3m86tEu21UjZC9qVWstSJaNHSIL39glU2YavdSKbV58azGLzwxas99ycKJ+Jj3Wr/NlO1pxP3
anaQQimfACdH4okS5yrEazOEU+pGFtesm5OgtZB1qhIlPc6K9eP+/nxVRuUaYa8AseGM085dRc2l
QJ5tntwcC3Qx8BJMXv6e28sGc+il3ddqgHDYZ23JUzxPn4UY5j05j1d7ll8AFsOlHYy14asTMqEW
ZCaxxy8IG1wokPQq/FaOxkFU3nf8I42j604iCMNi3CEKvIpulyuUIjKlCKDTrPjtly21JB6jmit0
VsPpqBhFfhRVNZytzJFv9MSa94o6vwtSN3HnMiLdfDpytMpeAagM3Z2B50JcznQZDr4+RrED0Wa0
ooNpdA0PZFhjjUToQp1e1AXSsuOcNt/0LC3fq6XhvuhWYs4HOaOV9DD0xUiin1ht/GB4tfMpb1sb
v/exyr6BEhD/CD0EszRPPBRHSLiaPI61IX8Wk9JbQTWEgBr0ZNCEz0Pb6J85SX3nA3idhvdNTNHu
6LSjIeiyFWXuE//Y1NdA5/2DaiPqPuQFThI4CXQoxEMrHMSi0mgijAi87GMzh3boI0g9frm/YV9d
2yyhs3SrOBaUjtdgiVBFaFMrW9rGgL8Ck1DkwZXjnsHL5igLFwzVBNKDdY6lOukgY1XkV1V0Ordn
ojw1OVTw+3N5DYZgMrRmMPWj8AZPerUDkzQVtgBLesViKjkLEY4oBgzqYUrSnu+vhUEsdPNdnHTJ
Y6mjlhI3jvFupG99uP9LXl1yyw+hKEEIiFzqK0CUPYZAIwxQGUlmzsdQaDwhSktvWkVnM3MV9iRX
7k5csXXy4T4uetyoq/HXr87frHpyAYFQDImK/yIrH9B4ilzHJ9F0TqFZmt/KvE2fQhk77c7Sb9yw
y4ozae4cLp9lQf5I4NlaFYesKq52P4+PjSoGcGbYcsSDNzzfX9vNoQB0Y6HEaLxZt0OlSkXet0CW
MtwDqHUqEfyKaPCnTLo74dPGZyQgVCGuLkJFVAduhyKdiIxZRfwQA7HyPJtZda0yxz5q9BuDqo7L
R9UJi51BN+YHGgt5JDjPi3iafjtoY9Q2IbrMr6Fdd98QAm3OSdN3vZ/o0tlD1L0mlVKKWvQIFzUT
3v71kaGCRioxsGka8ke/GSztYjdIwnIlJEczgQwMTD89Nlnv/hrpmx2qBKxdZqvtQyojBxdZaV0o
h3XHqLbkYpFU7oR8G0+qSzWWyiVPN83J1fceKivWpolnJbEcoExx32YRqkNz+oiVSvmSGGn7VcLA
P01ZRqFWKmJ+uL/jNh42SIrY3XCmYGKsgyP01BMUlbm9pI5zl9pbz6Kop6DHxOMko2TPtnZruIWy
wNtNGZVX/HYDVHZdSNrO+bVyNeWTi3fTQbFyjO2qQRylM+/y3V+jbNgE3JnI9BFSoyWzujmwAEG3
Ne/AqmLo8xYcUYRbZhU30Pqy9J/Za8aTqLsKSm7hzS9hlw6XodDLn/eXeWvj85EJeWFrQtJdRWn6
hFhQbgKyye02eczh6h7wZKr9Tsn3bDQ2l3hhpFFvJGFZg9dzocrazcYcQRK7Q+w48c415Y4Hr4oc
LJoa55+/nxpFfkALi/4zm/j2k+rxVI2j3aO+G+HixUiWDHhlzU/WMDTmzl28NbmlFrEIH8I6WG/X
vq5kNKklWazM63OmZfKs1XqN0IVlB70zxf/D5BZ4Ati7BX+25igJrcicUFpLPuuGZxkWHwZvmo4J
0lef/34Z/xxptYygSrRIEg5dOzquB2BhGQUwCnBaaO9VTrc2Ix1OOqFLLM0uWX0xCDaxp5Fozm1V
+mU8lk+i7Ww/mZL40/8wq8W+lLIoJf116WGmNTSoEeioVC26a+Jw2A+lm03UhnVqI/cH24jEFqj2
4nlOEsZ2vJ1XRs1MpVyUXvs46oPRNebHuHLlTiiytXq2pbN4ULyAdKxWb2ztxOyApl6VXBqfUhln
x6mz5KmS7V5u9xr+yeXFu0XZZtFxh4F9O6MQEbWoiEHbml6nR8dUD7HeqUVqnoa0Id2j+58XPoBg
G0HVwmv6c1nmOZTlrA/fmJaW5z7t4f5C8PTXNZHlpy2hw3KLU/xaTuofUdEgPJLcmm5iGwmcs2Kn
voKy2UPXbcR9bFJYbqSbZO5riuKUaUjV1wb64rYlHjpcXH3TnduLNdj4vrjUkJN6aM8Ye+xdo1uf
eYH9gyCEP82lfTu/3BYgoHhwr0WZJnBI1PkBoksWCKyQT3+/bzE8Bx8EA4BHarWUrT3Zubt8ZUJ/
+MNzJ3xvcPaAl5svIdnrAveHR4yC6e2M6DTHU+s0BO6h1x/TNpVUc9X4I0YB6YkSJ+2KGROvo5FJ
ygcjehZN6pQ7fJmtD0qzhmCHHIavunqOmyHC2UGnG1AAl34c7Zpuhu0oz3lS/hjDSf2OnEH3baD3
sPNybF0OEKiXoGNBYK2NuvXQtRUD+bHrpA72k4Px3ZeFB7yTHG1Nb3mXeG6oyEDnul1jT5R6kVU5
mF676V/qKHwn6SP8k+D05FvYvZ3B1KCIMWX1+f4e2tquC4YXyWOkkviH24E7s9cyt0vF1cot9SnX
5rzyQ8/pTB+Mkv7j/mDLhlzVJoAucySpQpAKrjU37AaldjVnMH4MdFojGaszWU1IjNzE5rkIQePv
fL7NIZGgwWyGeoWzhkrElYg00XPd0FQyMXhQ/s0m4f0qvTYm/e2HPXekre3i/THeKmBr4lAfvKUN
3gkNy+VC7+YfntT/h+IBmE+o5iDp2Zxr7holdBiNsQECpCyVJ6WGokyqthPEvFo7uvjqUry2HaTj
XnWBI2oFc9Z24cXIbLc5NArW6W0+zN7REYn3Eaqj8+n+Bnm1G5cReYd/q3A7ZJm3u7HVwj4qsThE
Nah/ro18OHaGlfmTyPYYTL/j95u9yG22cGuXPgBRxvqetrIaP9AZ62FzgnpHMptYQepkUg2Sapp+
AJKUmt/qqY6rQlXk8yVLteTHWDtpcVCKqvlu0K4kEDdq778QMmTpm4qtPVnZaD2DP6Av02p1qgVS
U8nAlFxR21MzKIV1nfUqohPcgtL4T2tVgLJ6BOmRPk4VeQ/o7Tcf+jHpE1+nrFadu0yvPlkJlluU
uvU4R6h9NorjMNQDBTKe+h82nT/jSK5gvgyaxLS8qbziWUkV44KyN1KcNq5g3gfIkOpjwZOnHczB
tMsnOCBT9x70MNhlt09zeQg1oQh/MGv5ntJ6rQRu4WGj2+SF0jwkWVEV/C813EBFb0xsf4soO8eO
W04f8jKEOaSXNGwPjeth3qQaldMFCa3uPqCI2L+rkZ7IEZtwnDeY5aqf+tZWP0I5shtfiZXhKREo
xPiSorcdyAnwQZl77kfDiO3IF+HgvDXSKv7sgu9y/VJOTngAZFybSOTrRkdKnk7ygFH1VKOqNGDG
4GUl+gcd6zL4MpqbysfcMXYPPJluzDih6A9GN6T9oVcmlbMKktvyM6qauN/qkaL6TlYV/ygT9kJw
Kcb08/3N/vphpczIwYK0DiGL+vgqqaX3Rx9bj+xLTf46wruplQ+p5rZNMI5Rovi5pbEsQ9dni/NX
VVd+ShndPc5qFdk70emrsg4RPc3v3xpaJNq/MeZ/hmVNZ7kF4PqLOiO43yl68lXAfT2p+RCyJtZ0
mhND7Lx6r2Gyy6hcytD7KM8R6d+e98W8frasxr7gPayi0m7WpnaozXK28KEdaO7YVHv/i1wkF470
Mubs40gu9MuiwfRFj5tZPLppmrU7H+b1LXT7q1ZvIj+TLYMHGs3pPDoU+I8cS7uGVK264c4KbCz7
EljQFwFkSnKw/JQ/lt2xc477qJsXbMTjIKF2f+2tMs79NJPeSXJ8nzpj/GsyHjUNhNNMIBhoP9GZ
vB1VdOQHyLIZl4HL/Bzaan2QWVwGwxh9vb/HN5YSaiqwVv4FmF5fnss/5pfQ5UmSdNAuIEMExipW
+qFTY/Wx7q14Z6hXrxVQ4KUiRddjEWhY497EqCQV3EbvUunKB6RAm6s2ti9em3gtPIho76naGo5s
ETla9i7/sFpDrTBLhPdT75JGoX2UcWdSvVC0wEtDIzBzuede92olmR6gWYp24Ktp66zGG+smtvD9
8i5a6OSfwqELK99RSu1rVUil2cmIlyjl5nFcBluKMrTsdNqS+u1nM/shsgQhwQXLlyR8KPTQxAai
0PNjrdttH8i5npDAyL064u6Oxbu2l8XfAsP4DRD3CAKIFReJ19vfQMxkRrR/nIvbavNTNJuOOANB
0OsjPLsCPIg+vdzfrK/TZob8XQigIrX0KJZv/sduNXlT8qysvEucuXb7UGutkAfDaMPpkEdhrR2M
Pm3qAOZmYRxmVANAHwELb66xm0WfKnp9rW9VLdoZ2Si6PZ7PMuH1R/ldQACVR8CyviwVV/IWKlg9
1U5cvOglvjzwePcy5619tkRhULbICEgNbtfA02uj7fUMQynqud+qfLZ9J5wVOm9jvMea3JoRgsEL
v5udDcT4dqzS8MZQQhS5dEM8He0IR9ukSvTD/c+6NSPOJ5cdnRGa7KtR6MvmeTi7bOZ0zIKsl/k5
L+WS5pTj/3BusMFa6mOQp0kXbydkjyj5CMx+Lq2G4pXvWIPxtSKIeN/3efhFOFUcBwglN8TRGP4k
vp2W7l7xZ+tiApGOsgoyHTRLVheFJnB561KsfWYpZYTRll07vqhalPCEVaC4i/bC3ryXea22JoLk
5sKYtxZ87CrrmUWhkSfoSPomrXsAulg/GCKKL/c/5O+W6HqYJWRiS9CWYaDb5TUbzQWAFLG8gKqq
9OCazdyeacKlH3N0IrtjCk4fGd62bruDW9hxdZSg0ppnmnRzeJGJVdZBCw7H+tbErfnchxkEGFTk
IxiXmuzmt14x2vHb0InLr11pdcoj+I8uC2bPif4dTDNfKu+FPEUy9tpAtSL9bIJI1BC4LoBdFq1m
CNCNZfi5K5z0XxQ0so8QNwwXJCKo/Qfd7AXqRE09fFOdmdy+bGr3u5KnSXmws97xdrLfja1PO3Dp
XvxGsKzhB/3kiSQsCu8icqwQyYTjw2BRyQF1uHddL9tq9W2W+AWGEZc252wVNBVijhtb0b3LTPgf
NJxtvzXjFG3TXJ4tPSeLU+fweH9H/KbgvRqVugzotIUavK7rlxVVE0vruLG7UTlRNS7IUCDGfyxh
EF8TAsoIZvIgn6ahtt7JNsuflDxT3nV2ll5sMnXpd7wD37wG2Z6H+z9u41BQ6MVKanm8LK7S293K
q2XJtEKKTgft9zNULPl+jqb6dH+UzXXHe1QHUkolYE3rWhDhXVK7HtYcuryklEHKIBSx2bxxwtro
aXe35c86zbS99vbmwJx4ulKgC7hqbqcXohhrDim2XoOHfK6cPGze7bQ4jmmpXjuKLMcIh5kv92f7
GjkJlRLRUozigN9TZ1ndNChzzG5Y4JSDpgMREAX0qj3EXWq1fuGoLdjgrOr+S+UYs9iZ809txeZj
mnajdlYMaUwPaP7E38LQ5HkuzCR6nqYaocn7v3IjfMLgi4/O4aNjuYaYyzaaUaBQPKJeq7/wm5NA
SUX+IJq+ugLkF28aL++PbT/qp0pY+g4xaWt4MKW8eZSheYdW0dtM7VtodUJoCg78M4mn8c4ySpVt
4Wg+7irFodZE65Nvj8HkqH8tH8onguiFujXcMvCj6+GbDJfCgUi1SJr6G9q9Dm6q6UwxYDSiPSrU
xiGjWgRZH3QZGkdrgIcTTZPSRET9+lhFgeV01i97UvckBzfeVIJ59A7I0gAFrCvtRawJVVFK9xJl
0n7wqBh9otzendTQVNQA+dydbHxrVkA5EO5Y4lBu79uzlQHUqn5b0eGSgr6s1ibp0cn7Jj/f36gb
7wM9dfpEtKSQgVuvXoLgmz6VNSLIfTOfJPJM7/VERMeamuxOaLR1Vd+MtTq5UsemK0yJjXqzVHMf
7H/0AaZcPFESMqJ3hdYb3xS3U8qPXjgPP1rdxHUYFEr3XReJqfjEH3V+RO0RKUGnSvaAc6+rMVyi
S56xtOhoBK5b7bVRQByoVPcymWF/HuNE9aEcDD4euNVDzmkOMr01IGxg6tvFEzWzvhB7ksmbH2QB
ZUKPQLJubXfHuywzAOvE+LBEn0xbQTGhKUP0J8UekGdrKAq7lIpR4QOWv/z5H8lO0ctmtnLsDkvk
DH+13YA2fDt1nx27fLm/yzZ286JYgqkK0TeexMuf/zGSZlHYS8RI2Ga1Jpa7UfkBkrCz0yHaOKMc
UD4f7RdS03XOKl2rmK2GuFfG6O0h7pY+jF40PicsdQQBord/3J/WxjVLnMMlD9iSbvj6fe/SvMNH
s8Cpqh3An2BqP35D9MWZv8Z4Ezq+WXrxd9mI/sMkep6AwRPG3q7d+g0LzQg7PGpW0DRXS5u2TlsX
o3MZY2P8ZsBFm6BRGEXqh4T/sd94RiGhGjbNo1kY8jq7Clot99dhiexWMRivHDBGvi91ibX2zSxD
FMJg1ly8mDps1LtYWVpjdky1eD7klejez71UAqsNy52H7jW40UFmEXgFIHuP/1pTpsE+CQd8rX1x
nYrGp4kH96k2QgrE+qAbw5syNCuqyypYlnG0ii9x54QvqefIt3ObhXuHd1ns9UKgw0HqTGoCxXkV
AoekVzEAS+uiI+vvxyGfxh+7ND7YCXIRWtVURzdv5Pf7y79xutACIigi+qaKvN6GpIKTESP3c8l7
+1stCeydTMQ7xZiNywLlZh4IlBkItdcVQ1JKoWKJa106cHfXXJ1q1Uc2Yf4hwZnUx/sz2hwMIaWl
fQ4Qd32SwzSSokhnatEIGF0KrzWuFdD/g9eO5t/H6KB8EYhA+YLy5HoDNWpuh8KerAsVHDuw8qo7
oR+7Z0izuU9RpiVU5pWC87NKXCc1N8ZwTq2LNJHZP7oqlmQ+BaT0A1UlJLdqqaVv+qRMs4BeQfy2
r0DVobYyoh5aqDk+1H+/wgTQ3F4LHp9A7fba8JyybcWcsVP1Mn4cKCqV/hgPUXZQB9fc03rd2qFU
ROCrL7RZcKO3o1GeNCfptvZFIbeHPhZWwQBlcScR2to1tBLAvGDVAZhnFXaak+YO0BvtC5hFzMMN
awwys55PWuT8NZ2ba8fxYK2CGEJs/FVaTfxhVQVDuQatIeGN08VLJ+8QRo2286W21g6aEvr0dEUp
eawu+DhpFFnBr7mojpJfke3Ljk09VTtrtxH80B1X4W0T93Di1p15jzKJ6wGGu6hJ7v3bTbMZBqHs
uhFW4gytB7Hj9t/FevnowcQXvo0scHYwTFwMd16T1884v2S5ygAGIku8xhe3UQXiNdGsizPV5dOQ
ZUPFJWoDZq4KJ3+jz52+l0NsDcmFjSSdanHbrEVi7HZ2kojg8AIGI3rAeSClA4cM8ikqpxxWVb9X
yX29VRG/Q3mWj7qUZrxVjZW6+ZCjFOxcFK0fDmneRCdqSWgqNcYe6n5zKFaMUrpHUXANFDAm1RBj
ZtnYnNj5qcxV8QgQn1cSy++dpOV1LMKswNkTR1NshVt9e8yJveh4g5a9GFXjHOG7DKe5G75ryWQe
MyzvfCd2wyA3azQv5xTDtvt32tYehmJAjYeWFk2ttZmEmhpKPBmlc5ksr7lgRdd8VIdEe8TrqAXt
if+rNJqyR6ar0BPfKOLxrSyK6uX+z9hccAIh8BKLDsL6V4Cvq1LLjJyL2mr5Sa/TOTCNWTyg510c
7g+1kVIt8nQGEShVbTbU6hqX5eg6yUTZNW5nswtacAg/RRrPpCuu8iKAUpwBTnookU32ZZqKRPN7
4NxvUOyHkOAa9blPhvSD02fTr/s/jV7Rq2BoQc4D70Xzgm7cmmaZK7oqB1fXL6YVK9+ryQ5DX4V4
H/m2bAwRNA2y7QE2acMQAGNTpZ+1bfumDg2VungxjvlxjsyuvEyeF2eXvkvd73obtg1CJ7GR+mak
DvWhUcd+PoQD+m9+Xqve99loZAIpuy6tAzIwGIg1pt59MaNBmb6MRY3ZXGUW1tdBzUweCCXJJGCC
yn5sS/jpvprjHHwylRztRtl0kJLrIQwXgWDIcXAAPUSN+FtC+ViZ3BZ+EkZac4gr+ruZ77aj+y6k
4jd/aGvEho/KkFfueapF/NxU6mx+azRjMvxG6JbyoHVIVQQVl24T413QtdFCR1NyX/USPTyXnRJ3
D0VeNFfPa8usCaLC1MTbNNf66YFCkl7gHFtMhLp1rtiBqnZhf4CMjlaRm6qKduYpn7IDXBDLPiXe
pBVYFwxF/zkd7Lp8qCfkTk+RrqfV28HWEvsKtKVOPzlWVSm+awEpetS9ua6OTmVWSRArVMuPVGAz
+5OZ6Oo7aKaTDFK7M1C76VMpgwiOeOvbLVU2zt2sPk+5OyBBkuXWRyDKaRnEXpfJ4xBHOENoXlRW
h8ke0sin42WZD9VQyu/TJLXPyGE35rHJqyp6g3ssdD1yDBiKJsJ1LQakedKc6aPUz71nltJPJFAR
H1PUafk/TkZz1B1lHgKHgCP251CRLjlYVCnHbmiSLnDMYUz8obfSNigqr32vGG7uQHpXiP+UrmYN
gqycjZeiskWPlIhnj53fZb2o3+YhTLZfqWyKL7aaIGOQWObsPiaaG72xczsOgzStsj6gZhpea9zd
oNoXCiKErSrK9k0+6q31MCs2yZmpaPlnrxC1DaZHtzgHVEi+DIgjXKtq0r1zi+nNoxjzaAZOZjVY
XCZWOJzHPNUkSn2u+NonEw7MUg5m7IMwNT72VuX904dx+nHyav0xIhlUgj62cvGmculS+k2JbufD
gsJFLmvu1cOYSSd9ENJrw6DNCNZOnUih4EP0scqDZhV95XNU1dHvat19m8UpB0cURYxDQB1h5SWa
JH/rFo793kUAv/EtJA7Ugxnl8cjpkZV5TBVHJTOMIhBLnRFrElZ9nVqHTC+HD71amNkbVSCWjnbE
HH4xc7R+AtolyVf0yR3086EGvKA84P0aZK3KYx2J6SWTU9VjLTyp3TFUjOXvRNYyO2XNYH+IZLeA
eFSnGwJOe/EWmkhdkoJaxr9iqKXyNI9e/3Es+qT3hwJtnqNwEwywlGJ2nHOIeIfw2zzv21NJpeE/
RdjVDOhpMvHqM3Ij9x1hzR/sWamLIOa21wEzyj6/eFUBNanNPS/oNOjfgTp7kRpMrp0Xj4hBWGYw
emrCJ+s7cD6IRSJfECtGeEyyKvR8FdmD7IQrkXEeIlC2fFrFOhnjojQjtHB67PWhTwNCwCn3kbGl
rOCU3fgyJI1Lsunp7UvalI5+oLRj24FmlcmFHED0vpxE/RWku6mfrTqaDmE6VKZfwzGKgy5qMeJs
jGk45k2j9EE2U2W/THrkJL42hOmzjVjRt1zv42YnAdt4JjCuWRjIGjB/YqHboGEYls5UnGmX3MnN
S4Zl7Hjo1Azoj4EEK2dSDaPHFoOtNykCdnsK4xuPNS81YHzQRcAA14G8Bd5GhBGje8Kbj5MbJc9W
meZ+Zaf5Toi9MRS8vIVyjdDBUki+nagrnVwoXWJewrYaD4iRhIEThu3D3FXF8f7j+zpnwEEBmXL6
z4va9podVhoqyp5jbV2K1rCOoUbgF3GJvL8/ykbUDBIP+eQFKLKUwG4nVHa4TfTlaF1ySyyKhVZf
fZ7GIf5ohGODhaIa/bw/4P8Hq7cFFmIKOowAFVlJ0I63Q5qpSziF+NslzCJv+D/Ozqu5bW3L1n/l
1H7HaeTQ1acfADCAEkUl27JeUHJCzhm//n7QPve2SbHI6967ypbMsLDSXHPNOeYYb4VFwOth0FJJ
cBRBMaq1OutQpxs+sLPbmbgm2jaTMCHgV3ahtB7DrqZaMNcqsXmMktGM9QcOu7wpb7VE1ZJ74odN
tEKdETvZ12PBGWEk1S+pGM3i55TrbbCupEyJblsxj+XbygIk9qxxGAY2LDKDucOeBYI9T2Ixfw1T
q8kdvVGjBFEFa4pXQC6C+I3EdjW4vTJ1ykYwlEzatqbUKo4Fl5zqhPXQ+b+MNNQzirfHaMSAichF
75t+qOH393ttdKHI0bjiqkX3luphnKzbQbdaN8zURnICeM0mJze7rHVhxgbjAHg/nA5hLPcAAQSr
wbRBArzrpmjwOTtzk2oI3c85ukdFvjejAkRG3VTwEaBgK0GBokQN8ayyEsxtqY/9t1oret2J5LAL
XbGCiMWuI5juDLmoul0SUVS8BS4jyitE35uJSg+IZT4nnZLJumuQbDfe5qGWgnWuonC5KpVeWDZf
BKORTX3fnH4Be2qWt2McSfnNEGtTsa4huJa/DQWsXk4zqnrv5KOsFqso7xKVNHo01A9iWgqpk87z
9FpXWq66PmrQTy2khsI3ScmKu6BIFNHtCiPXBq+B1qds7U4PRHWfTlUnOpWqjLd9LXHlrPpW+2Z0
subfS3qD0HOWl9UXDXbcxJULLdFsqQ1l3c5KHF1qAnE7XLnMxX6DYgIwoMlqgk9tSsgMDPg43maV
bA0bCNal7FEr/OwNzIRRwdoyJKHdi6H0Mvmy0BxgYxipOZXyVrkFOKLcaZAvDY4yq/GPTtOD8jMs
Cum0IXU93LZmWWT3M5smXEGuLMd23Cdw4LSaPu6yTOj99QDX/GeDEIKFDysMj5KvaTeimAifrYn/
HXWeJi72kZE53RT6XwtixZot1j6ysLCGz0IMmW8OMAHyoXB2rC4t3jIwYYGjQkRzX5Mz6W/0TISP
SZzoo61knUIhsFLNgR1yaflkDHn71jZmJ0M3FQOFEEEjdzeJX2fKBgdc6bYRNAM/YRjHMOZtnnzL
rC6p7MTSarQUCW+jGKdHbxFo2dfMkATN1sXUTFjpg/UpakKKdHUS3NDp9934IJQCASacsKix8XLm
zO4qPYLUJyxCay0A8HAtgTyQO/o+oK2wNyQCx1GWe21M4nabKFnp85BqtKdWyv/RDqZUuZJUjp+6
YNJDl7SNea/7AtKErl6PivEwSn6mOkrkd9oalF6QcOlA3ISQbyeJX9DAjLh/p3pQ3NTWIPiCU+ut
MblKz7HqQA8GjjwvW9ZUrRr4hQMyBb4bdINGOKmDHOiRUvLMuMH5bj9lLcChN3NCrMaeGjy9vVTH
kv55jKdkSwQswyMtwqaNqPcah/ZmTALFPxhyFNX7WCuNwgmi1rrRdO4fUFNZ0760xPEbWqik/GAn
iXsnlir1oQyTVryfDau0sIUBd6NmStXvEmiKxPG7yhp3itmo/QZkU3M7kl3Q7VTMQXAXXAi5GfX4
fPcRiGWv9fuqcqmCkELbV6QeXH0d51+GqIqK9aB2MxQyAanI+w7H504ofCCHvV8m/aojQRWw6LIJ
GkE1Kh7LIpeeg3RixCitrp6aKimGz1LY+ekqwL4c8Ktiw80KQXzVYVg8KEJMLYvSNKLkVUNByXhH
lmuytYQT2Tbb1rg3RpVjmRu00d1KSHcGD9owtS9zDT+ZowRmva911jbMlzhTil8npiPqYxVDXdZX
k6Mr6ai7ucZG+qJADzatA1i29JtilqLBHYIxKr6EQtNKG1WK66ewm3Jjzdya1h0RhKlz9FDvDzAy
BqNDxcMw7MvJAGjfyJnRukpUz4kdLLI6dhpNTWarlRimeH34ses0kfVgXSJYu5xxC52GAtXDA1EO
qVhrmVzHThT0YNv7RNa+d+rYSnbeyehQALiWbPKCLF5YBonNTGnxCOdm/00SuuinYdQQ0WSIStra
kMc/oqYefojU+cdu2Qfw1g1TNHN36Cb1iRR8rLrYbbGzBdbfF07kJnOtrpi+WlLlP/X62NwUYz79
wg8egaGlU/epbwYVOwGjeGtHsVB9GajuguwNX6Je4xTmnwylKb+WvhQ9kTlGUytK0nJVwYuIbmTU
m69Q1kSYfsIaiQt7SPFLNwEc7Hwx7AtP6vIidHFHxANqTknlQWMGQ1tnDrqTVHrg221v6aGDRxp+
SklQGkQ6WdVOLBpZ6bUUt8QuQDp9um0LXfsSAi327Szv4GEL63L8NZgALPRE7WB35pqyr0UijNx9
NBFxaV0LbtU0LxNbaQFWf1GmtiZK0WDPFuYXMsvc95kyih8esrFBcaluA27TQh5H3+fSn9UVkcoo
WKut2rz2QSGVX0aw/5+BKQ2CLUTFCDWYFmJpKZkWDK+bytAzA9gSsRuK9Tr0U/ld1TqVWzS2Q/w6
9WOlrf3al+o1ESJRXbVVmd/BUFh/VeZFD1Qe5HbfCbX8QpKinR0NHCji0/0S5ihkvm9TFlOku1Uz
Ap+123QuzR1ybZ3i0LOewvg6Rfai1axURUe0yB8Gaq41MukZfLh+I/oe8SnjRSeCTDmkMfjPZh6H
vWNOVVPfE5eSOV/SqKzdxIotVDQgwv6eG72IFFendYFbwyxCQNrQJ2U3LootrmGGk7SiSH4UNzLI
tm0jtYbmCkXch7epbMyPdQ975Qb8Nmsc+PT4meCLAn9tKxudE5oWQQVKgYjiJzWFR0Caqe7f4DCU
d2PVzdNWaw2O3yTw509tENJLi6ohql2iQXJUOE1ie5yUTAiduvdn/UfeNlX95bLfe+7mQPEVMOyF
axj8ybHX26t1kQ2pBVofZ2El9a18O+TG5MhpolwJvp+5jSESBIoPeU8QTKckrmM/TJMcNSrrqZCq
1axH5sovIerbQrzYbPS+hQMxa4ccg1dKyHdd7unHK4Us0jDstcSQl4rE455mSUN8EOkGon2BujZE
6O7klMIL1YKwhnD6NRKLjxelhRoGagVKwUg3nKbBUmkQRcjLFG9enB4ywo0r94F1LUy7PPbxtYVm
wJVT6UEIHmjJcbckI8eMVLHqAY7tYnvQmuZg5XFeE1Ia8p9EUPPD1OTaJgkFSbItPS4pqs9beSc0
Svz18hh/nGLqfCSZMjuGmKrWZbX9BsYw5ySLDbwWzyJbdmv5nCiCLHc7XHXjAa88duYU/mMYKpPN
5ZbPzS5Fyoz4wh5DZPi45TatGtloGsWjsNR8GLtRwipM2VqFIu9ukPxr8qNne7rA2K1FKAemlOP2
1NAcyqGsFG+5v9qF1RauWSnROvWLV9/K9BeMWsb1ou7/+KpPlTTAT8CRbCTqko4bFuKeIklqrGDq
RU4hi7XOHeXExA8Vryn7LVGD06VFsTlgIEoXFDKbx03hjCRxrAWKB+phdlM0nfcQ0uiHAMrSdaKQ
+ex1Q7+yTc9sm6WaVoJjDLHaD9u016em6OZY9Fq1qjyr879rk3hN2fjMagE2wqYkPQ+A+RTZUsIe
GlFHK3qj1MIQasIs880ylHbf+rNVrRoz0q5wtX20syC/SBstxadAD06DQZHeNZqF5I83JYTvRA0+
8FHLo3UnmNkV4Mqy1E+mjVoewEoWxV/Y9JNgEFKyMmT4HXyaVoHyYa3L38BH+Ruq2dQdTNlcJgyp
XqVKx7ncqMIVi3RmbAH9aewJcmU4esrxqonCBBkwIizeQmG9qvue40+PoSQn+eF0g/q/2BBwSQMF
fS/yAKpz3F6WkBDLWnH2ehk9wnJOig053t7TtD69ggJ7f/aToV3AewYJXQnw5CmNTa3pQ651uuhl
fsHOFgWjeWt6qlZtaQjr7xZM9vjTsZJTTRlbQuwQxxpbKldr6a5rq4RqR6TyCrserfyPI2YL7xla
T1zUdB3ypuNhUKu20TvC/x5CmNojsifTN6kf48QdzFL9Xkq4Old26hnzoMLcSpIQo7/wNR23WMGl
aOlGQl0GoAuvF5vRnWZlIr1Tdjt1Vk24b66VNJ7Jw8pka9hBMOfBmXB63FHJKas9NYEefraxwP5r
Ykhpbc5fqHgFUVANtea7DSfvuozGedtKbZa5Sd4Y0eryiXNmRy/IKINIIsU4hEKPuy+0YO6lrOLg
hRt77eN5e7II5ZxUNdcQFGeaIuuM+aAllvkpm1FutG0Ez7HqqVV550dme5dIrQi9rHBNP++M9UWN
xALrSJcMMCjHnZKaFr0uWNI8mQtM5Qq+xsVdKzLpio362CPulLhj8uKMLbRJx+0UVj5KGvwvnuYX
LfRuOeG8gQCPVRAD+dN5WkiGoSgkFbAEeE82BuAXPfJTPAMp13wCm0OXbpKq06dV0slWemVTfBxA
WlNZgMv5BffKYh1/84CCmL0SC6aMfDFFEdza9P3cqtqV4fu49QAlApVTqE6hwvYdEvZbK7EqalWK
OLkXymK0rzXSZZGc6bfaRJl6L4owuiup9HZ5IM91DfP6XnUCgEZfXv+tUWjhfEONRNEDwpfdNGqV
eIXVXdP4Odc1sHLU+VC5t7DPHLdiUhElqzMrEEJC8yCDWiG82Tb3SRKoz1Vlib49QRR1rZjpXLOw
3VDBBZbYAFB83GzLERLNUSd6klKKD0IUi+s+1aJ1T/hRdaQkD2H1tmLY0f50UP9uFFMCFRV5quN2
5TFMo2w2Z08b4+IW2H/uTr0sXtkDy9OfnFs4AxQNUjCBS3bqNJKgyQWtVEVPHzkIqKdBKHk9TnEs
r8W4lSs7MmViYWOiF+j0IU17bVbfa6VOn2DhmgNhSM3vB54fCjXULtAnCbeOS6bd5B11gmOSk3cm
WJiWtiZOA0TjVHk9crpZ8FFUivpd0ALrxdJL5buYjMOLn3GTsGvCo3cdsqpwz4aiGnDp0aVXM4TM
7m6IQwrc9WwoIYyQuubRqgm/22IHl5CnwL5wULgdvSWhqX0V4LWuVrBmzJNtNEb3WmvxfKOgbSxA
O0bth1tOIAiuzPgZ/wjHEzAzJTQkQE+r8rUYgsEEI+wpARmOifi9KwoBYVuSvg4VZ9328go7NbW4
twC0KHVmBSxKTCfbNgYfKjXUGXj9qFePFlWam3TiV6mAqOpKU6dtQQsMsS1nobVoi2BZj1dzNBPV
AyQzcjrHBOwaX2ruUkQV5Ls5gWrGseqxvYGBIegdIYjCr6KiQ82q9ZZ6wHUxb8eZnJVNVdkoQs7S
67ITD0ghvcSqPxl3FTBhpwav/AYjsBX9qLXUuhWHthHBpVehrgNkGLTKzXpNSlxYNrTw0IQjmqFD
XXaFg2pTJjpBqvsBVeeG+HWeLDQIyyJK2/WYimbryGVVj67Q6GnjCEutkx3OKSXX4lxXwbYbxfGL
JiCm5RiZTgfbzDQDN4yHMr8fhqFZa2PbT3eqn5FSbyYM1VYdoDG/r+QgxkYHfQIhCx5r6QE5iYJN
QaZe35Jnm5CCgCrJ/HR5Rk7N2sLTvFw6KCCgSJD7wPGEwP+SCuyRzovM0oRDcmwIY9VzWt02JuHT
NSgY+cVCGzS4Vin8wVOj6fcKEIJK4OagnTpuWvcNWRUEvfcUsw4SxwzLaLah9QteoUo0eieM5EnY
6a2kZp7UCtJnE73QyRaSeRavUOWfGYVlSXIpoqyPkv+TRzG6GKQ8aDAP9aDaiQEOofHayD8tlYSE
XmaloxpNcOWM/oDLZgAWXealnpDGLX3ZLL+dl1Q1AkEpi84bwM7RthIod1ImQjbYEprPHF8fkrdw
8guoscaAGsMqqFrdFeKyIeMmBfE1EOPH3YkR4IAjgb+I05w+UJhHcTQk/uSpeWEdgk6IPVOEqHyu
mmvMWKe+AjckBnupVuB2sHitx31PsRNchIeZWF8Xb9U2oyyY7Pnm8uo+18riBJGkxr5xHThuJUus
2RfkXvTmtMvcEImajVSn10pQzqxkUBXIV8IpuES3TkuMNAipBjPBYkeURRJy6cQdt6FmZVSd5MpJ
Fj4jjmAXUXVjCZV+J+X5NRmqjwuYJ6B9IolQloHxP+5ogYouJeWT6CFo5G9JmEfbisrcdWT4hpco
9eQUejC7l0f3w213mUSKjBf0Mrc8eBWPW1X6JixSJGI8KDTIrsm+UYQOWjxVuO7yUfT6MqlUIHTg
jiR5AjzZqyJjgB54Sr5DKL72mtL+6g3IU6482nu1y+/uxPujcYHAleCkwRk9frQ0sCDwCNvZS6VU
viniQV+gjWb1zZgtTvM+6bNxE5bACJEJAkJHQs+ac0/sazV0AGGj1gumA/aqqRxy5LSRPZK3dYvf
4QjIIo62Dh9Z7Sgtrq7jh4P+RVEaaC5rWLclt5Or5l7nvj06IhmYrxElOaUzllUPnA+E2dvA3j+M
WYiIkr84NnbdVnBiioE4/Or9KCIs2howOGotsDU7BXl/r2ZB9lXs2jJeXZ7GU99vGSqCsVyAmCWQ
UCfxEVUv/chqm9mrNcm/E7XcuM3iYIzJzifWj5yU+q+q87t6jZiy/ny57TM2UIFnlZg/AQnoRU5j
UVCKyw3bZ/a4mUXFyphk7ReCwegKqmidjUum1D9UcRenTpMBIHUXF+JL2o4Zxf1qS+D88gOdxsYY
DNgBCdxgkNnOp/dOTQuEpK5a0UNbdRAA+02o9VS5nq4kZTLI24UJSEWJdG3mTqoS4VuKgnLlInXG
Di90j4uQJNuLIThevKMq5IE/1YNXFnUMZEucVqKQ+E+4geUVC3nGcBDmhIOOOD/Bau3kDFIb38fv
n0dvBit4qNoE4HNWlc4QlOIux/C7WRKnfw/yf3wf/zP4Wdz/vQ+b//4vfv9elFMdsdNOfv3vQ/kz
f2rrnz/b/Vv5X8tH/99bjz/43/voO9mv4ld7+q6jD/H9/27ffWvfjn5Z5W3UTg/dz3p6/Nl0afve
AE+6vPP/98V//Hz/luep/Pmvv74XXd4u3xZERf7Xv1/yfvzrrwUU9h+/f/2/X7t7y/iYXb81UXr6
/p9vTfuvv1CL/ScABx1PiPi9uOg0/vWP4ef7S4byz0WzlMAWt3lSF8tLeVG34b/+0v7J4UnZ46Il
tFBbLqEf4t/LS4Ki/JMQg7QwT8KfSoLJ+Ov/PtrRHP3PnP0j77L7guROwzez6P7HomIaoDvgERYB
E+4kVO0eL8pCLcWqCCqYAuWg7NeJVInGrutgotrFgtj/2a1kaY4y2qWYlusJl9JTMhu/jEcjBRRq
A8es/FeADCDY9Wqq2h+CTkz+mjT9ckIed2/Rbje44BNIYx8sG+U3Z0yM8gRGtwqiYkHMH1t2zDPA
mfjKdjth9ydixuwC9STuvmRp4Oo8bkYVewCtofTgvrjP6429clbbK0ffiUk9aUKnsOq4CV+CEWCm
ib37+uzRgPP025r998L4fSG88zf/NlTHfaCBE98NfpsyNGhgba/XL97j49qznVuHhpztzd69cZwr
5Z+XB40GT+whWGV0kJcG3YeXb4fAPtirr3eOaF8ZuXc+uEsdO7kMZXHdqGLMyK0Pr976eb1mft6c
7c55utISJCXHy+3DGC6v/7bcdATDBYku3XiH9WHr0pS9vtmv16673jv8vnf503Ude8tP7v6GMfZ4
z37PrzvX5bWtu+O11Y4feffa8w7ullf3fNjjrY7j8W0sMb6Sr1/esi74vPe8Pnge32bzdfZqeXnt
rZ1X3sIj2M7yL/zMLyvbdrbOlnZ5L994vznw9Teuy1e98i/eyl6t+MYXd2973rPNWuMzq9Wy5Bxn
eduKz/N9y5c5t/ywpyc80ePS/Gbr7D6vdstbVzuPgb5zXH6m19tNQecdnm692rKu1t6eiXh/tg2f
fHTe+NYtb93dPW23T8swMVDLp939PrOXZp8c/vnyqseUXpmyk6OykUvDp7LkYf9ws75ZBmu9f/+f
vw+va8b9wDjsX/fr1/2hspmU/esri8i+3fDQ3uPG22w2q83m1r7j6XfOzZah+np7+97VW9u527LQ
mFWG3HUebhybuV/tHpybG3q2214J+sBWc6U7Jx5y0htGX7DYb5goJutwWMbZs99tkr2u7APT9m2Z
YTqyX17hjfv14/pxmQvWFvPDT498wLPvWAZrflrsmedt7vh7+0Qf3Z3z8L6cD4zUspGYqDtnvfbe
F8l2t9sxje4NI8h2O6yXjob2lpFkDBjHtctI3fBdjMrLnvXtbg8un7k8s1cn9sT0m4FfCAYjQZP0
kaezN3uXlcZQ2HTh77XlXFlP757VJWNzcnmag3oCQ8X4r18PwYoNwUZjDt6X1SP/0T6DtuynwGb+
d7+2eGX2L3e73f4a7IenK0b2b5q0Sw90cjShYzJMw2JlX5je/dPWWSaFH9yD69x4Hpt3+8oCZ+9i
ADAam9WqYret11umeO9uF6Pgvqw36/Wr6x0OLA86c3gMbPsLXVszq6yb1Y6N88Im3tnvltzbeAfv
8acX2D8fly/99nx4jezn2f4W2B6mnuPl8MivP38yRJinrXP3hD3m74ft0+pp+4uFhhGwnzEqo20H
9obd9eX27u7L3W67+uTttj+eHpzVxnnAOjir1ZNrv90uK4p1/8Susle73S32fbdl+l2MG/uP3eCt
f/E3tpYWMTXbPWZ6f+NsV3eszPc3fn7in5d9/OTePLy8uO6T8+PyutSW4+bChLyHHX47I5JCGBUJ
g4NN39svjE6/DOnXzZpdt2y/FTPCw94sO+gB28vTX36Cv+n6Lj3CyVGftaYSZ8uaOHjsT+fX1ots
ZnjZiZiEA71m4/Mr+5k/bE4kdjevHtbP7rP3uHdfCh55Y7/cfFs2OMv7sLE3z/f98vDYkUdWkfO0
wgysSnt19xbbOxYeB5xsuw+Y0FfL/rS6WwyPa2/dFb20d4u5umIC1KOR5vILg4dJHZAOkRlJltPw
ST/P1EktlQSmLKCT1ZZU7ynqNXLL4wPk362gYEJhDKlGshw8xW/zWVB745sKJYR+jqSj3wElr/Mx
xbedKzdKLOFKVPNjr7jN4/8RBoGo3TyVTkjBVGnWaNZ2R0x8HZnDuA5T8M+XF8m5VuAtBc1B4hm6
qBN3E0nRKK5Fn8pYNZS/iGjAeG1JlvFyKx/HDiQOmYNFaRT3/DQ0WRPahz7FqhEVU5EUDK1xqaWu
NQ2BZ2tCV1qqhvD5cpvHN55lvijk5gaOcs9yjzoFjli5UpVgqWokyHN5hy4fqutNEu/FztSvdO9M
U9z8lniDBmKLMMzx0pAByRakBGgqpfyjt2B5LKOudJqYwOjlXp0ZSehbAQIutCOwnp44uVqp5yZA
aYJxESLTXRTrW12L21sV0sQDdE/GFU/jXNeAHxLh5gq7KN0cdy3xu1IEIk59oFbaipyEt40QzXcl
9IhXLldnViKAItB95BGXiONJS0gly3lD6M22WiNx56KeXMug0u3y+J3tz2+tnHgLfmbOqIFrtJJW
4IcJ30UTtaTC9KoEfXVl8JYv+x/7+74EYcNdRBZ07IV+KiDRoy9XN7AOI8NRHMLQCDZmMlWfJ1NK
bkd4T19rs3v58/793uSJG4A8ENyjsljZBObmFQlV/U4n9WgPZfeH/Nzv1Mq/NWWemI5SixWRVEdl
60UUOyP4LKclz7KaRuXn5U6dWxo6BBEgzsAGISpxvAgbC+20WUA/rYys7h6W5dgRzFy5Av862wom
kN0FSyQHyXErYGHUKrQorCqaDI6HsaD0vS/0/8UyJwpDPIhE1bKpjltBOp0gQo+toEwr1R9yiE4b
LwSs11xZfGe7A1QFGwGYiojUcUNTW8yF3mMpasQJYKGTfGrYqd+PrrRzziIt+lcscQDKEBgft1Nb
RlRHlV7ZMAEpumNaiHyleub/ykh0PVtYxPZKi+f2MGsBgwuJJ3xZJ25NLISUjeuU8bRE5DZp330l
4PVNhvZu9efrzgBYIS9nI/Drk7kiVxMGg4axCCHqdYYMfmI1la5pRZ+EfBYzQbwANAyUQKgk8ePx
CIaCGUHtC6S7UijyaHJlcLQ5jFclFAabfCgoZNO1je8nyUbR4KqlwDCnKFsk13G5v6cpofcnUcBf
LIuTkoFTn2NsAhNxyKK2Q3CeiMvK/bqqSuW56Ot9oAvjjkRIgXhlIdnKgi8dp4SUkUG9OjS6HRXt
V3ygj2uLFCsYV1ibyY2Rbz0embyQ/aQxWur5Akt/hO+6QimqiTdil8bfoBOb15cH4KPBpr2FwtGk
tJuk2MlanpCTnoMK68lNqne7IJWdofKFTQYKZbK+koiq3Mstftylxy2ezP0kK2PWSZyvsM+YUB/D
4jVDGnRlYs+2wrQufiSIstN5hU9CVQNhUTcROgAZhpY5gjVey6Quo3N83NEXIGRUU4BQ58/j2Rqo
CzMFaoXsUjQHxR4CgPIQDQyB4g5iIJdoq4TR61D68UPTtbCYXR7Kc5P3blTBX8OBeZoM0TsIkqtC
rewU4pMbkCWFV4bdvI8pTLrpwKKRzYulKybiWqMnVjav5xGYCUf8Ig5AaXZlCjcy9euOaWbNnioB
aqsRnPGjK509tzMWX3OR0yVofFp+MpZmVqXQ7NsJfFcvrdCN3Uq2+ngz5JZY2iGi9l8uD+9Hq2st
6YgFmItfDcDpeHY7+HdzrQkqG0qk3NWrqnaVjPSakI/XnM4zy1VjBWF/lvzvh6MrUec5GXS1tFGE
S1diMndr5A7/3JWG6QCw68I4DmzzdAhzKhEKVZ4QWKJ4eKMkambDGvEgVhTTol9zxbSc2Ryg44CE
MWlcs05F6OCMjtIwRDogBUqN6IOQbYo8ExEq0sxVaej98zgIQmJnRHGGP18stEgKiTW43JJPNqYB
XcGctByYs9BaT3JYZD9KWas8MsIzZfOhr13ZFWfWCthtLq60xSSe8kriaUDtIw04vqhy2aVipXYp
xaEdif01Ac4zGxBq2L8dbGjK1JNlaZbN1KgBZEtCuFSTd1XnZeT1dxGGisozo4XcpmqusfidmU1C
DsQBOLa5Z562WoeVDMMdrSqdLiMxFUWmO0RFs9MKpbsb1QJCfxOa/yrqr+38D5vjPY8HD72Ec8ch
dTKZmj/AJlCxx4PYLG1ZzJU1TmB/paDlbCvEVd6XKzhk+Xi3DwFaLaOOzcZjbFsHDj0hc325nqc/
XSp0B465RdpvUcQ5VS/MYFIANci+iHKd1LzUJY8WpNWujHLWw2ULdq5P2BWcQhPWV3bEcZ8SIPaR
VrYl7AA5umpVJ8yvvSCnxpXT9sPqX7qE183SICLAbj9uJ4K53xzEDtCrlExuU07qjQiCyatGOIEu
d+lcU8CKkfPmwsyxd9JUO/j5or5KU1XQQLs0AWqdp69hgXTo5ZbODd7CTIeKENBs6bQeokItFLq4
srQRb4tWtYAHGg7hNfrWD/sK/B4HDIcxg7cgzI6HzgyyZBr8kCCKaN6a86Jsp6O/2o59j6qXtEWT
fgu9l3e5b2dGEY7DJa5Hm6Z8ek+fpKCUYyiGCXKAAC8pUV5B2xI/+FUwf73c1JlhXLiOoQ3iWKOY
UTnuYF5MEMBNcUmlZr9AIpUVAkl/WFBCkA0c8G+NLA/xW6jSkLMqFIKkpN6/89dt0jZOovQxzFnW
lbzDufkiTElbBBXozclVTGrHKiukBeQbaSMoNYqcGzXpHuQum22IawvPCjQVmrxhHDeXR/LjZYVe
gtcDaKmCw/wgYTujSZwOFW2rgUUvF2nBMc8hmCjq7juOX+vmY084ItKsDUeedFBrNYdbAu+l0fJy
HSpD8nj5mc7NLvO6cNUTtsWBOR74kMI/yRxZSItQhNEJQJAgaLgSAjzXCAVJWH7CZUQcT/aIXg1z
1JRaYY9RLUfONMCjR0mUVV6r1fzgYzLAlDYTwAIYx45fts1vy8hXk1yESQvWozgfnTiEpUMchLWk
9du8FaYrVvNct0wy55CaQsX5ocKtGwHgZX2BMlmr+TdJP1VeiZF1/3yG4GUA8gjpNZeVZUH/1icj
hZxiCjCYcZPVt0UXZqtRg/bwj1th2LhsYTCZqNORS/JCSKwIMzYNRniXDhYQygi4+v+mlaUOGwmL
hUf+uC/m3FOltmyAJFKyfTaNslv6ubm63MrH8AToIyjOuGaQYlmWw3EzmT4XwCSNwo47P7otGpTA
9WDYKcoM0Ugx3EPAc1sKos9aN/wbwuA73SrLK8fPBzdvwfOBVcXBI0RCfPj4IeDu66w2oJBk1ntZ
WiV+mSnI52WZeKd1w6A44wD/g1f3cL1fWZhntgHXBCBaskKAmi133LRQhJrYZbBcT1AQJU4o6pM7
lNGtogaq0zU+f14e8TM7gbMICDU0sAtk7GSNdrIxZrOIFVHDMILRRwG8SWD3yk74eOgBUEQuguWp
4DicXkhQNg7G2mBa9TAKnNQ0Cm/KZ8NTfSu8soQ+jiBNmZCyy9yAOPROJg9bqYu1xggWiRYJ7lSk
lUnNRSh9gp9d+xEO2XCtknSZlKNYhAUERFbx9lDGxlSeTFqYVNoYVBAklnkmuKpVaZ+rbpi/VZ2R
upKUy98Il4w3ZagUOBRy83p5Cj8uV2r38RN0Yv84S6f14FleiUE/EGsR0xpuVt34kdbGq5YTEKms
HFop9ZrT+XHRLC1ymyXJtoRGT8a4GUD/y1JV2FSNcputum7LVrlGD/jxvJfADgI2hUhvOXtOWpHj
FnRc0VLiHAs1nE95FL1U85Spbl366n2V9HNkJ2aIQpKRps21M+LMmqW4DG8XFxE599NyunoujQRW
l8IWUr9aa0EytY7lS+Fz0dRKfGUbnjF8pNRx34HyUh8ATeHxxldkAZ7fVmTj6809ka/kWfItWHHV
OkUGuQm1J/i+uKyP/tC0a9n3fcMWmqb6FOJoXNOFOjPy5CSoC4UZ4j3Qfvwwctq09QwLlQ3jDNu1
R7t5gEPUzcUR+trJT/aN+VmqgvCPjzIGgew6ITVwnAhTHbcrZlaqVZRX2dqkpgV0n74yb6wesb4r
w31ubrmXwRu1IMqxFccNZXke+wBSCzuAmexTP8WKsZoky79pI7UzrjiP5xqD2oO4AdEfIvDL67+5
AS2CGKHQJnCpqrq4K6Wiu4MXR3B7OA+fL5uCM8ZvoUuxiJnh1rBwj5saIXiaYy1jzcbq9BS30vTJ
bI1+k+RpuuVmXP643N6ZrhHBB4xMnmxJfp90LVWFKIOCB7teoGcohNyq6zog0c5n/nzKqFMmW7t0
jWV54v1HelYGTUshkzWpdWCrY9f55DpzirHJ5V6jLD9jU018qqVKBgIRaDyPBzIewfFT1ZTbaHLG
ePlhE9tCNaLL6ZuN/KOd6l7cVJw1V+4459olDkmTyoIx+T+cndduHEe3Rp+ogM7htrtnhlEiKYoU
dVNQ7JxTdT39WeP/xhwSHPhcGAZsyzWdqnb49rdO2zMz/Dd8n3zWXWlQR2rOnU/WdpxVbPLs69o6
7U2wZOJMcPfOY0S3QAjgE3wxPnHyGBd/cepJpLw2E0UE2fCVM4/Txr4/ev+1PIg1FPscE6sUk+m0
nNxYba+zv6y8oXLEibuatXVgMDa4mAdZJGuTijOjc+9dGnyyY5sF2huji68fZL/ivq2CsKHR6ngQ
DrUFItcF7BTk/3Fen0yYUS36n4joUdkThLxeygG9PaV4UDGbk1efnKHQSYGp/P7jT+6ds5cqIMJw
JmFohZ5Kqo26K2vPZTfpi6rf9dIIrjORrWdKcu/eNo8CBUtRrvZONkhGXanXbh2rVK5iztTwqu3C
Kei64dgcGP2ZLfKdfYtheUpLZNcc6qcwX8PQ3jDn7Mdimr4sk76v236NPOKpyO+L/sxW8t5qxKBH
ZRWFaswPXj8oiCiFZ+OnGw1bn15B/8P0vDySEJTqrvWq5zNX984jY0dmaAZ0D2uetnZL3+pWxaxA
tC5dRzM1M6wlwStPnosi3nlqLHGsm1Eqxjbi+EP+ddKozsHrLOc7poTF1FGNgiHxyzbII5xQhy8f
v4jv3EVuIi1M2uP4R50uJpWpmikNmsgLM7dJaKv2v5rBcWXEIKXp0HtwztGd3tkdObFDYl0mYak6
nZwBug1qlSmroVCcS6AIaeJYdLvG2RU7Rw4qUspck48v8717SkBC7kKQTqHw5J56HRquweMyO2D0
yyUb6FTtmq1cuhgrdG7w/2M5Qt5j4Z0q16kpDTQ40dWC2pE/VlcWLeldVdspHsrWubbCezfTZ7MK
jrEJ6ebx+f7rZamnIaiyEQTRpPR00Jsr7rQnw6R3R5wMVLhd+X0unz++vHcXRZxEUs0MGYWR14sO
dbiaeWA30QhjM8rRb3yF3P0185phb3i9vcdT1jmz5jvpGShrompM+446g9O9LNDUEeyhwRWzN6M0
a67CTlXPG/CBXy0e+d/d2hgSVxjDpbWqc5TRt7H0sTmF/xgRNeNYpx+/4eCNYFd5E82+Mu9nq9mi
KhvSH0L2860OhNyNsh9vgSmeOfmOL+brrPRYJeVLoStAQeG02bFZYdlKipTRSvvtXsjUioKtnZ8+
fqBvL++oOAuOPOVj2nJ6c7MJT0lj4DzH9KTGMylv3Ltw1keAAz2QvWs3buQ3qbHg+yqLc4qGt3sQ
qx/1Rsj4qOWfnu6LDxgBe2/KRXLOvkO7XrJkYkKw2TtStd+n2U1/fHy9b7cDypS8SJxS5PpEFK9f
YK+n+4YlR4PneWlf8tePsnPWg5UF57iX791Z5GGES3TeiQdPSq+LaI3cdAh4ja7LqsQXbDY0DXDM
j8O1yiHkNlKvSaeMrrygNm3++c9XSrDNeeWRmNKtOPlsyB2sUFecko0M/SZRG3RbwtJxcnfe4m7Z
mY3v7VcKVYE0ggs9MhpPo6exEGWhJggqHlaavzlAknLFcswspbnDyqY9pPXWv3Sr3x2KzXbOvMZv
PxZWp5QeEHzjgXRqizXNHljzkdWRexXXZufhJ1w054DH76/C0DDz4wAhTztOvKMB4u2VCHEV4VWx
OZ9A34jLj5/bu4sE1vGrR99KQeH1GzqimxNIybiRq+7u0KrLjV64sZwTcL3z7VHctng94dhhKHAS
RR3xbDVgkgb0heMmYc8EZGjW6SUiPXUVAMj9zyEpkjE8FmmbMWDK6OXJdaXW1vbHRyREYe+qJag+
udS9dnWqnLuPb+F77yL6T+N/BUsqIa+XAnNvkG9tHML+OkJ37J2YYkKdWNtaXXbjYFz1tP3v3aHo
Xphv7M58Cm8PyWOkSL5CPR+D99Mn6FblgiaE4FuqVFhRT0XxzgkqnLW7vuxVPC01fp1AwbfhzIW/
tzJGCLQMbarfb/iP7ZHh51J6iUzdGi88iBy6o8WHCJonBcWdoQt8QNzlntvs3tlWSemROPCAKUaf
1v2nPIfRg9FrtOF5Fwt+4eUS6OybCfPrTNx6co3UWDirwL+hgsQ1jm7G64e7maOVC5UeG3i4g+7t
qiy+c52B/6nZ0ir4OgroF5d01bdzVfCTL/O48rFbhyaOIjGSkOO//1fEJZesqUNnyxNjHd3EDCpw
b+1S7D9+eU/Ojf+twhVyeWQCb+zHnM5YJ2LLPMmHoY6U6w8H/CLVAe6wk4AczmB9oKB1kcntPl75
tIj5ZumTw5Gx+No4gr2Sgp7MBM0nWVItdq1RiLj3RuMTTdTmqrTFnVRS7Xuavfdyns59vicv0z8/
A+khUh0EycTtJzvT0OaIxP05T4I0na/cHn8+I52XfZsv/59H+u+lTh6pp20fgtGSJ3MY5vhMVUFi
qbE980hPttrjBbGberjYo53EXfv4Sv/rxXFBq3Z54KVJ7jMhUew7Z9jyLM7cyoaYVHKIVBzKTT+6
8cdP9J031ueoPe6FCPHo/b1e2N6cHoZKmCboJHDsVYI+N2/wmVXeu7xj1YT9hlTyzQB/59a2dFaL
0G1afecnBd+sOUx27VsXZjs2MOy20ffOvKxvLu3oukr2T2YAZeeNmmVYJt8RsnFit5+AaQLDiz30
t2cu7c2rSPkccC8nIJHNsQLw+gZm2qksKTor3koHd5ZVBwlEniqG9zEkHz+rd5ZCHBZS0D46kvP3
10t1jD0NgP8wqyYK3sm+0YnilMKkvh/OXNWbB4YVGMkwQO+j2zuR9+ul5ipH7N9aMHxg4SxHg8j2
c9GrcGduGf0gS6dnzqX3ro1pHXZOnE7wLzrZs0HyGbIsajs2jTYz7yy3W/on2ASWcKIx9cfpTEvt
JABgsoA3ArsMm7/wjg5OPrii9HpTzSuPbTTa60w23UFIYG+W8NMHjt8ukit4s6JW9s1qu+uZy33v
/hJ1kyQfdTuYrr2+v5YIQ0LezIp5NYOD0JOFm+FAHdoQNuFAa9x//Oq8XY+bSsuZs5eE442/fImf
h+hLG2NlYfhxGnhtXCmTKCAL75fFPuec8/bTe7XcaWbTHaFihYTcCxnAuSirZtn1+VmT/vdWQbND
8k3ATVX75CauC1r+1gO5tVlKfglMmmfWbDn/rWXFm8Kmxd7I/nXs7ZwGLlW7gcDiH8cbe/FLaLRN
QvOgO9MWeHstx0ovwfxR6Xesf71+IQpMyWSqQqAmflojJkyng0CSdGYC4t1VjqUZQk7qFafTNWML
v68LRJFsqzYOaRtM+9wYzz39t98yezy6JWTQDGki2319LVTI5Wb3QDHEssEUzID8AqkoLpSkR/7x
e/3uUgHfETv9caTjJGUYNNea9lxQkWc9TVNU3qPV+JES5npmS3wTVUK1pSpPyGX4VO3eLNUex2tz
CC/9OKW/dDnXjzhE9XvwkSoZg1ZcpZRJo/9+fbiV0yUnTSBcPz7Qf8UFtEt7Z5lpnIQamoeW0KjB
QIpLoix5Zqm37wbtfgKR47wD1TT7eKv/tZSh+3zr5qBMOkhdB9hsfwdwELuPr+ftTUSBgmSDdg1H
i3e6MYy2WU4Oc6ZJB0Pj69xq6KGQd25WSky3RtZVt40Ww7mW1HuXxnpcHl0pzpiTjUJ6W8t4E/Bc
kE/6YnVQm2VdHfznd5FeIjIb5G3MXhENvL6BrW/UDSi2IjFmLedDu3ajtdfFUNYXfW1N0+XHt/JN
FkDjkqLYMRw4kg9OESWu2vKyF4TiAkboXV3O+NP5ChSv01nXZlbIOoKqZ1842STPlMjeu598c+Sv
TK4zEH3ygSs9dkIoRRbgeSrBSb68KSfjXL3o3VUoXbMdQijHiOn1/XSLmdKZdHNAfcuyt7u23MPO
Ple9fXsykkegPaFzeFS6nipdFljGfQ/TLpEaPE9a9vq+cfMqSclX14g5+fDMefJ2y0K0RHv7n3I1
0dzJd4YTPECGfimSlMLg3m0KfSnzmSIqsFSohB+/JO98b68WO3lS2eQ4YvHXIgl8QoxpMulL+aIN
LshHpv2CtPxm8cexPvOZv3NTj67ceIMdHbSQub1+dGFjbH6Y9vgpTlPaxgvyAjum6R/AavTCMbso
nRZfw/9+rdTCqb0d6wxEyq8XbaUvM4zB8gQyYyGRmXZzrmNfj6sJEkr5ChJukC3rIZ17hL0fL/7O
Uz1aJqKQoPLAUz05vx0fQ99xnuukIf4CouzIR0jN9oW22+XXx0u9813QPfpHQst0HD7dr6/TMLsU
ed2EhynTG7usMYykWUN9Zjc7s8rp/PI0wwpysqVOEPD78WIuLjzL8PfHl/LmrvGs6CyS8dKoPdpO
vr4URd5GQ7FoE7cU/T2sqzAxxmE9wNLynj9e6s12SQf7KLkIadEgTTi9a83QDGlT1X1StK79COGy
lJe53piUTlo5GGHCWb4GWewA6im/F+tMLfzjX3C0s+V6/tWx4QA/NlEASv2j/qCd8fp66VWXjGfi
I765eIEOkdB2ZVV3S6VHXI89qKkI3T083qsw2oIBSkVkBLXhlbFJu072uzA3zNr8omt7y37kMERD
53Ktgk48ZX7jd9OzhFXcFBe+WEbxu6kLIYNY5IaEnpmXS1MWO2OFZGzH2dYsvZFMCy3e4jCFxWA/
LgrsewsGMFuP/32me/ul97N6+mtORrc+a0t79qeh9of6d1860xxboFtNqNr42YL8BORYX81dkV8Z
foEd9gzDcfumsmaiKU72CrYPov0m53gzy2UNI7pqQA2NarPKpLCzKniiwGI51wwIjcbvcGTs6mvJ
H7SLqGUiy2ziPAB/txsbpFhV0oWyDq+z3iXfpn3arF9MeObMbLZTISVulS1szmKbwuGrcuyh+Dy0
rrBBjgObchOupXVfehCAtk7ok9BRv+jylcnvHQ0Mu6ZcgElLb1wM2SjWw1QXBQ+n4gf4CQMree7H
ddiHdbRtHZjxNpP29kDB0Wx+V4AQrfwwYRr43I8k7UtSDW0nPqGRbeWnKceLeIch8AjN3l1GfqqH
muSbOacG48lIoRv9pfM6dKxh6gQgaUejBxXnu1VxPx4taepE2GIOn12szsfv3TxU2RxT4mnmL2Nb
UGyFJV5UQ0Y+K0PzIrOtST14uZpKUphUz1g3VoUhHBCI1jDrZw+DxfRr7gZLL/Z4F6xLdVnNy5zd
+9ncMS7jZ5RZ7tcV2iP49SpdtyLm1PYJ8PPNU+3zAE3YoGIFxX560pu9Sli+i6vFfTDaafXL4fy2
0rgWIkjHRK9DYQV0+Q13/gLGw3D/WFo78Eoba+wzI87SxS+y4+MezDHe5h4LzCQN2zVleT7k8LGQ
W41Ofe68QB+21G2al8mqzbKMCt7blfO0mv31O7vYYhnRNDulvuvnAOnjQYzhNtqRBfjMTUHqTfY8
QDXQlvwzDo3l8ipLb2RUAWKzaXwLnE2PTLE7Sg9LnIKI3F66LNTm1Wrhl/rVaYY5/WKHcmoemV5U
VeKGUqwx9ZUj2dOYZJMsMKSw7sZfjMl8ivD6Ca91YTDOO3ssPqy9f9NmbT88EdflFrD3jEJ9jNQO
qmzCNJGZiot+q+h3Rk3vbNtL49R8qPva2LzAjvzS0MhCmkI0g3FtD1bdhbGWLib3hyYT2FLHRhZI
EUTaKukBXM+C+dEwNpd61r/dTNC5SmQ2ovyJzBZstIM9vd8EbTSaQm9mVBi6WV9QVYoijZhrl82N
ZaUCZSqWP0iRo60N0vKH2w+qAwWfGtp48Iiyx4BxnU2GRaQnZDFzxAbrzr/qYgO+APAtDYc5Pqot
xvHKN0l34NW0hlsNl8NUZd18GBRzwmO8kJH4XtLZnnRvGrvw6hkbozxrMmi5lGrQRZsh03g2djZu
fHST78o4nwEagVexa7avrxJowjw/NKXdlyF7SOiv5tdBtsiViNDBJRXHPqTwb5kgVOo6QCg0Wrsu
1c4areE2m7tx3BBJQu2F1XZXFziQXvQ4ieQFKsKpLSEUu9Ya/g5qi17HfgIR/ndiS/GvTaMcje9+
bo3tY+3jCYDSD4ESYkNmWNvfls2eHFkL0UK8qnxZrg0Ph8HHjex8fjKmdqgOVZV61jVBCFpZQ2Xi
pz/VeB3lADcvB6mrw+pKEzeHtU+hEKdreutJK/scMm2wt6qw/EwvraPPU/vh6D4CLavLHTWnAX4n
7ec2++x1y8rIcGf3jvhm2SPcTq4pt79NXjGi2GUAKYQbDcA3MbNy3uJJNZV9QGJtVNfj1kg38VaC
9rgsQqv/Zs9WIIxI1FgI3wi3DKsHq8yBCZicwPKud3K13bDfdVA+qSo+pU3Yy1++zoP6vihF4N9P
vaHDb+h/+nY/tiL3k8zslu1A7LpN0aIahKK7XtTyT8uQ53CHVDWv9yrNVfiTVxYCSyRNJC73g2c1
ze9QOoXHrOHAfdi1ehnsP7mzECtGoh0s3mreEUPdlw6stee6KsriS7PpXl9laG0xvXeUrMonmQYw
1yE1jN7o7w13SJV5oUj2pIr1GhTD3yUATvJnKR140VE2mc4s4hHStPXTGpSabcbpG+XphKmMZaxi
rFXSVEVhmOUu8xltdlSiDpndqzH2tqaHRz3XBuTcNuhHBnWz1JrCH71TGN2Tnzs1oAQsc+Y1i1CD
aSgYZbvZQNlnE+56w0YaqOEQBEvFQDoonP42Fy5+CohjZicKWsV+jtxhnF9qtKAM3Hkqn9kazdKM
S9QX6CrNVkyRC3MYKZFR5k7wpFKapU9yFfXvtOkKHNOdChizO3fmkymo18U276Id+3061L/GWQcP
iLrmBu62kal7r1nVRcr3JW/KzM6wV5+z/ltg0uyNRnspX0aEPA+AR4rfXu5O9UXXKvu+W1fvnlnU
FK40x8JLGjDryxTi6F01a5/NX4gUAgrvmRvWh15jr3HAFUdOO8OXDkTjNhzcCz0aiEmQ+NZPrenz
sACLXw7DZpgJFcsMpG6H/UGM+A5vArhJVbHHol7eGDiz11FXV/pHLji/LztIOM6uy8b1oiimqd4N
vVnuvWAznb1jNOmBzAdTim4rOwMhm+yzpKub1ogXhOLJQONiPqxcx4uN/rKKe8kZE7vlwkPJtwpP
ogUl6xTj/D2XlyMM6y1ylgBlGjFJmOJdpNYlyTfoJ1cpBiYbDLnGvyjrYVJ4y6yBCSiGYygyj0vF
c2uV6DzMWTrxYLaeSGxlgXcf5zR7YLuznke7bZbIghb/1Sn89KubKvk3Y2j93hxw1+COCGHss7xF
gGP4g8H30BbhGoXBSLCK+1Dn3XSyVuV92+pmPFjOWHSXqmUuZz/bk6W+lgy594nT+yKPCndcScpa
Xk1vDGtnJ7fAaOOCP/P5+Bwoh29lu8STlJYVE6O0fgLoKZvRIm41h0jh10vkQZD+Ea5ufZ3a2GIk
qJlzrsFQk33Ihe4ZaNd58b3l0eRxvlZib+cj9lWg3REuuW7XoL2rSysmo6r3hQPEGqC2TQyelkGT
RXZhpk8DXEt54aRytSKfSAXZRRGEbRyaVfe5rLwg2/tWgctNOM7etLfb0WAcKcQvP2r12FJqWlDz
RsI1M4dPH6bHTs9197CCEXC/1GVamPHqAQePauV3Y1RmvVK3rp92TF+ndpjGTbr6ZtLyPLtPvTas
izYtagqB4L4BQSvhEF36M6wjm2mgJZr8ic1s1LlT7Zt6EZ8tBFztT7MtAaYE7JlR7ykgxlna87+1
Sz8sdwvRb3Xp+bmbog5v/OuwKnznEFTs4YTuYVP+KbWt1j8eFjrf6qrjPCmyPLeTZgzDYT/p1OBa
zLGJiZacKmpWGlhXUg3uk+VuY3DVSLT/cWYv6YP208aIOtT212qRBJfLuhLkLboLrcRrHfDjmPiE
ODBmKr/besv6PjphdpNXbe1Ek2GnE5thWORxI49I8VWbztfBMrbvoi1lGInFyc0Ha55wS3CRNtTf
yqFfqJSV4zQ3n/gsN43vouLk82RuiLuMuPZRz8LpEqO18uvWdOcwbjEBhzVftmWapGkW2Bc8KnfZ
6zlbR17VJnxYGDEpdlLlk4xSusTZRb5C9diXyHNKwBJB5u/lJCkQayHrLMpaZX5zVnEUQTHBWeyp
gI670F7QmkqVyYO2FgOvGzdN64Mgnu6es8Jeoy4AABSPMKCop7uVX9bRylhkfTEw43pHJc6qEppI
C2R5fzKZChPkLHxfXi6WAyolVVw0TjB018QqZG0lj6W4oMjA/8coZndMRoXvf8TQSvZMY73+Y5k6
/Z117fobL5jsx5qW1U3jogBETSG6O13M5WMjoV0nBi/Ut9lujPFglHbzOJTCYM+sTW3vfeVVBAWG
DEXiElDYB89UZnlpg4d9lDnBt47J9+sp1lNjPwzM1W0gEdMuyWThcRYITq0YLS1GVrJygpxgsCFB
XSrbu7O3Al8MzQBTuEeXbwx74Q+++lo0YVBCDisJh6fF8He6WjiHIojO9rTrwjrNAXaI7KVImWuP
GPoz6sdi3tYxWepe2ge24vbWp2PNWK+tvTbyZwhjAEmxDkBSEf41Bkv9NSYR/h0dl8x2KWS/xbMx
u7Rmg5HzDFFdlUeOWVs76ZKeo3c5ekcqEJA/1nVluiXN7BrqU6jtX0z9kQNNoVkSIovhawA65Wfd
bMK+shlLP9AzDfKYHvfQYwNCTXjPtErZxYUr0V9kWW8+LS3gcw5znX73mm795GlH/ginTdzPtjXf
hyJcy0NHxINIc3KZJPZrOl67vCj6/erUY74LTRXIKJvz7XbtgZjvK2dVP33cScvIFdv0q7D7tsZf
prG9RCrLP1QGEzIUblL9YzScpeLkDBp1sZSj/XNdHVh/4ba1Pzo2D73z56C4teAd/mWWf/20iKXj
VepH78eSVsVjBierYoyxGq9mD2w8n+3M/r6hllguKoS3W9Kvef1X9Yb42YyqsNjftu1L3k44woyt
rrLPRd479E7rpfljViOUm3ULy3K3CaeiUqCq+VrUqhtIELb+b+o58vtmd+n9zBF+51XZ9JJNblBH
C3ftl99Pw7Wqe5NYv+GZR2h9gERXpSAOrKrsOKrrQL4jxdsqRRc1mz+FA2l4VKhyIqvasmOaELj5
nWnVqtl3Ru5SnzexN9ov47bMUdHnrn9A82G+wDpyvYgxfIGpgMvnbjFq6VOoIodPoFPzJTu+8slK
abwH9J/EFu5WWzG2USrVXmkav84eImaqd1Y/IRiZnGk6+AX3Gv/LevLidrbmNJpHn5dMLo7zWfZB
9kQdtHpcrZk6EInfDIKyC3sjkpgweFHtBeqhrFL3z9KG1e065mN6Rd5hO7swIIjZD6oGglbOx3aO
Ic300uz9IxtNheEjZ3qbJ4ubN9eFZyzT5dBW3vd2scWtKoR292aQZc8pAet85adD+JCFclPMO5bM
FYy2cmW8ZX2/C0zllxe96TRFnDqd8xtutkKG08jq2tGDfnLWuZviwR29JpYwwtZo48kcarqt635Z
Mv2Ntuqmbtgt3HofWqW1q51gWuMehQHhbJeS3Ekunruzhds3yn72o1va6ZdyYLg3yieqS1EqiAGg
N23G3yov6mtG/I5bONUrbz8seefHTM5Md/60Lfj4ohDjBujVizHdNT7jwGYrGk7aa6IlEF6/Swnb
3VhUMBbdZeUyQwYfcKGsV9+P+J6dX/Q05Vejc8ZnBwn9d3oU23VazQXSwKwKn4N1aX9TCazuhrmr
fxYucNSWyxximm+kv4qeETYZ6PxRoa2hvLSbsQpYd954o4Sc1p007MWKTEf23Fn2DOogljs+VDiJ
kOxbSCPYPf3+biFLXSM8fQsTlY5wvy/b6N76XjH8qPLSebZ94WTYdFTTz3LMj5TdivongJ7WwxbO
LSorGuYx+CHTlSB5zsL0Rru9GoApme2tnEsjZ5xKzTdYihKkGCaYrE36VcsoVy+8aCPveBEgsF+C
3HP43VbHGAjqjfbgdIUso20ZFCkQo6Qk/zpv+4OsxXorA1NXhGpA9qI+s/w0BlAVzDuipq2JnVEX
35Dmyztr9tYlgvJWAUhPj1EbHdf2ovFwKYyWzvPbOAVPtl0Fwzb8wILNefR06LB3C93ct80UPEM9
N7fLsEzLx24q2l+QofQtkxHtts+9PFRRi/PFN3L2GrozJzAD/3lvPkAw4giQGR6XbLGef68aw3+e
7Y5UDuWw85QtC0fH2m5M+nhDqaqrySjs6wovVo6wxm7nxG5M8S0PWizjyBkkCWng4CM1ErXc1Bq2
S9Q5Vb9EfOLeTyHWKt1l/Vpd2AUZcVylZfm5scknqAPRRT9UvSxuBo05wkGK0LwMxtL/k9ZOc4Vm
niimWggxzClQj1SW/T5BeiwhcwYiyBJIzkjZKwpi+FoyK3+b03z6tVZT6O2nqbX2rrcQ0TdTofPY
GobxxejX8M5DXofqvcGGJCrduhrgPpbtNY3N1o1onuZfcPGZuribGqva5+NC7BXgWWVHk53WX+ZQ
+GsMwdPW8eSY6sYJ0i3kKJzyh6DYej+quyn393Ywm0BaKbwRuTHeXFujeEFCxYg7g+7WmLiVO95U
TMStFyUtqkdfrEN2BZmHwzEjrM4i9iJxEWaGWg5G2vl+MrgBk+luyibjUCy7kmalP49T1Yc7rbLy
emu2wSUBczc7CsU2fs4hjy1R46c0Nat5aC5yn0bRTpdu9s2Vnf7Rh8roE55heQMK3DKTcB15uatS
1s+TKLufYV05aewRofyiybDdFv46ZQk5c/NpUpuo7gzsF6b0IewoAieqtadhi+ScDy+mvdWEHfns
zCAnrdRLgibot5+lFsYYNeXEVwBUkqdgEKqTGY52aR+WPPQZa86H8Jfn5kOz64dRry+rnM0vAY3E
i20xMj4cvczf2noNf9VzW2X7AKzdEz7qzvPcimKIV1vAK8s5dSODjPurFkWYkYaE7d4cPN7S0ANW
txPjHAY7Ncsuv4DXCQTTahxT36RVSMyiSYu/eM5IedFUFm4ANgXsKsm7MlARnret2gVB0UKQp3j/
pVSYJeCkrhsRqSFTL5MDZD2xfLPxd3XFj0napWdpFfT+mBh6U7cEzz257AYENq6p6OU7JvJr5Dj0
hH6IbfGC9FeljyWFzej7+wB2c7CzAuQu8br22xrr3G2oTPnzZEAEVbrlUOmGLm7pcP+1Nt/AdJjn
kFsXbrh233s5430q/bm3Y2rMpDWbb89UeoTXdlejY4kKo1Ab8BFDAGxHw9Blddxo7d5BqSxvFkOs
zG1MK6lQqj2P/EoNeMpnw9Ste8sixkB+k9qkll09UBhnoO+hGGYLsKle2k+mXRC3bYU26r2m6uvE
XpN793WFhiBS29xRcYO89glHPNuPps6bf6MpUvORv2t0CXLWpkvqQWQUrLowvVs2zHAiCiWlcVjQ
za6Jq/Bajd06DAZeHcu5raQEswsxjdx+axvzuH1XP3LlzGzT9Of54znRdCSkuTxa2gk/d7Wa1AGJ
fnE3NqlpJS6+EPdTiJsjttsTBvCNt1q0q8xsJhIwRssU+zmkZPQEUw/QoS7SxYzbtsn1bemUpGou
x2AdBQwPqV2nBaaaotJrdZ0PgXkxdN20RB0ajseMt2pCS1QFGbUKp03ZjHM+qJx5iTRSoHlJRD03
PcypHegEF+GOVqYspjQK8AaXsTdL9cNpqsk4ZGSpl9RU7c+tv3p/MziKM/tWOm0x3LXNj9yq0sa+
1Gmpk0Fay+PqilpEpplvI34YTuXThMn9OgZBiux76wulAiQYtkZY+xkpbPlpxVbNjWkGrz3R/hrc
0iQavkrExQYCAEohUT6smqofCNUAdUiv0c7JEbmlmXM2VaZT/RQZVL14c8LyUaJK6Ha1L8ItFuQH
d6EqiJw8yx6yyDBGTZ15q8pLaVtIJSZFWyaC6MyoqE/kOsQzPT7ghVK3JADKcYfYLTrnSziY5NUm
k48PtHxMShi9ORMIzWBwpzKgJ7X5U3c354S8CWix8rIuM2KMJRVLnyxrtvy05GZUxHtrd1OUdQWB
fpLicdCOfY/sV9eRO8mQCqvRDMOuptt3q1uXAliWutPXf5oMUbiE3R9rHtRn0cj/4+y8diNXkjT8
RAnQJN0tWUbetVruhpC61fSeTJqn349nb1olQYWeHWAxwJmZFFnJzIjfRf8gwqrJt17bpO8Wo1jJ
bVPT8jbOor025zJ+bypiO2gOzPC6nkubIyisjAeVS9J1FejTiWNUxq9w4MjjUdlj8KLLsBmYIfvi
lAJgflkUKVuDG+fYkIlvIU0ttbbcc/IaBq27o1Vd6sCMrPkJyYJ4KWEmuMi8eOr8fNBFekl8KXxS
1DfqRz278bx3zIUpCLXhtO+tRk4L1br9LsiQ1AKaUffKMMYUpLedup9iKqis437QLvN0PWmmOA5v
S67PPhh7XZ1DjuC4Re3rCD9MOt2+nKxF2lAzRX476TP1LkuW18YkbNIOFfed6ygOqxZj4l3jlmlz
3jHGd4JgYqbyJnJyYEryrl3jZGgk8VgWqSrWptfL+Q9vaD2sKDWzoAZOfdDHGLA0G+i2fEsCe0Sj
PVsnXILMEi2KECLcWIrqNlvTBXZeacwXHHtmSftBee/brqj+MOhbyqCc4oZWWJnVXTp53RjAlyfd
zpMlQS/GlOi3LSWIFtgotW46yv+W48CNIZ8wbwy44SeN5Pk4mqxdEha18jPOOixJKnGYhYs37921
0lT6hT7IImCTzE9qSMV9pKdtAhXctq9lFoLWKiL8M3+YVH1jk4z6q+XmuQZp1m8IDq6MmwZlSghk
V2RM4lgZ4ikt9fYxBPnT9qk5DzeFpnfFeWj3y+I3fF72Dlsg/F8q1vjqCY58W3QdtbzpJl6Cuodh
CgFq3vitzMBmsWq2NLSizTJoojqLbwwcsMO27VW7jcIOin+Smcn7nQ2KijbX7NsM/pS0/yWiVqgM
o3rTMojpbdlxFAdzOrFj3Upz/vSmNt/JeVDdee3aXDkzjhc9cJQ1vYKDOzLoUCLvbXJw49NEoiFf
r7mphmqqTMq/KgK3I3rGCJks6ixP6aT05znLXd1XRibOMbpX77YzAjwT2U3WawoF/DjkjnIQEhRw
+FbkNKdFJ/hfLlrVUNJKJ7eCJnOtP/AeFmwHKoKVLC7wWZWyo80i4V37BXYCLF5yqKkggz40Lua2
0H7mQkL8i2ixkmBMYPnBkUPIeCcG/92QH1fdZaM5v00IkZ95IAa20Gzk5daZUwbBykZ1/X4khP8M
wEcb/Yot9INqqURKZoZCCyp3EeZ+1nvzmbmqyQMS2fhlAJt9JuFTj/fw1MVDkybWe7swY9un6NHA
/OHm3uqqkZcTE2vHdmspT/+FerxemLGbYvzH2SmzUy3Lx8eSQVLWmRGXYbvpUYOwkUlu/sP3ODWg
hw08caLymRIP5U2ztTMR19uuTeR5R8IEdNNUyveQIa+MUKnccBO3oz3unGRBW5gMliboGCrRRZeR
lRY8M8yACCb267yrhsHMg4Lf7qzUKw0uGRPme1aP/W1dLhS1IuxCK5iBq82tVVqMlK213NTOlzBv
Q58wIutZGBOMUBm5Rr9LaWDvnEzodeBZQsynSRsb9wyFIQ1A02NqA6cit6XqddCZaK0D/CgM6+u8
NOucw30sf4gWeoxbOiWVeNFr51brbBXtRtEXL05NdRQkJWC1nwtmv/uakdf3fTNZv1HPg8+U2VA5
ftvjhpFPkvRC/dKcZ2O5yFqZCN/MQtAmFVnONYLuOtu43MPLJu7dhkNJWAO2OkUixC5ilku+D/PG
Sc8Njg+Q57jp9a302uQ+zSLm/RoWQ4+3Fbok7FuxAaxc9/YSGPOAnljPluzB1NaZxQUZFhH/9XbZ
2KWx9D5XJBzHwE3z3pHfKzcwPvqZPRZhhvfNs8/szBUTgP44/Yh5lQ/1smBsnlLG6wYi4+wLVGzE
pB2XVVPvgISimy5eMzmY5Kw/CC0eHnG18PmVQ4gAZS7qqdvE0u1kEIkaKYYMXeO0S/n+XtEJcEBK
p4ToMkwO24wyi4+zNNra1xMgBgJNEEuRldjRxCZ20zMmqNDNfd6T38Rt4IRbOdFEMO539nal6kV6
YRHgavvupE2JHynSiIK8BFA9cWfbeq+tJn4sOVJiXoIznFY6JdHGRQMl75YsHy5mqVXJBdWZfTHW
mlPuLVWqJLCsAlENlQNoja4rvd0wLkYAwCwRmye2LKZRzwMP0jDU97ag6Xqc6AnwwYiKUIPFrcOf
mRvVMy7KxUEGxNWRbqF62/O6pkzZFWDqWZAzDnfAMmu2V/owVr9ELqzkfMKOfYLjevhlK0xdmhEP
zRXQPZxXjxly5lBq7D+eKpLfM9zqew76+iBrG+lEWJPiE5hZRPXWN5Tmm0TV8rpH7oFCDA6W7CQ1
T1AOSma4IsgkJ2hzbF+dlNny/sDQ84abpHeYa58lHT/F6LD1e7cupV8yNPyBudfla5zr04PWOO7g
F0Y5vZbkU+ubNFbilnpieejThj/ecYufUg7tQzZVmudzVuspRiF0JyjHZEvRMkd1gp/cLhd6t6Xr
/YTQF6AG4uSBuWqndX19mOSrpffyJ1ak4VYKGlS/c1X3y9CiknqEJqjehNCapwUPSEkXDuZ5Qklq
BznhqxWaFSKzCfg0ScFVNSILPv2i3nMXxm+OHK2eZOt5Mcl2ahJ7I1HCJJuQF6gHaIIdvtWQfRAk
hpkgYiYnDP68RrDlr2cy/hh+YOm3TJi6KF3gThi5rH4g3ib/nU2qrfAdLPl1mVN5bmcV1dBa0LvF
xkuVnHZTCq3dTHbRBLOTSZ4sxCm5XUIuGLhxd3qpMy17pSHAu50UYrk39FkbfFc0471k3PSdMSsm
hBj6CAvH9VHVAXoNmOnc7atr1YfNVSEN82db0unfAjuZMmhQXr3M6Fyfo2oufnR2RomNHjxFE5aE
5kNszRWu+zkxrwQ0d3xSlVHzGqtqVSDSg2T+SHRbvx+0MhO+GjzuCzEPKXQSZOK9bSNqSWM0v/7Y
lP27wu3xYtOCRtQbJt+nSZEQgUDqjFaP3UmivfKywQ6MuLNuE2ex6J8KUqj9YTD028kcp9uC2WQ1
cKVMX1HR0XjMvfo9MYam8ONu3bldJ5PqZKmz8qmCBGYTe/mUBAIwQPPhC2LPB2gCflrsLL6MsRQ4
QSuNlrt35L+0a2I5xIyNiAHEc03M+YksQsRCXTT1t1EXIqtIV6m9L+UYz2jQBvFEP55fmxbwNm87
Fdd120c3GHcIyQ31Up4aeg/u266yJD4yyyIIMqsGd+MApD0AJNbPWkQwx9bRcrBY1Sb6FTrJ0g5w
lwBW0aPZMNGp7swBZyuCDcqt8nYemN+yEY3Jjxz30Mcbtj1elgiV3pOIzXramPGsnYwCyp1zO5pe
3doK7y0qF96TLYY33Vxg9knqTJgBo1szzbkY4wc9TKzwjOjV8bpsSIbZsf05zJDjcT9WFkJuWFfV
RFTrZgvGVNTMtMfA014IyXniO33UZ5s+l83iC3sOrw3PUHfKcPs3JXvZnuikc5yXOfQ71VoVQkVK
6xXsbuTIc9ropDJx0oO/JtVeGxvUPMw2r8951A45g2PEcTAj3H1P7BFJiwgnMpu0wv5Tyzi3t6JV
5et6JNCZwXMw+IDq4dQJp4L4QjjS58YddRwPsRmV3ErCBZIBl7jKW+wFSGLs8Gpxcgb6LYBv6A/i
pVIbL6yimjJIJmeLVYJa1yF6fEALFB+7RszZVeZVXJhFU4wG26c1zzILnolsG63K6Zvs7E7rp/TX
WC3OS4wGHBFmbGqP3dLQCFk56TpyilHYRIaGuTAatJBS3FbmI7swvUCO/2sKu7wJzLKmwnMSanJn
cQ2SH8tcO0mNGg3TtEBsckinTbxNXcp0Xwm6Tz+FokNg5I3GKUKc2N2SaIft2y6ZQV8igOOEMrl6
01JpJ3HX8EkA9ns3nVGbNzWoc7kJR3N8bgxuSjafHN+MkllAPsIn+1x16L380quSh3GGIgOHGq1L
nM8jOxxBZbwdEPO1ZEDVkg7eyWAu7FbXzvjhWvQZ2STuM2+KEK+tosPKYlTVXjUq4ZANy+cWe+zT
aHbVVaklk3mS5rW2K8XUyz0HapMFTl/1sUQpAQzIUCAwhFydZSWcp76yh+joXB8HvqlOJs8q4BiK
xO6CVhgAvExowexAZD6UtjIzvid+hLBFu9RbNmSHci+zMdFycFMg8UtcbCAG5ZTZDpOBWjS5QBEg
FNwVcb9VtZObOybQAGOng9k+VakxvmO/im2St2CZN2k/Nz/w0Yr8AnFvcp5yWhSBM66dFLwyfwQS
mSTyHeqtJ/JGxTkeb6hrZxnTVxnL8R1ej1XbrMu8DVhV7l63sgAEZsDhQg9Azi1Ma+la7SPGu9o6
j60q+YnQoO8pslQ9IJNJBDqRCQtSFrQ1qquTCBitu8Ao3F0qxOVD4AJxLScMSKyT+Bp+dTLuUVUs
bxRbCg385Miwe+ijDDvItiVqyzkV0PevpHmPT1NkTsMeHt6tNh6dMLqKQZACSU8NoB05i3j2iD4j
nsu1vat4yLwYBVjsUlBX1Y8O6h4xlZZobwJJRLlZkswKtwhCPORQtKPFRnbogmC31w9ADjOhhEbp
qiZwW9HZVNUO6jLYPe++rxr3dhnMUYOgXHhMvNfNHnXteLmobgFyWzgZNpAhw12EUHqAE9KzBhzT
zR6SCmpqM1RVS+YOyj8Ky6yYwYc7iyOn1TMafRcxiI5MrO97tCgizqAVBNsGzpa4xqxenPCkAU9O
iD+iqA0qzYAmhHYr7R15X3W0TYlMc3eg9Rl3k2lAx0mk46Q0tUynCMpWGRBVpoh+UDCOahtjCz0j
NEYHVdFKIWiIO7bvOGlkGTRpMYd+NnO8wx0C8pyS/k0DjcjEQc+1pPqrlRkZxuGSuExSVVU2bQpT
yd/xUnIGioRxNL4wC3BZL0X36w8c1ndt3uQ/ESOa9ZZOfnpQUVzEp4JiGz4jqc1bJzJI0pr0mh3Z
22WvwxTq+uVIQfPapMr9QSywh+CIMUnhNvcWPKSLafRXrZsYL3FlONYmTSftdLGiqr5uvaq9HefS
0tBruKjWq7WcL0IzawOpDSjBqMIFluvS7h7LOKe3TYn/5JBHuBluQMPlLccBvBEuM2S4ZpkLgeBN
DDccU4sKzDRD11inot+NzX/3gOw95Vda1V9yNMINox0Kn3Bf5CeztOZpg8gBShBpT/M845DrNg0i
t+aMkCTtTzSVrrnXBLheADSgc5VodjpvOFyEu9VHk5aTgPH+dxEZ3UgRnUUPZOmq2zluFTdMbUev
cZMsf/QQtmSXtV725nFJt1ubDwv2oUndhqiZ1EELOlNmBux4CG4ZC74bnAsUe7Tb2S9w+fK1qp1k
9HUi4B9gbsFlxq6fL6tq9F7xXqHggSW2GpD/JUWmbAr3d54Wy1tCP8VT6Tk6tqFwlAzSJLX6lcKz
VKAlTv6SkOHKiCB9IUhAgs7BdCarj6NTHgLRsloKBCeaxo8fQdWddeNs9L7mGGjricQSMcqiNGq3
bu0hteZuYaaSG8klCiBhmyvmnWnzxtFs7cKKSoYKJPqYV3tqxuyxqTiVKeKQGw1GzdGPyLH4hcQ0
vcG926MtTIxCbFGBhzc951McUNrrtGZJNfww0If/rOFr7i2GUb5KbseLosrNuzQ3ZXnbpONApI6X
qPnEcNX0o4u7jrjTpTWJ+6nzPtzPlZneDbXZgTaNM0aVWVtAGKldCEddDDdzt3RGwt4msqJFnLrG
bjdGz1ezjfpk4nz0xrY8LeVkDJiOR+l64KkW54Nl9vzjGAvPrzpZahGQalaR1ZDqc/rmVogl9pjU
VHip6GsQcTFF/m5CK/cuaQf4qXVtZJBTBL4eyhgJ2YzqBUlDr+VvYzuF9yHV/W/Cn1ZodZ5GyUFA
DbjFfmM+4wFB3VFgCXpukomLvO11b9/kYwaziiuoOJnQdN7Rn9TMNU6NDsm8hSFo1JdGD7oc66Of
GUaeoyoBGNmEIdYY6kjHuQGPptq0cAKcpy2Su03CQEsXwmDgekJQYz4Yc5O8TS5q3iDPHapcXI5t
EzSaG96UqURbVI0ZRS5Ua5ztKrOwf4jCQLwzYNu76YTeL0HjhgOWS9dGwVQ7WnVvJE77gtRsEbvJ
mdt9jDV42bhRE56xpWS+zdqCyjQXZnmru717x2TF6tk1G0vsFEKC90FPpjcVQzcBsqTyqltEdtfN
I+9pZD+81pDrE/3m2Jy2mK7UVifnvQ/4u7R7uXj1ySTSEEEM4OnvLkui57mO0pein82fBU3v76GZ
igQ6lj3nG2YhZj9Clw2YZJHU4Xfo4B/zHHZGz4oQDLdQC4S849Z7tPaNEdAjRRW3ITwcJTPifH8w
SUnbRm3vXPWpJSYO8Fy3QAHT9Kmts+TeCzPvBgIR7GUMw0WsUNdU+a4tMLlMiaQJmDnvXiklaEAM
9JY+I1z5HbFYhW92DGix67wmlZsZVYSH4qufz+RiF0RfaOu9k2pNnmyligFoc7Qd5lYvXOd67UAt
jpphOe2qLmqDcGCozoYEJ+OiU4v8GWWcbT5BmgnjiWhWdm5bU+QQ3dz+GUmFuUiaojc2qtVgzhMX
f4FPhNGkAqtvotxXyyyeyKrjl59mAtHdZNHvzckhr6VBgWnw+1G4+WNWGVhwstK77bNwsXza9phS
ItR1PhPNED/HxFx+hokadKThK+LMbIThVaad2QTLCCITLMyfCNccwxnqDfTopuBXFQhpabD92XT0
S4xj7ZXrRUiPHb2g3o8ksdsbGKNx4vyHqDe6GdJ3mbIx3CEZldFJrnferShjUi48D+7+3FQjvAbE
eLcJ+3nuMFtQAZwaqfSE3/UMWO7LVtCh9hDwW1rYMsWQmFbVrTHrCARQj3XYaUK2EzSJGrbNFM/1
ptUmXQbugjU6mLRheFXmKMbtOLR6uvNiL+NLiz2b+gsp6oKQLorSjQ44mPyeIiCa7bAIXQVFhQ+f
cm3OEF94jZGckT7mFZejStwbK8nyZmOqJcewVaG2u8b8A7094FjgZTRm8VvPSr3bzfESTpt5Arza
RTHl8kbnLbabhaOdiiOFr+LF5rXQwYeM8C5pHCqMhsEXAsmnojSZ+YTf83JiynqCA+Su6mcSbRqG
AFwyDqF/Qj0roSOrzr5sLBjowFzmGpGxW6fkI8pQR4PLeUbLbqR3vZ7aFM1gqmjyRgTamxwn0e8q
rOefVa6n1xJ9urZKB0GRwWUd2tOq/uOGipYQhBfUEByROiy1oG56J9deqAPHPqBxKSlMVete67XZ
6PtQustLJEbtkvgQpZ1jKzN/j5ZurjBNjlCT7I7oFIg4XmBKtfIam4Gpo+Y3hxjCnfEGAXIgvihn
SrXbmJEHWVBJjR9MaZp1P3QtBHMz2BC9mdZ5p7OI+nE/8nv/WLjXpxMJxnGatjFMuKlAk8gaGy6Q
RnB3VuhQrqgZuERyrauUv3RAG3s3aVrkF15cRffF4EE7IbA3UE6VmXtrFxWyWC6h6LrJ0RT7irf8
iFZdXa/tH6IcLccZJkTV3eCYDH9lNVhyoMyJvkNObo5ghIEqz15Mwpof1fHsoNTKATGKlJzb7Rov
+CsHdiMX1qjj+1iWPf2w5jXP+MftHLitzH9FetOihwgzwCXPA5BHnV7W93qFFoCTFiWGtEg89pOO
SeUbvuL5xZvtRVHdm6hCRkBbCz0OxSSKaZnfyQRXQwAfZb9ZbuvccjN15q4KIxhvtm671fqopfBv
a7MO1tN53hkpkM82nXoAbctdkEjGbnG9qlHnTTw10yX1TNnZJxHc9ryNSShoiHhrxGWnuEtPsqoy
T12QEqJYiZensa+mWr/usAX+bkNtubYTN+/9EYnFcCKrxU3O3TopdeD5qHcult7O6wc6BPEgPGBR
SKBaQ51vp9S7/Vjrz3m5gKjp1PXpLy9KlfBpxFAohjqWqX3doBl/dBhc6kG4eKXFwWACkqGyjYDg
kf8k80+0pYoJGx7GpZ1Z4+Txq2FmZuz3bufDgCXM3IR9Et2AG8uQZPF9tDrn+mx5DbIf6GBpvDAo
NvSHrBn2TjZON0Lk6wiDMOLn6odNng36/vvlD+3e6/KMbcWM7xIdax9ObMHB2vaIVgof4xWNUY6Q
eTjR0AiaeDvraxgKz18sGZ23U44o+PvF9UOf93+rG5oG54jT3NYOfN5Sr6muoI/9LFcpobw93McA
09zi9drm/WiREebO+7Kk1zbGCOH1THOPWsPzo0pyNkIwbjKUJQEIqnvkr/vyj2OSoEGEgE4q9EEm
RDNxEg6ShrQsIsBO3GoRUoocLDDrKrvaHHkXxoHnfX0XDmOQ+TAIfpX6+s//ypUpNXBOSMzSz0JK
jm2rhxwkBTMTtxm9VoLAC2wxwqOOkiChz8Qtu81KdDfUdkD/jd0/ff8XHYZT/P8f5LEtSDU1jMNB
LPUoyxGeu+Qcttw3mTgmEjksU46fTNb0FlJiHAmH+GozOpACtrXm7JL8cfAK0DxVWQcXjyXQuLGR
mlD26uhxe206RUHn7esS/3Zl2kfGPnxeWNqoje11H8JtewfvfrYFZpG6xgxYauMabjpfznBo52gk
TPTbTb9p3Ka586w82n3/kj9vso8rHzyyW+F/RH0D2UgCH4YvgOik/lnI1lCnYFIQ69+vdxhXwYdu
W8TRWBop3ATWrn/PX7usm61KTyTHDZORtLMIfStXbl0dydz5vHVYhQmBbBtcGfy7j6uwdGJ6DXvZ
HPX+zFrlb26hn0HMjz8cNNdH9s1XL5HE7TUSDFKQ9IiPyzFQNfQKwU5te+6xHqg4AIF8xGCjn/z7
6+O4lhpzTIn8PTwuR8YkSKhNoHOCIMYgHefeDWqnU+WRffHVG3SZwK5hfseVcBgAhW+sbaeEqyhs
jOaUIgnjF17lJEBNigW6BUc+knl2bMWDWCad1r4pBo67Ohbjr3AGYfP6dIUw2zi7IRXyWA7UlwtK
ZCA8Id+7e3DzjQ4q2izmEXv4ewTscbecEW4xYPUfrSuUFsORMMGv9j6zjsjT0gkPJXj24zZJBnuk
eGHBpXEaBNa9h9Bpav6HX84jWZdBECiXOE0+rmJXrRXNLquYYQSOp7z4dCxJWgimKHLEdsipaY58
1Os1+XdcyvpRE3HD9eEQxE442cclSTyJ0nLdlaGR6RPC6axL90jQvWaHw4X4AAyH2GpifUi97fcf
xJdLmw4fg80LldbB0pU35FTfuJ+BfvSXtQ3tQdeDlP/0iduV60Rm0auHf16UMCq2DtvGIhbyYKuG
CNanntFVIP5Ke8ImlMFCZGFyzR7S36h3EGmOWBDDI1//+jAH75kQWPhuJihwtB1GUikjqWK34Zzp
wsF9NrB+p9QrujphRNqwi3BoH3m7X+zYtShkIIypcyF+Oq1Hr0fll8OsIVDdWARs7gZh/uOQ9HXu
LzcBCzFhntGEhzt2Cd3FtND9+sREYNLVnXDfzcDpZpHumjx0AZlMuZcmGtYjG/eLg9vhydblObwx
SX/cuC3edwerKc+X1dNZ0w9OgHLPQpYvhyM5TV9sVEYCmowTIcyULNODK77JNWMZrYI9gwlwI1o0
ZpPV4sBNYJVua/TKT5nuHRs98cUDemswPMODLGY4Hw5JwDlNHLLi1SZ8gRutRZeExyXcRxp2he8/
ii/2irfm0DJig5k3DLD6+C5T3OfASTxgSDLQxusRNI2NdSwG7vMqxHYRl0QIlcc9eDhXTVMuIzwa
prIIkgSuszFD2Ben6kg99sUqa2Qe/+IIJYjqoC8YMK4UpeVxzTqIRWu9tJDtxP8afOwyEIR6gWRs
LgTmLKw/3l+10KTFaqLTYFol6pHiuiVlp9pUrejjI+fGF4/DeacTZa9xRDKx6uNC0EwyKi0GSCwj
+ahJYbQBysUjSb2fD6c1j5J0T4JEHFdaB4eigWNjnEowTkOzsjPOsGTeJh2ikHrC/r/Fal3Pz/+6
5YjmJUiZKREYzni2j88FvT04DgAIDL7ooM+YuokUMF9CsfsfFmIkJKJ4fi723seFGFLPrJGcKtk0
a1qj2K139TxNm+9X+eINMsGFikvjKmPe5cHjDBU+1iptuMuU0wX4c4gacqYOjWUGb4P2/+n79b7Y
Fqxnr4MluUyYc/DxqSrbCFW2juMRSNB8NBz6ruP03f7zKkTygIZZJueQ5h7UI0DumehrigNYNveW
EApyIjAH7L9fZf1bP16NfD+c49yMkrz5wzogtGPSptYsTZNpdgi1CWXBNDP+oHBtLjCcqkC2yeqn
SVV0ZLzP55Od8RAU5CvDwg12OA096zByaBOOmGHs1EmWWiu4hWbqJRfwhRfCoH2/oWSo8yP75Yvf
zyWXmlhdzlvDOszGZu5kGhsEDPoq7sVVasnC7+p6PFK1rnv78M0yLQlGle+M3OODO7KqJ3z1LoIs
L3fLPR7DsIdMH2xtK1EEqSNf2le/I8F/4HHrG9UPUYjBZCQVmlH6Q3dK9uB5uCSTzJ6DyDGMG7pH
cWtbdrMzKXLvv99CX73OtX5l2ofLeCrz4HNwEtDjyLZQ4iMyutHJX9pW5Bse6RW/+Mi5jymSKc8t
/v/B1UL+Um0Slo5K2M4cv0NI8GJOpIqihW2gsezu5Pun+urnW1taImg5Kd3D3PuFaJMKux5WmyK2
0CnKCK7QhjZFg0Vq1ZEi4Muno+Vei4C1Kj9ovImKQqdJZAKRKiGifsbzwlt0lTflJ1lhad3dghXH
+/dF12klLLe+0U8Z8YuBbrheML7MjE2DKsJTNXNoVgTNMCr8yEf3xfukfmMOHfcNVfFhY1yMGbZX
cm7wKPW4fYJkmZr8CTOW00xYtufRONZdfRrmwUZhhIhtrKWxTh1+8AVOhRdHNgyB7/HtFdtE9drl
OBHp5SV9eRK6MDh60nTQrlDSSGdhifxoduDlCkLrjuzfL74SjyQSl/BkXoFziHXEI7JJRjRVCF/a
aMs0W/R1kXGs8fj6mf9aZv0Z/qqNUrvPlRYyhiZclsn222FNu2Jeo7SCwvT6a3azONVGaC43J7+2
zgkDIsbcZTxOqh054L/Y1Dzy2iCsme+aPCjdK9LdQkfyyBFibu4Rr3vvkB9dD3CvJ6qj4/3+k/3q
FYNHc6HwY1sg3B+fXdoLsxXISfQdy2wIQsPS48zFeOSpvtrIDtO8aQtQU5FP+3EVZLsynwbqdSq6
5L2M7XhrobPBejnOR6KUv3qBDioxUGVo2U+9j0q0pGmY4uVXtoye8MhaT8vgyW6XV+Ra+XaG/nb3
P7xD2q01Il2D1Tj4zUhMRiigU3W0DA/fhC0KQeia+MiDfflLYSzhrMMxQTH68R3ibQprg3GpjAeO
EndHVJEcNjRZuKC/f5yvfixuQ650qID18vi4UEvt62JsZSHRazuBOn3jVMq5rXEN//hflmJcA/0V
t8YhCF50U9d7gn1RT3197YZ9DD3iIutFXTSmP/+HxZgjSgOkgSE5B5uQSJuYeGoqeAX1sBuGnoGX
KMY3qs+L/2FHUBfy7shhX9/lx1eIpknaXQF4YppWcUuchXtlu8o9cjyu/ysH1dIalOysAA2Xknuw
Spkre04W9l3ZoaP0B7Sjp5zH40MMpLGrBxw///4GAfuQLDJbksL3oJ4wgdeiwoZAI1OrDNIFi1yb
MiCM+U/xkR/r87MB8Uk2BXctIMbhs40U3nmHxnp1VCPyCZvbym3PSKWzT7Q2UUce7IvV3HVqlMl+
N2hcDx5sHEzBlHGIdWsU9llUeOI+9XBlgCIuN8T0hUfq3M/fMinWOiOCKF0opg9nbiSajYBfVBjb
Ydef69UWUZjGePf9z/XlKkw35DMGxWClj7tQCGVPCwlNKNxIYZUqaq+QdB5LOf/i3a3lF0QLTckK
Bn9cBRQdh5SLzr5Us7rR9XAVS+D8PZPFaD8aTZj/+efHYgsaMFcAGfSuB49l2nmbRDGtCCljNAmF
8TspnX+cTQ1OSB/CECcO9JUTPbwXDUHgRLkoerzKJEm3Iz8GdFeWASIMTGoav9mRr/nzr7ViypYD
rEGe4KezsFE1Lhzloe/Lm+HCWdLwUhtGkp++f3ufT3csFhTLDE7ldAco+fhzuQVKH6QfGekYfbUt
suJ9WUVmrZ0em4L16YEYUkIb7sAe6QYz8A6acdJ+WzFomBH1Zk6ei0rU26yPj+HjX62yfrS25Foy
CVP/+Dw5/c1quUU11OZoVJLWjC9kYhVHbt9PvSIPA2nPBCxqJCjrg2XQnyIyd1imxfHb+Fnpkroz
zmNmXqqhRiWYdh4qPSz5nDGEajb/TsdxnazTxLiYuZnl4fWlERE/yBXBwxrmbjxzfC8RHR/p4L54
mxKWQYOfBxdCiPrxbabg+pMds4gxjOE5jhhUMyIKjwz1XIvKDxcXB/o6poT6jJqJKOqPq7RJ2bV9
Z78MuJHrtctOTgrN2VW64YMoUkZhL2MaxpGd/wk7WVfF4gRuLIkmOjw30CqSCzzZL9Nw5sXuRaG2
RhUGuZ1uluXp+4/s8EwEnNYMm0R4Ohfat09TS4mIme1mQdbFznwkVyUMhrFQ54Jk920kw3j7/XqH
H/XhegdVfFtVTA+zVlVgHI4+yUfuHdcL99fUh0c+hC+XYhQQ41FgoalGP/52UN0RwcMzuZWYq1jL
EyvWS15TgIP9mFDkcDv+91x/Lbb+8786s2jWHZd4POyoDPK6iEsMtIsy8yNv74tVVkwcj92K630a
0mPZYegsDW8PA+SIa6II9yS4/GtNyLPQjliMxpBo8O1DfmsY9BipPxGQaFCs/QjvDp+2OLvvd8Ln
ZwEvwHYBEwOMRjnz8Y1hcVhSy8YNGSZ1TWfexVs0j/96tP+HSvy1ysHvQsdD8MCkSEJAxOwTzvWs
Zfrz90/yeaMBsZD/6pIdwydkH9RkUy56I1rIa6s6Zf/WJ0IjclzAa3iFc2wYlL7eRX+fSFQwLAbs
ARPDHA7j4FYcCWKQs4IhKxZ3PvMiDTM8d3V3QcZ7ccO41TignKvPSZg1gilJjVOiePN/PHzpWbmR
mUKogUZqxmGXXDRD2RWx8+QlWA4ashyDyQaN//61ftog6yKS5u6/yvPTay3IliGrOHrO5qbwtmZj
WmdlKWdv//0y/4Gnf71RNDf8H++SKt6G7TzkgbTFMlonFYy/NEZ9g+5PvyBzbfg/zs5ruXIsu7a/
0lHvaMGbG+p+gDmONukyyRcEkwbee3z9HThVkpJgBo9KoY5QV2clNwFss/Zac81xqXWBtg25WtIT
NWq0MNL5NCQgR2gr7oK9FWCNJcL//nvrYpEALctOJvIxTeCf6x0yN/OhLMfBnhEjn9djgidSo7Qn
8hyrl/vnKET01IhkxlgXiRTfiJKcQJ6iOd1tut7rbpcK0okt+HejELhxESMaUdm0Pq7xLOt6ihoh
Tgs5Xjk0X0xn2VSXN19/wdX6Oz4Ly45WcWYKEekqzI7MXMaiDysK2iHoKsaH91KvksGN6KM7EQ8s
v/DHuUKsQY0VbSYXZnFd8qJXgn5bE8N7Uaot5S3DzTU55A2lyuuhgsu0SaI5k29weIte5ghv6RNy
oLU28/isqCsIeiSAjuq6rKKqWPsbE98tjOu7jkYmrMGU7ewnOyyZd1pRP3XR8NRJ4IFU/zbXuh8j
hfWJiLZqkz2++6dyML/5xIgwOWHlJe2LSPLjJ66kSQ4nelrp99aFfcJXOif+7W6//sSnRlntelnf
DQgWaIqritawFalQvASr+7+/9HgWa0lmEg2xG3x8lpruWT9Pma7dHIQb2RqFTSljY/V/eJYl/cYW
rn7WFlsAHFJc3fiERRw/0XzdXAq9oJ9YFL+ZqZzc3AqPaXnDXL0xJBxB2Wc0byeRhOwoK0ODFhMp
IKgL2nOxxDBC7sryoPRxf//1A/5uaJIGIqquJTGvrqYEHdy5NGR8LIWc38UoacMzyAVhT0e5dp1h
WIcrm65fIzw+JTn8PE1Q4nONw5WE6Bkngo8fUBioVAl1jDWIqVYXcZIXu9BqThWPPj+fSUGTchhl
Wx5wvauFYtXrYplNNt1/N6KuPfeqeefP+qHHHAY72HZnqPXfE8qw7peyH6YEZG+XlPEqxqChaeA2
n080uOKJ8MMq8RzflZIS6Q7utWXoSmbU4Usy+Ibw9vXnXF0RjkOT4EcrQyFJ0dfXOeQ4oWUlDG3q
KJyV0Y+9ogwrD4wS3RNtfSqhsbr9/DWeyqvlbkfuafl9fgmlcU2Xo87Casdf+iQkjPW+p0HgbxCZ
x/RQGuUuL8xo9/VDfj5DluomMm+KGSRd19UkQNgx/ddYN+KVJDiJWAgu7u3tJpiH7sQu87uhdNQt
y62E+vFarYoH3AwYEv8aTAkHmb1bTETPt6I820jxLOknnuzTmkDEiQqdfMPCfqUeuHqdIy3apkZL
hzZiESLUWGeVCUy2v/n+Fkk+QyyVBWbnWuekpLT3mZALHNo7S1dSk7fYkFo3q9L+xEifnuco/tcY
Bt4L29vy579Mj3CeQhHrIzxDp6rb40+SOXT+5O7Xz/Np0jOKojP7YE4jwlvH9JaPJm/GrgtPwcxs
vGkI49xN9VB7pXnOxDaujNUT8+Lzg5EuwWGAT8Rpyn/9+GAYlvaxUdEMbSWN5lVhT7Oor88nwt31
6iJsYFUhC1BJnbDGVquLVi8JnBSKoM73RZhGGHPqRBDg9NivLUu5EWTjRBT4aUjyustZByKTcqGy
1hOmcGdHpaFxKGpqyR2xRtccq2iFawnTpivLbBcrvKn1vv6C8uqmxGrWiQapfB8XNcWNj+9z1JuQ
7jsgU/IWSYENWcOTLjFgcaGROJpHEcw+q+0DZvb29P3rsdeF2k9jr0JSordOr5axS/fpIXdhfdiv
h+vnE6MsP+XXaHT9hKvjTolqSY2XUS4q72fi3L1p2+eH21Pkx1UO7NOzrBZcOg5dLyaMAm7b7pzB
K7bKheyeygwde6q+eppl3/xlYbemUlphzDi9S1TL94q877P9cn8Z2teN+0xUZuOkeGI3OSpLvhp1
tR6yJm8MHC0bu/IwdXJIRzigbxzT1d3n7WPj3mN/c2JvkZbv8tWYy4L55UnRFaeTFB3HRH7qYE5g
P+C+eQXv9R5Dz/2JaXJquNXGomA4IafLcJPzc96IW4hOXrMJL6O9b6fb7kR4u85QfJovqwtsotIF
SIPc8h1DJ+P/VBvHSgdzsRPv8Tf7yq8L3FqdbKYRN2a+TH9T+9H5uwgH3hKWppYnmF2cKmGemp7W
ajuJTUHWsLT687HSK9z/XWMDWcy5j9zIfaeBmw1FtN9Pvs/1UbRa5evi2BBkONRXDKzcyofmobis
DspP/5r8Uj3Z5fN0lx+iK+VauzsxbU693tXuErRjpBfLd8Qp0qWLn1nT7zgQHd82nNLLvcA1HdM5
pf/9dMVdP+9qv5nkPEmbZbpS0tpEO8m9y5zZfvPtktdbbGT71M6zDsjWA642HlUAyRRSvbWlHIvz
3qcTpKi7Q58YJ7/liR17Hdta0GQ5fxlqcH4yk+yX3D68O7cPX3+6ZUF/sb+shdoYm8SpsIwybyAr
OdiuOrlzavWdGmS1q4xpjklQziDqN39b4bXyQFfJwT9xip/aTdaBORnbVK2XZxF2qjM49FvZL8aF
cTh1qfvt+qbOiAxxacLT5dWm3CRmlovLLIBv7ElsXYprceCpjnWWOdABvzXXmGVv6616bp3aoX83
LX4de/Uusa2ZUm1g7NYdPP0h3YSbYTO5yabZy7tTKfHfrWuqCAq3V0o+FH4+nj4xHtgxSbjGrjGW
B+aOQ3UPsO6ty2s3nr99PRXXa4sweZGhyxT2aRtAh/hxML2NZD9M1dkRlFbZYMOEYbNUR+DbpvnE
cbDsC7/OeoZCqIp+gEuOaXB//DhUasr6KPdAuXza3s8KK89RUinpieNt/faWUUjaqFxAaMIlO/1x
FBUANqhJXJVa2o+v8LM0DnWfAjWd5OwqLrPsnh4l6fpvv0VUQCqlQBIPFMVXj1bgvFA3JRhIWJal
h+Ur25TaZt9wwk9PzcX1ccMDcoeTKAoebwjrhB6gn3q2DGFyjLzPLQczjeYejzmsmmqtUJK7VOpb
vGQzA0tcksiNYGPBmF2n8eQ/aG3eFnaNj1S/rzJd/oZIpQJfVEelaZciSKav38unOJsiq8jdViLV
RIGP6bP6GvA58tYwgEbKRqKVrlyHVuzUCwXUHRsQsjhMa/0Yb4Cn9s81BmgvQWMFpitRDpw3cano
p9rn1/vi8ivxm2jc7Rdh0Lp6JuAFFUG5Hx3oDQkexopsw7nIHhslwulgKHvzMJUyEVHUjyc2y8+L
TeGjoXqzlvVGffDj28AkVhgm+k2cujWfKjQh9y0eR1cYe57Su/5mJJkipE4eg6wCN/+PIwXNQtOz
5BnXvsW0JKR7yi2mGFNSqlNvX3/kz+ua7m/ZWvZktATgY1ZjGeKYFThmOQbeOl5bj69sWsGJO+rn
WY9YgvwFpQoSiJq4WtbT3A9BUTGxTRyadS8ofOFWTURUflaLr80eU2JsWf72gy0NqfRSkc+nFLoK
lAusbKgxwZOfByyFK6GJdlHdTu7Xo3w6QZmQtIFSKTSXb8Uxs3p/1M+UeO56xxdC3x7BsNpxFih2
GkzZIermwjNSP/VkMVYvECakb1o2SSd+id98QwuZ9pLzIiFMZmX1Owy9nIdT3OMbAyoUayUMjOF0
nxjl86xURcWgLL50vKBoXH3EZFISo0Vv4kRDmV+kaiNBLpf0fdaNf7dKt7RYMdiSaEYBTRb44wPJ
k9ikEG5xnZ+j4BAXwrz3Ib04X3+7z3uJiY6HdgiKK3SQHT/tLxdF+njpZZnMxoE6m7uiiJdOilXQ
jsKU4JmZNuA9Ozb93heav0Re//Ey/r/grbj+8+Bs/v2f/PNLgXHUIkRb/eO/r8q3/Lat397ai+fy
P5e/+t//6se/+O+L6KUumuK9Xf9bH/4SP/+v8d3n9vnDP3h5G7XTt+6tnm7emi5tjwPwmy7/5v/2
D//xdvwpd1P59q8/Xooub5efFkRF/sdff7R//dcfSw/ef/z64//6s8vnjL9GB1mR/Yye13/j7blp
//WHoOv/JL+5aCMMDTkQ28Uf/xjejn9kSv+kVi1aFutZpQ6xVG7zom7Df/0haf80j/lKpBssdgp4
f/yjKbrljwT1n6T1yazBG1rqFiIC0v/65T58pf/5av/Iu+y6iOCf8TDMu/8JgpZKNrYgnEDYdSBx
5L99nJccC6UhhEW2iVJrO2GToQRuiyn3L6/kr1F/HeXjbnkchco08QHJSlpb11XIyByH1OyabEO7
0iY3k/NhNLZSOF6mvXTqiP8YcDEWycNFF0oXJXvHp34us4sjemjrZAOxOay+T2gs5E2bF0Px3UyE
rLokmCm0jSaQvn/PSnPUb/VGs8p90qTN+FCmWFUDH5qLCdpHRtv7rhhpkARZBbPiASsXRcEwrvZP
+Rp8+hJLOwx70dK6SHvz2qgFZ32zglsTb0rrPk2vBKifSXL39XdY7e3Hl8MsJE+NRc1vaolDnle0
gvjRZhKiV1mfduC1LrUeaeY4buo5d2EM2zWyBnE+9V0+zQH0fch2iEqp66M1XM00rcH0s5AtQKj2
E1nVc8Umk+X05FYByG2DO2tbc+s88bysk4/TexmU83m5Uixn5vLSf9kQxVoiJQHdeVN486bksuS7
ycF0yzPAIW5+//VoRy3Nh8XEaH+qxxCicHiuHlEv45CuXiXaVJ72MrrRTbCb3RuQzW601+3GHdzR
C+13IEb27bevx15lQf78skQHzBwuTdqnHnXI2bnZEjNuDJjWmt08GLvI6w/lA8nyPZfRzXgIvVNP
fPxon5/4v0ZF3vPx/aox8WIXy9FmIAMrudIO+8DWhvrhGjeBF91XLqZoVuFiy+a0F74nIO8kJ0tn
1abZmY5xnV8MZ/G3ZhdsTO/rN3K8eHz63ZC+SVTnVdi5y9z45dsbOV5+CvCBTWYHO2WDR9jGPMjO
sDO95FL4AUnyrL0Co8l/1Gv/St3IZzRDucN5cVdc1wd1R8HW/vp3+rzGiTaWBY6knO1prdXhq/XN
kHYgA2e61M8p4tY3bRA17VmHwOBEdMPJspr7Sz8fZw/XW2qU6ybQQkghy+tJvMFGdkzdKZVJeC7T
8+9dI5apt4TCixwfcRDdbKtL1dDIOMYPFQMF6ouedabTE9fhnzifqtd/2kPwByIqJb5ZnInodvn4
SbljC7kJl9ULKmFrZbonW4c8SjCUP3WMyJ8+1TLUYn7E/1vKbKsIdG5DKUibjqGe1cO4Jy/m0SC3
gYiMqfpZ5BlO4xrbaZNflpfS83wfetNZvK3OTmlMPoZ0vFyKYGyWOkEdLV8oZj4+sqCUw5whGfTG
Te5mW5r47MRNT+yT66lC4Yu2A+qxxPv0Da/3ZkmPZlwiWSp5VHt1hGmocGIyrr8cI9ARtIQ7BKgE
Lcvr/mUxhl0o5104cfA4FEuu012x+3ppfXoERHAyRzeOMtzwkct8HCCgQFoZ02InO1KiDLXZslU8
BE9sKutRDLo1qbayneDmhF5mdTeyUprTITlmXh43Epdz3KMqs/ZPvKzfjYJ0gw9CfCdjpPbxWUqu
4lha5Jk3os4o3LphRThySzvCie++nuTL45ho4rH4ohxPH+rHgXqxlXN87jOv1EEA+PiOulkoNXan
69X/4Zlok6Trie5+VKCrC1Cfpi2mHLy5UNaqe9onyss0J/n292aBwY2RL8R7IwGAyn+1FVUmaCGr
a1NvLir/B/sFOE9DOLUm15N5SeMhfSd5uDiP4B7w8bXFzZLxm7XY09p0vhOHur8ojczYm1y2PDPR
hhNins/zgfGWSIY+DXaDtVjCaGXMozM99koyY24+AeQjCtZOHE6/fSpdI+2KohTF4mpudzGKWbKJ
8O9aUcCuUCh3qtbGO1VolF3ZwBL4+lutA3UmHnov3eQiw8TgavzxLU7lnGI8q5hu1jYpcD71Uhz0
ArZ1mdiyLlxhjR+ceESeZdkvf40K+F4cszRzcd9H2rDeiIykj3DPiOhm9YP0ErstWCxXepO3uH25
1RE2iqIa8Cj5UzYSHIXnxh2PcFKhjYe79IgsTbNaBF+qiTOEviBsetA4SjBhIgfttF24p9y3pL12
hKEGdDf/VEJYPp44BeJ1rC/k1JC2etOFbFlu0OHAN4tVrQ8wTZQp09FmCX+17WRYrFBe8IdENKnd
6TV9e3CiAbcG2cJwhWkKz9U6sl31I+c1aTtAi3ocifOZkbG9uPmRCyvjaDs+8I193ckSxRpvFT2Y
JTyxjyRZLNuw5catFcKslmVQb9UFPIt/GwxaPOXi6zTRu3ErLZBafIOHOzOZlnrikWIb0rELZHOB
21ZdUGM6bKZsjcmCvwWaoF1g7Nw2XmpkqoG5vSH1rt6ljbTlZZIyi/TUv+q6LMJ1/UjZTZVeKt2W
VnRM5sWyf1WOTF5LHIxLvez63OsHNQYqsgB8+zKmt3s+cn21UILxS3MPqBV+KXB6XL6/+zB+Et5j
oLRsciKcYPJmMIOjP/nBR5aw1ELKAWEfwRjuF9xwsYCHzdIcciec2rmy5yObuD1yitWsyssDiGZG
G+YAwmjGjqY4eqlD+dWtBXf8J/pYOnKQAUAa77IWNqVD/5sInczooCYjACywvYVVAdVbUkmiJ3Et
BBzDgn+dHNnLoVH7UbSHBYkB7rYeYDPH8oQ5cH5ENsMGA988yWghwLNBdbZgxXDTqCxgz53Zx4EL
eLUwvOYIhLbqfnwMj5hogBUgo+OFHm0cQdLBESodHgHT8hE2XeYDwN4Y73DflrOsvkciGpW2rHbK
fA4bPqYuecRXG/rom5429GPqhTkz0K6qpNxoUiFvpywfTKAwko53vZp3MN4tGFy20M7Kdyih+YOE
SPlVJj31bEDbLN2i7TLFafG45Asv2O1BiaRb1vSs7WpdiSUv5t9+zvQM7K7AvfmlO4K7g8bo35lb
c+XOR6r3DP8F8saR9t3IjYioZ9RCY9/mKkSoACwJ4I4xxdajYzpN7kShhvc1iNWjpRUj09sqaeLG
lrYx7ys89YFjtxoMpgraSb6TKxyonaHjiLXFyS9MN5R766xM/Ql+id6LnYNPST1fACwvr3DZNkxb
BJo5bgMBSPd+DEgI2DklqpcmzqLAw4xeuBWVFkpdg60I/O7C0EZbp2MSyuMcmopTIRMCJm3FabqN
8AUpHb+YMIyH1y1FXhyb4mMCm1fmvYzGvTxE/WMJhzhwA0EVPUHIEtzQAyXd5kLaXZrGJHJX5NWf
a5kWY8qqte19p8j9DbD3XuI96jhQV5k4NlvE4O1ZIyBGtjl6xTd57KrBGYzGuIxLUhouhr5NByqx
GgEwjjg1o8bE9Djc471vRk48RfF7wm1F9GTsEXyX+UboVMlQ/FwJ7y7qzp02ydB5sG6368jHjWqq
CzV2LbGrcMfNMvqk5fFWyyXhm9z0Q+b2USvIXl8I2lsg5Kq1L2Gw1jvTanXFDoImat2eeDHHh1hO
R0iSMPZsv85k5CXVLF2CIipDx8ph3ttj3gy4LCoVEJGwHal4ctnJNRodama64Jt+DeCyrmaosGUW
bKdACmSX7mpQn40AFdGuQ58bA0TfGKVh6OPAF5SJ5LZylAJwD63oqUbln3iWKszZZUCP0W3KiqIg
MlTT7JhD3WFHCqidzbTIotox+1JiV5qbMaA+VDTPQdepmjdmaqqcdRPsmZ1aSWPohDCu3oalvd02
46buANJUeuyYMBmBDihVHWz6SJ+/W00JIUyY8HV1DGzNz9O6lCWny8yUkc00rW3aaP0Ba3w/SrwK
KE4I3MTERF+lO0NwO2RX8J4TK2p4dFn9EeBLpjmoVKP3Khawd2Ol+6bdtVKQ7OEQmzCjzJqtfZg7
AXP7wGwAD/Ri81ZOFf55lTAXAiyfUbkGbQYXZ/BVViTa20i3Y64lr50J7srhCtrXTqgOGlqrMDBl
bD9N9Bd51GHdkqi5NrOYjY79aRKFkOaqlG4HcqhV4TSZVTzqRtyCoFGksbcXr01Af51Gjw76YeOM
DaVnYpRZq/K/mwuIO+CUsPrHoIP+4cUwNDkItBgD73Lp6nCaoo5+FG1i4K5CLejVpwkg51jLSukQ
QpwFaVrForHDBQD4qjykUH26vrubrb4FG829/TW28u4MPWOS2AKl4ICwRxFkToJsuOrNMgudUh6U
V0iAc7kdSCxU8HImq3elqPZDe8y66K7qRSA2Qk19zzWVBoqKMgTqc6blxttkWP7I0CGOjE0ZjIpt
9TUBhBGO07bA+g+jxk4rflpQ2HTqrUtYQqkaWqHSDhO7l15OTK2skSQvLVi6uxEIk4DUQe+Fx9aQ
ZkQ2jZQom9Aq8yehMGjPk3HGg+xd1fEPOHlDb2MJQMyhjnX81I94fTpVNRNZ8STlW6/TurQY6rXz
DtheMTpVX82qh+hbfNd7uaERb1Br2WnouUU9Ls7tY53hyOMKQpMtBEO5e0jlORqdDCat6mqxVN/G
HLSSp4txf+uPnYVaWlXHmdIL+5xBtPisRv6yOIwmUlkMaTS9xniPBXYjiOCMbIuiXnmJGcNobjl9
i2bTRXL0XEMVnx2FJbXv6rjTFsC79j0FqNc5aduGF1CVJssxamu+mQz48GDRJP01b8PhJdIG/AK1
pK1zB9aJf1Oko8/89gfjLtK1yRUDuNabSEq0dqM2US7vZr9GnYCCnYz2eWWF3VNf8ULAmIOkhoug
hF6j6JnspkObddsGq1gJHAKcuS3tInS8FIOC9qSqiAflWsREkj78aPZEskH3FhjUeQuXS/uRdO1I
g1LRYBta1DrJw05P6Y5SAjoGbbUxxuuUjgXgoZlavdB4OQMGFUaM2LRRkd8rIAjMxRoBhacPvoao
LY77807SYjhEU6YdNNxA2eIqHIfOUgY+Y7L3kSvpcYUuYS4tZTMESWtBQFLid98sa30TdrkP6KcF
4JKqBENi7xPETNKUPeiK2UnX0QQ7Jtj501BX720VCdM9uXplih0CI/GQi7HwMmcSOBhYXRRj3Zmw
f9jShqH2TL4o6vXLAs+I4aLPRbO8BBrmJ9/6ttPbXRO2Mnx5fegVu6n8AWMqqg1eYwohYIKizqdt
VZtK68YJy86J00okSBjiMXGSKDGib6ZQEzDSIi2KGL5Jk0UFFayrKytB+GIEvfk2jjPHUTAWobQV
oKKrD62R+6WTIVR5VPlNg30ugZK+UKpmlg5UJiK1cSYrSOk2kBsuhG4SUPE5ayyMvy0n46Q+n5Eq
4aAHEau3PKOPBFV3Y0lLJJBjpm9aXqJH089eRtjvzW03P7V1oD5QGlXKLfaCcY8DVgLdIY7ZZHdW
O/i1w66tSeDRJY54rMDMVoaHFQldtBXjVGq/t1ofTo5M91hDA3BYSz8SszNjW0/hqWwBFGbBFfIO
ZdgJwLLY13Ouyl7dafq80caoHw66VbCNS5OpDwe1qep8a5R+wL6j+lbKhurDwTO7OfqRB/n0Q1j6
Xbb+kBvzYcwF8cWaFkZlFovDsNP9HrZ7k2p139gajYTaNp5ped1XOhjtTYeZUeE17ThJ38hQ9sYl
2sHK8iBQsIGIba0KtmH2QeoayO7UmxjlO3AQLDJwhrEytXmTgfGM27omxDnkvuynh1iaJe7kOefy
FRzITN4OSaN8o6FQDS8NfYrF7/1cN3i5NoKWDHaZJIm2NwkO9ccIj09irIHLv+0Th7YXjdix+7ad
0tTPVjW0skcuCueMRM8rfZPKuRpc1/Soj9yZ5m7w0lhMoId06Zh4IpjGCkWWLBBJZokEIhEjPJYO
4EmQKbpUN7zNEWSOmZbQhul7mnqPfcSMHrsOFSNm2sXU3YyjMGQXI+d/d2VlEjQbPRMK1dWV3LhF
8Tjf9FZnXo8duJFtpov1i5YZc3fQoE+m34pYGb6LU9rPXhdarbWbmqyVLjqx6EWvMkaIu4LWBsOj
POCit0t6uRi8POsqwOYAbiSIXVH+lBVyJG1l07feJchiKdAmbkaXDcyjyDX4muLBSORM3wx1HUhX
vVEn877PajBdrOYGT8DIElKQOKNoArrvBQuRZsbn6V0zFDkUY2iWrwpknupQlX6oBovJUDmcIbKI
BLeN1JIYUOw5YIOJXNylrtQwwTDTWQoc0O4DyEhmqF0VaSQFZw1+EqOdRmgqHLWLIsmE7lcswY3o
S6jlaPLs/IMip6b6APiGQzEt/f6n6uuEH5FiPvgChGI3qvT+XtHqqrsFIgGoOe2V8K30uStvZqsC
Ey2YmP6H+TQfUjMSkq0SdPMtRKCyctQ4DN5aUR1qzOsyAD0ZNBz/oR7i7AcoijDCDCIqL6wIpz/E
FIkR20k9cEdRSRy8Qu0Y430m5tG7DM9VcPKw1IofciEqnauZgZGfFVktPApEUdZ+rAoMQ7S5zHpu
IViyn+XdGLCgpS65B3ZjmQ5uZEN9TeIxvE8BLhQHKTHSZJ9nbQwkCQfi7xV+6t/7EqXMhstp5dut
Jla+S3dSlNi9JsgoxUSVxma9Hwg5dR3S527ZoLKrttc5XeW6HCQnQz3G1W2Ux/M0Y/eg0zXVFCfl
XOHZmqQ3CO8L6T7M2BCAKEfJbSIGnPJhojXthSqNen6LW1ceXYtWncuHeJ7b5rwXuIbUMB8rKzgv
BbX4iQjImF0ZzKbuZTmXBTfISghkrWzM+aaQ9fBbxk2hxbm9oJKuIgMCMswJGDu9VguCV1WDWZHs
6SeOlaJS5YsEkYt0FgVcU1+IzBJWS2WagVP3Zd+eA8bKr7s0NHsHmyOdO9ysdzAMu6nOX5o6oCVS
l7F0iNvRrAg7ZOmdjMsEjslsWnSnZoxpPB7uiujOHRZ5nsIBC+ezQ+C/RPncrDmJZbiZcOIR3yt+
JezIvuHukepEKpgsDH3smoYvIovjznk9yUU9n1PAEmsNLm+mh48G/Vt3U6gI8Q4WPNeqiaWKEeeE
T+XBCFpcO+gmpns1lSe9dYjT+942yyDFA0D2y8o1aG0l60cJHvyUSSm6FogogMF2ygNdVPOjTlb1
x9CnVbBHwg8/RRMnFpgQxMKwi4MQnELZJnN6PY25ygpQms7ttVktSDeE+uIpHweWw0ufUtcXdCBQ
aGd7cR9wf1Lssa3Ml8KCIg3qKwsu6CXEQqjxc2nyukom/4kxvXbt14Lx5M+hf4OdkO+fQa+EPepT
9drOkBYoIXYJKy8BwGva3GLwz6y5tR8waxnbQ4M90DXOqGFia30+H0AaloILuY4PxPWCi3LJu1aB
hzXa6I3dXN9FfVIQfVU57h2hPPRPUpert8Qu862fJSDeR9oBG0e2FudEMx7651Itx58KBqG1G5Kd
7O0+i5q9VKUgxWgT7AcPjnJ1j95DfFRIJxM+yhr1rLIf6eXqDYEfFE19qyMC4QWdA1+G9zmWVVzb
sjlJ14qRV6YrxNXCKJ+q8naoCvNbDU31agTNndp1KyY/rEmBid0UY15RuYBGaYuhb1yXSpxDzKXN
+KauDCN2i1CYXtHOkfvN6cO9SDqRON/Q5sWoMdf1yyj1W23b63hUbpq4Exq7yeaaVjC9rq8Hreco
HysRgOc8Cu9RkHGLgsgYCF5hTrLsQnVIMT5JxEW/ZlJ82vs1dSkPblvOzT4kNUC8EpCTacpFfskN
yhoOLB8sy/jh7CxNrhqRQ5pJPde6hrp6IqYlzmb1VML+0yMDEHNuhdwgqiA2tzJBA3GPboUITcLh
ScoUKXSqvAh2gAph1DW1rN4Wvm48db1uFO4Yw6/iBw3V+4IESoBXzzk9kLJPukFu2+At7tXmxaqr
uvSyLozedQXIPe3sA0rN0hofq1DMrqwqHcuNMGjt1SjnPZYyRdi85bUiPNIGXyVuUiAXJ02ta1jN
mdK9Vrbw3QS8eTu7lru5tLEqxFxc0QdNtNUUKPyZ7k/Fj5ZcqwjJNBVB9voVqOjUJ1STfd98qQa1
J48aRfOZXlVmYltRaR1SpdEEG8N6AqY2nyfV48Am7piVzsKykgZ224Qh/6SDuF9urbk0EpnUpuWo
SZdIThrUxUsz0T3sEHpJ7BTj0mQbIf5LbJrAK4lvOfWlbYD8/JkOhbVHoNnHjm6yXTtKOqa+N095
/g270axmdRdEyjV3bNwQg4EQWuyA0jmDxL56sIo+u5UNMhddrHPg45Rj3MWBOtx1nUy/dh3EmtcR
WtKFOC8cXKVFBkwKOe1fw9AEQADhj9ivgIAb0VdoE+PFt1Lmy16qVOpBx8RyUynQjuyoFzA8CwrL
R0jp68N3g2COxpghjq8y07QeW3IP76U/NDtZFpTOI6fcwuYUDcFZbpWeHG4CXe9AAsJlvCq4i93N
YZ9ekWHzz1sN3LBdhWn/JKtkizYGp+RhDkbjFRB1anhipCrFGW4ObDJzEc93tdmKZ0hGpAuwfmXr
wCibQa2aLCKSs82PYB67RxAuJmkx5P/PVkIfJtdIA7e4iIaRcy7yKWITcsuBrSnpYDoxYORnXBdU
Fi0dnO90zIr8tLgb70cc0lXYfgQTjjiL1k+17Vl4rDs8UUa2yNmdy6Z4gp2Uzo40+Ao4Y2IWiQ1w
MG6Vjusrp1rZXWQCqGfmKMGELfaGnhJKm7DGOlDZe/zKcyLpvs5eTbEyHmhkthBx9FN2h0lzfo/+
UkKkoo4ZtftpNCaCrxjCJqihLHRztRVbJ04i/7KdahjPahkpOBSnufVkhWEOpt70yWQos1TdKEZY
/gyIn7AErOMlQYGy/G1W6vHemKz6h4aLPytTDd/IULLF+VTGkcFYan0eg5d8ySi547hfZP64mJ0o
+1jq48qzqjy6j8OmEx0RrvSNGsTcgKPZRyZPQwSrMRDBD240Q8ASrtYHY+GID5CtS5hTBL8RMYLT
lar6OgUylFmjtLLXmUQHa3UwZtlJyhj2oQ6YHN17HSosJT9pXvC6GeGVQrm4MFJsTW2ZBL7gzskc
4BiMa36xqfwIIZWQ8HI8sJ45EU7CWS7oscya0+UeSxOJqChpJTwT2zqzvhmFld3PYlmpkFYl/+fY
Uda2sWFP6c0kO8UlDdXs1aTk2qMqL0EZx1mHVCqWBs0e0D828mgPIbq8YhTM1jG5o1VLdSw8AiNZ
s4pKFs+TpO7/s3cmS3Ii67Z+lzunjN5hCkRE9kqlUu0Ek1QSfY/TPf35iKp9TgaZJ8J0R3dwB1tm
26pKHoDjuP//Wt8Kl92oV2kRTJK4e2JBZck1hwDzgpybiJu4lOm8mqV1g1CUEILNZM/Y6kP4hMku
KdRQXvVLqHe+Y3IcuWf1t/ULDchXnVxEAwKVApI08ovo6p72PKWoYzV163ynLPm8E1RvriY7+XS+
sfpqENrsaB9XIw39ac6Hp4MoGUHRci40MC5LtDca3C0EUPd/KLhA/IAmBekoqr6VnbERpqSsZytt
ESF4o9T3uPfDp6gg8vr8tWwVCjSJEcii58Chs+JrNrKONNHzWNK1CaoqCa8qpaB62RPCYqjlJQv/
66FQDhx9LOhgkJxvng2S6Nm2J2kFiu6WvtkQ0tpGFQmrQ36p1b59QshTsFzwcNBBov0Va2v8hRqG
b40993Afia0kdsWLW8cO2kZjf/ynd09HDoMu6+g8euVRy2ejitwwMQPQjsaVJfiiaPSKvUbPkgtD
ve7mwwReAw54e9H6HD3MLy6pnjtan2iAyA2djSdea8HHm9SGfdlHzXtjrLSChs+k/uELtcqzQBsB
hYO9gH1mIyJIc0cLx5nqRGlX9Z4zunbdWECQz9/H188LBdiazUUnnjdr+7ySVNq1WDIziEE435Da
Rtpvq1V/KPM4Ss1W5QpaCBQYjnE6K5TOiSh4EFY9LovjZZI0qrId2wtv1BvX4jL9MCOwjK8xjaej
WGNjjdSdeFA0YYBgw4US1TT9On/H1r/lpcyCa0F9yIxDc8vLuxXiJD0bdNnXRoA7bKLyHmr7xJ1L
jwqoFUBVbh7Pj/d6+rEGYVyB3gijDITY6VUtVVew0eCqODro7xI8LgeomN1zWArlccloMsSOw+bg
/Kivlwxu4xpDB/IDcdt20rtygc6UxwYSFm3x3Ii6XGj2CcDgev5nqD/yV/yvrokTp8VZF8b/g/6K
daH93/0Vu5/y+99V+9Jesf4H/9orhPXXuuisZMjVx4OI7b/tFa7+F9+O9UvLgoRMa/1H/7FX/IXm
CIMAHzDYYsbqd/6Pu8L6C3vC6sXDj+HgxfsDa8VR0vbiHcBkSJiGw2fSQO27xpWczkllqmSc6Yuy
W7JqL0X2TFfNb4vfpWVe5ZN7XZUHmX9HAJGLO0cMOw5CXj9V140iD1OjH2KdzOZpvn5x+x7/Gf+M
F4NfxYuJu5Z4GEC4dIRPf1VeIdVoXMXdoVuo/WGCdz7Cqt91yIx2ic355vx4zkbBio2Mfb1YOT84
ufg2bBacEFTSwFtk75Ilx/3Z2KVVPPQ2KSNAXbOaNr1hYlAdS4W8Jhs5eexRZVc+dNCNVBQExHKS
ct7kD3KZk9ajT8NhQJVWl7JD7JT3ZIr1n5tsCttdmaWcRIlp0NiWc674Uk+0wrxoiJfPGMkskpnF
FB1CdyZbfnCcMf1Q0kDRdoVuLa2XVkkT7tcroYudSxSeqCas+GCPapt7tdsmzo3RrE8zT8tsoACq
909hpwnNr+Ycg8GkDdYhWZzooFD5twKyi3KTsn0s93ERqbZXYSC9aaA6j4cEdI/lTbJMP0dWYRjI
amLNJiq5TKlQDaP82pi2Enlp18T7OiRxiSaMnndBXAtyi5MMmzvikcml5uCGfNndKILfHWvFQnIj
aXX0EYkFsHwznJefTtgAm3XDrnFvsqi2agLM2Kl6Kc2BLCijcX7X0Verdzbdc44+RsremnD3yvYG
RxT9LmrdERNqrFixLxXFsj1gudZHuTTt7E+VY3+alKbEcp+PWn8VqXX6oCn6cCkf743J5KyZAGRU
8tVXt9/IxZgIoGc3s3Niob636bzVXqUgnfJDqiDX6RLLm1hpqSPjnJ2VC5uc16PzeVYNTLOEO2uv
kio6Pao5fdnarmpFM/v5erTzFdko83WfKeVzT3RMFYQTUjtvElQ69uffpeMH5cWSgtcaFji77pUo
yeqlb7YISzcrrVzgf43JaMBzbLpHTotjMMuivUNdUF67eVTuQy1xfWw+zp0yUkAXYVH6Sx5HQTz0
lzTE2/2EWE8bUMlgacLNRRd9up4Ixa6TmYzeINbC/J4DLl0jy24/nr/yN0eBdYXKS1+PNZt9XjRF
eprKRKOFOpW3c1LmuzxcjN35UV75o8iCsTUCnrgOyPhor08vBsFGH1YhF1NXmfPoDo71xJHV/KWZ
6MIWx3xwZ/cLa7IZ1GbU+X2TxReW5/WjcPKEN7+Ar9bLo0E4p5WZJBzehliON0ttKzdpY35rYoSV
Xl83ZOal0fz3TJgetBy1mi9spDZTHGrf6R3YzDC8cUQIT7Qlx0n7LUwyn6sOm3OaLOTONAhGohBc
YjOXF8Ii16/A9rqJSIUkjdOFr8FmXKWkFRGZihowqaN9aBahH8eWfCS6L78Rs2H/uPCo10e5HRCr
lEvjA2Qba/TpjU44S4b6YquBDjNkp7CeBJ1a6x/j3FZ9XdANs/LMfT/UyvCwaNb0izw18YFW1tRf
+EK+ntvAkVVMLYRyEsywWkRfPnLCIGpZ8rYH7ZiLH2altO9iDUXB+Qve7pB5sLyhsCBJR0B2fQRb
vTigjU6lGXQKtYCqc/rcu/NyXWaTeLZirBJzxQz3oji/BMR/fW3QETkG6HiQaKlvpfISeWoG6w9O
ck1DKY1ltluG5BLjb7sP55SxJhfw5hLsy5+bWkRVRdbM41QDU3Txfiqm5kBpt70rtDT/ev42vp6n
hIi5nNEcPj9Eday3+cVtXGgxrMg6WmrxMN6X7lh9Uojm9KiWmXAuo/QCePmtSxPs0jBNco7St7ZQ
ZZrIsBocNaiSqjlYg4K3IRvTQE5FfGGoDdIGTLHNord+XNXjjvroiXpxbbGw21rNInvXNx39+6Zj
T+WZsBN/sGMyn2azSYGW23q26kkaWoZjao5X9aRH5LWzPfoxEKj2Ix8a3F/wPtR+x9l/ehzpAsqV
v6ua91MCjdiLRgWN2PkHcyw4vXih+fXCYE/A+rFCTzBOnz4ZbZGLLLNZ30lbqt/GZUpXLaHVfWyJ
7219MgPRDJJVTuRbMk1G5GeRY95oIh1nH7cejY0OJR4a0WRxvxcpH4A9cdQUHYvJMJ+7LldL0Icd
sbyLsEISerWZasP5i9g87fUaOL+uNSHyRVx6RafXIKPeFG2V6juaX1NgYDWinJpOe9UoL3kh3hjK
ZjsBNRfBDB7wzUTOMhfSbpkYO202nDs9N5ybRW/nWzFk8un8VW2WnvWqWNzY42PR4uTlbF7Psom7
rLX5WhNjjuZfM5f31hJ2bDDTtttB0QqfrSaV78+Pull6jqOyzOGZYfXBa7negBezGTvs2I0qm3u9
jfp7V9ZugPwkDs6Psj6RzayjDEyxFRsQC892PaBrMxb15CCQ7Mv8zh6k/Xdlpzbm196Jb+izNthE
xuWulKb7LJs5u0AYf2N8shcoPRyBrdRIT68ShZLeVaSW7qqovGtb47bWzZtYNA+NnfwqpCnpD4hP
fGJ+nr/uzTq43l1eNZP6L2lZDvEjp+PWjTtE3Thbu1Utca1xQNkJooMCq5DVlWH11oXrPJ2umJqp
u/Hh4ii54rbEdn8wVlFljkR0BcVSqVdG1Nn31FizB7US+cfzl3Y6cf4z1FoYWI+lxJCdXtqi1U3F
tTNUZ+OGyWnSqqiALnz1Tzda/47CZpOZQxUYj8DpKLZitbUJV5+CqaCvoiPU+0oUbHkLA8BavEF3
5Tu7KpdbZwi7S2ulwV9+OmsdNls4C0CtcirfxkxX0lGjpi4MhCxJ95Q2TVj61OfaT8WyIEGXdppd
9602IBIX5sThZtJG+pC6tiqQ0cajkqfVRruk1cCrryzrxE4X5GBt4eySqNNAn3Ugim+0Uc+t2ynK
RXmAjE3IJBY9J/cyLXXGP34VqT2vZm9QW5i8tjs61Km2GykVKdn0me5cWF4fzCIur+OuiHIPMaiz
c1EVHUx3Hn2RmHZ84ZFujw+8FBRVKBGbHM94J7Yfa4w6ZqKLxtoZc0b7ANJ20+5qt8eFUmlioLRj
ayNRHH2zOmpEMie+jTnkY4MEeLzwjE9n8foxX8E2gA+Yw9yXbeeE1h5i8tYwd/xTdEhN+dtYnEvG
4eOB838mErNYW0FaKy5ojfVwtlZVYSl9V9ZIrNUsDRePHp71s+5ibYJFXApzX/BRfkxKjUDgvIeR
E3QZmrDDqJbxbxsN8VeSlKrcE3JaiB4v6Jp5eIC629hdkm5v4D3SqYvRPPDNeMk/d1m2FFdR5qDe
b1N3LA9L118CSGmnt+54UTblP4dVZt1Nbm+dG4VVXSYmukHyE7tI54yQ2qOnycL+ScrGpKKKmZyn
rIr5ucrQyENfpdNqwMJb3y217ptJab03HSW7sDS9WgUBDq73m4o6fLdXcaOuwrOes1Ygykoa8h0d
Y/J0ymLvnUizPv3pMrjyzVn+qF1iht+uuIoehXls6QICc2EEwxguvqWjoTo/yqsrWo9ga/zY+pHm
ldksg25s9vMySyegPGfcZdModhTChoMlcvF4fqhN9WRdchmLgjDrHZgOqhanS25uRI661IylIu9f
+FW7XsEeIwtN/HQN6oeOQUmuGha5V6Wr38Qsg57bZKpnyLTeYwkxL5x6X189hyL2RjSu1rPoNhZc
xw5gaJ3g6hVz3neYEKmPjva1087DhcXpwlDb0Dphtqpe5gyVxFW7m6kV+aLLy+usX6ILS8/pfu/4
aRO8Nnys2XfRZdrsDXQnLdxQ0tNcSnV4HBBMfapQOD0t0+y8H7pIC7K8NC5sEF6/tWv2GTsxJi2O
Lv44fbrtXM6xCxI9mCM0IxkGAOx+ZnqNLEW/ivLQwZ0LMtOI52pnJ118x0JePcZ20v4NIRFZ++Ba
w9OSN/qfP2QOi7Dv1qo77djND1vKgWSJrBfB6Ezuvm76JZgweu1xuKm7C1P8tKpxvPV0QtddEhXS
Nano9CZ0UbagjZAiWGxD3lBLl/soa8x3dhHWQV7E7iFyLOsT9Y18X4gmv2bPn3yPxAiR9fxPOd2Y
/vtLKJaCwRHUHl7FJJVRiEStFFSq5/yesITsZ2c300OBbPHKKNV5Lyq9/ihGVT7XnSwvNFPfmIMO
xUiOzBQfWMDWNf7F7p9cHTWlJmsHrqVMt4WiGp8mU4b7VPbP/Ntyb2Uy/nL+krd4yeMmFfgOfX3N
XOO21k3zi0FzNC6ADjoRaLU9vlvsItqxeOrvYkxltd2kOwebjJ83Isz9LjGG+3Yc9zkxARcW1Tfv
/YvfsdnB2qU9K85UsHRX6KkyV6eKx/n7GpOg8oOv0ny7mFrxaezm6ZAW9vR8/j68sdQARwBoBo6D
svCWIIiQL0vdqRFB6GjNHtuqfJyKLLzvdV3+/X8zFCcDnvR6it28W7M5R5jRmWXq3IxBjwORvXr1
m4/2n1Fu/p3P2M//M9KmXrgoUVlS4xdBmbuzH1Jr25UaASckrF9iZbx5/9at5Bq4wMF5M3dhAdkm
S4YIjGFuA2Il8BKO4HAnLXEuzJTjXuZkA8e5CrYvHUpqaOziNjdQrauxdfJFIJlGL0kBwrqp0s7A
oiyb29nGSysyYdBdWYb3lhjDBzWasq+lUdn3MpvjC+vXW1dukN/KtmOtBW+XL+iv+KYrli9eIHef
t72115vJCLRmsq7Oz5zTA+w/z5NnCf9u5cFSXjt9V928dhR7Yis1wq31UIqX31y1lbe2W7Z7inHl
BWLo+tBe3WhOBzjCDAptW9ZKNEt2s7Li0hpoLhJZoI9P+xIB8q1lj+IX7x5FPE4hmzd/MjohSBln
1bWooOdd7OwBNxQHrFBg/Nlj+dRo0sP5W/nWcvNy0M2thOpQ6I3GpS2L1t0046I8GDFFQkVtyTwt
s8gHimrcF6ZRPhjj2F340rx5Z9FPUvZjKrOPOn2SUDOI32FR5UniFYcxkF+jIM4uXOSbUxMrHDs1
SujuFquPMrWoTcGdTXPVOTjlZB1UtJFCYJg8fzvfvB5BJ4C671pi3qw0ajyXEw1vEWTYav2mj0zo
C2Tvnh/lzfn/YpTNXavNVvRtxyiIzHXMY21zbzLKfZcaTSDHXl6fH+/NmUnxT1+D3deor9OnNKAi
r1CgiaAV1Bg4QTn1zhj15pAjzrzqs2K8n00MqRcu862biTANFrCDK4yj+emwfTkWq4OM185e4oOM
KrHv6iW5sG5dGmWdPC8+/GGBmcZQ+fB3gPSftBbshjLG6oVb+NZ7xibSWJUp8Guszfaiw12olbis
SSps2hssxoniZU06fh1mGmZeZSREPYT0EjyBmlA75PogL1zoW98Leh/UG2F5rTvNzQKTtRTFMk6M
QebmrF5KQ7mRaVMf0g5rXhkm827Sh2q/mDxTWX9pLLF8R+uhzhRCbO3CSeONlxLSokk9kJnME17v
2Iv7nrsQ/oaidIJpjOStjOWyJ9Q+8xG2m5/+eP6CKUJJBKob4fh2U2Or2EcmBcgH7Y7y65C3+NYp
rHRdVX9r+ZIDjw/V/fkx35hWjGlxKrY40aBLOr28bprR5c+MGSXNEsRpqt2Q0nSpe/bmKPDbQWVD
eNK300oM9rKQMe4EskNU6+jVb8JTL3Hw39ob02rFjcE3kFBasLUnjyoBYdHnFSj1tpyyT/0CwsDH
q2qSsdzZeG6iXtWeKxyu37EixIPXF0tR7erFilRO6IKa4/l7+8Z6dPJ7NhM57ww52xpTJzEKEfKt
crIdk158XYTU39EzyN6PqXYpHOnNe40ebNV6rlKSzV3gSGLY8cCoDXWFewXf9G0WX+xtvzmKpXIG
1qHtoVo9vdcdQARZKBov6ThlhyU3kocmNLsHJy4WzIx9/5wuxnLAXNZCyHAOZWlF/hxDuspqfb7u
9BwLH3j4SyWlNxawVZ9Jqj1fNpIO17L0i9c1TmKhsJ8TgTWP3U6vh/DXotRih/m/CYqIWAtPGK3r
jY5FYMLkJBee+abDedz08VlV2X2xO0IBuNmp9HYfGxNoroDtNAoSuTpU9D5X8PdKB8eZon2ZpMla
1uc+tgZ6oJbEByTt+XkZTfNX14ZfBfhzX0kT8xpraLpXEyd9l9jJmCAxDYcLVY23niSCPVosLCGk
/22e5GzlilMgsQ2QvYCXikR8ra4mlD9/F/jL2dTweFZ3wulzaeKygTyZ8m7iOPbqZFQmzxXhuNeM
aDr0xpraAFg5ai+M+3r5RrXLS4C6fxWOH0s6L+ZDWUZpKlwONY5WR36MymfXijjfpz3EovOXuD7Z
0+03Q5GFYbC+ccLYdofHtFaki+QtwCZfPHaj1PDbAaya0C05RrHLDDW9g8klim8w4qZ/5bsIb9/m
bL9+jiszkhbWKl2jm7zZILi0V/Uy5bSRWcm46yqRPrXUpf640sQoqz6BNjhL1bYaX0vSPiM3o6fU
Sirw5eLurWX4hVN+uqAVeOt2kmkMnJw+4NpDPp0xDmI7YE+MhGizvhapoX9U5WLsjbqleaWAhvqt
E9E3KpbxeP5BvlHn4yLpXWHSoM/PZ/90aL3PzAJYFUODd668EVDTjtU0ORjqLL7A4mkOwq6JiIfv
AvSIBbClCXXLOw04DFcf3JDwvYXV7v2FH7bumLdTjKO0CqWH7RESkdMfhi1lRJc2UPaYO8vwOAvp
H2z0kM8U7c2HyaqjAv2Blv+cI0MBs907aAgXhznow1yIGqymcv7jMhj7BpDbFPI5477KHYBzQ4/C
nUXArKwe8rQPPSmH5W/NrDCgNmsKPa7nS0qSt95rkpGP0kCoeFutUavHUz2gmg8AH4x+pFuYxVrx
tzbBR7hw09cP5slNt1TEBTZTgb2Zzlt0etPbUOtcl0Jf0GCMu3EQ7Ho1juonEHnyLnGwbnhKPOrf
8h78PCg8eahKx6QU2qRP+lLUPx1Men+jYVEfbQWugZdjTb2w9rx6+dffyMRAFsS7ghxh8xvHElSE
WQLPkjly59j9uAzxpdLJq2/rZpDN7AujSIkBQXAjrHx6lBAHfoZtGH7vMhu4ZFcmsXqo7Xj6Lbn+
L7O+dIfzj+LVkrD+AI4lbO+gy9PSOL3KtBfQsVhmwX0pd3h1b7LcKP1JMe5aa7jtTevJ6toLn8c3
nz5GKapFlFWEsbmzYwOnw16JHQ428dIj+46QudJuOX01h6SMlC/nr3HT4WUDsV4knfN196IBTN4M
aCko+YQi4JurMgwi2JZB2rl434Gytr+noWh+lJWLKmIA+zE36Ons4tLJ/VjEeTXnX/yIzaOGw2Gt
EBglUDCFt34+psad5s7RY1pS5gVvV9W3QJlcL7Rn42aAXnmlgA28ckQ/PlqL0wRTnoQfiOtTrpVO
LFeujMRTsbgWH44kvC3bwcIDPxiHiuSNQ5qaYNNLIBCI4mXQLiOIg6wDfVE3H8/f3zffFLYCq6gE
79C2KEcXLEJqw5tSlpN5k4r4ibZ9fnV+kFer0/oMXwyyOTROvKdxZJHYnKB2Bb0HjBI4jfUga1l/
OD/UW/OT8G+b/60avu1COAtzmCIlheSIjzHclUuNs8tpHPUQFp36eTIT4/f5EV+/hWSNUOdw+Kiw
9d9+mBWlb5oqbdygK5X4Ks607oMS4Rgul6I95DNt7KVunk3ACZ/PD/x6/WFgBAcrpJglYJsk0qJ8
7ztRuEFISeDX6PI1DNABQTyYejUAc1g+x6WRfwE4oB2mytI/nR//9VNlfLS8tMcBpmN2Pl1+FrXM
nDxN3QDZV/G54FRE0CcqlQMv4EVxxZuD8WUjg4UgDbocp4NlYY/va25dHNNutc/qeIlwJZf9ozJD
XDp/Ya8OqlQAODH/91jrHHuxSVa6eUYrxxMtweneak4+38PczN/nU4Sre5FpzsPF5Xx+VPrh/L3b
VcZxqT4QTEbHYXtWGrVixu4wRLvYgNkWoXjQfIBli9ylolZVX1HZQlWitt6lkTYRD2jBzPTVZMxV
prhup+zAFIw9mdXY1gHwa0L0g6Hmn3mC8WdKS49VaEAXrWmjmLu4i2HKxJlRlr4LpwTNVQUUaQd+
z/wSS+nGh8moBP34qmsf4SoBFCgVbXwPFlJ9JwH8JnjMi1aCqVN4rUEx5FnQdM5ge3QsEB8DlUWF
UpNfoHpAg4y/sS5Mv0sk9HfuknXQ0USbfp56qwQqSaeUUvm0mB+Meq4+tZOANBJBrPxkZUK9Dwcx
lV6TAw71GsPizzJcaAvNpchzv0Q9/nPpJz32LLtXeg83jZ1gGqnM6Uaow9B7fdiCVtSqsZ4oKGPO
doucmGtAjAXnSLgb0Z2C2kILAG40PwgDiqLAbhb1GoWC/DyhOE532CuBRtm1U8XvlRHfeuGkmfOc
QSjMhl0zAkPyKUM4AwRQR7lSm8il9V7KFpkeXLZW6B+1btZquG1cX9EEDlo6kK5WUYcfk8igYp84
avWsQdt0tIMUfV7QYhvbyiuNGICoGRZjvtPizDV8NRSZHVi2BDYX5TGFf6VRxfd+irNv7UA/y09B
ceYgOkAx4khxLLbuMHMgJ1sTZ2coalnnayKZfg3o1t7XNHV/xSMBXZ5qF2ru5wo418DBDrB8glgb
jXuYaGF21dkm+JplUQmTmyaaK0GtKXbit1DopNfM3fBB60pqDlouRRvUncXJT88a6C05UK+FNDPZ
wZJTIkAxdIaBxtRHgIx7hMkkkYYIpF8ZM/NKm5mO4BncH+0jFSpwNMDGQjjIR0xNekTWlAZsQecI
ssmPUJu4soDj1LRhqiPvpl7RN5TeoeDMKxCHvDXYONqKyRmQrhHreaTnhEeSjmIV2Zf5yNcZWj1/
xx7Ved+v+B0a+5B4lqaqKd3ppfY4H1k9IBPacZ2VMHyalem/H49sH42G/OB1gB4zjycH/8e1JvWr
vkKB1CMfyNKpivhLZLfXSatCEILuYbYBm6zpB72+4btxpA3RUcOpB0oYChGOguWDFUbqB3qZ+jfr
yCtKj+yiWS7tc3kkGlFRhq6awR63A10mkFRkPYOZouSQ/OqNcL4BegscqcuT+DE0V2SSoUH7zY4g
pY7vq+NVVjy1gXqELbG7S+lQRqi1G2LkojunM6cnZWU0LSutyepEH1/ZaYwNMA8zHMeho68ISgBP
ppKurLZSiJ+jdMm1K440KOVIhkINBkHCgbHq+AU9wYUabwxJSqoGVKm5NMxfzZE1Bc4F7lQEsBbq
4JFHlXMwNDyhT1VyHbdZ+bXR6/IreBbjU3ckWqlNC91KrKAr58i8mo/8K/fIwiqKkeSlPsnK3qck
Bi+r6i02Jq0RH9jejc/2lOlXnRUrmCGhVXn1ciOzPPkxzWiIwBzl6ZcY1svsAfBuWYAtq/1RDLC5
IjTtmt87dv9F63Nbu7ItMYt1YQAmA3Qn/ggNzf6opzLr9jDDpi6Yx6SYvlJ5MqZgmEwr281JrL+f
knCYQM4pYAbdxFDlz6Rtcni1MwJrCIxJJ2CZzUp/HZoYfGjfUt3xNFwEi+92K8JEnwm08GsF9e5u
jvIs2eNyAk6o9pN6sxbtcs+m8qoc+F3qt9rMFnk1mxU06CFXQPg4GqcYkGaDOgeiMxGjTRJMkGcn
Om6EElu7DVusF4Bmu+iTaUFMproMiNmvB4lfa55UhRpnaufqdQX0LwKwi974iojW8eCkdrpy69JM
Xmm5bXzSlUGGh7qy2+K6EwNkYRUtsOshvgn5c4wisZdqWCS3uj0phzju1N96u7rzzEnN5F1uFSOg
qJRtpS87iNcfs17pykeyxbLsKrcFlc6kN8nbMNDFQ/GSKEUxli327DllaXzOzJom7sh5Sr1KtaxK
PhpYSYu/+ywdx4DosqT0CrurbzUJ2jSyE/uj2rjLF5OdgbFjBTUXLzHC5DP0Qnyx6YiH4SHr8QHt
4LCV6Y8QUGDjaTqmZEQGruQWypx6pwEE2AM6LKHZilj5PiidW1DMob4R5IAYp2DR4+QbMq/pYSmg
5T8xtUcyDaJa45cmys/WNKW8NmRYfVcps2c+fl2AN70dRqwdcCEXgyzJnI9AVSq9xsLrjuZ+RJti
Aah16chnbdtnO2u2589J0WufFCOEjxolGeuEwj7ku5NA5oNB0+peCfUMMJfZm8+RHSpfms4cOPcb
EztvpRsMiOlUGoH7tFn82SgFbMwqAwhUoIDRg6YatN9KM/S/RmOZv+I6HnnxwJ3fihDgERuUGZiF
u5gAg2JFrW+XlmrsvoS8Hh1ykeTXltXxzKayNB+pxuTfdBHrD61V6lMwz1XVfzTaNLkHiGW0gVst
zUPHvxV6tHdre6fqcfYjhhUW+0laFpYPlnPB1Oukwy8dDtkC8ye079Jarb9JgsYVb1K1rN9xrsPG
C/fKuu1Lt+uvYXE1/cGsM8XxtbzUkY7ISbS+OcA+4PcvVrvHIWO+N+Ny+hCWwMEPok6A3w6LOULV
Hsl9ZBsnXUE3hnntoRKvGr6kI/gcNt9lHMAk1ELfJpnhe9aXQCCNtFA6f+C+3CtwJFxPVDivMWzn
FaTndLoJdZIgRqP4ZQzxBKqvMZX73IjTLEBS41mjjUc4YQrxtaEQNRzivspuc6dunL3qjunXivex
9wfY4bQX21ousJZN5QuBAryEVh9339t5nix/oAxg7Wyldm7KyiBWoVVULJIaErTvJSBn1ciJWhj4
vV5R6PohrVq1+1FMIlKB/+R64ptOEVL7n/A6BTUsEMsvYCcnfPxhzRrpWKnQVZXxtuXY/YCuv8wC
tRfmUw66jVrlUvm2ZXLVRZayPSbIg0/JqNc59rqhokRQhUvVI30kdBfca102O/As060DtB+Io4Ib
dSfGCD43K/+UBRxxxK4pSJn17Thp/jZJ5fjtwLWCMBnZxb2LEN/yonZAd53PqU3qRg8e1B8StzX8
Vl9a0lsnwPxeGFLt87TGiqSP75HQAHa+LGcuHeseQFlum4GOEBW0qQvicXf+JPH6TM9RlNLMymjA
XrptRjXZsthTrIeBmSbi1lQBFWtka12fH+WNcy+7AOC/YPoEXa/1NPPilLTCWJ1FH8IgdzVyG2Lu
AgRhVJ7JuNjrdQHsL7IZrnXFfvtCReG1stjiGl+Mvjl8ZsC/pryywmB29fShy52OnJOyb55to7vT
m0Lzy7ypr+cuFh/qIi/+zlYWl43+96bV3PjW6ppLncY3jqgmIeAW5zcC4Jxt4JKY3LElj8MNTD0n
pUJN5RNrEdv1cm4u3PtjPtjpUZFjN34g9nGYp3HTbm5+DW6qcCLCFWUoTSDYTfYrUyRCElpw5kOa
6y40fanadxY3atnZ/fhBUQscYJ3Rcf5ItHb4pvD/n3M4jjfEPRCNY7ZLOjKnrfaLLsbSINawT6OD
2gzm92ShwOxPSxj2e9rx+oMzR1m6WiracRcJtX1C/qS/XwXD37toUIDKLXlV7Yuya02vKprpXdkT
vvLnUx3zyWqDQB9AQNimjwYpEtxun7mcg1oYgFnW7BQAGxdGefPJ0kKnuoPgkdrn6d0mvAiXPdkE
vFAT6WAVvUo2r0/uzNHr/Ev1ugTAc30x0qZSBvE3RrdM6YFHN13FIqyunHmF9VkCAW1U4xSKs/j5
/KCva2ZrBYveNTUkbJz6pt5hyTGM61y6wby0MMwIag8S9SGu77SQ0IPzY721atCRAwZD22z1DJ3e
yjqxkrZcaREpjEhejSq7mtC0fwpbrQ99U6+ILiptckZKnU/y+bHfqCXj+WZ7uZo+Yclt1cKkvC1j
2KthsBo+Dhps32sTmrhf16Z1T+5K6udamD5wTo9Nf8I/+dBJO/5TWSImISqtOmAJzVwbV6d3YLRD
zg46FXRDH8WnJi+kT0Tk8E9j8v/Ti/6P5vB6/u/4osfvLZks3+eX/KLjf/IvwMgy/8L9saKIOB/b
GBeY7f/mQ9v6X8D7aKMhi+IPWq3/DTBSNPevVUcHwAvx6vEf/g/CSBd/YQxiJf5nPbZZH/6AYrRZ
bGiYr64ZhC+r3oxT42YJmLPK0Uc7QhsT5R9KTZeebZDOBKFfXKo4MtNefET+HWmNodYMWthbkIg5
ZLamoHumDjfPD7VUrccR5tqumrrqwqv31kWtjVodiAzjbr0wvAuy13suSo21xzjvEl/RrKemDS/0
4zdL2fGSKNyyc6Mcz2q2+S7CnmjA67gpjkQdUkw3pZZX6rF2Wzts3aw0yj6/mFyP/9ytl3CnzYL9
z4ArvZAPP7Zge7N2EvdlJmyzODeVbf7OrZxv6Zi295zkzT1qUnJ2ADL758eEIPXqOjGlsWIj+0MZ
hyxgc530MhqynwgkYY0RjxwO8l9lPYc7yhnxlQEq98Mw1ePDnM1iZ/RdfQUhP7/hEy4eQgFx0WoN
0kQg3n92NWx/CE3GmwEZz+NC6dE3i9a6i2fZXrsqoYRaZIsP6bAAJNEmelI481GSFS5a/KKq+1sy
2Zwbm6SZr7luFTtWTzf3MzjMnd9igghUwrsLwjkm7Uu4DL3fGpn4OnCOP0Ax7/+LvfNYrhvdsvS7
1PjiBrwZ9ATAwfGefoIgRRLeezx9fSe7q0qissXIHndERqaUMvC/2Xut9al2MzTCkXqV+cMXffVF
5dFRIZ3rkqpxMhLC0rXTjkidFlxZ+h4mpA/j8Tr0jRFvI2BWDnQwC6yD0sbcDwJax0iTnCpTWOrX
dboyKS7YSRsJj5IamgfNqEjmzvrW0/WOjOUR4MpDbmjNMprq6JgMpBaklI/Xam21K/ger2JRySu/
GogEqHBTPYj4I19rXBfXsqWvZYuUuzs7m6YfTHmYK8UB2tmsDd1SUH2TRkVGsUTQOzBjhDZzg1OK
P0ctFomPwqGTvrUITBy/1atdyA49dppOJEU6E+qnPm2Si0RE9B35t9LavIVcycKsU/3P5TemKIGk
GHISmpwKhEsCkbBDLkloOKgLux7M7keANcX2Q1+6A23LXtYsfC1ypjaLd3pRJ6s+S/01QVtAwuYK
lHVtNcSlK8kxTuvg1KaVv5aMdgZVwv9cdZkoSE6cpSnroEnzkihWSQAmNdqJUL9uyr5przBoKp1N
Xz5IcNUyYwOAJ3wOsNRL9mz6hTP3qe7MYTJ6yiwqG9Yl+asckLBPES6Wf/S+1BHwkTXdaiAPgvp8
W+vk2dcmOIKISOuqqQmL7yiuq1nRL8UiOlILmxunmrt3sjSKTTZaoJFEfWjYMSu1dCFquP7oRLHZ
xn6gr3WRmzujPvci6AuhQ8QVEsi8GhoqVHFKi6Ctniq9D9Z6Hys25a5w0VkCmTUKag66a3l+i3uf
XWXqh9Ut2eGhHfriJOM6WoRBnoCJK/1Hs51jR8LM+iSoQHJM+DcPmtjTk6yq9AXPEBtOOjpAU8yP
FjSfBxXBeJIKnfwWvZ3uIisLLnmv6QQdqNY9QfQyoda6CedMDDZWG+Z7ka9vdCZfEu+VObx1Zkr/
IGFcidlHU3YISUImkXzw36MoCI+km8TOPBnJ1kKpcxbAxD9BGDPas0rYETm5nEbzQwjp8y/kycri
VZtPYuFh2qCraMzW3NJnD2u/uNRJo1TLoJeramWO+pide1GOQ7fq6ES857B7U0/pbyU9wBNmvvQ1
MyLS21KKYh+Kjb/C027F9wlMH4LfplR8bwCdGN5EpW9aBJEkIsY3i4QSskaXyiZeOzEdf2rVF4AZ
eosweDYMj1pU1xLsCuJuo0el0dh6YJ7ENlsZZCBriLJVqqW1VaowiawJbkKucbKvpjF1pP4XauJq
9KOMhabK6t405wbr9KRmwybUBr/Y5NbUP+aZqPYsGZXxNetRvNmV2miVAx9q/NHhfJyXXd4oD9AZ
LYO80rD9zMpmuoJPCpW7mPal5uSZLrDWy+Q5XEOnINyU0PZy3IaxIoEUVZT0Qnw5nIWIZpCf1EuR
eqyNFoOotabdaSIbkCmgrlA3yCG6tva9vvdhV1hGSUlt2ARmSGY0q1h2nP6D0kf05rI4/lRDUHdk
LqOZqIhCBo6hj/zG0jRsVSjaZaApmzo3fYrTlrgVOp3xgvuxFnrhA4giTQ1VKE9tGUmOmHZaDLRQ
JhmYogov/xUmKwBJkZwqKVmJHG8pjaBO2tC6a7rmWOv6ys8zE2CDYIoeBZ5lGZBeEJj9Yuq6nD6e
Kh1ldXrobvcIywAz0MKs6i3aia0eCuusNLbEzD8MQ/WkFcjORn/6oVXSq9JXdtyqS/ayO0kv700x
7O+Zh5bVpK9EnYoH4ALNTquos/FXZLYvD2QuBR1BkMVyljXBRon9kNAYoWRDv4/I2dc0qolaT/bM
ksvWqj+bQloWCqghtXSztLwWVXrOFSunlqMuB51oGyPsXmiXAlkJ/YZAJH1t9HNkJ3mjHvrc/4Sg
dwf+9Ai9bdlZOY227lAaRE3iZn+sb7k8Ftn/9kQB0Aua5myWvEf9vDLEahum1RJCQg9tNfwxipbD
xh986QfdHFptmuXi0X8oyrIFsUEBlqZECyyK9HNfcaQq32na+BzpxgqZDfkQo4OLzEERB8Yos9W2
fa17zniWdmEyHdlLb+qwARQ6Saw3S0AebeU17O+N2Di2zZBRktQPQSEz7yvdXiNX4Ep6zgLq87Lq
xztahAkVubrYV6a/IpmC90jOVloneRPMMdtIp2dfE0qHdsBmGNqFGhFMIdOxYbAEwzf0JLYPhaAu
O3pusLoE3Z7yQXckMnnjwgRNZ2iTTXyYU5ipQPFBvkH1QK5M9UkI4+pRIpveKUm3PHaRcVJ6lZqb
Txd7l84dYfqVmnoQhjZq1FtuTIqlbSTpXUR2ii0m+V6vhWCJUdqDfbUWZ5MiUfgKhu89V8TqQvdi
MRkhiBAZZI0e8EUhLUOHfLUycztVgXKMqUrBlBSsFQfg4uN8Yfg0GGpF9IxWqD1hNB8nf/pQ6aE4
Fb1bpytguU1hRxewGXpbbyXjLBtxeYhEipkp4aG2KNaHEk4ibSihO9N1BcFQaE/k33PLmmlrGbHv
3Ros1ZyJy6Bs20tfY7wtimrwMsFfWbM8vMrCCC/PmI1NNw0nP8pXE/nrjkrZcp8I2royodNQulvX
QTO6oyG8KMz1K6kbezuDWtDP+jkfh2RVywFaZWDAz5A+nFAAKx5azVPIDskZaqQIXQOD1h8uedYk
bttFT62lN149hk+TzhEHDuCM5nhu+uihkIZLZqpba2iIopcLkkgtOkCDLB8kQ9gPhlU5IcUr1gXh
dZzEg6T0ayUrz5Yybbqo2WEkH0cbAdroWiEhn/Rq91SeIIaK2QsEm62u1qtiBOBQoYmcOnmnauNd
OUHuiYYVCPtLFfoPOIIviqYcgqTeGWl4Sqyu90glIKppFu0UhIUTTeMPXYxoL8AbTcy11darZgBG
U6lkPlJSV83Jo9O7h1WF7DOJPdOMDjQ63pQxoy8QLfs2NuG9MARJgvkiqdUlmIjZoFJxjEl1N0zF
kxPpWDdp4qCKdqVwFna6SMjlLL7lEuVmtK5uKIyRW6QQPG9Llk0D9JilIM0o00rsaURHrafoKUJa
/Ygj9Jp5ad5Vo7SbY771pq4ZCwshBiSiKRejag8Sv2ibaidhHxJaZ4QNYpelQm+07Ax4vPK90Ejr
vMA9JtbQtzNwSmt6RxBva/ldNHmICRVFS1AhiyTCjzJVRUpVnb6hi4rwI2zuwQdcYXIIZMD01AzR
g9uQcKyQvlcdncFv3YIuyEYNZBnzdEHUSGf2P/qg8B2CnfedPggbJPKLmU+bV8V6IkbhZaxz12ji
+TqPKWQLhR5sgiDSaUBHe+VgSV7bp49a28N4LobnKZP2Wcp8Q12Ie1vS9hHkRoIU0xRuOzbxu9wb
b1gTllMjbKHgvt76NVir/CPD1AL/ZwLRJW29EjeWTazM7MWhHni1WRIhEfTXmsQFBCv6muvnUvT8
EEflB4SMLd2GkJlmBLFSKZETNfRR4NqF29FSWb/FdH+0DME/wNxm6/eN6hXtKKxnZBIxoWdFTmM9
yZfFrMciDcMyZs0aVNhalc6GT/ORzV1JlwMQTa50EUNmmS/ktKqWpMBpOf3/uKQpLI4PIBDGTRMI
2g+EKcldYgF4a0A0AJjIrjNyHaRqQu4OoS/vgDizERFbvXsQ6d8h8mF9TAV5eMtrGWKWnIWk+CqF
eY2wnrjE3oO841vkrQto81JjKT7g5M47gZrfQx9oFswduk3toOB1gCRdulNEY8Sk4GktTEKBnVuy
9yVEjvgK92dc1aqynxU/9AacQod0kqOPuJuN1kUUob8IBCc7nUouriOxrKbf6CeobitrjfZ3lG16
w9M66iQExvEom8s5z9k0BVIm70J/jDeYn2hAkcLg5lE7n3xT7z1wPOOhTor22qItPyrggvd1Yj0X
M7raiDS9Dz+VJN/2o5btjR7oTpDwjhZWW+xqRsGlSittV9aJfiUcI16ISqcd2lxI7EJOR4xydeWW
Ahp0ApX7I4E3+sPUE9RA1E7HJmoqm70+9Ma2iaQG6rzZ+OfSCjI3kQrBoa3M59RX3WM0hfIWKZZ0
pjhQxvRelGSPtDq6Q6DB8tcX6ac6ieYnHm+s8UOVBHxdTKCPI2/hp2F09QLiuvyGriHdibSdHfw2
5TbMahprtRaztrBIuYXPEwyIaTW+/U0yDNAlg95YVarf7jW/xc4TiR8dshovEK3WVf3QvIsJ+jtW
llRdB7xm7tQMLM8yaR2SP2cnvfkOdc0n25h5qCH1LxFHuqahWBbTVgvm7lKTzExVw4hJlGxiucpd
xIxStInUQKD/j5abVZN8SkXe22knZiRSmJ95Q6JesTA1XocTneBp6vaiWkXS4FY6HEOXPGXCk1t7
0kG3LMiEg2OeDr6eLcbUSAsqXoK0b2rNV096YkqPrQq11NbGGM1brxbBJVOnHe02Blc62GsxDCAi
yVGRLFu5Mh/zCfcBBjt4uf4AKZ646IXO2bMQDRXa1rXsSVJa7UrgfCShgIs3R+CMxVR1Cw154UKq
oMoRdqR5GGuHVQ92JqZavaiVG2ueuHtka7mXZCBxYLSrDp2x1qVOaO6w+Jig0PxTNbBakkYIL+za
xmXBxD87cSyT823wuEjHonOejhvSoMolW/7r1BNUzAM21/4UETrdVou4HYJ93IzPqjl/6NEYQ5JD
SNUrrQDRMVQ2Yekv+75ek+/Iwt0Y2O+PaOusIuh3YzC1bjpLmjfCWl/0ZddtQEvW+7I1B3LX53Qb
Tmq6ieJKYompKE++pf8Y+aCXATJTVxUjoH6pTia6302LIlfviItdGZN2owHHpG63ctA65WiRkdb6
+raVc9PRNIFQD7IvPb/M6zX0WULG6EQxWaIgO3TZQh9MyQNLJbhGOYGD0+Y3qw559dCMIOBTdG+S
Kr6sSe4yJwv1s6aq2xoZBOFEoPeo2jgaTUZU2Elc2YWFjaM0xfUcFcaObxkrSU1cg4DuF5FbqB7r
sjyMEZysUBdbL1BHa1NZAy1SqljxY1NkN8YteiOQxulbiVrM1VN0F8Q49ovGTIrlOFXqQm0CzQlE
JXOjoXmNJoCHoZkXThGZghf6AZInZOXHqugucQDOzqiDh15E52VMQ7Koq+kFzh7ODDC+i0wurBUf
vLEKRn1ayJXFdA2KosioQ/SwkJ6mLK88vw9rgsUJHR9M5UBfeToAuAK6iInRZY/RbbUEqLPSJAJr
Ik2bPHocNiSLCYA2b2YgQjqltUPtDsXSlp3aqygnn7Web8FctfYwZ+khJpFoH1n+0dQAhGq13D8r
lkBmEIhVGva98knQiw9REfrevdYzDKZZcCbJNNqZQs6oNiuW14txuDJVTXyWGJkh0Iu12+aVsWeM
jx0NGuOKfUy6YCZAlGIaqTPCtVlMtaGtxUbrFqksjU8z9dVFQ7zXjkJ4dozHAUBQHOdvgo/Olrgy
LbZjS4uftTZPFiXck7XPxS8aMu4Xldyqg00N3193WZhtZKxQnli34sUqtRjqei1UTkAKzr1JjrQj
Cwpx/FneXfNcULZsxkvUqUb1iKZucCScn/t4yK214KOHs9U5prKJjIndEfAi9JGZ6R+QEIDIq6qH
qYO9OvmJ4vSKwdup1CVydzkj5TV9laHHIXMVeN+y6mFWlYMUlOIRYRagYsNiWWZUeQx7URnQdyST
ZTzIsZBiHJKD5WjVwkaxdML7hDSjClHcW3oiiSwcx3waQ9cnLJvVoiA4QONlIKCKaUva/MTrEK+a
GpB4O8QyGfqFJdlyzxoUDSHLm543RWWl3EgvGdKIldJKVJ0VoWLsKE76CD04NDPT6xIK9jECV8cy
S/3U0x47qLVyqEt0jfZsTCJCOFFfC0izQM/cS2YEpZCQfLsvQOklU6UBgq0ZJXglzBophtInjtLq
D5WgNHauIinLZm9mmzgkZLd3OdKx8tmIzVXsKydlMl+ysX9jLaWxxo37ZTWYLWlC47tazqoXq00G
29xg39E0b2FAAE5STusbDNstK7FdS/Wgnfjm6j2Ss3ZXM8evslhq3DJKp1VYBeNCL5XECyKgkKdE
LpIN2r+9Fk2PSjW9gnrs2LIN0xUSdXNRByocxFEEJN/Xmb6QW/lYYs0ObHXEEpIN0mCr0bDtZMKt
ckTRjz4BQ48aWHk4XaawLzpWz2mk2kZJiHYAQtFBDXzVe/MBk+G2oBPppVmCxExjiqsD3a7H6pkw
o8qVfdjdPeppI1yxanCp6O4mXBAv1cREmoQitqd81RvddaijRTuaLvLUi16mJZpiw9NiaiGRWOzN
uZdZ/OZYE9CD5XUUnQf4hFTA3Zo/VGi8i3FXrYc8WhujdjAiuIW1uI0HzSlVeTkH8Sao1JU5Z3cj
LWUvjTI0792qKxgvrejcCN1dH5a30GEHHPGKoqoXjtmiox5iZf0maCI3DdHk+tJHS4cAeoQ76c0p
F2btBYObWw+Sm0rMtnPZuLC1CHatMYxO82NsZKsZZZwWapCBb3kKhp2mwrau+Hpza6sYkgfXbHAo
O3ijMDq8GScYXZ6lZQ9lRoBAVD8TjgbdlL3xbW8zB5sgJ0ZeKz0+K08Vpva5h6pcJzgXq8Yuaxnx
OiiCzWTp937ZOcQ9LVK14y2aXSupPHIuWdGGkAwp/esy85tBRjz1dzvI3jOlrA5jZjUryGwus8YG
KHD5NCjKBkrpkgDttRoyrUf+uA4CiEQFSScqwTFUd3ewFJbsTHlXfWWXt8OaioEzhmjNONMkKJ7L
uHZR9TnMH26WlyfaoU+GwDBoBkzaaE0yLb/kDRUkS2yprRDSjTyb1DGJtoDEw+igQOu70WiWod47
FD1OilIqThCHThrSOGpNT7CSfMet3Fuaf9ei1knkH8og7+DpeWOUnNRB3ZJcnJD70dzpPgxaM6S8
PPKXUH5mt2PJvdcFwS6wCjpNUXb1xWqfTpS/mNGVVnbnCib1qIslFFTlHIRd5czWy5QJxISR3cbk
QYFUWI1yTDrBTTOkj7ukbvaNWTJemHuhK7dpU7kp4FhdKNa5z76/4xuzRjp/djl05FoX2blMg53S
xy9D052m4IbGk9uNHM9OiM7sQmV9YhmQuoXftQtdI9ypU0dbEG4VzLqy86Ifz0oiU9fWUI/PbXxi
wj+nersnaNSbxYQKgkxtjavHPc1q32q3fR5eqqgEMmr02zJtFmFHJTYdxGUUkoOnSkTdkkLYDODW
qDud4MLsVCVLsbkPl16brsTRgweWtyiHeidXmmHRKYBYWovR1BdKUM+F0nltJK6i0GfzyXvF5nah
x+qLAu+ekgQMS7V7qCHQLIUU4UqCRFmVscMGaf0uDh2zS/c5huMa3c5aLSx3zKPnPjTOtIzusa2a
lN67l1Tpt3NiWmuaEXcqo1ZJc5Am5761wrepnzZhb3l+rJ8mK17B8GK4pNsDgyN0a9/yDKm+DBpV
BXmwIkeKxm2lSmstyQDRaPfmLBzJAm/sAlqf3QTqtYvyxvHr1lGDdD/02UdcgPsFCFSOwtHSw1er
6QWHwgs6a3Z+t71cwaUPQnFkc+IqYrLV0nDrW+Ml0atLR3KSE2rNJi+bA/PfSxFZqoNf+D4FWLXM
5Jb1k2EuAtqCTjbnR2Dqu1rukqUvzI+0sO0hI0GPOOI0zGc2Fr64M2cxukoBG3Ghi9EAz7TlIAwE
rDR6ubvOUXaXxMPohD51kkQUggkNZM2+C8T72rAQUUtiMu0GCZNBas2HssYCYzZ8F3wf6Rq6sLEM
RtU8pIwhq7YypPvp1hgUA1yeuWS2k23IrQXxU60cucup+Jh1jlSe5ewTvFIQOrVhzduIdNy9rGmA
p0G1VF5RCeFCquvbEsjUIaoadJGrNFklbRpes9mP3xJFjk/pVFH2SSxg2soAVwCmu3zpp0g7Af4U
uRi0x6vMT8SPHgcYgmRp6BiI/Ch2An8mKlQM39KQ+PwV9D0Vm0QcdM+4FpAfqkMxnKSqQzw1WmbH
ZCWj7OfvfutSX3ZAtdTnivbhqkhk46pE1vxIVrR5LLPePAgWOVsOhaN6YYH6dJteFRdhjeGX2qHy
7AshyfeUklfFkFqjraV+6emYpZyYPlxKMvMtZ8NoM883ouFCsqmwmFjeLPyymV1JZg7LmyB6tSpD
oWQxd64+tqNDW11hPT4x+sTtuNW6UfHoJ8gs7HzrovlpSpO5YeOYsrhALyvIiidRJmFgh5Gg9nK0
NydN5xnl8vCQ5v7o+GzdN702mK9hZjE/y5RBg6RTbdPs4Aqo6UieQAvhSQk+iPtt3GKaIvSpsEAd
MhbKVSPn3cbs2BMNUfMO6fzFaCEgR5QPFtKQVHddpoqdrRZNv7PGpFhPc5dca43KajlEVGUorLoI
zCTHKLTcAVJxFTNKPz4DJV1JKqgEF72Rc1cM6LStYT0KTbosCQaxW3E2PMOsym1V1DkfEENbFQCf
KKRDQdHdG6m7XSxxTrYRBGuUCWd6Q8qF8BXWwVXNbxeR9bgjIv9Fz2r7cWzGeZ0qKAVlQPQN0l/m
fy3AWzFA5F601FAB31Br6hGynarIN/d+YQiHqQgBNBn9WJS2FmGPCQuQwPI00DPL1WCr1uPA3DH4
t9kEyYU9lEF3iBpFQY8vxVs/VOMzCeovVS1XHgWghrRQPUUoO1uOYGhIwMWCiZ1YwPYg9kZBXjV2
Z8T5lpZsOi2xrnjvLVxFXdG8zxJmNSfo6syrjKE7mqWYsV2Dcg47R+6W/WDNLPpZvrHHN9TlrDZ1
y7Igppte48jlW6N+svdrrL+wENuNmpQpydnVzRCh42vpvWwc41VHBxQdfRD7rP3lWr0jPISES21U
ZoeWIYkDbTBbRwIABMT7kzCxYmynA0R52lpSgA+mkbJV0kch4aBDSEmn1fYRnTr+TkE/lD45XpoQ
U6bUpmzGwFHI9r9meAJa2UnhIpYkgWGwGRFrxERQMOkEouwzdPvsKorUl54sPdbDJ/SbKNzHkC6X
a+ijqKz/hc+jkirakoughzJGq4PgZvpkbSUeoOs07fJfCfLxRleoWZQxEFE7jDisM/G6j05cTuFD
4Ctsj//S8Px/fd5/yCqKtf+7Pu/hAypz95G+/izQ++vP/JdAz/q3Kd78r1h9Weki4vpvgZ6h/BuB
KomAhEpjVf8L3PNfhEHt38A1+HsMchhpNd00uk3RteH/+g8RVd+NFWGR6oNSi8B645/o877YdDXC
rA1q0LAOZGztEu/UrwJONWmBH6IMcF1v76727u2/nm0v1p63dGzHXjj8xF65q2/kelz3T3K934/7
RYVMrXMU5mTyIfM+SOJbHZ5/eg5/I2WTfxXp/X6AL8pDMU/JsCo4wMNxtjP7/SWyT5F9DOxDaB9O
H8v7zefT++Ybw756k2j/jwrxt6N+dSvMme9rGWHn7ktlP5wL+w6Rlf3ET94+dnzMt59/LBfPj6+H
7cNh93r/eb3fvp8H+5vzsH6V1P1+Hl8kdfKotrJ2O4/Cfno4E+5nvzw8PWzfPhgQ7Sf+eSFMxr57
O17Wx5e7dWCvL/Zpfbmsd4fLZeccFrvlZb28XDa3Hy02m8X25XrYOZvrxnm+HpzrdXs8O5vP7fWw
Obvb7ec3T8+6PZ0/3UfEqz/7MaAVJWXD2onzf7vdSs7/7e3u4xTYd3i+OPXLx13E+bMR4YfF7d/L
j7sPLuluvD3hR37nY2mfnkP78/X58Pn+/HoO7c3rmTv+fPrkjp+vnw+f74VNFZ4n9flQ8ZI8nXe7
59f37ec1tM/v31yTcrvnf7qmL1rpMsDFw17VdzkQT+D8/rl9O2Inst8uH4F9OXDKub173jy8nl4P
qz9/Dr8q1X9/H26f40/+lnZQWQZN3E9BX1X6YyS+BMkpYjVMXxRkwsOfj/ZXjsmfLvX2cf50OFNn
VSCgxHf3L/un82a1fzm+bJ+elsu77f4psBe7y26x3OwWl8vxcvSOtzdsc76et9fFYfPNlf8F3ft6
LtitUMmjoKWI8eVT0E0xos0Q4y6ZoPCZd3WYOdGwE2tzaaBsCUbDrgzsiUryMo+vkaAs8v6i9o+q
mtEu2Qjz65TcD6wvu7vYkA9/vlN/955Te9XIWCLeh1LIrzdqDuuKXl3oA4+jZao9kmZmd8J6nK4m
nhcATni+v3kP/3Zk/OmYyhebSZKSq2/QFuXbunsrGJ8ukf32dnrdnV6fT4f3q2g/vH/3Qf82GqMp
BoprweC5TWu/6cAFubtFQs9uUWHDN8hUxdqaDYE7tf3848/39IszAssS5jqVCHsTqrJBONaXJ15q
EZpcnB+u3Iy6F6qK8jjMaaA4uWb4myirZaiffhu7VWIiQNVN60ecs2T7RzLx/3MauoQIn5mfef63
MUyJRIgCppuS2X/V5qCNHezNmJTTObv/8zV/He//umRLvuWHEZyFfejX96gVTaPSi9AkQ7ms/qrn
u+CVlNdeHeRL2bXfWda+Tt+345EPzVMlCUcmk/HX4xlFB5GqJg+PJrF2JK3FXxCvmn7zdXx9a25H
wRgHSATnn4rY7Nej9DU6G0USDdeg2+RSzXvN29vGN56+i2f+u+tBgE4QFDhoGHBfr6cLKzUpqOwg
ftRdQBCyPTRz6/z5Kf12FC6EnETWerKIH13/sujBf18bud8pRKXW0TLBcWjTCw2X//QoKqIMGRm/
CTjBsL4s6QIq/UOoG+ieKoyktZWjHwit7xIRb/6RX6YzMiVViW0jen4wabjBf304lpVaMJEopk91
DBYjQfpkOFXTrrrOX8dGsyDL+LEgFaPqDSeYyxUJtQuh0j1p7FYSjWEauAttnF+Jq3cxctFB6Ueq
cNL9GH+TgfPbe/TlVG+//tN0pDf0r7Vb3R8Nt7UJK8lyulYJXSmIvrOE/e2hMKDcCErYXb4+YhAO
WH0x9LtKHhcehJ0nxaShE8UIfP75Y74ByLGEY3YjE/XXi0paM0uVgowFX8nYChI7TOaL8h2f97eB
hVvHy8ruACzWLRby16MUPk3vsVJH0q56g9poBHFi6OWDPiGiL7HNrv98VV+PR/4T+x1i7kX2I5r0
dezuQwX5CJ1olzhX22zzVR2onqwNmwJlxp8P9dsb/PVYX+5g1Ap4iaR6cqVdfdKO3UO+r5+sd8IW
qUI91tv4YTrNh/B1/oxO1sZf1O7wTxcnX0/hy5pwGKtUSAdOoXhQruLFOKqH4lNfBhuF+GB7OJm0
fO/FU0zhZw335Kjcqd+MsV/HJJS9RILjIQPpTin3xrn/+dsQYq0U26YdXKlH4irF2vhYj339zZz8
V1D6z6swDkMLm/GAhH1sPl8XOkGp+BKK5MlVw2xN8Wtwp156MmlMEDmCV6GmFpwgybhXpGE54qPp
rHsjQy9Z+jJdbzJ/ULBa1dM8eMSUknazTethlamNmwl7GSGwJFJrQaeqxK8WutapeWuHZ0l6Hol2
8Mu1NE3LWXyXuaui8GgQUJ3oLYZ5mg3Re9GWL8xenkbnyv7zS/Y3t1eXRGBbLHzAHBpfHnARq1Y6
+1xuVszW2wgD6qXI0sU/PgiLK/VmX8eNyQ9+fYYx5s9Wpm7nqlMmen3dn9EBjf/I6slYxoJKJCsd
OQ7IP4aFXw+C2KJuBLUZXBQEWOQTM7fT1oz/Hy6F+wUhASMfx/sy5evWoPmGHA9IABtlR0zk5Kjw
vb4ZZX41uv3va4GvwxBDyh3ZAl9WiEg5dSms+sEdk4TABKrdV0uJ2z2RpiR8Yj5ykmmUv0mb/LoH
u91AQNHAWVXuI8ThX2+gH2RFiuh+cPvGLDZGXb9WuYyEck4FNCiI/RIQcCH9a7+T/vlbyKFZfuPG
Zm38NXZfUzIhz5Kcu6opyJhrgaiBQZe/Gc3+5l2HoKHjK+Uib4i5Xy9QMadInGuhx+xFtk2spd0G
8vX8TSat9HWKuN1HgntZ2JATegO9/HoYgWiQumiyARQ1kUl5WmpONcnBqR8mc5P4k0kO3Ah5T89l
fosiLZqhaJ5J2Vyp/aDwOg2GHafZXQksLlKlb6KNpduA+WWkI/FOZ23M6pjYii93IZA7SsXMlq4E
j5OODAFLbzURF8fUIp7O9hP/out9vpolBTddLgXNGTSDVjvmlBlIP7vAev3z8PB1TcINu0Vz8zGx
ulX4dH+9YfQvdQQ/ZG9SVkfBMSloWGhEeWk3fPf5fneo26//tNIKJWu4Vfs7tyOl6RYvU4znWJ2U
YiUWftN/M1jcVuW/3mpKoAbuWLgAYAC/zl1aaZIYRFaP25PFacu+PJKBNeEC1MvcQUIX7WZFXCGg
vZSi+B0r57dLlUSiam+VXSZPVvRf7iqOpdr8T+rObDeOJUnTryL0zVyFEPsymB7gZGQmd4kiKWq5
CSTJZOybxx6Duewn6xebL1JiFTPJIqWTBErDQjX6HLLcIzzM3c3Nzb6fYikgFWmGBh7oN3YhYbUJ
+pRBIpRX3vWJ1TOrUMnUJt65wplr54QiT0ypZJBJNI7Kj+CsvhZa1888a/jO/b38ynrxZKlSWKhg
jiIbz56iqTs2LElpRuo86AQvsuqFPJCWmDVjc2TWVXtRkfjOdtYlB17k28uXbfXJyrzpeXKLGF5Z
l3cMKJEoVhCVE8/NwSIrVSpORQPcfSyC7xS9HWZ59prc4JNVix5x2C18ElZI6qy3TTbUqp4guwnt
UQf8KFtxvBQJFQsvv9eOtZjTWdnEBWAKghpGqnK7l5S6IRRMR5TUcLG009QOk+qiZ+kvPw5U/Eiv
eHVPu7OmTYZzJhAXS5Z3NrgMWjg3TiIlTbSobkNyMg9S9jZQdEagvbK87Awgr2Yh5jJdYeCxU5K8
Yywtxw9Pi6lDqOtQ+eRFhXcVgsZ2Xx7A53qh/BupWACxuCE7A+iNE6+Ksq25RsX1wagE0UpoWvDK
Hv1k3LAEZBIQnZs0aVlTtj9T2Je+mY+MG7dmZPClEGC/kA1ZJMtGlNUrH+nJK2n4H5aCDLY+af7t
nq1K8jmksaAyShsjx80nhXiE471XduXdAKjJxRN8CAWuDpsS0mM7Bj5weZqULd2EBI7sI6vQiYpl
vkY2iS2MRP8kk5kASTUrh9H8WHQi+zYWNoj5Sb0iWiRwTWpXDcmd+56KRNyQl59FazuTxFlOTke3
CCg66ChcC3wln5eU5rSH7ahW6M5EsfPpZTOYPsCjJf/Hy0wnUfRBOUqYO4ZtDk7ZDpJISI0ylE9k
w9j1IhrVyFtQH1LcK2w7xu85vnSpoEPIyoCgN91u4vqP9rRastt6NLJ0jgpcuegiZ5huy/NX7HuD
Stl+MzxS9AFVeBm48Pa0Jj/qJiYHxGunAomyJ5OZbF//QweR1ZXbckQI2y4uy4QMLj8I/WXV9MGi
tiuwn1Q8HVhl5R9SDax8eXmwnxro5CTj7eumOjldO3tOatd6mEYkTDuUrB6GkdEtI0ShX3nzZ3sh
+q1wgAFLvmufpFyHaVrSSySM8NIOguC8i0im/f13YfWYohiTysWuWIhUkXGtCT0heVUls6eRmgOy
i39Ppg/NVGwFD1tVp7mmoh668xFhtUpJ4SS41y1Fc32nzg2LtI2/8S68CREmOtJ3t6wRREaJ+wi/
0lOSe6TD0ATxJwLqy93s7MWbl4E+ovNlkHe0dvHjbJgVBfR0k1S59EmKYrIMw5FarTqoD4j9xUdW
SPLRy50+XYEVhT2SOAF+3XRA2x7BMaz9nEqnZG7bXjNX4l4+1GNStMdIpFcvd/XU8CC44Dzi6PCW
hEu3u4rhLhqqQyI4YVROREpGjXE0JnExf7mfp6+ELVDaruBV64TNd9Ysylp1ucqJwGakx3wtYBZm
JeCRUDVh6Naqtn65u6efTeWySyXbhSgknK+d10oUYVbs1nSXkyUlWCWM5dAN5N0UlKcfxNRUHMp8
2oPf7XbaO9nSENTAK9+97oioEdOkISGPV4Y8sTCVSioPjHJKK2zEYKB/3gfR3E9T8Up0d+cUgJky
6WysEdgCg7vZ/x4tnL1Q2rqH7MtK2XknQW6lR7HlU8zaD4Prw6sjeTOWPpSKFs1lMB6vvPfTrzt1
D6GHxYu7ot2IpYNqRUUcy6N0BiLXqQgzold1QPLBnMosEnBfHuanGyCRJJkkNYdQDJjdndMvqSSi
J23bcy05DFvqx8cgXaapEgGySDUCz4BbW+UVC346U+iUIlaTjXA62u9sBHYr56luAsKFeiEtpCYm
qzOK+ld6eTKSEB7Rv+BYBYGRvXD6/aMP6TfAghsSWqlkHGUqyKLrhFu+Q7UEmvLyID55H+wEJhXC
9CwxKpdj2z1JVdMIEaDpLddBsLRHLmIAmXWvvM+TiTj1wg0Whonnitu/3YsP/TSXgB66bVdmFyrZ
mt9LnIlvAOv1qTZ8yGYk+JhXL7/bk1Gk10niCMAf94C4SNu95iH/UjQqLGKvz44zk3riqlWQoyNv
dflyV9NKsuWyMHhcDkBt5LhG5HHHLOAmO/qo55YbqJa45jTSt5/MJpHgSEcoYvlnHGXJ1Kuj2qfy
UmshuLzirz/zITmoKnheU0z5SbBFrgdabVrDRdOh+lpRJHNS1nYWvjLpXutmx17isNXCUQLXjoxz
d9G1euGDgKrS311K2O8UPCH2CS5cnnjq9Vj1eRRADunx5u+11NDOzGBwLkhlLl95oyfLCF0RLUaf
YXK6kLPbthK/0ZOABdpA3lt4PnXwifa9zrX6kxdWkTmTHNaTl43lGbucdgasE1uZ4p/bPSKMJLhO
TAxX6/CKpEIDWk+6ZX2dl7b+u0dS3o61xCDlg//g7W33NZBWnuY2VfFB1BTHTSzlZ6oeJq/M7+fe
CDoqYXF8Psidk9U8Wq+ioc1SiWM4Gc7yxOrUJTDXkIspxSyn7PZXBvDpJ8POAaQRxtXBs+2qFZW6
RVVCVupuYooFogTNsrN9qDeFfqH1yW9eXJhohrIK838ULheJ6e58LilQG1URie52I1Xip33gW+lB
KPdy9IolPl0l6Ugj4M9azvFnN16KGhsiAH6hu1zH6Uun1YbPXVKUFzoBiyOkPaUvWuHYF79rjHSK
uw7+FMVC9rXtT5cSP2jhcuv4DMgTum0EsISagCKxF8Yo5a/JCD+1FIWwBZN7+oCcpHbW5F5H1o4s
X51EerM9iWLUNrysVz5O2teLl9/s6VJFV+QwQCOdouO7m44SFjF1HYPu+l3bLQs162ZUk/7+SrXd
y47p+0SygwR2lZtCxxrmrVHq34ZSohKsbFTp8OVXem702F14F5xn1vmd1RffY1AHtdUnIVfKX6Na
WBd+YFEvLmyjfmX8nu0Mb8fiWKCRELJjGWOYkPzR8GaB5hlLvU7khRzq0qk6mOMry/0zE1pjNeR8
Pd3cEa7bNsIRob9IjehKsZrqUzBqpO/YsQwKJhkA0mXpb2+WoDHJRcK/IpcG5uJ2f3DxhRbmlU7d
dW1dtansHzpWmr+yKj5jgBwEmMc2LONpsd/upVKcIkcFQXdDWJIfM+jNR2kTRZ9etolne+EyjUwX
rpycXS+nD2rqwC2WpxRs/Awaf3CgdOPwijE81wt+BQd6vF5ypHeOUrJoqp7rZt3Vi6pqT3rLBqYE
V0J6pZ9n1kDYBgwWSyApQpuMtkc7iYDk7gPX090MzkAES31ptEnErTgZVlUBLS5Vylc+0zN2Tpca
Pj1WPr3i9mcCiVEaHbJzVBdTYy9lHpdiunQVZjBTXv5Uz/XEKssEJgxJQtJOT0HgRX1IDN71pUJP
l71jDBIoJejqqGvY4beXe3vukz3ubWepNXVQy12va64h2TmXXXFIeaJfLf9GL2j44aWRtkmKzPbo
ycLMnWYAEqUkkbrsuaw+ScqoemXHf+ZdJnuA0ItR4KntHCCUqDaSuKbcFthYsqjbTj/mQuw1FfRn
liF6cehInlyl3SifhnZorbQTY81BvVlXimYOCXS89jT41UHVZq9gbZ99Kw6SFgl3skyoYHvsMjM2
qS2d3koaoEXZfgD9o09f2TSe60UzWOVIIrLxO3d6aXLAsWQhYwe9pR61fgxKJrPj+W/bAaFaooqb
6ANZvNvvEvVRNHgtdgAUg6paSVKPhBkGr4zYMzOIXiydswHhZ2d3AwyEsAAcwrGjsjv67KN71ByI
IUyCz4meWNIrVvecPTzubWfRYz0dKz2TwYDUvnVHxlCxaExKMOOyIjFKzar2lUGcGtw+RrKOs7cT
YYA8xfF/exDVxhLg3ZiyhY0Sa5Ta5mmWIsXpIJqxoEzcoUAu7fN2LqKuVhcvf8Fnll4yk1QSDFEV
Isltx05icL12GfG2lugsD9AtqkxUbeZaSKW8YlSHhEVAYEkWQmmvDPRzJkrYUZ5uMixS7HaMh3N6
UEdC1dzRNNL7vlaRNgNf85uJO5MnP+XOcjdHTHDyaraHF5yN0EUwaGRJKNKce8F2Xtnea4IRz77M
o16m3z/awuzUCWIzHDWXj9YcE8jxDkMbkMrLX+u5mYAPSE0VOQ2kmOyYCtxwIZHLQiq3lFXo042V
pZOpW8prsjpIlnu5t+dsY9KNImEGHhL+9PY7hW1iGaVPbxQHOtQu8rlmGXWIZ35XQHwwnY9tJ/uv
3ApyuTQ5YlsTgsXeIt5ODRj37ywu2/3WHEfUMVZb8ifK+qpQoDUf1lpYn5I5roF1KAxAYJlaSd+0
LE/OULjrSDQZCnuRSmNkLWMHzwEpnTq88CNtcGaVrvSnANh0ShyFYSO8oPnpZVx4pTYzIxDpbm0C
0V4SKK0Lty314NLDVQQyXtf5iV1ICZWZ1CmGs8I0YUQ3Uq9+Vkuj+pbW0UhVul8gqNHUubr0rdEj
6b7W9VuYnPlZXOijPY81K0IcmQ8azHW/iEm/a6y6Bf6TD1dUjitHIphyiXNEt47lSLbWjuQA6ks1
rz6ISy86hSric4mteQ5S75URfSSTOs1cv+ySQyF1sb+oS9m8yXXuOmdNQ6YCRZZxfloVoiwpgywl
WLzCUqGsRpH/rfRk9jnDr3inSo60k8GUB0CeXmNzUdq2duEWQ5R/iQOotIyR11xx5RJ/a9raS2Yp
J/945kMtu2jyIhqoLSGSMYPkHn41VLsaqUU182GpjH115ytSHs2MroqvHDvRhqMsq21YqWP2CQIx
VNw0lPSrVstDKnmTOjxpCtPK3ai1WjErK3JnEn8E06cqUDhc1auBWMpFKZ2jiRV99RXiiG4d5Haz
KE0KX12LHM6anEnIkTMmS3c2VmaKqjlQuYLaA60bZ13vI3ipj0V3CLJVIB4W6BrSJygFfRsUM/gG
zAYCl6h61TiSKKBu5w3JvuuKtP9Twr8M2lCBRpWNshcg2kb/FPRPnS60yLJXkawTjogROEvdWiH/
1IWRj/ZmrSf1jVV0kMPTMNa/tGIQq26ojDPIGub3kjRO6yQHJ9TNmtYqIco0nTpLHRPehmzX1YXv
gU1zVd0rI1ethqJfjKZFGW9ecOs8t4Y2tRdtVWhHRjgG+JiE30kclTUCd8AwB+Fqsa0dVU2R3sRq
n5w7QK7vmiBxvgQJIAJ3JMsAqVKRflcKvfpC2pj0OSwV/ZaoHyR2BJjsyDWJ5pYLy2rloyDUiTGZ
YasPC73JdHJLtUbr3SxAVBSRMmivFaGPK4ADSCLnmVOfwwktLJfYFfwAivErLmUCMznRMKD7gKph
b47ibyXPTGDNfK1Y8y9bTkBX7eAMX2EON5BFqwamHfTDrpglul13bmCV6kKFpp4uUZv1o2VODKlg
EANgRuy43XIYpeoA907qqGmKrYwgXFOg66Pr43WatOWJz31NuACqrt8hVwYs0VJ6Kz40nbZcCK03
PFcQ29AnoukA8dAXzoUUOGNzLHNh+4X72tFYZq0mnZVQz75LQJnqI05O2YnshQWgUZPQYmjbib5E
ys8/iscyiuAwccXs9iBJ46VEKnt71KmcuJdjNSZnaOYZ68S0+wuzzEaU+aJWqDPBEFQzPa2FPAew
mVxJpR1cS62uf1S7CpVGf0C3kMzxtDbdOgnt76PSlx/SiPlIyDb1nQUJermxTIWSHrda31tuUUmD
swg1lYVKsza8Z9NDejbM2yyaK1zXUefCOZ2xM1rjhmgVwnxBNPbXbEKmddBUA3ieXpGyfqlIqjHO
4Fch8dbbcXSuDoEtz7vGMK4aBT7ivNCGoJr1tWg+VGOa9nyQCsJ6oVo+2kexNOlrMukVt0Pt2Yee
USry3C5rGNKg+u5gAtiUwSdB/a2pqup81Ar/Uw6I67vKVdc9WM2SVaNPGu64lTSZYzgxShVJJQY3
1L1sHYa4WjORj0nwsZSpyoLJMQyXUQqOnXLAyL+FcJDeQz61h3mP29QeKkOQtbM+MB3eu26v1bqp
jn1DUpMZgL3oSi8rc0WAqwyXcHa7D6S6Kvden2YfJZhj/cJGOmrVlUzqGTKR2o0DEqI/bLjXKWZx
FyffIUN3MpnczsTt4KZpHmplnh7XYdjcah6qHghWSv0N2fK9vHQY7zMDKJfH0KVYrUnN09JMOeQs
vF7QpuJLIF9tyeniAzUN209B5EmfSAqUVoM8dh+mW5/vXQ6ddFanmnKdtXbakMcXIhWnmiNImj7s
yUAIjJ4kGX0sSXVLwOEda1na3BJsqK+6vsHYTDtrL2VUA26DQGNH6DuAwDMnUcqVb7YDS2PksZMY
gDrZmjNwBBQxBZnbygAUXG5pvGtUeZ1MPhmzkH34oK7j9JMmQ88GqFhp2bzokyJy48iJz4Ve1Xet
lnlHfV9Xt6iEeonbZHw47A3j3fCWrtjYzBsgmgbgnErpryfNum9FYhZiqbETZa7l42xKvTC/Owmc
VZANhWhnWqMXeLya1H5X4hAUQi/J5oJ5BXOBdNvkNLZA880Cq1MgT+YdVB/+/8omJhfHn+PRZr1x
aimE8UqCujeTS1Y+F+mh5hqSidUh+cKTzgBnxsHSSECr8rijXx53wYQ5kxG0G+fDVOeyHE0f4pdt
jTrCvLFCr07YqsFSNwvgDKzvxrVnj8ZwaEpNc6lKOPULXwpyRCcowxspcc39cuZ1aKfOtLJqv2s2
MGlWjiCfaOqpVaFp2Ds5i65uf6kqz8YM0LsX8yZreQGdEi1gkWGbwtDBH4G+WDrN5z4erTuEGlEB
RuxX0RiWyuldDin2bdJl6pey7MEDtUP0nctY8VGq/PG27/IC/QHFFy43f20+o9bTUyg8dSKkoSQI
0kWE4uIMOefgg6eDkWBVa8Jh6QGYcJZqOFFyx6KAb5sHvTxvhQShVwVREs0kPZdumjpRb4payZt5
FQsiEHLZ2yw6if5FpqgNtkadeMOBGbcddghkgvqdJO4JvXj4lfY8xOFDg4J0lTq8VZ1Yt0A/lbG0
jNs8z7+hR4dwKnOBzMWIBNsC5VKT27wjI/ck9Tz2E665PcrZohMQukPkQsrFQPTBhmmZS0V+TZrq
iPwHQSA4ZHXMpFFGkuGQQMlD77CHxN3MO1Qu7RnZO5pFZh/SpVFryM1S0sfcB1VpVv55Z2s9qFBD
S7oSEEzoxActeQ76HHacAyfDZCm1uHepEuOY+/OKF08iOTppANLAIckgNAXIF8K7ci5sgOVwr7s6
s772iPpeWTGaxy5JCiL2gUMK0z8ik0gar1EgL82PNWl64xGKi2NybGXJ2EKlb/Aw3BDXPTmREjOX
EPCA6n0ACXWIPwVaAKotgoc29zVZko9b/G312EiNuL7TAxxNBEiEFCewJg05WTR52gzE/upoOOga
O6TkhVQ0x1ugQSn786AtWjjvMRXc33wKPL3+kHSmskCFAPFj55h887Q6FcqA88eSojeXCT5Oc9K3
MEo/aTV7pTwLTSRHFrStRcsh9zvnMwRLqis6o7Wdw45lgmsk3B4UY8mEiy7zwhfpZ7tTY76qYsmx
/8Vq7F6e1VZoy18R4qsimbkCkY8N1ODYwF8a9lGlly3ErzRARQGtHXLNY3DvEPzYSxUYb7EwgDml
KXxDNgRjGVpsmQciZa2+gm0Cb6cZAZceW2ElWkD5NfykoQyt9rOioAV5jqyyqRRHftIXVKB0lPCG
0DozK2jXtudBaQNU3WXLUpNS+NJdHUjXFhI8yUfSe7lsAS3aGOPcLAxPPiZgPAE40fYNv9cFKZIp
fhFHF6g+OjQOUKm+uM47+LkLvyEL9sr2NVQvKCNo9TnS0NAHYeMXeolgaSuxIiBo8bVqIEXjKQRK
vNS8UeDtmcZ0KKvqCWRY9D4d8/nCowIFG1wqx/KAyCp4GNWHQs5a5o+sGuCmWvCq40ntEWe/JwZB
CFAD4quuzCwT9llupnV7UdiJoR3UIgR21vtV2V5zcWhNLkCXJsOXQakRkpxBSfbER+hcJMbMSgnx
UhQlA8Gxzwnz+k6O7Rh3rSYblKi9EcAholTFRQg1OcrbsB2PoGoaKvuWUqUD1PYyS5ZhEMTRqVMF
IYGvLrLac0XuczGrTb35Zk0a3h81Qb7ITBNCbu6o4zWyhW207Zc+UlmmbavTy7luixSSdTI6F6Ri
KdlCg9+bu4Qr9GCBYnqXHTRloEDh1GuLU4WjG0Jejj2S8zWMtN6GqCO8ssCtgzFs3QM2UrwPfSXh
4rXDqH32+jbs3AzPflg2IHzBH6uppc1rFaTuCakfVPnKqQZPFOg7+MaqjFr1quYjZkuUW1Jl7iF9
IN8oTqKbhxaMYQ39lbq2EN0oe6rzh8pWxAywb52exZHthWccbXEnjLDL+kOztxpxxlbuob0ep45x
xQdJ1S/CV1sIlQi92LeFbKvh0qFMIjzymxhQaqh1mrSsO1Hce0ZffVWsccxnniQa68gcDB+1Yl8F
Utr6nX/hOAEiLz6cVeGWstYlJ75UxrmLOBOAh4bki2PyHrXahVnISYrLJkk5R9N+GGaK2nNsLewQ
xricwZCeNyYOEqTkqHGWtVCKj0mdM2N7KIVF6eb90KIZHmfOeUx5i3cTslwHCEgkmn1StYMdf0Fo
3LHhvcpDdhpokPE/tDzx+EHS1a47S/PK4OTpJAJYKf6snoALpzzpsJB77L7qCt08D1LDAj7YR71m
4deNfnoNGlAqvo9R2a/DvjOAdWYe/VxYfj0gz52FSrpIFUSJLFuMLFj4P/bwuQGeVN4PkIdj/zCs
kZ8/RyQ8vSbanVuLHvXtc73IOKeHTeYtmiKiOpmRiu59ppKziPLI1paoHRdihghOw0Y4xPZJQvy1
PgHrydE9IZH8GAJ75Mzi3mhOTUMYTIEqs7NFaQTIYZDVrd7XnZInc4IL7AgVA3lrtL7NIayy+vPI
ooiDWZNM4rJm7BncZsEzXNIeBR6q5BtfOd7m48HY9MlnBQ3vcZEOtp66donA8Ew3av10iPxcW+Rt
rlYHFfXCyozDR9IcVBKThvxyZMwWiGxb96OIDkCx5cVBYxbtad5MXK/CQfWFTTntZqPSedUCtHWJ
UHQcxSdWFooQgp0Td4tQBS6glK18o1VhhmxONM1vIZcCfy2ynHBJ/t8wD73OuiL9gggCddfeRQ14
OYMh2KnCjcqhvTU7xbxDOjlDerTtx4uiTgfia7JSnlkCUJmLyIfxpRYRuGrLoO6k7FNldOtQDVcg
mfNqWYYtosycJ7PiA0rNhYlALLkJ/sxLwuHOsioKu1wt9CAoS6YRr4wxNU5Vx+vQku+hfC0MOWov
iY6UykKPFHGZwMdGw0gdw97tuAK5HiUtobqso4pt3lG78U3YjoUUQIfIiAvsHzCoohXyfQlLWF/0
Cvf57tDJ9XgYSQpXkpKIijUfLrFmqGyg6wyRwv8OKFoiKKAL5FGAP0VflTBFMwcaIZum7xTZ97xS
Ym1ZtNLgzVSzlb512RhJAbIPsYKqhUFWxmLQfLyPiANi41ZVpiBw37cKQ9xXOre7WV7cWFqUp2Au
vWDhNH26rtSQDIc2b74qHSBNl4wmEK+DJuGUBxwXPoNv6BCirgiEzivob6i79WZ4JYcCvYe6Jo/C
VYf2PsgI7rhDEY/FgYNe4J3QJgZsgu181Dx0u2cmXjGRS7uOY0BvWXMy6IZyJxlR0886x2qulI6a
gz4eNPwKIu/WYdLICCYYTVoox2rSBXBPOz+/y+rYQh8qF+HXrCZ+xFkHh38uRfKYsQfrQw670Gm/
eXaslDGnBPwMPaTADvW9WZOo1smoCa2Y9Z4PjdHXFOJmLCw1h9/Uyb/1qiJyGPdcSrrcuPuczbS6
5UCapuYIR1dilVV6WxbcA/i2ygLbGQQyxdAJl9r70HTDcfDu+qYkX6r1dCcFJBxJHINIcT/HCSok
Ap4eMX2cwmpdhj0963nqg5+x2a+BHQtyguta8eMj5L4kGx5/GJkLUXjhvZQ2KjRsOzK+9rETVnMv
bUome9x00rzJFYLDZdmK4AOqWQg2eixp3VloJwmrT2onnRuLQsXfioviFB8RUbgAAiRid3I1ftG1
klxAaxBNi2h8ySRB8q9s5j70golZ2ltrv/E60L6sqeoh2PBYO9GFAOAQ+nm1GkhUI87YFqhO1HoN
aT2rtQqQMikhAMDlDrJ6QJSFaIyhJ5eFnAzpB0kK7HihBk74HWNMBtdmq1XmJgeiAy0oouaoLU3Y
/DZBfiQA2dXJg/MVX51beYH8dufkxbjwPNtDh77SQWWTcJMZc7/ui2oWaWUWsLdZCIfYmUO4oulF
joC7BVbRESkM/dKvhY50IsRTFIkVPVtIEuDQueXUJozNWA/EoeRlunOEpoyxbkJIlAsUX3rqH2zf
v+i4oEEeKYUS25TFnOZ1EDKhV0GTcUSioFxgDOpcbpVULAqkHAfUSnLhzdVSR1ncjkdTXrTGEN6n
bWkj1diPWnCUQJIAec8ppe0vhRdXjdtO6Y7zrkIWkoQvTiYm6XRr5OUTzvi4iSdFKvfVgTZS8jKz
ajzGea2p7UXdWNpnpgfsV0HyG6DfXDFmqZQ0H6DfEMOQ0rgl+UNCrcGICn+udCHTh4jX50jNVRVb
sOVvHoX54cLJB8JBgUbSv4uuXZIchErP/7qPsulOdYyIgiu5ZfSwF0NZmtuJR1iXSIl0KaI09Nnc
c/lW8UITDTiiMsHR2NVJfxBO9J6Z2mbFxz4jAoAeDsEQTgrNAIlLbZ2TCPrteJJ2OOIuB185Oyxq
I/XR/8lZq3y7sj/bhYNSPWohnE1H6mFq/4JLjSA9F5wyPoQWXv/cAkeNsMeQ3xaSpftuWpfJvVOW
45XBZeY4mxTuFOJqYXIaxi3pFUqvT6gnI/hKNA+eTdyI7NDybCNkQ2OQiScN1ce+aUZwutmAUyT3
QXwiEJV0FtxZ4u5y1XzMyjl+LQ3QFUj8FeRvBCWL/QHhVOmw7jWUu3LA9AStpE4EPyqV/j/iMP58
1PmqXi1YlOvhU7MWwwUXA0ldPegIT789z8mDv8r/3h+93NC79abnq6FY/+d/3EIiqqcn8MM8e0xp
nGr+t8COmyfaPO5LDSQr3qq5o2VJ099TFcY1JMkTmx+uDxPqTx9+b/J7c8p45V5588PFKz0+GqJ/
NQgvv9+P0Xz5b156hR/Dc3T3n/+BFu++g2C+xzEg3dAGVLn54d738SBYxns0kkmgohZl88Pv/6xB
mIqb9zMExXpPkg7jYPw0BG6lH4/BZAgO9RMm97h/1rsb+04C/f30ygolDtuvbKnvHRLYyeclxWf6
+THIf5DtU1ix73fX1Pc29Tbc4O28vWG+J8uSci+SFDY/ZLz8WR9eVfad+br8XqNmU6F07scXxrgf
G7323gDCRyyOv9j8/DC1P8gCpgT6PSc+Y7D5kXde3tDe/xgVkkc2P3/czH8D61feW9QrU6oC/2Lz
s20AlvKeEk7SWLQ/bu5PwvZ7fnk+PAmMlDnuvLTzHptnR6Qu6s+0emXKYtrv5VXI1ZQ7Ohph/4eX
fDz1Dfv9tCOw7f9xX37D5t7r7e33lCBAbXhw+ia84uOXN8330+/YE37Oit9Y+39hcfyHE+0GYXK3
cZ/DdfWcl/2v/uDBcXz6+59O4+QZqsRHlX+AxTd/OvnTP3r/p3/9v7fc641r++iX/+u2/5+P/nHr
b6snf/zz5R/39fhfbb3qs+/w8C8Pw7VYidtg2PxPhp9v9WGV4rS7q2x1t3p8DphQn/98yCcHhn/Y
ykutHoj1OktW2d1DU9MQTi7Rvg2frfvwNn9oZ+OyT2vXvs1erjh8vTtnnMT6HY/97iwsodhvH5DU
yWfbt6fPoD/Wd+8u61W9rh6a2xjYxI/bt3WXBsQqefdXuhbh7dZnJaF3Spv8lz3wML/0ad2VCG9u
1qvts6PM9StVk6+2/5wB/+ME+HQCbp/sfv/3P193Gl8SfjnhPkyJx5PqhUn575mTs1UgMMiHwdxY
OYvqv/x0v/rlhoLynId2plYn6vS+rR6sxhXmTBbRQ1ub550cwH2bPhI7VjaR7/ZutBKrdfLQzuZZ
J9d/72aBEz60sml0oi7s2+hxLu52hmA6nO/b7EnTrcL6oZ3N004u6b7Nnq5vVuDGHhr60e4bWNjH
dGcMzDdYKT8RchNbjzr5LfsOweWquQvf/SVWN+H24jsVd+/d+CB2Wp1oOvu2+nNDmp753SINxZN9
aeL47dvJl3VVv5utsvihqck4qDd++MdnQ5O/tB19W6frLZODYLN/qx/ydxjd/6je7fow8B32bx2J
glX27rK5uQsrFs7brakIXPotluWrJrt5d1RNz7+15E8oWfiMbzBGf900786aasvOf7b+BmP0fy4W
l4uL68X8/76bjGctGLBd+7dgQujGhiJIhTcI1KlS72VT/ff5H8SGLPmX/A+C9Rlv8cT32PZT8lt8
sFf+5k84YPx1v+uJbkhI25/p5yv/oiPzV8bafUv65bbtEWTY/fy/2W61s75S6bxfi4tG5MX6oY3N
jgjm+Mnk+73H/JCLOnjWxd+cUXdmwO+1/VfDirRKdsaBo8OeA3E5iXU998xTWOCJ7/F7z/xxmgnb
T0wJN6QCJBiIuFKlRj38k8399/o4x13w891eKOo3qCHkv+CKif0YT3pp/nnX9qsHLGxmtWOIUMQo
SafeHn0J0FpUSL60c/5qR7MVtVO3zxxFKQAiXDWV1vJ+BIicFzfqX+3ubF3lRV6v0u1PxSLOhb6N
ZArQGNg74IMf5sszXsEvd7byA7G+eWhpmnlUi0OAwhwoswaVPTHDHn69R0f/OA6/+7Cug7V4suEC
6XBsyshJ1MdCVOB62qvd/vt2KXJOWZ72PSVv71R/xC6UcDbZNrwnq86jufrLG9FdDpX+4XtOVkZw
c3tr+xutTmvw9rNOcM59m52tSdlq0oeGNh74SzPgF8dgRkleuNoEzQ7XYlz75D9nW0My6W29wcOv
doIXT/fm3x9qst584llbjztRh/d93Pk6S1di67TzFseSI4Gy5nZQddLT2fdpFyTa70wOXNW9m3XH
9W2wPbYT6mTfp12GTyLLE/t672ZXIl8/d2J6cT/6xUmyJJJ1u354yM068QYz+iC8wVfbiWNMEKN9
x+KAHKWsWg8PLU0P7LzBoe5gLThWbzf7FuPAbcP26DpvMCtckZPatLU0KPIbtHvYZKw5W4PA9djD
UD/jivyijR3dPlkcuHd7g3brVbL9tMobjMLxWuwYmDJxOPa13GMCK2erYTskBGRu/5ZPV3W7Yw36
G4zuaVgHza5rojw9Ijb/PEj8oj1cIvuyincf+Q3G+DRkXa/XGVGZnUsK/S3GuenX6U3eCP/hm02r
D7jYh3/8+zME+v4dY/LQ0KbdiTGzr9Gd5dlq51LSeIMpcjat7Q9Pt3lY8w2+3r84pmxUKvYdCCIT
3Wp7rXiLrfl8ipfebY3EWwQwz4mjNP5q+y7oLS6pL3J2ue2JR/LLw/P/ffudZvR6t+FJbmnf73a5
WTUBcW/drKtvceq4LHZuMjeJdns/cLviQCe2bIIEozcYiW59t715qG9xkXfZhfX4Izjw8IzThFbf
Ysv7HE+XxVvOJXGih27+vrX9vBg6CTP/Lt8+Nk50v30/4TXO1S1255IT/9DaZkxejI/84t7HiswG
tfbFtkG/xanmci12L/esNxhtrmrW7/J7nJet26wJ5f0GgYofIeOz1e36bvekN7F+32CzOskriikf
f0iyoNFXewPH9r//a1r+nzuaAUBQbNLKSKv+f9xdzXLbyBF+FdyyWxWVTdqSrMtWiRQleylqGZFS
qnwbklhyTJDD4Ecu6pTXyDknH3LLcW96kzxJvgY0WvQQJmROl+nSxSXIqsFgpqen++uvu1FGuwlu
de3r9gitUXziBSJrlcGYw3qu1P52ggJQL3AjoilIX8xgFPCtT5dTWF/sXNuH3a+WlkmTzyAe2pFy
47b26AJVnoZmG+2wBeuIqU+qT+x7UbUypN5PtB2I5kodZHyHbc8UM18kruzrcJWNIsR0cJEgGBEg
s3nKdDIVP/ed+Fm4MGPQRPCa+vcJSGAbPFWUO2X7Wh/orxeWtlkYtEW1C0L7SnUnfZfniYKZx72X
T2tkR87fI+Ant9UqDG7DeMIsv60RyGcaT2efNPzvlEk8ZWr5rkxnul6ldhhaBip07D3oPzKFghsa
pNeLDGYw0ylHAjqlg4znmA8rYe910pk2K66uqW2Z73oMcewv1MIxUSnvwHfkCzXih5ByJb0HnTnX
QL0FV3+yNwUBKVf+c20//DcNg8lfPtwZHbNT12gICFo3XK6Z9FawT7JvRgEv9ci1ChoS7tslovmo
oWpXlY4zzH37uLtpgPk6q/BW4LLtIcdhqpKxQ/mUuEaANps05eIg4sKqSH1mOjhv5uR74AAqOoMK
nOIeLtKxi4AKHImeyqB9NSetI3ncX8yKkV2UriFxzfXMPelf5I/YaeaHQyJQe6Vh4rNRJa6MfFR+
EzUkArWFGj5o6SRRGZv1JuPr2xXb9cOXbOmWMJCI+13DM+EZUWj1aqe/u2IbhOvxLIyikFmcaLUn
MHRBrtsgWqKvjcDghKNxkBwdsATGpWQrFVyGxsEuKXfcV8sNgMC7JEaJ5JFB5uRjgM/lP9uh4V4a
atP6Dzp4+LcJhmbx8CXn5vTjh/8sx5qTUdF8xv9FYJprh68IJE5gXLW8dxU02pD7D3wz3TjgEpFc
4ARzMJ+Cc5Uws6gpERVFsqZ2bHr0BvFfiw5wGNDNtR2Jrio0ZrOPu6u7jxs+SFMievlRL0Zq9Jld
regk7D/fgqC8eb6PBWzalo6DIYw5FmkEKdl/1qejdcj2Dg0yAIajvT0aRxxRq8J6f2p/OGyRkuqL
xJbnT/KKlOzyrzogeqc2I5y9y/6P/eV2ZDHS91zqBISubZJUBddOIoPIuY6CgYruFPipVsroaFM7
Jt+79QKAS4jrlfmqm6kX2Te7qu/NckLcdzvF3GyujyPU4wFXWOBYTTM2Y/QNtS/aXcv1gV4s+LD1
PLkq6dwis4I50IBBijRtK/I/dBr0aZyN+Nr6bxhShzQEITeJWioewZ6zg+ZXn33YXSQQMEFxTH46
qFes77Gj2eI489Mh4DwQYIiEc4gxG1oitbSt1iDCVAVuJdhcbUc6qE+u7yKfmQWMIZ5XJmG22HGr
wwFHAuKBihtuIQ8JjhSU/QR1MDLuN0j47++Rgs5MFzR989/AXyHHzv41JBKYeyomM9kFdSQCRsRV
ScgXTu3n5xff1pyrZ0Zy+uBxp4YMDO6RSCQxFyVTujpNk1ybXoV3mmuQ1wLIYvGWy2zM8ammBGVl
CMKbnqhJPv2hGSHBr7wDTQnW8BBOYbE+bcilSaqUYVMik6VYqFuNNANUsiG+DAWAC62AsBjfGQlI
vUXIbDILbnU81ZVKHtnZdj13v05vBlvfIGDDoc2YcuI5TQk7GY0D1VhxkZKAaweKW0VNKrnme/EN
qP5RB4lnQAMyLiwSUHAhnTBh0tnDlyhcrO2MSdUdysCJ+ICewhs4fRO+sESYufiA4hYIfirSeX4u
fwSVfqs1QPZn+TcpmOhr9cPT+lPOeKWzPVUvO/19igAyqmhw1qSAIXEKuu5I6U98YAFD7TRGwRJ+
mwnck6itMo1gqiWzslBK0It7a0W5jGxYiQnPMnfTBNRYC1QtDoi9EZgrGEgjM+F7JoEYD2IdXKIo
DnNBJYLzcOs5uU4CggY8Mw269M/g9LosDmhYah93v+c/LMFMDp04QoNqkv+pcnarRYiR+dY1JCJM
v6oVVw0oZ+0/1+46Rql9V50B0PUfuqCAd43DZUL7dP+xC/C8YmwBweiivtx8trkkAuf6UjlwigSv
EyR7ZTaOCNUV9xVkOIrg4jqyLAEWgxMy0XfcR0A5W4EZAyVeu2dawhy7Clc8JN04FoDC+kCJkURb
5aM13omMP98wVRoS+dp9lL7Vq9WGn7e1wskzMQR4BlO1gtqw4pDjpBKI5nCmtJvY12wKnOuh+qQ3
VxqRMfsJu19TQ6VBD7Hj5EshYWEQTEBmoavmmhIa6eZ+FFYshwQGe6vDFBEQth4Squ43VEAxd8GH
FNz7VfAq6IDia9Ls8WSWX9c4bErgTI8v7GZLlcwQrn0V2B911UuP30qgwoMVQL9oXaVvUIBJwvbp
6ckEeWUdlaTlRStq4X79QgIA8Kzii4+rNpjpOQo7LbFqTz8WpQfLL0X6E+o7ndhf7X4GcV2ptcIG
oSfY//75r2ROTxfxGhxPzOA9aMrAgKsWFWXMjt5IkFSHGqkDB6DAct7ncfPk5I0Eij0I4RTMrbgn
r860Mmv4Szr4G1JROKZ0cnyIhgMCHu+ZmU8MFnCo5nAjNQ9rorQ/aoEJbF5XZWiPyCrjNF6jbCR6
+/lLRl8dRPpgjKIzB0mS2fFyOL14Ry1CUx9MRq70tGJkgWvrUq3SmWPWFNOuvbj2ByxVlTfzxZnK
X0NqYjujo/zXnTLZQzBwTkyVF4mfUakxlykpUVEA3ubvJppX3J1HyGhGqfgT9ARpvH33DiUra49O
1Q5/H8JEUZ3SV55/QNw0npI3ykEiCYOjBQfVKZMjkb/eitU9p89JUGTbcJuYWyNhG7RNZNz0KwmT
uDNGKJ6zuSQ6X5yDNzCeUe6ck4glQXw8V9H8q7n7AsbERQZwmqGnsCXs5by7gTmAZQmvholGQ6IM
HAEMYB+t7RRzy4TaD/lCQ/0w5uZOvVKtt3Ru4sydbN4jzneyt8gouEd3FbZxeR+i7SPv7xqoKif8
Ai+FomkMCq2rhWGbIxGgbaH2n8u2E4C1B6RuTSX/QAI1bxsibfzUDcMIONjPVV6lBJkiB+epxj0i
zKSIq94jUamsbYy1yViQX6Jc2bn+pK0mI8UmgcieoxoTdaSwDZPyCjl6HG+Girb2HnomnPF4F6Lc
2HojFCXBFn4cP4+W0GYTS+eplj1FAidsUyQuBvD3GDq3WQc9+3aedojKW48Smn9Db3wGDk1kf8c+
AgWlrVDsfiF3ARmMwEyxI+X3pkTuUnsWA3MF9bXCUWlIFAK+Cj8HbRVVlF2SqEV1pZ0kU4nKBLdq
CYY/NyckKEZXSOblo0qcWVrgjyEQQadA4DsBRKyv0zGoYZWXC6rwW2ncXa77agUuOn1CRckCGUAs
clNvBY4jLqkEQFV1oEwiE6RgW70PI3Ca/xqcJuA0Jkj1zZUNWJsUJQkA9raz5YzZKWiO4L8pQzOH
bcoktSlhSgwRvuWzlQi9DzOUQnQmKyCZf8f26oK4ep6liIrYdSXVi14N9nF32d8wMpsS8HKb4qBE
eraH1k6U5n0Ijt7xMboxoPM6IOe3hxLFSW/KDR3RN3Jp4uC3DGEd2IuVZtwxQemvqQc8UDDqCF3r
CO/R8anocOLr+JS/hsRn/+huVXuV7/uVhTNOeNRTB1s7gW1ZiRehAfmanU0JnsJ1ljikjaZEVGv4
8AcypNdh+UiieY59/JoqKctL5xHf/z7ob1UfHLst+V49iu8WfHejQVf5a34M6a9qwPMCv7Ki+88P
9pVl0bCCzvtY01+MI7hfv/wfAAD//w==</cx:binary>
              </cx:geoCache>
            </cx:geography>
          </cx:layoutPr>
          <cx:valueColors>
            <cx:minColor>
              <a:schemeClr val="accent6">
                <a:lumMod val="20000"/>
                <a:lumOff val="80000"/>
              </a:schemeClr>
            </cx:minColor>
            <cx:maxColor>
              <a:schemeClr val="accent6">
                <a:lumMod val="75000"/>
              </a:schemeClr>
            </cx:maxColor>
          </cx:valueColors>
        </cx:series>
      </cx:plotAreaRegion>
    </cx:plotArea>
    <cx:legend pos="r" align="min" overlay="0">
      <cx:txPr>
        <a:bodyPr vertOverflow="overflow" horzOverflow="overflow" wrap="square" lIns="0" tIns="0" rIns="0" bIns="0"/>
        <a:lstStyle/>
        <a:p>
          <a:pPr algn="ctr" rtl="0">
            <a:defRPr lang="es-ES" sz="900" b="1" i="0" u="none" strike="noStrike" kern="1200" cap="all" spc="50" baseline="0">
              <a:solidFill>
                <a:sysClr val="windowText" lastClr="000000">
                  <a:lumMod val="65000"/>
                  <a:lumOff val="35000"/>
                </a:sysClr>
              </a:solidFill>
              <a:latin typeface="+mn-lt"/>
              <a:ea typeface="+mn-ea"/>
              <a:cs typeface="+mn-cs"/>
            </a:defRPr>
          </a:pPr>
          <a:endParaRPr lang="es-ES" sz="900" b="0" i="0" u="none" strike="noStrike" kern="1200" cap="none" spc="50" baseline="0">
            <a:solidFill>
              <a:sysClr val="windowText" lastClr="000000">
                <a:lumMod val="65000"/>
                <a:lumOff val="35000"/>
              </a:sysClr>
            </a:solidFill>
            <a:latin typeface="+mn-lt"/>
            <a:ea typeface="+mn-ea"/>
            <a:cs typeface="+mn-cs"/>
          </a:endParaRPr>
        </a:p>
      </cx:txPr>
    </cx:legend>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title pos="t" align="ctr" overlay="0">
      <cx:tx>
        <cx:txData>
          <cx:v>Balance de ingresos</cx:v>
        </cx:txData>
      </cx:tx>
      <cx:txPr>
        <a:bodyPr spcFirstLastPara="1" vertOverflow="ellipsis" horzOverflow="overflow" wrap="square" lIns="0" tIns="0" rIns="0" bIns="0" anchor="ctr" anchorCtr="1"/>
        <a:lstStyle/>
        <a:p>
          <a:pPr algn="ctr" rtl="0">
            <a:defRPr sz="1050" b="1" i="0" cap="all" baseline="0"/>
          </a:pPr>
          <a:r>
            <a:rPr lang="es-ES" sz="1050" b="1" i="0" u="none" strike="noStrike" cap="all" baseline="0">
              <a:solidFill>
                <a:sysClr val="windowText" lastClr="000000">
                  <a:lumMod val="65000"/>
                  <a:lumOff val="35000"/>
                </a:sysClr>
              </a:solidFill>
              <a:latin typeface="Calibri" panose="020F0502020204030204"/>
            </a:rPr>
            <a:t>Balance de ingresos</a:t>
          </a:r>
        </a:p>
      </cx:txPr>
    </cx:title>
    <cx:plotArea>
      <cx:plotAreaRegion>
        <cx:series layoutId="waterfall" uniqueId="{E16687C9-0C3A-4B93-970A-C21A219DCB71}">
          <cx:dataPt idx="1">
            <cx:spPr>
              <a:solidFill>
                <a:srgbClr val="C00000"/>
              </a:solidFill>
            </cx:spPr>
          </cx:dataPt>
          <cx:dataPt idx="2">
            <cx:spPr>
              <a:solidFill>
                <a:srgbClr val="C00000"/>
              </a:solidFill>
            </cx:spPr>
          </cx:dataPt>
          <cx:dataPt idx="3">
            <cx:spPr>
              <a:solidFill>
                <a:srgbClr val="70AD47">
                  <a:lumMod val="75000"/>
                </a:srgbClr>
              </a:solidFill>
            </cx:spPr>
          </cx:dataPt>
          <cx:dataLabels>
            <cx:txPr>
              <a:bodyPr spcFirstLastPara="1" vertOverflow="ellipsis" horzOverflow="overflow" wrap="square" lIns="0" tIns="0" rIns="0" bIns="0" anchor="ctr" anchorCtr="1"/>
              <a:lstStyle/>
              <a:p>
                <a:pPr algn="ctr" rtl="0">
                  <a:defRPr b="1"/>
                </a:pPr>
                <a:endParaRPr lang="es-ES" sz="900" b="1" i="0" u="none" strike="noStrike" baseline="0">
                  <a:solidFill>
                    <a:sysClr val="windowText" lastClr="000000">
                      <a:lumMod val="65000"/>
                      <a:lumOff val="35000"/>
                    </a:sysClr>
                  </a:solidFill>
                  <a:latin typeface="Calibri" panose="020F0502020204030204"/>
                </a:endParaRPr>
              </a:p>
            </cx:txPr>
            <cx:visibility seriesName="0" categoryName="0" value="1"/>
            <cx:dataLabel idx="0">
              <cx:txPr>
                <a:bodyPr spcFirstLastPara="1" vertOverflow="ellipsis" horzOverflow="overflow" wrap="square" lIns="0" tIns="0" rIns="0" bIns="0" anchor="ctr" anchorCtr="1"/>
                <a:lstStyle/>
                <a:p>
                  <a:pPr algn="ctr" rtl="0">
                    <a:defRPr>
                      <a:solidFill>
                        <a:schemeClr val="accent1"/>
                      </a:solidFill>
                    </a:defRPr>
                  </a:pPr>
                  <a:r>
                    <a:rPr lang="es-ES" sz="900" b="1" i="0" u="none" strike="noStrike" baseline="0">
                      <a:solidFill>
                        <a:schemeClr val="accent1"/>
                      </a:solidFill>
                      <a:latin typeface="Calibri" panose="020F0502020204030204"/>
                    </a:rPr>
                    <a:t> 106,327 € </a:t>
                  </a:r>
                </a:p>
              </cx:txPr>
              <cx:visibility seriesName="0" categoryName="0" value="1"/>
            </cx:dataLabel>
            <cx:dataLabel idx="1">
              <cx:txPr>
                <a:bodyPr spcFirstLastPara="1" vertOverflow="ellipsis" horzOverflow="overflow" wrap="square" lIns="0" tIns="0" rIns="0" bIns="0" anchor="ctr" anchorCtr="1"/>
                <a:lstStyle/>
                <a:p>
                  <a:pPr algn="ctr" rtl="0">
                    <a:defRPr>
                      <a:solidFill>
                        <a:srgbClr val="C00000"/>
                      </a:solidFill>
                    </a:defRPr>
                  </a:pPr>
                  <a:r>
                    <a:rPr lang="es-ES" sz="900" b="1" i="0" u="none" strike="noStrike" baseline="0">
                      <a:solidFill>
                        <a:srgbClr val="C00000"/>
                      </a:solidFill>
                      <a:latin typeface="Calibri" panose="020F0502020204030204"/>
                    </a:rPr>
                    <a:t>-63,446 € </a:t>
                  </a:r>
                </a:p>
              </cx:txPr>
              <cx:visibility seriesName="0" categoryName="0" value="1"/>
            </cx:dataLabel>
            <cx:dataLabel idx="2">
              <cx:txPr>
                <a:bodyPr spcFirstLastPara="1" vertOverflow="ellipsis" horzOverflow="overflow" wrap="square" lIns="0" tIns="0" rIns="0" bIns="0" anchor="ctr" anchorCtr="1"/>
                <a:lstStyle/>
                <a:p>
                  <a:pPr algn="ctr" rtl="0">
                    <a:defRPr>
                      <a:solidFill>
                        <a:srgbClr val="C00000"/>
                      </a:solidFill>
                    </a:defRPr>
                  </a:pPr>
                  <a:r>
                    <a:rPr lang="es-ES" sz="900" b="1" i="0" u="none" strike="noStrike" baseline="0">
                      <a:solidFill>
                        <a:srgbClr val="C00000"/>
                      </a:solidFill>
                      <a:latin typeface="Calibri" panose="020F0502020204030204"/>
                    </a:rPr>
                    <a:t>-19,603 € </a:t>
                  </a:r>
                </a:p>
              </cx:txPr>
              <cx:visibility seriesName="0" categoryName="0" value="1"/>
            </cx:dataLabel>
            <cx:dataLabel idx="3">
              <cx:txPr>
                <a:bodyPr spcFirstLastPara="1" vertOverflow="ellipsis" horzOverflow="overflow" wrap="square" lIns="0" tIns="0" rIns="0" bIns="0" anchor="ctr" anchorCtr="1"/>
                <a:lstStyle/>
                <a:p>
                  <a:pPr algn="ctr" rtl="0">
                    <a:defRPr>
                      <a:solidFill>
                        <a:schemeClr val="accent6">
                          <a:lumMod val="75000"/>
                        </a:schemeClr>
                      </a:solidFill>
                    </a:defRPr>
                  </a:pPr>
                  <a:r>
                    <a:rPr lang="es-ES" sz="900" b="1" i="0" u="none" strike="noStrike" baseline="0">
                      <a:solidFill>
                        <a:schemeClr val="accent6">
                          <a:lumMod val="75000"/>
                        </a:schemeClr>
                      </a:solidFill>
                      <a:latin typeface="Calibri" panose="020F0502020204030204"/>
                    </a:rPr>
                    <a:t> 23,278 € </a:t>
                  </a:r>
                </a:p>
              </cx:txPr>
              <cx:visibility seriesName="0" categoryName="0" value="1"/>
            </cx:dataLabel>
          </cx:dataLabels>
          <cx:dataId val="0"/>
          <cx:layoutPr>
            <cx:subtotals>
              <cx:idx val="3"/>
            </cx:subtotals>
          </cx:layoutPr>
        </cx:series>
      </cx:plotAreaRegion>
      <cx:axis id="0">
        <cx:catScaling gapWidth="0.5"/>
        <cx:tickLabels/>
      </cx:axis>
      <cx:axis id="1">
        <cx:valScaling/>
        <cx:majorGridlines/>
        <cx:tickLabels/>
      </cx:axis>
    </cx:plotArea>
  </cx:chart>
  <cx:spPr>
    <a:noFill/>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_xlchart.v1.14</cx:f>
      </cx:strDim>
      <cx:numDim type="val">
        <cx:f>_xlchart.v1.15</cx:f>
      </cx:numDim>
    </cx:data>
  </cx:chartData>
  <cx:chart>
    <cx:title pos="t" align="ctr" overlay="0">
      <cx:tx>
        <cx:txData>
          <cx:v>Balance</cx:v>
        </cx:txData>
      </cx:tx>
      <cx:txPr>
        <a:bodyPr spcFirstLastPara="1" vertOverflow="ellipsis" horzOverflow="overflow" wrap="square" lIns="0" tIns="0" rIns="0" bIns="0" anchor="ctr" anchorCtr="1"/>
        <a:lstStyle/>
        <a:p>
          <a:pPr algn="ctr" rtl="0">
            <a:defRPr sz="1050" b="1" i="0" cap="all" baseline="0"/>
          </a:pPr>
          <a:r>
            <a:rPr lang="es-ES" sz="1050" b="1" i="0" u="none" strike="noStrike" cap="all" baseline="0">
              <a:solidFill>
                <a:sysClr val="windowText" lastClr="000000">
                  <a:lumMod val="65000"/>
                  <a:lumOff val="35000"/>
                </a:sysClr>
              </a:solidFill>
              <a:latin typeface="Calibri" panose="020F0502020204030204"/>
            </a:rPr>
            <a:t>Balance</a:t>
          </a:r>
        </a:p>
      </cx:txPr>
    </cx:title>
    <cx:plotArea>
      <cx:plotAreaRegion>
        <cx:series layoutId="waterfall" uniqueId="{E16687C9-0C3A-4B93-970A-C21A219DCB71}">
          <cx:dataPt idx="1">
            <cx:spPr>
              <a:solidFill>
                <a:srgbClr val="C00000"/>
              </a:solidFill>
            </cx:spPr>
          </cx:dataPt>
          <cx:dataPt idx="2">
            <cx:spPr>
              <a:solidFill>
                <a:srgbClr val="C00000"/>
              </a:solidFill>
            </cx:spPr>
          </cx:dataPt>
          <cx:dataPt idx="3">
            <cx:spPr>
              <a:solidFill>
                <a:srgbClr val="70AD47">
                  <a:lumMod val="75000"/>
                </a:srgbClr>
              </a:solidFill>
            </cx:spPr>
          </cx:dataPt>
          <cx:dataLabels>
            <cx:txPr>
              <a:bodyPr spcFirstLastPara="1" vertOverflow="ellipsis" horzOverflow="overflow" wrap="square" lIns="0" tIns="0" rIns="0" bIns="0" anchor="ctr" anchorCtr="1"/>
              <a:lstStyle/>
              <a:p>
                <a:pPr algn="ctr" rtl="0">
                  <a:defRPr b="1"/>
                </a:pPr>
                <a:endParaRPr lang="es-ES" sz="900" b="1" i="0" u="none" strike="noStrike" baseline="0">
                  <a:solidFill>
                    <a:sysClr val="windowText" lastClr="000000">
                      <a:lumMod val="65000"/>
                      <a:lumOff val="35000"/>
                    </a:sysClr>
                  </a:solidFill>
                  <a:latin typeface="Calibri" panose="020F0502020204030204"/>
                </a:endParaRPr>
              </a:p>
            </cx:txPr>
            <cx:visibility seriesName="0" categoryName="0" value="1"/>
            <cx:dataLabel idx="0">
              <cx:txPr>
                <a:bodyPr spcFirstLastPara="1" vertOverflow="ellipsis" horzOverflow="overflow" wrap="square" lIns="0" tIns="0" rIns="0" bIns="0" anchor="ctr" anchorCtr="1"/>
                <a:lstStyle/>
                <a:p>
                  <a:pPr algn="ctr" rtl="0">
                    <a:defRPr>
                      <a:solidFill>
                        <a:schemeClr val="accent1"/>
                      </a:solidFill>
                    </a:defRPr>
                  </a:pPr>
                  <a:r>
                    <a:rPr lang="es-ES" sz="900" b="1" i="0" u="none" strike="noStrike" baseline="0">
                      <a:solidFill>
                        <a:schemeClr val="accent1"/>
                      </a:solidFill>
                      <a:latin typeface="Calibri" panose="020F0502020204030204"/>
                    </a:rPr>
                    <a:t> 106,327 € </a:t>
                  </a:r>
                </a:p>
              </cx:txPr>
              <cx:visibility seriesName="0" categoryName="0" value="1"/>
            </cx:dataLabel>
            <cx:dataLabel idx="1">
              <cx:txPr>
                <a:bodyPr spcFirstLastPara="1" vertOverflow="ellipsis" horzOverflow="overflow" wrap="square" lIns="0" tIns="0" rIns="0" bIns="0" anchor="ctr" anchorCtr="1"/>
                <a:lstStyle/>
                <a:p>
                  <a:pPr algn="ctr" rtl="0">
                    <a:defRPr>
                      <a:solidFill>
                        <a:srgbClr val="C00000"/>
                      </a:solidFill>
                    </a:defRPr>
                  </a:pPr>
                  <a:r>
                    <a:rPr lang="es-ES" sz="900" b="1" i="0" u="none" strike="noStrike" baseline="0">
                      <a:solidFill>
                        <a:srgbClr val="C00000"/>
                      </a:solidFill>
                      <a:latin typeface="Calibri" panose="020F0502020204030204"/>
                    </a:rPr>
                    <a:t>-63,446 € </a:t>
                  </a:r>
                </a:p>
              </cx:txPr>
              <cx:visibility seriesName="0" categoryName="0" value="1"/>
            </cx:dataLabel>
            <cx:dataLabel idx="2">
              <cx:txPr>
                <a:bodyPr spcFirstLastPara="1" vertOverflow="ellipsis" horzOverflow="overflow" wrap="square" lIns="0" tIns="0" rIns="0" bIns="0" anchor="ctr" anchorCtr="1"/>
                <a:lstStyle/>
                <a:p>
                  <a:pPr algn="ctr" rtl="0">
                    <a:defRPr>
                      <a:solidFill>
                        <a:srgbClr val="C00000"/>
                      </a:solidFill>
                    </a:defRPr>
                  </a:pPr>
                  <a:r>
                    <a:rPr lang="es-ES" sz="900" b="1" i="0" u="none" strike="noStrike" baseline="0">
                      <a:solidFill>
                        <a:srgbClr val="C00000"/>
                      </a:solidFill>
                      <a:latin typeface="Calibri" panose="020F0502020204030204"/>
                    </a:rPr>
                    <a:t>-19,603 € </a:t>
                  </a:r>
                </a:p>
              </cx:txPr>
              <cx:visibility seriesName="0" categoryName="0" value="1"/>
            </cx:dataLabel>
            <cx:dataLabel idx="3">
              <cx:txPr>
                <a:bodyPr spcFirstLastPara="1" vertOverflow="ellipsis" horzOverflow="overflow" wrap="square" lIns="0" tIns="0" rIns="0" bIns="0" anchor="ctr" anchorCtr="1"/>
                <a:lstStyle/>
                <a:p>
                  <a:pPr algn="ctr" rtl="0">
                    <a:defRPr>
                      <a:solidFill>
                        <a:schemeClr val="accent6">
                          <a:lumMod val="75000"/>
                        </a:schemeClr>
                      </a:solidFill>
                    </a:defRPr>
                  </a:pPr>
                  <a:r>
                    <a:rPr lang="es-ES" sz="900" b="1" i="0" u="none" strike="noStrike" baseline="0">
                      <a:solidFill>
                        <a:schemeClr val="accent6">
                          <a:lumMod val="75000"/>
                        </a:schemeClr>
                      </a:solidFill>
                      <a:latin typeface="Calibri" panose="020F0502020204030204"/>
                    </a:rPr>
                    <a:t> 23,278 € </a:t>
                  </a:r>
                </a:p>
              </cx:txPr>
              <cx:visibility seriesName="0" categoryName="0" value="1"/>
            </cx:dataLabel>
          </cx:dataLabels>
          <cx:dataId val="0"/>
          <cx:layoutPr>
            <cx:subtotals>
              <cx:idx val="3"/>
            </cx:subtotals>
          </cx:layoutPr>
        </cx:series>
      </cx:plotAreaRegion>
      <cx:axis id="0">
        <cx:catScaling gapWidth="0.5"/>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microsoft.com/office/2014/relationships/chartEx" Target="../charts/chartEx2.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microsoft.com/office/2014/relationships/chartEx" Target="../charts/chartEx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chart" Target="../charts/chart17.xml"/><Relationship Id="rId2" Type="http://schemas.microsoft.com/office/2014/relationships/chartEx" Target="../charts/chartEx3.xml"/><Relationship Id="rId1" Type="http://schemas.openxmlformats.org/officeDocument/2006/relationships/chart" Target="../charts/chart13.xml"/><Relationship Id="rId6" Type="http://schemas.openxmlformats.org/officeDocument/2006/relationships/chart" Target="../charts/chart16.xml"/><Relationship Id="rId5" Type="http://schemas.openxmlformats.org/officeDocument/2006/relationships/chart" Target="../charts/chart15.xml"/><Relationship Id="rId4" Type="http://schemas.microsoft.com/office/2014/relationships/chartEx" Target="../charts/chartEx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2.xml"/><Relationship Id="rId5" Type="http://schemas.microsoft.com/office/2014/relationships/chartEx" Target="../charts/chartEx5.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175260</xdr:rowOff>
    </xdr:from>
    <xdr:to>
      <xdr:col>9</xdr:col>
      <xdr:colOff>1866900</xdr:colOff>
      <xdr:row>14</xdr:row>
      <xdr:rowOff>38100</xdr:rowOff>
    </xdr:to>
    <xdr:graphicFrame macro="">
      <xdr:nvGraphicFramePr>
        <xdr:cNvPr id="4" name="Gráfico 3">
          <a:extLst>
            <a:ext uri="{FF2B5EF4-FFF2-40B4-BE49-F238E27FC236}">
              <a16:creationId xmlns:a16="http://schemas.microsoft.com/office/drawing/2014/main" id="{1342B30B-CCC3-498C-AE82-D5237D483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853440</xdr:colOff>
      <xdr:row>18</xdr:row>
      <xdr:rowOff>213360</xdr:rowOff>
    </xdr:from>
    <xdr:to>
      <xdr:col>8</xdr:col>
      <xdr:colOff>464820</xdr:colOff>
      <xdr:row>30</xdr:row>
      <xdr:rowOff>137160</xdr:rowOff>
    </xdr:to>
    <xdr:graphicFrame macro="">
      <xdr:nvGraphicFramePr>
        <xdr:cNvPr id="5" name="Gráfico 4">
          <a:extLst>
            <a:ext uri="{FF2B5EF4-FFF2-40B4-BE49-F238E27FC236}">
              <a16:creationId xmlns:a16="http://schemas.microsoft.com/office/drawing/2014/main" id="{89AD4438-E233-410C-B14E-B9379B52F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150</xdr:row>
      <xdr:rowOff>156210</xdr:rowOff>
    </xdr:from>
    <xdr:to>
      <xdr:col>7</xdr:col>
      <xdr:colOff>396240</xdr:colOff>
      <xdr:row>158</xdr:row>
      <xdr:rowOff>53340</xdr:rowOff>
    </xdr:to>
    <xdr:grpSp>
      <xdr:nvGrpSpPr>
        <xdr:cNvPr id="16" name="Grupo 15">
          <a:extLst>
            <a:ext uri="{FF2B5EF4-FFF2-40B4-BE49-F238E27FC236}">
              <a16:creationId xmlns:a16="http://schemas.microsoft.com/office/drawing/2014/main" id="{1811E3F3-30C9-4A7A-81DA-AFBF94D6D3D4}"/>
            </a:ext>
          </a:extLst>
        </xdr:cNvPr>
        <xdr:cNvGrpSpPr/>
      </xdr:nvGrpSpPr>
      <xdr:grpSpPr>
        <a:xfrm>
          <a:off x="4095750" y="29662543"/>
          <a:ext cx="2682240" cy="1463464"/>
          <a:chOff x="2926080" y="12005310"/>
          <a:chExt cx="4937760" cy="1398270"/>
        </a:xfrm>
      </xdr:grpSpPr>
      <xdr:graphicFrame macro="">
        <xdr:nvGraphicFramePr>
          <xdr:cNvPr id="12" name="Gráfico 11">
            <a:extLst>
              <a:ext uri="{FF2B5EF4-FFF2-40B4-BE49-F238E27FC236}">
                <a16:creationId xmlns:a16="http://schemas.microsoft.com/office/drawing/2014/main" id="{340E06BD-248E-427F-8750-90FD53A05967}"/>
              </a:ext>
            </a:extLst>
          </xdr:cNvPr>
          <xdr:cNvGraphicFramePr/>
        </xdr:nvGraphicFramePr>
        <xdr:xfrm>
          <a:off x="2926080" y="12005310"/>
          <a:ext cx="4937760" cy="1398270"/>
        </xdr:xfrm>
        <a:graphic>
          <a:graphicData uri="http://schemas.openxmlformats.org/drawingml/2006/chart">
            <c:chart xmlns:c="http://schemas.openxmlformats.org/drawingml/2006/chart" xmlns:r="http://schemas.openxmlformats.org/officeDocument/2006/relationships" r:id="rId3"/>
          </a:graphicData>
        </a:graphic>
      </xdr:graphicFrame>
      <xdr:sp macro="" textlink="$C$154">
        <xdr:nvSpPr>
          <xdr:cNvPr id="15" name="CuadroTexto 14">
            <a:extLst>
              <a:ext uri="{FF2B5EF4-FFF2-40B4-BE49-F238E27FC236}">
                <a16:creationId xmlns:a16="http://schemas.microsoft.com/office/drawing/2014/main" id="{A7AAC40D-F3C4-4FAD-974B-A5975754CB0B}"/>
              </a:ext>
            </a:extLst>
          </xdr:cNvPr>
          <xdr:cNvSpPr txBox="1"/>
        </xdr:nvSpPr>
        <xdr:spPr>
          <a:xfrm>
            <a:off x="4082223" y="12595860"/>
            <a:ext cx="1104777"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8309F4-A868-47C7-9045-E8753F7903F1}" type="TxLink">
              <a:rPr lang="en-US" sz="1100" b="1" i="0" u="none" strike="noStrike">
                <a:solidFill>
                  <a:schemeClr val="accent1"/>
                </a:solidFill>
                <a:latin typeface="Calibri"/>
                <a:ea typeface="Calibri"/>
                <a:cs typeface="Calibri"/>
              </a:rPr>
              <a:pPr algn="ctr"/>
              <a:t>12.9%</a:t>
            </a:fld>
            <a:endParaRPr lang="es-ES" sz="1100" b="1">
              <a:solidFill>
                <a:schemeClr val="accent1"/>
              </a:solidFill>
            </a:endParaRPr>
          </a:p>
        </xdr:txBody>
      </xdr:sp>
    </xdr:grpSp>
    <xdr:clientData/>
  </xdr:twoCellAnchor>
  <xdr:twoCellAnchor>
    <xdr:from>
      <xdr:col>7</xdr:col>
      <xdr:colOff>579120</xdr:colOff>
      <xdr:row>161</xdr:row>
      <xdr:rowOff>26670</xdr:rowOff>
    </xdr:from>
    <xdr:to>
      <xdr:col>13</xdr:col>
      <xdr:colOff>388620</xdr:colOff>
      <xdr:row>175</xdr:row>
      <xdr:rowOff>133350</xdr:rowOff>
    </xdr:to>
    <xdr:graphicFrame macro="">
      <xdr:nvGraphicFramePr>
        <xdr:cNvPr id="17" name="Gráfico 16">
          <a:extLst>
            <a:ext uri="{FF2B5EF4-FFF2-40B4-BE49-F238E27FC236}">
              <a16:creationId xmlns:a16="http://schemas.microsoft.com/office/drawing/2014/main" id="{895999B1-B69A-43FA-A92B-8B489FFF7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259080</xdr:colOff>
      <xdr:row>179</xdr:row>
      <xdr:rowOff>205740</xdr:rowOff>
    </xdr:from>
    <xdr:to>
      <xdr:col>9</xdr:col>
      <xdr:colOff>388620</xdr:colOff>
      <xdr:row>190</xdr:row>
      <xdr:rowOff>57150</xdr:rowOff>
    </xdr:to>
    <xdr:graphicFrame macro="">
      <xdr:nvGraphicFramePr>
        <xdr:cNvPr id="18" name="Gráfico 17">
          <a:extLst>
            <a:ext uri="{FF2B5EF4-FFF2-40B4-BE49-F238E27FC236}">
              <a16:creationId xmlns:a16="http://schemas.microsoft.com/office/drawing/2014/main" id="{A879494B-2EA6-400D-90D8-4C0415CE3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769620</xdr:colOff>
      <xdr:row>65</xdr:row>
      <xdr:rowOff>83820</xdr:rowOff>
    </xdr:from>
    <xdr:to>
      <xdr:col>5</xdr:col>
      <xdr:colOff>1082040</xdr:colOff>
      <xdr:row>74</xdr:row>
      <xdr:rowOff>45720</xdr:rowOff>
    </xdr:to>
    <xdr:graphicFrame macro="">
      <xdr:nvGraphicFramePr>
        <xdr:cNvPr id="23" name="Gráfico 22">
          <a:extLst>
            <a:ext uri="{FF2B5EF4-FFF2-40B4-BE49-F238E27FC236}">
              <a16:creationId xmlns:a16="http://schemas.microsoft.com/office/drawing/2014/main" id="{D2267109-CC03-4D9C-B371-72CBF0FEF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632460</xdr:colOff>
      <xdr:row>86</xdr:row>
      <xdr:rowOff>68580</xdr:rowOff>
    </xdr:from>
    <xdr:to>
      <xdr:col>11</xdr:col>
      <xdr:colOff>1242060</xdr:colOff>
      <xdr:row>101</xdr:row>
      <xdr:rowOff>41910</xdr:rowOff>
    </xdr:to>
    <xdr:graphicFrame macro="">
      <xdr:nvGraphicFramePr>
        <xdr:cNvPr id="24" name="Gráfico 23">
          <a:extLst>
            <a:ext uri="{FF2B5EF4-FFF2-40B4-BE49-F238E27FC236}">
              <a16:creationId xmlns:a16="http://schemas.microsoft.com/office/drawing/2014/main" id="{4757348C-A5A3-4EAD-8512-307E15D3A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403860</xdr:colOff>
      <xdr:row>104</xdr:row>
      <xdr:rowOff>106680</xdr:rowOff>
    </xdr:from>
    <xdr:to>
      <xdr:col>12</xdr:col>
      <xdr:colOff>83820</xdr:colOff>
      <xdr:row>116</xdr:row>
      <xdr:rowOff>148590</xdr:rowOff>
    </xdr:to>
    <xdr:graphicFrame macro="">
      <xdr:nvGraphicFramePr>
        <xdr:cNvPr id="25" name="Gráfico 24">
          <a:extLst>
            <a:ext uri="{FF2B5EF4-FFF2-40B4-BE49-F238E27FC236}">
              <a16:creationId xmlns:a16="http://schemas.microsoft.com/office/drawing/2014/main" id="{E1A8E496-836D-4509-8F1B-C40590C8A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281940</xdr:colOff>
      <xdr:row>225</xdr:row>
      <xdr:rowOff>217170</xdr:rowOff>
    </xdr:from>
    <xdr:to>
      <xdr:col>9</xdr:col>
      <xdr:colOff>1310640</xdr:colOff>
      <xdr:row>238</xdr:row>
      <xdr:rowOff>0</xdr:rowOff>
    </xdr:to>
    <xdr:graphicFrame macro="">
      <xdr:nvGraphicFramePr>
        <xdr:cNvPr id="26" name="Gráfico 25">
          <a:extLst>
            <a:ext uri="{FF2B5EF4-FFF2-40B4-BE49-F238E27FC236}">
              <a16:creationId xmlns:a16="http://schemas.microsoft.com/office/drawing/2014/main" id="{CFCF18A3-F03B-48E0-A986-0E19FA314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129540</xdr:colOff>
      <xdr:row>31</xdr:row>
      <xdr:rowOff>57150</xdr:rowOff>
    </xdr:from>
    <xdr:to>
      <xdr:col>11</xdr:col>
      <xdr:colOff>312420</xdr:colOff>
      <xdr:row>46</xdr:row>
      <xdr:rowOff>57150</xdr:rowOff>
    </xdr:to>
    <xdr:graphicFrame macro="">
      <xdr:nvGraphicFramePr>
        <xdr:cNvPr id="27" name="Gráfico 26">
          <a:extLst>
            <a:ext uri="{FF2B5EF4-FFF2-40B4-BE49-F238E27FC236}">
              <a16:creationId xmlns:a16="http://schemas.microsoft.com/office/drawing/2014/main" id="{C3E2DBA4-F837-4153-A886-8E59AE324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7620</xdr:colOff>
      <xdr:row>49</xdr:row>
      <xdr:rowOff>209550</xdr:rowOff>
    </xdr:from>
    <xdr:to>
      <xdr:col>6</xdr:col>
      <xdr:colOff>220980</xdr:colOff>
      <xdr:row>64</xdr:row>
      <xdr:rowOff>171450</xdr:rowOff>
    </xdr:to>
    <mc:AlternateContent xmlns:mc="http://schemas.openxmlformats.org/markup-compatibility/2006">
      <mc:Choice xmlns:cx4="http://schemas.microsoft.com/office/drawing/2016/5/10/chartex" Requires="cx4">
        <xdr:graphicFrame macro="">
          <xdr:nvGraphicFramePr>
            <xdr:cNvPr id="31" name="Gráfico 30">
              <a:extLst>
                <a:ext uri="{FF2B5EF4-FFF2-40B4-BE49-F238E27FC236}">
                  <a16:creationId xmlns:a16="http://schemas.microsoft.com/office/drawing/2014/main" id="{638012B2-C3BD-4B85-87EC-55AB35D97C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922145" y="10229850"/>
              <a:ext cx="4290060" cy="2857500"/>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4</xdr:col>
      <xdr:colOff>320040</xdr:colOff>
      <xdr:row>118</xdr:row>
      <xdr:rowOff>41910</xdr:rowOff>
    </xdr:from>
    <xdr:to>
      <xdr:col>10</xdr:col>
      <xdr:colOff>114300</xdr:colOff>
      <xdr:row>127</xdr:row>
      <xdr:rowOff>114300</xdr:rowOff>
    </xdr:to>
    <xdr:graphicFrame macro="">
      <xdr:nvGraphicFramePr>
        <xdr:cNvPr id="32" name="Gráfico 31">
          <a:extLst>
            <a:ext uri="{FF2B5EF4-FFF2-40B4-BE49-F238E27FC236}">
              <a16:creationId xmlns:a16="http://schemas.microsoft.com/office/drawing/2014/main" id="{E908D4E8-759F-4944-8B83-0991A46B0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283633</xdr:colOff>
      <xdr:row>241</xdr:row>
      <xdr:rowOff>19050</xdr:rowOff>
    </xdr:from>
    <xdr:to>
      <xdr:col>10</xdr:col>
      <xdr:colOff>1897380</xdr:colOff>
      <xdr:row>256</xdr:row>
      <xdr:rowOff>19050</xdr:rowOff>
    </xdr:to>
    <mc:AlternateContent xmlns:mc="http://schemas.openxmlformats.org/markup-compatibility/2006">
      <mc:Choice xmlns:cx1="http://schemas.microsoft.com/office/drawing/2015/9/8/chartex" Requires="cx1">
        <xdr:graphicFrame macro="">
          <xdr:nvGraphicFramePr>
            <xdr:cNvPr id="37" name="Gráfico 36">
              <a:extLst>
                <a:ext uri="{FF2B5EF4-FFF2-40B4-BE49-F238E27FC236}">
                  <a16:creationId xmlns:a16="http://schemas.microsoft.com/office/drawing/2014/main" id="{03AE3C28-7F12-4E6B-A984-65F5F95A61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6274858" y="47663100"/>
              <a:ext cx="4595072" cy="2857500"/>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17</xdr:col>
      <xdr:colOff>829733</xdr:colOff>
      <xdr:row>196</xdr:row>
      <xdr:rowOff>46566</xdr:rowOff>
    </xdr:from>
    <xdr:to>
      <xdr:col>20</xdr:col>
      <xdr:colOff>1176866</xdr:colOff>
      <xdr:row>210</xdr:row>
      <xdr:rowOff>114299</xdr:rowOff>
    </xdr:to>
    <xdr:graphicFrame macro="">
      <xdr:nvGraphicFramePr>
        <xdr:cNvPr id="39" name="Gráfico 38">
          <a:extLst>
            <a:ext uri="{FF2B5EF4-FFF2-40B4-BE49-F238E27FC236}">
              <a16:creationId xmlns:a16="http://schemas.microsoft.com/office/drawing/2014/main" id="{8C8252C1-6B85-4CFF-BB67-6676676B0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381000</xdr:colOff>
      <xdr:row>4</xdr:row>
      <xdr:rowOff>175260</xdr:rowOff>
    </xdr:from>
    <xdr:to>
      <xdr:col>14</xdr:col>
      <xdr:colOff>480060</xdr:colOff>
      <xdr:row>18</xdr:row>
      <xdr:rowOff>83820</xdr:rowOff>
    </xdr:to>
    <xdr:graphicFrame macro="">
      <xdr:nvGraphicFramePr>
        <xdr:cNvPr id="2" name="Gráfico 1">
          <a:extLst>
            <a:ext uri="{FF2B5EF4-FFF2-40B4-BE49-F238E27FC236}">
              <a16:creationId xmlns:a16="http://schemas.microsoft.com/office/drawing/2014/main" id="{1FFDE190-065B-4221-B539-328F360F9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678180</xdr:colOff>
      <xdr:row>4</xdr:row>
      <xdr:rowOff>175260</xdr:rowOff>
    </xdr:from>
    <xdr:to>
      <xdr:col>19</xdr:col>
      <xdr:colOff>533400</xdr:colOff>
      <xdr:row>18</xdr:row>
      <xdr:rowOff>91440</xdr:rowOff>
    </xdr:to>
    <xdr:grpSp>
      <xdr:nvGrpSpPr>
        <xdr:cNvPr id="35" name="Grupo 34">
          <a:extLst>
            <a:ext uri="{FF2B5EF4-FFF2-40B4-BE49-F238E27FC236}">
              <a16:creationId xmlns:a16="http://schemas.microsoft.com/office/drawing/2014/main" id="{AE4B09C9-433D-456A-98DE-F851C2F6567A}"/>
            </a:ext>
          </a:extLst>
        </xdr:cNvPr>
        <xdr:cNvGrpSpPr/>
      </xdr:nvGrpSpPr>
      <xdr:grpSpPr>
        <a:xfrm>
          <a:off x="9822180" y="975360"/>
          <a:ext cx="3674745" cy="2583180"/>
          <a:chOff x="5623560" y="1188720"/>
          <a:chExt cx="3878580" cy="2750820"/>
        </a:xfrm>
      </xdr:grpSpPr>
      <xdr:sp macro="" textlink="">
        <xdr:nvSpPr>
          <xdr:cNvPr id="34" name="CuadroTexto 33">
            <a:extLst>
              <a:ext uri="{FF2B5EF4-FFF2-40B4-BE49-F238E27FC236}">
                <a16:creationId xmlns:a16="http://schemas.microsoft.com/office/drawing/2014/main" id="{653A07CE-2570-4042-A5A3-0BD3C0625875}"/>
              </a:ext>
            </a:extLst>
          </xdr:cNvPr>
          <xdr:cNvSpPr txBox="1"/>
        </xdr:nvSpPr>
        <xdr:spPr>
          <a:xfrm>
            <a:off x="5623560" y="1188720"/>
            <a:ext cx="3878580" cy="2750820"/>
          </a:xfrm>
          <a:prstGeom prst="roundRect">
            <a:avLst>
              <a:gd name="adj" fmla="val 8080"/>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mc:AlternateContent xmlns:mc="http://schemas.openxmlformats.org/markup-compatibility/2006">
        <mc:Choice xmlns:cx4="http://schemas.microsoft.com/office/drawing/2016/5/10/chartex" Requires="cx4">
          <xdr:graphicFrame macro="">
            <xdr:nvGraphicFramePr>
              <xdr:cNvPr id="3" name="Gráfico 2">
                <a:extLst>
                  <a:ext uri="{FF2B5EF4-FFF2-40B4-BE49-F238E27FC236}">
                    <a16:creationId xmlns:a16="http://schemas.microsoft.com/office/drawing/2014/main" id="{A4275DE9-C0C4-4595-A65A-EED0E1C73493}"/>
                  </a:ext>
                </a:extLst>
              </xdr:cNvPr>
              <xdr:cNvGraphicFramePr/>
            </xdr:nvGraphicFramePr>
            <xdr:xfrm>
              <a:off x="5661660" y="1188720"/>
              <a:ext cx="3771900" cy="274320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661660" y="1188720"/>
                <a:ext cx="3771900" cy="2743200"/>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grpSp>
    <xdr:clientData/>
  </xdr:twoCellAnchor>
  <xdr:twoCellAnchor>
    <xdr:from>
      <xdr:col>2</xdr:col>
      <xdr:colOff>175260</xdr:colOff>
      <xdr:row>4</xdr:row>
      <xdr:rowOff>175260</xdr:rowOff>
    </xdr:from>
    <xdr:to>
      <xdr:col>8</xdr:col>
      <xdr:colOff>182880</xdr:colOff>
      <xdr:row>18</xdr:row>
      <xdr:rowOff>68580</xdr:rowOff>
    </xdr:to>
    <xdr:graphicFrame macro="">
      <xdr:nvGraphicFramePr>
        <xdr:cNvPr id="7" name="Gráfico 6">
          <a:extLst>
            <a:ext uri="{FF2B5EF4-FFF2-40B4-BE49-F238E27FC236}">
              <a16:creationId xmlns:a16="http://schemas.microsoft.com/office/drawing/2014/main" id="{E4084A65-824A-4305-8692-BFCBB72CA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163830</xdr:colOff>
      <xdr:row>0</xdr:row>
      <xdr:rowOff>140970</xdr:rowOff>
    </xdr:from>
    <xdr:to>
      <xdr:col>5</xdr:col>
      <xdr:colOff>228600</xdr:colOff>
      <xdr:row>4</xdr:row>
      <xdr:rowOff>80010</xdr:rowOff>
    </xdr:to>
    <xdr:grpSp>
      <xdr:nvGrpSpPr>
        <xdr:cNvPr id="12" name="Grupo 11">
          <a:extLst>
            <a:ext uri="{FF2B5EF4-FFF2-40B4-BE49-F238E27FC236}">
              <a16:creationId xmlns:a16="http://schemas.microsoft.com/office/drawing/2014/main" id="{75FDEFEE-EFE0-4114-B601-CCFB6818A07A}"/>
            </a:ext>
          </a:extLst>
        </xdr:cNvPr>
        <xdr:cNvGrpSpPr/>
      </xdr:nvGrpSpPr>
      <xdr:grpSpPr>
        <a:xfrm>
          <a:off x="925830" y="140970"/>
          <a:ext cx="1588770" cy="739140"/>
          <a:chOff x="6061710" y="518160"/>
          <a:chExt cx="1699260" cy="708660"/>
        </a:xfrm>
      </xdr:grpSpPr>
      <xdr:sp macro="" textlink="">
        <xdr:nvSpPr>
          <xdr:cNvPr id="10" name="CuadroTexto 9">
            <a:extLst>
              <a:ext uri="{FF2B5EF4-FFF2-40B4-BE49-F238E27FC236}">
                <a16:creationId xmlns:a16="http://schemas.microsoft.com/office/drawing/2014/main" id="{FD737530-2C82-4C19-8B3C-C92015354E81}"/>
              </a:ext>
            </a:extLst>
          </xdr:cNvPr>
          <xdr:cNvSpPr txBox="1"/>
        </xdr:nvSpPr>
        <xdr:spPr>
          <a:xfrm>
            <a:off x="6073140" y="518160"/>
            <a:ext cx="1676400" cy="70866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sp macro="" textlink="">
        <xdr:nvSpPr>
          <xdr:cNvPr id="8" name="CuadroTexto 7">
            <a:extLst>
              <a:ext uri="{FF2B5EF4-FFF2-40B4-BE49-F238E27FC236}">
                <a16:creationId xmlns:a16="http://schemas.microsoft.com/office/drawing/2014/main" id="{04D4DBD8-14FA-4D21-8B8A-CD1A7F23D019}"/>
              </a:ext>
            </a:extLst>
          </xdr:cNvPr>
          <xdr:cNvSpPr txBox="1"/>
        </xdr:nvSpPr>
        <xdr:spPr>
          <a:xfrm>
            <a:off x="6061710" y="54864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i="0" cap="all" baseline="0"/>
              <a:t>N° total de órdenes</a:t>
            </a:r>
          </a:p>
          <a:p>
            <a:pPr algn="ctr"/>
            <a:endParaRPr lang="es-ES" sz="1100" b="1" i="0" cap="all" baseline="0"/>
          </a:p>
          <a:p>
            <a:pPr algn="ctr"/>
            <a:endParaRPr lang="es-ES" sz="1100" b="1" i="0" cap="all" baseline="0"/>
          </a:p>
        </xdr:txBody>
      </xdr:sp>
      <xdr:sp macro="" textlink="$B$4">
        <xdr:nvSpPr>
          <xdr:cNvPr id="9" name="CuadroTexto 8">
            <a:extLst>
              <a:ext uri="{FF2B5EF4-FFF2-40B4-BE49-F238E27FC236}">
                <a16:creationId xmlns:a16="http://schemas.microsoft.com/office/drawing/2014/main" id="{FE40C046-417C-434A-96DE-60D7C2AAA438}"/>
              </a:ext>
            </a:extLst>
          </xdr:cNvPr>
          <xdr:cNvSpPr txBox="1"/>
        </xdr:nvSpPr>
        <xdr:spPr>
          <a:xfrm>
            <a:off x="6061710" y="84582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75D2CB7-6146-47A7-982F-EDD903EDDEEF}" type="TxLink">
              <a:rPr lang="en-US" sz="1800" b="1" i="0" u="none" strike="noStrike">
                <a:solidFill>
                  <a:schemeClr val="accent1"/>
                </a:solidFill>
                <a:latin typeface="Calibri"/>
                <a:ea typeface="Calibri"/>
                <a:cs typeface="Calibri"/>
              </a:rPr>
              <a:pPr marL="0" indent="0" algn="ctr"/>
              <a:t>767</a:t>
            </a:fld>
            <a:endParaRPr lang="es-ES" sz="1800" b="1" i="0" u="none" strike="noStrike">
              <a:solidFill>
                <a:schemeClr val="accent1"/>
              </a:solidFill>
              <a:latin typeface="Calibri"/>
              <a:ea typeface="Calibri"/>
              <a:cs typeface="Calibri"/>
            </a:endParaRPr>
          </a:p>
        </xdr:txBody>
      </xdr:sp>
    </xdr:grpSp>
    <xdr:clientData/>
  </xdr:twoCellAnchor>
  <xdr:twoCellAnchor>
    <xdr:from>
      <xdr:col>5</xdr:col>
      <xdr:colOff>316230</xdr:colOff>
      <xdr:row>0</xdr:row>
      <xdr:rowOff>140970</xdr:rowOff>
    </xdr:from>
    <xdr:to>
      <xdr:col>7</xdr:col>
      <xdr:colOff>342900</xdr:colOff>
      <xdr:row>4</xdr:row>
      <xdr:rowOff>80010</xdr:rowOff>
    </xdr:to>
    <xdr:grpSp>
      <xdr:nvGrpSpPr>
        <xdr:cNvPr id="17" name="Grupo 16">
          <a:extLst>
            <a:ext uri="{FF2B5EF4-FFF2-40B4-BE49-F238E27FC236}">
              <a16:creationId xmlns:a16="http://schemas.microsoft.com/office/drawing/2014/main" id="{854BD4E6-6A75-4024-9B64-E4FC352DF238}"/>
            </a:ext>
          </a:extLst>
        </xdr:cNvPr>
        <xdr:cNvGrpSpPr/>
      </xdr:nvGrpSpPr>
      <xdr:grpSpPr>
        <a:xfrm>
          <a:off x="2602230" y="140970"/>
          <a:ext cx="1550670" cy="739140"/>
          <a:chOff x="5833110" y="1165860"/>
          <a:chExt cx="1699260" cy="708660"/>
        </a:xfrm>
      </xdr:grpSpPr>
      <xdr:sp macro="" textlink="">
        <xdr:nvSpPr>
          <xdr:cNvPr id="14" name="CuadroTexto 13">
            <a:extLst>
              <a:ext uri="{FF2B5EF4-FFF2-40B4-BE49-F238E27FC236}">
                <a16:creationId xmlns:a16="http://schemas.microsoft.com/office/drawing/2014/main" id="{221911C3-C1A5-4FA9-9FFD-27C7E2DC99FB}"/>
              </a:ext>
            </a:extLst>
          </xdr:cNvPr>
          <xdr:cNvSpPr txBox="1"/>
        </xdr:nvSpPr>
        <xdr:spPr>
          <a:xfrm>
            <a:off x="5844540" y="1165860"/>
            <a:ext cx="1676400" cy="70866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sp macro="" textlink="">
        <xdr:nvSpPr>
          <xdr:cNvPr id="15" name="CuadroTexto 14">
            <a:extLst>
              <a:ext uri="{FF2B5EF4-FFF2-40B4-BE49-F238E27FC236}">
                <a16:creationId xmlns:a16="http://schemas.microsoft.com/office/drawing/2014/main" id="{34E0F0C8-2FB6-4D8E-BDFD-1143A72F6611}"/>
              </a:ext>
            </a:extLst>
          </xdr:cNvPr>
          <xdr:cNvSpPr txBox="1"/>
        </xdr:nvSpPr>
        <xdr:spPr>
          <a:xfrm>
            <a:off x="5833110" y="119634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i="0" cap="all" baseline="0"/>
              <a:t>n° MEDIO COMENSALES</a:t>
            </a:r>
          </a:p>
          <a:p>
            <a:pPr algn="ctr"/>
            <a:endParaRPr lang="es-ES" sz="1100" b="1" i="0" cap="all" baseline="0"/>
          </a:p>
          <a:p>
            <a:pPr algn="ctr"/>
            <a:endParaRPr lang="es-ES" sz="1100" b="1" i="0" cap="all" baseline="0"/>
          </a:p>
        </xdr:txBody>
      </xdr:sp>
      <xdr:sp macro="" textlink="$B$7">
        <xdr:nvSpPr>
          <xdr:cNvPr id="16" name="CuadroTexto 15">
            <a:extLst>
              <a:ext uri="{FF2B5EF4-FFF2-40B4-BE49-F238E27FC236}">
                <a16:creationId xmlns:a16="http://schemas.microsoft.com/office/drawing/2014/main" id="{6139301E-F568-4743-843B-AB48B12D2596}"/>
              </a:ext>
            </a:extLst>
          </xdr:cNvPr>
          <xdr:cNvSpPr txBox="1"/>
        </xdr:nvSpPr>
        <xdr:spPr>
          <a:xfrm>
            <a:off x="5833110" y="149352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060761C-8169-4E17-941D-D14E32783609}" type="TxLink">
              <a:rPr lang="en-US" sz="1800" b="1" i="0" u="none" strike="noStrike">
                <a:solidFill>
                  <a:schemeClr val="accent1"/>
                </a:solidFill>
                <a:latin typeface="Calibri"/>
                <a:ea typeface="Calibri"/>
                <a:cs typeface="Calibri"/>
              </a:rPr>
              <a:pPr marL="0" indent="0" algn="ctr"/>
              <a:t>3.48</a:t>
            </a:fld>
            <a:endParaRPr lang="es-ES" sz="3200" b="1" i="0" u="none" strike="noStrike">
              <a:solidFill>
                <a:schemeClr val="accent1"/>
              </a:solidFill>
              <a:latin typeface="Calibri"/>
              <a:ea typeface="Calibri"/>
              <a:cs typeface="Calibri"/>
            </a:endParaRPr>
          </a:p>
        </xdr:txBody>
      </xdr:sp>
    </xdr:grpSp>
    <xdr:clientData/>
  </xdr:twoCellAnchor>
  <xdr:twoCellAnchor>
    <xdr:from>
      <xdr:col>7</xdr:col>
      <xdr:colOff>438150</xdr:colOff>
      <xdr:row>0</xdr:row>
      <xdr:rowOff>140970</xdr:rowOff>
    </xdr:from>
    <xdr:to>
      <xdr:col>9</xdr:col>
      <xdr:colOff>552450</xdr:colOff>
      <xdr:row>4</xdr:row>
      <xdr:rowOff>80010</xdr:rowOff>
    </xdr:to>
    <xdr:grpSp>
      <xdr:nvGrpSpPr>
        <xdr:cNvPr id="18" name="Grupo 17">
          <a:extLst>
            <a:ext uri="{FF2B5EF4-FFF2-40B4-BE49-F238E27FC236}">
              <a16:creationId xmlns:a16="http://schemas.microsoft.com/office/drawing/2014/main" id="{3DDCF084-B1A7-4B29-AD32-878EC18233AD}"/>
            </a:ext>
          </a:extLst>
        </xdr:cNvPr>
        <xdr:cNvGrpSpPr/>
      </xdr:nvGrpSpPr>
      <xdr:grpSpPr>
        <a:xfrm>
          <a:off x="4248150" y="140970"/>
          <a:ext cx="1638300" cy="739140"/>
          <a:chOff x="5833110" y="1165860"/>
          <a:chExt cx="1699260" cy="708660"/>
        </a:xfrm>
      </xdr:grpSpPr>
      <xdr:sp macro="" textlink="">
        <xdr:nvSpPr>
          <xdr:cNvPr id="19" name="CuadroTexto 18">
            <a:extLst>
              <a:ext uri="{FF2B5EF4-FFF2-40B4-BE49-F238E27FC236}">
                <a16:creationId xmlns:a16="http://schemas.microsoft.com/office/drawing/2014/main" id="{77A98A18-2E23-407E-81BA-D1E977329350}"/>
              </a:ext>
            </a:extLst>
          </xdr:cNvPr>
          <xdr:cNvSpPr txBox="1"/>
        </xdr:nvSpPr>
        <xdr:spPr>
          <a:xfrm>
            <a:off x="5844540" y="1165860"/>
            <a:ext cx="1676400" cy="70866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sp macro="" textlink="">
        <xdr:nvSpPr>
          <xdr:cNvPr id="20" name="CuadroTexto 19">
            <a:extLst>
              <a:ext uri="{FF2B5EF4-FFF2-40B4-BE49-F238E27FC236}">
                <a16:creationId xmlns:a16="http://schemas.microsoft.com/office/drawing/2014/main" id="{C14B56BD-3502-4DA8-BD47-E85326298F73}"/>
              </a:ext>
            </a:extLst>
          </xdr:cNvPr>
          <xdr:cNvSpPr txBox="1"/>
        </xdr:nvSpPr>
        <xdr:spPr>
          <a:xfrm>
            <a:off x="5833110" y="119634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i="0" cap="all" baseline="0"/>
              <a:t>tICKET MEDIO</a:t>
            </a:r>
          </a:p>
          <a:p>
            <a:pPr algn="ctr"/>
            <a:endParaRPr lang="es-ES" sz="1100" b="1" i="0" cap="all" baseline="0"/>
          </a:p>
          <a:p>
            <a:pPr algn="ctr"/>
            <a:endParaRPr lang="es-ES" sz="1100" b="1" i="0" cap="all" baseline="0"/>
          </a:p>
        </xdr:txBody>
      </xdr:sp>
      <xdr:sp macro="" textlink="$B$10">
        <xdr:nvSpPr>
          <xdr:cNvPr id="21" name="CuadroTexto 20">
            <a:extLst>
              <a:ext uri="{FF2B5EF4-FFF2-40B4-BE49-F238E27FC236}">
                <a16:creationId xmlns:a16="http://schemas.microsoft.com/office/drawing/2014/main" id="{F10D0BF9-06B2-4406-8448-C14984FF74CF}"/>
              </a:ext>
            </a:extLst>
          </xdr:cNvPr>
          <xdr:cNvSpPr txBox="1"/>
        </xdr:nvSpPr>
        <xdr:spPr>
          <a:xfrm>
            <a:off x="5833110" y="149352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BEECE42-769C-4778-BF80-96D766A7B231}" type="TxLink">
              <a:rPr lang="en-US" sz="1800" b="1" i="0" u="none" strike="noStrike">
                <a:solidFill>
                  <a:schemeClr val="accent1"/>
                </a:solidFill>
                <a:latin typeface="Calibri"/>
                <a:ea typeface="Calibri"/>
                <a:cs typeface="Calibri"/>
              </a:rPr>
              <a:pPr marL="0" indent="0" algn="ctr"/>
              <a:t> 138.6 € </a:t>
            </a:fld>
            <a:endParaRPr lang="es-ES" sz="4800" b="1" i="0" u="none" strike="noStrike">
              <a:solidFill>
                <a:schemeClr val="accent1"/>
              </a:solidFill>
              <a:latin typeface="Calibri"/>
              <a:ea typeface="Calibri"/>
              <a:cs typeface="Calibri"/>
            </a:endParaRPr>
          </a:p>
        </xdr:txBody>
      </xdr:sp>
    </xdr:grpSp>
    <xdr:clientData/>
  </xdr:twoCellAnchor>
  <xdr:twoCellAnchor>
    <xdr:from>
      <xdr:col>12</xdr:col>
      <xdr:colOff>64770</xdr:colOff>
      <xdr:row>0</xdr:row>
      <xdr:rowOff>140970</xdr:rowOff>
    </xdr:from>
    <xdr:to>
      <xdr:col>14</xdr:col>
      <xdr:colOff>179070</xdr:colOff>
      <xdr:row>4</xdr:row>
      <xdr:rowOff>80010</xdr:rowOff>
    </xdr:to>
    <xdr:grpSp>
      <xdr:nvGrpSpPr>
        <xdr:cNvPr id="22" name="Grupo 21">
          <a:extLst>
            <a:ext uri="{FF2B5EF4-FFF2-40B4-BE49-F238E27FC236}">
              <a16:creationId xmlns:a16="http://schemas.microsoft.com/office/drawing/2014/main" id="{46F45B24-4A7E-4173-A16A-6656CE6E6185}"/>
            </a:ext>
          </a:extLst>
        </xdr:cNvPr>
        <xdr:cNvGrpSpPr/>
      </xdr:nvGrpSpPr>
      <xdr:grpSpPr>
        <a:xfrm>
          <a:off x="7684770" y="140970"/>
          <a:ext cx="1638300" cy="739140"/>
          <a:chOff x="5833110" y="1165860"/>
          <a:chExt cx="1699260" cy="708660"/>
        </a:xfrm>
      </xdr:grpSpPr>
      <xdr:sp macro="" textlink="">
        <xdr:nvSpPr>
          <xdr:cNvPr id="23" name="CuadroTexto 22">
            <a:extLst>
              <a:ext uri="{FF2B5EF4-FFF2-40B4-BE49-F238E27FC236}">
                <a16:creationId xmlns:a16="http://schemas.microsoft.com/office/drawing/2014/main" id="{E8B521E9-C508-445D-8489-B72197581B25}"/>
              </a:ext>
            </a:extLst>
          </xdr:cNvPr>
          <xdr:cNvSpPr txBox="1"/>
        </xdr:nvSpPr>
        <xdr:spPr>
          <a:xfrm>
            <a:off x="5844540" y="1165860"/>
            <a:ext cx="1676400" cy="70866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sp macro="" textlink="">
        <xdr:nvSpPr>
          <xdr:cNvPr id="24" name="CuadroTexto 23">
            <a:extLst>
              <a:ext uri="{FF2B5EF4-FFF2-40B4-BE49-F238E27FC236}">
                <a16:creationId xmlns:a16="http://schemas.microsoft.com/office/drawing/2014/main" id="{790D0A70-9F43-4182-935C-A44032A1B0DF}"/>
              </a:ext>
            </a:extLst>
          </xdr:cNvPr>
          <xdr:cNvSpPr txBox="1"/>
        </xdr:nvSpPr>
        <xdr:spPr>
          <a:xfrm>
            <a:off x="5833110" y="119634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i="0" cap="all" baseline="0"/>
              <a:t>coste total</a:t>
            </a:r>
          </a:p>
          <a:p>
            <a:pPr algn="ctr"/>
            <a:endParaRPr lang="es-ES" sz="1100" b="1" i="0" cap="all" baseline="0"/>
          </a:p>
          <a:p>
            <a:pPr algn="ctr"/>
            <a:endParaRPr lang="es-ES" sz="1100" b="1" i="0" cap="all" baseline="0"/>
          </a:p>
        </xdr:txBody>
      </xdr:sp>
      <xdr:sp macro="" textlink="$B$16">
        <xdr:nvSpPr>
          <xdr:cNvPr id="25" name="CuadroTexto 24">
            <a:extLst>
              <a:ext uri="{FF2B5EF4-FFF2-40B4-BE49-F238E27FC236}">
                <a16:creationId xmlns:a16="http://schemas.microsoft.com/office/drawing/2014/main" id="{98701997-11DF-4A67-B83F-6051D299010A}"/>
              </a:ext>
            </a:extLst>
          </xdr:cNvPr>
          <xdr:cNvSpPr txBox="1"/>
        </xdr:nvSpPr>
        <xdr:spPr>
          <a:xfrm>
            <a:off x="5833110" y="149352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31E7167-753B-4610-8E3F-36A52AE89407}" type="TxLink">
              <a:rPr lang="en-US" sz="1800" b="1" i="0" u="none" strike="noStrike">
                <a:solidFill>
                  <a:schemeClr val="accent1"/>
                </a:solidFill>
                <a:latin typeface="Calibri"/>
                <a:ea typeface="Calibri"/>
                <a:cs typeface="Calibri"/>
              </a:rPr>
              <a:pPr marL="0" indent="0" algn="ctr"/>
              <a:t> 63,446 € </a:t>
            </a:fld>
            <a:endParaRPr lang="es-ES" sz="4800" b="1" i="0" u="none" strike="noStrike">
              <a:solidFill>
                <a:schemeClr val="accent1"/>
              </a:solidFill>
              <a:latin typeface="Calibri"/>
              <a:ea typeface="Calibri"/>
              <a:cs typeface="Calibri"/>
            </a:endParaRPr>
          </a:p>
        </xdr:txBody>
      </xdr:sp>
    </xdr:grpSp>
    <xdr:clientData/>
  </xdr:twoCellAnchor>
  <xdr:twoCellAnchor>
    <xdr:from>
      <xdr:col>9</xdr:col>
      <xdr:colOff>643890</xdr:colOff>
      <xdr:row>0</xdr:row>
      <xdr:rowOff>140970</xdr:rowOff>
    </xdr:from>
    <xdr:to>
      <xdr:col>11</xdr:col>
      <xdr:colOff>758190</xdr:colOff>
      <xdr:row>4</xdr:row>
      <xdr:rowOff>80010</xdr:rowOff>
    </xdr:to>
    <xdr:grpSp>
      <xdr:nvGrpSpPr>
        <xdr:cNvPr id="26" name="Grupo 25">
          <a:extLst>
            <a:ext uri="{FF2B5EF4-FFF2-40B4-BE49-F238E27FC236}">
              <a16:creationId xmlns:a16="http://schemas.microsoft.com/office/drawing/2014/main" id="{81B59795-E91B-4EC0-88A2-FCC2DB1D8575}"/>
            </a:ext>
          </a:extLst>
        </xdr:cNvPr>
        <xdr:cNvGrpSpPr/>
      </xdr:nvGrpSpPr>
      <xdr:grpSpPr>
        <a:xfrm>
          <a:off x="5977890" y="140970"/>
          <a:ext cx="1638300" cy="739140"/>
          <a:chOff x="5833110" y="1165860"/>
          <a:chExt cx="1699260" cy="708660"/>
        </a:xfrm>
      </xdr:grpSpPr>
      <xdr:sp macro="" textlink="">
        <xdr:nvSpPr>
          <xdr:cNvPr id="27" name="CuadroTexto 26">
            <a:extLst>
              <a:ext uri="{FF2B5EF4-FFF2-40B4-BE49-F238E27FC236}">
                <a16:creationId xmlns:a16="http://schemas.microsoft.com/office/drawing/2014/main" id="{D83500A8-7B5C-4E81-9E99-E9B898D2992F}"/>
              </a:ext>
            </a:extLst>
          </xdr:cNvPr>
          <xdr:cNvSpPr txBox="1"/>
        </xdr:nvSpPr>
        <xdr:spPr>
          <a:xfrm>
            <a:off x="5844540" y="1165860"/>
            <a:ext cx="1676400" cy="70866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sp macro="" textlink="">
        <xdr:nvSpPr>
          <xdr:cNvPr id="28" name="CuadroTexto 27">
            <a:extLst>
              <a:ext uri="{FF2B5EF4-FFF2-40B4-BE49-F238E27FC236}">
                <a16:creationId xmlns:a16="http://schemas.microsoft.com/office/drawing/2014/main" id="{41B73832-4A7A-416D-9322-46E34EA628B5}"/>
              </a:ext>
            </a:extLst>
          </xdr:cNvPr>
          <xdr:cNvSpPr txBox="1"/>
        </xdr:nvSpPr>
        <xdr:spPr>
          <a:xfrm>
            <a:off x="5833110" y="119634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i="0" cap="all" baseline="0"/>
              <a:t>facturaciÓN GENERADa</a:t>
            </a:r>
          </a:p>
          <a:p>
            <a:pPr algn="ctr"/>
            <a:endParaRPr lang="es-ES" sz="1100" b="1" i="0" cap="all" baseline="0"/>
          </a:p>
          <a:p>
            <a:pPr algn="ctr"/>
            <a:endParaRPr lang="es-ES" sz="1100" b="1" i="0" cap="all" baseline="0"/>
          </a:p>
        </xdr:txBody>
      </xdr:sp>
      <xdr:sp macro="" textlink="$B$13">
        <xdr:nvSpPr>
          <xdr:cNvPr id="29" name="CuadroTexto 28">
            <a:extLst>
              <a:ext uri="{FF2B5EF4-FFF2-40B4-BE49-F238E27FC236}">
                <a16:creationId xmlns:a16="http://schemas.microsoft.com/office/drawing/2014/main" id="{6690B15B-601B-4F09-91E6-E8DF56D4100C}"/>
              </a:ext>
            </a:extLst>
          </xdr:cNvPr>
          <xdr:cNvSpPr txBox="1"/>
        </xdr:nvSpPr>
        <xdr:spPr>
          <a:xfrm>
            <a:off x="5833110" y="149352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D38580-B605-485E-AF11-B2ADC472CC3D}" type="TxLink">
              <a:rPr lang="en-US" sz="1800" b="1" i="0" u="none" strike="noStrike">
                <a:solidFill>
                  <a:schemeClr val="accent1"/>
                </a:solidFill>
                <a:latin typeface="Calibri"/>
                <a:ea typeface="Calibri"/>
                <a:cs typeface="Calibri"/>
              </a:rPr>
              <a:pPr marL="0" indent="0" algn="ctr"/>
              <a:t> 106,327 € </a:t>
            </a:fld>
            <a:endParaRPr lang="es-ES" sz="7200" b="1" i="0" u="none" strike="noStrike">
              <a:solidFill>
                <a:schemeClr val="accent1"/>
              </a:solidFill>
              <a:latin typeface="Calibri"/>
              <a:ea typeface="Calibri"/>
              <a:cs typeface="Calibri"/>
            </a:endParaRPr>
          </a:p>
        </xdr:txBody>
      </xdr:sp>
    </xdr:grpSp>
    <xdr:clientData/>
  </xdr:twoCellAnchor>
  <xdr:twoCellAnchor>
    <xdr:from>
      <xdr:col>14</xdr:col>
      <xdr:colOff>278130</xdr:colOff>
      <xdr:row>0</xdr:row>
      <xdr:rowOff>140970</xdr:rowOff>
    </xdr:from>
    <xdr:to>
      <xdr:col>16</xdr:col>
      <xdr:colOff>392430</xdr:colOff>
      <xdr:row>4</xdr:row>
      <xdr:rowOff>80010</xdr:rowOff>
    </xdr:to>
    <xdr:grpSp>
      <xdr:nvGrpSpPr>
        <xdr:cNvPr id="30" name="Grupo 29">
          <a:extLst>
            <a:ext uri="{FF2B5EF4-FFF2-40B4-BE49-F238E27FC236}">
              <a16:creationId xmlns:a16="http://schemas.microsoft.com/office/drawing/2014/main" id="{CD45F52B-DD75-478E-AA98-D83E3FA6B7B7}"/>
            </a:ext>
          </a:extLst>
        </xdr:cNvPr>
        <xdr:cNvGrpSpPr/>
      </xdr:nvGrpSpPr>
      <xdr:grpSpPr>
        <a:xfrm>
          <a:off x="9422130" y="140970"/>
          <a:ext cx="1638300" cy="739140"/>
          <a:chOff x="5833110" y="1165860"/>
          <a:chExt cx="1699260" cy="708660"/>
        </a:xfrm>
      </xdr:grpSpPr>
      <xdr:sp macro="" textlink="">
        <xdr:nvSpPr>
          <xdr:cNvPr id="31" name="CuadroTexto 30">
            <a:extLst>
              <a:ext uri="{FF2B5EF4-FFF2-40B4-BE49-F238E27FC236}">
                <a16:creationId xmlns:a16="http://schemas.microsoft.com/office/drawing/2014/main" id="{147003EB-B01C-4A3A-ABCA-68939D1FDD8D}"/>
              </a:ext>
            </a:extLst>
          </xdr:cNvPr>
          <xdr:cNvSpPr txBox="1"/>
        </xdr:nvSpPr>
        <xdr:spPr>
          <a:xfrm>
            <a:off x="5844540" y="1165860"/>
            <a:ext cx="1676400" cy="70866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sp macro="" textlink="">
        <xdr:nvSpPr>
          <xdr:cNvPr id="32" name="CuadroTexto 31">
            <a:extLst>
              <a:ext uri="{FF2B5EF4-FFF2-40B4-BE49-F238E27FC236}">
                <a16:creationId xmlns:a16="http://schemas.microsoft.com/office/drawing/2014/main" id="{8576960F-9DD7-4AE1-A158-5E50DE3B7068}"/>
              </a:ext>
            </a:extLst>
          </xdr:cNvPr>
          <xdr:cNvSpPr txBox="1"/>
        </xdr:nvSpPr>
        <xdr:spPr>
          <a:xfrm>
            <a:off x="5833110" y="119634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i="0" cap="all" baseline="0"/>
              <a:t>margen</a:t>
            </a:r>
          </a:p>
          <a:p>
            <a:pPr algn="ctr"/>
            <a:endParaRPr lang="es-ES" sz="1100" b="1" i="0" cap="all" baseline="0"/>
          </a:p>
          <a:p>
            <a:pPr algn="ctr"/>
            <a:endParaRPr lang="es-ES" sz="1100" b="1" i="0" cap="all" baseline="0"/>
          </a:p>
        </xdr:txBody>
      </xdr:sp>
      <xdr:sp macro="" textlink="$B$19">
        <xdr:nvSpPr>
          <xdr:cNvPr id="33" name="CuadroTexto 32">
            <a:extLst>
              <a:ext uri="{FF2B5EF4-FFF2-40B4-BE49-F238E27FC236}">
                <a16:creationId xmlns:a16="http://schemas.microsoft.com/office/drawing/2014/main" id="{695412CF-99A8-4003-8F50-97D5A06712A8}"/>
              </a:ext>
            </a:extLst>
          </xdr:cNvPr>
          <xdr:cNvSpPr txBox="1"/>
        </xdr:nvSpPr>
        <xdr:spPr>
          <a:xfrm>
            <a:off x="5833110" y="149352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65B8A1C-91B4-43F1-9AA2-1327542FF470}" type="TxLink">
              <a:rPr lang="en-US" sz="1800" b="1" i="0" u="none" strike="noStrike">
                <a:solidFill>
                  <a:schemeClr val="accent1"/>
                </a:solidFill>
                <a:latin typeface="Calibri"/>
                <a:ea typeface="Calibri"/>
                <a:cs typeface="Calibri"/>
              </a:rPr>
              <a:pPr marL="0" indent="0" algn="ctr"/>
              <a:t>40.3%</a:t>
            </a:fld>
            <a:endParaRPr lang="es-ES" sz="7200" b="1" i="0" u="none" strike="noStrike">
              <a:solidFill>
                <a:schemeClr val="accent1"/>
              </a:solidFill>
              <a:latin typeface="Calibri"/>
              <a:ea typeface="Calibri"/>
              <a:cs typeface="Calibri"/>
            </a:endParaRPr>
          </a:p>
        </xdr:txBody>
      </xdr:sp>
    </xdr:grpSp>
    <xdr:clientData/>
  </xdr:twoCellAnchor>
  <xdr:twoCellAnchor>
    <xdr:from>
      <xdr:col>2</xdr:col>
      <xdr:colOff>182880</xdr:colOff>
      <xdr:row>18</xdr:row>
      <xdr:rowOff>144780</xdr:rowOff>
    </xdr:from>
    <xdr:to>
      <xdr:col>6</xdr:col>
      <xdr:colOff>502920</xdr:colOff>
      <xdr:row>32</xdr:row>
      <xdr:rowOff>53340</xdr:rowOff>
    </xdr:to>
    <xdr:grpSp>
      <xdr:nvGrpSpPr>
        <xdr:cNvPr id="44" name="Grupo 43">
          <a:extLst>
            <a:ext uri="{FF2B5EF4-FFF2-40B4-BE49-F238E27FC236}">
              <a16:creationId xmlns:a16="http://schemas.microsoft.com/office/drawing/2014/main" id="{744E4F74-67F0-411C-B490-024C5EB7D285}"/>
            </a:ext>
          </a:extLst>
        </xdr:cNvPr>
        <xdr:cNvGrpSpPr/>
      </xdr:nvGrpSpPr>
      <xdr:grpSpPr>
        <a:xfrm>
          <a:off x="182880" y="3611880"/>
          <a:ext cx="3368040" cy="2575560"/>
          <a:chOff x="9105900" y="861060"/>
          <a:chExt cx="4724400" cy="2804160"/>
        </a:xfrm>
      </xdr:grpSpPr>
      <xdr:sp macro="" textlink="">
        <xdr:nvSpPr>
          <xdr:cNvPr id="43" name="CuadroTexto 42">
            <a:extLst>
              <a:ext uri="{FF2B5EF4-FFF2-40B4-BE49-F238E27FC236}">
                <a16:creationId xmlns:a16="http://schemas.microsoft.com/office/drawing/2014/main" id="{4029EAEC-EB83-41EC-8440-9166CD53841A}"/>
              </a:ext>
            </a:extLst>
          </xdr:cNvPr>
          <xdr:cNvSpPr txBox="1"/>
        </xdr:nvSpPr>
        <xdr:spPr>
          <a:xfrm>
            <a:off x="9105900" y="899160"/>
            <a:ext cx="4724400" cy="2766060"/>
          </a:xfrm>
          <a:prstGeom prst="roundRect">
            <a:avLst>
              <a:gd name="adj" fmla="val 9229"/>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mc:AlternateContent xmlns:mc="http://schemas.openxmlformats.org/markup-compatibility/2006">
        <mc:Choice xmlns:cx1="http://schemas.microsoft.com/office/drawing/2015/9/8/chartex" Requires="cx1">
          <xdr:graphicFrame macro="">
            <xdr:nvGraphicFramePr>
              <xdr:cNvPr id="39" name="Gráfico 38">
                <a:extLst>
                  <a:ext uri="{FF2B5EF4-FFF2-40B4-BE49-F238E27FC236}">
                    <a16:creationId xmlns:a16="http://schemas.microsoft.com/office/drawing/2014/main" id="{CF6F83A1-2374-40BF-B4AD-CA60D01532E8}"/>
                  </a:ext>
                </a:extLst>
              </xdr:cNvPr>
              <xdr:cNvGraphicFramePr/>
            </xdr:nvGraphicFramePr>
            <xdr:xfrm>
              <a:off x="9113519" y="861060"/>
              <a:ext cx="4678679" cy="2743199"/>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113519" y="861060"/>
                <a:ext cx="4678679" cy="2743199"/>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grpSp>
    <xdr:clientData/>
  </xdr:twoCellAnchor>
  <xdr:twoCellAnchor>
    <xdr:from>
      <xdr:col>9</xdr:col>
      <xdr:colOff>487680</xdr:colOff>
      <xdr:row>19</xdr:row>
      <xdr:rowOff>7620</xdr:rowOff>
    </xdr:from>
    <xdr:to>
      <xdr:col>13</xdr:col>
      <xdr:colOff>784860</xdr:colOff>
      <xdr:row>32</xdr:row>
      <xdr:rowOff>45720</xdr:rowOff>
    </xdr:to>
    <xdr:graphicFrame macro="">
      <xdr:nvGraphicFramePr>
        <xdr:cNvPr id="40" name="Gráfico 39">
          <a:extLst>
            <a:ext uri="{FF2B5EF4-FFF2-40B4-BE49-F238E27FC236}">
              <a16:creationId xmlns:a16="http://schemas.microsoft.com/office/drawing/2014/main" id="{81BD3BAA-B035-4324-9D73-2DB564BD4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483870</xdr:colOff>
      <xdr:row>0</xdr:row>
      <xdr:rowOff>140970</xdr:rowOff>
    </xdr:from>
    <xdr:to>
      <xdr:col>18</xdr:col>
      <xdr:colOff>598170</xdr:colOff>
      <xdr:row>4</xdr:row>
      <xdr:rowOff>80010</xdr:rowOff>
    </xdr:to>
    <xdr:grpSp>
      <xdr:nvGrpSpPr>
        <xdr:cNvPr id="45" name="Grupo 44">
          <a:extLst>
            <a:ext uri="{FF2B5EF4-FFF2-40B4-BE49-F238E27FC236}">
              <a16:creationId xmlns:a16="http://schemas.microsoft.com/office/drawing/2014/main" id="{2326C67C-FFC0-414D-923B-40D1AAE9AE3D}"/>
            </a:ext>
          </a:extLst>
        </xdr:cNvPr>
        <xdr:cNvGrpSpPr/>
      </xdr:nvGrpSpPr>
      <xdr:grpSpPr>
        <a:xfrm>
          <a:off x="11151870" y="140970"/>
          <a:ext cx="1638300" cy="739140"/>
          <a:chOff x="5833110" y="1165860"/>
          <a:chExt cx="1699260" cy="708660"/>
        </a:xfrm>
      </xdr:grpSpPr>
      <xdr:sp macro="" textlink="">
        <xdr:nvSpPr>
          <xdr:cNvPr id="46" name="CuadroTexto 45">
            <a:extLst>
              <a:ext uri="{FF2B5EF4-FFF2-40B4-BE49-F238E27FC236}">
                <a16:creationId xmlns:a16="http://schemas.microsoft.com/office/drawing/2014/main" id="{0123CC0B-CB01-43AF-B26A-8B360A0FF900}"/>
              </a:ext>
            </a:extLst>
          </xdr:cNvPr>
          <xdr:cNvSpPr txBox="1"/>
        </xdr:nvSpPr>
        <xdr:spPr>
          <a:xfrm>
            <a:off x="5844540" y="1165860"/>
            <a:ext cx="1676400" cy="70866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sp macro="" textlink="">
        <xdr:nvSpPr>
          <xdr:cNvPr id="47" name="CuadroTexto 46">
            <a:extLst>
              <a:ext uri="{FF2B5EF4-FFF2-40B4-BE49-F238E27FC236}">
                <a16:creationId xmlns:a16="http://schemas.microsoft.com/office/drawing/2014/main" id="{679840D1-40F6-4448-9771-91DDFE734080}"/>
              </a:ext>
            </a:extLst>
          </xdr:cNvPr>
          <xdr:cNvSpPr txBox="1"/>
        </xdr:nvSpPr>
        <xdr:spPr>
          <a:xfrm>
            <a:off x="5833110" y="119634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i="0" cap="all" baseline="0"/>
              <a:t>TASA IMPAGOS</a:t>
            </a:r>
          </a:p>
          <a:p>
            <a:pPr algn="ctr"/>
            <a:endParaRPr lang="es-ES" sz="1100" b="1" i="0" cap="all" baseline="0"/>
          </a:p>
          <a:p>
            <a:pPr algn="ctr"/>
            <a:endParaRPr lang="es-ES" sz="1100" b="1" i="0" cap="all" baseline="0"/>
          </a:p>
        </xdr:txBody>
      </xdr:sp>
      <xdr:sp macro="" textlink="'Tablas dinámicas y gráficos'!C154">
        <xdr:nvSpPr>
          <xdr:cNvPr id="48" name="CuadroTexto 47">
            <a:extLst>
              <a:ext uri="{FF2B5EF4-FFF2-40B4-BE49-F238E27FC236}">
                <a16:creationId xmlns:a16="http://schemas.microsoft.com/office/drawing/2014/main" id="{05FA1DC3-11D5-4D07-88D1-AAEC04D602F9}"/>
              </a:ext>
            </a:extLst>
          </xdr:cNvPr>
          <xdr:cNvSpPr txBox="1"/>
        </xdr:nvSpPr>
        <xdr:spPr>
          <a:xfrm>
            <a:off x="5833110" y="149352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7C0A0CA-1BFF-4991-930F-271FF5914B8F}" type="TxLink">
              <a:rPr lang="en-US" sz="1800" b="1" i="0" u="none" strike="noStrike">
                <a:solidFill>
                  <a:srgbClr val="C00000"/>
                </a:solidFill>
                <a:latin typeface="Calibri"/>
                <a:ea typeface="Calibri"/>
                <a:cs typeface="Calibri"/>
              </a:rPr>
              <a:pPr marL="0" indent="0" algn="ctr"/>
              <a:t>12.9%</a:t>
            </a:fld>
            <a:endParaRPr lang="es-ES" sz="3200" b="1" i="0" u="none" strike="noStrike">
              <a:solidFill>
                <a:srgbClr val="C00000"/>
              </a:solidFill>
              <a:latin typeface="Calibri"/>
              <a:ea typeface="Calibri"/>
              <a:cs typeface="Calibri"/>
            </a:endParaRPr>
          </a:p>
        </xdr:txBody>
      </xdr:sp>
    </xdr:grpSp>
    <xdr:clientData/>
  </xdr:twoCellAnchor>
  <xdr:twoCellAnchor>
    <xdr:from>
      <xdr:col>6</xdr:col>
      <xdr:colOff>640080</xdr:colOff>
      <xdr:row>20</xdr:row>
      <xdr:rowOff>129540</xdr:rowOff>
    </xdr:from>
    <xdr:to>
      <xdr:col>9</xdr:col>
      <xdr:colOff>365760</xdr:colOff>
      <xdr:row>30</xdr:row>
      <xdr:rowOff>129540</xdr:rowOff>
    </xdr:to>
    <xdr:grpSp>
      <xdr:nvGrpSpPr>
        <xdr:cNvPr id="51" name="Grupo 50">
          <a:extLst>
            <a:ext uri="{FF2B5EF4-FFF2-40B4-BE49-F238E27FC236}">
              <a16:creationId xmlns:a16="http://schemas.microsoft.com/office/drawing/2014/main" id="{230E2A9E-D077-4DD3-8927-274553D66971}"/>
            </a:ext>
          </a:extLst>
        </xdr:cNvPr>
        <xdr:cNvGrpSpPr/>
      </xdr:nvGrpSpPr>
      <xdr:grpSpPr>
        <a:xfrm>
          <a:off x="3688080" y="3977640"/>
          <a:ext cx="2011680" cy="1905000"/>
          <a:chOff x="5318760" y="1691640"/>
          <a:chExt cx="4572000" cy="2743200"/>
        </a:xfrm>
      </xdr:grpSpPr>
      <xdr:graphicFrame macro="">
        <xdr:nvGraphicFramePr>
          <xdr:cNvPr id="49" name="Gráfico 48">
            <a:extLst>
              <a:ext uri="{FF2B5EF4-FFF2-40B4-BE49-F238E27FC236}">
                <a16:creationId xmlns:a16="http://schemas.microsoft.com/office/drawing/2014/main" id="{AE989EA7-5D63-41FE-BBBE-0F5D34E0CFD3}"/>
              </a:ext>
            </a:extLst>
          </xdr:cNvPr>
          <xdr:cNvGraphicFramePr/>
        </xdr:nvGraphicFramePr>
        <xdr:xfrm>
          <a:off x="5318760" y="1691640"/>
          <a:ext cx="4572000" cy="2743200"/>
        </xdr:xfrm>
        <a:graphic>
          <a:graphicData uri="http://schemas.openxmlformats.org/drawingml/2006/chart">
            <c:chart xmlns:c="http://schemas.openxmlformats.org/drawingml/2006/chart" xmlns:r="http://schemas.openxmlformats.org/officeDocument/2006/relationships" r:id="rId6"/>
          </a:graphicData>
        </a:graphic>
      </xdr:graphicFrame>
      <xdr:sp macro="" textlink="'Tablas dinámicas y gráficos'!F245">
        <xdr:nvSpPr>
          <xdr:cNvPr id="50" name="CuadroTexto 49">
            <a:extLst>
              <a:ext uri="{FF2B5EF4-FFF2-40B4-BE49-F238E27FC236}">
                <a16:creationId xmlns:a16="http://schemas.microsoft.com/office/drawing/2014/main" id="{16A51724-2FC9-49F3-B330-E69A9DA26B8C}"/>
              </a:ext>
            </a:extLst>
          </xdr:cNvPr>
          <xdr:cNvSpPr txBox="1"/>
        </xdr:nvSpPr>
        <xdr:spPr>
          <a:xfrm>
            <a:off x="6390695" y="3108960"/>
            <a:ext cx="2456457" cy="521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2B9A485-AD95-4319-B083-BB627850FE22}" type="TxLink">
              <a:rPr lang="en-US" sz="2000" b="1" i="0" u="none" strike="noStrike">
                <a:solidFill>
                  <a:srgbClr val="C00000"/>
                </a:solidFill>
                <a:latin typeface="Calibri"/>
                <a:ea typeface="Calibri"/>
                <a:cs typeface="Calibri"/>
              </a:rPr>
              <a:pPr marL="0" indent="0" algn="ctr"/>
              <a:t>45.7%</a:t>
            </a:fld>
            <a:endParaRPr lang="es-ES" sz="6000" b="1" i="0" u="none" strike="noStrike">
              <a:solidFill>
                <a:srgbClr val="C00000"/>
              </a:solidFill>
              <a:latin typeface="Calibri"/>
              <a:ea typeface="Calibri"/>
              <a:cs typeface="Calibri"/>
            </a:endParaRPr>
          </a:p>
        </xdr:txBody>
      </xdr:sp>
    </xdr:grpSp>
    <xdr:clientData/>
  </xdr:twoCellAnchor>
  <xdr:twoCellAnchor>
    <xdr:from>
      <xdr:col>14</xdr:col>
      <xdr:colOff>175260</xdr:colOff>
      <xdr:row>18</xdr:row>
      <xdr:rowOff>167640</xdr:rowOff>
    </xdr:from>
    <xdr:to>
      <xdr:col>19</xdr:col>
      <xdr:colOff>502920</xdr:colOff>
      <xdr:row>32</xdr:row>
      <xdr:rowOff>53340</xdr:rowOff>
    </xdr:to>
    <xdr:graphicFrame macro="">
      <xdr:nvGraphicFramePr>
        <xdr:cNvPr id="53" name="Gráfico 52">
          <a:extLst>
            <a:ext uri="{FF2B5EF4-FFF2-40B4-BE49-F238E27FC236}">
              <a16:creationId xmlns:a16="http://schemas.microsoft.com/office/drawing/2014/main" id="{B6370413-28BD-47FD-AF49-CBDA44C87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36195</xdr:colOff>
      <xdr:row>0</xdr:row>
      <xdr:rowOff>188595</xdr:rowOff>
    </xdr:from>
    <xdr:to>
      <xdr:col>6</xdr:col>
      <xdr:colOff>607695</xdr:colOff>
      <xdr:row>10</xdr:row>
      <xdr:rowOff>171450</xdr:rowOff>
    </xdr:to>
    <xdr:graphicFrame macro="">
      <xdr:nvGraphicFramePr>
        <xdr:cNvPr id="13" name="Gráfico 12">
          <a:extLst>
            <a:ext uri="{FF2B5EF4-FFF2-40B4-BE49-F238E27FC236}">
              <a16:creationId xmlns:a16="http://schemas.microsoft.com/office/drawing/2014/main" id="{74A62EE9-A140-4907-863E-2F1B4E439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106680</xdr:colOff>
      <xdr:row>12</xdr:row>
      <xdr:rowOff>15240</xdr:rowOff>
    </xdr:from>
    <xdr:to>
      <xdr:col>5</xdr:col>
      <xdr:colOff>236220</xdr:colOff>
      <xdr:row>20</xdr:row>
      <xdr:rowOff>114300</xdr:rowOff>
    </xdr:to>
    <xdr:graphicFrame macro="">
      <xdr:nvGraphicFramePr>
        <xdr:cNvPr id="14" name="Gráfico 13">
          <a:extLst>
            <a:ext uri="{FF2B5EF4-FFF2-40B4-BE49-F238E27FC236}">
              <a16:creationId xmlns:a16="http://schemas.microsoft.com/office/drawing/2014/main" id="{9AB46F3F-64C3-42FF-9FCB-421B7240B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281940</xdr:colOff>
      <xdr:row>75</xdr:row>
      <xdr:rowOff>217170</xdr:rowOff>
    </xdr:from>
    <xdr:to>
      <xdr:col>9</xdr:col>
      <xdr:colOff>1310640</xdr:colOff>
      <xdr:row>88</xdr:row>
      <xdr:rowOff>0</xdr:rowOff>
    </xdr:to>
    <xdr:graphicFrame macro="">
      <xdr:nvGraphicFramePr>
        <xdr:cNvPr id="15" name="Gráfico 14">
          <a:extLst>
            <a:ext uri="{FF2B5EF4-FFF2-40B4-BE49-F238E27FC236}">
              <a16:creationId xmlns:a16="http://schemas.microsoft.com/office/drawing/2014/main" id="{0AB8EB7A-2140-4E06-99D7-D24D0523B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20</xdr:row>
      <xdr:rowOff>190500</xdr:rowOff>
    </xdr:from>
    <xdr:to>
      <xdr:col>6</xdr:col>
      <xdr:colOff>47625</xdr:colOff>
      <xdr:row>32</xdr:row>
      <xdr:rowOff>10583</xdr:rowOff>
    </xdr:to>
    <xdr:graphicFrame macro="">
      <xdr:nvGraphicFramePr>
        <xdr:cNvPr id="18" name="Gráfico 17">
          <a:extLst>
            <a:ext uri="{FF2B5EF4-FFF2-40B4-BE49-F238E27FC236}">
              <a16:creationId xmlns:a16="http://schemas.microsoft.com/office/drawing/2014/main" id="{E51DAAA9-71F5-4966-B427-27ABEAFDF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152400</xdr:colOff>
      <xdr:row>48</xdr:row>
      <xdr:rowOff>0</xdr:rowOff>
    </xdr:from>
    <xdr:to>
      <xdr:col>9</xdr:col>
      <xdr:colOff>632672</xdr:colOff>
      <xdr:row>63</xdr:row>
      <xdr:rowOff>0</xdr:rowOff>
    </xdr:to>
    <mc:AlternateContent xmlns:mc="http://schemas.openxmlformats.org/markup-compatibility/2006">
      <mc:Choice xmlns:cx1="http://schemas.microsoft.com/office/drawing/2015/9/8/chartex" Requires="cx1">
        <xdr:graphicFrame macro="">
          <xdr:nvGraphicFramePr>
            <xdr:cNvPr id="19" name="Gráfico 18">
              <a:extLst>
                <a:ext uri="{FF2B5EF4-FFF2-40B4-BE49-F238E27FC236}">
                  <a16:creationId xmlns:a16="http://schemas.microsoft.com/office/drawing/2014/main" id="{BB7CE0F1-D704-429D-8B89-E83F48FEAB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962400" y="11325225"/>
              <a:ext cx="3528272" cy="2857500"/>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0</xdr:col>
      <xdr:colOff>638175</xdr:colOff>
      <xdr:row>48</xdr:row>
      <xdr:rowOff>47625</xdr:rowOff>
    </xdr:from>
    <xdr:to>
      <xdr:col>4</xdr:col>
      <xdr:colOff>647700</xdr:colOff>
      <xdr:row>58</xdr:row>
      <xdr:rowOff>47625</xdr:rowOff>
    </xdr:to>
    <xdr:grpSp>
      <xdr:nvGrpSpPr>
        <xdr:cNvPr id="20" name="Grupo 19">
          <a:extLst>
            <a:ext uri="{FF2B5EF4-FFF2-40B4-BE49-F238E27FC236}">
              <a16:creationId xmlns:a16="http://schemas.microsoft.com/office/drawing/2014/main" id="{34DF734E-6BA7-4024-875F-47980449AE83}"/>
            </a:ext>
          </a:extLst>
        </xdr:cNvPr>
        <xdr:cNvGrpSpPr/>
      </xdr:nvGrpSpPr>
      <xdr:grpSpPr>
        <a:xfrm>
          <a:off x="638175" y="11382375"/>
          <a:ext cx="3590925" cy="1914525"/>
          <a:chOff x="5318761" y="1691640"/>
          <a:chExt cx="4572000" cy="2743200"/>
        </a:xfrm>
      </xdr:grpSpPr>
      <xdr:graphicFrame macro="">
        <xdr:nvGraphicFramePr>
          <xdr:cNvPr id="21" name="Gráfico 20">
            <a:extLst>
              <a:ext uri="{FF2B5EF4-FFF2-40B4-BE49-F238E27FC236}">
                <a16:creationId xmlns:a16="http://schemas.microsoft.com/office/drawing/2014/main" id="{C5A2A6E4-0B43-4434-B549-A36AA7961922}"/>
              </a:ext>
            </a:extLst>
          </xdr:cNvPr>
          <xdr:cNvGraphicFramePr/>
        </xdr:nvGraphicFramePr>
        <xdr:xfrm>
          <a:off x="5318761" y="1691640"/>
          <a:ext cx="4572000" cy="2743200"/>
        </xdr:xfrm>
        <a:graphic>
          <a:graphicData uri="http://schemas.openxmlformats.org/drawingml/2006/chart">
            <c:chart xmlns:c="http://schemas.openxmlformats.org/drawingml/2006/chart" xmlns:r="http://schemas.openxmlformats.org/officeDocument/2006/relationships" r:id="rId6"/>
          </a:graphicData>
        </a:graphic>
      </xdr:graphicFrame>
      <xdr:sp macro="" textlink="'Tablas dinámicas y gráficos'!F245">
        <xdr:nvSpPr>
          <xdr:cNvPr id="22" name="CuadroTexto 21">
            <a:extLst>
              <a:ext uri="{FF2B5EF4-FFF2-40B4-BE49-F238E27FC236}">
                <a16:creationId xmlns:a16="http://schemas.microsoft.com/office/drawing/2014/main" id="{78056396-8BC7-45A0-9075-C2FF8F1B25AD}"/>
              </a:ext>
            </a:extLst>
          </xdr:cNvPr>
          <xdr:cNvSpPr txBox="1"/>
        </xdr:nvSpPr>
        <xdr:spPr>
          <a:xfrm>
            <a:off x="6390695" y="3108960"/>
            <a:ext cx="2456457" cy="521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2B9A485-AD95-4319-B083-BB627850FE22}" type="TxLink">
              <a:rPr lang="en-US" sz="2000" b="1" i="0" u="none" strike="noStrike">
                <a:solidFill>
                  <a:srgbClr val="C00000"/>
                </a:solidFill>
                <a:latin typeface="Calibri"/>
                <a:ea typeface="Calibri"/>
                <a:cs typeface="Calibri"/>
              </a:rPr>
              <a:pPr marL="0" indent="0" algn="ctr"/>
              <a:t>45.7%</a:t>
            </a:fld>
            <a:endParaRPr lang="es-ES" sz="6000" b="1" i="0" u="none" strike="noStrike">
              <a:solidFill>
                <a:srgbClr val="C00000"/>
              </a:solidFill>
              <a:latin typeface="Calibri"/>
              <a:ea typeface="Calibri"/>
              <a:cs typeface="Calibri"/>
            </a:endParaRPr>
          </a:p>
        </xdr:txBody>
      </xdr:sp>
    </xdr:grpSp>
    <xdr:clientData/>
  </xdr:twoCellAnchor>
  <xdr:twoCellAnchor>
    <xdr:from>
      <xdr:col>2</xdr:col>
      <xdr:colOff>588645</xdr:colOff>
      <xdr:row>60</xdr:row>
      <xdr:rowOff>17145</xdr:rowOff>
    </xdr:from>
    <xdr:to>
      <xdr:col>4</xdr:col>
      <xdr:colOff>323850</xdr:colOff>
      <xdr:row>63</xdr:row>
      <xdr:rowOff>146685</xdr:rowOff>
    </xdr:to>
    <xdr:grpSp>
      <xdr:nvGrpSpPr>
        <xdr:cNvPr id="23" name="Grupo 22">
          <a:extLst>
            <a:ext uri="{FF2B5EF4-FFF2-40B4-BE49-F238E27FC236}">
              <a16:creationId xmlns:a16="http://schemas.microsoft.com/office/drawing/2014/main" id="{18D29518-F7A6-4B85-BF85-8CC2AE9319EC}"/>
            </a:ext>
          </a:extLst>
        </xdr:cNvPr>
        <xdr:cNvGrpSpPr/>
      </xdr:nvGrpSpPr>
      <xdr:grpSpPr>
        <a:xfrm>
          <a:off x="2646045" y="13647420"/>
          <a:ext cx="1259205" cy="701040"/>
          <a:chOff x="5833110" y="1165860"/>
          <a:chExt cx="1699260" cy="708660"/>
        </a:xfrm>
      </xdr:grpSpPr>
      <xdr:sp macro="" textlink="">
        <xdr:nvSpPr>
          <xdr:cNvPr id="24" name="CuadroTexto 23">
            <a:extLst>
              <a:ext uri="{FF2B5EF4-FFF2-40B4-BE49-F238E27FC236}">
                <a16:creationId xmlns:a16="http://schemas.microsoft.com/office/drawing/2014/main" id="{E0758E8A-92CC-4BCE-8039-2D6EB61619FE}"/>
              </a:ext>
            </a:extLst>
          </xdr:cNvPr>
          <xdr:cNvSpPr txBox="1"/>
        </xdr:nvSpPr>
        <xdr:spPr>
          <a:xfrm>
            <a:off x="5844540" y="1165860"/>
            <a:ext cx="1676400" cy="70866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sp macro="" textlink="">
        <xdr:nvSpPr>
          <xdr:cNvPr id="25" name="CuadroTexto 24">
            <a:extLst>
              <a:ext uri="{FF2B5EF4-FFF2-40B4-BE49-F238E27FC236}">
                <a16:creationId xmlns:a16="http://schemas.microsoft.com/office/drawing/2014/main" id="{BB09BEDE-FD66-4F46-9464-30EC6791C515}"/>
              </a:ext>
            </a:extLst>
          </xdr:cNvPr>
          <xdr:cNvSpPr txBox="1"/>
        </xdr:nvSpPr>
        <xdr:spPr>
          <a:xfrm>
            <a:off x="5833110" y="119634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i="0" cap="all" baseline="0"/>
              <a:t>TASA IMPAGOS</a:t>
            </a:r>
          </a:p>
          <a:p>
            <a:pPr algn="ctr"/>
            <a:endParaRPr lang="es-ES" sz="1100" b="1" i="0" cap="all" baseline="0"/>
          </a:p>
          <a:p>
            <a:pPr algn="ctr"/>
            <a:endParaRPr lang="es-ES" sz="1100" b="1" i="0" cap="all" baseline="0"/>
          </a:p>
        </xdr:txBody>
      </xdr:sp>
      <xdr:sp macro="" textlink="'Tablas dinámicas y gráficos'!C154">
        <xdr:nvSpPr>
          <xdr:cNvPr id="26" name="CuadroTexto 25">
            <a:extLst>
              <a:ext uri="{FF2B5EF4-FFF2-40B4-BE49-F238E27FC236}">
                <a16:creationId xmlns:a16="http://schemas.microsoft.com/office/drawing/2014/main" id="{7C709112-65F6-456E-A9DD-0FE2B15DDAD2}"/>
              </a:ext>
            </a:extLst>
          </xdr:cNvPr>
          <xdr:cNvSpPr txBox="1"/>
        </xdr:nvSpPr>
        <xdr:spPr>
          <a:xfrm>
            <a:off x="5833110" y="149352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7C0A0CA-1BFF-4991-930F-271FF5914B8F}" type="TxLink">
              <a:rPr lang="en-US" sz="1800" b="1" i="0" u="none" strike="noStrike">
                <a:solidFill>
                  <a:srgbClr val="C00000"/>
                </a:solidFill>
                <a:latin typeface="Calibri"/>
                <a:ea typeface="Calibri"/>
                <a:cs typeface="Calibri"/>
              </a:rPr>
              <a:pPr marL="0" indent="0" algn="ctr"/>
              <a:t>12.9%</a:t>
            </a:fld>
            <a:endParaRPr lang="es-ES" sz="3200" b="1" i="0" u="none" strike="noStrike">
              <a:solidFill>
                <a:srgbClr val="C00000"/>
              </a:solidFill>
              <a:latin typeface="Calibri"/>
              <a:ea typeface="Calibri"/>
              <a:cs typeface="Calibri"/>
            </a:endParaRP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78240739" backgroundQuery="1" createdVersion="7" refreshedVersion="7" minRefreshableVersion="3" recordCount="0" supportSubquery="1" supportAdvancedDrill="1" xr:uid="{37B65030-3914-4487-82FE-704ADE15938F}">
  <cacheSource type="external" connectionId="3"/>
  <cacheFields count="1">
    <cacheField name="[Measures].[n_ordenes]" caption="n_ordenes" numFmtId="0" hierarchy="74"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oneField="1">
      <fieldsUsage count="1">
        <fieldUsage x="0"/>
      </fieldsUsage>
    </cacheHierarchy>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92476849" backgroundQuery="1" createdVersion="7" refreshedVersion="7" minRefreshableVersion="3" recordCount="0" supportSubquery="1" supportAdvancedDrill="1" xr:uid="{6A7F8B8B-591F-4158-865F-E704D6788ABF}">
  <cacheSource type="external" connectionId="3"/>
  <cacheFields count="3">
    <cacheField name="[Measures].[impagos_cuentas]" caption="impagos_cuentas" numFmtId="0" hierarchy="63" level="32767"/>
    <cacheField name="[sala].[Mesero Asignado].[Mesero Asignado]" caption="Mesero Asignado" numFmtId="0" hierarchy="17" level="1">
      <sharedItems count="5">
        <s v="Mesero_1"/>
        <s v="Mesero_2"/>
        <s v="Mesero_3"/>
        <s v="Mesero_4"/>
        <s v="Mesero_5"/>
      </sharedItems>
    </cacheField>
    <cacheField name="[Measures].[monto_no_facturado]" caption="monto_no_facturado" numFmtId="0" hierarchy="65"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2" memberValueDatatype="130" unbalanced="0">
      <fieldsUsage count="2">
        <fieldUsage x="-1"/>
        <fieldUsage x="1"/>
      </fieldsUsage>
    </cacheHierarchy>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oneField="1">
      <fieldsUsage count="1">
        <fieldUsage x="0"/>
      </fieldsUsage>
    </cacheHierarchy>
    <cacheHierarchy uniqueName="[Measures].[propina_cobrada]" caption="propina_cobrada" measure="1" displayFolder="" measureGroup="sala" count="0"/>
    <cacheHierarchy uniqueName="[Measures].[monto_no_facturado]" caption="monto_no_facturado" measure="1" displayFolder="" measureGroup="sala" count="0" oneField="1">
      <fieldsUsage count="1">
        <fieldUsage x="2"/>
      </fieldsUsage>
    </cacheHierarchy>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93865742" backgroundQuery="1" createdVersion="7" refreshedVersion="7" minRefreshableVersion="3" recordCount="0" supportSubquery="1" supportAdvancedDrill="1" xr:uid="{92E0F837-521E-47EE-9CDF-6125CE6731AA}">
  <cacheSource type="external" connectionId="3"/>
  <cacheFields count="6">
    <cacheField name="[sala].[Numero de platos].[Numero de platos]" caption="Numero de platos" numFmtId="0" hierarchy="31"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sala].[Numero de platos].&amp;[1]"/>
            <x15:cachedUniqueName index="1" name="[sala].[Numero de platos].&amp;[2]"/>
            <x15:cachedUniqueName index="2" name="[sala].[Numero de platos].&amp;[3]"/>
            <x15:cachedUniqueName index="3" name="[sala].[Numero de platos].&amp;[4]"/>
            <x15:cachedUniqueName index="4" name="[sala].[Numero de platos].&amp;[5]"/>
            <x15:cachedUniqueName index="5" name="[sala].[Numero de platos].&amp;[6]"/>
            <x15:cachedUniqueName index="6" name="[sala].[Numero de platos].&amp;[7]"/>
            <x15:cachedUniqueName index="7" name="[sala].[Numero de platos].&amp;[8]"/>
            <x15:cachedUniqueName index="8" name="[sala].[Numero de platos].&amp;[9]"/>
            <x15:cachedUniqueName index="9" name="[sala].[Numero de platos].&amp;[10]"/>
            <x15:cachedUniqueName index="10" name="[sala].[Numero de platos].&amp;[11]"/>
            <x15:cachedUniqueName index="11" name="[sala].[Numero de platos].&amp;[12]"/>
          </x15:cachedUniqueNames>
        </ext>
      </extLst>
    </cacheField>
    <cacheField name="[Measures].[impagos_cuentas]" caption="impagos_cuentas" numFmtId="0" hierarchy="63" level="32767"/>
    <cacheField name="[Measures].[monto_no_facturado]" caption="monto_no_facturado" numFmtId="0" hierarchy="65" level="32767"/>
    <cacheField name="[Measures].[Promedio de Monto Total de la Cuenta]" caption="Promedio de Monto Total de la Cuenta" numFmtId="0" hierarchy="50" level="32767"/>
    <cacheField name="[Measures].[Recuento de Cobrada]" caption="Recuento de Cobrada" numFmtId="0" hierarchy="45" level="32767"/>
    <cacheField name="[Measures].[perdida_media_unitaria]" caption="perdida_media_unitaria" numFmtId="0" hierarchy="75"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2" memberValueDatatype="20" unbalanced="0">
      <fieldsUsage count="2">
        <fieldUsage x="-1"/>
        <fieldUsage x="0"/>
      </fieldsUsage>
    </cacheHierarchy>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oneField="1">
      <fieldsUsage count="1">
        <fieldUsage x="4"/>
      </fieldsUsage>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oneField="1">
      <fieldsUsage count="1">
        <fieldUsage x="3"/>
      </fieldsUsage>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oneField="1">
      <fieldsUsage count="1">
        <fieldUsage x="1"/>
      </fieldsUsage>
    </cacheHierarchy>
    <cacheHierarchy uniqueName="[Measures].[propina_cobrada]" caption="propina_cobrada" measure="1" displayFolder="" measureGroup="sala" count="0"/>
    <cacheHierarchy uniqueName="[Measures].[monto_no_facturado]" caption="monto_no_facturado" measure="1" displayFolder="" measureGroup="sala" count="0" oneField="1">
      <fieldsUsage count="1">
        <fieldUsage x="2"/>
      </fieldsUsage>
    </cacheHierarchy>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oneField="1">
      <fieldsUsage count="1">
        <fieldUsage x="5"/>
      </fieldsUsage>
    </cacheHierarchy>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97800929" backgroundQuery="1" createdVersion="7" refreshedVersion="7" minRefreshableVersion="3" recordCount="0" supportSubquery="1" supportAdvancedDrill="1" xr:uid="{F6765C96-E066-443E-BC9E-56F0B00B8749}">
  <cacheSource type="external" connectionId="3"/>
  <cacheFields count="3">
    <cacheField name="[Measures].[Recuento de Cobrada]" caption="Recuento de Cobrada" numFmtId="0" hierarchy="45" level="32767"/>
    <cacheField name="[sala].[Estado de la Mesa].[Estado de la Mesa]" caption="Estado de la Mesa" numFmtId="0" hierarchy="21" level="1">
      <sharedItems count="3">
        <s v="Libre"/>
        <s v="Ocupada"/>
        <s v="Reservada"/>
      </sharedItems>
    </cacheField>
    <cacheField name="[Measures].[impagos_cuentas]" caption="impagos_cuentas" numFmtId="0" hierarchy="63"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2" memberValueDatatype="130" unbalanced="0">
      <fieldsUsage count="2">
        <fieldUsage x="-1"/>
        <fieldUsage x="1"/>
      </fieldsUsage>
    </cacheHierarchy>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oneField="1">
      <fieldsUsage count="1">
        <fieldUsage x="0"/>
      </fieldsUsage>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oneField="1">
      <fieldsUsage count="1">
        <fieldUsage x="2"/>
      </fieldsUsage>
    </cacheHierarchy>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99884261" backgroundQuery="1" createdVersion="7" refreshedVersion="7" minRefreshableVersion="3" recordCount="0" supportSubquery="1" supportAdvancedDrill="1" xr:uid="{518F0693-943E-4C10-AEED-CFAB0224EED0}">
  <cacheSource type="external" connectionId="3"/>
  <cacheFields count="4">
    <cacheField name="[sala].[Mesero Asignado].[Mesero Asignado]" caption="Mesero Asignado" numFmtId="0" hierarchy="17" level="1">
      <sharedItems count="5">
        <s v="Mesero_1"/>
        <s v="Mesero_2"/>
        <s v="Mesero_3"/>
        <s v="Mesero_4"/>
        <s v="Mesero_5"/>
      </sharedItems>
    </cacheField>
    <cacheField name="[Measures].[Suma de Propina]" caption="Suma de Propina" numFmtId="0" hierarchy="43" level="32767"/>
    <cacheField name="[Measures].[Promedio de Propina]" caption="Promedio de Propina" numFmtId="0" hierarchy="49" level="32767"/>
    <cacheField name="[Measures].[propina_cobrada]" caption="propina_cobrada" numFmtId="0" hierarchy="64"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2" memberValueDatatype="130" unbalanced="0">
      <fieldsUsage count="2">
        <fieldUsage x="-1"/>
        <fieldUsage x="0"/>
      </fieldsUsage>
    </cacheHierarchy>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oneField="1">
      <fieldsUsage count="1">
        <fieldUsage x="1"/>
      </fieldsUsage>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oneField="1">
      <fieldsUsage count="1">
        <fieldUsage x="2"/>
      </fieldsUsage>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oneField="1">
      <fieldsUsage count="1">
        <fieldUsage x="3"/>
      </fieldsUsage>
    </cacheHierarchy>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02430555" backgroundQuery="1" createdVersion="7" refreshedVersion="7" minRefreshableVersion="3" recordCount="0" supportSubquery="1" supportAdvancedDrill="1" xr:uid="{9AF18E80-331C-492E-815A-58DCF1DDF940}">
  <cacheSource type="external" connectionId="3"/>
  <cacheFields count="4">
    <cacheField name="[sala].[Mesero Asignado].[Mesero Asignado]" caption="Mesero Asignado" numFmtId="0" hierarchy="17" level="1">
      <sharedItems count="5">
        <s v="Mesero_1"/>
        <s v="Mesero_2"/>
        <s v="Mesero_3"/>
        <s v="Mesero_4"/>
        <s v="Mesero_5"/>
      </sharedItems>
    </cacheField>
    <cacheField name="[Measures].[Recuento de Número de Orden]" caption="Recuento de Número de Orden" numFmtId="0" hierarchy="42" level="32767"/>
    <cacheField name="[sala].[Día semana].[Día semana]" caption="Día semana" numFmtId="0" hierarchy="30" level="1">
      <sharedItems count="7">
        <s v="1. lunes"/>
        <s v="2. martes"/>
        <s v="3. miércoles"/>
        <s v="4. jueves"/>
        <s v="5. viernes"/>
        <s v="6. sábado"/>
        <s v="7. domingo"/>
      </sharedItems>
    </cacheField>
    <cacheField name="[Measures].[horas_trabajadas]" caption="horas_trabajadas" numFmtId="0" hierarchy="71"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2" memberValueDatatype="130" unbalanced="0">
      <fieldsUsage count="2">
        <fieldUsage x="-1"/>
        <fieldUsage x="0"/>
      </fieldsUsage>
    </cacheHierarchy>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2" memberValueDatatype="130" unbalanced="0">
      <fieldsUsage count="2">
        <fieldUsage x="-1"/>
        <fieldUsage x="2"/>
      </fieldsUsage>
    </cacheHierarchy>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oneField="1">
      <fieldsUsage count="1">
        <fieldUsage x="1"/>
      </fieldsUsage>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oneField="1">
      <fieldsUsage count="1">
        <fieldUsage x="3"/>
      </fieldsUsage>
    </cacheHierarchy>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04050925" backgroundQuery="1" createdVersion="7" refreshedVersion="7" minRefreshableVersion="3" recordCount="0" supportSubquery="1" supportAdvancedDrill="1" xr:uid="{0C2AD60A-8E66-4C45-844F-4ADAE86513B3}">
  <cacheSource type="external" connectionId="3"/>
  <cacheFields count="4">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Promedio de Tiempo prep]" caption="Promedio de Tiempo prep" numFmtId="0" hierarchy="48" level="32767"/>
    <cacheField name="[Measures].[Promedio de Numero de platos]" caption="Promedio de Numero de platos" numFmtId="0" hierarchy="53" level="32767"/>
    <cacheField name="[Measures].[Promedio de Tiempo perm]" caption="Promedio de Tiempo perm" numFmtId="0" hierarchy="58"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oneField="1">
      <fieldsUsage count="1">
        <fieldUsage x="1"/>
      </fieldsUsage>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oneField="1">
      <fieldsUsage count="1">
        <fieldUsage x="2"/>
      </fieldsUsage>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oneField="1">
      <fieldsUsage count="1">
        <fieldUsage x="3"/>
      </fieldsUsage>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07291666" backgroundQuery="1" createdVersion="7" refreshedVersion="7" minRefreshableVersion="3" recordCount="0" supportSubquery="1" supportAdvancedDrill="1" xr:uid="{BCF65CCB-1BBC-45E1-9356-4A2408E1F783}">
  <cacheSource type="external" connectionId="3"/>
  <cacheFields count="4">
    <cacheField name="[sala].[Tipo de Servicio].[Tipo de Servicio]" caption="Tipo de Servicio" numFmtId="0" hierarchy="18" level="1">
      <sharedItems count="3">
        <s v="Almuerzo"/>
        <s v="Cena"/>
        <s v="Desayuno"/>
      </sharedItems>
    </cacheField>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Promedio de Monto Total de la Cuenta]" caption="Promedio de Monto Total de la Cuenta" numFmtId="0" hierarchy="50" level="32767"/>
    <cacheField name="[Measures].[Recuento de Monto Total de la Cuenta]" caption="Recuento de Monto Total de la Cuenta" numFmtId="0" hierarchy="55"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2" memberValueDatatype="130" unbalanced="0">
      <fieldsUsage count="2">
        <fieldUsage x="-1"/>
        <fieldUsage x="0"/>
      </fieldsUsage>
    </cacheHierarchy>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1"/>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oneField="1">
      <fieldsUsage count="1">
        <fieldUsage x="2"/>
      </fieldsUsage>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oneField="1">
      <fieldsUsage count="1">
        <fieldUsage x="3"/>
      </fieldsUsage>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10185183" backgroundQuery="1" createdVersion="7" refreshedVersion="7" minRefreshableVersion="3" recordCount="0" supportSubquery="1" supportAdvancedDrill="1" xr:uid="{D38409EA-73AE-46FC-A2C0-604498E74A61}">
  <cacheSource type="external" connectionId="3"/>
  <cacheFields count="2">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Recuento de Cobrada]" caption="Recuento de Cobrada" numFmtId="0" hierarchy="45"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oneField="1">
      <fieldsUsage count="1">
        <fieldUsage x="1"/>
      </fieldsUsage>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12152777" backgroundQuery="1" createdVersion="7" refreshedVersion="7" minRefreshableVersion="3" recordCount="0" supportSubquery="1" supportAdvancedDrill="1" xr:uid="{61A75C2C-B419-44FC-9E22-FE7ADE7BCD39}">
  <cacheSource type="external" connectionId="3"/>
  <cacheFields count="3">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tiempo por plato]" caption="tiempo por plato" numFmtId="0" hierarchy="69" level="32767"/>
    <cacheField name="[Measures].[tiempo por comensal]" caption="tiempo por comensal" numFmtId="0" hierarchy="7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oneField="1">
      <fieldsUsage count="1">
        <fieldUsage x="1"/>
      </fieldsUsage>
    </cacheHierarchy>
    <cacheHierarchy uniqueName="[Measures].[tiempo por comensal]" caption="tiempo por comensal" measure="1" displayFolder="" measureGroup="sala" count="0" oneField="1">
      <fieldsUsage count="1">
        <fieldUsage x="2"/>
      </fieldsUsage>
    </cacheHierarchy>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14583332" backgroundQuery="1" createdVersion="7" refreshedVersion="7" minRefreshableVersion="3" recordCount="0" supportSubquery="1" supportAdvancedDrill="1" xr:uid="{8DFC15B8-EC67-4C8B-A280-0D75DD548AAD}">
  <cacheSource type="external" connectionId="3"/>
  <cacheFields count="4">
    <cacheField name="[Measures].[Recuento de Cobrada]" caption="Recuento de Cobrada" numFmtId="0" hierarchy="45" level="32767"/>
    <cacheField name="[sala].[Tiempo de Preparación (hora)].[Tiempo de Preparación (hora)]" caption="Tiempo de Preparación (hora)" numFmtId="0" hierarchy="32" level="1">
      <sharedItems count="4">
        <s v="0"/>
        <s v="1"/>
        <s v="2"/>
        <s v="3"/>
      </sharedItems>
    </cacheField>
    <cacheField name="[Measures].[impagos_cuentas]" caption="impagos_cuentas" numFmtId="0" hierarchy="63" level="32767"/>
    <cacheField name="[Measures].[Promedio de Numero de platos]" caption="Promedio de Numero de platos" numFmtId="0" hierarchy="53"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2" memberValueDatatype="130" unbalanced="0">
      <fieldsUsage count="2">
        <fieldUsage x="-1"/>
        <fieldUsage x="1"/>
      </fieldsUsage>
    </cacheHierarchy>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oneField="1">
      <fieldsUsage count="1">
        <fieldUsage x="0"/>
      </fieldsUsage>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oneField="1">
      <fieldsUsage count="1">
        <fieldUsage x="3"/>
      </fieldsUsage>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oneField="1">
      <fieldsUsage count="1">
        <fieldUsage x="2"/>
      </fieldsUsage>
    </cacheHierarchy>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79629632" backgroundQuery="1" createdVersion="7" refreshedVersion="7" minRefreshableVersion="3" recordCount="0" supportSubquery="1" supportAdvancedDrill="1" xr:uid="{3CFF23F6-A43A-4CC4-AE34-4BC85F399FBF}">
  <cacheSource type="external" connectionId="3"/>
  <cacheFields count="1">
    <cacheField name="[Measures].[media_comensales]" caption="media_comensales" numFmtId="0" hierarchy="73"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oneField="1">
      <fieldsUsage count="1">
        <fieldUsage x="0"/>
      </fieldsUsage>
    </cacheHierarchy>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17361111" backgroundQuery="1" createdVersion="7" refreshedVersion="7" minRefreshableVersion="3" recordCount="0" supportSubquery="1" supportAdvancedDrill="1" xr:uid="{53BFD341-66DA-4F7B-BA45-742BB7AC23DE}">
  <cacheSource type="external" connectionId="3"/>
  <cacheFields count="3">
    <cacheField name="[sala].[Día semana].[Día semana]" caption="Día semana" numFmtId="0" hierarchy="30" level="1">
      <sharedItems count="7">
        <s v="1. lunes"/>
        <s v="2. martes"/>
        <s v="3. miércoles"/>
        <s v="4. jueves"/>
        <s v="5. viernes"/>
        <s v="6. sábado"/>
        <s v="7. domingo"/>
      </sharedItems>
    </cacheField>
    <cacheField name="[sala].[Tipo de Servicio].[Tipo de Servicio]" caption="Tipo de Servicio" numFmtId="0" hierarchy="18" level="1">
      <sharedItems count="3">
        <s v="Almuerzo"/>
        <s v="Cena"/>
        <s v="Desayuno"/>
      </sharedItems>
    </cacheField>
    <cacheField name="[Measures].[monto_facturado]" caption="monto_facturado" numFmtId="0" hierarchy="66"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2" memberValueDatatype="130" unbalanced="0">
      <fieldsUsage count="2">
        <fieldUsage x="-1"/>
        <fieldUsage x="1"/>
      </fieldsUsage>
    </cacheHierarchy>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2" memberValueDatatype="130" unbalanced="0">
      <fieldsUsage count="2">
        <fieldUsage x="-1"/>
        <fieldUsage x="0"/>
      </fieldsUsage>
    </cacheHierarchy>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oneField="1">
      <fieldsUsage count="1">
        <fieldUsage x="2"/>
      </fieldsUsage>
    </cacheHierarchy>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2013889" backgroundQuery="1" createdVersion="7" refreshedVersion="7" minRefreshableVersion="3" recordCount="0" supportSubquery="1" supportAdvancedDrill="1" xr:uid="{9A19521A-83DD-48EA-B470-FA3AC81C96F6}">
  <cacheSource type="external" connectionId="3"/>
  <cacheFields count="3">
    <cacheField name="[sala].[Día semana].[Día semana]" caption="Día semana" numFmtId="0" hierarchy="30" level="1">
      <sharedItems count="7">
        <s v="1. lunes"/>
        <s v="2. martes"/>
        <s v="3. miércoles"/>
        <s v="4. jueves"/>
        <s v="5. viernes"/>
        <s v="6. sábado"/>
        <s v="7. domingo"/>
      </sharedItems>
    </cacheField>
    <cacheField name="[sala].[Tipo de Servicio].[Tipo de Servicio]" caption="Tipo de Servicio" numFmtId="0" hierarchy="18" level="1">
      <sharedItems count="3">
        <s v="Almuerzo"/>
        <s v="Cena"/>
        <s v="Desayuno"/>
      </sharedItems>
    </cacheField>
    <cacheField name="[Measures].[impagos_cuentas]" caption="impagos_cuentas" numFmtId="0" hierarchy="63"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2" memberValueDatatype="130" unbalanced="0">
      <fieldsUsage count="2">
        <fieldUsage x="-1"/>
        <fieldUsage x="1"/>
      </fieldsUsage>
    </cacheHierarchy>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2" memberValueDatatype="130" unbalanced="0">
      <fieldsUsage count="2">
        <fieldUsage x="-1"/>
        <fieldUsage x="0"/>
      </fieldsUsage>
    </cacheHierarchy>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oneField="1">
      <fieldsUsage count="1">
        <fieldUsage x="2"/>
      </fieldsUsage>
    </cacheHierarchy>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23726854" backgroundQuery="1" createdVersion="7" refreshedVersion="7" minRefreshableVersion="3" recordCount="0" supportSubquery="1" supportAdvancedDrill="1" xr:uid="{983F9CB1-8F3C-4EC9-8632-ECFB24A960F4}">
  <cacheSource type="external" connectionId="3"/>
  <cacheFields count="3">
    <cacheField name="[sala].[Día semana].[Día semana]" caption="Día semana" numFmtId="0" hierarchy="30" level="1">
      <sharedItems count="7">
        <s v="1. lunes"/>
        <s v="2. martes"/>
        <s v="3. miércoles"/>
        <s v="4. jueves"/>
        <s v="5. viernes"/>
        <s v="6. sábado"/>
        <s v="7. domingo"/>
      </sharedItems>
    </cacheField>
    <cacheField name="[sala].[Tipo de Servicio].[Tipo de Servicio]" caption="Tipo de Servicio" numFmtId="0" hierarchy="18" level="1">
      <sharedItems count="3">
        <s v="Almuerzo"/>
        <s v="Cena"/>
        <s v="Desayuno"/>
      </sharedItems>
    </cacheField>
    <cacheField name="[Measures].[monto_no_facturado]" caption="monto_no_facturado" numFmtId="0" hierarchy="65"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2" memberValueDatatype="130" unbalanced="0">
      <fieldsUsage count="2">
        <fieldUsage x="-1"/>
        <fieldUsage x="1"/>
      </fieldsUsage>
    </cacheHierarchy>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2" memberValueDatatype="130" unbalanced="0">
      <fieldsUsage count="2">
        <fieldUsage x="-1"/>
        <fieldUsage x="0"/>
      </fieldsUsage>
    </cacheHierarchy>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oneField="1">
      <fieldsUsage count="1">
        <fieldUsage x="2"/>
      </fieldsUsage>
    </cacheHierarchy>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394806018521" backgroundQuery="1" createdVersion="7" refreshedVersion="7" minRefreshableVersion="3" recordCount="0" supportSubquery="1" supportAdvancedDrill="1" xr:uid="{7AA72094-7284-4547-9441-8D20C6DC07F4}">
  <cacheSource type="external" connectionId="3"/>
  <cacheFields count="2">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Suma de Monto Total de la Cuenta]" caption="Suma de Monto Total de la Cuenta" numFmtId="0" hierarchy="4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410460416664" backgroundQuery="1" createdVersion="7" refreshedVersion="7" minRefreshableVersion="3" recordCount="0" supportSubquery="1" supportAdvancedDrill="1" xr:uid="{D0C2957B-E08F-4B27-8933-747D06A6D1FD}">
  <cacheSource type="external" connectionId="3"/>
  <cacheFields count="2">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Suma de Monto Total de la Cuenta]" caption="Suma de Monto Total de la Cuenta" numFmtId="0" hierarchy="4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394806018521" backgroundQuery="1" createdVersion="7" refreshedVersion="7" minRefreshableVersion="3" recordCount="0" supportSubquery="1" supportAdvancedDrill="1" xr:uid="{3DAA7958-9379-47EB-9EAE-AA835E17E581}">
  <cacheSource type="external" connectionId="3"/>
  <cacheFields count="2">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Suma de Monto Total de la Cuenta]" caption="Suma de Monto Total de la Cuenta" numFmtId="0" hierarchy="4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5532405" backgroundQuery="1" createdVersion="7" refreshedVersion="7" minRefreshableVersion="3" recordCount="0" supportSubquery="1" supportAdvancedDrill="1" xr:uid="{26520C35-3676-414D-A699-715546683B39}">
  <cacheSource type="external" connectionId="3"/>
  <cacheFields count="1">
    <cacheField name="[Measures].[coste_total]" caption="coste_total" numFmtId="0" hierarchy="76"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oneField="1">
      <fieldsUsage count="1">
        <fieldUsage x="0"/>
      </fieldsUsage>
    </cacheHierarchy>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2986111" backgroundQuery="1" createdVersion="7" refreshedVersion="7" minRefreshableVersion="3" recordCount="0" supportSubquery="1" supportAdvancedDrill="1" xr:uid="{D3C658C6-E1F9-4005-8EE3-C080139988C9}">
  <cacheSource type="external" connectionId="3"/>
  <cacheFields count="1">
    <cacheField name="[Measures].[Suma de Monto Total de la Cuenta]" caption="Suma de Monto Total de la Cuenta" numFmtId="0" hierarchy="4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0"/>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419434606483" backgroundQuery="1" createdVersion="7" refreshedVersion="7" minRefreshableVersion="3" recordCount="0" supportSubquery="1" supportAdvancedDrill="1" xr:uid="{80BA5BE8-3298-414A-B3DB-DEAA35E32175}">
  <cacheSource type="external" connectionId="3"/>
  <cacheFields count="3">
    <cacheField name="[sala].[Mesero Asignado].[Mesero Asignado]" caption="Mesero Asignado" numFmtId="0" hierarchy="17" level="1">
      <sharedItems count="5">
        <s v="Mesero_1"/>
        <s v="Mesero_2"/>
        <s v="Mesero_3"/>
        <s v="Mesero_4"/>
        <s v="Mesero_5"/>
      </sharedItems>
    </cacheField>
    <cacheField name="[Measures].[Recuento de Número de Orden]" caption="Recuento de Número de Orden" numFmtId="0" hierarchy="42" level="32767"/>
    <cacheField name="[Measures].[pct_no_facturado]" caption="pct_no_facturado" numFmtId="0" hierarchy="68"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2" memberValueDatatype="130" unbalanced="0">
      <fieldsUsage count="2">
        <fieldUsage x="-1"/>
        <fieldUsage x="0"/>
      </fieldsUsage>
    </cacheHierarchy>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oneField="1">
      <fieldsUsage count="1">
        <fieldUsage x="1"/>
      </fieldsUsage>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oneField="1">
      <fieldsUsage count="1">
        <fieldUsage x="2"/>
      </fieldsUsage>
    </cacheHierarchy>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7499999" backgroundQuery="1" createdVersion="7" refreshedVersion="7" minRefreshableVersion="3" recordCount="0" supportSubquery="1" supportAdvancedDrill="1" xr:uid="{50837FDC-3102-4E31-800E-4B5A8F59634B}">
  <cacheSource type="external" connectionId="3"/>
  <cacheFields count="1">
    <cacheField name="[Measures].[margen]" caption="margen" numFmtId="0" hierarchy="77"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oneField="1">
      <fieldsUsage count="1">
        <fieldUsage x="0"/>
      </fieldsUsage>
    </cacheHierarchy>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0902779" backgroundQuery="1" createdVersion="7" refreshedVersion="7" minRefreshableVersion="3" recordCount="0" supportSubquery="1" supportAdvancedDrill="1" xr:uid="{83089C8E-B17D-42DC-B259-EAF36762356F}">
  <cacheSource type="external" connectionId="3"/>
  <cacheFields count="1">
    <cacheField name="[Measures].[Promedio de Monto Total de la Cuenta]" caption="Promedio de Monto Total de la Cuenta" numFmtId="0" hierarchy="5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oneField="1">
      <fieldsUsage count="1">
        <fieldUsage x="0"/>
      </fieldsUsage>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443000115738" backgroundQuery="1" createdVersion="7" refreshedVersion="7" minRefreshableVersion="3" recordCount="0" supportSubquery="1" supportAdvancedDrill="1" xr:uid="{E4728909-0AC1-4D92-9787-539D16A94176}">
  <cacheSource type="external" connectionId="3"/>
  <cacheFields count="3">
    <cacheField name="[sala].[Día semana].[Día semana]" caption="Día semana" numFmtId="0" hierarchy="30" level="1">
      <sharedItems count="7">
        <s v="1. lunes"/>
        <s v="2. martes"/>
        <s v="3. miércoles"/>
        <s v="4. jueves"/>
        <s v="5. viernes"/>
        <s v="6. sábado"/>
        <s v="7. domingo"/>
      </sharedItems>
    </cacheField>
    <cacheField name="[Measures].[Suma de Monto Total de la Cuenta]" caption="Suma de Monto Total de la Cuenta" numFmtId="0" hierarchy="40" level="32767"/>
    <cacheField name="[Measures].[pct_no_facturado]" caption="pct_no_facturado" numFmtId="0" hierarchy="68"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2" memberValueDatatype="130" unbalanced="0">
      <fieldsUsage count="2">
        <fieldUsage x="-1"/>
        <fieldUsage x="0"/>
      </fieldsUsage>
    </cacheHierarchy>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oneField="1">
      <fieldsUsage count="1">
        <fieldUsage x="2"/>
      </fieldsUsage>
    </cacheHierarchy>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4.491296527776" backgroundQuery="1" createdVersion="7" refreshedVersion="7" minRefreshableVersion="3" recordCount="0" supportSubquery="1" supportAdvancedDrill="1" xr:uid="{C60AC75A-B57E-4253-9631-8FAA52605559}">
  <cacheSource type="external" connectionId="3"/>
  <cacheFields count="4">
    <cacheField name="[sala].[Numero de platos].[Numero de platos]" caption="Numero de platos" numFmtId="0" hierarchy="31"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sala].[Numero de platos].&amp;[1]"/>
            <x15:cachedUniqueName index="1" name="[sala].[Numero de platos].&amp;[2]"/>
            <x15:cachedUniqueName index="2" name="[sala].[Numero de platos].&amp;[3]"/>
            <x15:cachedUniqueName index="3" name="[sala].[Numero de platos].&amp;[4]"/>
            <x15:cachedUniqueName index="4" name="[sala].[Numero de platos].&amp;[5]"/>
            <x15:cachedUniqueName index="5" name="[sala].[Numero de platos].&amp;[6]"/>
            <x15:cachedUniqueName index="6" name="[sala].[Numero de platos].&amp;[7]"/>
            <x15:cachedUniqueName index="7" name="[sala].[Numero de platos].&amp;[8]"/>
            <x15:cachedUniqueName index="8" name="[sala].[Numero de platos].&amp;[9]"/>
            <x15:cachedUniqueName index="9" name="[sala].[Numero de platos].&amp;[10]"/>
            <x15:cachedUniqueName index="10" name="[sala].[Numero de platos].&amp;[11]"/>
            <x15:cachedUniqueName index="11" name="[sala].[Numero de platos].&amp;[12]"/>
          </x15:cachedUniqueNames>
        </ext>
      </extLst>
    </cacheField>
    <cacheField name="[Measures].[monto_no_facturado]" caption="monto_no_facturado" numFmtId="0" hierarchy="65" level="32767"/>
    <cacheField name="[Measures].[Recuento de Cobrada]" caption="Recuento de Cobrada" numFmtId="0" hierarchy="45" level="32767"/>
    <cacheField name="[Measures].[monto_facturado]" caption="monto_facturado" numFmtId="0" hierarchy="66"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2" memberValueDatatype="20" unbalanced="0">
      <fieldsUsage count="2">
        <fieldUsage x="-1"/>
        <fieldUsage x="0"/>
      </fieldsUsage>
    </cacheHierarchy>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oneField="1">
      <fieldsUsage count="1">
        <fieldUsage x="2"/>
      </fieldsUsage>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oneField="1">
      <fieldsUsage count="1">
        <fieldUsage x="1"/>
      </fieldsUsage>
    </cacheHierarchy>
    <cacheHierarchy uniqueName="[Measures].[monto_facturado]" caption="monto_facturado" measure="1" displayFolder="" measureGroup="sala" count="0" oneField="1">
      <fieldsUsage count="1">
        <fieldUsage x="3"/>
      </fieldsUsage>
    </cacheHierarchy>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2986111" backgroundQuery="1" createdVersion="7" refreshedVersion="7" minRefreshableVersion="3" recordCount="0" supportSubquery="1" supportAdvancedDrill="1" xr:uid="{2D0212B0-85F4-4E2B-9274-B69E5F3D090C}">
  <cacheSource type="external" connectionId="3"/>
  <cacheFields count="1">
    <cacheField name="[Measures].[Suma de Monto Total de la Cuenta]" caption="Suma de Monto Total de la Cuenta" numFmtId="0" hierarchy="4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0"/>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443000115738" backgroundQuery="1" createdVersion="7" refreshedVersion="7" minRefreshableVersion="3" recordCount="0" supportSubquery="1" supportAdvancedDrill="1" xr:uid="{F8C0875C-42B5-4511-8B1D-10EE7E49611E}">
  <cacheSource type="external" connectionId="3"/>
  <cacheFields count="3">
    <cacheField name="[sala].[Día semana].[Día semana]" caption="Día semana" numFmtId="0" hierarchy="30" level="1">
      <sharedItems count="7">
        <s v="1. lunes"/>
        <s v="2. martes"/>
        <s v="3. miércoles"/>
        <s v="4. jueves"/>
        <s v="5. viernes"/>
        <s v="6. sábado"/>
        <s v="7. domingo"/>
      </sharedItems>
    </cacheField>
    <cacheField name="[Measures].[Suma de Monto Total de la Cuenta]" caption="Suma de Monto Total de la Cuenta" numFmtId="0" hierarchy="40" level="32767"/>
    <cacheField name="[Measures].[pct_no_facturado]" caption="pct_no_facturado" numFmtId="0" hierarchy="68"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2" memberValueDatatype="130" unbalanced="0">
      <fieldsUsage count="2">
        <fieldUsage x="-1"/>
        <fieldUsage x="0"/>
      </fieldsUsage>
    </cacheHierarchy>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oneField="1">
      <fieldsUsage count="1">
        <fieldUsage x="2"/>
      </fieldsUsage>
    </cacheHierarchy>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5532405" backgroundQuery="1" createdVersion="7" refreshedVersion="7" minRefreshableVersion="3" recordCount="0" supportSubquery="1" supportAdvancedDrill="1" xr:uid="{D73CA461-7F1A-4035-AFED-8A288238D7FD}">
  <cacheSource type="external" connectionId="3"/>
  <cacheFields count="1">
    <cacheField name="[Measures].[coste_total]" caption="coste_total" numFmtId="0" hierarchy="76"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oneField="1">
      <fieldsUsage count="1">
        <fieldUsage x="0"/>
      </fieldsUsage>
    </cacheHierarchy>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92476849" backgroundQuery="1" createdVersion="7" refreshedVersion="7" minRefreshableVersion="3" recordCount="0" supportSubquery="1" supportAdvancedDrill="1" xr:uid="{DD6A98A7-1E43-4FE4-9DE6-CEB8C649538A}">
  <cacheSource type="external" connectionId="3"/>
  <cacheFields count="3">
    <cacheField name="[Measures].[impagos_cuentas]" caption="impagos_cuentas" numFmtId="0" hierarchy="63" level="32767"/>
    <cacheField name="[sala].[Mesero Asignado].[Mesero Asignado]" caption="Mesero Asignado" numFmtId="0" hierarchy="17" level="1">
      <sharedItems count="5">
        <s v="Mesero_1"/>
        <s v="Mesero_2"/>
        <s v="Mesero_3"/>
        <s v="Mesero_4"/>
        <s v="Mesero_5"/>
      </sharedItems>
    </cacheField>
    <cacheField name="[Measures].[monto_no_facturado]" caption="monto_no_facturado" numFmtId="0" hierarchy="65"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2" memberValueDatatype="130" unbalanced="0">
      <fieldsUsage count="2">
        <fieldUsage x="-1"/>
        <fieldUsage x="1"/>
      </fieldsUsage>
    </cacheHierarchy>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oneField="1">
      <fieldsUsage count="1">
        <fieldUsage x="0"/>
      </fieldsUsage>
    </cacheHierarchy>
    <cacheHierarchy uniqueName="[Measures].[propina_cobrada]" caption="propina_cobrada" measure="1" displayFolder="" measureGroup="sala" count="0"/>
    <cacheHierarchy uniqueName="[Measures].[monto_no_facturado]" caption="monto_no_facturado" measure="1" displayFolder="" measureGroup="sala" count="0" oneField="1">
      <fieldsUsage count="1">
        <fieldUsage x="2"/>
      </fieldsUsage>
    </cacheHierarchy>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394806018521" backgroundQuery="1" createdVersion="7" refreshedVersion="7" minRefreshableVersion="3" recordCount="0" supportSubquery="1" supportAdvancedDrill="1" xr:uid="{5A4454A9-19A0-4B31-8D18-C1ECB22A7676}">
  <cacheSource type="external" connectionId="3"/>
  <cacheFields count="2">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Suma de Monto Total de la Cuenta]" caption="Suma de Monto Total de la Cuenta" numFmtId="0" hierarchy="4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410460416664" backgroundQuery="1" createdVersion="7" refreshedVersion="7" minRefreshableVersion="3" recordCount="0" supportSubquery="1" supportAdvancedDrill="1" xr:uid="{E2C5BA84-AB83-49AC-AA8B-B1C2003B5C86}">
  <cacheSource type="external" connectionId="3"/>
  <cacheFields count="2">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Suma de Monto Total de la Cuenta]" caption="Suma de Monto Total de la Cuenta" numFmtId="0" hierarchy="4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7499999" backgroundQuery="1" createdVersion="7" refreshedVersion="7" minRefreshableVersion="3" recordCount="0" supportSubquery="1" supportAdvancedDrill="1" xr:uid="{58028659-DE5E-43A4-8976-A9A7B9EE2A71}">
  <cacheSource type="external" connectionId="3"/>
  <cacheFields count="1">
    <cacheField name="[Measures].[margen]" caption="margen" numFmtId="0" hierarchy="77"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oneField="1">
      <fieldsUsage count="1">
        <fieldUsage x="0"/>
      </fieldsUsage>
    </cacheHierarchy>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26041663" backgroundQuery="1" createdVersion="7" refreshedVersion="7" minRefreshableVersion="3" recordCount="0" supportSubquery="1" supportAdvancedDrill="1" xr:uid="{D3F30DAF-1D5D-4915-A66D-10EEFE8418BE}">
  <cacheSource type="external" connectionId="3"/>
  <cacheFields count="2">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Promedio de Monto Total de la Cuenta]" caption="Promedio de Monto Total de la Cuenta" numFmtId="0" hierarchy="5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2986111" backgroundQuery="1" createdVersion="7" refreshedVersion="7" minRefreshableVersion="3" recordCount="0" supportSubquery="1" supportAdvancedDrill="1" xr:uid="{451901CA-5C4F-4D58-A0E1-528A7BA63A59}">
  <cacheSource type="external" connectionId="3"/>
  <cacheFields count="1">
    <cacheField name="[Measures].[Suma de Monto Total de la Cuenta]" caption="Suma de Monto Total de la Cuenta" numFmtId="0" hierarchy="4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0"/>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5532405" backgroundQuery="1" createdVersion="7" refreshedVersion="7" minRefreshableVersion="3" recordCount="0" supportSubquery="1" supportAdvancedDrill="1" xr:uid="{9504AE14-ECDC-4518-BFBB-C0301DCF0A04}">
  <cacheSource type="external" connectionId="3"/>
  <cacheFields count="1">
    <cacheField name="[Measures].[coste_total]" caption="coste_total" numFmtId="0" hierarchy="76"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oneField="1">
      <fieldsUsage count="1">
        <fieldUsage x="0"/>
      </fieldsUsage>
    </cacheHierarchy>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7499999" backgroundQuery="1" createdVersion="7" refreshedVersion="7" minRefreshableVersion="3" recordCount="0" supportSubquery="1" supportAdvancedDrill="1" xr:uid="{DB35EC2A-0683-4444-84C6-16C1F2EA3622}">
  <cacheSource type="external" connectionId="3"/>
  <cacheFields count="1">
    <cacheField name="[Measures].[margen]" caption="margen" numFmtId="0" hierarchy="77"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oneField="1">
      <fieldsUsage count="1">
        <fieldUsage x="0"/>
      </fieldsUsage>
    </cacheHierarchy>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8657407" backgroundQuery="1" createdVersion="7" refreshedVersion="7" minRefreshableVersion="3" recordCount="0" supportSubquery="1" supportAdvancedDrill="1" xr:uid="{0761C283-3A36-476C-B444-B4566F80A729}">
  <cacheSource type="external" connectionId="3"/>
  <cacheFields count="3">
    <cacheField name="[sala].[Tipo de Servicio].[Tipo de Servicio]" caption="Tipo de Servicio" numFmtId="0" hierarchy="18" level="1">
      <sharedItems count="3">
        <s v="Almuerzo"/>
        <s v="Cena"/>
        <s v="Desayuno"/>
      </sharedItems>
    </cacheField>
    <cacheField name="[Measures].[Suma de Monto Total de la Cuenta]" caption="Suma de Monto Total de la Cuenta" numFmtId="0" hierarchy="40" level="32767"/>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2" memberValueDatatype="130" unbalanced="0">
      <fieldsUsage count="2">
        <fieldUsage x="-1"/>
        <fieldUsage x="0"/>
      </fieldsUsage>
    </cacheHierarchy>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2"/>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9930554" backgroundQuery="1" createdVersion="7" refreshedVersion="7" minRefreshableVersion="3" recordCount="0" supportSubquery="1" supportAdvancedDrill="1" xr:uid="{46F30FF9-4C1D-4223-8D3D-BADECE5DF721}">
  <cacheSource type="external" connectionId="3"/>
  <cacheFields count="4">
    <cacheField name="[sala].[Método de Pago].[Método de Pago]" caption="Método de Pago" numFmtId="0" hierarchy="19" level="1">
      <sharedItems count="3">
        <s v="Efectivo"/>
        <s v="Tarjeta de crédito"/>
        <s v="Tarjeta de débito"/>
      </sharedItems>
    </cacheField>
    <cacheField name="[Measures].[Promedio de Cobrada]" caption="Promedio de Cobrada" numFmtId="0" hierarchy="39" level="32767"/>
    <cacheField name="[Measures].[Suma de Cobrada]" caption="Suma de Cobrada" numFmtId="0" hierarchy="38" level="32767"/>
    <cacheField name="[Measures].[Promedio de Monto Total de la Cuenta]" caption="Promedio de Monto Total de la Cuenta" numFmtId="0" hierarchy="5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2" memberValueDatatype="130" unbalanced="0">
      <fieldsUsage count="2">
        <fieldUsage x="-1"/>
        <fieldUsage x="0"/>
      </fieldsUsage>
    </cacheHierarchy>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oneField="1">
      <fieldsUsage count="1">
        <fieldUsage x="2"/>
      </fieldsUsage>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oneField="1">
      <fieldsUsage count="1">
        <fieldUsage x="1"/>
      </fieldsUsage>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oneField="1">
      <fieldsUsage count="1">
        <fieldUsage x="3"/>
      </fieldsUsage>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91203701" backgroundQuery="1" createdVersion="7" refreshedVersion="7" minRefreshableVersion="3" recordCount="0" supportSubquery="1" supportAdvancedDrill="1" xr:uid="{4C692FD1-1695-4A07-AD87-297C9E486110}">
  <cacheSource type="external" connectionId="3"/>
  <cacheFields count="2">
    <cacheField name="[sala].[País de Origen].[País de Origen]" caption="País de Origen" numFmtId="0" hierarchy="23" level="1">
      <sharedItems count="11">
        <s v="Argentina"/>
        <s v="Bolivia"/>
        <s v="Brasil"/>
        <s v="Chile"/>
        <s v="Colombia"/>
        <s v="Ecuador"/>
        <s v="España"/>
        <s v="Paraguay"/>
        <s v="Perú"/>
        <s v="Uruguay"/>
        <s v="Venezuela"/>
      </sharedItems>
    </cacheField>
    <cacheField name="[Measures].[monto_facturado]" caption="monto_facturado" numFmtId="0" hierarchy="66"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2" memberValueDatatype="130" unbalanced="0">
      <fieldsUsage count="2">
        <fieldUsage x="-1"/>
        <fieldUsage x="0"/>
      </fieldsUsage>
    </cacheHierarchy>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oneField="1">
      <fieldsUsage count="1">
        <fieldUsage x="1"/>
      </fieldsUsage>
    </cacheHierarchy>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9.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4.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37.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36.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38.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3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5E45B7-EA94-4D5D-8906-DF2B530AB4C4}" name="TablaDinámica66" cacheId="28" applyNumberFormats="0" applyBorderFormats="0" applyFontFormats="0" applyPatternFormats="0" applyAlignmentFormats="0" applyWidthHeightFormats="1" dataCaption="Valores" tag="a8eb7d39-60d9-4e5e-9e93-8e51f041ad77" updatedVersion="7" minRefreshableVersion="3" useAutoFormatting="1" subtotalHiddenItems="1" itemPrintTitles="1" createdVersion="7" indent="0" outline="1" outlineData="1" multipleFieldFilters="0" chartFormat="6" rowHeaderCaption="Meseros">
  <location ref="A120:C126" firstHeaderRow="0"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Ordenes atendidas" fld="1" subtotal="count" baseField="0" baseItem="0" numFmtId="1"/>
    <dataField name="% monto impagado" fld="2" subtotal="count" baseField="0" baseItem="0" numFmtId="9"/>
  </dataFields>
  <formats count="3">
    <format dxfId="37">
      <pivotArea dataOnly="0" labelOnly="1" outline="0" axis="axisValues" fieldPosition="0"/>
    </format>
    <format dxfId="36">
      <pivotArea outline="0" collapsedLevelsAreSubtotals="1" fieldPosition="0"/>
    </format>
    <format dxfId="35">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
    <pivotHierarchy dragToData="1"/>
    <pivotHierarchy dragToData="1"/>
    <pivotHierarchy dragToData="1" caption="Ordenes atendidas"/>
    <pivotHierarchy dragToData="1"/>
    <pivotHierarchy dragToData="1"/>
    <pivotHierarchy dragToData="1"/>
    <pivotHierarchy dragToData="1"/>
    <pivotHierarchy dragToData="1"/>
    <pivotHierarchy dragToData="1" caption="Promedio de Tiempo prep"/>
    <pivotHierarchy dragToData="1" caption="Promedio de Propina2"/>
    <pivotHierarchy dragToData="1" caption="Promedio de Monto Total de la Cuent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monto impag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58B329-1345-49EB-B91F-C9DDF1E8905A}" name="TablaDinámica21" cacheId="6" applyNumberFormats="0" applyBorderFormats="0" applyFontFormats="0" applyPatternFormats="0" applyAlignmentFormats="0" applyWidthHeightFormats="1" dataCaption="Valores" tag="d21e83d6-0b8c-47a9-a53d-40607b6c6674" updatedVersion="7" minRefreshableVersion="3" useAutoFormatting="1" subtotalHiddenItems="1" itemPrintTitles="1" createdVersion="7" indent="0" outline="1" outlineData="1" multipleFieldFilters="0" chartFormat="10">
  <location ref="A3:D8" firstHeaderRow="1" firstDataRow="2" firstDataCol="1"/>
  <pivotFields count="3">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sortType="ascending" defaultSubtotal="0" defaultAttributeDrillState="1">
      <items count="2">
        <item n="Facturado" x="1"/>
        <item n="No facturado" x="0"/>
      </items>
    </pivotField>
  </pivotFields>
  <rowFields count="1">
    <field x="0"/>
  </rowFields>
  <rowItems count="4">
    <i>
      <x/>
    </i>
    <i>
      <x v="1"/>
    </i>
    <i>
      <x v="2"/>
    </i>
    <i t="grand">
      <x/>
    </i>
  </rowItems>
  <colFields count="1">
    <field x="2"/>
  </colFields>
  <colItems count="3">
    <i>
      <x/>
    </i>
    <i>
      <x v="1"/>
    </i>
    <i t="grand">
      <x/>
    </i>
  </colItems>
  <dataFields count="1">
    <dataField name="Suma de Monto Total de la Cuenta" fld="1" baseField="0" baseItem="0" numFmtId="168"/>
  </dataFields>
  <formats count="1">
    <format dxfId="58">
      <pivotArea outline="0" collapsedLevelsAreSubtotals="1" fieldPosition="0"/>
    </format>
  </formats>
  <chartFormats count="6">
    <chartFormat chart="6" format="7"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0" count="1" selected="0">
            <x v="2"/>
          </reference>
        </references>
      </pivotArea>
    </chartFormat>
    <chartFormat chart="6" format="10" series="1">
      <pivotArea type="data" outline="0" fieldPosition="0">
        <references count="2">
          <reference field="4294967294" count="1" selected="0">
            <x v="0"/>
          </reference>
          <reference field="2" count="1" selected="0">
            <x v="0"/>
          </reference>
        </references>
      </pivotArea>
    </chartFormat>
    <chartFormat chart="6" format="11" series="1">
      <pivotArea type="data" outline="0" fieldPosition="0">
        <references count="2">
          <reference field="4294967294" count="1" selected="0">
            <x v="0"/>
          </reference>
          <reference field="2" count="1" selected="0">
            <x v="1"/>
          </reference>
        </references>
      </pivotArea>
    </chartFormat>
    <chartFormat chart="9" format="14" series="1">
      <pivotArea type="data" outline="0" fieldPosition="0">
        <references count="2">
          <reference field="4294967294" count="1" selected="0">
            <x v="0"/>
          </reference>
          <reference field="2" count="1" selected="0">
            <x v="0"/>
          </reference>
        </references>
      </pivotArea>
    </chartFormat>
    <chartFormat chart="9" format="15" series="1">
      <pivotArea type="data" outline="0" fieldPosition="0">
        <references count="2">
          <reference field="4294967294" count="1" selected="0">
            <x v="0"/>
          </reference>
          <reference field="2" count="1" selected="0">
            <x v="1"/>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cobro"/>
    <pivotHierarchy dragToData="1" caption="Pct de cobro"/>
    <pivotHierarchy dragToData="1" caption="Facturable"/>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Monto Total de la Cuent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D21412D-7BF9-4B29-84D1-89A653A65D8C}" name="TablaDinámica81" cacheId="24" applyNumberFormats="0" applyBorderFormats="0" applyFontFormats="0" applyPatternFormats="0" applyAlignmentFormats="0" applyWidthHeightFormats="1" dataCaption="Valores" tag="ac5ad86b-fa35-4c6f-90d0-6d62c1a069ae" updatedVersion="7" minRefreshableVersion="3" useAutoFormatting="1" itemPrintTitles="1" createdVersion="7" indent="0" outline="1" outlineData="1" multipleFieldFilters="0" chartFormat="27">
  <location ref="A247:B250" firstHeaderRow="1" firstDataRow="1" firstDataCol="1"/>
  <pivotFields count="2">
    <pivotField axis="axisRow" allDrilled="1" subtotalTop="0" showAll="0" dataSourceSort="1" defaultSubtotal="0" defaultAttributeDrillState="1">
      <items count="2">
        <item n="No facturada" x="0"/>
        <item n="Facturada" x="1"/>
      </items>
    </pivotField>
    <pivotField dataField="1" subtotalTop="0" showAll="0" defaultSubtotal="0"/>
  </pivotFields>
  <rowFields count="1">
    <field x="0"/>
  </rowFields>
  <rowItems count="3">
    <i>
      <x/>
    </i>
    <i>
      <x v="1"/>
    </i>
    <i t="grand">
      <x/>
    </i>
  </rowItems>
  <colItems count="1">
    <i/>
  </colItems>
  <dataFields count="1">
    <dataField name="Suma de Monto Total de la Cuenta" fld="1"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uento de Cobrad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93AA14D-83DE-4FFE-9246-B425C1FBC95E}" name="TablaDinámica65" cacheId="30" applyNumberFormats="0" applyBorderFormats="0" applyFontFormats="0" applyPatternFormats="0" applyAlignmentFormats="0" applyWidthHeightFormats="1" dataCaption="Valores" tag="e0600890-0123-4c8d-ab23-d3fde199765c" updatedVersion="7" minRefreshableVersion="3" useAutoFormatting="1" subtotalHiddenItems="1" itemPrintTitles="1" createdVersion="7" indent="0" outline="1" outlineData="1" multipleFieldFilters="0" chartFormat="7">
  <location ref="A227:C235" firstHeaderRow="0"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name="Facturable" fld="1" baseField="0" baseItem="0" numFmtId="168"/>
    <dataField fld="2" subtotal="count" baseField="0" baseItem="0" numFmtId="9"/>
  </dataFields>
  <formats count="2">
    <format dxfId="60">
      <pivotArea outline="0" collapsedLevelsAreSubtotals="1" fieldPosition="0">
        <references count="1">
          <reference field="4294967294" count="1" selected="0">
            <x v="0"/>
          </reference>
        </references>
      </pivotArea>
    </format>
    <format dxfId="59">
      <pivotArea outline="0" collapsedLevelsAreSubtotals="1" fieldPosition="0">
        <references count="1">
          <reference field="4294967294" count="1" selected="0">
            <x v="1"/>
          </reference>
        </references>
      </pivotArea>
    </format>
  </formats>
  <chartFormats count="2">
    <chartFormat chart="1" format="3"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de cobro"/>
    <pivotHierarchy dragToData="1" caption="Facturab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monto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4E7E0B2-1E99-4BF0-B94E-95F196C2E39E}" name="TablaDinámica85" cacheId="29" applyNumberFormats="0" applyBorderFormats="0" applyFontFormats="0" applyPatternFormats="0" applyAlignmentFormats="0" applyWidthHeightFormats="1" dataCaption="Valores" tag="1155a2a8-1dd2-428e-aa64-923201c40524" updatedVersion="7" minRefreshableVersion="3" showCalcMbrs="0" showDrill="0" showMemberPropertyTips="0" showDataTips="0" useAutoFormatting="1" rowGrandTotals="0" colGrandTotals="0" createdVersion="7" indent="0" showHeaders="0" outline="1" outlineData="1" multipleFieldFilters="0">
  <location ref="F243:F244" firstHeaderRow="1" firstDataRow="1" firstDataCol="0"/>
  <pivotFields count="1">
    <pivotField dataField="1" subtotalTop="0" showAll="0" defaultSubtotal="0"/>
  </pivotFields>
  <rowItems count="1">
    <i/>
  </rowItems>
  <colItems count="1">
    <i/>
  </colItems>
  <dataFields count="1">
    <dataField fld="0" subtotal="count" baseField="0" baseItem="0" numFmtId="165"/>
  </dataFields>
  <formats count="1">
    <format dxfId="61">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ste total"/>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activeTabTopLevelEntity name="[coci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1789890-03BE-4202-886A-2ADFD8211B6D}" name="TablaDinámica55" cacheId="17" applyNumberFormats="0" applyBorderFormats="0" applyFontFormats="0" applyPatternFormats="0" applyAlignmentFormats="0" applyWidthHeightFormats="1" dataCaption="Valores" tag="027e9f79-87de-44ed-934a-029dcf5beeb3" updatedVersion="7" minRefreshableVersion="3" useAutoFormatting="1" subtotalHiddenItems="1" itemPrintTitles="1" createdVersion="7" indent="0" outline="1" outlineData="1" multipleFieldFilters="0" chartFormat="8">
  <location ref="A166:C169" firstHeaderRow="0" firstDataRow="1" firstDataCol="1"/>
  <pivotFields count="3">
    <pivotField axis="axisRow" allDrilled="1" subtotalTop="0" showAll="0" dataSourceSort="1" defaultSubtotal="0" defaultAttributeDrillState="1">
      <items count="2">
        <item n="No facturada" x="0"/>
        <item n="Facturada" x="1"/>
      </items>
    </pivotField>
    <pivotField dataField="1" subtotalTop="0" showAll="0" defaultSubtotal="0"/>
    <pivotField dataField="1" subtotalTop="0" showAll="0" defaultSubtotal="0"/>
  </pivotFields>
  <rowFields count="1">
    <field x="0"/>
  </rowFields>
  <rowItems count="3">
    <i>
      <x/>
    </i>
    <i>
      <x v="1"/>
    </i>
    <i t="grand">
      <x/>
    </i>
  </rowItems>
  <colFields count="1">
    <field x="-2"/>
  </colFields>
  <colItems count="2">
    <i>
      <x/>
    </i>
    <i i="1">
      <x v="1"/>
    </i>
  </colItems>
  <dataFields count="2">
    <dataField name="Tiempo preparación por plato" fld="1" subtotal="count" baseField="0" baseItem="0"/>
    <dataField fld="2" subtotal="count" baseField="0" baseItem="0"/>
  </dataFields>
  <formats count="1">
    <format dxfId="62">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iempo preparación promedio (horas)"/>
    <pivotHierarchy dragToData="1"/>
    <pivotHierarchy dragToData="1"/>
    <pivotHierarchy dragToData="1"/>
    <pivotHierarchy dragToData="1"/>
    <pivotHierarchy dragToData="1" caption="Platos (promedio)"/>
    <pivotHierarchy dragToData="1" caption="Recuento de Facturacion"/>
    <pivotHierarchy dragToData="1"/>
    <pivotHierarchy dragToData="1" caption="StdDev de Tiempo preparación (horas)"/>
    <pivotHierarchy dragToData="1"/>
    <pivotHierarchy dragToData="1" caption="Tiempo permanencia promedio (hora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iempo preparación por plat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A321596-A28D-4757-947B-B41C1403BFDA}" name="TablaDinámica44" cacheId="14" applyNumberFormats="0" applyBorderFormats="0" applyFontFormats="0" applyPatternFormats="0" applyAlignmentFormats="0" applyWidthHeightFormats="1" dataCaption="Valores" tag="8e3046bd-4f71-41fe-aac0-6ef3ac797bc6" updatedVersion="7" minRefreshableVersion="3" useAutoFormatting="1" subtotalHiddenItems="1" itemPrintTitles="1" createdVersion="7" indent="0" outline="1" outlineData="1" multipleFieldFilters="0" chartFormat="27">
  <location ref="A161:D164" firstHeaderRow="0" firstDataRow="1" firstDataCol="1"/>
  <pivotFields count="4">
    <pivotField axis="axisRow" allDrilled="1" subtotalTop="0" showAll="0" dataSourceSort="1" defaultSubtotal="0" defaultAttributeDrillState="1">
      <items count="2">
        <item n="No facturada" x="0"/>
        <item n="Facturada" x="1"/>
      </items>
    </pivotField>
    <pivotField dataField="1" subtotalTop="0" showAll="0" defaultSubtotal="0"/>
    <pivotField dataField="1" subtotalTop="0" showAll="0" defaultSubtotal="0"/>
    <pivotField dataField="1" subtotalTop="0" showAll="0" defaultSubtotal="0"/>
  </pivotFields>
  <rowFields count="1">
    <field x="0"/>
  </rowFields>
  <rowItems count="3">
    <i>
      <x/>
    </i>
    <i>
      <x v="1"/>
    </i>
    <i t="grand">
      <x/>
    </i>
  </rowItems>
  <colFields count="1">
    <field x="-2"/>
  </colFields>
  <colItems count="3">
    <i>
      <x/>
    </i>
    <i i="1">
      <x v="1"/>
    </i>
    <i i="2">
      <x v="2"/>
    </i>
  </colItems>
  <dataFields count="3">
    <dataField name="Platos (promedio)" fld="2" subtotal="average" baseField="0" baseItem="0"/>
    <dataField name="Tiempo preparación promedio (horas)" fld="1" subtotal="average" baseField="0" baseItem="0"/>
    <dataField name="Tiempo permanencia promedio (horas)" fld="3" subtotal="average" baseField="0" baseItem="0"/>
  </dataFields>
  <formats count="1">
    <format dxfId="63">
      <pivotArea outline="0" collapsedLevelsAreSubtotals="1" fieldPosition="0"/>
    </format>
  </formats>
  <chartFormats count="7">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7" format="3">
      <pivotArea type="data" outline="0" fieldPosition="0">
        <references count="2">
          <reference field="4294967294" count="1" selected="0">
            <x v="0"/>
          </reference>
          <reference field="0" count="1" selected="0">
            <x v="1"/>
          </reference>
        </references>
      </pivotArea>
    </chartFormat>
    <chartFormat chart="20" format="8" series="1">
      <pivotArea type="data" outline="0" fieldPosition="0">
        <references count="1">
          <reference field="4294967294" count="1" selected="0">
            <x v="1"/>
          </reference>
        </references>
      </pivotArea>
    </chartFormat>
    <chartFormat chart="20" format="9" series="1">
      <pivotArea type="data" outline="0" fieldPosition="0">
        <references count="1">
          <reference field="4294967294" count="1" selected="0">
            <x v="2"/>
          </reference>
        </references>
      </pivotArea>
    </chartFormat>
    <chartFormat chart="20" format="10"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iempo preparación promedio (horas)"/>
    <pivotHierarchy dragToData="1"/>
    <pivotHierarchy dragToData="1"/>
    <pivotHierarchy dragToData="1"/>
    <pivotHierarchy dragToData="1"/>
    <pivotHierarchy dragToData="1" caption="Platos (promedio)"/>
    <pivotHierarchy dragToData="1" caption="Recuento de Facturacion"/>
    <pivotHierarchy dragToData="1"/>
    <pivotHierarchy dragToData="1" caption="StdDev de Tiempo preparación (horas)"/>
    <pivotHierarchy dragToData="1"/>
    <pivotHierarchy dragToData="1" caption="Tiempo permanencia promedio (hora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1744160-7808-4A84-8C91-E29AC59DACC7}" name="TablaDinámica22" cacheId="7" applyNumberFormats="0" applyBorderFormats="0" applyFontFormats="0" applyPatternFormats="0" applyAlignmentFormats="0" applyWidthHeightFormats="1" dataCaption="Valores" tag="6ccc364e-8961-4129-b349-30d9527eaeee" updatedVersion="7" minRefreshableVersion="3" useAutoFormatting="1" subtotalHiddenItems="1" itemPrintTitles="1" createdVersion="7" indent="0" outline="1" outlineData="1" multipleFieldFilters="0" chartFormat="5">
  <location ref="A20:D24"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3">
    <i>
      <x/>
    </i>
    <i i="1">
      <x v="1"/>
    </i>
    <i i="2">
      <x v="2"/>
    </i>
  </colItems>
  <dataFields count="3">
    <dataField name="Transacciones" fld="2" baseField="0" baseItem="0"/>
    <dataField name="Pct de cobro" fld="1" subtotal="average" baseField="0" baseItem="0" numFmtId="9"/>
    <dataField name="Monto promedio" fld="3" subtotal="average" baseField="0" baseItem="0" numFmtId="167"/>
  </dataFields>
  <formats count="2">
    <format dxfId="65">
      <pivotArea outline="0" collapsedLevelsAreSubtotals="1" fieldPosition="0">
        <references count="1">
          <reference field="4294967294" count="1" selected="0">
            <x v="1"/>
          </reference>
        </references>
      </pivotArea>
    </format>
    <format dxfId="64">
      <pivotArea outline="0" collapsedLevelsAreSubtotals="1" fieldPosition="0">
        <references count="1">
          <reference field="4294967294" count="1" selected="0">
            <x v="2"/>
          </reference>
        </references>
      </pivotArea>
    </format>
  </format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1" format="4">
      <pivotArea type="data" outline="0" fieldPosition="0">
        <references count="2">
          <reference field="4294967294" count="1" selected="0">
            <x v="0"/>
          </reference>
          <reference field="0" count="1" selected="0">
            <x v="1"/>
          </reference>
        </references>
      </pivotArea>
    </chartFormat>
    <chartFormat chart="1" format="5">
      <pivotArea type="data" outline="0" fieldPosition="0">
        <references count="2">
          <reference field="4294967294" count="1" selected="0">
            <x v="0"/>
          </reference>
          <reference field="0" count="1" selected="0">
            <x v="2"/>
          </reference>
        </references>
      </pivotArea>
    </chartFormat>
    <chartFormat chart="1" format="6">
      <pivotArea type="data" outline="0" fieldPosition="0">
        <references count="2">
          <reference field="4294967294" count="1" selected="0">
            <x v="1"/>
          </reference>
          <reference field="0" count="1" selected="0">
            <x v="0"/>
          </reference>
        </references>
      </pivotArea>
    </chartFormat>
    <chartFormat chart="1" format="7">
      <pivotArea type="data" outline="0" fieldPosition="0">
        <references count="2">
          <reference field="4294967294" count="1" selected="0">
            <x v="1"/>
          </reference>
          <reference field="0" count="1" selected="0">
            <x v="1"/>
          </reference>
        </references>
      </pivotArea>
    </chartFormat>
    <chartFormat chart="1" format="8">
      <pivotArea type="data" outline="0" fieldPosition="0">
        <references count="2">
          <reference field="4294967294" count="1" selected="0">
            <x v="1"/>
          </reference>
          <reference field="0" count="1" selected="0">
            <x v="2"/>
          </reference>
        </references>
      </pivotArea>
    </chartFormat>
    <chartFormat chart="1" format="9">
      <pivotArea type="data" outline="0" fieldPosition="0">
        <references count="2">
          <reference field="4294967294" count="1" selected="0">
            <x v="2"/>
          </reference>
          <reference field="0" count="1" selected="0">
            <x v="0"/>
          </reference>
        </references>
      </pivotArea>
    </chartFormat>
    <chartFormat chart="1" format="10">
      <pivotArea type="data" outline="0" fieldPosition="0">
        <references count="2">
          <reference field="4294967294" count="1" selected="0">
            <x v="2"/>
          </reference>
          <reference field="0" count="1" selected="0">
            <x v="1"/>
          </reference>
        </references>
      </pivotArea>
    </chartFormat>
    <chartFormat chart="1" format="11">
      <pivotArea type="data" outline="0" fieldPosition="0">
        <references count="2">
          <reference field="4294967294" count="1" selected="0">
            <x v="2"/>
          </reference>
          <reference field="0" count="1" selected="0">
            <x v="2"/>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ransacciones"/>
    <pivotHierarchy dragToData="1" caption="Pct de cobro"/>
    <pivotHierarchy dragToData="1"/>
    <pivotHierarchy dragToData="1"/>
    <pivotHierarchy dragToData="1" caption="Cuentas"/>
    <pivotHierarchy dragToData="1"/>
    <pivotHierarchy dragToData="1"/>
    <pivotHierarchy dragToData="1"/>
    <pivotHierarchy dragToData="1"/>
    <pivotHierarchy dragToData="1"/>
    <pivotHierarchy dragToData="1" caption="Promedio de Tiempo prep"/>
    <pivotHierarchy dragToData="1"/>
    <pivotHierarchy dragToData="1" caption="Monto promedi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63CC869-2B06-480E-8753-3C7FFC57C363}" name="TablaDinámica83" cacheId="26" applyNumberFormats="0" applyBorderFormats="0" applyFontFormats="0" applyPatternFormats="0" applyAlignmentFormats="0" applyWidthHeightFormats="1" dataCaption="Valores" tag="3ba3b566-5b82-40c0-a6e9-95f55a9e5dd7" updatedVersion="7" minRefreshableVersion="3" showCalcMbrs="0" showDrill="0" showMemberPropertyTips="0" showDataTips="0" useAutoFormatting="1" rowGrandTotals="0" colGrandTotals="0" createdVersion="7" indent="0" showHeaders="0" outline="1" outlineData="1" multipleFieldFilters="0">
  <location ref="D246:D247" firstHeaderRow="1" firstDataRow="1" firstDataCol="0"/>
  <pivotFields count="1">
    <pivotField dataField="1" subtotalTop="0" showAll="0" defaultSubtotal="0"/>
  </pivotFields>
  <rowItems count="1">
    <i/>
  </rowItems>
  <colItems count="1">
    <i/>
  </colItems>
  <dataFields count="1">
    <dataField name="Coste total" fld="0"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ste total"/>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activeTabTopLevelEntity name="[coci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B1ED8F9-B975-4169-8AE1-5F405F6F6B85}" name="TablaDinámica56" cacheId="19" applyNumberFormats="0" applyBorderFormats="0" applyFontFormats="0" applyPatternFormats="0" applyAlignmentFormats="0" applyWidthHeightFormats="1" dataCaption="Valores" tag="61c3f3bd-9bc5-4d7c-8dff-0997cd5c6511" updatedVersion="7" minRefreshableVersion="3" useAutoFormatting="1" subtotalHiddenItems="1" itemPrintTitles="1" createdVersion="7" indent="0" outline="1" outlineData="1" multipleFieldFilters="0" chartFormat="5">
  <location ref="A34:E43" firstHeaderRow="1" firstDataRow="2" firstDataCol="1"/>
  <pivotFields count="3">
    <pivotField axis="axisRow" allDrilled="1" subtotalTop="0" showAll="0" dataSourceSort="1" defaultSubtotal="0" defaultAttributeDrillState="1">
      <items count="7">
        <item x="0"/>
        <item x="1"/>
        <item x="2"/>
        <item x="3"/>
        <item x="4"/>
        <item x="5"/>
        <item x="6"/>
      </items>
    </pivotField>
    <pivotField axis="axisCol" allDrilled="1" subtotalTop="0" showAll="0" defaultSubtotal="0" defaultAttributeDrillState="1">
      <items count="3">
        <item x="2"/>
        <item x="0"/>
        <item x="1"/>
      </items>
    </pivotField>
    <pivotField dataField="1" subtotalTop="0" showAll="0" defaultSubtotal="0"/>
  </pivotFields>
  <rowFields count="1">
    <field x="0"/>
  </rowFields>
  <rowItems count="8">
    <i>
      <x/>
    </i>
    <i>
      <x v="1"/>
    </i>
    <i>
      <x v="2"/>
    </i>
    <i>
      <x v="3"/>
    </i>
    <i>
      <x v="4"/>
    </i>
    <i>
      <x v="5"/>
    </i>
    <i>
      <x v="6"/>
    </i>
    <i t="grand">
      <x/>
    </i>
  </rowItems>
  <colFields count="1">
    <field x="1"/>
  </colFields>
  <colItems count="4">
    <i>
      <x/>
    </i>
    <i>
      <x v="1"/>
    </i>
    <i>
      <x v="2"/>
    </i>
    <i t="grand">
      <x/>
    </i>
  </colItems>
  <dataFields count="1">
    <dataField fld="2" subtotal="count" baseField="0" baseItem="0" numFmtId="44"/>
  </dataFields>
  <formats count="1">
    <format dxfId="66">
      <pivotArea outline="0" collapsedLevelsAreSubtotals="1" fieldPosition="0"/>
    </format>
  </formats>
  <conditionalFormats count="1">
    <conditionalFormat priority="7">
      <pivotAreas count="1">
        <pivotArea type="data" grandCol="1" collapsedLevelsAreSubtotals="1" fieldPosition="0">
          <references count="2">
            <reference field="4294967294" count="1" selected="0">
              <x v="0"/>
            </reference>
            <reference field="0" count="7">
              <x v="0"/>
              <x v="1"/>
              <x v="2"/>
              <x v="3"/>
              <x v="4"/>
              <x v="5"/>
              <x v="6"/>
            </reference>
          </references>
        </pivotArea>
      </pivotAreas>
    </conditionalFormat>
  </conditionalFormats>
  <chartFormats count="3">
    <chartFormat chart="2" format="0" series="1">
      <pivotArea type="data" outline="0" fieldPosition="0">
        <references count="2">
          <reference field="4294967294" count="1" selected="0">
            <x v="0"/>
          </reference>
          <reference field="1" count="1" selected="0">
            <x v="1"/>
          </reference>
        </references>
      </pivotArea>
    </chartFormat>
    <chartFormat chart="2" format="1" series="1">
      <pivotArea type="data" outline="0" fieldPosition="0">
        <references count="2">
          <reference field="4294967294" count="1" selected="0">
            <x v="0"/>
          </reference>
          <reference field="1" count="1" selected="0">
            <x v="2"/>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de cobro"/>
    <pivotHierarchy dragToData="1" caption="Facturab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92FABF8-5C42-4B94-B379-D915BA7E4510}" name="TablaDinámica78" cacheId="23" applyNumberFormats="0" applyBorderFormats="0" applyFontFormats="0" applyPatternFormats="0" applyAlignmentFormats="0" applyWidthHeightFormats="1" dataCaption="Valores" tag="393044d8-4295-4504-9c04-7a586a09b606" updatedVersion="7" minRefreshableVersion="3" useAutoFormatting="1" itemPrintTitles="1" createdVersion="7" indent="0" outline="1" outlineData="1" multipleFieldFilters="0" chartFormat="27">
  <location ref="J153:K156" firstHeaderRow="1" firstDataRow="1" firstDataCol="1"/>
  <pivotFields count="2">
    <pivotField axis="axisRow" allDrilled="1" subtotalTop="0" showAll="0" dataSourceSort="1" defaultSubtotal="0" defaultAttributeDrillState="1">
      <items count="2">
        <item n="No facturada" x="0"/>
        <item n="Facturada" x="1"/>
      </items>
    </pivotField>
    <pivotField dataField="1" subtotalTop="0" showAll="0" defaultSubtotal="0"/>
  </pivotFields>
  <rowFields count="1">
    <field x="0"/>
  </rowFields>
  <rowItems count="3">
    <i>
      <x/>
    </i>
    <i>
      <x v="1"/>
    </i>
    <i t="grand">
      <x/>
    </i>
  </rowItems>
  <colItems count="1">
    <i/>
  </colItems>
  <dataFields count="1">
    <dataField name="Suma de Monto Total de la Cuenta" fld="1" showDataAs="percentOfCol" baseField="0" baseItem="0" numFmtId="1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uento de Cobrad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963CFD-DBF6-496F-9525-CE2E48E7B0E7}" name="TablaDinámica36" cacheId="12" applyNumberFormats="0" applyBorderFormats="0" applyFontFormats="0" applyPatternFormats="0" applyAlignmentFormats="0" applyWidthHeightFormats="1" dataCaption="Valores" tag="193c229b-15bf-4d99-9f00-674a80aca8f6" updatedVersion="7" minRefreshableVersion="3" useAutoFormatting="1" subtotalHiddenItems="1" itemPrintTitles="1" createdVersion="7" indent="0" outline="1" outlineData="1" multipleFieldFilters="0" chartFormat="1">
  <location ref="A109:D115"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3">
    <i>
      <x/>
    </i>
    <i i="1">
      <x v="1"/>
    </i>
    <i i="2">
      <x v="2"/>
    </i>
  </colItems>
  <dataFields count="3">
    <dataField name="Propina potencial" fld="1" baseField="0" baseItem="0"/>
    <dataField name="Promedio de Propina" fld="2" subtotal="average" baseField="0" baseItem="0"/>
    <dataField name="Propina cobrada" fld="3" subtotal="count" baseField="0" baseItem="0"/>
  </dataFields>
  <formats count="2">
    <format dxfId="39">
      <pivotArea dataOnly="0" labelOnly="1" outline="0" axis="axisValues" fieldPosition="0"/>
    </format>
    <format dxfId="3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
    <pivotHierarchy dragToData="1"/>
    <pivotHierarchy dragToData="1"/>
    <pivotHierarchy dragToData="1"/>
    <pivotHierarchy dragToData="1" caption="Propina potencial"/>
    <pivotHierarchy dragToData="1"/>
    <pivotHierarchy dragToData="1"/>
    <pivotHierarchy dragToData="1"/>
    <pivotHierarchy dragToData="1"/>
    <pivotHierarchy dragToData="1" caption="Promedio de Tiempo prep"/>
    <pivotHierarchy dragToData="1" caption="Promedio de Propin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Propina cobrad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070A9C4-8632-48B8-856F-C75C92E13F2B}" name="TablaDinámica86" cacheId="31" applyNumberFormats="0" applyBorderFormats="0" applyFontFormats="0" applyPatternFormats="0" applyAlignmentFormats="0" applyWidthHeightFormats="1" dataCaption="Valores" tag="cf56eb0d-5cd6-42f5-b071-83ddd8ebef7c" updatedVersion="7" minRefreshableVersion="3" useAutoFormatting="1" subtotalHiddenItems="1" itemPrintTitles="1" createdVersion="7" indent="0" outline="1" outlineData="1" multipleFieldFilters="0" chartFormat="11" rowHeaderCaption="Numero de platos">
  <location ref="N197:Q210" firstHeaderRow="0" firstDataRow="1" firstDataCol="1"/>
  <pivotFields count="4">
    <pivotField axis="axisRow" allDrilled="1" subtotalTop="0" showAll="0" sortType="descending" defaultSubtotal="0" defaultAttributeDrillState="1">
      <items count="12">
        <item x="11"/>
        <item x="10"/>
        <item x="9"/>
        <item x="8"/>
        <item x="7"/>
        <item x="6"/>
        <item x="5"/>
        <item x="4"/>
        <item x="3"/>
        <item x="2"/>
        <item x="1"/>
        <item x="0"/>
      </items>
    </pivotField>
    <pivotField dataField="1" subtotalTop="0" showAll="0" defaultSubtotal="0"/>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Órdenes" fld="2" subtotal="count" baseField="0" baseItem="0" numFmtId="1"/>
    <dataField name="Monto impagado" fld="1" subtotal="count" baseField="0" baseItem="0" numFmtId="168"/>
    <dataField name="Monto facturado" fld="3" subtotal="count" baseField="0" baseItem="0" numFmtId="168"/>
  </dataFields>
  <formats count="7">
    <format dxfId="73">
      <pivotArea outline="0" collapsedLevelsAreSubtotals="1" fieldPosition="0"/>
    </format>
    <format dxfId="72">
      <pivotArea field="0" grandRow="1" outline="0" collapsedLevelsAreSubtotals="1" axis="axisRow" fieldPosition="0">
        <references count="1">
          <reference field="4294967294" count="1" selected="0">
            <x v="1"/>
          </reference>
        </references>
      </pivotArea>
    </format>
    <format dxfId="71">
      <pivotArea dataOnly="0" labelOnly="1" outline="0" fieldPosition="0">
        <references count="1">
          <reference field="4294967294" count="1">
            <x v="0"/>
          </reference>
        </references>
      </pivotArea>
    </format>
    <format dxfId="70">
      <pivotArea outline="0" collapsedLevelsAreSubtotals="1" fieldPosition="0">
        <references count="1">
          <reference field="4294967294" count="1" selected="0">
            <x v="0"/>
          </reference>
        </references>
      </pivotArea>
    </format>
    <format dxfId="69">
      <pivotArea outline="0" collapsedLevelsAreSubtotals="1" fieldPosition="0">
        <references count="1">
          <reference field="4294967294" count="1" selected="0">
            <x v="1"/>
          </reference>
        </references>
      </pivotArea>
    </format>
    <format dxfId="68">
      <pivotArea outline="0" collapsedLevelsAreSubtotals="1" fieldPosition="0">
        <references count="1">
          <reference field="4294967294" count="1" selected="0">
            <x v="2"/>
          </reference>
        </references>
      </pivotArea>
    </format>
    <format dxfId="67">
      <pivotArea outline="0" collapsedLevelsAreSubtotals="1" fieldPosition="0">
        <references count="1">
          <reference field="4294967294" count="1" selected="0">
            <x v="2"/>
          </reference>
        </references>
      </pivotArea>
    </format>
  </formats>
  <conditionalFormats count="1">
    <conditionalFormat priority="2">
      <pivotAreas count="1">
        <pivotArea type="data" collapsedLevelsAreSubtotals="1" fieldPosition="0">
          <references count="2">
            <reference field="4294967294" count="1" selected="0">
              <x v="1"/>
            </reference>
            <reference field="0" count="12">
              <x v="0"/>
              <x v="1"/>
              <x v="2"/>
              <x v="3"/>
              <x v="4"/>
              <x v="5"/>
              <x v="6"/>
              <x v="7"/>
              <x v="8"/>
              <x v="9"/>
              <x v="10"/>
              <x v="11"/>
            </reference>
          </references>
        </pivotArea>
      </pivotAreas>
    </conditionalFormat>
  </conditionalFormats>
  <chartFormats count="7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0" count="1" selected="0">
            <x v="0"/>
          </reference>
        </references>
      </pivotArea>
    </chartFormat>
    <chartFormat chart="0" format="3">
      <pivotArea type="data" outline="0" fieldPosition="0">
        <references count="2">
          <reference field="4294967294" count="1" selected="0">
            <x v="1"/>
          </reference>
          <reference field="0" count="1" selected="0">
            <x v="2"/>
          </reference>
        </references>
      </pivotArea>
    </chartFormat>
    <chartFormat chart="0" format="4">
      <pivotArea type="data" outline="0" fieldPosition="0">
        <references count="2">
          <reference field="4294967294" count="1" selected="0">
            <x v="1"/>
          </reference>
          <reference field="0" count="1" selected="0">
            <x v="1"/>
          </reference>
        </references>
      </pivotArea>
    </chartFormat>
    <chartFormat chart="0" format="5">
      <pivotArea type="data" outline="0" fieldPosition="0">
        <references count="2">
          <reference field="4294967294" count="1" selected="0">
            <x v="1"/>
          </reference>
          <reference field="0" count="1" selected="0">
            <x v="3"/>
          </reference>
        </references>
      </pivotArea>
    </chartFormat>
    <chartFormat chart="0" format="6">
      <pivotArea type="data" outline="0" fieldPosition="0">
        <references count="2">
          <reference field="4294967294" count="1" selected="0">
            <x v="1"/>
          </reference>
          <reference field="0" count="1" selected="0">
            <x v="4"/>
          </reference>
        </references>
      </pivotArea>
    </chartFormat>
    <chartFormat chart="0" format="7">
      <pivotArea type="data" outline="0" fieldPosition="0">
        <references count="2">
          <reference field="4294967294" count="1" selected="0">
            <x v="1"/>
          </reference>
          <reference field="0" count="1" selected="0">
            <x v="6"/>
          </reference>
        </references>
      </pivotArea>
    </chartFormat>
    <chartFormat chart="0" format="8">
      <pivotArea type="data" outline="0" fieldPosition="0">
        <references count="2">
          <reference field="4294967294" count="1" selected="0">
            <x v="1"/>
          </reference>
          <reference field="0" count="1" selected="0">
            <x v="5"/>
          </reference>
        </references>
      </pivotArea>
    </chartFormat>
    <chartFormat chart="0" format="9">
      <pivotArea type="data" outline="0" fieldPosition="0">
        <references count="2">
          <reference field="4294967294" count="1" selected="0">
            <x v="1"/>
          </reference>
          <reference field="0" count="1" selected="0">
            <x v="7"/>
          </reference>
        </references>
      </pivotArea>
    </chartFormat>
    <chartFormat chart="0" format="10">
      <pivotArea type="data" outline="0" fieldPosition="0">
        <references count="2">
          <reference field="4294967294" count="1" selected="0">
            <x v="1"/>
          </reference>
          <reference field="0" count="1" selected="0">
            <x v="8"/>
          </reference>
        </references>
      </pivotArea>
    </chartFormat>
    <chartFormat chart="0" format="11">
      <pivotArea type="data" outline="0" fieldPosition="0">
        <references count="2">
          <reference field="4294967294" count="1" selected="0">
            <x v="1"/>
          </reference>
          <reference field="0" count="1" selected="0">
            <x v="9"/>
          </reference>
        </references>
      </pivotArea>
    </chartFormat>
    <chartFormat chart="1" format="12" series="1">
      <pivotArea type="data" outline="0" fieldPosition="0">
        <references count="1">
          <reference field="4294967294" count="1" selected="0">
            <x v="1"/>
          </reference>
        </references>
      </pivotArea>
    </chartFormat>
    <chartFormat chart="1" format="13">
      <pivotArea type="data" outline="0" fieldPosition="0">
        <references count="2">
          <reference field="4294967294" count="1" selected="0">
            <x v="1"/>
          </reference>
          <reference field="0" count="1" selected="0">
            <x v="0"/>
          </reference>
        </references>
      </pivotArea>
    </chartFormat>
    <chartFormat chart="1" format="14">
      <pivotArea type="data" outline="0" fieldPosition="0">
        <references count="2">
          <reference field="4294967294" count="1" selected="0">
            <x v="1"/>
          </reference>
          <reference field="0" count="1" selected="0">
            <x v="1"/>
          </reference>
        </references>
      </pivotArea>
    </chartFormat>
    <chartFormat chart="1" format="15">
      <pivotArea type="data" outline="0" fieldPosition="0">
        <references count="2">
          <reference field="4294967294" count="1" selected="0">
            <x v="1"/>
          </reference>
          <reference field="0" count="1" selected="0">
            <x v="2"/>
          </reference>
        </references>
      </pivotArea>
    </chartFormat>
    <chartFormat chart="1" format="16">
      <pivotArea type="data" outline="0" fieldPosition="0">
        <references count="2">
          <reference field="4294967294" count="1" selected="0">
            <x v="1"/>
          </reference>
          <reference field="0" count="1" selected="0">
            <x v="3"/>
          </reference>
        </references>
      </pivotArea>
    </chartFormat>
    <chartFormat chart="1" format="17">
      <pivotArea type="data" outline="0" fieldPosition="0">
        <references count="2">
          <reference field="4294967294" count="1" selected="0">
            <x v="1"/>
          </reference>
          <reference field="0" count="1" selected="0">
            <x v="4"/>
          </reference>
        </references>
      </pivotArea>
    </chartFormat>
    <chartFormat chart="1" format="18">
      <pivotArea type="data" outline="0" fieldPosition="0">
        <references count="2">
          <reference field="4294967294" count="1" selected="0">
            <x v="1"/>
          </reference>
          <reference field="0" count="1" selected="0">
            <x v="5"/>
          </reference>
        </references>
      </pivotArea>
    </chartFormat>
    <chartFormat chart="1" format="19">
      <pivotArea type="data" outline="0" fieldPosition="0">
        <references count="2">
          <reference field="4294967294" count="1" selected="0">
            <x v="1"/>
          </reference>
          <reference field="0" count="1" selected="0">
            <x v="6"/>
          </reference>
        </references>
      </pivotArea>
    </chartFormat>
    <chartFormat chart="1" format="20">
      <pivotArea type="data" outline="0" fieldPosition="0">
        <references count="2">
          <reference field="4294967294" count="1" selected="0">
            <x v="1"/>
          </reference>
          <reference field="0" count="1" selected="0">
            <x v="7"/>
          </reference>
        </references>
      </pivotArea>
    </chartFormat>
    <chartFormat chart="1" format="21">
      <pivotArea type="data" outline="0" fieldPosition="0">
        <references count="2">
          <reference field="4294967294" count="1" selected="0">
            <x v="1"/>
          </reference>
          <reference field="0" count="1" selected="0">
            <x v="8"/>
          </reference>
        </references>
      </pivotArea>
    </chartFormat>
    <chartFormat chart="1" format="22">
      <pivotArea type="data" outline="0" fieldPosition="0">
        <references count="2">
          <reference field="4294967294" count="1" selected="0">
            <x v="1"/>
          </reference>
          <reference field="0" count="1" selected="0">
            <x v="9"/>
          </reference>
        </references>
      </pivotArea>
    </chartFormat>
    <chartFormat chart="1" format="23" series="1">
      <pivotArea type="data" outline="0" fieldPosition="0">
        <references count="1">
          <reference field="4294967294" count="1" selected="0">
            <x v="0"/>
          </reference>
        </references>
      </pivotArea>
    </chartFormat>
    <chartFormat chart="2" format="24" series="1">
      <pivotArea type="data" outline="0" fieldPosition="0">
        <references count="1">
          <reference field="4294967294" count="1" selected="0">
            <x v="1"/>
          </reference>
        </references>
      </pivotArea>
    </chartFormat>
    <chartFormat chart="2" format="25">
      <pivotArea type="data" outline="0" fieldPosition="0">
        <references count="2">
          <reference field="4294967294" count="1" selected="0">
            <x v="1"/>
          </reference>
          <reference field="0" count="1" selected="0">
            <x v="0"/>
          </reference>
        </references>
      </pivotArea>
    </chartFormat>
    <chartFormat chart="2" format="26">
      <pivotArea type="data" outline="0" fieldPosition="0">
        <references count="2">
          <reference field="4294967294" count="1" selected="0">
            <x v="1"/>
          </reference>
          <reference field="0" count="1" selected="0">
            <x v="1"/>
          </reference>
        </references>
      </pivotArea>
    </chartFormat>
    <chartFormat chart="2" format="27">
      <pivotArea type="data" outline="0" fieldPosition="0">
        <references count="2">
          <reference field="4294967294" count="1" selected="0">
            <x v="1"/>
          </reference>
          <reference field="0" count="1" selected="0">
            <x v="2"/>
          </reference>
        </references>
      </pivotArea>
    </chartFormat>
    <chartFormat chart="2" format="28">
      <pivotArea type="data" outline="0" fieldPosition="0">
        <references count="2">
          <reference field="4294967294" count="1" selected="0">
            <x v="1"/>
          </reference>
          <reference field="0" count="1" selected="0">
            <x v="3"/>
          </reference>
        </references>
      </pivotArea>
    </chartFormat>
    <chartFormat chart="2" format="29">
      <pivotArea type="data" outline="0" fieldPosition="0">
        <references count="2">
          <reference field="4294967294" count="1" selected="0">
            <x v="1"/>
          </reference>
          <reference field="0" count="1" selected="0">
            <x v="4"/>
          </reference>
        </references>
      </pivotArea>
    </chartFormat>
    <chartFormat chart="2" format="30">
      <pivotArea type="data" outline="0" fieldPosition="0">
        <references count="2">
          <reference field="4294967294" count="1" selected="0">
            <x v="1"/>
          </reference>
          <reference field="0" count="1" selected="0">
            <x v="5"/>
          </reference>
        </references>
      </pivotArea>
    </chartFormat>
    <chartFormat chart="2" format="31">
      <pivotArea type="data" outline="0" fieldPosition="0">
        <references count="2">
          <reference field="4294967294" count="1" selected="0">
            <x v="1"/>
          </reference>
          <reference field="0" count="1" selected="0">
            <x v="6"/>
          </reference>
        </references>
      </pivotArea>
    </chartFormat>
    <chartFormat chart="2" format="32">
      <pivotArea type="data" outline="0" fieldPosition="0">
        <references count="2">
          <reference field="4294967294" count="1" selected="0">
            <x v="1"/>
          </reference>
          <reference field="0" count="1" selected="0">
            <x v="7"/>
          </reference>
        </references>
      </pivotArea>
    </chartFormat>
    <chartFormat chart="2" format="33">
      <pivotArea type="data" outline="0" fieldPosition="0">
        <references count="2">
          <reference field="4294967294" count="1" selected="0">
            <x v="1"/>
          </reference>
          <reference field="0" count="1" selected="0">
            <x v="8"/>
          </reference>
        </references>
      </pivotArea>
    </chartFormat>
    <chartFormat chart="2" format="34">
      <pivotArea type="data" outline="0" fieldPosition="0">
        <references count="2">
          <reference field="4294967294" count="1" selected="0">
            <x v="1"/>
          </reference>
          <reference field="0" count="1" selected="0">
            <x v="9"/>
          </reference>
        </references>
      </pivotArea>
    </chartFormat>
    <chartFormat chart="2" format="35" series="1">
      <pivotArea type="data" outline="0" fieldPosition="0">
        <references count="1">
          <reference field="4294967294" count="1" selected="0">
            <x v="0"/>
          </reference>
        </references>
      </pivotArea>
    </chartFormat>
    <chartFormat chart="3" format="24" series="1">
      <pivotArea type="data" outline="0" fieldPosition="0">
        <references count="1">
          <reference field="4294967294" count="1" selected="0">
            <x v="1"/>
          </reference>
        </references>
      </pivotArea>
    </chartFormat>
    <chartFormat chart="3" format="25">
      <pivotArea type="data" outline="0" fieldPosition="0">
        <references count="2">
          <reference field="4294967294" count="1" selected="0">
            <x v="1"/>
          </reference>
          <reference field="0" count="1" selected="0">
            <x v="0"/>
          </reference>
        </references>
      </pivotArea>
    </chartFormat>
    <chartFormat chart="3" format="26">
      <pivotArea type="data" outline="0" fieldPosition="0">
        <references count="2">
          <reference field="4294967294" count="1" selected="0">
            <x v="1"/>
          </reference>
          <reference field="0" count="1" selected="0">
            <x v="1"/>
          </reference>
        </references>
      </pivotArea>
    </chartFormat>
    <chartFormat chart="3" format="27">
      <pivotArea type="data" outline="0" fieldPosition="0">
        <references count="2">
          <reference field="4294967294" count="1" selected="0">
            <x v="1"/>
          </reference>
          <reference field="0" count="1" selected="0">
            <x v="2"/>
          </reference>
        </references>
      </pivotArea>
    </chartFormat>
    <chartFormat chart="3" format="28">
      <pivotArea type="data" outline="0" fieldPosition="0">
        <references count="2">
          <reference field="4294967294" count="1" selected="0">
            <x v="1"/>
          </reference>
          <reference field="0" count="1" selected="0">
            <x v="3"/>
          </reference>
        </references>
      </pivotArea>
    </chartFormat>
    <chartFormat chart="3" format="29">
      <pivotArea type="data" outline="0" fieldPosition="0">
        <references count="2">
          <reference field="4294967294" count="1" selected="0">
            <x v="1"/>
          </reference>
          <reference field="0" count="1" selected="0">
            <x v="4"/>
          </reference>
        </references>
      </pivotArea>
    </chartFormat>
    <chartFormat chart="3" format="30">
      <pivotArea type="data" outline="0" fieldPosition="0">
        <references count="2">
          <reference field="4294967294" count="1" selected="0">
            <x v="1"/>
          </reference>
          <reference field="0" count="1" selected="0">
            <x v="5"/>
          </reference>
        </references>
      </pivotArea>
    </chartFormat>
    <chartFormat chart="3" format="31">
      <pivotArea type="data" outline="0" fieldPosition="0">
        <references count="2">
          <reference field="4294967294" count="1" selected="0">
            <x v="1"/>
          </reference>
          <reference field="0" count="1" selected="0">
            <x v="6"/>
          </reference>
        </references>
      </pivotArea>
    </chartFormat>
    <chartFormat chart="3" format="32">
      <pivotArea type="data" outline="0" fieldPosition="0">
        <references count="2">
          <reference field="4294967294" count="1" selected="0">
            <x v="1"/>
          </reference>
          <reference field="0" count="1" selected="0">
            <x v="7"/>
          </reference>
        </references>
      </pivotArea>
    </chartFormat>
    <chartFormat chart="3" format="33">
      <pivotArea type="data" outline="0" fieldPosition="0">
        <references count="2">
          <reference field="4294967294" count="1" selected="0">
            <x v="1"/>
          </reference>
          <reference field="0" count="1" selected="0">
            <x v="8"/>
          </reference>
        </references>
      </pivotArea>
    </chartFormat>
    <chartFormat chart="3" format="34">
      <pivotArea type="data" outline="0" fieldPosition="0">
        <references count="2">
          <reference field="4294967294" count="1" selected="0">
            <x v="1"/>
          </reference>
          <reference field="0" count="1" selected="0">
            <x v="9"/>
          </reference>
        </references>
      </pivotArea>
    </chartFormat>
    <chartFormat chart="3" format="35" series="1">
      <pivotArea type="data" outline="0" fieldPosition="0">
        <references count="1">
          <reference field="4294967294" count="1" selected="0">
            <x v="0"/>
          </reference>
        </references>
      </pivotArea>
    </chartFormat>
    <chartFormat chart="3" format="36" series="1">
      <pivotArea type="data" outline="0" fieldPosition="0">
        <references count="1">
          <reference field="4294967294" count="1" selected="0">
            <x v="2"/>
          </reference>
        </references>
      </pivotArea>
    </chartFormat>
    <chartFormat chart="0" format="12" series="1">
      <pivotArea type="data" outline="0" fieldPosition="0">
        <references count="1">
          <reference field="4294967294" count="1" selected="0">
            <x v="2"/>
          </reference>
        </references>
      </pivotArea>
    </chartFormat>
    <chartFormat chart="7" format="26" series="1">
      <pivotArea type="data" outline="0" fieldPosition="0">
        <references count="1">
          <reference field="4294967294" count="1" selected="0">
            <x v="1"/>
          </reference>
        </references>
      </pivotArea>
    </chartFormat>
    <chartFormat chart="7" format="27">
      <pivotArea type="data" outline="0" fieldPosition="0">
        <references count="2">
          <reference field="4294967294" count="1" selected="0">
            <x v="1"/>
          </reference>
          <reference field="0" count="1" selected="0">
            <x v="0"/>
          </reference>
        </references>
      </pivotArea>
    </chartFormat>
    <chartFormat chart="7" format="28">
      <pivotArea type="data" outline="0" fieldPosition="0">
        <references count="2">
          <reference field="4294967294" count="1" selected="0">
            <x v="1"/>
          </reference>
          <reference field="0" count="1" selected="0">
            <x v="1"/>
          </reference>
        </references>
      </pivotArea>
    </chartFormat>
    <chartFormat chart="7" format="29">
      <pivotArea type="data" outline="0" fieldPosition="0">
        <references count="2">
          <reference field="4294967294" count="1" selected="0">
            <x v="1"/>
          </reference>
          <reference field="0" count="1" selected="0">
            <x v="2"/>
          </reference>
        </references>
      </pivotArea>
    </chartFormat>
    <chartFormat chart="7" format="30">
      <pivotArea type="data" outline="0" fieldPosition="0">
        <references count="2">
          <reference field="4294967294" count="1" selected="0">
            <x v="1"/>
          </reference>
          <reference field="0" count="1" selected="0">
            <x v="3"/>
          </reference>
        </references>
      </pivotArea>
    </chartFormat>
    <chartFormat chart="7" format="31">
      <pivotArea type="data" outline="0" fieldPosition="0">
        <references count="2">
          <reference field="4294967294" count="1" selected="0">
            <x v="1"/>
          </reference>
          <reference field="0" count="1" selected="0">
            <x v="4"/>
          </reference>
        </references>
      </pivotArea>
    </chartFormat>
    <chartFormat chart="7" format="32">
      <pivotArea type="data" outline="0" fieldPosition="0">
        <references count="2">
          <reference field="4294967294" count="1" selected="0">
            <x v="1"/>
          </reference>
          <reference field="0" count="1" selected="0">
            <x v="5"/>
          </reference>
        </references>
      </pivotArea>
    </chartFormat>
    <chartFormat chart="7" format="33">
      <pivotArea type="data" outline="0" fieldPosition="0">
        <references count="2">
          <reference field="4294967294" count="1" selected="0">
            <x v="1"/>
          </reference>
          <reference field="0" count="1" selected="0">
            <x v="6"/>
          </reference>
        </references>
      </pivotArea>
    </chartFormat>
    <chartFormat chart="7" format="34">
      <pivotArea type="data" outline="0" fieldPosition="0">
        <references count="2">
          <reference field="4294967294" count="1" selected="0">
            <x v="1"/>
          </reference>
          <reference field="0" count="1" selected="0">
            <x v="7"/>
          </reference>
        </references>
      </pivotArea>
    </chartFormat>
    <chartFormat chart="7" format="35">
      <pivotArea type="data" outline="0" fieldPosition="0">
        <references count="2">
          <reference field="4294967294" count="1" selected="0">
            <x v="1"/>
          </reference>
          <reference field="0" count="1" selected="0">
            <x v="8"/>
          </reference>
        </references>
      </pivotArea>
    </chartFormat>
    <chartFormat chart="7" format="36">
      <pivotArea type="data" outline="0" fieldPosition="0">
        <references count="2">
          <reference field="4294967294" count="1" selected="0">
            <x v="1"/>
          </reference>
          <reference field="0" count="1" selected="0">
            <x v="9"/>
          </reference>
        </references>
      </pivotArea>
    </chartFormat>
    <chartFormat chart="7" format="37" series="1">
      <pivotArea type="data" outline="0" fieldPosition="0">
        <references count="1">
          <reference field="4294967294" count="1" selected="0">
            <x v="2"/>
          </reference>
        </references>
      </pivotArea>
    </chartFormat>
    <chartFormat chart="7" format="38" series="1">
      <pivotArea type="data" outline="0" fieldPosition="0">
        <references count="1">
          <reference field="4294967294" count="1" selected="0">
            <x v="0"/>
          </reference>
        </references>
      </pivotArea>
    </chartFormat>
    <chartFormat chart="10" format="52" series="1">
      <pivotArea type="data" outline="0" fieldPosition="0">
        <references count="1">
          <reference field="4294967294" count="1" selected="0">
            <x v="1"/>
          </reference>
        </references>
      </pivotArea>
    </chartFormat>
    <chartFormat chart="10" format="53">
      <pivotArea type="data" outline="0" fieldPosition="0">
        <references count="2">
          <reference field="4294967294" count="1" selected="0">
            <x v="1"/>
          </reference>
          <reference field="0" count="1" selected="0">
            <x v="0"/>
          </reference>
        </references>
      </pivotArea>
    </chartFormat>
    <chartFormat chart="10" format="54">
      <pivotArea type="data" outline="0" fieldPosition="0">
        <references count="2">
          <reference field="4294967294" count="1" selected="0">
            <x v="1"/>
          </reference>
          <reference field="0" count="1" selected="0">
            <x v="1"/>
          </reference>
        </references>
      </pivotArea>
    </chartFormat>
    <chartFormat chart="10" format="55">
      <pivotArea type="data" outline="0" fieldPosition="0">
        <references count="2">
          <reference field="4294967294" count="1" selected="0">
            <x v="1"/>
          </reference>
          <reference field="0" count="1" selected="0">
            <x v="2"/>
          </reference>
        </references>
      </pivotArea>
    </chartFormat>
    <chartFormat chart="10" format="56">
      <pivotArea type="data" outline="0" fieldPosition="0">
        <references count="2">
          <reference field="4294967294" count="1" selected="0">
            <x v="1"/>
          </reference>
          <reference field="0" count="1" selected="0">
            <x v="3"/>
          </reference>
        </references>
      </pivotArea>
    </chartFormat>
    <chartFormat chart="10" format="57">
      <pivotArea type="data" outline="0" fieldPosition="0">
        <references count="2">
          <reference field="4294967294" count="1" selected="0">
            <x v="1"/>
          </reference>
          <reference field="0" count="1" selected="0">
            <x v="4"/>
          </reference>
        </references>
      </pivotArea>
    </chartFormat>
    <chartFormat chart="10" format="58">
      <pivotArea type="data" outline="0" fieldPosition="0">
        <references count="2">
          <reference field="4294967294" count="1" selected="0">
            <x v="1"/>
          </reference>
          <reference field="0" count="1" selected="0">
            <x v="5"/>
          </reference>
        </references>
      </pivotArea>
    </chartFormat>
    <chartFormat chart="10" format="59">
      <pivotArea type="data" outline="0" fieldPosition="0">
        <references count="2">
          <reference field="4294967294" count="1" selected="0">
            <x v="1"/>
          </reference>
          <reference field="0" count="1" selected="0">
            <x v="6"/>
          </reference>
        </references>
      </pivotArea>
    </chartFormat>
    <chartFormat chart="10" format="60">
      <pivotArea type="data" outline="0" fieldPosition="0">
        <references count="2">
          <reference field="4294967294" count="1" selected="0">
            <x v="1"/>
          </reference>
          <reference field="0" count="1" selected="0">
            <x v="7"/>
          </reference>
        </references>
      </pivotArea>
    </chartFormat>
    <chartFormat chart="10" format="61">
      <pivotArea type="data" outline="0" fieldPosition="0">
        <references count="2">
          <reference field="4294967294" count="1" selected="0">
            <x v="1"/>
          </reference>
          <reference field="0" count="1" selected="0">
            <x v="8"/>
          </reference>
        </references>
      </pivotArea>
    </chartFormat>
    <chartFormat chart="10" format="62">
      <pivotArea type="data" outline="0" fieldPosition="0">
        <references count="2">
          <reference field="4294967294" count="1" selected="0">
            <x v="1"/>
          </reference>
          <reference field="0" count="1" selected="0">
            <x v="9"/>
          </reference>
        </references>
      </pivotArea>
    </chartFormat>
    <chartFormat chart="10" format="63" series="1">
      <pivotArea type="data" outline="0" fieldPosition="0">
        <references count="1">
          <reference field="4294967294" count="1" selected="0">
            <x v="2"/>
          </reference>
        </references>
      </pivotArea>
    </chartFormat>
    <chartFormat chart="10" format="64"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
    <pivotHierarchy dragToData="1"/>
    <pivotHierarchy dragToData="1"/>
    <pivotHierarchy dragToData="1"/>
    <pivotHierarchy dragToData="1"/>
    <pivotHierarchy dragToData="1"/>
    <pivotHierarchy dragToData="1" caption="Órdenes"/>
    <pivotHierarchy dragToData="1"/>
    <pivotHierarchy dragToData="1"/>
    <pivotHierarchy dragToData="1" caption="Tiempo preparacion promedio"/>
    <pivotHierarchy dragToData="1"/>
    <pivotHierarchy dragToData="1" caption="Monto promedi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 impagadas"/>
    <pivotHierarchy dragToRow="0" dragToCol="0" dragToPage="0" dragToData="1"/>
    <pivotHierarchy dragToRow="0" dragToCol="0" dragToPage="0" dragToData="1" caption="Monto impagado"/>
    <pivotHierarchy dragToRow="0" dragToCol="0" dragToPage="0" dragToData="1" caption="Monto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onto promedio no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E910FB7-31F4-4867-A602-9DC9A966B0CB}" name="TablaDinámica82" cacheId="25" applyNumberFormats="0" applyBorderFormats="0" applyFontFormats="0" applyPatternFormats="0" applyAlignmentFormats="0" applyWidthHeightFormats="1" dataCaption="Valores" tag="d464722e-9d14-40c3-a9bf-4371c58ce56f" updatedVersion="7" minRefreshableVersion="3" useAutoFormatting="1" itemPrintTitles="1" createdVersion="7" indent="0" outline="1" outlineData="1" multipleFieldFilters="0" chartFormat="27">
  <location ref="A243:B246" firstHeaderRow="1" firstDataRow="1" firstDataCol="1"/>
  <pivotFields count="2">
    <pivotField axis="axisRow" allDrilled="1" subtotalTop="0" showAll="0" dataSourceSort="1" defaultSubtotal="0" defaultAttributeDrillState="1">
      <items count="2">
        <item n="No facturada" x="0"/>
        <item n="Facturada" x="1"/>
      </items>
    </pivotField>
    <pivotField dataField="1" subtotalTop="0" showAll="0" defaultSubtotal="0"/>
  </pivotFields>
  <rowFields count="1">
    <field x="0"/>
  </rowFields>
  <rowItems count="3">
    <i>
      <x/>
    </i>
    <i>
      <x v="1"/>
    </i>
    <i t="grand">
      <x/>
    </i>
  </rowItems>
  <colItems count="1">
    <i/>
  </colItems>
  <dataFields count="1">
    <dataField name="Suma de Monto Total de la Cuenta" fld="1" showDataAs="percentOfCol" baseField="0" baseItem="0" numFmtId="1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uento de Cobrad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98E5772-A7AC-450B-A494-3505EC52E7B1}" name="TablaDinámica31" cacheId="11" applyNumberFormats="0" applyBorderFormats="0" applyFontFormats="0" applyPatternFormats="0" applyAlignmentFormats="0" applyWidthHeightFormats="1" dataCaption="Valores" tag="05120f4a-1010-4a72-8257-376780ba75d2" updatedVersion="7" minRefreshableVersion="3" useAutoFormatting="1" subtotalHiddenItems="1" itemPrintTitles="1" createdVersion="7" indent="0" outline="1" outlineData="1" multipleFieldFilters="0" chartFormat="11" rowHeaderCaption="Impagos por estado mesa">
  <location ref="A186:C190" firstHeaderRow="0"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2"/>
  </colFields>
  <colItems count="2">
    <i>
      <x/>
    </i>
    <i i="1">
      <x v="1"/>
    </i>
  </colItems>
  <dataFields count="2">
    <dataField name="Cuentas" fld="0" subtotal="count" baseField="0" baseItem="0" numFmtId="1"/>
    <dataField name="% impago" fld="2" subtotal="count" baseField="0" baseItem="0"/>
  </dataFields>
  <formats count="3">
    <format dxfId="76">
      <pivotArea outline="0" collapsedLevelsAreSubtotals="1" fieldPosition="0"/>
    </format>
    <format dxfId="75">
      <pivotArea outline="0" collapsedLevelsAreSubtotals="1" fieldPosition="0">
        <references count="1">
          <reference field="4294967294" count="1" selected="0">
            <x v="0"/>
          </reference>
        </references>
      </pivotArea>
    </format>
    <format dxfId="74">
      <pivotArea dataOnly="0" labelOnly="1"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2"/>
    <pivotHierarchy dragToData="1"/>
    <pivotHierarchy dragToData="1"/>
    <pivotHierarchy dragToData="1"/>
    <pivotHierarchy dragToData="1"/>
    <pivotHierarchy dragToData="1"/>
    <pivotHierarchy dragToData="1" caption="Cuenta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 impag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89B6788-9B87-4DA4-914B-51A7E9046E46}" name="TablaDinámica46" cacheId="15" applyNumberFormats="0" applyBorderFormats="0" applyFontFormats="0" applyPatternFormats="0" applyAlignmentFormats="0" applyWidthHeightFormats="1" dataCaption="Valores" tag="ba0ca83b-7d45-46c7-a2df-1652dd660b77" updatedVersion="7" minRefreshableVersion="3" useAutoFormatting="1" subtotalHiddenItems="1" itemPrintTitles="1" createdVersion="7" indent="0" outline="1" outlineData="1" multipleFieldFilters="0" chartFormat="7">
  <location ref="A11:C15" firstHeaderRow="0" firstDataRow="1" firstDataCol="1"/>
  <pivotFields count="4">
    <pivotField axis="axisRow" allDrilled="1" subtotalTop="0" showAll="0" dataSourceSort="1" defaultSubtotal="0" defaultAttributeDrillState="1">
      <items count="3">
        <item x="0"/>
        <item x="1"/>
        <item x="2"/>
      </items>
    </pivotField>
    <pivotField allDrilled="1" subtotalTop="0" showAll="0" sortType="ascending" defaultSubtotal="0" defaultAttributeDrillState="1">
      <items count="2">
        <item n="Facturado" x="1"/>
        <item n="No facturado" x="0"/>
      </items>
    </pivotField>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2">
    <i>
      <x/>
    </i>
    <i i="1">
      <x v="1"/>
    </i>
  </colItems>
  <dataFields count="2">
    <dataField name="Cuentas" fld="3" subtotal="count" baseField="0" baseItem="0" numFmtId="1"/>
    <dataField name="Monto promedio" fld="2" subtotal="average" baseField="0" baseItem="0" numFmtId="167"/>
  </dataFields>
  <formats count="3">
    <format dxfId="79">
      <pivotArea outline="0" collapsedLevelsAreSubtotals="1" fieldPosition="0"/>
    </format>
    <format dxfId="78">
      <pivotArea outline="0" collapsedLevelsAreSubtotals="1" fieldPosition="0">
        <references count="1">
          <reference field="4294967294" count="1" selected="0">
            <x v="0"/>
          </reference>
        </references>
      </pivotArea>
    </format>
    <format dxfId="77">
      <pivotArea outline="0" collapsedLevelsAreSubtotals="1" fieldPosition="0">
        <references count="1">
          <reference field="4294967294" count="1" selected="0">
            <x v="1"/>
          </reference>
        </references>
      </pivotArea>
    </format>
  </formats>
  <chartFormats count="2">
    <chartFormat chart="6" format="7" series="1">
      <pivotArea type="data" outline="0" fieldPosition="0">
        <references count="1">
          <reference field="4294967294" count="1" selected="0">
            <x v="1"/>
          </reference>
        </references>
      </pivotArea>
    </chartFormat>
    <chartFormat chart="6" format="9" series="1">
      <pivotArea type="data" outline="0" fieldPosition="0">
        <references count="2">
          <reference field="4294967294" count="1" selected="0">
            <x v="1"/>
          </reference>
          <reference field="0" count="1" selected="0">
            <x v="2"/>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cobro"/>
    <pivotHierarchy dragToData="1" caption="Pct de cobro"/>
    <pivotHierarchy dragToData="1" caption="Facturable"/>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o promedio"/>
    <pivotHierarchy dragToData="1"/>
    <pivotHierarchy dragToData="1"/>
    <pivotHierarchy dragToData="1"/>
    <pivotHierarchy dragToData="1"/>
    <pivotHierarchy dragToData="1" caption="Cuentas"/>
    <pivotHierarchy dragToData="1"/>
    <pivotHierarchy dragToData="1"/>
    <pivotHierarchy dragToData="1"/>
    <pivotHierarchy dragToData="1"/>
    <pivotHierarchy dragToData="1"/>
    <pivotHierarchy dragToRow="0" dragToCol="0" dragToPage="0" dragToData="1" caption="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71936C9E-51E0-4B23-9603-7755BC7D024D}" name="TablaDinámica24" cacheId="8" applyNumberFormats="0" applyBorderFormats="0" applyFontFormats="0" applyPatternFormats="0" applyAlignmentFormats="0" applyWidthHeightFormats="1" dataCaption="Valores" tag="ef928816-244e-48f3-aa78-c89c5e7ae33b" updatedVersion="7" minRefreshableVersion="3" useAutoFormatting="1" subtotalHiddenItems="1" itemPrintTitles="1" createdVersion="7" indent="0" outline="1" outlineData="1" multipleFieldFilters="0" chartFormat="1" rowHeaderCaption="País">
  <location ref="A51:B63" firstHeaderRow="1" firstDataRow="1" firstDataCol="1"/>
  <pivotFields count="2">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0"/>
  </rowFields>
  <rowItems count="12">
    <i>
      <x/>
    </i>
    <i>
      <x v="1"/>
    </i>
    <i>
      <x v="2"/>
    </i>
    <i>
      <x v="3"/>
    </i>
    <i>
      <x v="4"/>
    </i>
    <i>
      <x v="5"/>
    </i>
    <i>
      <x v="6"/>
    </i>
    <i>
      <x v="7"/>
    </i>
    <i>
      <x v="8"/>
    </i>
    <i>
      <x v="9"/>
    </i>
    <i>
      <x v="10"/>
    </i>
    <i t="grand">
      <x/>
    </i>
  </rowItems>
  <colItems count="1">
    <i/>
  </colItems>
  <dataFields count="1">
    <dataField name="Facturado" fld="1" subtotal="count" baseField="0" baseItem="0" numFmtId="168"/>
  </dataFields>
  <formats count="1">
    <format dxfId="80">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de cobro"/>
    <pivotHierarchy dragToData="1" caption="Monto total"/>
    <pivotHierarchy dragToData="1"/>
    <pivotHierarchy dragToData="1" caption="Cantidad ordenes"/>
    <pivotHierarchy dragToData="1"/>
    <pivotHierarchy dragToData="1"/>
    <pivotHierarchy dragToData="1"/>
    <pivotHierarchy dragToData="1"/>
    <pivotHierarchy dragToData="1"/>
    <pivotHierarchy dragToData="1"/>
    <pivotHierarchy dragToData="1"/>
    <pivotHierarchy dragToData="1" caption="Monto promedi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Facturado"/>
    <pivotHierarchy dragToRow="0" dragToCol="0" dragToPage="0" dragToData="1" caption="% facturado/facturabl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9EB06A01-468F-4E33-9CA9-5FB5CCFC3E3F}" name="TablaDinámica40" cacheId="13" applyNumberFormats="0" applyBorderFormats="0" applyFontFormats="0" applyPatternFormats="0" applyAlignmentFormats="0" applyWidthHeightFormats="1" dataCaption="Valores" tag="b4484a11-dc52-40d0-ba1f-a2585b865d9b" updatedVersion="7" minRefreshableVersion="3" useAutoFormatting="1" subtotalHiddenItems="1" colGrandTotals="0" itemPrintTitles="1" createdVersion="7" indent="0" outline="1" outlineData="1" multipleFieldFilters="0" rowHeaderCaption="Día semana" colHeaderCaption="Meseros">
  <location ref="A130:K140" firstHeaderRow="1" firstDataRow="3" firstDataCol="1"/>
  <pivotFields count="4">
    <pivotField axis="axisCol" allDrilled="1" subtotalTop="0" showAll="0"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Fields count="2">
    <field x="0"/>
    <field x="-2"/>
  </colFields>
  <colItems count="10">
    <i>
      <x/>
      <x/>
    </i>
    <i r="1" i="1">
      <x v="1"/>
    </i>
    <i>
      <x v="1"/>
      <x/>
    </i>
    <i r="1" i="1">
      <x v="1"/>
    </i>
    <i>
      <x v="2"/>
      <x/>
    </i>
    <i r="1" i="1">
      <x v="1"/>
    </i>
    <i>
      <x v="3"/>
      <x/>
    </i>
    <i r="1" i="1">
      <x v="1"/>
    </i>
    <i>
      <x v="4"/>
      <x/>
    </i>
    <i r="1" i="1">
      <x v="1"/>
    </i>
  </colItems>
  <dataFields count="2">
    <dataField name="Ordenes atendidas" fld="1" subtotal="count" baseField="0" baseItem="0" numFmtId="166"/>
    <dataField name="horas" fld="3" subtotal="count" baseField="0" baseItem="0"/>
  </dataFields>
  <formats count="2">
    <format dxfId="82">
      <pivotArea dataOnly="0" labelOnly="1" outline="0" axis="axisValues" fieldPosition="0"/>
    </format>
    <format dxfId="81">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
    <pivotHierarchy dragToData="1"/>
    <pivotHierarchy dragToData="1"/>
    <pivotHierarchy dragToData="1" caption="Ordenes atendidas"/>
    <pivotHierarchy dragToData="1"/>
    <pivotHierarchy dragToData="1"/>
    <pivotHierarchy dragToData="1"/>
    <pivotHierarchy dragToData="1"/>
    <pivotHierarchy dragToData="1"/>
    <pivotHierarchy dragToData="1" caption="Promedio de Tiempo prep"/>
    <pivotHierarchy dragToData="1" caption="Promedio de Propina2"/>
    <pivotHierarchy dragToData="1" caption="Promedio de Monto Total de la Cuent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hora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2">
    <colHierarchyUsage hierarchyUsage="17"/>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22F10D19-2D7C-4F15-83AE-AC010C393813}" name="TablaDinámica77" cacheId="5" applyNumberFormats="0" applyBorderFormats="0" applyFontFormats="0" applyPatternFormats="0" applyAlignmentFormats="0" applyWidthHeightFormats="1" dataCaption="Valores" tag="3cca4878-ee8c-4683-8ccf-14fc86d5e1b1" updatedVersion="7" minRefreshableVersion="3" showCalcMbrs="0" showDrill="0" showMemberPropertyTips="0" showDataTips="0" useAutoFormatting="1" rowGrandTotals="0" colGrandTotals="0" createdVersion="7" indent="0" showHeaders="0" outline="1" outlineData="1" multipleFieldFilters="0">
  <location ref="A18:A19" firstHeaderRow="1" firstDataRow="1" firstDataCol="0"/>
  <pivotFields count="1">
    <pivotField dataField="1" subtotalTop="0" showAll="0" defaultSubtotal="0"/>
  </pivotFields>
  <rowItems count="1">
    <i/>
  </rowItems>
  <colItems count="1">
    <i/>
  </colItems>
  <dataFields count="1">
    <dataField fld="0" subtotal="count" baseField="0" baseItem="0" numFmtId="165"/>
  </dataFields>
  <formats count="1">
    <format dxfId="31">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ste total"/>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activeTabTopLevelEntity name="[coci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EC04B2BA-FF49-43D7-9BBA-3B69371CDA90}" name="TablaDinámica72" cacheId="4" applyNumberFormats="0" applyBorderFormats="0" applyFontFormats="0" applyPatternFormats="0" applyAlignmentFormats="0" applyWidthHeightFormats="1" dataCaption="Valores" tag="8c541a3c-a996-43b0-aed0-ddf278d3adf9" updatedVersion="7" minRefreshableVersion="3" showCalcMbrs="0" showDrill="0" showMemberPropertyTips="0" showDataTips="0" useAutoFormatting="1" rowGrandTotals="0" colGrandTotals="0" createdVersion="7" indent="0" showHeaders="0" outline="1" outlineData="1" multipleFieldFilters="0">
  <location ref="A15:A16" firstHeaderRow="1" firstDataRow="1" firstDataCol="0"/>
  <pivotFields count="1">
    <pivotField dataField="1" subtotalTop="0" showAll="0" defaultSubtotal="0"/>
  </pivotFields>
  <rowItems count="1">
    <i/>
  </rowItems>
  <colItems count="1">
    <i/>
  </colItems>
  <dataFields count="1">
    <dataField name="Coste total" fld="0"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ste total"/>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activeTabTopLevelEntity name="[coci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80405EB6-26E5-4860-B15E-0982CD25C435}" name="TablaDinámica71" cacheId="3" applyNumberFormats="0" applyBorderFormats="0" applyFontFormats="0" applyPatternFormats="0" applyAlignmentFormats="0" applyWidthHeightFormats="1" dataCaption="Valores" tag="23c0fb6b-2166-47bf-9965-4e91c499a449" updatedVersion="7" minRefreshableVersion="3" showCalcMbrs="0" showDrill="0" showMemberPropertyTips="0" showDataTips="0" useAutoFormatting="1" rowGrandTotals="0" colGrandTotals="0" createdVersion="7" indent="0" showHeaders="0" outline="1" outlineData="1" multipleFieldFilters="0">
  <location ref="A12:A13" firstHeaderRow="1" firstDataRow="1" firstDataCol="0"/>
  <pivotFields count="1">
    <pivotField dataField="1" subtotalTop="0" showAll="0" defaultSubtotal="0"/>
  </pivotFields>
  <rowItems count="1">
    <i/>
  </rowItems>
  <colItems count="1">
    <i/>
  </colItems>
  <dataFields count="1">
    <dataField name="Facturación" fld="0" baseField="0" baseItem="0" numFmtId="168"/>
  </dataFields>
  <formats count="1">
    <format dxfId="32">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Facturació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E662481-CA6B-4C5E-8D72-1B188400F0BF}" name="TablaDinámica70" cacheId="2" applyNumberFormats="0" applyBorderFormats="0" applyFontFormats="0" applyPatternFormats="0" applyAlignmentFormats="0" applyWidthHeightFormats="1" dataCaption="Valores" tag="18415d4d-bcf3-471d-802e-cc0da3e5a1bf" updatedVersion="7" minRefreshableVersion="3" showCalcMbrs="0" showDrill="0" showMemberPropertyTips="0" showDataTips="0" useAutoFormatting="1" rowGrandTotals="0" colGrandTotals="0" createdVersion="7" indent="0" showHeaders="0" outline="1" outlineData="1" multipleFieldFilters="0">
  <location ref="A9:A10" firstHeaderRow="1" firstDataRow="1" firstDataCol="0"/>
  <pivotFields count="1">
    <pivotField dataField="1" subtotalTop="0" showAll="0" defaultSubtotal="0"/>
  </pivotFields>
  <rowItems count="1">
    <i/>
  </rowItems>
  <colItems count="1">
    <i/>
  </colItems>
  <dataFields count="1">
    <dataField name="Ticket medio" fld="0" subtotal="average" baseField="0" baseItem="0" numFmtId="167"/>
  </dataFields>
  <formats count="1">
    <format dxfId="33">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icket medi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4D91C9-FAB7-44E3-8E42-D7A03E18F914}" name="TablaDinámica84" cacheId="27" applyNumberFormats="0" applyBorderFormats="0" applyFontFormats="0" applyPatternFormats="0" applyAlignmentFormats="0" applyWidthHeightFormats="1" dataCaption="Valores" tag="819c7ae2-f8d1-4f6f-a4a0-a879eb1103b4" updatedVersion="7" minRefreshableVersion="3" showCalcMbrs="0" showDrill="0" showMemberPropertyTips="0" showDataTips="0" useAutoFormatting="1" rowGrandTotals="0" colGrandTotals="0" createdVersion="7" indent="0" showHeaders="0" outline="1" outlineData="1" multipleFieldFilters="0">
  <location ref="D243:D244" firstHeaderRow="1" firstDataRow="1" firstDataCol="0"/>
  <pivotFields count="1">
    <pivotField dataField="1" subtotalTop="0" showAll="0" defaultSubtotal="0"/>
  </pivotFields>
  <rowItems count="1">
    <i/>
  </rowItems>
  <colItems count="1">
    <i/>
  </colItems>
  <dataFields count="1">
    <dataField name="Facturación" fld="0" baseField="0" baseItem="0" numFmtId="168"/>
  </dataFields>
  <formats count="1">
    <format dxfId="40">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Facturació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CC1F23C6-1472-4014-8CE2-62078227A3F8}" name="TablaDinámica69" cacheId="1" applyNumberFormats="0" applyBorderFormats="0" applyFontFormats="0" applyPatternFormats="0" applyAlignmentFormats="0" applyWidthHeightFormats="1" dataCaption="Valores" tag="9a357652-b656-423f-95f5-c61b9b883188" updatedVersion="7" minRefreshableVersion="3" showCalcMbrs="0" showDrill="0" showMemberPropertyTips="0" showDataTips="0" useAutoFormatting="1" rowGrandTotals="0" colGrandTotals="0" createdVersion="7" indent="0" showHeaders="0" outline="1" outlineData="1" multipleFieldFilters="0">
  <location ref="A6:A7" firstHeaderRow="1" firstDataRow="1" firstDataCol="0"/>
  <pivotFields count="1">
    <pivotField dataField="1" subtotalTop="0" showAll="0" defaultSubtotal="0"/>
  </pivotFields>
  <rowItems count="1">
    <i/>
  </rowItems>
  <colItems count="1">
    <i/>
  </colItems>
  <dataFields count="1">
    <dataField fld="0" subtotal="count" baseField="0" baseItem="0" numFmtId="2"/>
  </dataFields>
  <formats count="1">
    <format dxfId="34">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9AF8BBEF-4AA7-4691-B60A-FA204BCB98D6}" name="TablaDinámica68" cacheId="0" applyNumberFormats="0" applyBorderFormats="0" applyFontFormats="0" applyPatternFormats="0" applyAlignmentFormats="0" applyWidthHeightFormats="1" dataCaption="Valores" tag="7d755379-c2ad-47db-9db2-c96da440d5e0" updatedVersion="7" minRefreshableVersion="3" showCalcMbrs="0" showDrill="0" showMemberPropertyTips="0" showDataTips="0" useAutoFormatting="1" rowGrandTotals="0" colGrandTotals="0" createdVersion="7" indent="0" showHeaders="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0AA929F7-67FC-4068-8D7D-F99874841BED}" name="TablaDinámica64" cacheId="47" applyNumberFormats="0" applyBorderFormats="0" applyFontFormats="0" applyPatternFormats="0" applyAlignmentFormats="0" applyWidthHeightFormats="1" dataCaption="Valores" tag="d2b9dae9-ccaa-4fec-9701-756e78051d53" updatedVersion="7" minRefreshableVersion="3" useAutoFormatting="1" itemPrintTitles="1" createdVersion="7" indent="0" outline="1" outlineData="1" multipleFieldFilters="0" chartFormat="1">
  <location ref="A61:B64" firstHeaderRow="1" firstDataRow="1" firstDataCol="1"/>
  <pivotFields count="2">
    <pivotField axis="axisRow" allDrilled="1" subtotalTop="0" showAll="0" dataSourceSort="1" defaultSubtotal="0" defaultAttributeDrillState="1">
      <items count="2">
        <item n="Impago" x="0"/>
        <item n="Facturada" x="1"/>
      </items>
    </pivotField>
    <pivotField dataField="1" subtotalTop="0" showAll="0" defaultSubtotal="0"/>
  </pivotFields>
  <rowFields count="1">
    <field x="0"/>
  </rowFields>
  <rowItems count="3">
    <i>
      <x/>
    </i>
    <i>
      <x v="1"/>
    </i>
    <i t="grand">
      <x/>
    </i>
  </rowItems>
  <colItems count="1">
    <i/>
  </colItems>
  <dataFields count="1">
    <dataField name="Facturable promedio" fld="1" subtotal="average" baseField="0" baseItem="0" numFmtId="167"/>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Facturable promedi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AC64BCED-CF57-4C1F-98CF-7206788900DB}" name="TablaDinámica18" cacheId="34" applyNumberFormats="0" applyBorderFormats="0" applyFontFormats="0" applyPatternFormats="0" applyAlignmentFormats="0" applyWidthHeightFormats="1" dataCaption="Valores" tag="819c7ae2-f8d1-4f6f-a4a0-a879eb1103b4" updatedVersion="7" minRefreshableVersion="3" showCalcMbrs="0" showDrill="0" showMemberPropertyTips="0" showDataTips="0" useAutoFormatting="1" rowGrandTotals="0" colGrandTotals="0" createdVersion="7" indent="0" showHeaders="0" outline="1" outlineData="1" multipleFieldFilters="0">
  <location ref="D93:D94" firstHeaderRow="1" firstDataRow="1" firstDataCol="0"/>
  <pivotFields count="1">
    <pivotField dataField="1" subtotalTop="0" showAll="0" defaultSubtotal="0"/>
  </pivotFields>
  <rowItems count="1">
    <i/>
  </rowItems>
  <colItems count="1">
    <i/>
  </colItems>
  <dataFields count="1">
    <dataField name="Facturación" fld="0" baseField="0" baseItem="0" numFmtId="168"/>
  </dataFields>
  <formats count="1">
    <format dxfId="9">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Facturació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B215BAB0-3783-42A7-BBA4-29646C10038F}" name="TablaDinámica23" cacheId="39" applyNumberFormats="0" applyBorderFormats="0" applyFontFormats="0" applyPatternFormats="0" applyAlignmentFormats="0" applyWidthHeightFormats="1" dataCaption="Valores" tag="3ba3b566-5b82-40c0-a6e9-95f55a9e5dd7" updatedVersion="7" minRefreshableVersion="3" showCalcMbrs="0" showDrill="0" showMemberPropertyTips="0" showDataTips="0" useAutoFormatting="1" rowGrandTotals="0" colGrandTotals="0" createdVersion="7" indent="0" showHeaders="0" outline="1" outlineData="1" multipleFieldFilters="0">
  <location ref="D96:D97" firstHeaderRow="1" firstDataRow="1" firstDataCol="0"/>
  <pivotFields count="1">
    <pivotField dataField="1" subtotalTop="0" showAll="0" defaultSubtotal="0"/>
  </pivotFields>
  <rowItems count="1">
    <i/>
  </rowItems>
  <colItems count="1">
    <i/>
  </colItems>
  <dataFields count="1">
    <dataField name="Coste total" fld="0"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ste total"/>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activeTabTopLevelEntity name="[coci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B9A54912-28A3-4B7B-BA32-2C5EB8C39B42}" name="TablaDinámica22" cacheId="38" applyNumberFormats="0" applyBorderFormats="0" applyFontFormats="0" applyPatternFormats="0" applyAlignmentFormats="0" applyWidthHeightFormats="1" dataCaption="Valores" tag="e0600890-0123-4c8d-ab23-d3fde199765c" updatedVersion="7" minRefreshableVersion="3" useAutoFormatting="1" subtotalHiddenItems="1" itemPrintTitles="1" createdVersion="7" indent="0" outline="1" outlineData="1" multipleFieldFilters="0" chartFormat="7">
  <location ref="A77:C85" firstHeaderRow="0"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name="Facturable" fld="1" baseField="0" baseItem="0" numFmtId="168"/>
    <dataField fld="2" subtotal="count" baseField="0" baseItem="0" numFmtId="9"/>
  </dataFields>
  <formats count="2">
    <format dxfId="14">
      <pivotArea outline="0" collapsedLevelsAreSubtotals="1" fieldPosition="0">
        <references count="1">
          <reference field="4294967294" count="1" selected="0">
            <x v="0"/>
          </reference>
        </references>
      </pivotArea>
    </format>
    <format dxfId="13">
      <pivotArea outline="0" collapsedLevelsAreSubtotals="1" fieldPosition="0">
        <references count="1">
          <reference field="4294967294" count="1" selected="0">
            <x v="1"/>
          </reference>
        </references>
      </pivotArea>
    </format>
  </formats>
  <chartFormats count="2">
    <chartFormat chart="1" format="3"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de cobro"/>
    <pivotHierarchy dragToData="1" caption="Facturab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monto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D3D4535F-AA14-416C-A139-6F6F02E5A33C}" name="TablaDinámica27" cacheId="43" applyNumberFormats="0" applyBorderFormats="0" applyFontFormats="0" applyPatternFormats="0" applyAlignmentFormats="0" applyWidthHeightFormats="1" dataCaption="Valores" tag="ac5ad86b-fa35-4c6f-90d0-6d62c1a069ae" updatedVersion="7" minRefreshableVersion="3" useAutoFormatting="1" itemPrintTitles="1" createdVersion="7" indent="0" outline="1" outlineData="1" multipleFieldFilters="0" chartFormat="27">
  <location ref="A97:B100" firstHeaderRow="1" firstDataRow="1" firstDataCol="1"/>
  <pivotFields count="2">
    <pivotField axis="axisRow" allDrilled="1" subtotalTop="0" showAll="0" dataSourceSort="1" defaultSubtotal="0" defaultAttributeDrillState="1">
      <items count="2">
        <item n="No facturada" x="0"/>
        <item n="Facturada" x="1"/>
      </items>
    </pivotField>
    <pivotField dataField="1" subtotalTop="0" showAll="0" defaultSubtotal="0"/>
  </pivotFields>
  <rowFields count="1">
    <field x="0"/>
  </rowFields>
  <rowItems count="3">
    <i>
      <x/>
    </i>
    <i>
      <x v="1"/>
    </i>
    <i t="grand">
      <x/>
    </i>
  </rowItems>
  <colItems count="1">
    <i/>
  </colItems>
  <dataFields count="1">
    <dataField name="Suma de Monto Total de la Cuenta" fld="1"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uento de Cobrad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FC0CEB3B-2942-45EE-8BA2-162011940931}" name="TablaDinámica26" cacheId="42" applyNumberFormats="0" applyBorderFormats="0" applyFontFormats="0" applyPatternFormats="0" applyAlignmentFormats="0" applyWidthHeightFormats="1" dataCaption="Valores" tag="d464722e-9d14-40c3-a9bf-4371c58ce56f" updatedVersion="7" minRefreshableVersion="3" useAutoFormatting="1" itemPrintTitles="1" createdVersion="7" indent="0" outline="1" outlineData="1" multipleFieldFilters="0" chartFormat="27">
  <location ref="A93:B96" firstHeaderRow="1" firstDataRow="1" firstDataCol="1"/>
  <pivotFields count="2">
    <pivotField axis="axisRow" allDrilled="1" subtotalTop="0" showAll="0" dataSourceSort="1" defaultSubtotal="0" defaultAttributeDrillState="1">
      <items count="2">
        <item n="No facturada" x="0"/>
        <item n="Facturada" x="1"/>
      </items>
    </pivotField>
    <pivotField dataField="1" subtotalTop="0" showAll="0" defaultSubtotal="0"/>
  </pivotFields>
  <rowFields count="1">
    <field x="0"/>
  </rowFields>
  <rowItems count="3">
    <i>
      <x/>
    </i>
    <i>
      <x v="1"/>
    </i>
    <i t="grand">
      <x/>
    </i>
  </rowItems>
  <colItems count="1">
    <i/>
  </colItems>
  <dataFields count="1">
    <dataField name="Suma de Monto Total de la Cuenta" fld="1" showDataAs="percentOfCol" baseField="0" baseItem="0" numFmtId="1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uento de Cobrad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82D05E94-F2E0-4182-A585-E7944F40EF9E}" name="TablaDinámica30" cacheId="46" applyNumberFormats="0" applyBorderFormats="0" applyFontFormats="0" applyPatternFormats="0" applyAlignmentFormats="0" applyWidthHeightFormats="1" dataCaption="Valores" tag="1155a2a8-1dd2-428e-aa64-923201c40524" updatedVersion="7" minRefreshableVersion="3" showCalcMbrs="0" showDrill="0" showMemberPropertyTips="0" showDataTips="0" useAutoFormatting="1" rowGrandTotals="0" colGrandTotals="0" createdVersion="7" indent="0" showHeaders="0" outline="1" outlineData="1" multipleFieldFilters="0">
  <location ref="F93:F94" firstHeaderRow="1" firstDataRow="1" firstDataCol="0"/>
  <pivotFields count="1">
    <pivotField dataField="1" subtotalTop="0" showAll="0" defaultSubtotal="0"/>
  </pivotFields>
  <rowItems count="1">
    <i/>
  </rowItems>
  <colItems count="1">
    <i/>
  </colItems>
  <dataFields count="1">
    <dataField fld="0" subtotal="count" baseField="0" baseItem="0" numFmtId="165"/>
  </dataFields>
  <formats count="1">
    <format dxfId="28">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ste total"/>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activeTabTopLevelEntity name="[coci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4C722791-4F6E-4365-813D-C3B9B856EEBE}" name="TablaDinámica24" cacheId="40" applyNumberFormats="0" applyBorderFormats="0" applyFontFormats="0" applyPatternFormats="0" applyAlignmentFormats="0" applyWidthHeightFormats="1" dataCaption="Valores" tag="a48e4ea3-bc57-4788-87c3-3737a52c839e" updatedVersion="7" minRefreshableVersion="3" useAutoFormatting="1" subtotalHiddenItems="1" itemPrintTitles="1" createdVersion="7" indent="0" outline="1" outlineData="1" multipleFieldFilters="0" rowHeaderCaption="Nº Comensales">
  <location ref="B35:D41" firstHeaderRow="0"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Fields count="1">
    <field x="-2"/>
  </colFields>
  <colItems count="2">
    <i>
      <x/>
    </i>
    <i i="1">
      <x v="1"/>
    </i>
  </colItems>
  <dataFields count="2">
    <dataField name="Pct de impagos" fld="0" subtotal="count" baseField="0" baseItem="0" numFmtId="9"/>
    <dataField fld="2" subtotal="count" baseField="0" baseItem="0"/>
  </dataFields>
  <formats count="1">
    <format dxfId="30">
      <pivotArea outline="0" collapsedLevelsAreSubtotals="1" fieldPosition="0">
        <references count="1">
          <reference field="4294967294" count="1" selected="0">
            <x v="0"/>
          </reference>
        </references>
      </pivotArea>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de cobro"/>
    <pivotHierarchy dragToData="1"/>
    <pivotHierarchy dragToData="1"/>
    <pivotHierarchy dragToData="1"/>
    <pivotHierarchy dragToData="1"/>
    <pivotHierarchy dragToData="1"/>
    <pivotHierarchy dragToData="1" caption="Recuento de Cobrada"/>
    <pivotHierarchy dragToData="1"/>
    <pivotHierarchy dragToData="1"/>
    <pivotHierarchy dragToData="1" caption="Promedio de Tiempo pre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Pct de impago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activeTabTopLevelEntity name="[coci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2EE888-11B4-40FC-B140-4C6F1B9E7B7C}" name="TablaDinámica61" cacheId="20" applyNumberFormats="0" applyBorderFormats="0" applyFontFormats="0" applyPatternFormats="0" applyAlignmentFormats="0" applyWidthHeightFormats="1" dataCaption="Valores" tag="4786847d-b273-4b97-972c-845888b63c85" updatedVersion="7" minRefreshableVersion="3" useAutoFormatting="1" subtotalHiddenItems="1" itemPrintTitles="1" createdVersion="7" indent="0" outline="1" outlineData="1" multipleFieldFilters="0" chartFormat="3">
  <location ref="A76:E85" firstHeaderRow="1" firstDataRow="2" firstDataCol="1"/>
  <pivotFields count="3">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8">
    <i>
      <x/>
    </i>
    <i>
      <x v="1"/>
    </i>
    <i>
      <x v="2"/>
    </i>
    <i>
      <x v="3"/>
    </i>
    <i>
      <x v="4"/>
    </i>
    <i>
      <x v="5"/>
    </i>
    <i>
      <x v="6"/>
    </i>
    <i t="grand">
      <x/>
    </i>
  </rowItems>
  <colFields count="1">
    <field x="1"/>
  </colFields>
  <colItems count="4">
    <i>
      <x/>
    </i>
    <i>
      <x v="1"/>
    </i>
    <i>
      <x v="2"/>
    </i>
    <i t="grand">
      <x/>
    </i>
  </colItems>
  <dataFields count="1">
    <dataField name="Cuentas impagadas" fld="2" subtotal="count" baseField="0" baseItem="0"/>
  </dataFields>
  <formats count="1">
    <format dxfId="41">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de cobro"/>
    <pivotHierarchy dragToData="1" caption="Facturab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caption="Cuentas impagadas"/>
    <pivotHierarchy dragToRow="0" dragToCol="0" dragToPage="0" dragToData="1"/>
    <pivotHierarchy dragToRow="0" dragToCol="0" dragToPage="0" dragToData="1"/>
    <pivotHierarchy dragToRow="0" dragToCol="0" dragToPage="0" dragToData="1"/>
    <pivotHierarchy dragToRow="0" dragToCol="0" dragToPage="0" dragToData="1" caption="% monto facturado"/>
    <pivotHierarchy dragToRow="0" dragToCol="0" dragToPage="0" dragToData="1" caption="Pct de cuentas con impago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7D759A-DEE5-434E-8FDA-E13262C11CFB}" name="TablaDinámica62" cacheId="21" applyNumberFormats="0" applyBorderFormats="0" applyFontFormats="0" applyPatternFormats="0" applyAlignmentFormats="0" applyWidthHeightFormats="1" dataCaption="Valores" tag="ac458abd-5fc5-4303-8846-5bd6e1a1be35" updatedVersion="7" minRefreshableVersion="3" useAutoFormatting="1" subtotalHiddenItems="1" itemPrintTitles="1" createdVersion="7" indent="0" outline="1" outlineData="1" multipleFieldFilters="0" chartFormat="4">
  <location ref="A92:E101" firstHeaderRow="1" firstDataRow="2" firstDataCol="1"/>
  <pivotFields count="3">
    <pivotField axis="axisRow" allDrilled="1" subtotalTop="0" showAll="0" dataSourceSort="1" defaultSubtotal="0" defaultAttributeDrillState="1">
      <items count="7">
        <item x="0"/>
        <item x="1"/>
        <item x="2"/>
        <item x="3"/>
        <item x="4"/>
        <item x="5"/>
        <item x="6"/>
      </items>
    </pivotField>
    <pivotField axis="axisCol" allDrilled="1" subtotalTop="0" showAll="0" defaultSubtotal="0" defaultAttributeDrillState="1">
      <items count="3">
        <item x="2"/>
        <item x="0"/>
        <item x="1"/>
      </items>
    </pivotField>
    <pivotField dataField="1" subtotalTop="0" showAll="0" defaultSubtotal="0"/>
  </pivotFields>
  <rowFields count="1">
    <field x="0"/>
  </rowFields>
  <rowItems count="8">
    <i>
      <x/>
    </i>
    <i>
      <x v="1"/>
    </i>
    <i>
      <x v="2"/>
    </i>
    <i>
      <x v="3"/>
    </i>
    <i>
      <x v="4"/>
    </i>
    <i>
      <x v="5"/>
    </i>
    <i>
      <x v="6"/>
    </i>
    <i t="grand">
      <x/>
    </i>
  </rowItems>
  <colFields count="1">
    <field x="1"/>
  </colFields>
  <colItems count="4">
    <i>
      <x/>
    </i>
    <i>
      <x v="1"/>
    </i>
    <i>
      <x v="2"/>
    </i>
    <i t="grand">
      <x/>
    </i>
  </colItems>
  <dataFields count="1">
    <dataField name="Monto no facturado" fld="2" subtotal="count" baseField="0" baseItem="0" numFmtId="2"/>
  </dataFields>
  <formats count="2">
    <format dxfId="43">
      <pivotArea outline="0" collapsedLevelsAreSubtotals="1" fieldPosition="0"/>
    </format>
    <format dxfId="42">
      <pivotArea outline="0" fieldPosition="0">
        <references count="1">
          <reference field="4294967294" count="1">
            <x v="0"/>
          </reference>
        </references>
      </pivotArea>
    </format>
  </formats>
  <conditionalFormats count="3">
    <conditionalFormat priority="10">
      <pivotAreas count="1">
        <pivotArea type="data" collapsedLevelsAreSubtotals="1" fieldPosition="0">
          <references count="3">
            <reference field="4294967294" count="1" selected="0">
              <x v="0"/>
            </reference>
            <reference field="0" count="7">
              <x v="0"/>
              <x v="1"/>
              <x v="2"/>
              <x v="3"/>
              <x v="4"/>
              <x v="5"/>
              <x v="6"/>
            </reference>
            <reference field="1" count="3" selected="0">
              <x v="0"/>
              <x v="1"/>
              <x v="2"/>
            </reference>
          </references>
        </pivotArea>
      </pivotAreas>
    </conditionalFormat>
    <conditionalFormat priority="8">
      <pivotAreas count="1">
        <pivotArea type="data" grandCol="1" collapsedLevelsAreSubtotals="1" fieldPosition="0">
          <references count="2">
            <reference field="4294967294" count="1" selected="0">
              <x v="0"/>
            </reference>
            <reference field="0" count="7">
              <x v="0"/>
              <x v="1"/>
              <x v="2"/>
              <x v="3"/>
              <x v="4"/>
              <x v="5"/>
              <x v="6"/>
            </reference>
          </references>
        </pivotArea>
      </pivotAreas>
    </conditionalFormat>
    <conditionalFormat priority="6">
      <pivotAreas count="1">
        <pivotArea type="data" grandRow="1" outline="0" collapsedLevelsAreSubtotals="1" fieldPosition="0">
          <references count="2">
            <reference field="4294967294" count="1" selected="0">
              <x v="0"/>
            </reference>
            <reference field="1" count="3" selected="0">
              <x v="0"/>
              <x v="1"/>
              <x v="2"/>
            </reference>
          </references>
        </pivotArea>
      </pivotAreas>
    </conditionalFormat>
  </conditionalFormats>
  <chartFormats count="3">
    <chartFormat chart="3" format="0" series="1">
      <pivotArea type="data" outline="0" fieldPosition="0">
        <references count="2">
          <reference field="4294967294" count="1" selected="0">
            <x v="0"/>
          </reference>
          <reference field="1" count="1" selected="0">
            <x v="1"/>
          </reference>
        </references>
      </pivotArea>
    </chartFormat>
    <chartFormat chart="3" format="1" series="1">
      <pivotArea type="data" outline="0" fieldPosition="0">
        <references count="2">
          <reference field="4294967294" count="1" selected="0">
            <x v="0"/>
          </reference>
          <reference field="1" count="1" selected="0">
            <x v="2"/>
          </reference>
        </references>
      </pivotArea>
    </chartFormat>
    <chartFormat chart="3" format="2" series="1">
      <pivotArea type="data" outline="0" fieldPosition="0">
        <references count="2">
          <reference field="4294967294" count="1" selected="0">
            <x v="0"/>
          </reference>
          <reference field="1"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de cobro"/>
    <pivotHierarchy dragToData="1" caption="Facturab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onto no facturado"/>
    <pivotHierarchy dragToRow="0" dragToCol="0" dragToPage="0" dragToData="1"/>
    <pivotHierarchy dragToRow="0" dragToCol="0" dragToPage="0" dragToData="1" caption="% monto facturado"/>
    <pivotHierarchy dragToRow="0" dragToCol="0" dragToPage="0" dragToData="1" caption="pct monto no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AFEC2D-8C9B-4217-981F-25A53A6E29EA}" name="TablaDinámica26" cacheId="10" applyNumberFormats="0" applyBorderFormats="0" applyFontFormats="0" applyPatternFormats="0" applyAlignmentFormats="0" applyWidthHeightFormats="1" dataCaption="Valores" tag="f73bade1-f1e4-4129-9c0f-8698da557311" updatedVersion="7" minRefreshableVersion="3" useAutoFormatting="1" subtotalHiddenItems="1" itemPrintTitles="1" createdVersion="7" indent="0" outline="1" outlineData="1" multipleFieldFilters="0" rowHeaderCaption="Numero de platos">
  <location ref="A197:F210" firstHeaderRow="0" firstDataRow="1" firstDataCol="1"/>
  <pivotFields count="6">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Cuentas" fld="4" subtotal="count" baseField="0" baseItem="0" numFmtId="2"/>
    <dataField name="% impagadas" fld="1" subtotal="count" baseField="0" baseItem="0"/>
    <dataField name="Monto promedio" fld="3" subtotal="average" baseField="0" baseItem="0" numFmtId="44"/>
    <dataField name="Monto promedio no facturado" fld="5" subtotal="count" baseField="0" baseItem="0" numFmtId="167"/>
    <dataField name="Monto no facturado" fld="2" subtotal="count" baseField="0" baseItem="0" numFmtId="167"/>
  </dataFields>
  <formats count="8">
    <format dxfId="52">
      <pivotArea outline="0" collapsedLevelsAreSubtotals="1" fieldPosition="0"/>
    </format>
    <format dxfId="51">
      <pivotArea field="0" grandRow="1" outline="0" collapsedLevelsAreSubtotals="1" axis="axisRow" fieldPosition="0">
        <references count="1">
          <reference field="4294967294" count="1" selected="0">
            <x v="4"/>
          </reference>
        </references>
      </pivotArea>
    </format>
    <format dxfId="50">
      <pivotArea outline="0" collapsedLevelsAreSubtotals="1" fieldPosition="0">
        <references count="1">
          <reference field="4294967294" count="1" selected="0">
            <x v="2"/>
          </reference>
        </references>
      </pivotArea>
    </format>
    <format dxfId="49">
      <pivotArea dataOnly="0" labelOnly="1" outline="0" fieldPosition="0">
        <references count="1">
          <reference field="4294967294" count="1">
            <x v="2"/>
          </reference>
        </references>
      </pivotArea>
    </format>
    <format dxfId="48">
      <pivotArea outline="0" collapsedLevelsAreSubtotals="1" fieldPosition="0">
        <references count="1">
          <reference field="4294967294" count="1" selected="0">
            <x v="0"/>
          </reference>
        </references>
      </pivotArea>
    </format>
    <format dxfId="47">
      <pivotArea dataOnly="0" labelOnly="1" outline="0" fieldPosition="0">
        <references count="1">
          <reference field="4294967294" count="1">
            <x v="0"/>
          </reference>
        </references>
      </pivotArea>
    </format>
    <format dxfId="46">
      <pivotArea outline="0" collapsedLevelsAreSubtotals="1" fieldPosition="0">
        <references count="1">
          <reference field="4294967294" count="1" selected="0">
            <x v="3"/>
          </reference>
        </references>
      </pivotArea>
    </format>
    <format dxfId="45">
      <pivotArea outline="0" collapsedLevelsAreSubtotals="1" fieldPosition="0">
        <references count="1">
          <reference field="4294967294" count="1" selected="0">
            <x v="4"/>
          </reference>
        </references>
      </pivotArea>
    </format>
  </formats>
  <conditionalFormats count="2">
    <conditionalFormat priority="5">
      <pivotAreas count="1">
        <pivotArea type="data" collapsedLevelsAreSubtotals="1" fieldPosition="0">
          <references count="2">
            <reference field="4294967294" count="1" selected="0">
              <x v="4"/>
            </reference>
            <reference field="0" count="12">
              <x v="0"/>
              <x v="1"/>
              <x v="2"/>
              <x v="3"/>
              <x v="4"/>
              <x v="5"/>
              <x v="6"/>
              <x v="7"/>
              <x v="8"/>
              <x v="9"/>
              <x v="10"/>
              <x v="11"/>
            </reference>
          </references>
        </pivotArea>
      </pivotAreas>
    </conditionalFormat>
    <conditionalFormat priority="3">
      <pivotAreas count="1">
        <pivotArea type="data" collapsedLevelsAreSubtotals="1" fieldPosition="0">
          <references count="2">
            <reference field="4294967294" count="1" selected="0">
              <x v="3"/>
            </reference>
            <reference field="0" count="12">
              <x v="0"/>
              <x v="1"/>
              <x v="2"/>
              <x v="3"/>
              <x v="4"/>
              <x v="5"/>
              <x v="6"/>
              <x v="7"/>
              <x v="8"/>
              <x v="9"/>
              <x v="10"/>
              <x v="11"/>
            </reference>
          </references>
        </pivotArea>
      </pivotAreas>
    </conditionalFormat>
  </conditional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
    <pivotHierarchy dragToData="1"/>
    <pivotHierarchy dragToData="1"/>
    <pivotHierarchy dragToData="1"/>
    <pivotHierarchy dragToData="1"/>
    <pivotHierarchy dragToData="1"/>
    <pivotHierarchy dragToData="1" caption="Cuentas"/>
    <pivotHierarchy dragToData="1"/>
    <pivotHierarchy dragToData="1"/>
    <pivotHierarchy dragToData="1" caption="Tiempo preparacion promedio"/>
    <pivotHierarchy dragToData="1"/>
    <pivotHierarchy dragToData="1" caption="Monto promedi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 impagadas"/>
    <pivotHierarchy dragToRow="0" dragToCol="0" dragToPage="0" dragToData="1"/>
    <pivotHierarchy dragToRow="0" dragToCol="0" dragToPage="0" dragToData="1" caption="Monto no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onto promedio no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97FFE7-9E8D-4984-9E19-7FE4FEE70918}" name="TablaDinámica52" cacheId="16" applyNumberFormats="0" applyBorderFormats="0" applyFontFormats="0" applyPatternFormats="0" applyAlignmentFormats="0" applyWidthHeightFormats="1" dataCaption="Valores" tag="ec8e227a-fe95-4adc-89e9-fe029209514f" updatedVersion="7" minRefreshableVersion="3" useAutoFormatting="1" itemPrintTitles="1" createdVersion="7" indent="0" outline="1" outlineData="1" multipleFieldFilters="0" chartFormat="34">
  <location ref="A153:B156" firstHeaderRow="1" firstDataRow="1" firstDataCol="1"/>
  <pivotFields count="2">
    <pivotField axis="axisRow" allDrilled="1" subtotalTop="0" showAll="0" dataSourceSort="1" defaultSubtotal="0" defaultAttributeDrillState="1">
      <items count="2">
        <item n="No facturada" x="0"/>
        <item n="Facturada" x="1"/>
      </items>
    </pivotField>
    <pivotField dataField="1" subtotalTop="0" showAll="0" defaultSubtotal="0"/>
  </pivotFields>
  <rowFields count="1">
    <field x="0"/>
  </rowFields>
  <rowItems count="3">
    <i>
      <x/>
    </i>
    <i>
      <x v="1"/>
    </i>
    <i t="grand">
      <x/>
    </i>
  </rowItems>
  <colItems count="1">
    <i/>
  </colItems>
  <dataFields count="1">
    <dataField name="Recuento de Cobrada" fld="1" subtotal="count" showDataAs="percentOfCo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33" format="6" series="1">
      <pivotArea type="data" outline="0" fieldPosition="0">
        <references count="1">
          <reference field="4294967294" count="1" selected="0">
            <x v="0"/>
          </reference>
        </references>
      </pivotArea>
    </chartFormat>
    <chartFormat chart="33" format="7">
      <pivotArea type="data" outline="0" fieldPosition="0">
        <references count="2">
          <reference field="4294967294" count="1" selected="0">
            <x v="0"/>
          </reference>
          <reference field="0" count="1" selected="0">
            <x v="0"/>
          </reference>
        </references>
      </pivotArea>
    </chartFormat>
    <chartFormat chart="33" format="8">
      <pivotArea type="data" outline="0" fieldPosition="0">
        <references count="2">
          <reference field="4294967294" count="1" selected="0">
            <x v="0"/>
          </reference>
          <reference field="0" count="1" selected="0">
            <x v="1"/>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uento de Cobrad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32E26C-BEE3-4306-AE8E-5088C30E75BF}" name="TablaDinámica25" cacheId="9" applyNumberFormats="0" applyBorderFormats="0" applyFontFormats="0" applyPatternFormats="0" applyAlignmentFormats="0" applyWidthHeightFormats="1" dataCaption="Valores" tag="a48e4ea3-bc57-4788-87c3-3737a52c839e" updatedVersion="7" minRefreshableVersion="3" useAutoFormatting="1" subtotalHiddenItems="1" itemPrintTitles="1" createdVersion="7" indent="0" outline="1" outlineData="1" multipleFieldFilters="0" rowHeaderCaption="Nº Comensales">
  <location ref="A214:C220" firstHeaderRow="0"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Fields count="1">
    <field x="-2"/>
  </colFields>
  <colItems count="2">
    <i>
      <x/>
    </i>
    <i i="1">
      <x v="1"/>
    </i>
  </colItems>
  <dataFields count="2">
    <dataField name="Pct de impagos" fld="0" subtotal="count" baseField="0" baseItem="0" numFmtId="9"/>
    <dataField fld="2" subtotal="count" baseField="0" baseItem="0"/>
  </dataFields>
  <formats count="1">
    <format dxfId="53">
      <pivotArea outline="0" collapsedLevelsAreSubtotals="1" fieldPosition="0">
        <references count="1">
          <reference field="4294967294" count="1" selected="0">
            <x v="0"/>
          </reference>
        </references>
      </pivotArea>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de cobro"/>
    <pivotHierarchy dragToData="1"/>
    <pivotHierarchy dragToData="1"/>
    <pivotHierarchy dragToData="1"/>
    <pivotHierarchy dragToData="1"/>
    <pivotHierarchy dragToData="1"/>
    <pivotHierarchy dragToData="1" caption="Recuento de Cobrada"/>
    <pivotHierarchy dragToData="1"/>
    <pivotHierarchy dragToData="1"/>
    <pivotHierarchy dragToData="1" caption="Promedio de Tiempo pre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Pct de impago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activeTabTopLevelEntity name="[coci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F782C9-C2FF-4012-9340-BC7276589C8A}" name="TablaDinámica54" cacheId="18" applyNumberFormats="0" applyBorderFormats="0" applyFontFormats="0" applyPatternFormats="0" applyAlignmentFormats="0" applyWidthHeightFormats="1" dataCaption="Valores" tag="218a8053-488d-411b-abbd-dc6d778e0a33" updatedVersion="7" minRefreshableVersion="3" useAutoFormatting="1" subtotalHiddenItems="1" itemPrintTitles="1" createdVersion="7" indent="0" outline="1" outlineData="1" multipleFieldFilters="0" rowHeaderCaption="Horas de preparación">
  <location ref="A171:D176"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1"/>
  </rowFields>
  <rowItems count="5">
    <i>
      <x/>
    </i>
    <i>
      <x v="1"/>
    </i>
    <i>
      <x v="2"/>
    </i>
    <i>
      <x v="3"/>
    </i>
    <i t="grand">
      <x/>
    </i>
  </rowItems>
  <colFields count="1">
    <field x="-2"/>
  </colFields>
  <colItems count="3">
    <i>
      <x/>
    </i>
    <i i="1">
      <x v="1"/>
    </i>
    <i i="2">
      <x v="2"/>
    </i>
  </colItems>
  <dataFields count="3">
    <dataField name="Cuentas" fld="0" subtotal="count" baseField="0" baseItem="0" numFmtId="1"/>
    <dataField name="pct impagadas" fld="2" subtotal="count" baseField="0" baseItem="0"/>
    <dataField name="Promedio de platos" fld="3" subtotal="average" baseField="1" baseItem="0" numFmtId="2"/>
  </dataFields>
  <formats count="4">
    <format dxfId="57">
      <pivotArea outline="0" collapsedLevelsAreSubtotals="1" fieldPosition="0"/>
    </format>
    <format dxfId="56">
      <pivotArea outline="0" collapsedLevelsAreSubtotals="1" fieldPosition="0">
        <references count="1">
          <reference field="4294967294" count="1" selected="0">
            <x v="0"/>
          </reference>
        </references>
      </pivotArea>
    </format>
    <format dxfId="55">
      <pivotArea dataOnly="0" labelOnly="1" outline="0" fieldPosition="0">
        <references count="1">
          <reference field="4294967294" count="1">
            <x v="0"/>
          </reference>
        </references>
      </pivotArea>
    </format>
    <format dxfId="54">
      <pivotArea outline="0" collapsedLevelsAreSubtotals="1" fieldPosition="0">
        <references count="1">
          <reference field="4294967294" count="1" selected="0">
            <x v="2"/>
          </reference>
        </references>
      </pivotArea>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2"/>
    <pivotHierarchy dragToData="1"/>
    <pivotHierarchy dragToData="1"/>
    <pivotHierarchy dragToData="1"/>
    <pivotHierarchy dragToData="1"/>
    <pivotHierarchy dragToData="1"/>
    <pivotHierarchy dragToData="1" caption="Cuentas"/>
    <pivotHierarchy dragToData="1"/>
    <pivotHierarchy dragToData="1"/>
    <pivotHierarchy dragToData="1"/>
    <pivotHierarchy dragToData="1"/>
    <pivotHierarchy dragToData="1"/>
    <pivotHierarchy dragToData="1"/>
    <pivotHierarchy dragToData="1"/>
    <pivotHierarchy dragToData="1" caption="Promedio de plato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pct impagada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2" xr16:uid="{C39C3B5A-AAFE-4A0C-96CC-08EA30E72567}" autoFormatId="16" applyNumberFormats="0" applyBorderFormats="0" applyFontFormats="0" applyPatternFormats="0" applyAlignmentFormats="0" applyWidthHeightFormats="0">
  <queryTableRefresh nextId="29" unboundColumnsRight="11">
    <queryTableFields count="23">
      <queryTableField id="1" name="Número de Mesa" tableColumnId="1"/>
      <queryTableField id="2" name="Nombre del Cliente" tableColumnId="2"/>
      <queryTableField id="3" name="Número de Comensales" tableColumnId="3"/>
      <queryTableField id="4" name="Hora de Llegada" tableColumnId="4"/>
      <queryTableField id="5" name="Hora de Salida" tableColumnId="5"/>
      <queryTableField id="6" name="Mesero Asignado" tableColumnId="6"/>
      <queryTableField id="7" name="Tipo de Servicio" tableColumnId="7"/>
      <queryTableField id="8" name="Método de Pago" tableColumnId="8"/>
      <queryTableField id="9" name="Propina" tableColumnId="9"/>
      <queryTableField id="10" name="Estado de la Mesa" tableColumnId="10"/>
      <queryTableField id="11" name="Número de Orden" tableColumnId="11"/>
      <queryTableField id="12" name="País de Origen" tableColumnId="12"/>
      <queryTableField id="14" dataBound="0" tableColumnId="14"/>
      <queryTableField id="15" dataBound="0" tableColumnId="15"/>
      <queryTableField id="16" dataBound="0" tableColumnId="16"/>
      <queryTableField id="17" dataBound="0" tableColumnId="17"/>
      <queryTableField id="18" dataBound="0" tableColumnId="18"/>
      <queryTableField id="19" dataBound="0" tableColumnId="19"/>
      <queryTableField id="21" dataBound="0" tableColumnId="21"/>
      <queryTableField id="22" dataBound="0" tableColumnId="23"/>
      <queryTableField id="26" dataBound="0" tableColumnId="27"/>
      <queryTableField id="27" dataBound="0" tableColumnId="28"/>
      <queryTableField id="28" dataBound="0" tableColumnId="29"/>
    </queryTableFields>
    <queryTableDeletedFields count="1">
      <deletedField name="Platos Ordenados"/>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1" xr16:uid="{6063F370-C4F1-455D-ADE1-0D6D1724D4AE}" autoFormatId="16" applyNumberFormats="0" applyBorderFormats="0" applyFontFormats="0" applyPatternFormats="0" applyAlignmentFormats="0" applyWidthHeightFormats="0">
  <queryTableRefresh nextId="15" unboundColumnsRight="4">
    <queryTableFields count="13">
      <queryTableField id="1" name="N√∫mero de Orden" tableColumnId="1"/>
      <queryTableField id="2" name="N√∫mero de Mesa" tableColumnId="2"/>
      <queryTableField id="3" name="Nombre del Plato" tableColumnId="3"/>
      <queryTableField id="4" name="Descripci√≥n del Plato" tableColumnId="4"/>
      <queryTableField id="5" name="Costo Unitario" tableColumnId="5"/>
      <queryTableField id="6" name="Precio Unitario" tableColumnId="6"/>
      <queryTableField id="7" name="Cantidad Ordenada" tableColumnId="7"/>
      <queryTableField id="8" name="Tiempo de Preparaci√≥n" tableColumnId="8"/>
      <queryTableField id="9" name="Observaciones" tableColumnId="9"/>
      <queryTableField id="10" dataBound="0" tableColumnId="10"/>
      <queryTableField id="11" dataBound="0" tableColumnId="11"/>
      <queryTableField id="12" dataBound="0" tableColumnId="12"/>
      <queryTableField id="14" dataBound="0"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709DE5-1805-4D71-92E4-C892365E4B43}" name="sala" displayName="sala" ref="A1:W768" tableType="queryTable" totalsRowShown="0">
  <autoFilter ref="A1:W768" xr:uid="{CF709DE5-1805-4D71-92E4-C892365E4B43}"/>
  <tableColumns count="23">
    <tableColumn id="1" xr3:uid="{7EB954B1-50C5-4F3E-8326-2966D38A2236}" uniqueName="1" name="Número de Mesa" queryTableFieldId="1"/>
    <tableColumn id="2" xr3:uid="{CA95C54C-ED4E-4E2E-97D5-61082E02A7B0}" uniqueName="2" name="Nombre del Cliente" queryTableFieldId="2" dataDxfId="108"/>
    <tableColumn id="3" xr3:uid="{8BB1AC2E-C0CF-47F4-A381-BF23538A905E}" uniqueName="3" name="Número de Comensales" queryTableFieldId="3"/>
    <tableColumn id="4" xr3:uid="{0C2F2BC7-9456-4660-91A6-D199B8C9F8C4}" uniqueName="4" name="Hora de Llegada" queryTableFieldId="4" dataDxfId="107"/>
    <tableColumn id="5" xr3:uid="{546A5BFD-0E4D-4929-95B5-7AF47DD9A6B8}" uniqueName="5" name="Hora de Salida" queryTableFieldId="5" dataDxfId="106"/>
    <tableColumn id="6" xr3:uid="{886B130D-E692-4604-9B24-22BAB0C5B807}" uniqueName="6" name="Mesero Asignado" queryTableFieldId="6" dataDxfId="105"/>
    <tableColumn id="7" xr3:uid="{87B6BCB3-7EF9-4708-B7FE-360D90BD9C99}" uniqueName="7" name="Tipo de Servicio" queryTableFieldId="7" dataDxfId="104"/>
    <tableColumn id="8" xr3:uid="{649ECA46-9C1E-4338-A191-57F6E79B9EA8}" uniqueName="8" name="Método de Pago" queryTableFieldId="8" dataDxfId="103"/>
    <tableColumn id="9" xr3:uid="{8CA2D1E1-251C-47AE-BFCC-682DAF458E13}" uniqueName="9" name="Propina" queryTableFieldId="9"/>
    <tableColumn id="10" xr3:uid="{256BB505-1CC0-4EB8-ADC8-DBE02761931E}" uniqueName="10" name="Estado de la Mesa" queryTableFieldId="10" dataDxfId="102"/>
    <tableColumn id="11" xr3:uid="{82A5630D-8FE7-4914-BF6E-7769CF96E0CE}" uniqueName="11" name="Número de Orden" queryTableFieldId="11"/>
    <tableColumn id="12" xr3:uid="{668CAFC2-881D-40A6-B362-EB67355FA0BF}" uniqueName="12" name="País de Origen" queryTableFieldId="12" dataDxfId="101"/>
    <tableColumn id="14" xr3:uid="{8A70DFEE-D90C-4290-A2F4-4C10543A6D35}" uniqueName="14" name="Monto Total de la Cuenta" queryTableFieldId="14" dataDxfId="100">
      <calculatedColumnFormula>SUMIF('cocina'!A:A,sala[[#This Row],[Número de Orden]],'cocina'!K:K)</calculatedColumnFormula>
    </tableColumn>
    <tableColumn id="15" xr3:uid="{AD3C693C-ABDC-4A2C-B6CF-94485D0F484D}" uniqueName="15" name="Fecha de Factura" queryTableFieldId="15" dataDxfId="99">
      <calculatedColumnFormula>sala[[#This Row],[Hora de Salida]]</calculatedColumnFormula>
    </tableColumn>
    <tableColumn id="16" xr3:uid="{866E65FB-8FB2-4960-9889-60E4BFBC9578}" uniqueName="16" name="Tiempo de Permanencia" queryTableFieldId="16" dataDxfId="98">
      <calculatedColumnFormula>IF(sala[[#This Row],[Estado de la Mesa]]="Ocupada",sala[[#This Row],[Hora de Salida]]-sala[[#This Row],[Hora de Llegada]]+15/(24*60),sala[[#This Row],[Hora de Salida]]-sala[[#This Row],[Hora de Llegada]])</calculatedColumnFormula>
    </tableColumn>
    <tableColumn id="17" xr3:uid="{C34237C3-F107-439C-B513-016F8CF5B6EB}" uniqueName="17" name="Tiempo de Preparación" queryTableFieldId="17" dataDxfId="97">
      <calculatedColumnFormula>SUMIF('cocina'!A:A,sala[[#This Row],[Número de Orden]],'cocina'!H:H)/(24*60)</calculatedColumnFormula>
    </tableColumn>
    <tableColumn id="18" xr3:uid="{7EBFC5C0-C3FB-4988-9623-96C25DC1C844}" uniqueName="18" name="Tiempo de degustación" queryTableFieldId="18" dataDxfId="96">
      <calculatedColumnFormula>IF((sala[[#This Row],[Tiempo de Permanencia]]-sala[[#This Row],[Tiempo de Preparación]])&gt;0,sala[[#This Row],[Tiempo de Permanencia]]-sala[[#This Row],[Tiempo de Preparación]],0)</calculatedColumnFormula>
    </tableColumn>
    <tableColumn id="19" xr3:uid="{894E4190-6E01-4842-B681-C662B58CDE04}" uniqueName="19" name="Cobrada" queryTableFieldId="19" dataDxfId="95">
      <calculatedColumnFormula>IF(sala[[#This Row],[Tiempo de degustación]]&gt;0,1,0)</calculatedColumnFormula>
    </tableColumn>
    <tableColumn id="21" xr3:uid="{8049A882-A9B1-4B90-928C-BA10D106AFAB}" uniqueName="21" name="Día semana" queryTableFieldId="21" dataDxfId="94">
      <calculatedColumnFormula>WEEKDAY(sala[[#This Row],[Fecha de Factura]],11)&amp;". "&amp;TEXT(sala[[#This Row],[Fecha de Factura]],"dddd")</calculatedColumnFormula>
    </tableColumn>
    <tableColumn id="23" xr3:uid="{C1385364-BB90-4319-9E56-E3E39B7AB215}" uniqueName="23" name="Numero de platos" queryTableFieldId="22" dataDxfId="93">
      <calculatedColumnFormula>SUMIF('cocina'!A:A,sala[[#This Row],[Número de Orden]],'cocina'!G:G)</calculatedColumnFormula>
    </tableColumn>
    <tableColumn id="27" xr3:uid="{706E50CC-194C-4433-A144-ABFBA5DBCEDE}" uniqueName="27" name="Tiempo prep" queryTableFieldId="26" dataDxfId="92">
      <calculatedColumnFormula>sala[[#This Row],[Tiempo de Preparación]]*24</calculatedColumnFormula>
    </tableColumn>
    <tableColumn id="28" xr3:uid="{ED63D1B0-FA85-4D76-ACAC-327D3B3477E3}" uniqueName="28" name="Facturacion" queryTableFieldId="27" dataDxfId="91">
      <calculatedColumnFormula>sala[[#This Row],[Cobrada]]*sala[[#This Row],[Monto Total de la Cuenta]]</calculatedColumnFormula>
    </tableColumn>
    <tableColumn id="29" xr3:uid="{3CD219C5-3CBF-47BA-9E0B-34B392939F20}" uniqueName="29" name="Tiempo perm" queryTableFieldId="28" dataDxfId="90">
      <calculatedColumnFormula>sala[[#This Row],[Tiempo de Permanencia]]*24</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54453D-268D-4F5F-8040-2A6D9C46FB4D}" name="cocina" displayName="cocina" ref="A1:M1903" tableType="queryTable" totalsRowShown="0">
  <autoFilter ref="A1:M1903" xr:uid="{8454453D-268D-4F5F-8040-2A6D9C46FB4D}"/>
  <tableColumns count="13">
    <tableColumn id="1" xr3:uid="{7DE4E85A-5250-4147-A366-0AEE428D6B7C}" uniqueName="1" name="Número de Orden" queryTableFieldId="1"/>
    <tableColumn id="2" xr3:uid="{BECA3475-CB61-47FE-BF09-2D48AA0AEB0E}" uniqueName="2" name="Número de Mesa" queryTableFieldId="2"/>
    <tableColumn id="3" xr3:uid="{36159A3E-8180-4FF5-8D59-B42F7C0BC7E4}" uniqueName="3" name="Nombre del Plato" queryTableFieldId="3" dataDxfId="89"/>
    <tableColumn id="4" xr3:uid="{E92069E7-2B9F-42F5-9FF2-054DC255F3F0}" uniqueName="4" name="Descripción del Plato" queryTableFieldId="4" dataDxfId="88"/>
    <tableColumn id="5" xr3:uid="{A8569D17-9ACE-404E-B6B0-BFFDD415695E}" uniqueName="5" name="Costo Unitario" queryTableFieldId="5"/>
    <tableColumn id="6" xr3:uid="{A6BFF224-AD08-44A8-9297-E68F4577ED07}" uniqueName="6" name="Precio Unitario" queryTableFieldId="6"/>
    <tableColumn id="7" xr3:uid="{8ED5E1FF-7F56-48BD-94E7-016371417326}" uniqueName="7" name="Cantidad Ordenada" queryTableFieldId="7"/>
    <tableColumn id="8" xr3:uid="{074F1664-8B52-404D-9DD2-068892267845}" uniqueName="8" name="Tiempo de Preparación" queryTableFieldId="8"/>
    <tableColumn id="9" xr3:uid="{F87AAD5C-777E-4941-BE58-641517857336}" uniqueName="9" name="Observaciones" queryTableFieldId="9" dataDxfId="87"/>
    <tableColumn id="10" xr3:uid="{06BA3AAA-B2BD-47E8-8DDE-2F9A62C0BF65}" uniqueName="10" name="Ganancia neta" queryTableFieldId="10" dataDxfId="86">
      <calculatedColumnFormula>cocina[[#This Row],[Precio Unitario]]*cocina[[#This Row],[Cantidad Ordenada]]-cocina[[#This Row],[Costo Unitario]]*cocina[[#This Row],[Cantidad Ordenada]]</calculatedColumnFormula>
    </tableColumn>
    <tableColumn id="11" xr3:uid="{8DC536E2-0695-4D05-A54A-521A5A1CD14D}" uniqueName="11" name="Ganancia bruta" queryTableFieldId="11" dataDxfId="85">
      <calculatedColumnFormula>cocina[[#This Row],[Precio Unitario]]*cocina[[#This Row],[Cantidad Ordenada]]</calculatedColumnFormula>
    </tableColumn>
    <tableColumn id="12" xr3:uid="{7B4254E0-E809-437A-BC30-72D58D30664F}" uniqueName="12" name="Porcentaje de Ganancia del pedido" queryTableFieldId="12" dataDxfId="84" dataCellStyle="Porcentaje">
      <calculatedColumnFormula>(SUMIF(A:A,cocina[[#This Row],[Número de Orden]],J:J))/SUMIF(A:A,cocina[[#This Row],[Número de Orden]],K:K)</calculatedColumnFormula>
    </tableColumn>
    <tableColumn id="14" xr3:uid="{FA54159B-A431-46C1-B3AD-5132625BF8A6}" uniqueName="14" name="Columna1" queryTableFieldId="14" dataDxfId="83">
      <calculatedColumnFormula>cocina[[#This Row],[Ganancia bruta]]-cocina[[#This Row],[Ganancia neta]]</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rinterSettings" Target="../printerSettings/printerSettings2.bin"/><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28.xml"/><Relationship Id="rId7" Type="http://schemas.openxmlformats.org/officeDocument/2006/relationships/printerSettings" Target="../printerSettings/printerSettings3.bin"/><Relationship Id="rId2" Type="http://schemas.openxmlformats.org/officeDocument/2006/relationships/pivotTable" Target="../pivotTables/pivotTable27.xml"/><Relationship Id="rId1" Type="http://schemas.openxmlformats.org/officeDocument/2006/relationships/pivotTable" Target="../pivotTables/pivotTable26.xml"/><Relationship Id="rId6" Type="http://schemas.openxmlformats.org/officeDocument/2006/relationships/pivotTable" Target="../pivotTables/pivotTable31.xml"/><Relationship Id="rId5" Type="http://schemas.openxmlformats.org/officeDocument/2006/relationships/pivotTable" Target="../pivotTables/pivotTable30.xml"/><Relationship Id="rId4" Type="http://schemas.openxmlformats.org/officeDocument/2006/relationships/pivotTable" Target="../pivotTables/pivotTable29.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39.xml"/><Relationship Id="rId3" Type="http://schemas.openxmlformats.org/officeDocument/2006/relationships/pivotTable" Target="../pivotTables/pivotTable34.xml"/><Relationship Id="rId7" Type="http://schemas.openxmlformats.org/officeDocument/2006/relationships/pivotTable" Target="../pivotTables/pivotTable38.xml"/><Relationship Id="rId2" Type="http://schemas.openxmlformats.org/officeDocument/2006/relationships/pivotTable" Target="../pivotTables/pivotTable33.xml"/><Relationship Id="rId1" Type="http://schemas.openxmlformats.org/officeDocument/2006/relationships/pivotTable" Target="../pivotTables/pivotTable32.xml"/><Relationship Id="rId6" Type="http://schemas.openxmlformats.org/officeDocument/2006/relationships/pivotTable" Target="../pivotTables/pivotTable37.xml"/><Relationship Id="rId5" Type="http://schemas.openxmlformats.org/officeDocument/2006/relationships/pivotTable" Target="../pivotTables/pivotTable36.xml"/><Relationship Id="rId4" Type="http://schemas.openxmlformats.org/officeDocument/2006/relationships/pivotTable" Target="../pivotTables/pivotTable35.xml"/><Relationship Id="rId9"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54460-C2A3-475B-B171-ED2D2C9E5CF8}">
  <dimension ref="A1:W768"/>
  <sheetViews>
    <sheetView topLeftCell="M1" workbookViewId="0">
      <selection activeCell="W1" sqref="T1:W1048576"/>
    </sheetView>
  </sheetViews>
  <sheetFormatPr baseColWidth="10" defaultRowHeight="15" x14ac:dyDescent="0.25"/>
  <cols>
    <col min="1" max="1" width="17.7109375" bestFit="1" customWidth="1"/>
    <col min="2" max="2" width="19.42578125" bestFit="1" customWidth="1"/>
    <col min="3" max="3" width="23.28515625" bestFit="1" customWidth="1"/>
    <col min="4" max="4" width="16.7109375" bestFit="1" customWidth="1"/>
    <col min="5" max="5" width="15.28515625" bestFit="1" customWidth="1"/>
    <col min="6" max="6" width="17.7109375" bestFit="1" customWidth="1"/>
    <col min="7" max="7" width="16.42578125" bestFit="1" customWidth="1"/>
    <col min="8" max="8" width="17.28515625" bestFit="1" customWidth="1"/>
    <col min="9" max="9" width="9.7109375" bestFit="1" customWidth="1"/>
    <col min="10" max="10" width="18.5703125" customWidth="1"/>
    <col min="11" max="11" width="18.42578125" bestFit="1" customWidth="1"/>
    <col min="12" max="12" width="15.140625" bestFit="1" customWidth="1"/>
    <col min="13" max="13" width="24.7109375" bestFit="1" customWidth="1"/>
    <col min="14" max="14" width="17.28515625" bestFit="1" customWidth="1"/>
    <col min="15" max="15" width="23.7109375" style="3" bestFit="1" customWidth="1"/>
    <col min="16" max="16" width="22.7109375" style="3" bestFit="1" customWidth="1"/>
    <col min="17" max="17" width="22.85546875" bestFit="1" customWidth="1"/>
    <col min="18" max="18" width="10.28515625" style="10" bestFit="1" customWidth="1"/>
    <col min="19" max="19" width="0" style="1" hidden="1" customWidth="1"/>
    <col min="20" max="20" width="18.28515625" style="4" hidden="1" customWidth="1"/>
    <col min="21" max="21" width="13.85546875" style="4" hidden="1" customWidth="1"/>
    <col min="22" max="22" width="13" hidden="1" customWidth="1"/>
    <col min="23" max="23" width="14.42578125" style="4" hidden="1" customWidth="1"/>
  </cols>
  <sheetData>
    <row r="1" spans="1:23" x14ac:dyDescent="0.25">
      <c r="A1" t="s">
        <v>0</v>
      </c>
      <c r="B1" t="s">
        <v>1</v>
      </c>
      <c r="C1" t="s">
        <v>2</v>
      </c>
      <c r="D1" t="s">
        <v>3</v>
      </c>
      <c r="E1" t="s">
        <v>4</v>
      </c>
      <c r="F1" t="s">
        <v>5</v>
      </c>
      <c r="G1" t="s">
        <v>6</v>
      </c>
      <c r="H1" t="s">
        <v>7</v>
      </c>
      <c r="I1" t="s">
        <v>8</v>
      </c>
      <c r="J1" t="s">
        <v>9</v>
      </c>
      <c r="K1" t="s">
        <v>10</v>
      </c>
      <c r="L1" t="s">
        <v>11</v>
      </c>
      <c r="M1" t="s">
        <v>634</v>
      </c>
      <c r="N1" t="s">
        <v>635</v>
      </c>
      <c r="O1" s="3" t="s">
        <v>636</v>
      </c>
      <c r="P1" s="3" t="s">
        <v>611</v>
      </c>
      <c r="Q1" t="s">
        <v>637</v>
      </c>
      <c r="R1" s="10" t="s">
        <v>644</v>
      </c>
      <c r="S1" s="1" t="s">
        <v>654</v>
      </c>
      <c r="T1" s="4" t="s">
        <v>669</v>
      </c>
      <c r="U1" s="4" t="s">
        <v>672</v>
      </c>
      <c r="V1" t="s">
        <v>678</v>
      </c>
      <c r="W1" s="4" t="s">
        <v>690</v>
      </c>
    </row>
    <row r="2" spans="1:23" x14ac:dyDescent="0.25">
      <c r="A2">
        <v>10</v>
      </c>
      <c r="B2" s="1" t="s">
        <v>12</v>
      </c>
      <c r="C2">
        <v>6</v>
      </c>
      <c r="D2" s="2">
        <v>45017.046527777777</v>
      </c>
      <c r="E2" s="2">
        <v>45017.159722222219</v>
      </c>
      <c r="F2" s="1" t="s">
        <v>13</v>
      </c>
      <c r="G2" s="1" t="s">
        <v>14</v>
      </c>
      <c r="H2" s="1" t="s">
        <v>15</v>
      </c>
      <c r="I2">
        <v>48.55</v>
      </c>
      <c r="J2" s="1" t="s">
        <v>16</v>
      </c>
      <c r="K2">
        <v>1</v>
      </c>
      <c r="L2" s="1" t="s">
        <v>17</v>
      </c>
      <c r="M2" s="1">
        <f>SUMIF('cocina'!A:A,sala[[#This Row],[Número de Orden]],'cocina'!K:K)</f>
        <v>138</v>
      </c>
      <c r="N2" s="2">
        <f>sala[[#This Row],[Hora de Salida]]</f>
        <v>45017.159722222219</v>
      </c>
      <c r="O2" s="3">
        <f>IF(sala[[#This Row],[Estado de la Mesa]]="Ocupada",sala[[#This Row],[Hora de Salida]]-sala[[#This Row],[Hora de Llegada]]+15/(24*60),sala[[#This Row],[Hora de Salida]]-sala[[#This Row],[Hora de Llegada]])</f>
        <v>0.1131944444423425</v>
      </c>
      <c r="P2" s="3">
        <f>SUMIF('cocina'!A:A,sala[[#This Row],[Número de Orden]],'cocina'!H:H)/(24*60)</f>
        <v>3.9583333333333331E-2</v>
      </c>
      <c r="Q2" s="3">
        <f>IF((sala[[#This Row],[Tiempo de Permanencia]]-sala[[#This Row],[Tiempo de Preparación]])&gt;0,sala[[#This Row],[Tiempo de Permanencia]]-sala[[#This Row],[Tiempo de Preparación]],0)</f>
        <v>7.361111110900917E-2</v>
      </c>
      <c r="R2" s="10">
        <f>IF(sala[[#This Row],[Tiempo de degustación]]&gt;0,1,0)</f>
        <v>1</v>
      </c>
      <c r="S2" s="1" t="str">
        <f>WEEKDAY(sala[[#This Row],[Fecha de Factura]],11)&amp;". "&amp;TEXT(sala[[#This Row],[Fecha de Factura]],"dddd")</f>
        <v>6. sábado</v>
      </c>
      <c r="T2" s="4">
        <f>SUMIF('cocina'!A:A,sala[[#This Row],[Número de Orden]],'cocina'!G:G)</f>
        <v>5</v>
      </c>
      <c r="U2" s="4">
        <f>sala[[#This Row],[Tiempo de Preparación]]*24</f>
        <v>0.95</v>
      </c>
      <c r="V2">
        <f>sala[[#This Row],[Cobrada]]*sala[[#This Row],[Monto Total de la Cuenta]]</f>
        <v>138</v>
      </c>
      <c r="W2" s="4">
        <f>sala[[#This Row],[Tiempo de Permanencia]]*24</f>
        <v>2.71666666661622</v>
      </c>
    </row>
    <row r="3" spans="1:23" x14ac:dyDescent="0.25">
      <c r="A3">
        <v>6</v>
      </c>
      <c r="B3" s="1" t="s">
        <v>18</v>
      </c>
      <c r="C3">
        <v>6</v>
      </c>
      <c r="D3" s="2">
        <v>45017.061111111114</v>
      </c>
      <c r="E3" s="2">
        <v>45017.15902777778</v>
      </c>
      <c r="F3" s="1" t="s">
        <v>19</v>
      </c>
      <c r="G3" s="1" t="s">
        <v>20</v>
      </c>
      <c r="H3" s="1" t="s">
        <v>21</v>
      </c>
      <c r="I3">
        <v>43.3</v>
      </c>
      <c r="J3" s="1" t="s">
        <v>16</v>
      </c>
      <c r="K3">
        <v>2</v>
      </c>
      <c r="L3" s="1" t="s">
        <v>22</v>
      </c>
      <c r="M3" s="1">
        <f>SUMIF('cocina'!A:A,sala[[#This Row],[Número de Orden]],'cocina'!K:K)</f>
        <v>58</v>
      </c>
      <c r="N3" s="2">
        <f>sala[[#This Row],[Hora de Salida]]</f>
        <v>45017.15902777778</v>
      </c>
      <c r="O3" s="3">
        <f>IF(sala[[#This Row],[Estado de la Mesa]]="Ocupada",sala[[#This Row],[Hora de Salida]]-sala[[#This Row],[Hora de Llegada]]+15/(24*60),sala[[#This Row],[Hora de Salida]]-sala[[#This Row],[Hora de Llegada]])</f>
        <v>9.7916666665696539E-2</v>
      </c>
      <c r="P3" s="3">
        <f>SUMIF('cocina'!A:A,sala[[#This Row],[Número de Orden]],'cocina'!H:H)/(24*60)</f>
        <v>5.9027777777777776E-2</v>
      </c>
      <c r="Q3" s="3">
        <f>IF((sala[[#This Row],[Tiempo de Permanencia]]-sala[[#This Row],[Tiempo de Preparación]])&gt;0,sala[[#This Row],[Tiempo de Permanencia]]-sala[[#This Row],[Tiempo de Preparación]],0)</f>
        <v>3.8888888887918763E-2</v>
      </c>
      <c r="R3" s="10">
        <f>IF(sala[[#This Row],[Tiempo de degustación]]&gt;0,1,0)</f>
        <v>1</v>
      </c>
      <c r="S3" s="1" t="str">
        <f>WEEKDAY(sala[[#This Row],[Fecha de Factura]],11)&amp;". "&amp;TEXT(sala[[#This Row],[Fecha de Factura]],"dddd")</f>
        <v>6. sábado</v>
      </c>
      <c r="T3" s="4">
        <f>SUMIF('cocina'!A:A,sala[[#This Row],[Número de Orden]],'cocina'!G:G)</f>
        <v>2</v>
      </c>
      <c r="U3" s="4">
        <f>sala[[#This Row],[Tiempo de Preparación]]*24</f>
        <v>1.4166666666666665</v>
      </c>
      <c r="V3">
        <f>sala[[#This Row],[Cobrada]]*sala[[#This Row],[Monto Total de la Cuenta]]</f>
        <v>58</v>
      </c>
      <c r="W3" s="4">
        <f>sala[[#This Row],[Tiempo de Permanencia]]*24</f>
        <v>2.3499999999767169</v>
      </c>
    </row>
    <row r="4" spans="1:23" x14ac:dyDescent="0.25">
      <c r="A4">
        <v>20</v>
      </c>
      <c r="B4" s="1" t="s">
        <v>23</v>
      </c>
      <c r="C4">
        <v>1</v>
      </c>
      <c r="D4" s="2">
        <v>45017.020138888889</v>
      </c>
      <c r="E4" s="2">
        <v>45017.163888888892</v>
      </c>
      <c r="F4" s="1" t="s">
        <v>24</v>
      </c>
      <c r="G4" s="1" t="s">
        <v>20</v>
      </c>
      <c r="H4" s="1" t="s">
        <v>25</v>
      </c>
      <c r="I4">
        <v>30.87</v>
      </c>
      <c r="J4" s="1" t="s">
        <v>26</v>
      </c>
      <c r="K4">
        <v>3</v>
      </c>
      <c r="L4" s="1" t="s">
        <v>27</v>
      </c>
      <c r="M4" s="1">
        <f>SUMIF('cocina'!A:A,sala[[#This Row],[Número de Orden]],'cocina'!K:K)</f>
        <v>165</v>
      </c>
      <c r="N4" s="2">
        <f>sala[[#This Row],[Hora de Salida]]</f>
        <v>45017.163888888892</v>
      </c>
      <c r="O4" s="3">
        <f>IF(sala[[#This Row],[Estado de la Mesa]]="Ocupada",sala[[#This Row],[Hora de Salida]]-sala[[#This Row],[Hora de Llegada]]+15/(24*60),sala[[#This Row],[Hora de Salida]]-sala[[#This Row],[Hora de Llegada]])</f>
        <v>0.14375000000291038</v>
      </c>
      <c r="P4" s="3">
        <f>SUMIF('cocina'!A:A,sala[[#This Row],[Número de Orden]],'cocina'!H:H)/(24*60)</f>
        <v>8.7499999999999994E-2</v>
      </c>
      <c r="Q4" s="3">
        <f>IF((sala[[#This Row],[Tiempo de Permanencia]]-sala[[#This Row],[Tiempo de Preparación]])&gt;0,sala[[#This Row],[Tiempo de Permanencia]]-sala[[#This Row],[Tiempo de Preparación]],0)</f>
        <v>5.6250000002910389E-2</v>
      </c>
      <c r="R4" s="10">
        <f>IF(sala[[#This Row],[Tiempo de degustación]]&gt;0,1,0)</f>
        <v>1</v>
      </c>
      <c r="S4" s="1" t="str">
        <f>WEEKDAY(sala[[#This Row],[Fecha de Factura]],11)&amp;". "&amp;TEXT(sala[[#This Row],[Fecha de Factura]],"dddd")</f>
        <v>6. sábado</v>
      </c>
      <c r="T4" s="4">
        <f>SUMIF('cocina'!A:A,sala[[#This Row],[Número de Orden]],'cocina'!G:G)</f>
        <v>5</v>
      </c>
      <c r="U4" s="4">
        <f>sala[[#This Row],[Tiempo de Preparación]]*24</f>
        <v>2.0999999999999996</v>
      </c>
      <c r="V4">
        <f>sala[[#This Row],[Cobrada]]*sala[[#This Row],[Monto Total de la Cuenta]]</f>
        <v>165</v>
      </c>
      <c r="W4" s="4">
        <f>sala[[#This Row],[Tiempo de Permanencia]]*24</f>
        <v>3.4500000000698492</v>
      </c>
    </row>
    <row r="5" spans="1:23" x14ac:dyDescent="0.25">
      <c r="A5">
        <v>3</v>
      </c>
      <c r="B5" s="1" t="s">
        <v>28</v>
      </c>
      <c r="C5">
        <v>1</v>
      </c>
      <c r="D5" s="2">
        <v>45017.127083333333</v>
      </c>
      <c r="E5" s="2">
        <v>45017.188194444447</v>
      </c>
      <c r="F5" s="1" t="s">
        <v>29</v>
      </c>
      <c r="G5" s="1" t="s">
        <v>14</v>
      </c>
      <c r="H5" s="1" t="s">
        <v>25</v>
      </c>
      <c r="I5">
        <v>34.68</v>
      </c>
      <c r="J5" s="1" t="s">
        <v>26</v>
      </c>
      <c r="K5">
        <v>4</v>
      </c>
      <c r="L5" s="1" t="s">
        <v>30</v>
      </c>
      <c r="M5" s="1">
        <f>SUMIF('cocina'!A:A,sala[[#This Row],[Número de Orden]],'cocina'!K:K)</f>
        <v>183</v>
      </c>
      <c r="N5" s="2">
        <f>sala[[#This Row],[Hora de Salida]]</f>
        <v>45017.188194444447</v>
      </c>
      <c r="O5" s="3">
        <f>IF(sala[[#This Row],[Estado de la Mesa]]="Ocupada",sala[[#This Row],[Hora de Salida]]-sala[[#This Row],[Hora de Llegada]]+15/(24*60),sala[[#This Row],[Hora de Salida]]-sala[[#This Row],[Hora de Llegada]])</f>
        <v>6.1111111113859806E-2</v>
      </c>
      <c r="P5" s="3">
        <f>SUMIF('cocina'!A:A,sala[[#This Row],[Número de Orden]],'cocina'!H:H)/(24*60)</f>
        <v>2.7777777777777776E-2</v>
      </c>
      <c r="Q5" s="3">
        <f>IF((sala[[#This Row],[Tiempo de Permanencia]]-sala[[#This Row],[Tiempo de Preparación]])&gt;0,sala[[#This Row],[Tiempo de Permanencia]]-sala[[#This Row],[Tiempo de Preparación]],0)</f>
        <v>3.333333333608203E-2</v>
      </c>
      <c r="R5" s="10">
        <f>IF(sala[[#This Row],[Tiempo de degustación]]&gt;0,1,0)</f>
        <v>1</v>
      </c>
      <c r="S5" s="1" t="str">
        <f>WEEKDAY(sala[[#This Row],[Fecha de Factura]],11)&amp;". "&amp;TEXT(sala[[#This Row],[Fecha de Factura]],"dddd")</f>
        <v>6. sábado</v>
      </c>
      <c r="T5" s="4">
        <f>SUMIF('cocina'!A:A,sala[[#This Row],[Número de Orden]],'cocina'!G:G)</f>
        <v>6</v>
      </c>
      <c r="U5" s="4">
        <f>sala[[#This Row],[Tiempo de Preparación]]*24</f>
        <v>0.66666666666666663</v>
      </c>
      <c r="V5">
        <f>sala[[#This Row],[Cobrada]]*sala[[#This Row],[Monto Total de la Cuenta]]</f>
        <v>183</v>
      </c>
      <c r="W5" s="4">
        <f>sala[[#This Row],[Tiempo de Permanencia]]*24</f>
        <v>1.4666666667326353</v>
      </c>
    </row>
    <row r="6" spans="1:23" x14ac:dyDescent="0.25">
      <c r="A6">
        <v>8</v>
      </c>
      <c r="B6" s="1" t="s">
        <v>31</v>
      </c>
      <c r="C6">
        <v>2</v>
      </c>
      <c r="D6" s="2">
        <v>45017.000694444447</v>
      </c>
      <c r="E6" s="2">
        <v>45017.087500000001</v>
      </c>
      <c r="F6" s="1" t="s">
        <v>32</v>
      </c>
      <c r="G6" s="1" t="s">
        <v>14</v>
      </c>
      <c r="H6" s="1" t="s">
        <v>25</v>
      </c>
      <c r="I6">
        <v>24.33</v>
      </c>
      <c r="J6" s="1" t="s">
        <v>26</v>
      </c>
      <c r="K6">
        <v>5</v>
      </c>
      <c r="L6" s="1" t="s">
        <v>33</v>
      </c>
      <c r="M6" s="1">
        <f>SUMIF('cocina'!A:A,sala[[#This Row],[Número de Orden]],'cocina'!K:K)</f>
        <v>67</v>
      </c>
      <c r="N6" s="2">
        <f>sala[[#This Row],[Hora de Salida]]</f>
        <v>45017.087500000001</v>
      </c>
      <c r="O6" s="3">
        <f>IF(sala[[#This Row],[Estado de la Mesa]]="Ocupada",sala[[#This Row],[Hora de Salida]]-sala[[#This Row],[Hora de Llegada]]+15/(24*60),sala[[#This Row],[Hora de Salida]]-sala[[#This Row],[Hora de Llegada]])</f>
        <v>8.6805555554747116E-2</v>
      </c>
      <c r="P6" s="3">
        <f>SUMIF('cocina'!A:A,sala[[#This Row],[Número de Orden]],'cocina'!H:H)/(24*60)</f>
        <v>1.1805555555555555E-2</v>
      </c>
      <c r="Q6" s="3">
        <f>IF((sala[[#This Row],[Tiempo de Permanencia]]-sala[[#This Row],[Tiempo de Preparación]])&gt;0,sala[[#This Row],[Tiempo de Permanencia]]-sala[[#This Row],[Tiempo de Preparación]],0)</f>
        <v>7.4999999999191561E-2</v>
      </c>
      <c r="R6" s="10">
        <f>IF(sala[[#This Row],[Tiempo de degustación]]&gt;0,1,0)</f>
        <v>1</v>
      </c>
      <c r="S6" s="1" t="str">
        <f>WEEKDAY(sala[[#This Row],[Fecha de Factura]],11)&amp;". "&amp;TEXT(sala[[#This Row],[Fecha de Factura]],"dddd")</f>
        <v>6. sábado</v>
      </c>
      <c r="T6" s="4">
        <f>SUMIF('cocina'!A:A,sala[[#This Row],[Número de Orden]],'cocina'!G:G)</f>
        <v>3</v>
      </c>
      <c r="U6" s="4">
        <f>sala[[#This Row],[Tiempo de Preparación]]*24</f>
        <v>0.28333333333333333</v>
      </c>
      <c r="V6">
        <f>sala[[#This Row],[Cobrada]]*sala[[#This Row],[Monto Total de la Cuenta]]</f>
        <v>67</v>
      </c>
      <c r="W6" s="4">
        <f>sala[[#This Row],[Tiempo de Permanencia]]*24</f>
        <v>2.0833333333139308</v>
      </c>
    </row>
    <row r="7" spans="1:23" x14ac:dyDescent="0.25">
      <c r="A7">
        <v>7</v>
      </c>
      <c r="B7" s="1" t="s">
        <v>34</v>
      </c>
      <c r="C7">
        <v>5</v>
      </c>
      <c r="D7" s="2">
        <v>45017.058333333334</v>
      </c>
      <c r="E7" s="2">
        <v>45017.147222222222</v>
      </c>
      <c r="F7" s="1" t="s">
        <v>32</v>
      </c>
      <c r="G7" s="1" t="s">
        <v>35</v>
      </c>
      <c r="H7" s="1" t="s">
        <v>25</v>
      </c>
      <c r="I7">
        <v>26.57</v>
      </c>
      <c r="J7" s="1" t="s">
        <v>26</v>
      </c>
      <c r="K7">
        <v>6</v>
      </c>
      <c r="L7" s="1" t="s">
        <v>33</v>
      </c>
      <c r="M7" s="1">
        <f>SUMIF('cocina'!A:A,sala[[#This Row],[Número de Orden]],'cocina'!K:K)</f>
        <v>70</v>
      </c>
      <c r="N7" s="2">
        <f>sala[[#This Row],[Hora de Salida]]</f>
        <v>45017.147222222222</v>
      </c>
      <c r="O7" s="3">
        <f>IF(sala[[#This Row],[Estado de la Mesa]]="Ocupada",sala[[#This Row],[Hora de Salida]]-sala[[#This Row],[Hora de Llegada]]+15/(24*60),sala[[#This Row],[Hora de Salida]]-sala[[#This Row],[Hora de Llegada]])</f>
        <v>8.8888888887595385E-2</v>
      </c>
      <c r="P7" s="3">
        <f>SUMIF('cocina'!A:A,sala[[#This Row],[Número de Orden]],'cocina'!H:H)/(24*60)</f>
        <v>7.6388888888888886E-3</v>
      </c>
      <c r="Q7" s="3">
        <f>IF((sala[[#This Row],[Tiempo de Permanencia]]-sala[[#This Row],[Tiempo de Preparación]])&gt;0,sala[[#This Row],[Tiempo de Permanencia]]-sala[[#This Row],[Tiempo de Preparación]],0)</f>
        <v>8.1249999998706496E-2</v>
      </c>
      <c r="R7" s="10">
        <f>IF(sala[[#This Row],[Tiempo de degustación]]&gt;0,1,0)</f>
        <v>1</v>
      </c>
      <c r="S7" s="1" t="str">
        <f>WEEKDAY(sala[[#This Row],[Fecha de Factura]],11)&amp;". "&amp;TEXT(sala[[#This Row],[Fecha de Factura]],"dddd")</f>
        <v>6. sábado</v>
      </c>
      <c r="T7" s="4">
        <f>SUMIF('cocina'!A:A,sala[[#This Row],[Número de Orden]],'cocina'!G:G)</f>
        <v>2</v>
      </c>
      <c r="U7" s="4">
        <f>sala[[#This Row],[Tiempo de Preparación]]*24</f>
        <v>0.18333333333333332</v>
      </c>
      <c r="V7">
        <f>sala[[#This Row],[Cobrada]]*sala[[#This Row],[Monto Total de la Cuenta]]</f>
        <v>70</v>
      </c>
      <c r="W7" s="4">
        <f>sala[[#This Row],[Tiempo de Permanencia]]*24</f>
        <v>2.1333333333022892</v>
      </c>
    </row>
    <row r="8" spans="1:23" x14ac:dyDescent="0.25">
      <c r="A8">
        <v>17</v>
      </c>
      <c r="B8" s="1" t="s">
        <v>37</v>
      </c>
      <c r="C8">
        <v>6</v>
      </c>
      <c r="D8" s="2">
        <v>45017.081250000003</v>
      </c>
      <c r="E8" s="2">
        <v>45017.181944444441</v>
      </c>
      <c r="F8" s="1" t="s">
        <v>24</v>
      </c>
      <c r="G8" s="1" t="s">
        <v>35</v>
      </c>
      <c r="H8" s="1" t="s">
        <v>25</v>
      </c>
      <c r="I8">
        <v>10.54</v>
      </c>
      <c r="J8" s="1" t="s">
        <v>38</v>
      </c>
      <c r="K8">
        <v>7</v>
      </c>
      <c r="L8" s="1" t="s">
        <v>39</v>
      </c>
      <c r="M8" s="1">
        <f>SUMIF('cocina'!A:A,sala[[#This Row],[Número de Orden]],'cocina'!K:K)</f>
        <v>172</v>
      </c>
      <c r="N8" s="2">
        <f>sala[[#This Row],[Hora de Salida]]</f>
        <v>45017.181944444441</v>
      </c>
      <c r="O8" s="3">
        <f>IF(sala[[#This Row],[Estado de la Mesa]]="Ocupada",sala[[#This Row],[Hora de Salida]]-sala[[#This Row],[Hora de Llegada]]+15/(24*60),sala[[#This Row],[Hora de Salida]]-sala[[#This Row],[Hora de Llegada]])</f>
        <v>0.1111111111046436</v>
      </c>
      <c r="P8" s="3">
        <f>SUMIF('cocina'!A:A,sala[[#This Row],[Número de Orden]],'cocina'!H:H)/(24*60)</f>
        <v>2.8472222222222222E-2</v>
      </c>
      <c r="Q8" s="3">
        <f>IF((sala[[#This Row],[Tiempo de Permanencia]]-sala[[#This Row],[Tiempo de Preparación]])&gt;0,sala[[#This Row],[Tiempo de Permanencia]]-sala[[#This Row],[Tiempo de Preparación]],0)</f>
        <v>8.263888888242138E-2</v>
      </c>
      <c r="R8" s="10">
        <f>IF(sala[[#This Row],[Tiempo de degustación]]&gt;0,1,0)</f>
        <v>1</v>
      </c>
      <c r="S8" s="1" t="str">
        <f>WEEKDAY(sala[[#This Row],[Fecha de Factura]],11)&amp;". "&amp;TEXT(sala[[#This Row],[Fecha de Factura]],"dddd")</f>
        <v>6. sábado</v>
      </c>
      <c r="T8" s="4">
        <f>SUMIF('cocina'!A:A,sala[[#This Row],[Número de Orden]],'cocina'!G:G)</f>
        <v>5</v>
      </c>
      <c r="U8" s="4">
        <f>sala[[#This Row],[Tiempo de Preparación]]*24</f>
        <v>0.68333333333333335</v>
      </c>
      <c r="V8">
        <f>sala[[#This Row],[Cobrada]]*sala[[#This Row],[Monto Total de la Cuenta]]</f>
        <v>172</v>
      </c>
      <c r="W8" s="4">
        <f>sala[[#This Row],[Tiempo de Permanencia]]*24</f>
        <v>2.6666666665114462</v>
      </c>
    </row>
    <row r="9" spans="1:23" x14ac:dyDescent="0.25">
      <c r="A9">
        <v>11</v>
      </c>
      <c r="B9" s="1" t="s">
        <v>40</v>
      </c>
      <c r="C9">
        <v>1</v>
      </c>
      <c r="D9" s="2">
        <v>45017.09097222222</v>
      </c>
      <c r="E9" s="2">
        <v>45017.200694444444</v>
      </c>
      <c r="F9" s="1" t="s">
        <v>24</v>
      </c>
      <c r="G9" s="1" t="s">
        <v>20</v>
      </c>
      <c r="H9" s="1" t="s">
        <v>25</v>
      </c>
      <c r="I9">
        <v>49.18</v>
      </c>
      <c r="J9" s="1" t="s">
        <v>16</v>
      </c>
      <c r="K9">
        <v>8</v>
      </c>
      <c r="L9" s="1" t="s">
        <v>30</v>
      </c>
      <c r="M9" s="1">
        <f>SUMIF('cocina'!A:A,sala[[#This Row],[Número de Orden]],'cocina'!K:K)</f>
        <v>242</v>
      </c>
      <c r="N9" s="2">
        <f>sala[[#This Row],[Hora de Salida]]</f>
        <v>45017.200694444444</v>
      </c>
      <c r="O9" s="3">
        <f>IF(sala[[#This Row],[Estado de la Mesa]]="Ocupada",sala[[#This Row],[Hora de Salida]]-sala[[#This Row],[Hora de Llegada]]+15/(24*60),sala[[#This Row],[Hora de Salida]]-sala[[#This Row],[Hora de Llegada]])</f>
        <v>0.10972222222335404</v>
      </c>
      <c r="P9" s="3">
        <f>SUMIF('cocina'!A:A,sala[[#This Row],[Número de Orden]],'cocina'!H:H)/(24*60)</f>
        <v>3.8194444444444448E-2</v>
      </c>
      <c r="Q9" s="3">
        <f>IF((sala[[#This Row],[Tiempo de Permanencia]]-sala[[#This Row],[Tiempo de Preparación]])&gt;0,sala[[#This Row],[Tiempo de Permanencia]]-sala[[#This Row],[Tiempo de Preparación]],0)</f>
        <v>7.152777777890959E-2</v>
      </c>
      <c r="R9" s="10">
        <f>IF(sala[[#This Row],[Tiempo de degustación]]&gt;0,1,0)</f>
        <v>1</v>
      </c>
      <c r="S9" s="1" t="str">
        <f>WEEKDAY(sala[[#This Row],[Fecha de Factura]],11)&amp;". "&amp;TEXT(sala[[#This Row],[Fecha de Factura]],"dddd")</f>
        <v>6. sábado</v>
      </c>
      <c r="T9" s="4">
        <f>SUMIF('cocina'!A:A,sala[[#This Row],[Número de Orden]],'cocina'!G:G)</f>
        <v>8</v>
      </c>
      <c r="U9" s="4">
        <f>sala[[#This Row],[Tiempo de Preparación]]*24</f>
        <v>0.91666666666666674</v>
      </c>
      <c r="V9">
        <f>sala[[#This Row],[Cobrada]]*sala[[#This Row],[Monto Total de la Cuenta]]</f>
        <v>242</v>
      </c>
      <c r="W9" s="4">
        <f>sala[[#This Row],[Tiempo de Permanencia]]*24</f>
        <v>2.6333333333604969</v>
      </c>
    </row>
    <row r="10" spans="1:23" x14ac:dyDescent="0.25">
      <c r="A10">
        <v>15</v>
      </c>
      <c r="B10" s="1" t="s">
        <v>41</v>
      </c>
      <c r="C10">
        <v>5</v>
      </c>
      <c r="D10" s="2">
        <v>45017.085416666669</v>
      </c>
      <c r="E10" s="2">
        <v>45017.184027777781</v>
      </c>
      <c r="F10" s="1" t="s">
        <v>24</v>
      </c>
      <c r="G10" s="1" t="s">
        <v>14</v>
      </c>
      <c r="H10" s="1" t="s">
        <v>15</v>
      </c>
      <c r="I10">
        <v>46.85</v>
      </c>
      <c r="J10" s="1" t="s">
        <v>26</v>
      </c>
      <c r="K10">
        <v>9</v>
      </c>
      <c r="L10" s="1" t="s">
        <v>42</v>
      </c>
      <c r="M10" s="1">
        <f>SUMIF('cocina'!A:A,sala[[#This Row],[Número de Orden]],'cocina'!K:K)</f>
        <v>169</v>
      </c>
      <c r="N10" s="2">
        <f>sala[[#This Row],[Hora de Salida]]</f>
        <v>45017.184027777781</v>
      </c>
      <c r="O10" s="3">
        <f>IF(sala[[#This Row],[Estado de la Mesa]]="Ocupada",sala[[#This Row],[Hora de Salida]]-sala[[#This Row],[Hora de Llegada]]+15/(24*60),sala[[#This Row],[Hora de Salida]]-sala[[#This Row],[Hora de Llegada]])</f>
        <v>9.8611111112404615E-2</v>
      </c>
      <c r="P10" s="3">
        <f>SUMIF('cocina'!A:A,sala[[#This Row],[Número de Orden]],'cocina'!H:H)/(24*60)</f>
        <v>0.10138888888888889</v>
      </c>
      <c r="Q10" s="3">
        <f>IF((sala[[#This Row],[Tiempo de Permanencia]]-sala[[#This Row],[Tiempo de Preparación]])&gt;0,sala[[#This Row],[Tiempo de Permanencia]]-sala[[#This Row],[Tiempo de Preparación]],0)</f>
        <v>0</v>
      </c>
      <c r="R10" s="10">
        <f>IF(sala[[#This Row],[Tiempo de degustación]]&gt;0,1,0)</f>
        <v>0</v>
      </c>
      <c r="S10" s="1" t="str">
        <f>WEEKDAY(sala[[#This Row],[Fecha de Factura]],11)&amp;". "&amp;TEXT(sala[[#This Row],[Fecha de Factura]],"dddd")</f>
        <v>6. sábado</v>
      </c>
      <c r="T10" s="4">
        <f>SUMIF('cocina'!A:A,sala[[#This Row],[Número de Orden]],'cocina'!G:G)</f>
        <v>6</v>
      </c>
      <c r="U10" s="4">
        <f>sala[[#This Row],[Tiempo de Preparación]]*24</f>
        <v>2.4333333333333336</v>
      </c>
      <c r="V10">
        <f>sala[[#This Row],[Cobrada]]*sala[[#This Row],[Monto Total de la Cuenta]]</f>
        <v>0</v>
      </c>
      <c r="W10" s="4">
        <f>sala[[#This Row],[Tiempo de Permanencia]]*24</f>
        <v>2.3666666666977108</v>
      </c>
    </row>
    <row r="11" spans="1:23" x14ac:dyDescent="0.25">
      <c r="A11">
        <v>17</v>
      </c>
      <c r="B11" s="1" t="s">
        <v>43</v>
      </c>
      <c r="C11">
        <v>1</v>
      </c>
      <c r="D11" s="2">
        <v>45017.001388888886</v>
      </c>
      <c r="E11" s="2">
        <v>45017.078472222223</v>
      </c>
      <c r="F11" s="1" t="s">
        <v>32</v>
      </c>
      <c r="G11" s="1" t="s">
        <v>14</v>
      </c>
      <c r="H11" s="1" t="s">
        <v>25</v>
      </c>
      <c r="I11">
        <v>16.600000000000001</v>
      </c>
      <c r="J11" s="1" t="s">
        <v>38</v>
      </c>
      <c r="K11">
        <v>10</v>
      </c>
      <c r="L11" s="1" t="s">
        <v>44</v>
      </c>
      <c r="M11" s="1">
        <f>SUMIF('cocina'!A:A,sala[[#This Row],[Número de Orden]],'cocina'!K:K)</f>
        <v>148</v>
      </c>
      <c r="N11" s="2">
        <f>sala[[#This Row],[Hora de Salida]]</f>
        <v>45017.078472222223</v>
      </c>
      <c r="O11" s="3">
        <f>IF(sala[[#This Row],[Estado de la Mesa]]="Ocupada",sala[[#This Row],[Hora de Salida]]-sala[[#This Row],[Hora de Llegada]]+15/(24*60),sala[[#This Row],[Hora de Salida]]-sala[[#This Row],[Hora de Llegada]])</f>
        <v>8.7500000003880515E-2</v>
      </c>
      <c r="P11" s="3">
        <f>SUMIF('cocina'!A:A,sala[[#This Row],[Número de Orden]],'cocina'!H:H)/(24*60)</f>
        <v>2.013888888888889E-2</v>
      </c>
      <c r="Q11" s="3">
        <f>IF((sala[[#This Row],[Tiempo de Permanencia]]-sala[[#This Row],[Tiempo de Preparación]])&gt;0,sala[[#This Row],[Tiempo de Permanencia]]-sala[[#This Row],[Tiempo de Preparación]],0)</f>
        <v>6.7361111114991629E-2</v>
      </c>
      <c r="R11" s="10">
        <f>IF(sala[[#This Row],[Tiempo de degustación]]&gt;0,1,0)</f>
        <v>1</v>
      </c>
      <c r="S11" s="1" t="str">
        <f>WEEKDAY(sala[[#This Row],[Fecha de Factura]],11)&amp;". "&amp;TEXT(sala[[#This Row],[Fecha de Factura]],"dddd")</f>
        <v>6. sábado</v>
      </c>
      <c r="T11" s="4">
        <f>SUMIF('cocina'!A:A,sala[[#This Row],[Número de Orden]],'cocina'!G:G)</f>
        <v>4</v>
      </c>
      <c r="U11" s="4">
        <f>sala[[#This Row],[Tiempo de Preparación]]*24</f>
        <v>0.48333333333333339</v>
      </c>
      <c r="V11">
        <f>sala[[#This Row],[Cobrada]]*sala[[#This Row],[Monto Total de la Cuenta]]</f>
        <v>148</v>
      </c>
      <c r="W11" s="4">
        <f>sala[[#This Row],[Tiempo de Permanencia]]*24</f>
        <v>2.1000000000931323</v>
      </c>
    </row>
    <row r="12" spans="1:23" x14ac:dyDescent="0.25">
      <c r="A12">
        <v>14</v>
      </c>
      <c r="B12" s="1" t="s">
        <v>45</v>
      </c>
      <c r="C12">
        <v>1</v>
      </c>
      <c r="D12" s="2">
        <v>45017.156944444447</v>
      </c>
      <c r="E12" s="2">
        <v>45017.272916666669</v>
      </c>
      <c r="F12" s="1" t="s">
        <v>19</v>
      </c>
      <c r="G12" s="1" t="s">
        <v>14</v>
      </c>
      <c r="H12" s="1" t="s">
        <v>25</v>
      </c>
      <c r="I12">
        <v>32.89</v>
      </c>
      <c r="J12" s="1" t="s">
        <v>26</v>
      </c>
      <c r="K12">
        <v>11</v>
      </c>
      <c r="L12" s="1" t="s">
        <v>33</v>
      </c>
      <c r="M12" s="1">
        <f>SUMIF('cocina'!A:A,sala[[#This Row],[Número de Orden]],'cocina'!K:K)</f>
        <v>88</v>
      </c>
      <c r="N12" s="2">
        <f>sala[[#This Row],[Hora de Salida]]</f>
        <v>45017.272916666669</v>
      </c>
      <c r="O12" s="3">
        <f>IF(sala[[#This Row],[Estado de la Mesa]]="Ocupada",sala[[#This Row],[Hora de Salida]]-sala[[#This Row],[Hora de Llegada]]+15/(24*60),sala[[#This Row],[Hora de Salida]]-sala[[#This Row],[Hora de Llegada]])</f>
        <v>0.11597222222189885</v>
      </c>
      <c r="P12" s="3">
        <f>SUMIF('cocina'!A:A,sala[[#This Row],[Número de Orden]],'cocina'!H:H)/(24*60)</f>
        <v>3.888888888888889E-2</v>
      </c>
      <c r="Q12" s="3">
        <f>IF((sala[[#This Row],[Tiempo de Permanencia]]-sala[[#This Row],[Tiempo de Preparación]])&gt;0,sala[[#This Row],[Tiempo de Permanencia]]-sala[[#This Row],[Tiempo de Preparación]],0)</f>
        <v>7.7083333333009957E-2</v>
      </c>
      <c r="R12" s="10">
        <f>IF(sala[[#This Row],[Tiempo de degustación]]&gt;0,1,0)</f>
        <v>1</v>
      </c>
      <c r="S12" s="1" t="str">
        <f>WEEKDAY(sala[[#This Row],[Fecha de Factura]],11)&amp;". "&amp;TEXT(sala[[#This Row],[Fecha de Factura]],"dddd")</f>
        <v>6. sábado</v>
      </c>
      <c r="T12" s="4">
        <f>SUMIF('cocina'!A:A,sala[[#This Row],[Número de Orden]],'cocina'!G:G)</f>
        <v>3</v>
      </c>
      <c r="U12" s="4">
        <f>sala[[#This Row],[Tiempo de Preparación]]*24</f>
        <v>0.93333333333333335</v>
      </c>
      <c r="V12">
        <f>sala[[#This Row],[Cobrada]]*sala[[#This Row],[Monto Total de la Cuenta]]</f>
        <v>88</v>
      </c>
      <c r="W12" s="4">
        <f>sala[[#This Row],[Tiempo de Permanencia]]*24</f>
        <v>2.7833333333255723</v>
      </c>
    </row>
    <row r="13" spans="1:23" x14ac:dyDescent="0.25">
      <c r="A13">
        <v>14</v>
      </c>
      <c r="B13" s="1" t="s">
        <v>46</v>
      </c>
      <c r="C13">
        <v>6</v>
      </c>
      <c r="D13" s="2">
        <v>45017.00277777778</v>
      </c>
      <c r="E13" s="2">
        <v>45017.140972222223</v>
      </c>
      <c r="F13" s="1" t="s">
        <v>32</v>
      </c>
      <c r="G13" s="1" t="s">
        <v>35</v>
      </c>
      <c r="H13" s="1" t="s">
        <v>25</v>
      </c>
      <c r="I13">
        <v>45.27</v>
      </c>
      <c r="J13" s="1" t="s">
        <v>38</v>
      </c>
      <c r="K13">
        <v>12</v>
      </c>
      <c r="L13" s="1" t="s">
        <v>22</v>
      </c>
      <c r="M13" s="1">
        <f>SUMIF('cocina'!A:A,sala[[#This Row],[Número de Orden]],'cocina'!K:K)</f>
        <v>326</v>
      </c>
      <c r="N13" s="2">
        <f>sala[[#This Row],[Hora de Salida]]</f>
        <v>45017.140972222223</v>
      </c>
      <c r="O13" s="3">
        <f>IF(sala[[#This Row],[Estado de la Mesa]]="Ocupada",sala[[#This Row],[Hora de Salida]]-sala[[#This Row],[Hora de Llegada]]+15/(24*60),sala[[#This Row],[Hora de Salida]]-sala[[#This Row],[Hora de Llegada]])</f>
        <v>0.14861111111046435</v>
      </c>
      <c r="P13" s="3">
        <f>SUMIF('cocina'!A:A,sala[[#This Row],[Número de Orden]],'cocina'!H:H)/(24*60)</f>
        <v>6.5972222222222224E-2</v>
      </c>
      <c r="Q13" s="3">
        <f>IF((sala[[#This Row],[Tiempo de Permanencia]]-sala[[#This Row],[Tiempo de Preparación]])&gt;0,sala[[#This Row],[Tiempo de Permanencia]]-sala[[#This Row],[Tiempo de Preparación]],0)</f>
        <v>8.2638888888242126E-2</v>
      </c>
      <c r="R13" s="10">
        <f>IF(sala[[#This Row],[Tiempo de degustación]]&gt;0,1,0)</f>
        <v>1</v>
      </c>
      <c r="S13" s="1" t="str">
        <f>WEEKDAY(sala[[#This Row],[Fecha de Factura]],11)&amp;". "&amp;TEXT(sala[[#This Row],[Fecha de Factura]],"dddd")</f>
        <v>6. sábado</v>
      </c>
      <c r="T13" s="4">
        <f>SUMIF('cocina'!A:A,sala[[#This Row],[Número de Orden]],'cocina'!G:G)</f>
        <v>9</v>
      </c>
      <c r="U13" s="4">
        <f>sala[[#This Row],[Tiempo de Preparación]]*24</f>
        <v>1.5833333333333335</v>
      </c>
      <c r="V13">
        <f>sala[[#This Row],[Cobrada]]*sala[[#This Row],[Monto Total de la Cuenta]]</f>
        <v>326</v>
      </c>
      <c r="W13" s="4">
        <f>sala[[#This Row],[Tiempo de Permanencia]]*24</f>
        <v>3.5666666666511446</v>
      </c>
    </row>
    <row r="14" spans="1:23" x14ac:dyDescent="0.25">
      <c r="A14">
        <v>2</v>
      </c>
      <c r="B14" s="1" t="s">
        <v>47</v>
      </c>
      <c r="C14">
        <v>1</v>
      </c>
      <c r="D14" s="2">
        <v>45017.131249999999</v>
      </c>
      <c r="E14" s="2">
        <v>45017.230555555558</v>
      </c>
      <c r="F14" s="1" t="s">
        <v>29</v>
      </c>
      <c r="G14" s="1" t="s">
        <v>14</v>
      </c>
      <c r="H14" s="1" t="s">
        <v>21</v>
      </c>
      <c r="I14">
        <v>22.06</v>
      </c>
      <c r="J14" s="1" t="s">
        <v>38</v>
      </c>
      <c r="K14">
        <v>13</v>
      </c>
      <c r="L14" s="1" t="s">
        <v>27</v>
      </c>
      <c r="M14" s="1">
        <f>SUMIF('cocina'!A:A,sala[[#This Row],[Número de Orden]],'cocina'!K:K)</f>
        <v>87</v>
      </c>
      <c r="N14" s="2">
        <f>sala[[#This Row],[Hora de Salida]]</f>
        <v>45017.230555555558</v>
      </c>
      <c r="O14" s="3">
        <f>IF(sala[[#This Row],[Estado de la Mesa]]="Ocupada",sala[[#This Row],[Hora de Salida]]-sala[[#This Row],[Hora de Llegada]]+15/(24*60),sala[[#This Row],[Hora de Salida]]-sala[[#This Row],[Hora de Llegada]])</f>
        <v>0.10972222222577936</v>
      </c>
      <c r="P14" s="3">
        <f>SUMIF('cocina'!A:A,sala[[#This Row],[Número de Orden]],'cocina'!H:H)/(24*60)</f>
        <v>4.0972222222222222E-2</v>
      </c>
      <c r="Q14" s="3">
        <f>IF((sala[[#This Row],[Tiempo de Permanencia]]-sala[[#This Row],[Tiempo de Preparación]])&gt;0,sala[[#This Row],[Tiempo de Permanencia]]-sala[[#This Row],[Tiempo de Preparación]],0)</f>
        <v>6.8750000003557132E-2</v>
      </c>
      <c r="R14" s="10">
        <f>IF(sala[[#This Row],[Tiempo de degustación]]&gt;0,1,0)</f>
        <v>1</v>
      </c>
      <c r="S14" s="1" t="str">
        <f>WEEKDAY(sala[[#This Row],[Fecha de Factura]],11)&amp;". "&amp;TEXT(sala[[#This Row],[Fecha de Factura]],"dddd")</f>
        <v>6. sábado</v>
      </c>
      <c r="T14" s="4">
        <f>SUMIF('cocina'!A:A,sala[[#This Row],[Número de Orden]],'cocina'!G:G)</f>
        <v>3</v>
      </c>
      <c r="U14" s="4">
        <f>sala[[#This Row],[Tiempo de Preparación]]*24</f>
        <v>0.98333333333333339</v>
      </c>
      <c r="V14">
        <f>sala[[#This Row],[Cobrada]]*sala[[#This Row],[Monto Total de la Cuenta]]</f>
        <v>87</v>
      </c>
      <c r="W14" s="4">
        <f>sala[[#This Row],[Tiempo de Permanencia]]*24</f>
        <v>2.6333333334187046</v>
      </c>
    </row>
    <row r="15" spans="1:23" x14ac:dyDescent="0.25">
      <c r="A15">
        <v>16</v>
      </c>
      <c r="B15" s="1" t="s">
        <v>49</v>
      </c>
      <c r="C15">
        <v>6</v>
      </c>
      <c r="D15" s="2">
        <v>45017.012499999997</v>
      </c>
      <c r="E15" s="2">
        <v>45017.081944444442</v>
      </c>
      <c r="F15" s="1" t="s">
        <v>24</v>
      </c>
      <c r="G15" s="1" t="s">
        <v>14</v>
      </c>
      <c r="H15" s="1" t="s">
        <v>21</v>
      </c>
      <c r="I15">
        <v>48.76</v>
      </c>
      <c r="J15" s="1" t="s">
        <v>26</v>
      </c>
      <c r="K15">
        <v>14</v>
      </c>
      <c r="L15" s="1" t="s">
        <v>33</v>
      </c>
      <c r="M15" s="1">
        <f>SUMIF('cocina'!A:A,sala[[#This Row],[Número de Orden]],'cocina'!K:K)</f>
        <v>129</v>
      </c>
      <c r="N15" s="2">
        <f>sala[[#This Row],[Hora de Salida]]</f>
        <v>45017.081944444442</v>
      </c>
      <c r="O15" s="3">
        <f>IF(sala[[#This Row],[Estado de la Mesa]]="Ocupada",sala[[#This Row],[Hora de Salida]]-sala[[#This Row],[Hora de Llegada]]+15/(24*60),sala[[#This Row],[Hora de Salida]]-sala[[#This Row],[Hora de Llegada]])</f>
        <v>6.9444444445252884E-2</v>
      </c>
      <c r="P15" s="3">
        <f>SUMIF('cocina'!A:A,sala[[#This Row],[Número de Orden]],'cocina'!H:H)/(24*60)</f>
        <v>0.10694444444444444</v>
      </c>
      <c r="Q15" s="3">
        <f>IF((sala[[#This Row],[Tiempo de Permanencia]]-sala[[#This Row],[Tiempo de Preparación]])&gt;0,sala[[#This Row],[Tiempo de Permanencia]]-sala[[#This Row],[Tiempo de Preparación]],0)</f>
        <v>0</v>
      </c>
      <c r="R15" s="10">
        <f>IF(sala[[#This Row],[Tiempo de degustación]]&gt;0,1,0)</f>
        <v>0</v>
      </c>
      <c r="S15" s="1" t="str">
        <f>WEEKDAY(sala[[#This Row],[Fecha de Factura]],11)&amp;". "&amp;TEXT(sala[[#This Row],[Fecha de Factura]],"dddd")</f>
        <v>6. sábado</v>
      </c>
      <c r="T15" s="4">
        <f>SUMIF('cocina'!A:A,sala[[#This Row],[Número de Orden]],'cocina'!G:G)</f>
        <v>5</v>
      </c>
      <c r="U15" s="4">
        <f>sala[[#This Row],[Tiempo de Preparación]]*24</f>
        <v>2.5666666666666664</v>
      </c>
      <c r="V15">
        <f>sala[[#This Row],[Cobrada]]*sala[[#This Row],[Monto Total de la Cuenta]]</f>
        <v>0</v>
      </c>
      <c r="W15" s="4">
        <f>sala[[#This Row],[Tiempo de Permanencia]]*24</f>
        <v>1.6666666666860692</v>
      </c>
    </row>
    <row r="16" spans="1:23" x14ac:dyDescent="0.25">
      <c r="A16">
        <v>6</v>
      </c>
      <c r="B16" s="1" t="s">
        <v>50</v>
      </c>
      <c r="C16">
        <v>4</v>
      </c>
      <c r="D16" s="2">
        <v>45017.14166666667</v>
      </c>
      <c r="E16" s="2">
        <v>45017.207638888889</v>
      </c>
      <c r="F16" s="1" t="s">
        <v>19</v>
      </c>
      <c r="G16" s="1" t="s">
        <v>20</v>
      </c>
      <c r="H16" s="1" t="s">
        <v>25</v>
      </c>
      <c r="I16">
        <v>28.77</v>
      </c>
      <c r="J16" s="1" t="s">
        <v>38</v>
      </c>
      <c r="K16">
        <v>15</v>
      </c>
      <c r="L16" s="1" t="s">
        <v>44</v>
      </c>
      <c r="M16" s="1">
        <f>SUMIF('cocina'!A:A,sala[[#This Row],[Número de Orden]],'cocina'!K:K)</f>
        <v>224</v>
      </c>
      <c r="N16" s="2">
        <f>sala[[#This Row],[Hora de Salida]]</f>
        <v>45017.207638888889</v>
      </c>
      <c r="O16" s="3">
        <f>IF(sala[[#This Row],[Estado de la Mesa]]="Ocupada",sala[[#This Row],[Hora de Salida]]-sala[[#This Row],[Hora de Llegada]]+15/(24*60),sala[[#This Row],[Hora de Salida]]-sala[[#This Row],[Hora de Llegada]])</f>
        <v>7.6388888885655135E-2</v>
      </c>
      <c r="P16" s="3">
        <f>SUMIF('cocina'!A:A,sala[[#This Row],[Número de Orden]],'cocina'!H:H)/(24*60)</f>
        <v>7.1527777777777773E-2</v>
      </c>
      <c r="Q16" s="3">
        <f>IF((sala[[#This Row],[Tiempo de Permanencia]]-sala[[#This Row],[Tiempo de Preparación]])&gt;0,sala[[#This Row],[Tiempo de Permanencia]]-sala[[#This Row],[Tiempo de Preparación]],0)</f>
        <v>4.8611111078773611E-3</v>
      </c>
      <c r="R16" s="10">
        <f>IF(sala[[#This Row],[Tiempo de degustación]]&gt;0,1,0)</f>
        <v>1</v>
      </c>
      <c r="S16" s="1" t="str">
        <f>WEEKDAY(sala[[#This Row],[Fecha de Factura]],11)&amp;". "&amp;TEXT(sala[[#This Row],[Fecha de Factura]],"dddd")</f>
        <v>6. sábado</v>
      </c>
      <c r="T16" s="4">
        <f>SUMIF('cocina'!A:A,sala[[#This Row],[Número de Orden]],'cocina'!G:G)</f>
        <v>8</v>
      </c>
      <c r="U16" s="4">
        <f>sala[[#This Row],[Tiempo de Preparación]]*24</f>
        <v>1.7166666666666666</v>
      </c>
      <c r="V16">
        <f>sala[[#This Row],[Cobrada]]*sala[[#This Row],[Monto Total de la Cuenta]]</f>
        <v>224</v>
      </c>
      <c r="W16" s="4">
        <f>sala[[#This Row],[Tiempo de Permanencia]]*24</f>
        <v>1.8333333332557231</v>
      </c>
    </row>
    <row r="17" spans="1:23" x14ac:dyDescent="0.25">
      <c r="A17">
        <v>20</v>
      </c>
      <c r="B17" s="1" t="s">
        <v>51</v>
      </c>
      <c r="C17">
        <v>5</v>
      </c>
      <c r="D17" s="2">
        <v>45017.104861111111</v>
      </c>
      <c r="E17" s="2">
        <v>45017.183333333334</v>
      </c>
      <c r="F17" s="1" t="s">
        <v>32</v>
      </c>
      <c r="G17" s="1" t="s">
        <v>14</v>
      </c>
      <c r="H17" s="1" t="s">
        <v>21</v>
      </c>
      <c r="I17">
        <v>37.9</v>
      </c>
      <c r="J17" s="1" t="s">
        <v>16</v>
      </c>
      <c r="K17">
        <v>16</v>
      </c>
      <c r="L17" s="1" t="s">
        <v>42</v>
      </c>
      <c r="M17" s="1">
        <f>SUMIF('cocina'!A:A,sala[[#This Row],[Número de Orden]],'cocina'!K:K)</f>
        <v>28</v>
      </c>
      <c r="N17" s="2">
        <f>sala[[#This Row],[Hora de Salida]]</f>
        <v>45017.183333333334</v>
      </c>
      <c r="O17" s="3">
        <f>IF(sala[[#This Row],[Estado de la Mesa]]="Ocupada",sala[[#This Row],[Hora de Salida]]-sala[[#This Row],[Hora de Llegada]]+15/(24*60),sala[[#This Row],[Hora de Salida]]-sala[[#This Row],[Hora de Llegada]])</f>
        <v>7.8472222223354038E-2</v>
      </c>
      <c r="P17" s="3">
        <f>SUMIF('cocina'!A:A,sala[[#This Row],[Número de Orden]],'cocina'!H:H)/(24*60)</f>
        <v>2.6388888888888889E-2</v>
      </c>
      <c r="Q17" s="3">
        <f>IF((sala[[#This Row],[Tiempo de Permanencia]]-sala[[#This Row],[Tiempo de Preparación]])&gt;0,sala[[#This Row],[Tiempo de Permanencia]]-sala[[#This Row],[Tiempo de Preparación]],0)</f>
        <v>5.2083333334465146E-2</v>
      </c>
      <c r="R17" s="10">
        <f>IF(sala[[#This Row],[Tiempo de degustación]]&gt;0,1,0)</f>
        <v>1</v>
      </c>
      <c r="S17" s="1" t="str">
        <f>WEEKDAY(sala[[#This Row],[Fecha de Factura]],11)&amp;". "&amp;TEXT(sala[[#This Row],[Fecha de Factura]],"dddd")</f>
        <v>6. sábado</v>
      </c>
      <c r="T17" s="4">
        <f>SUMIF('cocina'!A:A,sala[[#This Row],[Número de Orden]],'cocina'!G:G)</f>
        <v>1</v>
      </c>
      <c r="U17" s="4">
        <f>sala[[#This Row],[Tiempo de Preparación]]*24</f>
        <v>0.6333333333333333</v>
      </c>
      <c r="V17">
        <f>sala[[#This Row],[Cobrada]]*sala[[#This Row],[Monto Total de la Cuenta]]</f>
        <v>28</v>
      </c>
      <c r="W17" s="4">
        <f>sala[[#This Row],[Tiempo de Permanencia]]*24</f>
        <v>1.8833333333604969</v>
      </c>
    </row>
    <row r="18" spans="1:23" x14ac:dyDescent="0.25">
      <c r="A18">
        <v>14</v>
      </c>
      <c r="B18" s="1" t="s">
        <v>53</v>
      </c>
      <c r="C18">
        <v>6</v>
      </c>
      <c r="D18" s="2">
        <v>45017.006249999999</v>
      </c>
      <c r="E18" s="2">
        <v>45017.143750000003</v>
      </c>
      <c r="F18" s="1" t="s">
        <v>24</v>
      </c>
      <c r="G18" s="1" t="s">
        <v>20</v>
      </c>
      <c r="H18" s="1" t="s">
        <v>25</v>
      </c>
      <c r="I18">
        <v>12.17</v>
      </c>
      <c r="J18" s="1" t="s">
        <v>26</v>
      </c>
      <c r="K18">
        <v>17</v>
      </c>
      <c r="L18" s="1" t="s">
        <v>54</v>
      </c>
      <c r="M18" s="1">
        <f>SUMIF('cocina'!A:A,sala[[#This Row],[Número de Orden]],'cocina'!K:K)</f>
        <v>137</v>
      </c>
      <c r="N18" s="2">
        <f>sala[[#This Row],[Hora de Salida]]</f>
        <v>45017.143750000003</v>
      </c>
      <c r="O18" s="3">
        <f>IF(sala[[#This Row],[Estado de la Mesa]]="Ocupada",sala[[#This Row],[Hora de Salida]]-sala[[#This Row],[Hora de Llegada]]+15/(24*60),sala[[#This Row],[Hora de Salida]]-sala[[#This Row],[Hora de Llegada]])</f>
        <v>0.13750000000436557</v>
      </c>
      <c r="P18" s="3">
        <f>SUMIF('cocina'!A:A,sala[[#This Row],[Número de Orden]],'cocina'!H:H)/(24*60)</f>
        <v>0.10972222222222222</v>
      </c>
      <c r="Q18" s="3">
        <f>IF((sala[[#This Row],[Tiempo de Permanencia]]-sala[[#This Row],[Tiempo de Preparación]])&gt;0,sala[[#This Row],[Tiempo de Permanencia]]-sala[[#This Row],[Tiempo de Preparación]],0)</f>
        <v>2.7777777782143354E-2</v>
      </c>
      <c r="R18" s="10">
        <f>IF(sala[[#This Row],[Tiempo de degustación]]&gt;0,1,0)</f>
        <v>1</v>
      </c>
      <c r="S18" s="1" t="str">
        <f>WEEKDAY(sala[[#This Row],[Fecha de Factura]],11)&amp;". "&amp;TEXT(sala[[#This Row],[Fecha de Factura]],"dddd")</f>
        <v>6. sábado</v>
      </c>
      <c r="T18" s="4">
        <f>SUMIF('cocina'!A:A,sala[[#This Row],[Número de Orden]],'cocina'!G:G)</f>
        <v>6</v>
      </c>
      <c r="U18" s="4">
        <f>sala[[#This Row],[Tiempo de Preparación]]*24</f>
        <v>2.6333333333333333</v>
      </c>
      <c r="V18">
        <f>sala[[#This Row],[Cobrada]]*sala[[#This Row],[Monto Total de la Cuenta]]</f>
        <v>137</v>
      </c>
      <c r="W18" s="4">
        <f>sala[[#This Row],[Tiempo de Permanencia]]*24</f>
        <v>3.3000000001047738</v>
      </c>
    </row>
    <row r="19" spans="1:23" x14ac:dyDescent="0.25">
      <c r="A19">
        <v>9</v>
      </c>
      <c r="B19" s="1" t="s">
        <v>55</v>
      </c>
      <c r="C19">
        <v>2</v>
      </c>
      <c r="D19" s="2">
        <v>45017.087500000001</v>
      </c>
      <c r="E19" s="2">
        <v>45017.18472222222</v>
      </c>
      <c r="F19" s="1" t="s">
        <v>24</v>
      </c>
      <c r="G19" s="1" t="s">
        <v>20</v>
      </c>
      <c r="H19" s="1" t="s">
        <v>25</v>
      </c>
      <c r="I19">
        <v>33.090000000000003</v>
      </c>
      <c r="J19" s="1" t="s">
        <v>26</v>
      </c>
      <c r="K19">
        <v>18</v>
      </c>
      <c r="L19" s="1" t="s">
        <v>22</v>
      </c>
      <c r="M19" s="1">
        <f>SUMIF('cocina'!A:A,sala[[#This Row],[Número de Orden]],'cocina'!K:K)</f>
        <v>251</v>
      </c>
      <c r="N19" s="2">
        <f>sala[[#This Row],[Hora de Salida]]</f>
        <v>45017.18472222222</v>
      </c>
      <c r="O19" s="3">
        <f>IF(sala[[#This Row],[Estado de la Mesa]]="Ocupada",sala[[#This Row],[Hora de Salida]]-sala[[#This Row],[Hora de Llegada]]+15/(24*60),sala[[#This Row],[Hora de Salida]]-sala[[#This Row],[Hora de Llegada]])</f>
        <v>9.7222222218988463E-2</v>
      </c>
      <c r="P19" s="3">
        <f>SUMIF('cocina'!A:A,sala[[#This Row],[Número de Orden]],'cocina'!H:H)/(24*60)</f>
        <v>9.3055555555555558E-2</v>
      </c>
      <c r="Q19" s="3">
        <f>IF((sala[[#This Row],[Tiempo de Permanencia]]-sala[[#This Row],[Tiempo de Preparación]])&gt;0,sala[[#This Row],[Tiempo de Permanencia]]-sala[[#This Row],[Tiempo de Preparación]],0)</f>
        <v>4.1666666634329053E-3</v>
      </c>
      <c r="R19" s="10">
        <f>IF(sala[[#This Row],[Tiempo de degustación]]&gt;0,1,0)</f>
        <v>1</v>
      </c>
      <c r="S19" s="1" t="str">
        <f>WEEKDAY(sala[[#This Row],[Fecha de Factura]],11)&amp;". "&amp;TEXT(sala[[#This Row],[Fecha de Factura]],"dddd")</f>
        <v>6. sábado</v>
      </c>
      <c r="T19" s="4">
        <f>SUMIF('cocina'!A:A,sala[[#This Row],[Número de Orden]],'cocina'!G:G)</f>
        <v>8</v>
      </c>
      <c r="U19" s="4">
        <f>sala[[#This Row],[Tiempo de Preparación]]*24</f>
        <v>2.2333333333333334</v>
      </c>
      <c r="V19">
        <f>sala[[#This Row],[Cobrada]]*sala[[#This Row],[Monto Total de la Cuenta]]</f>
        <v>251</v>
      </c>
      <c r="W19" s="4">
        <f>sala[[#This Row],[Tiempo de Permanencia]]*24</f>
        <v>2.3333333332557231</v>
      </c>
    </row>
    <row r="20" spans="1:23" x14ac:dyDescent="0.25">
      <c r="A20">
        <v>18</v>
      </c>
      <c r="B20" s="1" t="s">
        <v>56</v>
      </c>
      <c r="C20">
        <v>3</v>
      </c>
      <c r="D20" s="2">
        <v>45017.024305555555</v>
      </c>
      <c r="E20" s="2">
        <v>45017.145138888889</v>
      </c>
      <c r="F20" s="1" t="s">
        <v>24</v>
      </c>
      <c r="G20" s="1" t="s">
        <v>14</v>
      </c>
      <c r="H20" s="1" t="s">
        <v>25</v>
      </c>
      <c r="I20">
        <v>17.45</v>
      </c>
      <c r="J20" s="1" t="s">
        <v>26</v>
      </c>
      <c r="K20">
        <v>19</v>
      </c>
      <c r="L20" s="1" t="s">
        <v>57</v>
      </c>
      <c r="M20" s="1">
        <f>SUMIF('cocina'!A:A,sala[[#This Row],[Número de Orden]],'cocina'!K:K)</f>
        <v>80</v>
      </c>
      <c r="N20" s="2">
        <f>sala[[#This Row],[Hora de Salida]]</f>
        <v>45017.145138888889</v>
      </c>
      <c r="O20" s="3">
        <f>IF(sala[[#This Row],[Estado de la Mesa]]="Ocupada",sala[[#This Row],[Hora de Salida]]-sala[[#This Row],[Hora de Llegada]]+15/(24*60),sala[[#This Row],[Hora de Salida]]-sala[[#This Row],[Hora de Llegada]])</f>
        <v>0.12083333333430346</v>
      </c>
      <c r="P20" s="3">
        <f>SUMIF('cocina'!A:A,sala[[#This Row],[Número de Orden]],'cocina'!H:H)/(24*60)</f>
        <v>3.0555555555555555E-2</v>
      </c>
      <c r="Q20" s="3">
        <f>IF((sala[[#This Row],[Tiempo de Permanencia]]-sala[[#This Row],[Tiempo de Preparación]])&gt;0,sala[[#This Row],[Tiempo de Permanencia]]-sala[[#This Row],[Tiempo de Preparación]],0)</f>
        <v>9.0277777778747903E-2</v>
      </c>
      <c r="R20" s="10">
        <f>IF(sala[[#This Row],[Tiempo de degustación]]&gt;0,1,0)</f>
        <v>1</v>
      </c>
      <c r="S20" s="1" t="str">
        <f>WEEKDAY(sala[[#This Row],[Fecha de Factura]],11)&amp;". "&amp;TEXT(sala[[#This Row],[Fecha de Factura]],"dddd")</f>
        <v>6. sábado</v>
      </c>
      <c r="T20" s="4">
        <f>SUMIF('cocina'!A:A,sala[[#This Row],[Número de Orden]],'cocina'!G:G)</f>
        <v>2</v>
      </c>
      <c r="U20" s="4">
        <f>sala[[#This Row],[Tiempo de Preparación]]*24</f>
        <v>0.73333333333333328</v>
      </c>
      <c r="V20">
        <f>sala[[#This Row],[Cobrada]]*sala[[#This Row],[Monto Total de la Cuenta]]</f>
        <v>80</v>
      </c>
      <c r="W20" s="4">
        <f>sala[[#This Row],[Tiempo de Permanencia]]*24</f>
        <v>2.9000000000232831</v>
      </c>
    </row>
    <row r="21" spans="1:23" x14ac:dyDescent="0.25">
      <c r="A21">
        <v>8</v>
      </c>
      <c r="B21" s="1" t="s">
        <v>59</v>
      </c>
      <c r="C21">
        <v>2</v>
      </c>
      <c r="D21" s="2">
        <v>45017.059027777781</v>
      </c>
      <c r="E21" s="2">
        <v>45017.216666666667</v>
      </c>
      <c r="F21" s="1" t="s">
        <v>13</v>
      </c>
      <c r="G21" s="1" t="s">
        <v>14</v>
      </c>
      <c r="H21" s="1" t="s">
        <v>25</v>
      </c>
      <c r="I21">
        <v>31.7</v>
      </c>
      <c r="J21" s="1" t="s">
        <v>16</v>
      </c>
      <c r="K21">
        <v>20</v>
      </c>
      <c r="L21" s="1" t="s">
        <v>57</v>
      </c>
      <c r="M21" s="1">
        <f>SUMIF('cocina'!A:A,sala[[#This Row],[Número de Orden]],'cocina'!K:K)</f>
        <v>178</v>
      </c>
      <c r="N21" s="2">
        <f>sala[[#This Row],[Hora de Salida]]</f>
        <v>45017.216666666667</v>
      </c>
      <c r="O21" s="3">
        <f>IF(sala[[#This Row],[Estado de la Mesa]]="Ocupada",sala[[#This Row],[Hora de Salida]]-sala[[#This Row],[Hora de Llegada]]+15/(24*60),sala[[#This Row],[Hora de Salida]]-sala[[#This Row],[Hora de Llegada]])</f>
        <v>0.15763888888614019</v>
      </c>
      <c r="P21" s="3">
        <f>SUMIF('cocina'!A:A,sala[[#This Row],[Número de Orden]],'cocina'!H:H)/(24*60)</f>
        <v>4.8611111111111112E-2</v>
      </c>
      <c r="Q21" s="3">
        <f>IF((sala[[#This Row],[Tiempo de Permanencia]]-sala[[#This Row],[Tiempo de Preparación]])&gt;0,sala[[#This Row],[Tiempo de Permanencia]]-sala[[#This Row],[Tiempo de Preparación]],0)</f>
        <v>0.10902777777502909</v>
      </c>
      <c r="R21" s="10">
        <f>IF(sala[[#This Row],[Tiempo de degustación]]&gt;0,1,0)</f>
        <v>1</v>
      </c>
      <c r="S21" s="1" t="str">
        <f>WEEKDAY(sala[[#This Row],[Fecha de Factura]],11)&amp;". "&amp;TEXT(sala[[#This Row],[Fecha de Factura]],"dddd")</f>
        <v>6. sábado</v>
      </c>
      <c r="T21" s="4">
        <f>SUMIF('cocina'!A:A,sala[[#This Row],[Número de Orden]],'cocina'!G:G)</f>
        <v>6</v>
      </c>
      <c r="U21" s="4">
        <f>sala[[#This Row],[Tiempo de Preparación]]*24</f>
        <v>1.1666666666666667</v>
      </c>
      <c r="V21">
        <f>sala[[#This Row],[Cobrada]]*sala[[#This Row],[Monto Total de la Cuenta]]</f>
        <v>178</v>
      </c>
      <c r="W21" s="4">
        <f>sala[[#This Row],[Tiempo de Permanencia]]*24</f>
        <v>3.7833333332673647</v>
      </c>
    </row>
    <row r="22" spans="1:23" x14ac:dyDescent="0.25">
      <c r="A22">
        <v>12</v>
      </c>
      <c r="B22" s="1" t="s">
        <v>60</v>
      </c>
      <c r="C22">
        <v>2</v>
      </c>
      <c r="D22" s="2">
        <v>45017.152083333334</v>
      </c>
      <c r="E22" s="2">
        <v>45017.244444444441</v>
      </c>
      <c r="F22" s="1" t="s">
        <v>13</v>
      </c>
      <c r="G22" s="1" t="s">
        <v>14</v>
      </c>
      <c r="H22" s="1" t="s">
        <v>25</v>
      </c>
      <c r="I22">
        <v>20.53</v>
      </c>
      <c r="J22" s="1" t="s">
        <v>16</v>
      </c>
      <c r="K22">
        <v>21</v>
      </c>
      <c r="L22" s="1" t="s">
        <v>44</v>
      </c>
      <c r="M22" s="1">
        <f>SUMIF('cocina'!A:A,sala[[#This Row],[Número de Orden]],'cocina'!K:K)</f>
        <v>274</v>
      </c>
      <c r="N22" s="2">
        <f>sala[[#This Row],[Hora de Salida]]</f>
        <v>45017.244444444441</v>
      </c>
      <c r="O22" s="3">
        <f>IF(sala[[#This Row],[Estado de la Mesa]]="Ocupada",sala[[#This Row],[Hora de Salida]]-sala[[#This Row],[Hora de Llegada]]+15/(24*60),sala[[#This Row],[Hora de Salida]]-sala[[#This Row],[Hora de Llegada]])</f>
        <v>9.2361111106583849E-2</v>
      </c>
      <c r="P22" s="3">
        <f>SUMIF('cocina'!A:A,sala[[#This Row],[Número de Orden]],'cocina'!H:H)/(24*60)</f>
        <v>0.10555555555555556</v>
      </c>
      <c r="Q22" s="3">
        <f>IF((sala[[#This Row],[Tiempo de Permanencia]]-sala[[#This Row],[Tiempo de Preparación]])&gt;0,sala[[#This Row],[Tiempo de Permanencia]]-sala[[#This Row],[Tiempo de Preparación]],0)</f>
        <v>0</v>
      </c>
      <c r="R22" s="10">
        <f>IF(sala[[#This Row],[Tiempo de degustación]]&gt;0,1,0)</f>
        <v>0</v>
      </c>
      <c r="S22" s="1" t="str">
        <f>WEEKDAY(sala[[#This Row],[Fecha de Factura]],11)&amp;". "&amp;TEXT(sala[[#This Row],[Fecha de Factura]],"dddd")</f>
        <v>6. sábado</v>
      </c>
      <c r="T22" s="4">
        <f>SUMIF('cocina'!A:A,sala[[#This Row],[Número de Orden]],'cocina'!G:G)</f>
        <v>9</v>
      </c>
      <c r="U22" s="4">
        <f>sala[[#This Row],[Tiempo de Preparación]]*24</f>
        <v>2.5333333333333332</v>
      </c>
      <c r="V22">
        <f>sala[[#This Row],[Cobrada]]*sala[[#This Row],[Monto Total de la Cuenta]]</f>
        <v>0</v>
      </c>
      <c r="W22" s="4">
        <f>sala[[#This Row],[Tiempo de Permanencia]]*24</f>
        <v>2.2166666665580124</v>
      </c>
    </row>
    <row r="23" spans="1:23" x14ac:dyDescent="0.25">
      <c r="A23">
        <v>15</v>
      </c>
      <c r="B23" s="1" t="s">
        <v>61</v>
      </c>
      <c r="C23">
        <v>1</v>
      </c>
      <c r="D23" s="2">
        <v>45017.094444444447</v>
      </c>
      <c r="E23" s="2">
        <v>45017.199305555558</v>
      </c>
      <c r="F23" s="1" t="s">
        <v>32</v>
      </c>
      <c r="G23" s="1" t="s">
        <v>14</v>
      </c>
      <c r="H23" s="1" t="s">
        <v>25</v>
      </c>
      <c r="I23">
        <v>45.41</v>
      </c>
      <c r="J23" s="1" t="s">
        <v>26</v>
      </c>
      <c r="K23">
        <v>22</v>
      </c>
      <c r="L23" s="1" t="s">
        <v>54</v>
      </c>
      <c r="M23" s="1">
        <f>SUMIF('cocina'!A:A,sala[[#This Row],[Número de Orden]],'cocina'!K:K)</f>
        <v>213</v>
      </c>
      <c r="N23" s="2">
        <f>sala[[#This Row],[Hora de Salida]]</f>
        <v>45017.199305555558</v>
      </c>
      <c r="O23" s="3">
        <f>IF(sala[[#This Row],[Estado de la Mesa]]="Ocupada",sala[[#This Row],[Hora de Salida]]-sala[[#This Row],[Hora de Llegada]]+15/(24*60),sala[[#This Row],[Hora de Salida]]-sala[[#This Row],[Hora de Llegada]])</f>
        <v>0.10486111111094942</v>
      </c>
      <c r="P23" s="3">
        <f>SUMIF('cocina'!A:A,sala[[#This Row],[Número de Orden]],'cocina'!H:H)/(24*60)</f>
        <v>8.5416666666666669E-2</v>
      </c>
      <c r="Q23" s="3">
        <f>IF((sala[[#This Row],[Tiempo de Permanencia]]-sala[[#This Row],[Tiempo de Preparación]])&gt;0,sala[[#This Row],[Tiempo de Permanencia]]-sala[[#This Row],[Tiempo de Preparación]],0)</f>
        <v>1.9444444444282755E-2</v>
      </c>
      <c r="R23" s="10">
        <f>IF(sala[[#This Row],[Tiempo de degustación]]&gt;0,1,0)</f>
        <v>1</v>
      </c>
      <c r="S23" s="1" t="str">
        <f>WEEKDAY(sala[[#This Row],[Fecha de Factura]],11)&amp;". "&amp;TEXT(sala[[#This Row],[Fecha de Factura]],"dddd")</f>
        <v>6. sábado</v>
      </c>
      <c r="T23" s="4">
        <f>SUMIF('cocina'!A:A,sala[[#This Row],[Número de Orden]],'cocina'!G:G)</f>
        <v>7</v>
      </c>
      <c r="U23" s="4">
        <f>sala[[#This Row],[Tiempo de Preparación]]*24</f>
        <v>2.0499999999999998</v>
      </c>
      <c r="V23">
        <f>sala[[#This Row],[Cobrada]]*sala[[#This Row],[Monto Total de la Cuenta]]</f>
        <v>213</v>
      </c>
      <c r="W23" s="4">
        <f>sala[[#This Row],[Tiempo de Permanencia]]*24</f>
        <v>2.5166666666627862</v>
      </c>
    </row>
    <row r="24" spans="1:23" x14ac:dyDescent="0.25">
      <c r="A24">
        <v>1</v>
      </c>
      <c r="B24" s="1" t="s">
        <v>62</v>
      </c>
      <c r="C24">
        <v>5</v>
      </c>
      <c r="D24" s="2">
        <v>45017.113888888889</v>
      </c>
      <c r="E24" s="2">
        <v>45017.17291666667</v>
      </c>
      <c r="F24" s="1" t="s">
        <v>29</v>
      </c>
      <c r="G24" s="1" t="s">
        <v>35</v>
      </c>
      <c r="H24" s="1" t="s">
        <v>25</v>
      </c>
      <c r="I24">
        <v>38.46</v>
      </c>
      <c r="J24" s="1" t="s">
        <v>26</v>
      </c>
      <c r="K24">
        <v>23</v>
      </c>
      <c r="L24" s="1" t="s">
        <v>57</v>
      </c>
      <c r="M24" s="1">
        <f>SUMIF('cocina'!A:A,sala[[#This Row],[Número de Orden]],'cocina'!K:K)</f>
        <v>138</v>
      </c>
      <c r="N24" s="2">
        <f>sala[[#This Row],[Hora de Salida]]</f>
        <v>45017.17291666667</v>
      </c>
      <c r="O24" s="3">
        <f>IF(sala[[#This Row],[Estado de la Mesa]]="Ocupada",sala[[#This Row],[Hora de Salida]]-sala[[#This Row],[Hora de Llegada]]+15/(24*60),sala[[#This Row],[Hora de Salida]]-sala[[#This Row],[Hora de Llegada]])</f>
        <v>5.9027777781011537E-2</v>
      </c>
      <c r="P24" s="3">
        <f>SUMIF('cocina'!A:A,sala[[#This Row],[Número de Orden]],'cocina'!H:H)/(24*60)</f>
        <v>4.3749999999999997E-2</v>
      </c>
      <c r="Q24" s="3">
        <f>IF((sala[[#This Row],[Tiempo de Permanencia]]-sala[[#This Row],[Tiempo de Preparación]])&gt;0,sala[[#This Row],[Tiempo de Permanencia]]-sala[[#This Row],[Tiempo de Preparación]],0)</f>
        <v>1.5277777781011539E-2</v>
      </c>
      <c r="R24" s="10">
        <f>IF(sala[[#This Row],[Tiempo de degustación]]&gt;0,1,0)</f>
        <v>1</v>
      </c>
      <c r="S24" s="1" t="str">
        <f>WEEKDAY(sala[[#This Row],[Fecha de Factura]],11)&amp;". "&amp;TEXT(sala[[#This Row],[Fecha de Factura]],"dddd")</f>
        <v>6. sábado</v>
      </c>
      <c r="T24" s="4">
        <f>SUMIF('cocina'!A:A,sala[[#This Row],[Número de Orden]],'cocina'!G:G)</f>
        <v>6</v>
      </c>
      <c r="U24" s="4">
        <f>sala[[#This Row],[Tiempo de Preparación]]*24</f>
        <v>1.0499999999999998</v>
      </c>
      <c r="V24">
        <f>sala[[#This Row],[Cobrada]]*sala[[#This Row],[Monto Total de la Cuenta]]</f>
        <v>138</v>
      </c>
      <c r="W24" s="4">
        <f>sala[[#This Row],[Tiempo de Permanencia]]*24</f>
        <v>1.4166666667442769</v>
      </c>
    </row>
    <row r="25" spans="1:23" x14ac:dyDescent="0.25">
      <c r="A25">
        <v>5</v>
      </c>
      <c r="B25" s="1" t="s">
        <v>63</v>
      </c>
      <c r="C25">
        <v>5</v>
      </c>
      <c r="D25" s="2">
        <v>45017.125694444447</v>
      </c>
      <c r="E25" s="2">
        <v>45017.263888888891</v>
      </c>
      <c r="F25" s="1" t="s">
        <v>13</v>
      </c>
      <c r="G25" s="1" t="s">
        <v>14</v>
      </c>
      <c r="H25" s="1" t="s">
        <v>25</v>
      </c>
      <c r="I25">
        <v>38.18</v>
      </c>
      <c r="J25" s="1" t="s">
        <v>38</v>
      </c>
      <c r="K25">
        <v>24</v>
      </c>
      <c r="L25" s="1" t="s">
        <v>39</v>
      </c>
      <c r="M25" s="1">
        <f>SUMIF('cocina'!A:A,sala[[#This Row],[Número de Orden]],'cocina'!K:K)</f>
        <v>233</v>
      </c>
      <c r="N25" s="2">
        <f>sala[[#This Row],[Hora de Salida]]</f>
        <v>45017.263888888891</v>
      </c>
      <c r="O25" s="3">
        <f>IF(sala[[#This Row],[Estado de la Mesa]]="Ocupada",sala[[#This Row],[Hora de Salida]]-sala[[#This Row],[Hora de Llegada]]+15/(24*60),sala[[#This Row],[Hora de Salida]]-sala[[#This Row],[Hora de Llegada]])</f>
        <v>0.14861111111046435</v>
      </c>
      <c r="P25" s="3">
        <f>SUMIF('cocina'!A:A,sala[[#This Row],[Número de Orden]],'cocina'!H:H)/(24*60)</f>
        <v>0.125</v>
      </c>
      <c r="Q25" s="3">
        <f>IF((sala[[#This Row],[Tiempo de Permanencia]]-sala[[#This Row],[Tiempo de Preparación]])&gt;0,sala[[#This Row],[Tiempo de Permanencia]]-sala[[#This Row],[Tiempo de Preparación]],0)</f>
        <v>2.361111111046435E-2</v>
      </c>
      <c r="R25" s="10">
        <f>IF(sala[[#This Row],[Tiempo de degustación]]&gt;0,1,0)</f>
        <v>1</v>
      </c>
      <c r="S25" s="1" t="str">
        <f>WEEKDAY(sala[[#This Row],[Fecha de Factura]],11)&amp;". "&amp;TEXT(sala[[#This Row],[Fecha de Factura]],"dddd")</f>
        <v>6. sábado</v>
      </c>
      <c r="T25" s="4">
        <f>SUMIF('cocina'!A:A,sala[[#This Row],[Número de Orden]],'cocina'!G:G)</f>
        <v>8</v>
      </c>
      <c r="U25" s="4">
        <f>sala[[#This Row],[Tiempo de Preparación]]*24</f>
        <v>3</v>
      </c>
      <c r="V25">
        <f>sala[[#This Row],[Cobrada]]*sala[[#This Row],[Monto Total de la Cuenta]]</f>
        <v>233</v>
      </c>
      <c r="W25" s="4">
        <f>sala[[#This Row],[Tiempo de Permanencia]]*24</f>
        <v>3.5666666666511446</v>
      </c>
    </row>
    <row r="26" spans="1:23" x14ac:dyDescent="0.25">
      <c r="A26">
        <v>12</v>
      </c>
      <c r="B26" s="1" t="s">
        <v>64</v>
      </c>
      <c r="C26">
        <v>5</v>
      </c>
      <c r="D26" s="2">
        <v>45017.125694444447</v>
      </c>
      <c r="E26" s="2">
        <v>45017.207638888889</v>
      </c>
      <c r="F26" s="1" t="s">
        <v>29</v>
      </c>
      <c r="G26" s="1" t="s">
        <v>35</v>
      </c>
      <c r="H26" s="1" t="s">
        <v>15</v>
      </c>
      <c r="I26">
        <v>46.15</v>
      </c>
      <c r="J26" s="1" t="s">
        <v>38</v>
      </c>
      <c r="K26">
        <v>25</v>
      </c>
      <c r="L26" s="1" t="s">
        <v>22</v>
      </c>
      <c r="M26" s="1">
        <f>SUMIF('cocina'!A:A,sala[[#This Row],[Número de Orden]],'cocina'!K:K)</f>
        <v>34</v>
      </c>
      <c r="N26" s="2">
        <f>sala[[#This Row],[Hora de Salida]]</f>
        <v>45017.207638888889</v>
      </c>
      <c r="O26" s="3">
        <f>IF(sala[[#This Row],[Estado de la Mesa]]="Ocupada",sala[[#This Row],[Hora de Salida]]-sala[[#This Row],[Hora de Llegada]]+15/(24*60),sala[[#This Row],[Hora de Salida]]-sala[[#This Row],[Hora de Llegada]])</f>
        <v>9.2361111109009172E-2</v>
      </c>
      <c r="P26" s="3">
        <f>SUMIF('cocina'!A:A,sala[[#This Row],[Número de Orden]],'cocina'!H:H)/(24*60)</f>
        <v>2.4305555555555556E-2</v>
      </c>
      <c r="Q26" s="3">
        <f>IF((sala[[#This Row],[Tiempo de Permanencia]]-sala[[#This Row],[Tiempo de Preparación]])&gt;0,sala[[#This Row],[Tiempo de Permanencia]]-sala[[#This Row],[Tiempo de Preparación]],0)</f>
        <v>6.805555555345362E-2</v>
      </c>
      <c r="R26" s="10">
        <f>IF(sala[[#This Row],[Tiempo de degustación]]&gt;0,1,0)</f>
        <v>1</v>
      </c>
      <c r="S26" s="1" t="str">
        <f>WEEKDAY(sala[[#This Row],[Fecha de Factura]],11)&amp;". "&amp;TEXT(sala[[#This Row],[Fecha de Factura]],"dddd")</f>
        <v>6. sábado</v>
      </c>
      <c r="T26" s="4">
        <f>SUMIF('cocina'!A:A,sala[[#This Row],[Número de Orden]],'cocina'!G:G)</f>
        <v>1</v>
      </c>
      <c r="U26" s="4">
        <f>sala[[#This Row],[Tiempo de Preparación]]*24</f>
        <v>0.58333333333333337</v>
      </c>
      <c r="V26">
        <f>sala[[#This Row],[Cobrada]]*sala[[#This Row],[Monto Total de la Cuenta]]</f>
        <v>34</v>
      </c>
      <c r="W26" s="4">
        <f>sala[[#This Row],[Tiempo de Permanencia]]*24</f>
        <v>2.21666666661622</v>
      </c>
    </row>
    <row r="27" spans="1:23" x14ac:dyDescent="0.25">
      <c r="A27">
        <v>18</v>
      </c>
      <c r="B27" s="1" t="s">
        <v>66</v>
      </c>
      <c r="C27">
        <v>2</v>
      </c>
      <c r="D27" s="2">
        <v>45017.086111111108</v>
      </c>
      <c r="E27" s="2">
        <v>45017.240972222222</v>
      </c>
      <c r="F27" s="1" t="s">
        <v>29</v>
      </c>
      <c r="G27" s="1" t="s">
        <v>20</v>
      </c>
      <c r="H27" s="1" t="s">
        <v>25</v>
      </c>
      <c r="I27">
        <v>10.37</v>
      </c>
      <c r="J27" s="1" t="s">
        <v>38</v>
      </c>
      <c r="K27">
        <v>26</v>
      </c>
      <c r="L27" s="1" t="s">
        <v>44</v>
      </c>
      <c r="M27" s="1">
        <f>SUMIF('cocina'!A:A,sala[[#This Row],[Número de Orden]],'cocina'!K:K)</f>
        <v>126</v>
      </c>
      <c r="N27" s="2">
        <f>sala[[#This Row],[Hora de Salida]]</f>
        <v>45017.240972222222</v>
      </c>
      <c r="O27" s="3">
        <f>IF(sala[[#This Row],[Estado de la Mesa]]="Ocupada",sala[[#This Row],[Hora de Salida]]-sala[[#This Row],[Hora de Llegada]]+15/(24*60),sala[[#This Row],[Hora de Salida]]-sala[[#This Row],[Hora de Llegada]])</f>
        <v>0.16527777778052646</v>
      </c>
      <c r="P27" s="3">
        <f>SUMIF('cocina'!A:A,sala[[#This Row],[Número de Orden]],'cocina'!H:H)/(24*60)</f>
        <v>7.5694444444444439E-2</v>
      </c>
      <c r="Q27" s="3">
        <f>IF((sala[[#This Row],[Tiempo de Permanencia]]-sala[[#This Row],[Tiempo de Preparación]])&gt;0,sala[[#This Row],[Tiempo de Permanencia]]-sala[[#This Row],[Tiempo de Preparación]],0)</f>
        <v>8.9583333336082024E-2</v>
      </c>
      <c r="R27" s="10">
        <f>IF(sala[[#This Row],[Tiempo de degustación]]&gt;0,1,0)</f>
        <v>1</v>
      </c>
      <c r="S27" s="1" t="str">
        <f>WEEKDAY(sala[[#This Row],[Fecha de Factura]],11)&amp;". "&amp;TEXT(sala[[#This Row],[Fecha de Factura]],"dddd")</f>
        <v>6. sábado</v>
      </c>
      <c r="T27" s="4">
        <f>SUMIF('cocina'!A:A,sala[[#This Row],[Número de Orden]],'cocina'!G:G)</f>
        <v>6</v>
      </c>
      <c r="U27" s="4">
        <f>sala[[#This Row],[Tiempo de Preparación]]*24</f>
        <v>1.8166666666666664</v>
      </c>
      <c r="V27">
        <f>sala[[#This Row],[Cobrada]]*sala[[#This Row],[Monto Total de la Cuenta]]</f>
        <v>126</v>
      </c>
      <c r="W27" s="4">
        <f>sala[[#This Row],[Tiempo de Permanencia]]*24</f>
        <v>3.9666666667326353</v>
      </c>
    </row>
    <row r="28" spans="1:23" x14ac:dyDescent="0.25">
      <c r="A28">
        <v>4</v>
      </c>
      <c r="B28" s="1" t="s">
        <v>67</v>
      </c>
      <c r="C28">
        <v>2</v>
      </c>
      <c r="D28" s="2">
        <v>45017.054861111108</v>
      </c>
      <c r="E28" s="2">
        <v>45017.102083333331</v>
      </c>
      <c r="F28" s="1" t="s">
        <v>29</v>
      </c>
      <c r="G28" s="1" t="s">
        <v>14</v>
      </c>
      <c r="H28" s="1" t="s">
        <v>25</v>
      </c>
      <c r="I28">
        <v>19.27</v>
      </c>
      <c r="J28" s="1" t="s">
        <v>38</v>
      </c>
      <c r="K28">
        <v>27</v>
      </c>
      <c r="L28" s="1" t="s">
        <v>27</v>
      </c>
      <c r="M28" s="1">
        <f>SUMIF('cocina'!A:A,sala[[#This Row],[Número de Orden]],'cocina'!K:K)</f>
        <v>61</v>
      </c>
      <c r="N28" s="2">
        <f>sala[[#This Row],[Hora de Salida]]</f>
        <v>45017.102083333331</v>
      </c>
      <c r="O28" s="3">
        <f>IF(sala[[#This Row],[Estado de la Mesa]]="Ocupada",sala[[#This Row],[Hora de Salida]]-sala[[#This Row],[Hora de Llegada]]+15/(24*60),sala[[#This Row],[Hora de Salida]]-sala[[#This Row],[Hora de Llegada]])</f>
        <v>5.7638888890020702E-2</v>
      </c>
      <c r="P28" s="3">
        <f>SUMIF('cocina'!A:A,sala[[#This Row],[Número de Orden]],'cocina'!H:H)/(24*60)</f>
        <v>3.8194444444444448E-2</v>
      </c>
      <c r="Q28" s="3">
        <f>IF((sala[[#This Row],[Tiempo de Permanencia]]-sala[[#This Row],[Tiempo de Preparación]])&gt;0,sala[[#This Row],[Tiempo de Permanencia]]-sala[[#This Row],[Tiempo de Preparación]],0)</f>
        <v>1.9444444445576255E-2</v>
      </c>
      <c r="R28" s="10">
        <f>IF(sala[[#This Row],[Tiempo de degustación]]&gt;0,1,0)</f>
        <v>1</v>
      </c>
      <c r="S28" s="1" t="str">
        <f>WEEKDAY(sala[[#This Row],[Fecha de Factura]],11)&amp;". "&amp;TEXT(sala[[#This Row],[Fecha de Factura]],"dddd")</f>
        <v>6. sábado</v>
      </c>
      <c r="T28" s="4">
        <f>SUMIF('cocina'!A:A,sala[[#This Row],[Número de Orden]],'cocina'!G:G)</f>
        <v>2</v>
      </c>
      <c r="U28" s="4">
        <f>sala[[#This Row],[Tiempo de Preparación]]*24</f>
        <v>0.91666666666666674</v>
      </c>
      <c r="V28">
        <f>sala[[#This Row],[Cobrada]]*sala[[#This Row],[Monto Total de la Cuenta]]</f>
        <v>61</v>
      </c>
      <c r="W28" s="4">
        <f>sala[[#This Row],[Tiempo de Permanencia]]*24</f>
        <v>1.3833333333604969</v>
      </c>
    </row>
    <row r="29" spans="1:23" x14ac:dyDescent="0.25">
      <c r="A29">
        <v>2</v>
      </c>
      <c r="B29" s="1" t="s">
        <v>68</v>
      </c>
      <c r="C29">
        <v>2</v>
      </c>
      <c r="D29" s="2">
        <v>45017.03402777778</v>
      </c>
      <c r="E29" s="2">
        <v>45017.136111111111</v>
      </c>
      <c r="F29" s="1" t="s">
        <v>32</v>
      </c>
      <c r="G29" s="1" t="s">
        <v>35</v>
      </c>
      <c r="H29" s="1" t="s">
        <v>25</v>
      </c>
      <c r="I29">
        <v>41.22</v>
      </c>
      <c r="J29" s="1" t="s">
        <v>16</v>
      </c>
      <c r="K29">
        <v>28</v>
      </c>
      <c r="L29" s="1" t="s">
        <v>69</v>
      </c>
      <c r="M29" s="1">
        <f>SUMIF('cocina'!A:A,sala[[#This Row],[Número de Orden]],'cocina'!K:K)</f>
        <v>94</v>
      </c>
      <c r="N29" s="2">
        <f>sala[[#This Row],[Hora de Salida]]</f>
        <v>45017.136111111111</v>
      </c>
      <c r="O29" s="3">
        <f>IF(sala[[#This Row],[Estado de la Mesa]]="Ocupada",sala[[#This Row],[Hora de Salida]]-sala[[#This Row],[Hora de Llegada]]+15/(24*60),sala[[#This Row],[Hora de Salida]]-sala[[#This Row],[Hora de Llegada]])</f>
        <v>0.10208333333139308</v>
      </c>
      <c r="P29" s="3">
        <f>SUMIF('cocina'!A:A,sala[[#This Row],[Número de Orden]],'cocina'!H:H)/(24*60)</f>
        <v>3.888888888888889E-2</v>
      </c>
      <c r="Q29" s="3">
        <f>IF((sala[[#This Row],[Tiempo de Permanencia]]-sala[[#This Row],[Tiempo de Preparación]])&gt;0,sala[[#This Row],[Tiempo de Permanencia]]-sala[[#This Row],[Tiempo de Preparación]],0)</f>
        <v>6.3194444442504188E-2</v>
      </c>
      <c r="R29" s="10">
        <f>IF(sala[[#This Row],[Tiempo de degustación]]&gt;0,1,0)</f>
        <v>1</v>
      </c>
      <c r="S29" s="1" t="str">
        <f>WEEKDAY(sala[[#This Row],[Fecha de Factura]],11)&amp;". "&amp;TEXT(sala[[#This Row],[Fecha de Factura]],"dddd")</f>
        <v>6. sábado</v>
      </c>
      <c r="T29" s="4">
        <f>SUMIF('cocina'!A:A,sala[[#This Row],[Número de Orden]],'cocina'!G:G)</f>
        <v>4</v>
      </c>
      <c r="U29" s="4">
        <f>sala[[#This Row],[Tiempo de Preparación]]*24</f>
        <v>0.93333333333333335</v>
      </c>
      <c r="V29">
        <f>sala[[#This Row],[Cobrada]]*sala[[#This Row],[Monto Total de la Cuenta]]</f>
        <v>94</v>
      </c>
      <c r="W29" s="4">
        <f>sala[[#This Row],[Tiempo de Permanencia]]*24</f>
        <v>2.4499999999534339</v>
      </c>
    </row>
    <row r="30" spans="1:23" x14ac:dyDescent="0.25">
      <c r="A30">
        <v>20</v>
      </c>
      <c r="B30" s="1" t="s">
        <v>70</v>
      </c>
      <c r="C30">
        <v>5</v>
      </c>
      <c r="D30" s="2">
        <v>45017.126388888886</v>
      </c>
      <c r="E30" s="2">
        <v>45017.256944444445</v>
      </c>
      <c r="F30" s="1" t="s">
        <v>24</v>
      </c>
      <c r="G30" s="1" t="s">
        <v>14</v>
      </c>
      <c r="H30" s="1" t="s">
        <v>25</v>
      </c>
      <c r="I30">
        <v>14.83</v>
      </c>
      <c r="J30" s="1" t="s">
        <v>38</v>
      </c>
      <c r="K30">
        <v>29</v>
      </c>
      <c r="L30" s="1" t="s">
        <v>54</v>
      </c>
      <c r="M30" s="1">
        <f>SUMIF('cocina'!A:A,sala[[#This Row],[Número de Orden]],'cocina'!K:K)</f>
        <v>173</v>
      </c>
      <c r="N30" s="2">
        <f>sala[[#This Row],[Hora de Salida]]</f>
        <v>45017.256944444445</v>
      </c>
      <c r="O30" s="3">
        <f>IF(sala[[#This Row],[Estado de la Mesa]]="Ocupada",sala[[#This Row],[Hora de Salida]]-sala[[#This Row],[Hora de Llegada]]+15/(24*60),sala[[#This Row],[Hora de Salida]]-sala[[#This Row],[Hora de Llegada]])</f>
        <v>0.14097222222577935</v>
      </c>
      <c r="P30" s="3">
        <f>SUMIF('cocina'!A:A,sala[[#This Row],[Número de Orden]],'cocina'!H:H)/(24*60)</f>
        <v>4.9305555555555554E-2</v>
      </c>
      <c r="Q30" s="3">
        <f>IF((sala[[#This Row],[Tiempo de Permanencia]]-sala[[#This Row],[Tiempo de Preparación]])&gt;0,sala[[#This Row],[Tiempo de Permanencia]]-sala[[#This Row],[Tiempo de Preparación]],0)</f>
        <v>9.1666666670223801E-2</v>
      </c>
      <c r="R30" s="10">
        <f>IF(sala[[#This Row],[Tiempo de degustación]]&gt;0,1,0)</f>
        <v>1</v>
      </c>
      <c r="S30" s="1" t="str">
        <f>WEEKDAY(sala[[#This Row],[Fecha de Factura]],11)&amp;". "&amp;TEXT(sala[[#This Row],[Fecha de Factura]],"dddd")</f>
        <v>6. sábado</v>
      </c>
      <c r="T30" s="4">
        <f>SUMIF('cocina'!A:A,sala[[#This Row],[Número de Orden]],'cocina'!G:G)</f>
        <v>7</v>
      </c>
      <c r="U30" s="4">
        <f>sala[[#This Row],[Tiempo de Preparación]]*24</f>
        <v>1.1833333333333333</v>
      </c>
      <c r="V30">
        <f>sala[[#This Row],[Cobrada]]*sala[[#This Row],[Monto Total de la Cuenta]]</f>
        <v>173</v>
      </c>
      <c r="W30" s="4">
        <f>sala[[#This Row],[Tiempo de Permanencia]]*24</f>
        <v>3.3833333334187046</v>
      </c>
    </row>
    <row r="31" spans="1:23" x14ac:dyDescent="0.25">
      <c r="A31">
        <v>14</v>
      </c>
      <c r="B31" s="1" t="s">
        <v>71</v>
      </c>
      <c r="C31">
        <v>4</v>
      </c>
      <c r="D31" s="2">
        <v>45017.121527777781</v>
      </c>
      <c r="E31" s="2">
        <v>45017.259027777778</v>
      </c>
      <c r="F31" s="1" t="s">
        <v>32</v>
      </c>
      <c r="G31" s="1" t="s">
        <v>14</v>
      </c>
      <c r="H31" s="1" t="s">
        <v>21</v>
      </c>
      <c r="I31">
        <v>26.29</v>
      </c>
      <c r="J31" s="1" t="s">
        <v>26</v>
      </c>
      <c r="K31">
        <v>30</v>
      </c>
      <c r="L31" s="1" t="s">
        <v>39</v>
      </c>
      <c r="M31" s="1">
        <f>SUMIF('cocina'!A:A,sala[[#This Row],[Número de Orden]],'cocina'!K:K)</f>
        <v>112</v>
      </c>
      <c r="N31" s="2">
        <f>sala[[#This Row],[Hora de Salida]]</f>
        <v>45017.259027777778</v>
      </c>
      <c r="O31" s="3">
        <f>IF(sala[[#This Row],[Estado de la Mesa]]="Ocupada",sala[[#This Row],[Hora de Salida]]-sala[[#This Row],[Hora de Llegada]]+15/(24*60),sala[[#This Row],[Hora de Salida]]-sala[[#This Row],[Hora de Llegada]])</f>
        <v>0.13749999999708962</v>
      </c>
      <c r="P31" s="3">
        <f>SUMIF('cocina'!A:A,sala[[#This Row],[Número de Orden]],'cocina'!H:H)/(24*60)</f>
        <v>4.791666666666667E-2</v>
      </c>
      <c r="Q31" s="3">
        <f>IF((sala[[#This Row],[Tiempo de Permanencia]]-sala[[#This Row],[Tiempo de Preparación]])&gt;0,sala[[#This Row],[Tiempo de Permanencia]]-sala[[#This Row],[Tiempo de Preparación]],0)</f>
        <v>8.9583333330422954E-2</v>
      </c>
      <c r="R31" s="10">
        <f>IF(sala[[#This Row],[Tiempo de degustación]]&gt;0,1,0)</f>
        <v>1</v>
      </c>
      <c r="S31" s="1" t="str">
        <f>WEEKDAY(sala[[#This Row],[Fecha de Factura]],11)&amp;". "&amp;TEXT(sala[[#This Row],[Fecha de Factura]],"dddd")</f>
        <v>6. sábado</v>
      </c>
      <c r="T31" s="4">
        <f>SUMIF('cocina'!A:A,sala[[#This Row],[Número de Orden]],'cocina'!G:G)</f>
        <v>5</v>
      </c>
      <c r="U31" s="4">
        <f>sala[[#This Row],[Tiempo de Preparación]]*24</f>
        <v>1.1500000000000001</v>
      </c>
      <c r="V31">
        <f>sala[[#This Row],[Cobrada]]*sala[[#This Row],[Monto Total de la Cuenta]]</f>
        <v>112</v>
      </c>
      <c r="W31" s="4">
        <f>sala[[#This Row],[Tiempo de Permanencia]]*24</f>
        <v>3.2999999999301508</v>
      </c>
    </row>
    <row r="32" spans="1:23" x14ac:dyDescent="0.25">
      <c r="A32">
        <v>13</v>
      </c>
      <c r="B32" s="1" t="s">
        <v>72</v>
      </c>
      <c r="C32">
        <v>3</v>
      </c>
      <c r="D32" s="2">
        <v>45017.118750000001</v>
      </c>
      <c r="E32" s="2">
        <v>45017.251388888886</v>
      </c>
      <c r="F32" s="1" t="s">
        <v>24</v>
      </c>
      <c r="G32" s="1" t="s">
        <v>20</v>
      </c>
      <c r="H32" s="1" t="s">
        <v>25</v>
      </c>
      <c r="I32">
        <v>19.809999999999999</v>
      </c>
      <c r="J32" s="1" t="s">
        <v>38</v>
      </c>
      <c r="K32">
        <v>31</v>
      </c>
      <c r="L32" s="1" t="s">
        <v>69</v>
      </c>
      <c r="M32" s="1">
        <f>SUMIF('cocina'!A:A,sala[[#This Row],[Número de Orden]],'cocina'!K:K)</f>
        <v>67</v>
      </c>
      <c r="N32" s="2">
        <f>sala[[#This Row],[Hora de Salida]]</f>
        <v>45017.251388888886</v>
      </c>
      <c r="O32" s="3">
        <f>IF(sala[[#This Row],[Estado de la Mesa]]="Ocupada",sala[[#This Row],[Hora de Salida]]-sala[[#This Row],[Hora de Llegada]]+15/(24*60),sala[[#This Row],[Hora de Salida]]-sala[[#This Row],[Hora de Llegada]])</f>
        <v>0.14305555555135166</v>
      </c>
      <c r="P32" s="3">
        <f>SUMIF('cocina'!A:A,sala[[#This Row],[Número de Orden]],'cocina'!H:H)/(24*60)</f>
        <v>7.2916666666666671E-2</v>
      </c>
      <c r="Q32" s="3">
        <f>IF((sala[[#This Row],[Tiempo de Permanencia]]-sala[[#This Row],[Tiempo de Preparación]])&gt;0,sala[[#This Row],[Tiempo de Permanencia]]-sala[[#This Row],[Tiempo de Preparación]],0)</f>
        <v>7.0138888884684988E-2</v>
      </c>
      <c r="R32" s="10">
        <f>IF(sala[[#This Row],[Tiempo de degustación]]&gt;0,1,0)</f>
        <v>1</v>
      </c>
      <c r="S32" s="1" t="str">
        <f>WEEKDAY(sala[[#This Row],[Fecha de Factura]],11)&amp;". "&amp;TEXT(sala[[#This Row],[Fecha de Factura]],"dddd")</f>
        <v>6. sábado</v>
      </c>
      <c r="T32" s="4">
        <f>SUMIF('cocina'!A:A,sala[[#This Row],[Número de Orden]],'cocina'!G:G)</f>
        <v>3</v>
      </c>
      <c r="U32" s="4">
        <f>sala[[#This Row],[Tiempo de Preparación]]*24</f>
        <v>1.75</v>
      </c>
      <c r="V32">
        <f>sala[[#This Row],[Cobrada]]*sala[[#This Row],[Monto Total de la Cuenta]]</f>
        <v>67</v>
      </c>
      <c r="W32" s="4">
        <f>sala[[#This Row],[Tiempo de Permanencia]]*24</f>
        <v>3.4333333332324401</v>
      </c>
    </row>
    <row r="33" spans="1:23" x14ac:dyDescent="0.25">
      <c r="A33">
        <v>5</v>
      </c>
      <c r="B33" s="1" t="s">
        <v>73</v>
      </c>
      <c r="C33">
        <v>1</v>
      </c>
      <c r="D33" s="2">
        <v>45017.130555555559</v>
      </c>
      <c r="E33" s="2">
        <v>45017.28402777778</v>
      </c>
      <c r="F33" s="1" t="s">
        <v>19</v>
      </c>
      <c r="G33" s="1" t="s">
        <v>14</v>
      </c>
      <c r="H33" s="1" t="s">
        <v>25</v>
      </c>
      <c r="I33">
        <v>28.25</v>
      </c>
      <c r="J33" s="1" t="s">
        <v>38</v>
      </c>
      <c r="K33">
        <v>32</v>
      </c>
      <c r="L33" s="1" t="s">
        <v>44</v>
      </c>
      <c r="M33" s="1">
        <f>SUMIF('cocina'!A:A,sala[[#This Row],[Número de Orden]],'cocina'!K:K)</f>
        <v>211</v>
      </c>
      <c r="N33" s="2">
        <f>sala[[#This Row],[Hora de Salida]]</f>
        <v>45017.28402777778</v>
      </c>
      <c r="O33" s="3">
        <f>IF(sala[[#This Row],[Estado de la Mesa]]="Ocupada",sala[[#This Row],[Hora de Salida]]-sala[[#This Row],[Hora de Llegada]]+15/(24*60),sala[[#This Row],[Hora de Salida]]-sala[[#This Row],[Hora de Llegada]])</f>
        <v>0.16388888888711031</v>
      </c>
      <c r="P33" s="3">
        <f>SUMIF('cocina'!A:A,sala[[#This Row],[Número de Orden]],'cocina'!H:H)/(24*60)</f>
        <v>8.8888888888888892E-2</v>
      </c>
      <c r="Q33" s="3">
        <f>IF((sala[[#This Row],[Tiempo de Permanencia]]-sala[[#This Row],[Tiempo de Preparación]])&gt;0,sala[[#This Row],[Tiempo de Permanencia]]-sala[[#This Row],[Tiempo de Preparación]],0)</f>
        <v>7.499999999822142E-2</v>
      </c>
      <c r="R33" s="10">
        <f>IF(sala[[#This Row],[Tiempo de degustación]]&gt;0,1,0)</f>
        <v>1</v>
      </c>
      <c r="S33" s="1" t="str">
        <f>WEEKDAY(sala[[#This Row],[Fecha de Factura]],11)&amp;". "&amp;TEXT(sala[[#This Row],[Fecha de Factura]],"dddd")</f>
        <v>6. sábado</v>
      </c>
      <c r="T33" s="4">
        <f>SUMIF('cocina'!A:A,sala[[#This Row],[Número de Orden]],'cocina'!G:G)</f>
        <v>8</v>
      </c>
      <c r="U33" s="4">
        <f>sala[[#This Row],[Tiempo de Preparación]]*24</f>
        <v>2.1333333333333333</v>
      </c>
      <c r="V33">
        <f>sala[[#This Row],[Cobrada]]*sala[[#This Row],[Monto Total de la Cuenta]]</f>
        <v>211</v>
      </c>
      <c r="W33" s="4">
        <f>sala[[#This Row],[Tiempo de Permanencia]]*24</f>
        <v>3.9333333332906477</v>
      </c>
    </row>
    <row r="34" spans="1:23" x14ac:dyDescent="0.25">
      <c r="A34">
        <v>4</v>
      </c>
      <c r="B34" s="1" t="s">
        <v>74</v>
      </c>
      <c r="C34">
        <v>5</v>
      </c>
      <c r="D34" s="2">
        <v>45017.147916666669</v>
      </c>
      <c r="E34" s="2">
        <v>45017.26458333333</v>
      </c>
      <c r="F34" s="1" t="s">
        <v>32</v>
      </c>
      <c r="G34" s="1" t="s">
        <v>35</v>
      </c>
      <c r="H34" s="1" t="s">
        <v>15</v>
      </c>
      <c r="I34">
        <v>20.38</v>
      </c>
      <c r="J34" s="1" t="s">
        <v>38</v>
      </c>
      <c r="K34">
        <v>33</v>
      </c>
      <c r="L34" s="1" t="s">
        <v>33</v>
      </c>
      <c r="M34" s="1">
        <f>SUMIF('cocina'!A:A,sala[[#This Row],[Número de Orden]],'cocina'!K:K)</f>
        <v>306</v>
      </c>
      <c r="N34" s="2">
        <f>sala[[#This Row],[Hora de Salida]]</f>
        <v>45017.26458333333</v>
      </c>
      <c r="O34" s="3">
        <f>IF(sala[[#This Row],[Estado de la Mesa]]="Ocupada",sala[[#This Row],[Hora de Salida]]-sala[[#This Row],[Hora de Llegada]]+15/(24*60),sala[[#This Row],[Hora de Salida]]-sala[[#This Row],[Hora de Llegada]])</f>
        <v>0.12708333332799762</v>
      </c>
      <c r="P34" s="3">
        <f>SUMIF('cocina'!A:A,sala[[#This Row],[Número de Orden]],'cocina'!H:H)/(24*60)</f>
        <v>9.0277777777777776E-2</v>
      </c>
      <c r="Q34" s="3">
        <f>IF((sala[[#This Row],[Tiempo de Permanencia]]-sala[[#This Row],[Tiempo de Preparación]])&gt;0,sala[[#This Row],[Tiempo de Permanencia]]-sala[[#This Row],[Tiempo de Preparación]],0)</f>
        <v>3.6805555550219846E-2</v>
      </c>
      <c r="R34" s="10">
        <f>IF(sala[[#This Row],[Tiempo de degustación]]&gt;0,1,0)</f>
        <v>1</v>
      </c>
      <c r="S34" s="1" t="str">
        <f>WEEKDAY(sala[[#This Row],[Fecha de Factura]],11)&amp;". "&amp;TEXT(sala[[#This Row],[Fecha de Factura]],"dddd")</f>
        <v>6. sábado</v>
      </c>
      <c r="T34" s="4">
        <f>SUMIF('cocina'!A:A,sala[[#This Row],[Número de Orden]],'cocina'!G:G)</f>
        <v>10</v>
      </c>
      <c r="U34" s="4">
        <f>sala[[#This Row],[Tiempo de Preparación]]*24</f>
        <v>2.1666666666666665</v>
      </c>
      <c r="V34">
        <f>sala[[#This Row],[Cobrada]]*sala[[#This Row],[Monto Total de la Cuenta]]</f>
        <v>306</v>
      </c>
      <c r="W34" s="4">
        <f>sala[[#This Row],[Tiempo de Permanencia]]*24</f>
        <v>3.0499999998719431</v>
      </c>
    </row>
    <row r="35" spans="1:23" x14ac:dyDescent="0.25">
      <c r="A35">
        <v>15</v>
      </c>
      <c r="B35" s="1" t="s">
        <v>75</v>
      </c>
      <c r="C35">
        <v>1</v>
      </c>
      <c r="D35" s="2">
        <v>45017.094444444447</v>
      </c>
      <c r="E35" s="2">
        <v>45017.254861111112</v>
      </c>
      <c r="F35" s="1" t="s">
        <v>32</v>
      </c>
      <c r="G35" s="1" t="s">
        <v>20</v>
      </c>
      <c r="H35" s="1" t="s">
        <v>25</v>
      </c>
      <c r="I35">
        <v>13.08</v>
      </c>
      <c r="J35" s="1" t="s">
        <v>26</v>
      </c>
      <c r="K35">
        <v>34</v>
      </c>
      <c r="L35" s="1" t="s">
        <v>33</v>
      </c>
      <c r="M35" s="1">
        <f>SUMIF('cocina'!A:A,sala[[#This Row],[Número de Orden]],'cocina'!K:K)</f>
        <v>112</v>
      </c>
      <c r="N35" s="2">
        <f>sala[[#This Row],[Hora de Salida]]</f>
        <v>45017.254861111112</v>
      </c>
      <c r="O35" s="3">
        <f>IF(sala[[#This Row],[Estado de la Mesa]]="Ocupada",sala[[#This Row],[Hora de Salida]]-sala[[#This Row],[Hora de Llegada]]+15/(24*60),sala[[#This Row],[Hora de Salida]]-sala[[#This Row],[Hora de Llegada]])</f>
        <v>0.16041666666569654</v>
      </c>
      <c r="P35" s="3">
        <f>SUMIF('cocina'!A:A,sala[[#This Row],[Número de Orden]],'cocina'!H:H)/(24*60)</f>
        <v>4.5138888888888888E-2</v>
      </c>
      <c r="Q35" s="3">
        <f>IF((sala[[#This Row],[Tiempo de Permanencia]]-sala[[#This Row],[Tiempo de Preparación]])&gt;0,sala[[#This Row],[Tiempo de Permanencia]]-sala[[#This Row],[Tiempo de Preparación]],0)</f>
        <v>0.11527777777680764</v>
      </c>
      <c r="R35" s="10">
        <f>IF(sala[[#This Row],[Tiempo de degustación]]&gt;0,1,0)</f>
        <v>1</v>
      </c>
      <c r="S35" s="1" t="str">
        <f>WEEKDAY(sala[[#This Row],[Fecha de Factura]],11)&amp;". "&amp;TEXT(sala[[#This Row],[Fecha de Factura]],"dddd")</f>
        <v>6. sábado</v>
      </c>
      <c r="T35" s="4">
        <f>SUMIF('cocina'!A:A,sala[[#This Row],[Número de Orden]],'cocina'!G:G)</f>
        <v>4</v>
      </c>
      <c r="U35" s="4">
        <f>sala[[#This Row],[Tiempo de Preparación]]*24</f>
        <v>1.0833333333333333</v>
      </c>
      <c r="V35">
        <f>sala[[#This Row],[Cobrada]]*sala[[#This Row],[Monto Total de la Cuenta]]</f>
        <v>112</v>
      </c>
      <c r="W35" s="4">
        <f>sala[[#This Row],[Tiempo de Permanencia]]*24</f>
        <v>3.8499999999767169</v>
      </c>
    </row>
    <row r="36" spans="1:23" x14ac:dyDescent="0.25">
      <c r="A36">
        <v>13</v>
      </c>
      <c r="B36" s="1" t="s">
        <v>76</v>
      </c>
      <c r="C36">
        <v>2</v>
      </c>
      <c r="D36" s="2">
        <v>45017.137499999997</v>
      </c>
      <c r="E36" s="2">
        <v>45017.246527777781</v>
      </c>
      <c r="F36" s="1" t="s">
        <v>13</v>
      </c>
      <c r="G36" s="1" t="s">
        <v>14</v>
      </c>
      <c r="H36" s="1" t="s">
        <v>25</v>
      </c>
      <c r="I36">
        <v>15.75</v>
      </c>
      <c r="J36" s="1" t="s">
        <v>38</v>
      </c>
      <c r="K36">
        <v>35</v>
      </c>
      <c r="L36" s="1" t="s">
        <v>33</v>
      </c>
      <c r="M36" s="1">
        <f>SUMIF('cocina'!A:A,sala[[#This Row],[Número de Orden]],'cocina'!K:K)</f>
        <v>214</v>
      </c>
      <c r="N36" s="2">
        <f>sala[[#This Row],[Hora de Salida]]</f>
        <v>45017.246527777781</v>
      </c>
      <c r="O36" s="3">
        <f>IF(sala[[#This Row],[Estado de la Mesa]]="Ocupada",sala[[#This Row],[Hora de Salida]]-sala[[#This Row],[Hora de Llegada]]+15/(24*60),sala[[#This Row],[Hora de Salida]]-sala[[#This Row],[Hora de Llegada]])</f>
        <v>0.11944444445058859</v>
      </c>
      <c r="P36" s="3">
        <f>SUMIF('cocina'!A:A,sala[[#This Row],[Número de Orden]],'cocina'!H:H)/(24*60)</f>
        <v>4.5138888888888888E-2</v>
      </c>
      <c r="Q36" s="3">
        <f>IF((sala[[#This Row],[Tiempo de Permanencia]]-sala[[#This Row],[Tiempo de Preparación]])&gt;0,sala[[#This Row],[Tiempo de Permanencia]]-sala[[#This Row],[Tiempo de Preparación]],0)</f>
        <v>7.430555556169971E-2</v>
      </c>
      <c r="R36" s="10">
        <f>IF(sala[[#This Row],[Tiempo de degustación]]&gt;0,1,0)</f>
        <v>1</v>
      </c>
      <c r="S36" s="1" t="str">
        <f>WEEKDAY(sala[[#This Row],[Fecha de Factura]],11)&amp;". "&amp;TEXT(sala[[#This Row],[Fecha de Factura]],"dddd")</f>
        <v>6. sábado</v>
      </c>
      <c r="T36" s="4">
        <f>SUMIF('cocina'!A:A,sala[[#This Row],[Número de Orden]],'cocina'!G:G)</f>
        <v>7</v>
      </c>
      <c r="U36" s="4">
        <f>sala[[#This Row],[Tiempo de Preparación]]*24</f>
        <v>1.0833333333333333</v>
      </c>
      <c r="V36">
        <f>sala[[#This Row],[Cobrada]]*sala[[#This Row],[Monto Total de la Cuenta]]</f>
        <v>214</v>
      </c>
      <c r="W36" s="4">
        <f>sala[[#This Row],[Tiempo de Permanencia]]*24</f>
        <v>2.8666666668141261</v>
      </c>
    </row>
    <row r="37" spans="1:23" x14ac:dyDescent="0.25">
      <c r="A37">
        <v>5</v>
      </c>
      <c r="B37" s="1" t="s">
        <v>77</v>
      </c>
      <c r="C37">
        <v>5</v>
      </c>
      <c r="D37" s="2">
        <v>45017.143750000003</v>
      </c>
      <c r="E37" s="2">
        <v>45017.268055555556</v>
      </c>
      <c r="F37" s="1" t="s">
        <v>24</v>
      </c>
      <c r="G37" s="1" t="s">
        <v>14</v>
      </c>
      <c r="H37" s="1" t="s">
        <v>25</v>
      </c>
      <c r="I37">
        <v>45.28</v>
      </c>
      <c r="J37" s="1" t="s">
        <v>38</v>
      </c>
      <c r="K37">
        <v>36</v>
      </c>
      <c r="L37" s="1" t="s">
        <v>42</v>
      </c>
      <c r="M37" s="1">
        <f>SUMIF('cocina'!A:A,sala[[#This Row],[Número de Orden]],'cocina'!K:K)</f>
        <v>30</v>
      </c>
      <c r="N37" s="2">
        <f>sala[[#This Row],[Hora de Salida]]</f>
        <v>45017.268055555556</v>
      </c>
      <c r="O37" s="3">
        <f>IF(sala[[#This Row],[Estado de la Mesa]]="Ocupada",sala[[#This Row],[Hora de Salida]]-sala[[#This Row],[Hora de Llegada]]+15/(24*60),sala[[#This Row],[Hora de Salida]]-sala[[#This Row],[Hora de Llegada]])</f>
        <v>0.13472222221995858</v>
      </c>
      <c r="P37" s="3">
        <f>SUMIF('cocina'!A:A,sala[[#This Row],[Número de Orden]],'cocina'!H:H)/(24*60)</f>
        <v>2.6388888888888889E-2</v>
      </c>
      <c r="Q37" s="3">
        <f>IF((sala[[#This Row],[Tiempo de Permanencia]]-sala[[#This Row],[Tiempo de Preparación]])&gt;0,sala[[#This Row],[Tiempo de Permanencia]]-sala[[#This Row],[Tiempo de Preparación]],0)</f>
        <v>0.10833333333106969</v>
      </c>
      <c r="R37" s="10">
        <f>IF(sala[[#This Row],[Tiempo de degustación]]&gt;0,1,0)</f>
        <v>1</v>
      </c>
      <c r="S37" s="1" t="str">
        <f>WEEKDAY(sala[[#This Row],[Fecha de Factura]],11)&amp;". "&amp;TEXT(sala[[#This Row],[Fecha de Factura]],"dddd")</f>
        <v>6. sábado</v>
      </c>
      <c r="T37" s="4">
        <f>SUMIF('cocina'!A:A,sala[[#This Row],[Número de Orden]],'cocina'!G:G)</f>
        <v>1</v>
      </c>
      <c r="U37" s="4">
        <f>sala[[#This Row],[Tiempo de Preparación]]*24</f>
        <v>0.6333333333333333</v>
      </c>
      <c r="V37">
        <f>sala[[#This Row],[Cobrada]]*sala[[#This Row],[Monto Total de la Cuenta]]</f>
        <v>30</v>
      </c>
      <c r="W37" s="4">
        <f>sala[[#This Row],[Tiempo de Permanencia]]*24</f>
        <v>3.2333333332790062</v>
      </c>
    </row>
    <row r="38" spans="1:23" x14ac:dyDescent="0.25">
      <c r="A38">
        <v>20</v>
      </c>
      <c r="B38" s="1" t="s">
        <v>79</v>
      </c>
      <c r="C38">
        <v>1</v>
      </c>
      <c r="D38" s="2">
        <v>45017.14166666667</v>
      </c>
      <c r="E38" s="2">
        <v>45017.251388888886</v>
      </c>
      <c r="F38" s="1" t="s">
        <v>29</v>
      </c>
      <c r="G38" s="1" t="s">
        <v>35</v>
      </c>
      <c r="H38" s="1" t="s">
        <v>25</v>
      </c>
      <c r="I38">
        <v>10.39</v>
      </c>
      <c r="J38" s="1" t="s">
        <v>38</v>
      </c>
      <c r="K38">
        <v>37</v>
      </c>
      <c r="L38" s="1" t="s">
        <v>27</v>
      </c>
      <c r="M38" s="1">
        <f>SUMIF('cocina'!A:A,sala[[#This Row],[Número de Orden]],'cocina'!K:K)</f>
        <v>21</v>
      </c>
      <c r="N38" s="2">
        <f>sala[[#This Row],[Hora de Salida]]</f>
        <v>45017.251388888886</v>
      </c>
      <c r="O38" s="3">
        <f>IF(sala[[#This Row],[Estado de la Mesa]]="Ocupada",sala[[#This Row],[Hora de Salida]]-sala[[#This Row],[Hora de Llegada]]+15/(24*60),sala[[#This Row],[Hora de Salida]]-sala[[#This Row],[Hora de Llegada]])</f>
        <v>0.12013888888274475</v>
      </c>
      <c r="P38" s="3">
        <f>SUMIF('cocina'!A:A,sala[[#This Row],[Número de Orden]],'cocina'!H:H)/(24*60)</f>
        <v>3.2638888888888891E-2</v>
      </c>
      <c r="Q38" s="3">
        <f>IF((sala[[#This Row],[Tiempo de Permanencia]]-sala[[#This Row],[Tiempo de Preparación]])&gt;0,sala[[#This Row],[Tiempo de Permanencia]]-sala[[#This Row],[Tiempo de Preparación]],0)</f>
        <v>8.7499999993855854E-2</v>
      </c>
      <c r="R38" s="10">
        <f>IF(sala[[#This Row],[Tiempo de degustación]]&gt;0,1,0)</f>
        <v>1</v>
      </c>
      <c r="S38" s="1" t="str">
        <f>WEEKDAY(sala[[#This Row],[Fecha de Factura]],11)&amp;". "&amp;TEXT(sala[[#This Row],[Fecha de Factura]],"dddd")</f>
        <v>6. sábado</v>
      </c>
      <c r="T38" s="4">
        <f>SUMIF('cocina'!A:A,sala[[#This Row],[Número de Orden]],'cocina'!G:G)</f>
        <v>1</v>
      </c>
      <c r="U38" s="4">
        <f>sala[[#This Row],[Tiempo de Preparación]]*24</f>
        <v>0.78333333333333344</v>
      </c>
      <c r="V38">
        <f>sala[[#This Row],[Cobrada]]*sala[[#This Row],[Monto Total de la Cuenta]]</f>
        <v>21</v>
      </c>
      <c r="W38" s="4">
        <f>sala[[#This Row],[Tiempo de Permanencia]]*24</f>
        <v>2.8833333331858739</v>
      </c>
    </row>
    <row r="39" spans="1:23" x14ac:dyDescent="0.25">
      <c r="A39">
        <v>10</v>
      </c>
      <c r="B39" s="1" t="s">
        <v>81</v>
      </c>
      <c r="C39">
        <v>6</v>
      </c>
      <c r="D39" s="2">
        <v>45017.109722222223</v>
      </c>
      <c r="E39" s="2">
        <v>45017.161805555559</v>
      </c>
      <c r="F39" s="1" t="s">
        <v>32</v>
      </c>
      <c r="G39" s="1" t="s">
        <v>14</v>
      </c>
      <c r="H39" s="1" t="s">
        <v>15</v>
      </c>
      <c r="I39">
        <v>16.309999999999999</v>
      </c>
      <c r="J39" s="1" t="s">
        <v>16</v>
      </c>
      <c r="K39">
        <v>38</v>
      </c>
      <c r="L39" s="1" t="s">
        <v>57</v>
      </c>
      <c r="M39" s="1">
        <f>SUMIF('cocina'!A:A,sala[[#This Row],[Número de Orden]],'cocina'!K:K)</f>
        <v>235</v>
      </c>
      <c r="N39" s="2">
        <f>sala[[#This Row],[Hora de Salida]]</f>
        <v>45017.161805555559</v>
      </c>
      <c r="O39" s="3">
        <f>IF(sala[[#This Row],[Estado de la Mesa]]="Ocupada",sala[[#This Row],[Hora de Salida]]-sala[[#This Row],[Hora de Llegada]]+15/(24*60),sala[[#This Row],[Hora de Salida]]-sala[[#This Row],[Hora de Llegada]])</f>
        <v>5.2083333335758653E-2</v>
      </c>
      <c r="P39" s="3">
        <f>SUMIF('cocina'!A:A,sala[[#This Row],[Número de Orden]],'cocina'!H:H)/(24*60)</f>
        <v>6.805555555555555E-2</v>
      </c>
      <c r="Q39" s="3">
        <f>IF((sala[[#This Row],[Tiempo de Permanencia]]-sala[[#This Row],[Tiempo de Preparación]])&gt;0,sala[[#This Row],[Tiempo de Permanencia]]-sala[[#This Row],[Tiempo de Preparación]],0)</f>
        <v>0</v>
      </c>
      <c r="R39" s="10">
        <f>IF(sala[[#This Row],[Tiempo de degustación]]&gt;0,1,0)</f>
        <v>0</v>
      </c>
      <c r="S39" s="1" t="str">
        <f>WEEKDAY(sala[[#This Row],[Fecha de Factura]],11)&amp;". "&amp;TEXT(sala[[#This Row],[Fecha de Factura]],"dddd")</f>
        <v>6. sábado</v>
      </c>
      <c r="T39" s="4">
        <f>SUMIF('cocina'!A:A,sala[[#This Row],[Número de Orden]],'cocina'!G:G)</f>
        <v>7</v>
      </c>
      <c r="U39" s="4">
        <f>sala[[#This Row],[Tiempo de Preparación]]*24</f>
        <v>1.6333333333333333</v>
      </c>
      <c r="V39">
        <f>sala[[#This Row],[Cobrada]]*sala[[#This Row],[Monto Total de la Cuenta]]</f>
        <v>0</v>
      </c>
      <c r="W39" s="4">
        <f>sala[[#This Row],[Tiempo de Permanencia]]*24</f>
        <v>1.2500000000582077</v>
      </c>
    </row>
    <row r="40" spans="1:23" x14ac:dyDescent="0.25">
      <c r="A40">
        <v>15</v>
      </c>
      <c r="B40" s="1" t="s">
        <v>82</v>
      </c>
      <c r="C40">
        <v>3</v>
      </c>
      <c r="D40" s="2">
        <v>45017.15347222222</v>
      </c>
      <c r="E40" s="2">
        <v>45017.318749999999</v>
      </c>
      <c r="F40" s="1" t="s">
        <v>24</v>
      </c>
      <c r="G40" s="1" t="s">
        <v>35</v>
      </c>
      <c r="H40" s="1" t="s">
        <v>21</v>
      </c>
      <c r="I40">
        <v>48.36</v>
      </c>
      <c r="J40" s="1" t="s">
        <v>38</v>
      </c>
      <c r="K40">
        <v>39</v>
      </c>
      <c r="L40" s="1" t="s">
        <v>42</v>
      </c>
      <c r="M40" s="1">
        <f>SUMIF('cocina'!A:A,sala[[#This Row],[Número de Orden]],'cocina'!K:K)</f>
        <v>108</v>
      </c>
      <c r="N40" s="2">
        <f>sala[[#This Row],[Hora de Salida]]</f>
        <v>45017.318749999999</v>
      </c>
      <c r="O40" s="3">
        <f>IF(sala[[#This Row],[Estado de la Mesa]]="Ocupada",sala[[#This Row],[Hora de Salida]]-sala[[#This Row],[Hora de Llegada]]+15/(24*60),sala[[#This Row],[Hora de Salida]]-sala[[#This Row],[Hora de Llegada]])</f>
        <v>0.17569444444476781</v>
      </c>
      <c r="P40" s="3">
        <f>SUMIF('cocina'!A:A,sala[[#This Row],[Número de Orden]],'cocina'!H:H)/(24*60)</f>
        <v>3.9583333333333331E-2</v>
      </c>
      <c r="Q40" s="3">
        <f>IF((sala[[#This Row],[Tiempo de Permanencia]]-sala[[#This Row],[Tiempo de Preparación]])&gt;0,sala[[#This Row],[Tiempo de Permanencia]]-sala[[#This Row],[Tiempo de Preparación]],0)</f>
        <v>0.13611111111143448</v>
      </c>
      <c r="R40" s="10">
        <f>IF(sala[[#This Row],[Tiempo de degustación]]&gt;0,1,0)</f>
        <v>1</v>
      </c>
      <c r="S40" s="1" t="str">
        <f>WEEKDAY(sala[[#This Row],[Fecha de Factura]],11)&amp;". "&amp;TEXT(sala[[#This Row],[Fecha de Factura]],"dddd")</f>
        <v>6. sábado</v>
      </c>
      <c r="T40" s="4">
        <f>SUMIF('cocina'!A:A,sala[[#This Row],[Número de Orden]],'cocina'!G:G)</f>
        <v>3</v>
      </c>
      <c r="U40" s="4">
        <f>sala[[#This Row],[Tiempo de Preparación]]*24</f>
        <v>0.95</v>
      </c>
      <c r="V40">
        <f>sala[[#This Row],[Cobrada]]*sala[[#This Row],[Monto Total de la Cuenta]]</f>
        <v>108</v>
      </c>
      <c r="W40" s="4">
        <f>sala[[#This Row],[Tiempo de Permanencia]]*24</f>
        <v>4.2166666666744277</v>
      </c>
    </row>
    <row r="41" spans="1:23" x14ac:dyDescent="0.25">
      <c r="A41">
        <v>1</v>
      </c>
      <c r="B41" s="1" t="s">
        <v>84</v>
      </c>
      <c r="C41">
        <v>1</v>
      </c>
      <c r="D41" s="2">
        <v>45017.083333333336</v>
      </c>
      <c r="E41" s="2">
        <v>45017.170138888891</v>
      </c>
      <c r="F41" s="1" t="s">
        <v>13</v>
      </c>
      <c r="G41" s="1" t="s">
        <v>14</v>
      </c>
      <c r="H41" s="1" t="s">
        <v>21</v>
      </c>
      <c r="I41">
        <v>13.68</v>
      </c>
      <c r="J41" s="1" t="s">
        <v>26</v>
      </c>
      <c r="K41">
        <v>40</v>
      </c>
      <c r="L41" s="1" t="s">
        <v>69</v>
      </c>
      <c r="M41" s="1">
        <f>SUMIF('cocina'!A:A,sala[[#This Row],[Número de Orden]],'cocina'!K:K)</f>
        <v>148</v>
      </c>
      <c r="N41" s="2">
        <f>sala[[#This Row],[Hora de Salida]]</f>
        <v>45017.170138888891</v>
      </c>
      <c r="O41" s="3">
        <f>IF(sala[[#This Row],[Estado de la Mesa]]="Ocupada",sala[[#This Row],[Hora de Salida]]-sala[[#This Row],[Hora de Llegada]]+15/(24*60),sala[[#This Row],[Hora de Salida]]-sala[[#This Row],[Hora de Llegada]])</f>
        <v>8.6805555554747116E-2</v>
      </c>
      <c r="P41" s="3">
        <f>SUMIF('cocina'!A:A,sala[[#This Row],[Número de Orden]],'cocina'!H:H)/(24*60)</f>
        <v>5.4166666666666669E-2</v>
      </c>
      <c r="Q41" s="3">
        <f>IF((sala[[#This Row],[Tiempo de Permanencia]]-sala[[#This Row],[Tiempo de Preparación]])&gt;0,sala[[#This Row],[Tiempo de Permanencia]]-sala[[#This Row],[Tiempo de Preparación]],0)</f>
        <v>3.2638888888080447E-2</v>
      </c>
      <c r="R41" s="10">
        <f>IF(sala[[#This Row],[Tiempo de degustación]]&gt;0,1,0)</f>
        <v>1</v>
      </c>
      <c r="S41" s="1" t="str">
        <f>WEEKDAY(sala[[#This Row],[Fecha de Factura]],11)&amp;". "&amp;TEXT(sala[[#This Row],[Fecha de Factura]],"dddd")</f>
        <v>6. sábado</v>
      </c>
      <c r="T41" s="4">
        <f>SUMIF('cocina'!A:A,sala[[#This Row],[Número de Orden]],'cocina'!G:G)</f>
        <v>5</v>
      </c>
      <c r="U41" s="4">
        <f>sala[[#This Row],[Tiempo de Preparación]]*24</f>
        <v>1.3</v>
      </c>
      <c r="V41">
        <f>sala[[#This Row],[Cobrada]]*sala[[#This Row],[Monto Total de la Cuenta]]</f>
        <v>148</v>
      </c>
      <c r="W41" s="4">
        <f>sala[[#This Row],[Tiempo de Permanencia]]*24</f>
        <v>2.0833333333139308</v>
      </c>
    </row>
    <row r="42" spans="1:23" x14ac:dyDescent="0.25">
      <c r="A42">
        <v>7</v>
      </c>
      <c r="B42" s="1" t="s">
        <v>85</v>
      </c>
      <c r="C42">
        <v>4</v>
      </c>
      <c r="D42" s="2">
        <v>45017.093055555553</v>
      </c>
      <c r="E42" s="2">
        <v>45017.180555555555</v>
      </c>
      <c r="F42" s="1" t="s">
        <v>24</v>
      </c>
      <c r="G42" s="1" t="s">
        <v>14</v>
      </c>
      <c r="H42" s="1" t="s">
        <v>25</v>
      </c>
      <c r="I42">
        <v>15.24</v>
      </c>
      <c r="J42" s="1" t="s">
        <v>38</v>
      </c>
      <c r="K42">
        <v>41</v>
      </c>
      <c r="L42" s="1" t="s">
        <v>33</v>
      </c>
      <c r="M42" s="1">
        <f>SUMIF('cocina'!A:A,sala[[#This Row],[Número de Orden]],'cocina'!K:K)</f>
        <v>204</v>
      </c>
      <c r="N42" s="2">
        <f>sala[[#This Row],[Hora de Salida]]</f>
        <v>45017.180555555555</v>
      </c>
      <c r="O42" s="3">
        <f>IF(sala[[#This Row],[Estado de la Mesa]]="Ocupada",sala[[#This Row],[Hora de Salida]]-sala[[#This Row],[Hora de Llegada]]+15/(24*60),sala[[#This Row],[Hora de Salida]]-sala[[#This Row],[Hora de Llegada]])</f>
        <v>9.7916666668121863E-2</v>
      </c>
      <c r="P42" s="3">
        <f>SUMIF('cocina'!A:A,sala[[#This Row],[Número de Orden]],'cocina'!H:H)/(24*60)</f>
        <v>6.1805555555555558E-2</v>
      </c>
      <c r="Q42" s="3">
        <f>IF((sala[[#This Row],[Tiempo de Permanencia]]-sala[[#This Row],[Tiempo de Preparación]])&gt;0,sala[[#This Row],[Tiempo de Permanencia]]-sala[[#This Row],[Tiempo de Preparación]],0)</f>
        <v>3.6111111112566305E-2</v>
      </c>
      <c r="R42" s="10">
        <f>IF(sala[[#This Row],[Tiempo de degustación]]&gt;0,1,0)</f>
        <v>1</v>
      </c>
      <c r="S42" s="1" t="str">
        <f>WEEKDAY(sala[[#This Row],[Fecha de Factura]],11)&amp;". "&amp;TEXT(sala[[#This Row],[Fecha de Factura]],"dddd")</f>
        <v>6. sábado</v>
      </c>
      <c r="T42" s="4">
        <f>SUMIF('cocina'!A:A,sala[[#This Row],[Número de Orden]],'cocina'!G:G)</f>
        <v>7</v>
      </c>
      <c r="U42" s="4">
        <f>sala[[#This Row],[Tiempo de Preparación]]*24</f>
        <v>1.4833333333333334</v>
      </c>
      <c r="V42">
        <f>sala[[#This Row],[Cobrada]]*sala[[#This Row],[Monto Total de la Cuenta]]</f>
        <v>204</v>
      </c>
      <c r="W42" s="4">
        <f>sala[[#This Row],[Tiempo de Permanencia]]*24</f>
        <v>2.3500000000349246</v>
      </c>
    </row>
    <row r="43" spans="1:23" x14ac:dyDescent="0.25">
      <c r="A43">
        <v>14</v>
      </c>
      <c r="B43" s="1" t="s">
        <v>86</v>
      </c>
      <c r="C43">
        <v>1</v>
      </c>
      <c r="D43" s="2">
        <v>45017.017361111109</v>
      </c>
      <c r="E43" s="2">
        <v>45017.073611111111</v>
      </c>
      <c r="F43" s="1" t="s">
        <v>24</v>
      </c>
      <c r="G43" s="1" t="s">
        <v>14</v>
      </c>
      <c r="H43" s="1" t="s">
        <v>25</v>
      </c>
      <c r="I43">
        <v>49.58</v>
      </c>
      <c r="J43" s="1" t="s">
        <v>16</v>
      </c>
      <c r="K43">
        <v>42</v>
      </c>
      <c r="L43" s="1" t="s">
        <v>42</v>
      </c>
      <c r="M43" s="1">
        <f>SUMIF('cocina'!A:A,sala[[#This Row],[Número de Orden]],'cocina'!K:K)</f>
        <v>102</v>
      </c>
      <c r="N43" s="2">
        <f>sala[[#This Row],[Hora de Salida]]</f>
        <v>45017.073611111111</v>
      </c>
      <c r="O43" s="3">
        <f>IF(sala[[#This Row],[Estado de la Mesa]]="Ocupada",sala[[#This Row],[Hora de Salida]]-sala[[#This Row],[Hora de Llegada]]+15/(24*60),sala[[#This Row],[Hora de Salida]]-sala[[#This Row],[Hora de Llegada]])</f>
        <v>5.6250000001455192E-2</v>
      </c>
      <c r="P43" s="3">
        <f>SUMIF('cocina'!A:A,sala[[#This Row],[Número de Orden]],'cocina'!H:H)/(24*60)</f>
        <v>4.791666666666667E-2</v>
      </c>
      <c r="Q43" s="3">
        <f>IF((sala[[#This Row],[Tiempo de Permanencia]]-sala[[#This Row],[Tiempo de Preparación]])&gt;0,sala[[#This Row],[Tiempo de Permanencia]]-sala[[#This Row],[Tiempo de Preparación]],0)</f>
        <v>8.3333333347885216E-3</v>
      </c>
      <c r="R43" s="10">
        <f>IF(sala[[#This Row],[Tiempo de degustación]]&gt;0,1,0)</f>
        <v>1</v>
      </c>
      <c r="S43" s="1" t="str">
        <f>WEEKDAY(sala[[#This Row],[Fecha de Factura]],11)&amp;". "&amp;TEXT(sala[[#This Row],[Fecha de Factura]],"dddd")</f>
        <v>6. sábado</v>
      </c>
      <c r="T43" s="4">
        <f>SUMIF('cocina'!A:A,sala[[#This Row],[Número de Orden]],'cocina'!G:G)</f>
        <v>3</v>
      </c>
      <c r="U43" s="4">
        <f>sala[[#This Row],[Tiempo de Preparación]]*24</f>
        <v>1.1500000000000001</v>
      </c>
      <c r="V43">
        <f>sala[[#This Row],[Cobrada]]*sala[[#This Row],[Monto Total de la Cuenta]]</f>
        <v>102</v>
      </c>
      <c r="W43" s="4">
        <f>sala[[#This Row],[Tiempo de Permanencia]]*24</f>
        <v>1.3500000000349246</v>
      </c>
    </row>
    <row r="44" spans="1:23" x14ac:dyDescent="0.25">
      <c r="A44">
        <v>8</v>
      </c>
      <c r="B44" s="1" t="s">
        <v>87</v>
      </c>
      <c r="C44">
        <v>6</v>
      </c>
      <c r="D44" s="2">
        <v>45017.043055555558</v>
      </c>
      <c r="E44" s="2">
        <v>45017.134722222225</v>
      </c>
      <c r="F44" s="1" t="s">
        <v>32</v>
      </c>
      <c r="G44" s="1" t="s">
        <v>14</v>
      </c>
      <c r="H44" s="1" t="s">
        <v>25</v>
      </c>
      <c r="I44">
        <v>32.19</v>
      </c>
      <c r="J44" s="1" t="s">
        <v>38</v>
      </c>
      <c r="K44">
        <v>43</v>
      </c>
      <c r="L44" s="1" t="s">
        <v>33</v>
      </c>
      <c r="M44" s="1">
        <f>SUMIF('cocina'!A:A,sala[[#This Row],[Número de Orden]],'cocina'!K:K)</f>
        <v>203</v>
      </c>
      <c r="N44" s="2">
        <f>sala[[#This Row],[Hora de Salida]]</f>
        <v>45017.134722222225</v>
      </c>
      <c r="O44" s="3">
        <f>IF(sala[[#This Row],[Estado de la Mesa]]="Ocupada",sala[[#This Row],[Hora de Salida]]-sala[[#This Row],[Hora de Llegada]]+15/(24*60),sala[[#This Row],[Hora de Salida]]-sala[[#This Row],[Hora de Llegada]])</f>
        <v>0.1020833333338184</v>
      </c>
      <c r="P44" s="3">
        <f>SUMIF('cocina'!A:A,sala[[#This Row],[Número de Orden]],'cocina'!H:H)/(24*60)</f>
        <v>0.10138888888888889</v>
      </c>
      <c r="Q44" s="3">
        <f>IF((sala[[#This Row],[Tiempo de Permanencia]]-sala[[#This Row],[Tiempo de Preparación]])&gt;0,sala[[#This Row],[Tiempo de Permanencia]]-sala[[#This Row],[Tiempo de Preparación]],0)</f>
        <v>6.9444444492951229E-4</v>
      </c>
      <c r="R44" s="10">
        <f>IF(sala[[#This Row],[Tiempo de degustación]]&gt;0,1,0)</f>
        <v>1</v>
      </c>
      <c r="S44" s="1" t="str">
        <f>WEEKDAY(sala[[#This Row],[Fecha de Factura]],11)&amp;". "&amp;TEXT(sala[[#This Row],[Fecha de Factura]],"dddd")</f>
        <v>6. sábado</v>
      </c>
      <c r="T44" s="4">
        <f>SUMIF('cocina'!A:A,sala[[#This Row],[Número de Orden]],'cocina'!G:G)</f>
        <v>7</v>
      </c>
      <c r="U44" s="4">
        <f>sala[[#This Row],[Tiempo de Preparación]]*24</f>
        <v>2.4333333333333336</v>
      </c>
      <c r="V44">
        <f>sala[[#This Row],[Cobrada]]*sala[[#This Row],[Monto Total de la Cuenta]]</f>
        <v>203</v>
      </c>
      <c r="W44" s="4">
        <f>sala[[#This Row],[Tiempo de Permanencia]]*24</f>
        <v>2.4500000000116415</v>
      </c>
    </row>
    <row r="45" spans="1:23" x14ac:dyDescent="0.25">
      <c r="A45">
        <v>18</v>
      </c>
      <c r="B45" s="1" t="s">
        <v>84</v>
      </c>
      <c r="C45">
        <v>1</v>
      </c>
      <c r="D45" s="2">
        <v>45017.129166666666</v>
      </c>
      <c r="E45" s="2">
        <v>45017.262499999997</v>
      </c>
      <c r="F45" s="1" t="s">
        <v>32</v>
      </c>
      <c r="G45" s="1" t="s">
        <v>14</v>
      </c>
      <c r="H45" s="1" t="s">
        <v>25</v>
      </c>
      <c r="I45">
        <v>42.6</v>
      </c>
      <c r="J45" s="1" t="s">
        <v>26</v>
      </c>
      <c r="K45">
        <v>44</v>
      </c>
      <c r="L45" s="1" t="s">
        <v>17</v>
      </c>
      <c r="M45" s="1">
        <f>SUMIF('cocina'!A:A,sala[[#This Row],[Número de Orden]],'cocina'!K:K)</f>
        <v>122</v>
      </c>
      <c r="N45" s="2">
        <f>sala[[#This Row],[Hora de Salida]]</f>
        <v>45017.262499999997</v>
      </c>
      <c r="O45" s="3">
        <f>IF(sala[[#This Row],[Estado de la Mesa]]="Ocupada",sala[[#This Row],[Hora de Salida]]-sala[[#This Row],[Hora de Llegada]]+15/(24*60),sala[[#This Row],[Hora de Salida]]-sala[[#This Row],[Hora de Llegada]])</f>
        <v>0.13333333333139308</v>
      </c>
      <c r="P45" s="3">
        <f>SUMIF('cocina'!A:A,sala[[#This Row],[Número de Orden]],'cocina'!H:H)/(24*60)</f>
        <v>5.9027777777777776E-2</v>
      </c>
      <c r="Q45" s="3">
        <f>IF((sala[[#This Row],[Tiempo de Permanencia]]-sala[[#This Row],[Tiempo de Preparación]])&gt;0,sala[[#This Row],[Tiempo de Permanencia]]-sala[[#This Row],[Tiempo de Preparación]],0)</f>
        <v>7.4305555553615302E-2</v>
      </c>
      <c r="R45" s="10">
        <f>IF(sala[[#This Row],[Tiempo de degustación]]&gt;0,1,0)</f>
        <v>1</v>
      </c>
      <c r="S45" s="1" t="str">
        <f>WEEKDAY(sala[[#This Row],[Fecha de Factura]],11)&amp;". "&amp;TEXT(sala[[#This Row],[Fecha de Factura]],"dddd")</f>
        <v>6. sábado</v>
      </c>
      <c r="T45" s="4">
        <f>SUMIF('cocina'!A:A,sala[[#This Row],[Número de Orden]],'cocina'!G:G)</f>
        <v>5</v>
      </c>
      <c r="U45" s="4">
        <f>sala[[#This Row],[Tiempo de Preparación]]*24</f>
        <v>1.4166666666666665</v>
      </c>
      <c r="V45">
        <f>sala[[#This Row],[Cobrada]]*sala[[#This Row],[Monto Total de la Cuenta]]</f>
        <v>122</v>
      </c>
      <c r="W45" s="4">
        <f>sala[[#This Row],[Tiempo de Permanencia]]*24</f>
        <v>3.1999999999534339</v>
      </c>
    </row>
    <row r="46" spans="1:23" x14ac:dyDescent="0.25">
      <c r="A46">
        <v>17</v>
      </c>
      <c r="B46" s="1" t="s">
        <v>88</v>
      </c>
      <c r="C46">
        <v>2</v>
      </c>
      <c r="D46" s="2">
        <v>45017.09375</v>
      </c>
      <c r="E46" s="2">
        <v>45017.167361111111</v>
      </c>
      <c r="F46" s="1" t="s">
        <v>24</v>
      </c>
      <c r="G46" s="1" t="s">
        <v>14</v>
      </c>
      <c r="H46" s="1" t="s">
        <v>25</v>
      </c>
      <c r="I46">
        <v>25.41</v>
      </c>
      <c r="J46" s="1" t="s">
        <v>16</v>
      </c>
      <c r="K46">
        <v>45</v>
      </c>
      <c r="L46" s="1" t="s">
        <v>33</v>
      </c>
      <c r="M46" s="1">
        <f>SUMIF('cocina'!A:A,sala[[#This Row],[Número de Orden]],'cocina'!K:K)</f>
        <v>54</v>
      </c>
      <c r="N46" s="2">
        <f>sala[[#This Row],[Hora de Salida]]</f>
        <v>45017.167361111111</v>
      </c>
      <c r="O46" s="3">
        <f>IF(sala[[#This Row],[Estado de la Mesa]]="Ocupada",sala[[#This Row],[Hora de Salida]]-sala[[#This Row],[Hora de Llegada]]+15/(24*60),sala[[#This Row],[Hora de Salida]]-sala[[#This Row],[Hora de Llegada]])</f>
        <v>7.3611111110949423E-2</v>
      </c>
      <c r="P46" s="3">
        <f>SUMIF('cocina'!A:A,sala[[#This Row],[Número de Orden]],'cocina'!H:H)/(24*60)</f>
        <v>3.2638888888888891E-2</v>
      </c>
      <c r="Q46" s="3">
        <f>IF((sala[[#This Row],[Tiempo de Permanencia]]-sala[[#This Row],[Tiempo de Preparación]])&gt;0,sala[[#This Row],[Tiempo de Permanencia]]-sala[[#This Row],[Tiempo de Preparación]],0)</f>
        <v>4.0972222222060532E-2</v>
      </c>
      <c r="R46" s="10">
        <f>IF(sala[[#This Row],[Tiempo de degustación]]&gt;0,1,0)</f>
        <v>1</v>
      </c>
      <c r="S46" s="1" t="str">
        <f>WEEKDAY(sala[[#This Row],[Fecha de Factura]],11)&amp;". "&amp;TEXT(sala[[#This Row],[Fecha de Factura]],"dddd")</f>
        <v>6. sábado</v>
      </c>
      <c r="T46" s="4">
        <f>SUMIF('cocina'!A:A,sala[[#This Row],[Número de Orden]],'cocina'!G:G)</f>
        <v>3</v>
      </c>
      <c r="U46" s="4">
        <f>sala[[#This Row],[Tiempo de Preparación]]*24</f>
        <v>0.78333333333333344</v>
      </c>
      <c r="V46">
        <f>sala[[#This Row],[Cobrada]]*sala[[#This Row],[Monto Total de la Cuenta]]</f>
        <v>54</v>
      </c>
      <c r="W46" s="4">
        <f>sala[[#This Row],[Tiempo de Permanencia]]*24</f>
        <v>1.7666666666627862</v>
      </c>
    </row>
    <row r="47" spans="1:23" x14ac:dyDescent="0.25">
      <c r="A47">
        <v>10</v>
      </c>
      <c r="B47" s="1" t="s">
        <v>90</v>
      </c>
      <c r="C47">
        <v>1</v>
      </c>
      <c r="D47" s="2">
        <v>45017.074305555558</v>
      </c>
      <c r="E47" s="2">
        <v>45017.152083333334</v>
      </c>
      <c r="F47" s="1" t="s">
        <v>29</v>
      </c>
      <c r="G47" s="1" t="s">
        <v>14</v>
      </c>
      <c r="H47" s="1" t="s">
        <v>25</v>
      </c>
      <c r="I47">
        <v>27.97</v>
      </c>
      <c r="J47" s="1" t="s">
        <v>26</v>
      </c>
      <c r="K47">
        <v>46</v>
      </c>
      <c r="L47" s="1" t="s">
        <v>57</v>
      </c>
      <c r="M47" s="1">
        <f>SUMIF('cocina'!A:A,sala[[#This Row],[Número de Orden]],'cocina'!K:K)</f>
        <v>140</v>
      </c>
      <c r="N47" s="2">
        <f>sala[[#This Row],[Hora de Salida]]</f>
        <v>45017.152083333334</v>
      </c>
      <c r="O47" s="3">
        <f>IF(sala[[#This Row],[Estado de la Mesa]]="Ocupada",sala[[#This Row],[Hora de Salida]]-sala[[#This Row],[Hora de Llegada]]+15/(24*60),sala[[#This Row],[Hora de Salida]]-sala[[#This Row],[Hora de Llegada]])</f>
        <v>7.7777777776645962E-2</v>
      </c>
      <c r="P47" s="3">
        <f>SUMIF('cocina'!A:A,sala[[#This Row],[Número de Orden]],'cocina'!H:H)/(24*60)</f>
        <v>5.9722222222222225E-2</v>
      </c>
      <c r="Q47" s="3">
        <f>IF((sala[[#This Row],[Tiempo de Permanencia]]-sala[[#This Row],[Tiempo de Preparación]])&gt;0,sala[[#This Row],[Tiempo de Permanencia]]-sala[[#This Row],[Tiempo de Preparación]],0)</f>
        <v>1.8055555554423737E-2</v>
      </c>
      <c r="R47" s="10">
        <f>IF(sala[[#This Row],[Tiempo de degustación]]&gt;0,1,0)</f>
        <v>1</v>
      </c>
      <c r="S47" s="1" t="str">
        <f>WEEKDAY(sala[[#This Row],[Fecha de Factura]],11)&amp;". "&amp;TEXT(sala[[#This Row],[Fecha de Factura]],"dddd")</f>
        <v>6. sábado</v>
      </c>
      <c r="T47" s="4">
        <f>SUMIF('cocina'!A:A,sala[[#This Row],[Número de Orden]],'cocina'!G:G)</f>
        <v>5</v>
      </c>
      <c r="U47" s="4">
        <f>sala[[#This Row],[Tiempo de Preparación]]*24</f>
        <v>1.4333333333333333</v>
      </c>
      <c r="V47">
        <f>sala[[#This Row],[Cobrada]]*sala[[#This Row],[Monto Total de la Cuenta]]</f>
        <v>140</v>
      </c>
      <c r="W47" s="4">
        <f>sala[[#This Row],[Tiempo de Permanencia]]*24</f>
        <v>1.8666666666395031</v>
      </c>
    </row>
    <row r="48" spans="1:23" x14ac:dyDescent="0.25">
      <c r="A48">
        <v>18</v>
      </c>
      <c r="B48" s="1" t="s">
        <v>91</v>
      </c>
      <c r="C48">
        <v>3</v>
      </c>
      <c r="D48" s="2">
        <v>45017.145833333336</v>
      </c>
      <c r="E48" s="2">
        <v>45017.311805555553</v>
      </c>
      <c r="F48" s="1" t="s">
        <v>24</v>
      </c>
      <c r="G48" s="1" t="s">
        <v>14</v>
      </c>
      <c r="H48" s="1" t="s">
        <v>25</v>
      </c>
      <c r="I48">
        <v>10.98</v>
      </c>
      <c r="J48" s="1" t="s">
        <v>38</v>
      </c>
      <c r="K48">
        <v>47</v>
      </c>
      <c r="L48" s="1" t="s">
        <v>27</v>
      </c>
      <c r="M48" s="1">
        <f>SUMIF('cocina'!A:A,sala[[#This Row],[Número de Orden]],'cocina'!K:K)</f>
        <v>109</v>
      </c>
      <c r="N48" s="2">
        <f>sala[[#This Row],[Hora de Salida]]</f>
        <v>45017.311805555553</v>
      </c>
      <c r="O48" s="3">
        <f>IF(sala[[#This Row],[Estado de la Mesa]]="Ocupada",sala[[#This Row],[Hora de Salida]]-sala[[#This Row],[Hora de Llegada]]+15/(24*60),sala[[#This Row],[Hora de Salida]]-sala[[#This Row],[Hora de Llegada]])</f>
        <v>0.17638888888419993</v>
      </c>
      <c r="P48" s="3">
        <f>SUMIF('cocina'!A:A,sala[[#This Row],[Número de Orden]],'cocina'!H:H)/(24*60)</f>
        <v>6.0416666666666667E-2</v>
      </c>
      <c r="Q48" s="3">
        <f>IF((sala[[#This Row],[Tiempo de Permanencia]]-sala[[#This Row],[Tiempo de Preparación]])&gt;0,sala[[#This Row],[Tiempo de Permanencia]]-sala[[#This Row],[Tiempo de Preparación]],0)</f>
        <v>0.11597222221753326</v>
      </c>
      <c r="R48" s="10">
        <f>IF(sala[[#This Row],[Tiempo de degustación]]&gt;0,1,0)</f>
        <v>1</v>
      </c>
      <c r="S48" s="1" t="str">
        <f>WEEKDAY(sala[[#This Row],[Fecha de Factura]],11)&amp;". "&amp;TEXT(sala[[#This Row],[Fecha de Factura]],"dddd")</f>
        <v>6. sábado</v>
      </c>
      <c r="T48" s="4">
        <f>SUMIF('cocina'!A:A,sala[[#This Row],[Número de Orden]],'cocina'!G:G)</f>
        <v>4</v>
      </c>
      <c r="U48" s="4">
        <f>sala[[#This Row],[Tiempo de Preparación]]*24</f>
        <v>1.45</v>
      </c>
      <c r="V48">
        <f>sala[[#This Row],[Cobrada]]*sala[[#This Row],[Monto Total de la Cuenta]]</f>
        <v>109</v>
      </c>
      <c r="W48" s="4">
        <f>sala[[#This Row],[Tiempo de Permanencia]]*24</f>
        <v>4.2333333332207985</v>
      </c>
    </row>
    <row r="49" spans="1:23" x14ac:dyDescent="0.25">
      <c r="A49">
        <v>17</v>
      </c>
      <c r="B49" s="1" t="s">
        <v>92</v>
      </c>
      <c r="C49">
        <v>2</v>
      </c>
      <c r="D49" s="2">
        <v>45017.019444444442</v>
      </c>
      <c r="E49" s="2">
        <v>45017.168055555558</v>
      </c>
      <c r="F49" s="1" t="s">
        <v>13</v>
      </c>
      <c r="G49" s="1" t="s">
        <v>20</v>
      </c>
      <c r="H49" s="1" t="s">
        <v>25</v>
      </c>
      <c r="I49">
        <v>25.31</v>
      </c>
      <c r="J49" s="1" t="s">
        <v>26</v>
      </c>
      <c r="K49">
        <v>48</v>
      </c>
      <c r="L49" s="1" t="s">
        <v>42</v>
      </c>
      <c r="M49" s="1">
        <f>SUMIF('cocina'!A:A,sala[[#This Row],[Número de Orden]],'cocina'!K:K)</f>
        <v>158</v>
      </c>
      <c r="N49" s="2">
        <f>sala[[#This Row],[Hora de Salida]]</f>
        <v>45017.168055555558</v>
      </c>
      <c r="O49" s="3">
        <f>IF(sala[[#This Row],[Estado de la Mesa]]="Ocupada",sala[[#This Row],[Hora de Salida]]-sala[[#This Row],[Hora de Llegada]]+15/(24*60),sala[[#This Row],[Hora de Salida]]-sala[[#This Row],[Hora de Llegada]])</f>
        <v>0.148611111115315</v>
      </c>
      <c r="P49" s="3">
        <f>SUMIF('cocina'!A:A,sala[[#This Row],[Número de Orden]],'cocina'!H:H)/(24*60)</f>
        <v>8.611111111111111E-2</v>
      </c>
      <c r="Q49" s="3">
        <f>IF((sala[[#This Row],[Tiempo de Permanencia]]-sala[[#This Row],[Tiempo de Preparación]])&gt;0,sala[[#This Row],[Tiempo de Permanencia]]-sala[[#This Row],[Tiempo de Preparación]],0)</f>
        <v>6.2500000004203887E-2</v>
      </c>
      <c r="R49" s="10">
        <f>IF(sala[[#This Row],[Tiempo de degustación]]&gt;0,1,0)</f>
        <v>1</v>
      </c>
      <c r="S49" s="1" t="str">
        <f>WEEKDAY(sala[[#This Row],[Fecha de Factura]],11)&amp;". "&amp;TEXT(sala[[#This Row],[Fecha de Factura]],"dddd")</f>
        <v>6. sábado</v>
      </c>
      <c r="T49" s="4">
        <f>SUMIF('cocina'!A:A,sala[[#This Row],[Número de Orden]],'cocina'!G:G)</f>
        <v>6</v>
      </c>
      <c r="U49" s="4">
        <f>sala[[#This Row],[Tiempo de Preparación]]*24</f>
        <v>2.0666666666666664</v>
      </c>
      <c r="V49">
        <f>sala[[#This Row],[Cobrada]]*sala[[#This Row],[Monto Total de la Cuenta]]</f>
        <v>158</v>
      </c>
      <c r="W49" s="4">
        <f>sala[[#This Row],[Tiempo de Permanencia]]*24</f>
        <v>3.5666666667675599</v>
      </c>
    </row>
    <row r="50" spans="1:23" x14ac:dyDescent="0.25">
      <c r="A50">
        <v>8</v>
      </c>
      <c r="B50" s="1" t="s">
        <v>93</v>
      </c>
      <c r="C50">
        <v>3</v>
      </c>
      <c r="D50" s="2">
        <v>45017.072222222225</v>
      </c>
      <c r="E50" s="2">
        <v>45017.228472222225</v>
      </c>
      <c r="F50" s="1" t="s">
        <v>24</v>
      </c>
      <c r="G50" s="1" t="s">
        <v>14</v>
      </c>
      <c r="H50" s="1" t="s">
        <v>25</v>
      </c>
      <c r="I50">
        <v>20.92</v>
      </c>
      <c r="J50" s="1" t="s">
        <v>26</v>
      </c>
      <c r="K50">
        <v>49</v>
      </c>
      <c r="L50" s="1" t="s">
        <v>44</v>
      </c>
      <c r="M50" s="1">
        <f>SUMIF('cocina'!A:A,sala[[#This Row],[Número de Orden]],'cocina'!K:K)</f>
        <v>186</v>
      </c>
      <c r="N50" s="2">
        <f>sala[[#This Row],[Hora de Salida]]</f>
        <v>45017.228472222225</v>
      </c>
      <c r="O50" s="3">
        <f>IF(sala[[#This Row],[Estado de la Mesa]]="Ocupada",sala[[#This Row],[Hora de Salida]]-sala[[#This Row],[Hora de Llegada]]+15/(24*60),sala[[#This Row],[Hora de Salida]]-sala[[#This Row],[Hora de Llegada]])</f>
        <v>0.15625</v>
      </c>
      <c r="P50" s="3">
        <f>SUMIF('cocina'!A:A,sala[[#This Row],[Número de Orden]],'cocina'!H:H)/(24*60)</f>
        <v>5.6250000000000001E-2</v>
      </c>
      <c r="Q50" s="3">
        <f>IF((sala[[#This Row],[Tiempo de Permanencia]]-sala[[#This Row],[Tiempo de Preparación]])&gt;0,sala[[#This Row],[Tiempo de Permanencia]]-sala[[#This Row],[Tiempo de Preparación]],0)</f>
        <v>0.1</v>
      </c>
      <c r="R50" s="10">
        <f>IF(sala[[#This Row],[Tiempo de degustación]]&gt;0,1,0)</f>
        <v>1</v>
      </c>
      <c r="S50" s="1" t="str">
        <f>WEEKDAY(sala[[#This Row],[Fecha de Factura]],11)&amp;". "&amp;TEXT(sala[[#This Row],[Fecha de Factura]],"dddd")</f>
        <v>6. sábado</v>
      </c>
      <c r="T50" s="4">
        <f>SUMIF('cocina'!A:A,sala[[#This Row],[Número de Orden]],'cocina'!G:G)</f>
        <v>7</v>
      </c>
      <c r="U50" s="4">
        <f>sala[[#This Row],[Tiempo de Preparación]]*24</f>
        <v>1.35</v>
      </c>
      <c r="V50">
        <f>sala[[#This Row],[Cobrada]]*sala[[#This Row],[Monto Total de la Cuenta]]</f>
        <v>186</v>
      </c>
      <c r="W50" s="4">
        <f>sala[[#This Row],[Tiempo de Permanencia]]*24</f>
        <v>3.75</v>
      </c>
    </row>
    <row r="51" spans="1:23" x14ac:dyDescent="0.25">
      <c r="A51">
        <v>19</v>
      </c>
      <c r="B51" s="1" t="s">
        <v>94</v>
      </c>
      <c r="C51">
        <v>5</v>
      </c>
      <c r="D51" s="2">
        <v>45017.162499999999</v>
      </c>
      <c r="E51" s="2">
        <v>45017.289583333331</v>
      </c>
      <c r="F51" s="1" t="s">
        <v>32</v>
      </c>
      <c r="G51" s="1" t="s">
        <v>14</v>
      </c>
      <c r="H51" s="1" t="s">
        <v>15</v>
      </c>
      <c r="I51">
        <v>16.739999999999998</v>
      </c>
      <c r="J51" s="1" t="s">
        <v>38</v>
      </c>
      <c r="K51">
        <v>50</v>
      </c>
      <c r="L51" s="1" t="s">
        <v>69</v>
      </c>
      <c r="M51" s="1">
        <f>SUMIF('cocina'!A:A,sala[[#This Row],[Número de Orden]],'cocina'!K:K)</f>
        <v>76</v>
      </c>
      <c r="N51" s="2">
        <f>sala[[#This Row],[Hora de Salida]]</f>
        <v>45017.289583333331</v>
      </c>
      <c r="O51" s="3">
        <f>IF(sala[[#This Row],[Estado de la Mesa]]="Ocupada",sala[[#This Row],[Hora de Salida]]-sala[[#This Row],[Hora de Llegada]]+15/(24*60),sala[[#This Row],[Hora de Salida]]-sala[[#This Row],[Hora de Llegada]])</f>
        <v>0.13749999999951493</v>
      </c>
      <c r="P51" s="3">
        <f>SUMIF('cocina'!A:A,sala[[#This Row],[Número de Orden]],'cocina'!H:H)/(24*60)</f>
        <v>1.4583333333333334E-2</v>
      </c>
      <c r="Q51" s="3">
        <f>IF((sala[[#This Row],[Tiempo de Permanencia]]-sala[[#This Row],[Tiempo de Preparación]])&gt;0,sala[[#This Row],[Tiempo de Permanencia]]-sala[[#This Row],[Tiempo de Preparación]],0)</f>
        <v>0.12291666666618159</v>
      </c>
      <c r="R51" s="10">
        <f>IF(sala[[#This Row],[Tiempo de degustación]]&gt;0,1,0)</f>
        <v>1</v>
      </c>
      <c r="S51" s="1" t="str">
        <f>WEEKDAY(sala[[#This Row],[Fecha de Factura]],11)&amp;". "&amp;TEXT(sala[[#This Row],[Fecha de Factura]],"dddd")</f>
        <v>6. sábado</v>
      </c>
      <c r="T51" s="4">
        <f>SUMIF('cocina'!A:A,sala[[#This Row],[Número de Orden]],'cocina'!G:G)</f>
        <v>3</v>
      </c>
      <c r="U51" s="4">
        <f>sala[[#This Row],[Tiempo de Preparación]]*24</f>
        <v>0.35</v>
      </c>
      <c r="V51">
        <f>sala[[#This Row],[Cobrada]]*sala[[#This Row],[Monto Total de la Cuenta]]</f>
        <v>76</v>
      </c>
      <c r="W51" s="4">
        <f>sala[[#This Row],[Tiempo de Permanencia]]*24</f>
        <v>3.2999999999883585</v>
      </c>
    </row>
    <row r="52" spans="1:23" x14ac:dyDescent="0.25">
      <c r="A52">
        <v>12</v>
      </c>
      <c r="B52" s="1" t="s">
        <v>95</v>
      </c>
      <c r="C52">
        <v>1</v>
      </c>
      <c r="D52" s="2">
        <v>45017.070833333331</v>
      </c>
      <c r="E52" s="2">
        <v>45017.126388888886</v>
      </c>
      <c r="F52" s="1" t="s">
        <v>29</v>
      </c>
      <c r="G52" s="1" t="s">
        <v>35</v>
      </c>
      <c r="H52" s="1" t="s">
        <v>25</v>
      </c>
      <c r="I52">
        <v>37.08</v>
      </c>
      <c r="J52" s="1" t="s">
        <v>16</v>
      </c>
      <c r="K52">
        <v>51</v>
      </c>
      <c r="L52" s="1" t="s">
        <v>17</v>
      </c>
      <c r="M52" s="1">
        <f>SUMIF('cocina'!A:A,sala[[#This Row],[Número de Orden]],'cocina'!K:K)</f>
        <v>225</v>
      </c>
      <c r="N52" s="2">
        <f>sala[[#This Row],[Hora de Salida]]</f>
        <v>45017.126388888886</v>
      </c>
      <c r="O52" s="3">
        <f>IF(sala[[#This Row],[Estado de la Mesa]]="Ocupada",sala[[#This Row],[Hora de Salida]]-sala[[#This Row],[Hora de Llegada]]+15/(24*60),sala[[#This Row],[Hora de Salida]]-sala[[#This Row],[Hora de Llegada]])</f>
        <v>5.5555555554747116E-2</v>
      </c>
      <c r="P52" s="3">
        <f>SUMIF('cocina'!A:A,sala[[#This Row],[Número de Orden]],'cocina'!H:H)/(24*60)</f>
        <v>0.11388888888888889</v>
      </c>
      <c r="Q52" s="3">
        <f>IF((sala[[#This Row],[Tiempo de Permanencia]]-sala[[#This Row],[Tiempo de Preparación]])&gt;0,sala[[#This Row],[Tiempo de Permanencia]]-sala[[#This Row],[Tiempo de Preparación]],0)</f>
        <v>0</v>
      </c>
      <c r="R52" s="10">
        <f>IF(sala[[#This Row],[Tiempo de degustación]]&gt;0,1,0)</f>
        <v>0</v>
      </c>
      <c r="S52" s="1" t="str">
        <f>WEEKDAY(sala[[#This Row],[Fecha de Factura]],11)&amp;". "&amp;TEXT(sala[[#This Row],[Fecha de Factura]],"dddd")</f>
        <v>6. sábado</v>
      </c>
      <c r="T52" s="4">
        <f>SUMIF('cocina'!A:A,sala[[#This Row],[Número de Orden]],'cocina'!G:G)</f>
        <v>9</v>
      </c>
      <c r="U52" s="4">
        <f>sala[[#This Row],[Tiempo de Preparación]]*24</f>
        <v>2.7333333333333334</v>
      </c>
      <c r="V52">
        <f>sala[[#This Row],[Cobrada]]*sala[[#This Row],[Monto Total de la Cuenta]]</f>
        <v>0</v>
      </c>
      <c r="W52" s="4">
        <f>sala[[#This Row],[Tiempo de Permanencia]]*24</f>
        <v>1.3333333333139308</v>
      </c>
    </row>
    <row r="53" spans="1:23" x14ac:dyDescent="0.25">
      <c r="A53">
        <v>7</v>
      </c>
      <c r="B53" s="1" t="s">
        <v>96</v>
      </c>
      <c r="C53">
        <v>4</v>
      </c>
      <c r="D53" s="2">
        <v>45017.000694444447</v>
      </c>
      <c r="E53" s="2">
        <v>45017.049305555556</v>
      </c>
      <c r="F53" s="1" t="s">
        <v>13</v>
      </c>
      <c r="G53" s="1" t="s">
        <v>14</v>
      </c>
      <c r="H53" s="1" t="s">
        <v>25</v>
      </c>
      <c r="I53">
        <v>46.88</v>
      </c>
      <c r="J53" s="1" t="s">
        <v>26</v>
      </c>
      <c r="K53">
        <v>52</v>
      </c>
      <c r="L53" s="1" t="s">
        <v>30</v>
      </c>
      <c r="M53" s="1">
        <f>SUMIF('cocina'!A:A,sala[[#This Row],[Número de Orden]],'cocina'!K:K)</f>
        <v>263</v>
      </c>
      <c r="N53" s="2">
        <f>sala[[#This Row],[Hora de Salida]]</f>
        <v>45017.049305555556</v>
      </c>
      <c r="O53" s="3">
        <f>IF(sala[[#This Row],[Estado de la Mesa]]="Ocupada",sala[[#This Row],[Hora de Salida]]-sala[[#This Row],[Hora de Llegada]]+15/(24*60),sala[[#This Row],[Hora de Salida]]-sala[[#This Row],[Hora de Llegada]])</f>
        <v>4.8611111109494232E-2</v>
      </c>
      <c r="P53" s="3">
        <f>SUMIF('cocina'!A:A,sala[[#This Row],[Número de Orden]],'cocina'!H:H)/(24*60)</f>
        <v>4.3055555555555555E-2</v>
      </c>
      <c r="Q53" s="3">
        <f>IF((sala[[#This Row],[Tiempo de Permanencia]]-sala[[#This Row],[Tiempo de Preparación]])&gt;0,sala[[#This Row],[Tiempo de Permanencia]]-sala[[#This Row],[Tiempo de Preparación]],0)</f>
        <v>5.5555555539386764E-3</v>
      </c>
      <c r="R53" s="10">
        <f>IF(sala[[#This Row],[Tiempo de degustación]]&gt;0,1,0)</f>
        <v>1</v>
      </c>
      <c r="S53" s="1" t="str">
        <f>WEEKDAY(sala[[#This Row],[Fecha de Factura]],11)&amp;". "&amp;TEXT(sala[[#This Row],[Fecha de Factura]],"dddd")</f>
        <v>6. sábado</v>
      </c>
      <c r="T53" s="4">
        <f>SUMIF('cocina'!A:A,sala[[#This Row],[Número de Orden]],'cocina'!G:G)</f>
        <v>8</v>
      </c>
      <c r="U53" s="4">
        <f>sala[[#This Row],[Tiempo de Preparación]]*24</f>
        <v>1.0333333333333332</v>
      </c>
      <c r="V53">
        <f>sala[[#This Row],[Cobrada]]*sala[[#This Row],[Monto Total de la Cuenta]]</f>
        <v>263</v>
      </c>
      <c r="W53" s="4">
        <f>sala[[#This Row],[Tiempo de Permanencia]]*24</f>
        <v>1.1666666666278616</v>
      </c>
    </row>
    <row r="54" spans="1:23" x14ac:dyDescent="0.25">
      <c r="A54">
        <v>16</v>
      </c>
      <c r="B54" s="1" t="s">
        <v>97</v>
      </c>
      <c r="C54">
        <v>5</v>
      </c>
      <c r="D54" s="2">
        <v>45017.125694444447</v>
      </c>
      <c r="E54" s="2">
        <v>45017.197222222225</v>
      </c>
      <c r="F54" s="1" t="s">
        <v>29</v>
      </c>
      <c r="G54" s="1" t="s">
        <v>14</v>
      </c>
      <c r="H54" s="1" t="s">
        <v>15</v>
      </c>
      <c r="I54">
        <v>36.880000000000003</v>
      </c>
      <c r="J54" s="1" t="s">
        <v>26</v>
      </c>
      <c r="K54">
        <v>53</v>
      </c>
      <c r="L54" s="1" t="s">
        <v>30</v>
      </c>
      <c r="M54" s="1">
        <f>SUMIF('cocina'!A:A,sala[[#This Row],[Número de Orden]],'cocina'!K:K)</f>
        <v>267</v>
      </c>
      <c r="N54" s="2">
        <f>sala[[#This Row],[Hora de Salida]]</f>
        <v>45017.197222222225</v>
      </c>
      <c r="O54" s="3">
        <f>IF(sala[[#This Row],[Estado de la Mesa]]="Ocupada",sala[[#This Row],[Hora de Salida]]-sala[[#This Row],[Hora de Llegada]]+15/(24*60),sala[[#This Row],[Hora de Salida]]-sala[[#This Row],[Hora de Llegada]])</f>
        <v>7.1527777778101154E-2</v>
      </c>
      <c r="P54" s="3">
        <f>SUMIF('cocina'!A:A,sala[[#This Row],[Número de Orden]],'cocina'!H:H)/(24*60)</f>
        <v>7.7777777777777779E-2</v>
      </c>
      <c r="Q54" s="3">
        <f>IF((sala[[#This Row],[Tiempo de Permanencia]]-sala[[#This Row],[Tiempo de Preparación]])&gt;0,sala[[#This Row],[Tiempo de Permanencia]]-sala[[#This Row],[Tiempo de Preparación]],0)</f>
        <v>0</v>
      </c>
      <c r="R54" s="10">
        <f>IF(sala[[#This Row],[Tiempo de degustación]]&gt;0,1,0)</f>
        <v>0</v>
      </c>
      <c r="S54" s="1" t="str">
        <f>WEEKDAY(sala[[#This Row],[Fecha de Factura]],11)&amp;". "&amp;TEXT(sala[[#This Row],[Fecha de Factura]],"dddd")</f>
        <v>6. sábado</v>
      </c>
      <c r="T54" s="4">
        <f>SUMIF('cocina'!A:A,sala[[#This Row],[Número de Orden]],'cocina'!G:G)</f>
        <v>9</v>
      </c>
      <c r="U54" s="4">
        <f>sala[[#This Row],[Tiempo de Preparación]]*24</f>
        <v>1.8666666666666667</v>
      </c>
      <c r="V54">
        <f>sala[[#This Row],[Cobrada]]*sala[[#This Row],[Monto Total de la Cuenta]]</f>
        <v>0</v>
      </c>
      <c r="W54" s="4">
        <f>sala[[#This Row],[Tiempo de Permanencia]]*24</f>
        <v>1.7166666666744277</v>
      </c>
    </row>
    <row r="55" spans="1:23" x14ac:dyDescent="0.25">
      <c r="A55">
        <v>6</v>
      </c>
      <c r="B55" s="1" t="s">
        <v>98</v>
      </c>
      <c r="C55">
        <v>6</v>
      </c>
      <c r="D55" s="2">
        <v>45017.027777777781</v>
      </c>
      <c r="E55" s="2">
        <v>45017.176388888889</v>
      </c>
      <c r="F55" s="1" t="s">
        <v>32</v>
      </c>
      <c r="G55" s="1" t="s">
        <v>35</v>
      </c>
      <c r="H55" s="1" t="s">
        <v>25</v>
      </c>
      <c r="I55">
        <v>23.36</v>
      </c>
      <c r="J55" s="1" t="s">
        <v>16</v>
      </c>
      <c r="K55">
        <v>54</v>
      </c>
      <c r="L55" s="1" t="s">
        <v>42</v>
      </c>
      <c r="M55" s="1">
        <f>SUMIF('cocina'!A:A,sala[[#This Row],[Número de Orden]],'cocina'!K:K)</f>
        <v>187</v>
      </c>
      <c r="N55" s="2">
        <f>sala[[#This Row],[Hora de Salida]]</f>
        <v>45017.176388888889</v>
      </c>
      <c r="O55" s="3">
        <f>IF(sala[[#This Row],[Estado de la Mesa]]="Ocupada",sala[[#This Row],[Hora de Salida]]-sala[[#This Row],[Hora de Llegada]]+15/(24*60),sala[[#This Row],[Hora de Salida]]-sala[[#This Row],[Hora de Llegada]])</f>
        <v>0.14861111110803904</v>
      </c>
      <c r="P55" s="3">
        <f>SUMIF('cocina'!A:A,sala[[#This Row],[Número de Orden]],'cocina'!H:H)/(24*60)</f>
        <v>0.14097222222222222</v>
      </c>
      <c r="Q55" s="3">
        <f>IF((sala[[#This Row],[Tiempo de Permanencia]]-sala[[#This Row],[Tiempo de Preparación]])&gt;0,sala[[#This Row],[Tiempo de Permanencia]]-sala[[#This Row],[Tiempo de Preparación]],0)</f>
        <v>7.6388888858168191E-3</v>
      </c>
      <c r="R55" s="10">
        <f>IF(sala[[#This Row],[Tiempo de degustación]]&gt;0,1,0)</f>
        <v>1</v>
      </c>
      <c r="S55" s="1" t="str">
        <f>WEEKDAY(sala[[#This Row],[Fecha de Factura]],11)&amp;". "&amp;TEXT(sala[[#This Row],[Fecha de Factura]],"dddd")</f>
        <v>6. sábado</v>
      </c>
      <c r="T55" s="4">
        <f>SUMIF('cocina'!A:A,sala[[#This Row],[Número de Orden]],'cocina'!G:G)</f>
        <v>6</v>
      </c>
      <c r="U55" s="4">
        <f>sala[[#This Row],[Tiempo de Preparación]]*24</f>
        <v>3.3833333333333333</v>
      </c>
      <c r="V55">
        <f>sala[[#This Row],[Cobrada]]*sala[[#This Row],[Monto Total de la Cuenta]]</f>
        <v>187</v>
      </c>
      <c r="W55" s="4">
        <f>sala[[#This Row],[Tiempo de Permanencia]]*24</f>
        <v>3.566666666592937</v>
      </c>
    </row>
    <row r="56" spans="1:23" x14ac:dyDescent="0.25">
      <c r="A56">
        <v>20</v>
      </c>
      <c r="B56" s="1" t="s">
        <v>99</v>
      </c>
      <c r="C56">
        <v>5</v>
      </c>
      <c r="D56" s="2">
        <v>45017.0625</v>
      </c>
      <c r="E56" s="2">
        <v>45017.208333333336</v>
      </c>
      <c r="F56" s="1" t="s">
        <v>32</v>
      </c>
      <c r="G56" s="1" t="s">
        <v>35</v>
      </c>
      <c r="H56" s="1" t="s">
        <v>25</v>
      </c>
      <c r="I56">
        <v>45.49</v>
      </c>
      <c r="J56" s="1" t="s">
        <v>38</v>
      </c>
      <c r="K56">
        <v>55</v>
      </c>
      <c r="L56" s="1" t="s">
        <v>33</v>
      </c>
      <c r="M56" s="1">
        <f>SUMIF('cocina'!A:A,sala[[#This Row],[Número de Orden]],'cocina'!K:K)</f>
        <v>255</v>
      </c>
      <c r="N56" s="2">
        <f>sala[[#This Row],[Hora de Salida]]</f>
        <v>45017.208333333336</v>
      </c>
      <c r="O56" s="3">
        <f>IF(sala[[#This Row],[Estado de la Mesa]]="Ocupada",sala[[#This Row],[Hora de Salida]]-sala[[#This Row],[Hora de Llegada]]+15/(24*60),sala[[#This Row],[Hora de Salida]]-sala[[#This Row],[Hora de Llegada]])</f>
        <v>0.15625000000242531</v>
      </c>
      <c r="P56" s="3">
        <f>SUMIF('cocina'!A:A,sala[[#This Row],[Número de Orden]],'cocina'!H:H)/(24*60)</f>
        <v>6.6666666666666666E-2</v>
      </c>
      <c r="Q56" s="3">
        <f>IF((sala[[#This Row],[Tiempo de Permanencia]]-sala[[#This Row],[Tiempo de Preparación]])&gt;0,sala[[#This Row],[Tiempo de Permanencia]]-sala[[#This Row],[Tiempo de Preparación]],0)</f>
        <v>8.9583333335758644E-2</v>
      </c>
      <c r="R56" s="10">
        <f>IF(sala[[#This Row],[Tiempo de degustación]]&gt;0,1,0)</f>
        <v>1</v>
      </c>
      <c r="S56" s="1" t="str">
        <f>WEEKDAY(sala[[#This Row],[Fecha de Factura]],11)&amp;". "&amp;TEXT(sala[[#This Row],[Fecha de Factura]],"dddd")</f>
        <v>6. sábado</v>
      </c>
      <c r="T56" s="4">
        <f>SUMIF('cocina'!A:A,sala[[#This Row],[Número de Orden]],'cocina'!G:G)</f>
        <v>8</v>
      </c>
      <c r="U56" s="4">
        <f>sala[[#This Row],[Tiempo de Preparación]]*24</f>
        <v>1.6</v>
      </c>
      <c r="V56">
        <f>sala[[#This Row],[Cobrada]]*sala[[#This Row],[Monto Total de la Cuenta]]</f>
        <v>255</v>
      </c>
      <c r="W56" s="4">
        <f>sala[[#This Row],[Tiempo de Permanencia]]*24</f>
        <v>3.7500000000582077</v>
      </c>
    </row>
    <row r="57" spans="1:23" x14ac:dyDescent="0.25">
      <c r="A57">
        <v>1</v>
      </c>
      <c r="B57" s="1" t="s">
        <v>50</v>
      </c>
      <c r="C57">
        <v>3</v>
      </c>
      <c r="D57" s="2">
        <v>45017.055555555555</v>
      </c>
      <c r="E57" s="2">
        <v>45017.206250000003</v>
      </c>
      <c r="F57" s="1" t="s">
        <v>29</v>
      </c>
      <c r="G57" s="1" t="s">
        <v>14</v>
      </c>
      <c r="H57" s="1" t="s">
        <v>15</v>
      </c>
      <c r="I57">
        <v>43.2</v>
      </c>
      <c r="J57" s="1" t="s">
        <v>26</v>
      </c>
      <c r="K57">
        <v>56</v>
      </c>
      <c r="L57" s="1" t="s">
        <v>54</v>
      </c>
      <c r="M57" s="1">
        <f>SUMIF('cocina'!A:A,sala[[#This Row],[Número de Orden]],'cocina'!K:K)</f>
        <v>48</v>
      </c>
      <c r="N57" s="2">
        <f>sala[[#This Row],[Hora de Salida]]</f>
        <v>45017.206250000003</v>
      </c>
      <c r="O57" s="3">
        <f>IF(sala[[#This Row],[Estado de la Mesa]]="Ocupada",sala[[#This Row],[Hora de Salida]]-sala[[#This Row],[Hora de Llegada]]+15/(24*60),sala[[#This Row],[Hora de Salida]]-sala[[#This Row],[Hora de Llegada]])</f>
        <v>0.15069444444816327</v>
      </c>
      <c r="P57" s="3">
        <f>SUMIF('cocina'!A:A,sala[[#This Row],[Número de Orden]],'cocina'!H:H)/(24*60)</f>
        <v>5.4166666666666669E-2</v>
      </c>
      <c r="Q57" s="3">
        <f>IF((sala[[#This Row],[Tiempo de Permanencia]]-sala[[#This Row],[Tiempo de Preparación]])&gt;0,sala[[#This Row],[Tiempo de Permanencia]]-sala[[#This Row],[Tiempo de Preparación]],0)</f>
        <v>9.6527777781496599E-2</v>
      </c>
      <c r="R57" s="10">
        <f>IF(sala[[#This Row],[Tiempo de degustación]]&gt;0,1,0)</f>
        <v>1</v>
      </c>
      <c r="S57" s="1" t="str">
        <f>WEEKDAY(sala[[#This Row],[Fecha de Factura]],11)&amp;". "&amp;TEXT(sala[[#This Row],[Fecha de Factura]],"dddd")</f>
        <v>6. sábado</v>
      </c>
      <c r="T57" s="4">
        <f>SUMIF('cocina'!A:A,sala[[#This Row],[Número de Orden]],'cocina'!G:G)</f>
        <v>2</v>
      </c>
      <c r="U57" s="4">
        <f>sala[[#This Row],[Tiempo de Preparación]]*24</f>
        <v>1.3</v>
      </c>
      <c r="V57">
        <f>sala[[#This Row],[Cobrada]]*sala[[#This Row],[Monto Total de la Cuenta]]</f>
        <v>48</v>
      </c>
      <c r="W57" s="4">
        <f>sala[[#This Row],[Tiempo de Permanencia]]*24</f>
        <v>3.6166666667559184</v>
      </c>
    </row>
    <row r="58" spans="1:23" x14ac:dyDescent="0.25">
      <c r="A58">
        <v>18</v>
      </c>
      <c r="B58" s="1" t="s">
        <v>100</v>
      </c>
      <c r="C58">
        <v>2</v>
      </c>
      <c r="D58" s="2">
        <v>45017.12777777778</v>
      </c>
      <c r="E58" s="2">
        <v>45017.202777777777</v>
      </c>
      <c r="F58" s="1" t="s">
        <v>24</v>
      </c>
      <c r="G58" s="1" t="s">
        <v>14</v>
      </c>
      <c r="H58" s="1" t="s">
        <v>25</v>
      </c>
      <c r="I58">
        <v>45.45</v>
      </c>
      <c r="J58" s="1" t="s">
        <v>26</v>
      </c>
      <c r="K58">
        <v>57</v>
      </c>
      <c r="L58" s="1" t="s">
        <v>22</v>
      </c>
      <c r="M58" s="1">
        <f>SUMIF('cocina'!A:A,sala[[#This Row],[Número de Orden]],'cocina'!K:K)</f>
        <v>169</v>
      </c>
      <c r="N58" s="2">
        <f>sala[[#This Row],[Hora de Salida]]</f>
        <v>45017.202777777777</v>
      </c>
      <c r="O58" s="3">
        <f>IF(sala[[#This Row],[Estado de la Mesa]]="Ocupada",sala[[#This Row],[Hora de Salida]]-sala[[#This Row],[Hora de Llegada]]+15/(24*60),sala[[#This Row],[Hora de Salida]]-sala[[#This Row],[Hora de Llegada]])</f>
        <v>7.4999999997089617E-2</v>
      </c>
      <c r="P58" s="3">
        <f>SUMIF('cocina'!A:A,sala[[#This Row],[Número de Orden]],'cocina'!H:H)/(24*60)</f>
        <v>4.7222222222222221E-2</v>
      </c>
      <c r="Q58" s="3">
        <f>IF((sala[[#This Row],[Tiempo de Permanencia]]-sala[[#This Row],[Tiempo de Preparación]])&gt;0,sala[[#This Row],[Tiempo de Permanencia]]-sala[[#This Row],[Tiempo de Preparación]],0)</f>
        <v>2.7777777774867396E-2</v>
      </c>
      <c r="R58" s="10">
        <f>IF(sala[[#This Row],[Tiempo de degustación]]&gt;0,1,0)</f>
        <v>1</v>
      </c>
      <c r="S58" s="1" t="str">
        <f>WEEKDAY(sala[[#This Row],[Fecha de Factura]],11)&amp;". "&amp;TEXT(sala[[#This Row],[Fecha de Factura]],"dddd")</f>
        <v>6. sábado</v>
      </c>
      <c r="T58" s="4">
        <f>SUMIF('cocina'!A:A,sala[[#This Row],[Número de Orden]],'cocina'!G:G)</f>
        <v>5</v>
      </c>
      <c r="U58" s="4">
        <f>sala[[#This Row],[Tiempo de Preparación]]*24</f>
        <v>1.1333333333333333</v>
      </c>
      <c r="V58">
        <f>sala[[#This Row],[Cobrada]]*sala[[#This Row],[Monto Total de la Cuenta]]</f>
        <v>169</v>
      </c>
      <c r="W58" s="4">
        <f>sala[[#This Row],[Tiempo de Permanencia]]*24</f>
        <v>1.7999999999301508</v>
      </c>
    </row>
    <row r="59" spans="1:23" x14ac:dyDescent="0.25">
      <c r="A59">
        <v>8</v>
      </c>
      <c r="B59" s="1" t="s">
        <v>101</v>
      </c>
      <c r="C59">
        <v>3</v>
      </c>
      <c r="D59" s="2">
        <v>45017.063194444447</v>
      </c>
      <c r="E59" s="2">
        <v>45017.181250000001</v>
      </c>
      <c r="F59" s="1" t="s">
        <v>19</v>
      </c>
      <c r="G59" s="1" t="s">
        <v>35</v>
      </c>
      <c r="H59" s="1" t="s">
        <v>25</v>
      </c>
      <c r="I59">
        <v>30.7</v>
      </c>
      <c r="J59" s="1" t="s">
        <v>16</v>
      </c>
      <c r="K59">
        <v>58</v>
      </c>
      <c r="L59" s="1" t="s">
        <v>27</v>
      </c>
      <c r="M59" s="1">
        <f>SUMIF('cocina'!A:A,sala[[#This Row],[Número de Orden]],'cocina'!K:K)</f>
        <v>82</v>
      </c>
      <c r="N59" s="2">
        <f>sala[[#This Row],[Hora de Salida]]</f>
        <v>45017.181250000001</v>
      </c>
      <c r="O59" s="3">
        <f>IF(sala[[#This Row],[Estado de la Mesa]]="Ocupada",sala[[#This Row],[Hora de Salida]]-sala[[#This Row],[Hora de Llegada]]+15/(24*60),sala[[#This Row],[Hora de Salida]]-sala[[#This Row],[Hora de Llegada]])</f>
        <v>0.11805555555474712</v>
      </c>
      <c r="P59" s="3">
        <f>SUMIF('cocina'!A:A,sala[[#This Row],[Número de Orden]],'cocina'!H:H)/(24*60)</f>
        <v>5.0694444444444445E-2</v>
      </c>
      <c r="Q59" s="3">
        <f>IF((sala[[#This Row],[Tiempo de Permanencia]]-sala[[#This Row],[Tiempo de Preparación]])&gt;0,sala[[#This Row],[Tiempo de Permanencia]]-sala[[#This Row],[Tiempo de Preparación]],0)</f>
        <v>6.7361111110302671E-2</v>
      </c>
      <c r="R59" s="10">
        <f>IF(sala[[#This Row],[Tiempo de degustación]]&gt;0,1,0)</f>
        <v>1</v>
      </c>
      <c r="S59" s="1" t="str">
        <f>WEEKDAY(sala[[#This Row],[Fecha de Factura]],11)&amp;". "&amp;TEXT(sala[[#This Row],[Fecha de Factura]],"dddd")</f>
        <v>6. sábado</v>
      </c>
      <c r="T59" s="4">
        <f>SUMIF('cocina'!A:A,sala[[#This Row],[Número de Orden]],'cocina'!G:G)</f>
        <v>4</v>
      </c>
      <c r="U59" s="4">
        <f>sala[[#This Row],[Tiempo de Preparación]]*24</f>
        <v>1.2166666666666668</v>
      </c>
      <c r="V59">
        <f>sala[[#This Row],[Cobrada]]*sala[[#This Row],[Monto Total de la Cuenta]]</f>
        <v>82</v>
      </c>
      <c r="W59" s="4">
        <f>sala[[#This Row],[Tiempo de Permanencia]]*24</f>
        <v>2.8333333333139308</v>
      </c>
    </row>
    <row r="60" spans="1:23" x14ac:dyDescent="0.25">
      <c r="A60">
        <v>8</v>
      </c>
      <c r="B60" s="1" t="s">
        <v>102</v>
      </c>
      <c r="C60">
        <v>4</v>
      </c>
      <c r="D60" s="2">
        <v>45017.056250000001</v>
      </c>
      <c r="E60" s="2">
        <v>45017.211111111108</v>
      </c>
      <c r="F60" s="1" t="s">
        <v>19</v>
      </c>
      <c r="G60" s="1" t="s">
        <v>14</v>
      </c>
      <c r="H60" s="1" t="s">
        <v>21</v>
      </c>
      <c r="I60">
        <v>33.89</v>
      </c>
      <c r="J60" s="1" t="s">
        <v>26</v>
      </c>
      <c r="K60">
        <v>59</v>
      </c>
      <c r="L60" s="1" t="s">
        <v>22</v>
      </c>
      <c r="M60" s="1">
        <f>SUMIF('cocina'!A:A,sala[[#This Row],[Número de Orden]],'cocina'!K:K)</f>
        <v>160</v>
      </c>
      <c r="N60" s="2">
        <f>sala[[#This Row],[Hora de Salida]]</f>
        <v>45017.211111111108</v>
      </c>
      <c r="O60" s="3">
        <f>IF(sala[[#This Row],[Estado de la Mesa]]="Ocupada",sala[[#This Row],[Hora de Salida]]-sala[[#This Row],[Hora de Llegada]]+15/(24*60),sala[[#This Row],[Hora de Salida]]-sala[[#This Row],[Hora de Llegada]])</f>
        <v>0.15486111110658385</v>
      </c>
      <c r="P60" s="3">
        <f>SUMIF('cocina'!A:A,sala[[#This Row],[Número de Orden]],'cocina'!H:H)/(24*60)</f>
        <v>3.3333333333333333E-2</v>
      </c>
      <c r="Q60" s="3">
        <f>IF((sala[[#This Row],[Tiempo de Permanencia]]-sala[[#This Row],[Tiempo de Preparación]])&gt;0,sala[[#This Row],[Tiempo de Permanencia]]-sala[[#This Row],[Tiempo de Preparación]],0)</f>
        <v>0.12152777777325052</v>
      </c>
      <c r="R60" s="10">
        <f>IF(sala[[#This Row],[Tiempo de degustación]]&gt;0,1,0)</f>
        <v>1</v>
      </c>
      <c r="S60" s="1" t="str">
        <f>WEEKDAY(sala[[#This Row],[Fecha de Factura]],11)&amp;". "&amp;TEXT(sala[[#This Row],[Fecha de Factura]],"dddd")</f>
        <v>6. sábado</v>
      </c>
      <c r="T60" s="4">
        <f>SUMIF('cocina'!A:A,sala[[#This Row],[Número de Orden]],'cocina'!G:G)</f>
        <v>7</v>
      </c>
      <c r="U60" s="4">
        <f>sala[[#This Row],[Tiempo de Preparación]]*24</f>
        <v>0.8</v>
      </c>
      <c r="V60">
        <f>sala[[#This Row],[Cobrada]]*sala[[#This Row],[Monto Total de la Cuenta]]</f>
        <v>160</v>
      </c>
      <c r="W60" s="4">
        <f>sala[[#This Row],[Tiempo de Permanencia]]*24</f>
        <v>3.7166666665580124</v>
      </c>
    </row>
    <row r="61" spans="1:23" x14ac:dyDescent="0.25">
      <c r="A61">
        <v>6</v>
      </c>
      <c r="B61" s="1" t="s">
        <v>103</v>
      </c>
      <c r="C61">
        <v>1</v>
      </c>
      <c r="D61" s="2">
        <v>45017.089583333334</v>
      </c>
      <c r="E61" s="2">
        <v>45017.240277777775</v>
      </c>
      <c r="F61" s="1" t="s">
        <v>19</v>
      </c>
      <c r="G61" s="1" t="s">
        <v>14</v>
      </c>
      <c r="H61" s="1" t="s">
        <v>25</v>
      </c>
      <c r="I61">
        <v>19.54</v>
      </c>
      <c r="J61" s="1" t="s">
        <v>16</v>
      </c>
      <c r="K61">
        <v>60</v>
      </c>
      <c r="L61" s="1" t="s">
        <v>42</v>
      </c>
      <c r="M61" s="1">
        <f>SUMIF('cocina'!A:A,sala[[#This Row],[Número de Orden]],'cocina'!K:K)</f>
        <v>102</v>
      </c>
      <c r="N61" s="2">
        <f>sala[[#This Row],[Hora de Salida]]</f>
        <v>45017.240277777775</v>
      </c>
      <c r="O61" s="3">
        <f>IF(sala[[#This Row],[Estado de la Mesa]]="Ocupada",sala[[#This Row],[Hora de Salida]]-sala[[#This Row],[Hora de Llegada]]+15/(24*60),sala[[#This Row],[Hora de Salida]]-sala[[#This Row],[Hora de Llegada]])</f>
        <v>0.15069444444088731</v>
      </c>
      <c r="P61" s="3">
        <f>SUMIF('cocina'!A:A,sala[[#This Row],[Número de Orden]],'cocina'!H:H)/(24*60)</f>
        <v>2.9861111111111113E-2</v>
      </c>
      <c r="Q61" s="3">
        <f>IF((sala[[#This Row],[Tiempo de Permanencia]]-sala[[#This Row],[Tiempo de Preparación]])&gt;0,sala[[#This Row],[Tiempo de Permanencia]]-sala[[#This Row],[Tiempo de Preparación]],0)</f>
        <v>0.12083333332977619</v>
      </c>
      <c r="R61" s="10">
        <f>IF(sala[[#This Row],[Tiempo de degustación]]&gt;0,1,0)</f>
        <v>1</v>
      </c>
      <c r="S61" s="1" t="str">
        <f>WEEKDAY(sala[[#This Row],[Fecha de Factura]],11)&amp;". "&amp;TEXT(sala[[#This Row],[Fecha de Factura]],"dddd")</f>
        <v>6. sábado</v>
      </c>
      <c r="T61" s="4">
        <f>SUMIF('cocina'!A:A,sala[[#This Row],[Número de Orden]],'cocina'!G:G)</f>
        <v>4</v>
      </c>
      <c r="U61" s="4">
        <f>sala[[#This Row],[Tiempo de Preparación]]*24</f>
        <v>0.71666666666666667</v>
      </c>
      <c r="V61">
        <f>sala[[#This Row],[Cobrada]]*sala[[#This Row],[Monto Total de la Cuenta]]</f>
        <v>102</v>
      </c>
      <c r="W61" s="4">
        <f>sala[[#This Row],[Tiempo de Permanencia]]*24</f>
        <v>3.6166666665812954</v>
      </c>
    </row>
    <row r="62" spans="1:23" x14ac:dyDescent="0.25">
      <c r="A62">
        <v>10</v>
      </c>
      <c r="B62" s="1" t="s">
        <v>104</v>
      </c>
      <c r="C62">
        <v>5</v>
      </c>
      <c r="D62" s="2">
        <v>45017.15902777778</v>
      </c>
      <c r="E62" s="2">
        <v>45017.265277777777</v>
      </c>
      <c r="F62" s="1" t="s">
        <v>24</v>
      </c>
      <c r="G62" s="1" t="s">
        <v>14</v>
      </c>
      <c r="H62" s="1" t="s">
        <v>25</v>
      </c>
      <c r="I62">
        <v>42.87</v>
      </c>
      <c r="J62" s="1" t="s">
        <v>38</v>
      </c>
      <c r="K62">
        <v>61</v>
      </c>
      <c r="L62" s="1" t="s">
        <v>57</v>
      </c>
      <c r="M62" s="1">
        <f>SUMIF('cocina'!A:A,sala[[#This Row],[Número de Orden]],'cocina'!K:K)</f>
        <v>242</v>
      </c>
      <c r="N62" s="2">
        <f>sala[[#This Row],[Hora de Salida]]</f>
        <v>45017.265277777777</v>
      </c>
      <c r="O62" s="3">
        <f>IF(sala[[#This Row],[Estado de la Mesa]]="Ocupada",sala[[#This Row],[Hora de Salida]]-sala[[#This Row],[Hora de Llegada]]+15/(24*60),sala[[#This Row],[Hora de Salida]]-sala[[#This Row],[Hora de Llegada]])</f>
        <v>0.11666666666375629</v>
      </c>
      <c r="P62" s="3">
        <f>SUMIF('cocina'!A:A,sala[[#This Row],[Número de Orden]],'cocina'!H:H)/(24*60)</f>
        <v>0.11041666666666666</v>
      </c>
      <c r="Q62" s="3">
        <f>IF((sala[[#This Row],[Tiempo de Permanencia]]-sala[[#This Row],[Tiempo de Preparación]])&gt;0,sala[[#This Row],[Tiempo de Permanencia]]-sala[[#This Row],[Tiempo de Preparación]],0)</f>
        <v>6.2499999970896253E-3</v>
      </c>
      <c r="R62" s="10">
        <f>IF(sala[[#This Row],[Tiempo de degustación]]&gt;0,1,0)</f>
        <v>1</v>
      </c>
      <c r="S62" s="1" t="str">
        <f>WEEKDAY(sala[[#This Row],[Fecha de Factura]],11)&amp;". "&amp;TEXT(sala[[#This Row],[Fecha de Factura]],"dddd")</f>
        <v>6. sábado</v>
      </c>
      <c r="T62" s="4">
        <f>SUMIF('cocina'!A:A,sala[[#This Row],[Número de Orden]],'cocina'!G:G)</f>
        <v>8</v>
      </c>
      <c r="U62" s="4">
        <f>sala[[#This Row],[Tiempo de Preparación]]*24</f>
        <v>2.65</v>
      </c>
      <c r="V62">
        <f>sala[[#This Row],[Cobrada]]*sala[[#This Row],[Monto Total de la Cuenta]]</f>
        <v>242</v>
      </c>
      <c r="W62" s="4">
        <f>sala[[#This Row],[Tiempo de Permanencia]]*24</f>
        <v>2.7999999999301508</v>
      </c>
    </row>
    <row r="63" spans="1:23" x14ac:dyDescent="0.25">
      <c r="A63">
        <v>2</v>
      </c>
      <c r="B63" s="1" t="s">
        <v>105</v>
      </c>
      <c r="C63">
        <v>1</v>
      </c>
      <c r="D63" s="2">
        <v>45017.115972222222</v>
      </c>
      <c r="E63" s="2">
        <v>45017.26666666667</v>
      </c>
      <c r="F63" s="1" t="s">
        <v>19</v>
      </c>
      <c r="G63" s="1" t="s">
        <v>35</v>
      </c>
      <c r="H63" s="1" t="s">
        <v>25</v>
      </c>
      <c r="I63">
        <v>37.93</v>
      </c>
      <c r="J63" s="1" t="s">
        <v>38</v>
      </c>
      <c r="K63">
        <v>62</v>
      </c>
      <c r="L63" s="1" t="s">
        <v>69</v>
      </c>
      <c r="M63" s="1">
        <f>SUMIF('cocina'!A:A,sala[[#This Row],[Número de Orden]],'cocina'!K:K)</f>
        <v>148</v>
      </c>
      <c r="N63" s="2">
        <f>sala[[#This Row],[Hora de Salida]]</f>
        <v>45017.26666666667</v>
      </c>
      <c r="O63" s="3">
        <f>IF(sala[[#This Row],[Estado de la Mesa]]="Ocupada",sala[[#This Row],[Hora de Salida]]-sala[[#This Row],[Hora de Llegada]]+15/(24*60),sala[[#This Row],[Hora de Salida]]-sala[[#This Row],[Hora de Llegada]])</f>
        <v>0.16111111111482992</v>
      </c>
      <c r="P63" s="3">
        <f>SUMIF('cocina'!A:A,sala[[#This Row],[Número de Orden]],'cocina'!H:H)/(24*60)</f>
        <v>0.1076388888888889</v>
      </c>
      <c r="Q63" s="3">
        <f>IF((sala[[#This Row],[Tiempo de Permanencia]]-sala[[#This Row],[Tiempo de Preparación]])&gt;0,sala[[#This Row],[Tiempo de Permanencia]]-sala[[#This Row],[Tiempo de Preparación]],0)</f>
        <v>5.347222222594103E-2</v>
      </c>
      <c r="R63" s="10">
        <f>IF(sala[[#This Row],[Tiempo de degustación]]&gt;0,1,0)</f>
        <v>1</v>
      </c>
      <c r="S63" s="1" t="str">
        <f>WEEKDAY(sala[[#This Row],[Fecha de Factura]],11)&amp;". "&amp;TEXT(sala[[#This Row],[Fecha de Factura]],"dddd")</f>
        <v>6. sábado</v>
      </c>
      <c r="T63" s="4">
        <f>SUMIF('cocina'!A:A,sala[[#This Row],[Número de Orden]],'cocina'!G:G)</f>
        <v>6</v>
      </c>
      <c r="U63" s="4">
        <f>sala[[#This Row],[Tiempo de Preparación]]*24</f>
        <v>2.5833333333333335</v>
      </c>
      <c r="V63">
        <f>sala[[#This Row],[Cobrada]]*sala[[#This Row],[Monto Total de la Cuenta]]</f>
        <v>148</v>
      </c>
      <c r="W63" s="4">
        <f>sala[[#This Row],[Tiempo de Permanencia]]*24</f>
        <v>3.8666666667559184</v>
      </c>
    </row>
    <row r="64" spans="1:23" x14ac:dyDescent="0.25">
      <c r="A64">
        <v>17</v>
      </c>
      <c r="B64" s="1" t="s">
        <v>45</v>
      </c>
      <c r="C64">
        <v>4</v>
      </c>
      <c r="D64" s="2">
        <v>45017.02847222222</v>
      </c>
      <c r="E64" s="2">
        <v>45017.17083333333</v>
      </c>
      <c r="F64" s="1" t="s">
        <v>32</v>
      </c>
      <c r="G64" s="1" t="s">
        <v>14</v>
      </c>
      <c r="H64" s="1" t="s">
        <v>25</v>
      </c>
      <c r="I64">
        <v>33.340000000000003</v>
      </c>
      <c r="J64" s="1" t="s">
        <v>16</v>
      </c>
      <c r="K64">
        <v>63</v>
      </c>
      <c r="L64" s="1" t="s">
        <v>22</v>
      </c>
      <c r="M64" s="1">
        <f>SUMIF('cocina'!A:A,sala[[#This Row],[Número de Orden]],'cocina'!K:K)</f>
        <v>55</v>
      </c>
      <c r="N64" s="2">
        <f>sala[[#This Row],[Hora de Salida]]</f>
        <v>45017.17083333333</v>
      </c>
      <c r="O64" s="3">
        <f>IF(sala[[#This Row],[Estado de la Mesa]]="Ocupada",sala[[#This Row],[Hora de Salida]]-sala[[#This Row],[Hora de Llegada]]+15/(24*60),sala[[#This Row],[Hora de Salida]]-sala[[#This Row],[Hora de Llegada]])</f>
        <v>0.14236111110949423</v>
      </c>
      <c r="P64" s="3">
        <f>SUMIF('cocina'!A:A,sala[[#This Row],[Número de Orden]],'cocina'!H:H)/(24*60)</f>
        <v>2.0833333333333332E-2</v>
      </c>
      <c r="Q64" s="3">
        <f>IF((sala[[#This Row],[Tiempo de Permanencia]]-sala[[#This Row],[Tiempo de Preparación]])&gt;0,sala[[#This Row],[Tiempo de Permanencia]]-sala[[#This Row],[Tiempo de Preparación]],0)</f>
        <v>0.1215277777761609</v>
      </c>
      <c r="R64" s="10">
        <f>IF(sala[[#This Row],[Tiempo de degustación]]&gt;0,1,0)</f>
        <v>1</v>
      </c>
      <c r="S64" s="1" t="str">
        <f>WEEKDAY(sala[[#This Row],[Fecha de Factura]],11)&amp;". "&amp;TEXT(sala[[#This Row],[Fecha de Factura]],"dddd")</f>
        <v>6. sábado</v>
      </c>
      <c r="T64" s="4">
        <f>SUMIF('cocina'!A:A,sala[[#This Row],[Número de Orden]],'cocina'!G:G)</f>
        <v>2</v>
      </c>
      <c r="U64" s="4">
        <f>sala[[#This Row],[Tiempo de Preparación]]*24</f>
        <v>0.5</v>
      </c>
      <c r="V64">
        <f>sala[[#This Row],[Cobrada]]*sala[[#This Row],[Monto Total de la Cuenta]]</f>
        <v>55</v>
      </c>
      <c r="W64" s="4">
        <f>sala[[#This Row],[Tiempo de Permanencia]]*24</f>
        <v>3.4166666666278616</v>
      </c>
    </row>
    <row r="65" spans="1:23" x14ac:dyDescent="0.25">
      <c r="A65">
        <v>3</v>
      </c>
      <c r="B65" s="1" t="s">
        <v>106</v>
      </c>
      <c r="C65">
        <v>3</v>
      </c>
      <c r="D65" s="2">
        <v>45017.069444444445</v>
      </c>
      <c r="E65" s="2">
        <v>45017.168055555558</v>
      </c>
      <c r="F65" s="1" t="s">
        <v>29</v>
      </c>
      <c r="G65" s="1" t="s">
        <v>20</v>
      </c>
      <c r="H65" s="1" t="s">
        <v>21</v>
      </c>
      <c r="I65">
        <v>34.770000000000003</v>
      </c>
      <c r="J65" s="1" t="s">
        <v>16</v>
      </c>
      <c r="K65">
        <v>64</v>
      </c>
      <c r="L65" s="1" t="s">
        <v>33</v>
      </c>
      <c r="M65" s="1">
        <f>SUMIF('cocina'!A:A,sala[[#This Row],[Número de Orden]],'cocina'!K:K)</f>
        <v>288</v>
      </c>
      <c r="N65" s="2">
        <f>sala[[#This Row],[Hora de Salida]]</f>
        <v>45017.168055555558</v>
      </c>
      <c r="O65" s="3">
        <f>IF(sala[[#This Row],[Estado de la Mesa]]="Ocupada",sala[[#This Row],[Hora de Salida]]-sala[[#This Row],[Hora de Llegada]]+15/(24*60),sala[[#This Row],[Hora de Salida]]-sala[[#This Row],[Hora de Llegada]])</f>
        <v>9.8611111112404615E-2</v>
      </c>
      <c r="P65" s="3">
        <f>SUMIF('cocina'!A:A,sala[[#This Row],[Número de Orden]],'cocina'!H:H)/(24*60)</f>
        <v>5.6944444444444443E-2</v>
      </c>
      <c r="Q65" s="3">
        <f>IF((sala[[#This Row],[Tiempo de Permanencia]]-sala[[#This Row],[Tiempo de Preparación]])&gt;0,sala[[#This Row],[Tiempo de Permanencia]]-sala[[#This Row],[Tiempo de Preparación]],0)</f>
        <v>4.1666666667960171E-2</v>
      </c>
      <c r="R65" s="10">
        <f>IF(sala[[#This Row],[Tiempo de degustación]]&gt;0,1,0)</f>
        <v>1</v>
      </c>
      <c r="S65" s="1" t="str">
        <f>WEEKDAY(sala[[#This Row],[Fecha de Factura]],11)&amp;". "&amp;TEXT(sala[[#This Row],[Fecha de Factura]],"dddd")</f>
        <v>6. sábado</v>
      </c>
      <c r="T65" s="4">
        <f>SUMIF('cocina'!A:A,sala[[#This Row],[Número de Orden]],'cocina'!G:G)</f>
        <v>9</v>
      </c>
      <c r="U65" s="4">
        <f>sala[[#This Row],[Tiempo de Preparación]]*24</f>
        <v>1.3666666666666667</v>
      </c>
      <c r="V65">
        <f>sala[[#This Row],[Cobrada]]*sala[[#This Row],[Monto Total de la Cuenta]]</f>
        <v>288</v>
      </c>
      <c r="W65" s="4">
        <f>sala[[#This Row],[Tiempo de Permanencia]]*24</f>
        <v>2.3666666666977108</v>
      </c>
    </row>
    <row r="66" spans="1:23" x14ac:dyDescent="0.25">
      <c r="A66">
        <v>5</v>
      </c>
      <c r="B66" s="1" t="s">
        <v>107</v>
      </c>
      <c r="C66">
        <v>1</v>
      </c>
      <c r="D66" s="2">
        <v>45017.07916666667</v>
      </c>
      <c r="E66" s="2">
        <v>45017.127083333333</v>
      </c>
      <c r="F66" s="1" t="s">
        <v>13</v>
      </c>
      <c r="G66" s="1" t="s">
        <v>14</v>
      </c>
      <c r="H66" s="1" t="s">
        <v>15</v>
      </c>
      <c r="I66">
        <v>14</v>
      </c>
      <c r="J66" s="1" t="s">
        <v>38</v>
      </c>
      <c r="K66">
        <v>65</v>
      </c>
      <c r="L66" s="1" t="s">
        <v>42</v>
      </c>
      <c r="M66" s="1">
        <f>SUMIF('cocina'!A:A,sala[[#This Row],[Número de Orden]],'cocina'!K:K)</f>
        <v>196</v>
      </c>
      <c r="N66" s="2">
        <f>sala[[#This Row],[Hora de Salida]]</f>
        <v>45017.127083333333</v>
      </c>
      <c r="O66" s="3">
        <f>IF(sala[[#This Row],[Estado de la Mesa]]="Ocupada",sala[[#This Row],[Hora de Salida]]-sala[[#This Row],[Hora de Llegada]]+15/(24*60),sala[[#This Row],[Hora de Salida]]-sala[[#This Row],[Hora de Llegada]])</f>
        <v>5.833333332945282E-2</v>
      </c>
      <c r="P66" s="3">
        <f>SUMIF('cocina'!A:A,sala[[#This Row],[Número de Orden]],'cocina'!H:H)/(24*60)</f>
        <v>0.1076388888888889</v>
      </c>
      <c r="Q66" s="3">
        <f>IF((sala[[#This Row],[Tiempo de Permanencia]]-sala[[#This Row],[Tiempo de Preparación]])&gt;0,sala[[#This Row],[Tiempo de Permanencia]]-sala[[#This Row],[Tiempo de Preparación]],0)</f>
        <v>0</v>
      </c>
      <c r="R66" s="10">
        <f>IF(sala[[#This Row],[Tiempo de degustación]]&gt;0,1,0)</f>
        <v>0</v>
      </c>
      <c r="S66" s="1" t="str">
        <f>WEEKDAY(sala[[#This Row],[Fecha de Factura]],11)&amp;". "&amp;TEXT(sala[[#This Row],[Fecha de Factura]],"dddd")</f>
        <v>6. sábado</v>
      </c>
      <c r="T66" s="4">
        <f>SUMIF('cocina'!A:A,sala[[#This Row],[Número de Orden]],'cocina'!G:G)</f>
        <v>7</v>
      </c>
      <c r="U66" s="4">
        <f>sala[[#This Row],[Tiempo de Preparación]]*24</f>
        <v>2.5833333333333335</v>
      </c>
      <c r="V66">
        <f>sala[[#This Row],[Cobrada]]*sala[[#This Row],[Monto Total de la Cuenta]]</f>
        <v>0</v>
      </c>
      <c r="W66" s="4">
        <f>sala[[#This Row],[Tiempo de Permanencia]]*24</f>
        <v>1.3999999999068677</v>
      </c>
    </row>
    <row r="67" spans="1:23" x14ac:dyDescent="0.25">
      <c r="A67">
        <v>18</v>
      </c>
      <c r="B67" s="1" t="s">
        <v>108</v>
      </c>
      <c r="C67">
        <v>2</v>
      </c>
      <c r="D67" s="2">
        <v>45017.102777777778</v>
      </c>
      <c r="E67" s="2">
        <v>45017.262499999997</v>
      </c>
      <c r="F67" s="1" t="s">
        <v>29</v>
      </c>
      <c r="G67" s="1" t="s">
        <v>14</v>
      </c>
      <c r="H67" s="1" t="s">
        <v>25</v>
      </c>
      <c r="I67">
        <v>10.88</v>
      </c>
      <c r="J67" s="1" t="s">
        <v>16</v>
      </c>
      <c r="K67">
        <v>66</v>
      </c>
      <c r="L67" s="1" t="s">
        <v>17</v>
      </c>
      <c r="M67" s="1">
        <f>SUMIF('cocina'!A:A,sala[[#This Row],[Número de Orden]],'cocina'!K:K)</f>
        <v>210</v>
      </c>
      <c r="N67" s="2">
        <f>sala[[#This Row],[Hora de Salida]]</f>
        <v>45017.262499999997</v>
      </c>
      <c r="O67" s="3">
        <f>IF(sala[[#This Row],[Estado de la Mesa]]="Ocupada",sala[[#This Row],[Hora de Salida]]-sala[[#This Row],[Hora de Llegada]]+15/(24*60),sala[[#This Row],[Hora de Salida]]-sala[[#This Row],[Hora de Llegada]])</f>
        <v>0.15972222221898846</v>
      </c>
      <c r="P67" s="3">
        <f>SUMIF('cocina'!A:A,sala[[#This Row],[Número de Orden]],'cocina'!H:H)/(24*60)</f>
        <v>7.9166666666666663E-2</v>
      </c>
      <c r="Q67" s="3">
        <f>IF((sala[[#This Row],[Tiempo de Permanencia]]-sala[[#This Row],[Tiempo de Preparación]])&gt;0,sala[[#This Row],[Tiempo de Permanencia]]-sala[[#This Row],[Tiempo de Preparación]],0)</f>
        <v>8.05555555523218E-2</v>
      </c>
      <c r="R67" s="10">
        <f>IF(sala[[#This Row],[Tiempo de degustación]]&gt;0,1,0)</f>
        <v>1</v>
      </c>
      <c r="S67" s="1" t="str">
        <f>WEEKDAY(sala[[#This Row],[Fecha de Factura]],11)&amp;". "&amp;TEXT(sala[[#This Row],[Fecha de Factura]],"dddd")</f>
        <v>6. sábado</v>
      </c>
      <c r="T67" s="4">
        <f>SUMIF('cocina'!A:A,sala[[#This Row],[Número de Orden]],'cocina'!G:G)</f>
        <v>7</v>
      </c>
      <c r="U67" s="4">
        <f>sala[[#This Row],[Tiempo de Preparación]]*24</f>
        <v>1.9</v>
      </c>
      <c r="V67">
        <f>sala[[#This Row],[Cobrada]]*sala[[#This Row],[Monto Total de la Cuenta]]</f>
        <v>210</v>
      </c>
      <c r="W67" s="4">
        <f>sala[[#This Row],[Tiempo de Permanencia]]*24</f>
        <v>3.8333333332557231</v>
      </c>
    </row>
    <row r="68" spans="1:23" x14ac:dyDescent="0.25">
      <c r="A68">
        <v>2</v>
      </c>
      <c r="B68" s="1" t="s">
        <v>109</v>
      </c>
      <c r="C68">
        <v>6</v>
      </c>
      <c r="D68" s="2">
        <v>45017.15625</v>
      </c>
      <c r="E68" s="2">
        <v>45017.215277777781</v>
      </c>
      <c r="F68" s="1" t="s">
        <v>24</v>
      </c>
      <c r="G68" s="1" t="s">
        <v>14</v>
      </c>
      <c r="H68" s="1" t="s">
        <v>15</v>
      </c>
      <c r="I68">
        <v>21.25</v>
      </c>
      <c r="J68" s="1" t="s">
        <v>16</v>
      </c>
      <c r="K68">
        <v>67</v>
      </c>
      <c r="L68" s="1" t="s">
        <v>33</v>
      </c>
      <c r="M68" s="1">
        <f>SUMIF('cocina'!A:A,sala[[#This Row],[Número de Orden]],'cocina'!K:K)</f>
        <v>256</v>
      </c>
      <c r="N68" s="2">
        <f>sala[[#This Row],[Hora de Salida]]</f>
        <v>45017.215277777781</v>
      </c>
      <c r="O68" s="3">
        <f>IF(sala[[#This Row],[Estado de la Mesa]]="Ocupada",sala[[#This Row],[Hora de Salida]]-sala[[#This Row],[Hora de Llegada]]+15/(24*60),sala[[#This Row],[Hora de Salida]]-sala[[#This Row],[Hora de Llegada]])</f>
        <v>5.9027777781011537E-2</v>
      </c>
      <c r="P68" s="3">
        <f>SUMIF('cocina'!A:A,sala[[#This Row],[Número de Orden]],'cocina'!H:H)/(24*60)</f>
        <v>9.0972222222222218E-2</v>
      </c>
      <c r="Q68" s="3">
        <f>IF((sala[[#This Row],[Tiempo de Permanencia]]-sala[[#This Row],[Tiempo de Preparación]])&gt;0,sala[[#This Row],[Tiempo de Permanencia]]-sala[[#This Row],[Tiempo de Preparación]],0)</f>
        <v>0</v>
      </c>
      <c r="R68" s="10">
        <f>IF(sala[[#This Row],[Tiempo de degustación]]&gt;0,1,0)</f>
        <v>0</v>
      </c>
      <c r="S68" s="1" t="str">
        <f>WEEKDAY(sala[[#This Row],[Fecha de Factura]],11)&amp;". "&amp;TEXT(sala[[#This Row],[Fecha de Factura]],"dddd")</f>
        <v>6. sábado</v>
      </c>
      <c r="T68" s="4">
        <f>SUMIF('cocina'!A:A,sala[[#This Row],[Número de Orden]],'cocina'!G:G)</f>
        <v>8</v>
      </c>
      <c r="U68" s="4">
        <f>sala[[#This Row],[Tiempo de Preparación]]*24</f>
        <v>2.1833333333333331</v>
      </c>
      <c r="V68">
        <f>sala[[#This Row],[Cobrada]]*sala[[#This Row],[Monto Total de la Cuenta]]</f>
        <v>0</v>
      </c>
      <c r="W68" s="4">
        <f>sala[[#This Row],[Tiempo de Permanencia]]*24</f>
        <v>1.4166666667442769</v>
      </c>
    </row>
    <row r="69" spans="1:23" x14ac:dyDescent="0.25">
      <c r="A69">
        <v>8</v>
      </c>
      <c r="B69" s="1" t="s">
        <v>110</v>
      </c>
      <c r="C69">
        <v>4</v>
      </c>
      <c r="D69" s="2">
        <v>45017.001388888886</v>
      </c>
      <c r="E69" s="2">
        <v>45017.135416666664</v>
      </c>
      <c r="F69" s="1" t="s">
        <v>29</v>
      </c>
      <c r="G69" s="1" t="s">
        <v>35</v>
      </c>
      <c r="H69" s="1" t="s">
        <v>25</v>
      </c>
      <c r="I69">
        <v>45.65</v>
      </c>
      <c r="J69" s="1" t="s">
        <v>38</v>
      </c>
      <c r="K69">
        <v>68</v>
      </c>
      <c r="L69" s="1" t="s">
        <v>27</v>
      </c>
      <c r="M69" s="1">
        <f>SUMIF('cocina'!A:A,sala[[#This Row],[Número de Orden]],'cocina'!K:K)</f>
        <v>218</v>
      </c>
      <c r="N69" s="2">
        <f>sala[[#This Row],[Hora de Salida]]</f>
        <v>45017.135416666664</v>
      </c>
      <c r="O69" s="3">
        <f>IF(sala[[#This Row],[Estado de la Mesa]]="Ocupada",sala[[#This Row],[Hora de Salida]]-sala[[#This Row],[Hora de Llegada]]+15/(24*60),sala[[#This Row],[Hora de Salida]]-sala[[#This Row],[Hora de Llegada]])</f>
        <v>0.14444444444476781</v>
      </c>
      <c r="P69" s="3">
        <f>SUMIF('cocina'!A:A,sala[[#This Row],[Número de Orden]],'cocina'!H:H)/(24*60)</f>
        <v>0.10069444444444445</v>
      </c>
      <c r="Q69" s="3">
        <f>IF((sala[[#This Row],[Tiempo de Permanencia]]-sala[[#This Row],[Tiempo de Preparación]])&gt;0,sala[[#This Row],[Tiempo de Permanencia]]-sala[[#This Row],[Tiempo de Preparación]],0)</f>
        <v>4.3750000000323364E-2</v>
      </c>
      <c r="R69" s="10">
        <f>IF(sala[[#This Row],[Tiempo de degustación]]&gt;0,1,0)</f>
        <v>1</v>
      </c>
      <c r="S69" s="1" t="str">
        <f>WEEKDAY(sala[[#This Row],[Fecha de Factura]],11)&amp;". "&amp;TEXT(sala[[#This Row],[Fecha de Factura]],"dddd")</f>
        <v>6. sábado</v>
      </c>
      <c r="T69" s="4">
        <f>SUMIF('cocina'!A:A,sala[[#This Row],[Número de Orden]],'cocina'!G:G)</f>
        <v>8</v>
      </c>
      <c r="U69" s="4">
        <f>sala[[#This Row],[Tiempo de Preparación]]*24</f>
        <v>2.416666666666667</v>
      </c>
      <c r="V69">
        <f>sala[[#This Row],[Cobrada]]*sala[[#This Row],[Monto Total de la Cuenta]]</f>
        <v>218</v>
      </c>
      <c r="W69" s="4">
        <f>sala[[#This Row],[Tiempo de Permanencia]]*24</f>
        <v>3.4666666666744277</v>
      </c>
    </row>
    <row r="70" spans="1:23" x14ac:dyDescent="0.25">
      <c r="A70">
        <v>5</v>
      </c>
      <c r="B70" s="1" t="s">
        <v>111</v>
      </c>
      <c r="C70">
        <v>4</v>
      </c>
      <c r="D70" s="2">
        <v>45017.084722222222</v>
      </c>
      <c r="E70" s="2">
        <v>45017.164583333331</v>
      </c>
      <c r="F70" s="1" t="s">
        <v>24</v>
      </c>
      <c r="G70" s="1" t="s">
        <v>14</v>
      </c>
      <c r="H70" s="1" t="s">
        <v>25</v>
      </c>
      <c r="I70">
        <v>31.49</v>
      </c>
      <c r="J70" s="1" t="s">
        <v>26</v>
      </c>
      <c r="K70">
        <v>69</v>
      </c>
      <c r="L70" s="1" t="s">
        <v>33</v>
      </c>
      <c r="M70" s="1">
        <f>SUMIF('cocina'!A:A,sala[[#This Row],[Número de Orden]],'cocina'!K:K)</f>
        <v>234</v>
      </c>
      <c r="N70" s="2">
        <f>sala[[#This Row],[Hora de Salida]]</f>
        <v>45017.164583333331</v>
      </c>
      <c r="O70" s="3">
        <f>IF(sala[[#This Row],[Estado de la Mesa]]="Ocupada",sala[[#This Row],[Hora de Salida]]-sala[[#This Row],[Hora de Llegada]]+15/(24*60),sala[[#This Row],[Hora de Salida]]-sala[[#This Row],[Hora de Llegada]])</f>
        <v>7.9861111109494232E-2</v>
      </c>
      <c r="P70" s="3">
        <f>SUMIF('cocina'!A:A,sala[[#This Row],[Número de Orden]],'cocina'!H:H)/(24*60)</f>
        <v>6.3888888888888884E-2</v>
      </c>
      <c r="Q70" s="3">
        <f>IF((sala[[#This Row],[Tiempo de Permanencia]]-sala[[#This Row],[Tiempo de Preparación]])&gt;0,sala[[#This Row],[Tiempo de Permanencia]]-sala[[#This Row],[Tiempo de Preparación]],0)</f>
        <v>1.5972222220605348E-2</v>
      </c>
      <c r="R70" s="10">
        <f>IF(sala[[#This Row],[Tiempo de degustación]]&gt;0,1,0)</f>
        <v>1</v>
      </c>
      <c r="S70" s="1" t="str">
        <f>WEEKDAY(sala[[#This Row],[Fecha de Factura]],11)&amp;". "&amp;TEXT(sala[[#This Row],[Fecha de Factura]],"dddd")</f>
        <v>6. sábado</v>
      </c>
      <c r="T70" s="4">
        <f>SUMIF('cocina'!A:A,sala[[#This Row],[Número de Orden]],'cocina'!G:G)</f>
        <v>9</v>
      </c>
      <c r="U70" s="4">
        <f>sala[[#This Row],[Tiempo de Preparación]]*24</f>
        <v>1.5333333333333332</v>
      </c>
      <c r="V70">
        <f>sala[[#This Row],[Cobrada]]*sala[[#This Row],[Monto Total de la Cuenta]]</f>
        <v>234</v>
      </c>
      <c r="W70" s="4">
        <f>sala[[#This Row],[Tiempo de Permanencia]]*24</f>
        <v>1.9166666666278616</v>
      </c>
    </row>
    <row r="71" spans="1:23" x14ac:dyDescent="0.25">
      <c r="A71">
        <v>17</v>
      </c>
      <c r="B71" s="1" t="s">
        <v>112</v>
      </c>
      <c r="C71">
        <v>4</v>
      </c>
      <c r="D71" s="2">
        <v>45017.007638888892</v>
      </c>
      <c r="E71" s="2">
        <v>45017.056944444441</v>
      </c>
      <c r="F71" s="1" t="s">
        <v>32</v>
      </c>
      <c r="G71" s="1" t="s">
        <v>14</v>
      </c>
      <c r="H71" s="1" t="s">
        <v>15</v>
      </c>
      <c r="I71">
        <v>28.26</v>
      </c>
      <c r="J71" s="1" t="s">
        <v>26</v>
      </c>
      <c r="K71">
        <v>70</v>
      </c>
      <c r="L71" s="1" t="s">
        <v>30</v>
      </c>
      <c r="M71" s="1">
        <f>SUMIF('cocina'!A:A,sala[[#This Row],[Número de Orden]],'cocina'!K:K)</f>
        <v>118</v>
      </c>
      <c r="N71" s="2">
        <f>sala[[#This Row],[Hora de Salida]]</f>
        <v>45017.056944444441</v>
      </c>
      <c r="O71" s="3">
        <f>IF(sala[[#This Row],[Estado de la Mesa]]="Ocupada",sala[[#This Row],[Hora de Salida]]-sala[[#This Row],[Hora de Llegada]]+15/(24*60),sala[[#This Row],[Hora de Salida]]-sala[[#This Row],[Hora de Llegada]])</f>
        <v>4.930555554892635E-2</v>
      </c>
      <c r="P71" s="3">
        <f>SUMIF('cocina'!A:A,sala[[#This Row],[Número de Orden]],'cocina'!H:H)/(24*60)</f>
        <v>2.7777777777777776E-2</v>
      </c>
      <c r="Q71" s="3">
        <f>IF((sala[[#This Row],[Tiempo de Permanencia]]-sala[[#This Row],[Tiempo de Preparación]])&gt;0,sala[[#This Row],[Tiempo de Permanencia]]-sala[[#This Row],[Tiempo de Preparación]],0)</f>
        <v>2.1527777771148573E-2</v>
      </c>
      <c r="R71" s="10">
        <f>IF(sala[[#This Row],[Tiempo de degustación]]&gt;0,1,0)</f>
        <v>1</v>
      </c>
      <c r="S71" s="1" t="str">
        <f>WEEKDAY(sala[[#This Row],[Fecha de Factura]],11)&amp;". "&amp;TEXT(sala[[#This Row],[Fecha de Factura]],"dddd")</f>
        <v>6. sábado</v>
      </c>
      <c r="T71" s="4">
        <f>SUMIF('cocina'!A:A,sala[[#This Row],[Número de Orden]],'cocina'!G:G)</f>
        <v>4</v>
      </c>
      <c r="U71" s="4">
        <f>sala[[#This Row],[Tiempo de Preparación]]*24</f>
        <v>0.66666666666666663</v>
      </c>
      <c r="V71">
        <f>sala[[#This Row],[Cobrada]]*sala[[#This Row],[Monto Total de la Cuenta]]</f>
        <v>118</v>
      </c>
      <c r="W71" s="4">
        <f>sala[[#This Row],[Tiempo de Permanencia]]*24</f>
        <v>1.1833333331742324</v>
      </c>
    </row>
    <row r="72" spans="1:23" x14ac:dyDescent="0.25">
      <c r="A72">
        <v>18</v>
      </c>
      <c r="B72" s="1" t="s">
        <v>113</v>
      </c>
      <c r="C72">
        <v>4</v>
      </c>
      <c r="D72" s="2">
        <v>45017.081250000003</v>
      </c>
      <c r="E72" s="2">
        <v>45017.24722222222</v>
      </c>
      <c r="F72" s="1" t="s">
        <v>13</v>
      </c>
      <c r="G72" s="1" t="s">
        <v>14</v>
      </c>
      <c r="H72" s="1" t="s">
        <v>25</v>
      </c>
      <c r="I72">
        <v>24.01</v>
      </c>
      <c r="J72" s="1" t="s">
        <v>38</v>
      </c>
      <c r="K72">
        <v>71</v>
      </c>
      <c r="L72" s="1" t="s">
        <v>30</v>
      </c>
      <c r="M72" s="1">
        <f>SUMIF('cocina'!A:A,sala[[#This Row],[Número de Orden]],'cocina'!K:K)</f>
        <v>136</v>
      </c>
      <c r="N72" s="2">
        <f>sala[[#This Row],[Hora de Salida]]</f>
        <v>45017.24722222222</v>
      </c>
      <c r="O72" s="3">
        <f>IF(sala[[#This Row],[Estado de la Mesa]]="Ocupada",sala[[#This Row],[Hora de Salida]]-sala[[#This Row],[Hora de Llegada]]+15/(24*60),sala[[#This Row],[Hora de Salida]]-sala[[#This Row],[Hora de Llegada]])</f>
        <v>0.17638888888419993</v>
      </c>
      <c r="P72" s="3">
        <f>SUMIF('cocina'!A:A,sala[[#This Row],[Número de Orden]],'cocina'!H:H)/(24*60)</f>
        <v>3.4027777777777775E-2</v>
      </c>
      <c r="Q72" s="3">
        <f>IF((sala[[#This Row],[Tiempo de Permanencia]]-sala[[#This Row],[Tiempo de Preparación]])&gt;0,sala[[#This Row],[Tiempo de Permanencia]]-sala[[#This Row],[Tiempo de Preparación]],0)</f>
        <v>0.14236111110642216</v>
      </c>
      <c r="R72" s="10">
        <f>IF(sala[[#This Row],[Tiempo de degustación]]&gt;0,1,0)</f>
        <v>1</v>
      </c>
      <c r="S72" s="1" t="str">
        <f>WEEKDAY(sala[[#This Row],[Fecha de Factura]],11)&amp;". "&amp;TEXT(sala[[#This Row],[Fecha de Factura]],"dddd")</f>
        <v>6. sábado</v>
      </c>
      <c r="T72" s="4">
        <f>SUMIF('cocina'!A:A,sala[[#This Row],[Número de Orden]],'cocina'!G:G)</f>
        <v>5</v>
      </c>
      <c r="U72" s="4">
        <f>sala[[#This Row],[Tiempo de Preparación]]*24</f>
        <v>0.81666666666666665</v>
      </c>
      <c r="V72">
        <f>sala[[#This Row],[Cobrada]]*sala[[#This Row],[Monto Total de la Cuenta]]</f>
        <v>136</v>
      </c>
      <c r="W72" s="4">
        <f>sala[[#This Row],[Tiempo de Permanencia]]*24</f>
        <v>4.2333333332207985</v>
      </c>
    </row>
    <row r="73" spans="1:23" x14ac:dyDescent="0.25">
      <c r="A73">
        <v>17</v>
      </c>
      <c r="B73" s="1" t="s">
        <v>114</v>
      </c>
      <c r="C73">
        <v>1</v>
      </c>
      <c r="D73" s="2">
        <v>45017.112500000003</v>
      </c>
      <c r="E73" s="2">
        <v>45017.243750000001</v>
      </c>
      <c r="F73" s="1" t="s">
        <v>24</v>
      </c>
      <c r="G73" s="1" t="s">
        <v>14</v>
      </c>
      <c r="H73" s="1" t="s">
        <v>25</v>
      </c>
      <c r="I73">
        <v>15.28</v>
      </c>
      <c r="J73" s="1" t="s">
        <v>16</v>
      </c>
      <c r="K73">
        <v>72</v>
      </c>
      <c r="L73" s="1" t="s">
        <v>33</v>
      </c>
      <c r="M73" s="1">
        <f>SUMIF('cocina'!A:A,sala[[#This Row],[Número de Orden]],'cocina'!K:K)</f>
        <v>75</v>
      </c>
      <c r="N73" s="2">
        <f>sala[[#This Row],[Hora de Salida]]</f>
        <v>45017.243750000001</v>
      </c>
      <c r="O73" s="3">
        <f>IF(sala[[#This Row],[Estado de la Mesa]]="Ocupada",sala[[#This Row],[Hora de Salida]]-sala[[#This Row],[Hora de Llegada]]+15/(24*60),sala[[#This Row],[Hora de Salida]]-sala[[#This Row],[Hora de Llegada]])</f>
        <v>0.13124999999854481</v>
      </c>
      <c r="P73" s="3">
        <f>SUMIF('cocina'!A:A,sala[[#This Row],[Número de Orden]],'cocina'!H:H)/(24*60)</f>
        <v>3.7499999999999999E-2</v>
      </c>
      <c r="Q73" s="3">
        <f>IF((sala[[#This Row],[Tiempo de Permanencia]]-sala[[#This Row],[Tiempo de Preparación]])&gt;0,sala[[#This Row],[Tiempo de Permanencia]]-sala[[#This Row],[Tiempo de Preparación]],0)</f>
        <v>9.3749999998544803E-2</v>
      </c>
      <c r="R73" s="10">
        <f>IF(sala[[#This Row],[Tiempo de degustación]]&gt;0,1,0)</f>
        <v>1</v>
      </c>
      <c r="S73" s="1" t="str">
        <f>WEEKDAY(sala[[#This Row],[Fecha de Factura]],11)&amp;". "&amp;TEXT(sala[[#This Row],[Fecha de Factura]],"dddd")</f>
        <v>6. sábado</v>
      </c>
      <c r="T73" s="4">
        <f>SUMIF('cocina'!A:A,sala[[#This Row],[Número de Orden]],'cocina'!G:G)</f>
        <v>4</v>
      </c>
      <c r="U73" s="4">
        <f>sala[[#This Row],[Tiempo de Preparación]]*24</f>
        <v>0.89999999999999991</v>
      </c>
      <c r="V73">
        <f>sala[[#This Row],[Cobrada]]*sala[[#This Row],[Monto Total de la Cuenta]]</f>
        <v>75</v>
      </c>
      <c r="W73" s="4">
        <f>sala[[#This Row],[Tiempo de Permanencia]]*24</f>
        <v>3.1499999999650754</v>
      </c>
    </row>
    <row r="74" spans="1:23" x14ac:dyDescent="0.25">
      <c r="A74">
        <v>1</v>
      </c>
      <c r="B74" s="1" t="s">
        <v>115</v>
      </c>
      <c r="C74">
        <v>4</v>
      </c>
      <c r="D74" s="2">
        <v>45017.11041666667</v>
      </c>
      <c r="E74" s="2">
        <v>45017.256249999999</v>
      </c>
      <c r="F74" s="1" t="s">
        <v>32</v>
      </c>
      <c r="G74" s="1" t="s">
        <v>20</v>
      </c>
      <c r="H74" s="1" t="s">
        <v>25</v>
      </c>
      <c r="I74">
        <v>34.51</v>
      </c>
      <c r="J74" s="1" t="s">
        <v>26</v>
      </c>
      <c r="K74">
        <v>73</v>
      </c>
      <c r="L74" s="1" t="s">
        <v>69</v>
      </c>
      <c r="M74" s="1">
        <f>SUMIF('cocina'!A:A,sala[[#This Row],[Número de Orden]],'cocina'!K:K)</f>
        <v>81</v>
      </c>
      <c r="N74" s="2">
        <f>sala[[#This Row],[Hora de Salida]]</f>
        <v>45017.256249999999</v>
      </c>
      <c r="O74" s="3">
        <f>IF(sala[[#This Row],[Estado de la Mesa]]="Ocupada",sala[[#This Row],[Hora de Salida]]-sala[[#This Row],[Hora de Llegada]]+15/(24*60),sala[[#This Row],[Hora de Salida]]-sala[[#This Row],[Hora de Llegada]])</f>
        <v>0.14583333332848269</v>
      </c>
      <c r="P74" s="3">
        <f>SUMIF('cocina'!A:A,sala[[#This Row],[Número de Orden]],'cocina'!H:H)/(24*60)</f>
        <v>1.3888888888888888E-2</v>
      </c>
      <c r="Q74" s="3">
        <f>IF((sala[[#This Row],[Tiempo de Permanencia]]-sala[[#This Row],[Tiempo de Preparación]])&gt;0,sala[[#This Row],[Tiempo de Permanencia]]-sala[[#This Row],[Tiempo de Preparación]],0)</f>
        <v>0.1319444444395938</v>
      </c>
      <c r="R74" s="10">
        <f>IF(sala[[#This Row],[Tiempo de degustación]]&gt;0,1,0)</f>
        <v>1</v>
      </c>
      <c r="S74" s="1" t="str">
        <f>WEEKDAY(sala[[#This Row],[Fecha de Factura]],11)&amp;". "&amp;TEXT(sala[[#This Row],[Fecha de Factura]],"dddd")</f>
        <v>6. sábado</v>
      </c>
      <c r="T74" s="4">
        <f>SUMIF('cocina'!A:A,sala[[#This Row],[Número de Orden]],'cocina'!G:G)</f>
        <v>3</v>
      </c>
      <c r="U74" s="4">
        <f>sala[[#This Row],[Tiempo de Preparación]]*24</f>
        <v>0.33333333333333331</v>
      </c>
      <c r="V74">
        <f>sala[[#This Row],[Cobrada]]*sala[[#This Row],[Monto Total de la Cuenta]]</f>
        <v>81</v>
      </c>
      <c r="W74" s="4">
        <f>sala[[#This Row],[Tiempo de Permanencia]]*24</f>
        <v>3.4999999998835847</v>
      </c>
    </row>
    <row r="75" spans="1:23" x14ac:dyDescent="0.25">
      <c r="A75">
        <v>19</v>
      </c>
      <c r="B75" s="1" t="s">
        <v>117</v>
      </c>
      <c r="C75">
        <v>4</v>
      </c>
      <c r="D75" s="2">
        <v>45017.044444444444</v>
      </c>
      <c r="E75" s="2">
        <v>45017.175694444442</v>
      </c>
      <c r="F75" s="1" t="s">
        <v>32</v>
      </c>
      <c r="G75" s="1" t="s">
        <v>14</v>
      </c>
      <c r="H75" s="1" t="s">
        <v>25</v>
      </c>
      <c r="I75">
        <v>30.83</v>
      </c>
      <c r="J75" s="1" t="s">
        <v>26</v>
      </c>
      <c r="K75">
        <v>74</v>
      </c>
      <c r="L75" s="1" t="s">
        <v>27</v>
      </c>
      <c r="M75" s="1">
        <f>SUMIF('cocina'!A:A,sala[[#This Row],[Número de Orden]],'cocina'!K:K)</f>
        <v>218</v>
      </c>
      <c r="N75" s="2">
        <f>sala[[#This Row],[Hora de Salida]]</f>
        <v>45017.175694444442</v>
      </c>
      <c r="O75" s="3">
        <f>IF(sala[[#This Row],[Estado de la Mesa]]="Ocupada",sala[[#This Row],[Hora de Salida]]-sala[[#This Row],[Hora de Llegada]]+15/(24*60),sala[[#This Row],[Hora de Salida]]-sala[[#This Row],[Hora de Llegada]])</f>
        <v>0.13124999999854481</v>
      </c>
      <c r="P75" s="3">
        <f>SUMIF('cocina'!A:A,sala[[#This Row],[Número de Orden]],'cocina'!H:H)/(24*60)</f>
        <v>6.9444444444444448E-2</v>
      </c>
      <c r="Q75" s="3">
        <f>IF((sala[[#This Row],[Tiempo de Permanencia]]-sala[[#This Row],[Tiempo de Preparación]])&gt;0,sala[[#This Row],[Tiempo de Permanencia]]-sala[[#This Row],[Tiempo de Preparación]],0)</f>
        <v>6.1805555554100361E-2</v>
      </c>
      <c r="R75" s="10">
        <f>IF(sala[[#This Row],[Tiempo de degustación]]&gt;0,1,0)</f>
        <v>1</v>
      </c>
      <c r="S75" s="1" t="str">
        <f>WEEKDAY(sala[[#This Row],[Fecha de Factura]],11)&amp;". "&amp;TEXT(sala[[#This Row],[Fecha de Factura]],"dddd")</f>
        <v>6. sábado</v>
      </c>
      <c r="T75" s="4">
        <f>SUMIF('cocina'!A:A,sala[[#This Row],[Número de Orden]],'cocina'!G:G)</f>
        <v>7</v>
      </c>
      <c r="U75" s="4">
        <f>sala[[#This Row],[Tiempo de Preparación]]*24</f>
        <v>1.6666666666666667</v>
      </c>
      <c r="V75">
        <f>sala[[#This Row],[Cobrada]]*sala[[#This Row],[Monto Total de la Cuenta]]</f>
        <v>218</v>
      </c>
      <c r="W75" s="4">
        <f>sala[[#This Row],[Tiempo de Permanencia]]*24</f>
        <v>3.1499999999650754</v>
      </c>
    </row>
    <row r="76" spans="1:23" x14ac:dyDescent="0.25">
      <c r="A76">
        <v>19</v>
      </c>
      <c r="B76" s="1" t="s">
        <v>118</v>
      </c>
      <c r="C76">
        <v>5</v>
      </c>
      <c r="D76" s="2">
        <v>45017.15</v>
      </c>
      <c r="E76" s="2">
        <v>45017.200694444444</v>
      </c>
      <c r="F76" s="1" t="s">
        <v>29</v>
      </c>
      <c r="G76" s="1" t="s">
        <v>14</v>
      </c>
      <c r="H76" s="1" t="s">
        <v>25</v>
      </c>
      <c r="I76">
        <v>45.23</v>
      </c>
      <c r="J76" s="1" t="s">
        <v>38</v>
      </c>
      <c r="K76">
        <v>75</v>
      </c>
      <c r="L76" s="1" t="s">
        <v>39</v>
      </c>
      <c r="M76" s="1">
        <f>SUMIF('cocina'!A:A,sala[[#This Row],[Número de Orden]],'cocina'!K:K)</f>
        <v>109</v>
      </c>
      <c r="N76" s="2">
        <f>sala[[#This Row],[Hora de Salida]]</f>
        <v>45017.200694444444</v>
      </c>
      <c r="O76" s="3">
        <f>IF(sala[[#This Row],[Estado de la Mesa]]="Ocupada",sala[[#This Row],[Hora de Salida]]-sala[[#This Row],[Hora de Llegada]]+15/(24*60),sala[[#This Row],[Hora de Salida]]-sala[[#This Row],[Hora de Llegada]])</f>
        <v>6.1111111109009165E-2</v>
      </c>
      <c r="P76" s="3">
        <f>SUMIF('cocina'!A:A,sala[[#This Row],[Número de Orden]],'cocina'!H:H)/(24*60)</f>
        <v>3.5416666666666666E-2</v>
      </c>
      <c r="Q76" s="3">
        <f>IF((sala[[#This Row],[Tiempo de Permanencia]]-sala[[#This Row],[Tiempo de Preparación]])&gt;0,sala[[#This Row],[Tiempo de Permanencia]]-sala[[#This Row],[Tiempo de Preparación]],0)</f>
        <v>2.56944444423425E-2</v>
      </c>
      <c r="R76" s="10">
        <f>IF(sala[[#This Row],[Tiempo de degustación]]&gt;0,1,0)</f>
        <v>1</v>
      </c>
      <c r="S76" s="1" t="str">
        <f>WEEKDAY(sala[[#This Row],[Fecha de Factura]],11)&amp;". "&amp;TEXT(sala[[#This Row],[Fecha de Factura]],"dddd")</f>
        <v>6. sábado</v>
      </c>
      <c r="T76" s="4">
        <f>SUMIF('cocina'!A:A,sala[[#This Row],[Número de Orden]],'cocina'!G:G)</f>
        <v>4</v>
      </c>
      <c r="U76" s="4">
        <f>sala[[#This Row],[Tiempo de Preparación]]*24</f>
        <v>0.85</v>
      </c>
      <c r="V76">
        <f>sala[[#This Row],[Cobrada]]*sala[[#This Row],[Monto Total de la Cuenta]]</f>
        <v>109</v>
      </c>
      <c r="W76" s="4">
        <f>sala[[#This Row],[Tiempo de Permanencia]]*24</f>
        <v>1.46666666661622</v>
      </c>
    </row>
    <row r="77" spans="1:23" x14ac:dyDescent="0.25">
      <c r="A77">
        <v>17</v>
      </c>
      <c r="B77" s="1" t="s">
        <v>119</v>
      </c>
      <c r="C77">
        <v>3</v>
      </c>
      <c r="D77" s="2">
        <v>45017.122916666667</v>
      </c>
      <c r="E77" s="2">
        <v>45017.224999999999</v>
      </c>
      <c r="F77" s="1" t="s">
        <v>19</v>
      </c>
      <c r="G77" s="1" t="s">
        <v>14</v>
      </c>
      <c r="H77" s="1" t="s">
        <v>25</v>
      </c>
      <c r="I77">
        <v>17.760000000000002</v>
      </c>
      <c r="J77" s="1" t="s">
        <v>16</v>
      </c>
      <c r="K77">
        <v>76</v>
      </c>
      <c r="L77" s="1" t="s">
        <v>69</v>
      </c>
      <c r="M77" s="1">
        <f>SUMIF('cocina'!A:A,sala[[#This Row],[Número de Orden]],'cocina'!K:K)</f>
        <v>158</v>
      </c>
      <c r="N77" s="2">
        <f>sala[[#This Row],[Hora de Salida]]</f>
        <v>45017.224999999999</v>
      </c>
      <c r="O77" s="3">
        <f>IF(sala[[#This Row],[Estado de la Mesa]]="Ocupada",sala[[#This Row],[Hora de Salida]]-sala[[#This Row],[Hora de Llegada]]+15/(24*60),sala[[#This Row],[Hora de Salida]]-sala[[#This Row],[Hora de Llegada]])</f>
        <v>0.10208333333139308</v>
      </c>
      <c r="P77" s="3">
        <f>SUMIF('cocina'!A:A,sala[[#This Row],[Número de Orden]],'cocina'!H:H)/(24*60)</f>
        <v>6.7361111111111108E-2</v>
      </c>
      <c r="Q77" s="3">
        <f>IF((sala[[#This Row],[Tiempo de Permanencia]]-sala[[#This Row],[Tiempo de Preparación]])&gt;0,sala[[#This Row],[Tiempo de Permanencia]]-sala[[#This Row],[Tiempo de Preparación]],0)</f>
        <v>3.472222222028197E-2</v>
      </c>
      <c r="R77" s="10">
        <f>IF(sala[[#This Row],[Tiempo de degustación]]&gt;0,1,0)</f>
        <v>1</v>
      </c>
      <c r="S77" s="1" t="str">
        <f>WEEKDAY(sala[[#This Row],[Fecha de Factura]],11)&amp;". "&amp;TEXT(sala[[#This Row],[Fecha de Factura]],"dddd")</f>
        <v>6. sábado</v>
      </c>
      <c r="T77" s="4">
        <f>SUMIF('cocina'!A:A,sala[[#This Row],[Número de Orden]],'cocina'!G:G)</f>
        <v>6</v>
      </c>
      <c r="U77" s="4">
        <f>sala[[#This Row],[Tiempo de Preparación]]*24</f>
        <v>1.6166666666666667</v>
      </c>
      <c r="V77">
        <f>sala[[#This Row],[Cobrada]]*sala[[#This Row],[Monto Total de la Cuenta]]</f>
        <v>158</v>
      </c>
      <c r="W77" s="4">
        <f>sala[[#This Row],[Tiempo de Permanencia]]*24</f>
        <v>2.4499999999534339</v>
      </c>
    </row>
    <row r="78" spans="1:23" x14ac:dyDescent="0.25">
      <c r="A78">
        <v>3</v>
      </c>
      <c r="B78" s="1" t="s">
        <v>120</v>
      </c>
      <c r="C78">
        <v>1</v>
      </c>
      <c r="D78" s="2">
        <v>45017.115277777775</v>
      </c>
      <c r="E78" s="2">
        <v>45017.260416666664</v>
      </c>
      <c r="F78" s="1" t="s">
        <v>13</v>
      </c>
      <c r="G78" s="1" t="s">
        <v>35</v>
      </c>
      <c r="H78" s="1" t="s">
        <v>25</v>
      </c>
      <c r="I78">
        <v>19.88</v>
      </c>
      <c r="J78" s="1" t="s">
        <v>26</v>
      </c>
      <c r="K78">
        <v>77</v>
      </c>
      <c r="L78" s="1" t="s">
        <v>42</v>
      </c>
      <c r="M78" s="1">
        <f>SUMIF('cocina'!A:A,sala[[#This Row],[Número de Orden]],'cocina'!K:K)</f>
        <v>99</v>
      </c>
      <c r="N78" s="2">
        <f>sala[[#This Row],[Hora de Salida]]</f>
        <v>45017.260416666664</v>
      </c>
      <c r="O78" s="3">
        <f>IF(sala[[#This Row],[Estado de la Mesa]]="Ocupada",sala[[#This Row],[Hora de Salida]]-sala[[#This Row],[Hora de Llegada]]+15/(24*60),sala[[#This Row],[Hora de Salida]]-sala[[#This Row],[Hora de Llegada]])</f>
        <v>0.14513888888905058</v>
      </c>
      <c r="P78" s="3">
        <f>SUMIF('cocina'!A:A,sala[[#This Row],[Número de Orden]],'cocina'!H:H)/(24*60)</f>
        <v>6.7361111111111108E-2</v>
      </c>
      <c r="Q78" s="3">
        <f>IF((sala[[#This Row],[Tiempo de Permanencia]]-sala[[#This Row],[Tiempo de Preparación]])&gt;0,sala[[#This Row],[Tiempo de Permanencia]]-sala[[#This Row],[Tiempo de Preparación]],0)</f>
        <v>7.7777777777939469E-2</v>
      </c>
      <c r="R78" s="10">
        <f>IF(sala[[#This Row],[Tiempo de degustación]]&gt;0,1,0)</f>
        <v>1</v>
      </c>
      <c r="S78" s="1" t="str">
        <f>WEEKDAY(sala[[#This Row],[Fecha de Factura]],11)&amp;". "&amp;TEXT(sala[[#This Row],[Fecha de Factura]],"dddd")</f>
        <v>6. sábado</v>
      </c>
      <c r="T78" s="4">
        <f>SUMIF('cocina'!A:A,sala[[#This Row],[Número de Orden]],'cocina'!G:G)</f>
        <v>4</v>
      </c>
      <c r="U78" s="4">
        <f>sala[[#This Row],[Tiempo de Preparación]]*24</f>
        <v>1.6166666666666667</v>
      </c>
      <c r="V78">
        <f>sala[[#This Row],[Cobrada]]*sala[[#This Row],[Monto Total de la Cuenta]]</f>
        <v>99</v>
      </c>
      <c r="W78" s="4">
        <f>sala[[#This Row],[Tiempo de Permanencia]]*24</f>
        <v>3.4833333333372138</v>
      </c>
    </row>
    <row r="79" spans="1:23" x14ac:dyDescent="0.25">
      <c r="A79">
        <v>7</v>
      </c>
      <c r="B79" s="1" t="s">
        <v>121</v>
      </c>
      <c r="C79">
        <v>4</v>
      </c>
      <c r="D79" s="2">
        <v>45017.06527777778</v>
      </c>
      <c r="E79" s="2">
        <v>45017.127083333333</v>
      </c>
      <c r="F79" s="1" t="s">
        <v>13</v>
      </c>
      <c r="G79" s="1" t="s">
        <v>14</v>
      </c>
      <c r="H79" s="1" t="s">
        <v>25</v>
      </c>
      <c r="I79">
        <v>20.02</v>
      </c>
      <c r="J79" s="1" t="s">
        <v>26</v>
      </c>
      <c r="K79">
        <v>78</v>
      </c>
      <c r="L79" s="1" t="s">
        <v>22</v>
      </c>
      <c r="M79" s="1">
        <f>SUMIF('cocina'!A:A,sala[[#This Row],[Número de Orden]],'cocina'!K:K)</f>
        <v>57</v>
      </c>
      <c r="N79" s="2">
        <f>sala[[#This Row],[Hora de Salida]]</f>
        <v>45017.127083333333</v>
      </c>
      <c r="O79" s="3">
        <f>IF(sala[[#This Row],[Estado de la Mesa]]="Ocupada",sala[[#This Row],[Hora de Salida]]-sala[[#This Row],[Hora de Llegada]]+15/(24*60),sala[[#This Row],[Hora de Salida]]-sala[[#This Row],[Hora de Llegada]])</f>
        <v>6.1805555553291924E-2</v>
      </c>
      <c r="P79" s="3">
        <f>SUMIF('cocina'!A:A,sala[[#This Row],[Número de Orden]],'cocina'!H:H)/(24*60)</f>
        <v>3.7499999999999999E-2</v>
      </c>
      <c r="Q79" s="3">
        <f>IF((sala[[#This Row],[Tiempo de Permanencia]]-sala[[#This Row],[Tiempo de Preparación]])&gt;0,sala[[#This Row],[Tiempo de Permanencia]]-sala[[#This Row],[Tiempo de Preparación]],0)</f>
        <v>2.4305555553291926E-2</v>
      </c>
      <c r="R79" s="10">
        <f>IF(sala[[#This Row],[Tiempo de degustación]]&gt;0,1,0)</f>
        <v>1</v>
      </c>
      <c r="S79" s="1" t="str">
        <f>WEEKDAY(sala[[#This Row],[Fecha de Factura]],11)&amp;". "&amp;TEXT(sala[[#This Row],[Fecha de Factura]],"dddd")</f>
        <v>6. sábado</v>
      </c>
      <c r="T79" s="4">
        <f>SUMIF('cocina'!A:A,sala[[#This Row],[Número de Orden]],'cocina'!G:G)</f>
        <v>3</v>
      </c>
      <c r="U79" s="4">
        <f>sala[[#This Row],[Tiempo de Preparación]]*24</f>
        <v>0.89999999999999991</v>
      </c>
      <c r="V79">
        <f>sala[[#This Row],[Cobrada]]*sala[[#This Row],[Monto Total de la Cuenta]]</f>
        <v>57</v>
      </c>
      <c r="W79" s="4">
        <f>sala[[#This Row],[Tiempo de Permanencia]]*24</f>
        <v>1.4833333332790062</v>
      </c>
    </row>
    <row r="80" spans="1:23" x14ac:dyDescent="0.25">
      <c r="A80">
        <v>16</v>
      </c>
      <c r="B80" s="1" t="s">
        <v>123</v>
      </c>
      <c r="C80">
        <v>2</v>
      </c>
      <c r="D80" s="2">
        <v>45017.06527777778</v>
      </c>
      <c r="E80" s="2">
        <v>45017.213888888888</v>
      </c>
      <c r="F80" s="1" t="s">
        <v>13</v>
      </c>
      <c r="G80" s="1" t="s">
        <v>14</v>
      </c>
      <c r="H80" s="1" t="s">
        <v>25</v>
      </c>
      <c r="I80">
        <v>34.01</v>
      </c>
      <c r="J80" s="1" t="s">
        <v>26</v>
      </c>
      <c r="K80">
        <v>79</v>
      </c>
      <c r="L80" s="1" t="s">
        <v>39</v>
      </c>
      <c r="M80" s="1">
        <f>SUMIF('cocina'!A:A,sala[[#This Row],[Número de Orden]],'cocina'!K:K)</f>
        <v>309</v>
      </c>
      <c r="N80" s="2">
        <f>sala[[#This Row],[Hora de Salida]]</f>
        <v>45017.213888888888</v>
      </c>
      <c r="O80" s="3">
        <f>IF(sala[[#This Row],[Estado de la Mesa]]="Ocupada",sala[[#This Row],[Hora de Salida]]-sala[[#This Row],[Hora de Llegada]]+15/(24*60),sala[[#This Row],[Hora de Salida]]-sala[[#This Row],[Hora de Llegada]])</f>
        <v>0.14861111110803904</v>
      </c>
      <c r="P80" s="3">
        <f>SUMIF('cocina'!A:A,sala[[#This Row],[Número de Orden]],'cocina'!H:H)/(24*60)</f>
        <v>6.6666666666666666E-2</v>
      </c>
      <c r="Q80" s="3">
        <f>IF((sala[[#This Row],[Tiempo de Permanencia]]-sala[[#This Row],[Tiempo de Preparación]])&gt;0,sala[[#This Row],[Tiempo de Permanencia]]-sala[[#This Row],[Tiempo de Preparación]],0)</f>
        <v>8.1944444441372374E-2</v>
      </c>
      <c r="R80" s="10">
        <f>IF(sala[[#This Row],[Tiempo de degustación]]&gt;0,1,0)</f>
        <v>1</v>
      </c>
      <c r="S80" s="1" t="str">
        <f>WEEKDAY(sala[[#This Row],[Fecha de Factura]],11)&amp;". "&amp;TEXT(sala[[#This Row],[Fecha de Factura]],"dddd")</f>
        <v>6. sábado</v>
      </c>
      <c r="T80" s="4">
        <f>SUMIF('cocina'!A:A,sala[[#This Row],[Número de Orden]],'cocina'!G:G)</f>
        <v>12</v>
      </c>
      <c r="U80" s="4">
        <f>sala[[#This Row],[Tiempo de Preparación]]*24</f>
        <v>1.6</v>
      </c>
      <c r="V80">
        <f>sala[[#This Row],[Cobrada]]*sala[[#This Row],[Monto Total de la Cuenta]]</f>
        <v>309</v>
      </c>
      <c r="W80" s="4">
        <f>sala[[#This Row],[Tiempo de Permanencia]]*24</f>
        <v>3.566666666592937</v>
      </c>
    </row>
    <row r="81" spans="1:23" x14ac:dyDescent="0.25">
      <c r="A81">
        <v>18</v>
      </c>
      <c r="B81" s="1" t="s">
        <v>124</v>
      </c>
      <c r="C81">
        <v>6</v>
      </c>
      <c r="D81" s="2">
        <v>45017.093055555553</v>
      </c>
      <c r="E81" s="2">
        <v>45017.156944444447</v>
      </c>
      <c r="F81" s="1" t="s">
        <v>32</v>
      </c>
      <c r="G81" s="1" t="s">
        <v>14</v>
      </c>
      <c r="H81" s="1" t="s">
        <v>25</v>
      </c>
      <c r="I81">
        <v>39.049999999999997</v>
      </c>
      <c r="J81" s="1" t="s">
        <v>26</v>
      </c>
      <c r="K81">
        <v>80</v>
      </c>
      <c r="L81" s="1" t="s">
        <v>39</v>
      </c>
      <c r="M81" s="1">
        <f>SUMIF('cocina'!A:A,sala[[#This Row],[Número de Orden]],'cocina'!K:K)</f>
        <v>121</v>
      </c>
      <c r="N81" s="2">
        <f>sala[[#This Row],[Hora de Salida]]</f>
        <v>45017.156944444447</v>
      </c>
      <c r="O81" s="3">
        <f>IF(sala[[#This Row],[Estado de la Mesa]]="Ocupada",sala[[#This Row],[Hora de Salida]]-sala[[#This Row],[Hora de Llegada]]+15/(24*60),sala[[#This Row],[Hora de Salida]]-sala[[#This Row],[Hora de Llegada]])</f>
        <v>6.3888888893416151E-2</v>
      </c>
      <c r="P81" s="3">
        <f>SUMIF('cocina'!A:A,sala[[#This Row],[Número de Orden]],'cocina'!H:H)/(24*60)</f>
        <v>4.6527777777777779E-2</v>
      </c>
      <c r="Q81" s="3">
        <f>IF((sala[[#This Row],[Tiempo de Permanencia]]-sala[[#This Row],[Tiempo de Preparación]])&gt;0,sala[[#This Row],[Tiempo de Permanencia]]-sala[[#This Row],[Tiempo de Preparación]],0)</f>
        <v>1.7361111115638372E-2</v>
      </c>
      <c r="R81" s="10">
        <f>IF(sala[[#This Row],[Tiempo de degustación]]&gt;0,1,0)</f>
        <v>1</v>
      </c>
      <c r="S81" s="1" t="str">
        <f>WEEKDAY(sala[[#This Row],[Fecha de Factura]],11)&amp;". "&amp;TEXT(sala[[#This Row],[Fecha de Factura]],"dddd")</f>
        <v>6. sábado</v>
      </c>
      <c r="T81" s="4">
        <f>SUMIF('cocina'!A:A,sala[[#This Row],[Número de Orden]],'cocina'!G:G)</f>
        <v>5</v>
      </c>
      <c r="U81" s="4">
        <f>sala[[#This Row],[Tiempo de Preparación]]*24</f>
        <v>1.1166666666666667</v>
      </c>
      <c r="V81">
        <f>sala[[#This Row],[Cobrada]]*sala[[#This Row],[Monto Total de la Cuenta]]</f>
        <v>121</v>
      </c>
      <c r="W81" s="4">
        <f>sala[[#This Row],[Tiempo de Permanencia]]*24</f>
        <v>1.5333333334419876</v>
      </c>
    </row>
    <row r="82" spans="1:23" x14ac:dyDescent="0.25">
      <c r="A82">
        <v>17</v>
      </c>
      <c r="B82" s="1" t="s">
        <v>125</v>
      </c>
      <c r="C82">
        <v>4</v>
      </c>
      <c r="D82" s="2">
        <v>45017.152777777781</v>
      </c>
      <c r="E82" s="2">
        <v>45017.271527777775</v>
      </c>
      <c r="F82" s="1" t="s">
        <v>29</v>
      </c>
      <c r="G82" s="1" t="s">
        <v>35</v>
      </c>
      <c r="H82" s="1" t="s">
        <v>25</v>
      </c>
      <c r="I82">
        <v>23.69</v>
      </c>
      <c r="J82" s="1" t="s">
        <v>38</v>
      </c>
      <c r="K82">
        <v>81</v>
      </c>
      <c r="L82" s="1" t="s">
        <v>44</v>
      </c>
      <c r="M82" s="1">
        <f>SUMIF('cocina'!A:A,sala[[#This Row],[Número de Orden]],'cocina'!K:K)</f>
        <v>62</v>
      </c>
      <c r="N82" s="2">
        <f>sala[[#This Row],[Hora de Salida]]</f>
        <v>45017.271527777775</v>
      </c>
      <c r="O82" s="3">
        <f>IF(sala[[#This Row],[Estado de la Mesa]]="Ocupada",sala[[#This Row],[Hora de Salida]]-sala[[#This Row],[Hora de Llegada]]+15/(24*60),sala[[#This Row],[Hora de Salida]]-sala[[#This Row],[Hora de Llegada]])</f>
        <v>0.12916666666084589</v>
      </c>
      <c r="P82" s="3">
        <f>SUMIF('cocina'!A:A,sala[[#This Row],[Número de Orden]],'cocina'!H:H)/(24*60)</f>
        <v>4.0972222222222222E-2</v>
      </c>
      <c r="Q82" s="3">
        <f>IF((sala[[#This Row],[Tiempo de Permanencia]]-sala[[#This Row],[Tiempo de Preparación]])&gt;0,sala[[#This Row],[Tiempo de Permanencia]]-sala[[#This Row],[Tiempo de Preparación]],0)</f>
        <v>8.8194444438623676E-2</v>
      </c>
      <c r="R82" s="10">
        <f>IF(sala[[#This Row],[Tiempo de degustación]]&gt;0,1,0)</f>
        <v>1</v>
      </c>
      <c r="S82" s="1" t="str">
        <f>WEEKDAY(sala[[#This Row],[Fecha de Factura]],11)&amp;". "&amp;TEXT(sala[[#This Row],[Fecha de Factura]],"dddd")</f>
        <v>6. sábado</v>
      </c>
      <c r="T82" s="4">
        <f>SUMIF('cocina'!A:A,sala[[#This Row],[Número de Orden]],'cocina'!G:G)</f>
        <v>2</v>
      </c>
      <c r="U82" s="4">
        <f>sala[[#This Row],[Tiempo de Preparación]]*24</f>
        <v>0.98333333333333339</v>
      </c>
      <c r="V82">
        <f>sala[[#This Row],[Cobrada]]*sala[[#This Row],[Monto Total de la Cuenta]]</f>
        <v>62</v>
      </c>
      <c r="W82" s="4">
        <f>sala[[#This Row],[Tiempo de Permanencia]]*24</f>
        <v>3.0999999998603016</v>
      </c>
    </row>
    <row r="83" spans="1:23" x14ac:dyDescent="0.25">
      <c r="A83">
        <v>16</v>
      </c>
      <c r="B83" s="1" t="s">
        <v>127</v>
      </c>
      <c r="C83">
        <v>3</v>
      </c>
      <c r="D83" s="2">
        <v>45017.142361111109</v>
      </c>
      <c r="E83" s="2">
        <v>45017.298611111109</v>
      </c>
      <c r="F83" s="1" t="s">
        <v>29</v>
      </c>
      <c r="G83" s="1" t="s">
        <v>20</v>
      </c>
      <c r="H83" s="1" t="s">
        <v>25</v>
      </c>
      <c r="I83">
        <v>38.6</v>
      </c>
      <c r="J83" s="1" t="s">
        <v>26</v>
      </c>
      <c r="K83">
        <v>82</v>
      </c>
      <c r="L83" s="1" t="s">
        <v>30</v>
      </c>
      <c r="M83" s="1">
        <f>SUMIF('cocina'!A:A,sala[[#This Row],[Número de Orden]],'cocina'!K:K)</f>
        <v>80</v>
      </c>
      <c r="N83" s="2">
        <f>sala[[#This Row],[Hora de Salida]]</f>
        <v>45017.298611111109</v>
      </c>
      <c r="O83" s="3">
        <f>IF(sala[[#This Row],[Estado de la Mesa]]="Ocupada",sala[[#This Row],[Hora de Salida]]-sala[[#This Row],[Hora de Llegada]]+15/(24*60),sala[[#This Row],[Hora de Salida]]-sala[[#This Row],[Hora de Llegada]])</f>
        <v>0.15625</v>
      </c>
      <c r="P83" s="3">
        <f>SUMIF('cocina'!A:A,sala[[#This Row],[Número de Orden]],'cocina'!H:H)/(24*60)</f>
        <v>1.3194444444444444E-2</v>
      </c>
      <c r="Q83" s="3">
        <f>IF((sala[[#This Row],[Tiempo de Permanencia]]-sala[[#This Row],[Tiempo de Preparación]])&gt;0,sala[[#This Row],[Tiempo de Permanencia]]-sala[[#This Row],[Tiempo de Preparación]],0)</f>
        <v>0.14305555555555555</v>
      </c>
      <c r="R83" s="10">
        <f>IF(sala[[#This Row],[Tiempo de degustación]]&gt;0,1,0)</f>
        <v>1</v>
      </c>
      <c r="S83" s="1" t="str">
        <f>WEEKDAY(sala[[#This Row],[Fecha de Factura]],11)&amp;". "&amp;TEXT(sala[[#This Row],[Fecha de Factura]],"dddd")</f>
        <v>6. sábado</v>
      </c>
      <c r="T83" s="4">
        <f>SUMIF('cocina'!A:A,sala[[#This Row],[Número de Orden]],'cocina'!G:G)</f>
        <v>3</v>
      </c>
      <c r="U83" s="4">
        <f>sala[[#This Row],[Tiempo de Preparación]]*24</f>
        <v>0.31666666666666665</v>
      </c>
      <c r="V83">
        <f>sala[[#This Row],[Cobrada]]*sala[[#This Row],[Monto Total de la Cuenta]]</f>
        <v>80</v>
      </c>
      <c r="W83" s="4">
        <f>sala[[#This Row],[Tiempo de Permanencia]]*24</f>
        <v>3.75</v>
      </c>
    </row>
    <row r="84" spans="1:23" x14ac:dyDescent="0.25">
      <c r="A84">
        <v>15</v>
      </c>
      <c r="B84" s="1" t="s">
        <v>128</v>
      </c>
      <c r="C84">
        <v>1</v>
      </c>
      <c r="D84" s="2">
        <v>45017.154166666667</v>
      </c>
      <c r="E84" s="2">
        <v>45017.277083333334</v>
      </c>
      <c r="F84" s="1" t="s">
        <v>19</v>
      </c>
      <c r="G84" s="1" t="s">
        <v>35</v>
      </c>
      <c r="H84" s="1" t="s">
        <v>25</v>
      </c>
      <c r="I84">
        <v>24.94</v>
      </c>
      <c r="J84" s="1" t="s">
        <v>38</v>
      </c>
      <c r="K84">
        <v>83</v>
      </c>
      <c r="L84" s="1" t="s">
        <v>69</v>
      </c>
      <c r="M84" s="1">
        <f>SUMIF('cocina'!A:A,sala[[#This Row],[Número de Orden]],'cocina'!K:K)</f>
        <v>170</v>
      </c>
      <c r="N84" s="2">
        <f>sala[[#This Row],[Hora de Salida]]</f>
        <v>45017.277083333334</v>
      </c>
      <c r="O84" s="3">
        <f>IF(sala[[#This Row],[Estado de la Mesa]]="Ocupada",sala[[#This Row],[Hora de Salida]]-sala[[#This Row],[Hora de Llegada]]+15/(24*60),sala[[#This Row],[Hora de Salida]]-sala[[#This Row],[Hora de Llegada]])</f>
        <v>0.13333333333381839</v>
      </c>
      <c r="P84" s="3">
        <f>SUMIF('cocina'!A:A,sala[[#This Row],[Número de Orden]],'cocina'!H:H)/(24*60)</f>
        <v>6.5277777777777782E-2</v>
      </c>
      <c r="Q84" s="3">
        <f>IF((sala[[#This Row],[Tiempo de Permanencia]]-sala[[#This Row],[Tiempo de Preparación]])&gt;0,sala[[#This Row],[Tiempo de Permanencia]]-sala[[#This Row],[Tiempo de Preparación]],0)</f>
        <v>6.8055555556040606E-2</v>
      </c>
      <c r="R84" s="10">
        <f>IF(sala[[#This Row],[Tiempo de degustación]]&gt;0,1,0)</f>
        <v>1</v>
      </c>
      <c r="S84" s="1" t="str">
        <f>WEEKDAY(sala[[#This Row],[Fecha de Factura]],11)&amp;". "&amp;TEXT(sala[[#This Row],[Fecha de Factura]],"dddd")</f>
        <v>6. sábado</v>
      </c>
      <c r="T84" s="4">
        <f>SUMIF('cocina'!A:A,sala[[#This Row],[Número de Orden]],'cocina'!G:G)</f>
        <v>6</v>
      </c>
      <c r="U84" s="4">
        <f>sala[[#This Row],[Tiempo de Preparación]]*24</f>
        <v>1.5666666666666669</v>
      </c>
      <c r="V84">
        <f>sala[[#This Row],[Cobrada]]*sala[[#This Row],[Monto Total de la Cuenta]]</f>
        <v>170</v>
      </c>
      <c r="W84" s="4">
        <f>sala[[#This Row],[Tiempo de Permanencia]]*24</f>
        <v>3.2000000000116415</v>
      </c>
    </row>
    <row r="85" spans="1:23" x14ac:dyDescent="0.25">
      <c r="A85">
        <v>19</v>
      </c>
      <c r="B85" s="1" t="s">
        <v>129</v>
      </c>
      <c r="C85">
        <v>5</v>
      </c>
      <c r="D85" s="2">
        <v>45017.070833333331</v>
      </c>
      <c r="E85" s="2">
        <v>45017.137499999997</v>
      </c>
      <c r="F85" s="1" t="s">
        <v>32</v>
      </c>
      <c r="G85" s="1" t="s">
        <v>14</v>
      </c>
      <c r="H85" s="1" t="s">
        <v>25</v>
      </c>
      <c r="I85">
        <v>15.11</v>
      </c>
      <c r="J85" s="1" t="s">
        <v>38</v>
      </c>
      <c r="K85">
        <v>84</v>
      </c>
      <c r="L85" s="1" t="s">
        <v>33</v>
      </c>
      <c r="M85" s="1">
        <f>SUMIF('cocina'!A:A,sala[[#This Row],[Número de Orden]],'cocina'!K:K)</f>
        <v>60</v>
      </c>
      <c r="N85" s="2">
        <f>sala[[#This Row],[Hora de Salida]]</f>
        <v>45017.137499999997</v>
      </c>
      <c r="O85" s="3">
        <f>IF(sala[[#This Row],[Estado de la Mesa]]="Ocupada",sala[[#This Row],[Hora de Salida]]-sala[[#This Row],[Hora de Llegada]]+15/(24*60),sala[[#This Row],[Hora de Salida]]-sala[[#This Row],[Hora de Llegada]])</f>
        <v>7.708333333236321E-2</v>
      </c>
      <c r="P85" s="3">
        <f>SUMIF('cocina'!A:A,sala[[#This Row],[Número de Orden]],'cocina'!H:H)/(24*60)</f>
        <v>6.9444444444444441E-3</v>
      </c>
      <c r="Q85" s="3">
        <f>IF((sala[[#This Row],[Tiempo de Permanencia]]-sala[[#This Row],[Tiempo de Preparación]])&gt;0,sala[[#This Row],[Tiempo de Permanencia]]-sala[[#This Row],[Tiempo de Preparación]],0)</f>
        <v>7.0138888887918763E-2</v>
      </c>
      <c r="R85" s="10">
        <f>IF(sala[[#This Row],[Tiempo de degustación]]&gt;0,1,0)</f>
        <v>1</v>
      </c>
      <c r="S85" s="1" t="str">
        <f>WEEKDAY(sala[[#This Row],[Fecha de Factura]],11)&amp;". "&amp;TEXT(sala[[#This Row],[Fecha de Factura]],"dddd")</f>
        <v>6. sábado</v>
      </c>
      <c r="T85" s="4">
        <f>SUMIF('cocina'!A:A,sala[[#This Row],[Número de Orden]],'cocina'!G:G)</f>
        <v>2</v>
      </c>
      <c r="U85" s="4">
        <f>sala[[#This Row],[Tiempo de Preparación]]*24</f>
        <v>0.16666666666666666</v>
      </c>
      <c r="V85">
        <f>sala[[#This Row],[Cobrada]]*sala[[#This Row],[Monto Total de la Cuenta]]</f>
        <v>60</v>
      </c>
      <c r="W85" s="4">
        <f>sala[[#This Row],[Tiempo de Permanencia]]*24</f>
        <v>1.8499999999767169</v>
      </c>
    </row>
    <row r="86" spans="1:23" x14ac:dyDescent="0.25">
      <c r="A86">
        <v>8</v>
      </c>
      <c r="B86" s="1" t="s">
        <v>130</v>
      </c>
      <c r="C86">
        <v>3</v>
      </c>
      <c r="D86" s="2">
        <v>45017.107638888891</v>
      </c>
      <c r="E86" s="2">
        <v>45017.188194444447</v>
      </c>
      <c r="F86" s="1" t="s">
        <v>24</v>
      </c>
      <c r="G86" s="1" t="s">
        <v>35</v>
      </c>
      <c r="H86" s="1" t="s">
        <v>25</v>
      </c>
      <c r="I86">
        <v>45.96</v>
      </c>
      <c r="J86" s="1" t="s">
        <v>26</v>
      </c>
      <c r="K86">
        <v>85</v>
      </c>
      <c r="L86" s="1" t="s">
        <v>54</v>
      </c>
      <c r="M86" s="1">
        <f>SUMIF('cocina'!A:A,sala[[#This Row],[Número de Orden]],'cocina'!K:K)</f>
        <v>208</v>
      </c>
      <c r="N86" s="2">
        <f>sala[[#This Row],[Hora de Salida]]</f>
        <v>45017.188194444447</v>
      </c>
      <c r="O86" s="3">
        <f>IF(sala[[#This Row],[Estado de la Mesa]]="Ocupada",sala[[#This Row],[Hora de Salida]]-sala[[#This Row],[Hora de Llegada]]+15/(24*60),sala[[#This Row],[Hora de Salida]]-sala[[#This Row],[Hora de Llegada]])</f>
        <v>8.0555555556202307E-2</v>
      </c>
      <c r="P86" s="3">
        <f>SUMIF('cocina'!A:A,sala[[#This Row],[Número de Orden]],'cocina'!H:H)/(24*60)</f>
        <v>9.8611111111111108E-2</v>
      </c>
      <c r="Q86" s="3">
        <f>IF((sala[[#This Row],[Tiempo de Permanencia]]-sala[[#This Row],[Tiempo de Preparación]])&gt;0,sala[[#This Row],[Tiempo de Permanencia]]-sala[[#This Row],[Tiempo de Preparación]],0)</f>
        <v>0</v>
      </c>
      <c r="R86" s="10">
        <f>IF(sala[[#This Row],[Tiempo de degustación]]&gt;0,1,0)</f>
        <v>0</v>
      </c>
      <c r="S86" s="1" t="str">
        <f>WEEKDAY(sala[[#This Row],[Fecha de Factura]],11)&amp;". "&amp;TEXT(sala[[#This Row],[Fecha de Factura]],"dddd")</f>
        <v>6. sábado</v>
      </c>
      <c r="T86" s="4">
        <f>SUMIF('cocina'!A:A,sala[[#This Row],[Número de Orden]],'cocina'!G:G)</f>
        <v>7</v>
      </c>
      <c r="U86" s="4">
        <f>sala[[#This Row],[Tiempo de Preparación]]*24</f>
        <v>2.3666666666666667</v>
      </c>
      <c r="V86">
        <f>sala[[#This Row],[Cobrada]]*sala[[#This Row],[Monto Total de la Cuenta]]</f>
        <v>0</v>
      </c>
      <c r="W86" s="4">
        <f>sala[[#This Row],[Tiempo de Permanencia]]*24</f>
        <v>1.9333333333488554</v>
      </c>
    </row>
    <row r="87" spans="1:23" x14ac:dyDescent="0.25">
      <c r="A87">
        <v>20</v>
      </c>
      <c r="B87" s="1" t="s">
        <v>131</v>
      </c>
      <c r="C87">
        <v>3</v>
      </c>
      <c r="D87" s="2">
        <v>45017.001388888886</v>
      </c>
      <c r="E87" s="2">
        <v>45017.088888888888</v>
      </c>
      <c r="F87" s="1" t="s">
        <v>29</v>
      </c>
      <c r="G87" s="1" t="s">
        <v>14</v>
      </c>
      <c r="H87" s="1" t="s">
        <v>15</v>
      </c>
      <c r="I87">
        <v>11.84</v>
      </c>
      <c r="J87" s="1" t="s">
        <v>26</v>
      </c>
      <c r="K87">
        <v>86</v>
      </c>
      <c r="L87" s="1" t="s">
        <v>17</v>
      </c>
      <c r="M87" s="1">
        <f>SUMIF('cocina'!A:A,sala[[#This Row],[Número de Orden]],'cocina'!K:K)</f>
        <v>50</v>
      </c>
      <c r="N87" s="2">
        <f>sala[[#This Row],[Hora de Salida]]</f>
        <v>45017.088888888888</v>
      </c>
      <c r="O87" s="3">
        <f>IF(sala[[#This Row],[Estado de la Mesa]]="Ocupada",sala[[#This Row],[Hora de Salida]]-sala[[#This Row],[Hora de Llegada]]+15/(24*60),sala[[#This Row],[Hora de Salida]]-sala[[#This Row],[Hora de Llegada]])</f>
        <v>8.7500000001455192E-2</v>
      </c>
      <c r="P87" s="3">
        <f>SUMIF('cocina'!A:A,sala[[#This Row],[Número de Orden]],'cocina'!H:H)/(24*60)</f>
        <v>5.5555555555555558E-3</v>
      </c>
      <c r="Q87" s="3">
        <f>IF((sala[[#This Row],[Tiempo de Permanencia]]-sala[[#This Row],[Tiempo de Preparación]])&gt;0,sala[[#This Row],[Tiempo de Permanencia]]-sala[[#This Row],[Tiempo de Preparación]],0)</f>
        <v>8.1944444445899642E-2</v>
      </c>
      <c r="R87" s="10">
        <f>IF(sala[[#This Row],[Tiempo de degustación]]&gt;0,1,0)</f>
        <v>1</v>
      </c>
      <c r="S87" s="1" t="str">
        <f>WEEKDAY(sala[[#This Row],[Fecha de Factura]],11)&amp;". "&amp;TEXT(sala[[#This Row],[Fecha de Factura]],"dddd")</f>
        <v>6. sábado</v>
      </c>
      <c r="T87" s="4">
        <f>SUMIF('cocina'!A:A,sala[[#This Row],[Número de Orden]],'cocina'!G:G)</f>
        <v>2</v>
      </c>
      <c r="U87" s="4">
        <f>sala[[#This Row],[Tiempo de Preparación]]*24</f>
        <v>0.13333333333333333</v>
      </c>
      <c r="V87">
        <f>sala[[#This Row],[Cobrada]]*sala[[#This Row],[Monto Total de la Cuenta]]</f>
        <v>50</v>
      </c>
      <c r="W87" s="4">
        <f>sala[[#This Row],[Tiempo de Permanencia]]*24</f>
        <v>2.1000000000349246</v>
      </c>
    </row>
    <row r="88" spans="1:23" x14ac:dyDescent="0.25">
      <c r="A88">
        <v>3</v>
      </c>
      <c r="B88" s="1" t="s">
        <v>133</v>
      </c>
      <c r="C88">
        <v>2</v>
      </c>
      <c r="D88" s="2">
        <v>45017.073611111111</v>
      </c>
      <c r="E88" s="2">
        <v>45017.137499999997</v>
      </c>
      <c r="F88" s="1" t="s">
        <v>32</v>
      </c>
      <c r="G88" s="1" t="s">
        <v>14</v>
      </c>
      <c r="H88" s="1" t="s">
        <v>25</v>
      </c>
      <c r="I88">
        <v>29.46</v>
      </c>
      <c r="J88" s="1" t="s">
        <v>38</v>
      </c>
      <c r="K88">
        <v>87</v>
      </c>
      <c r="L88" s="1" t="s">
        <v>39</v>
      </c>
      <c r="M88" s="1">
        <f>SUMIF('cocina'!A:A,sala[[#This Row],[Número de Orden]],'cocina'!K:K)</f>
        <v>99</v>
      </c>
      <c r="N88" s="2">
        <f>sala[[#This Row],[Hora de Salida]]</f>
        <v>45017.137499999997</v>
      </c>
      <c r="O88" s="3">
        <f>IF(sala[[#This Row],[Estado de la Mesa]]="Ocupada",sala[[#This Row],[Hora de Salida]]-sala[[#This Row],[Hora de Llegada]]+15/(24*60),sala[[#This Row],[Hora de Salida]]-sala[[#This Row],[Hora de Llegada]])</f>
        <v>7.4305555552806865E-2</v>
      </c>
      <c r="P88" s="3">
        <f>SUMIF('cocina'!A:A,sala[[#This Row],[Número de Orden]],'cocina'!H:H)/(24*60)</f>
        <v>4.9305555555555554E-2</v>
      </c>
      <c r="Q88" s="3">
        <f>IF((sala[[#This Row],[Tiempo de Permanencia]]-sala[[#This Row],[Tiempo de Preparación]])&gt;0,sala[[#This Row],[Tiempo de Permanencia]]-sala[[#This Row],[Tiempo de Preparación]],0)</f>
        <v>2.4999999997251311E-2</v>
      </c>
      <c r="R88" s="10">
        <f>IF(sala[[#This Row],[Tiempo de degustación]]&gt;0,1,0)</f>
        <v>1</v>
      </c>
      <c r="S88" s="1" t="str">
        <f>WEEKDAY(sala[[#This Row],[Fecha de Factura]],11)&amp;". "&amp;TEXT(sala[[#This Row],[Fecha de Factura]],"dddd")</f>
        <v>6. sábado</v>
      </c>
      <c r="T88" s="4">
        <f>SUMIF('cocina'!A:A,sala[[#This Row],[Número de Orden]],'cocina'!G:G)</f>
        <v>4</v>
      </c>
      <c r="U88" s="4">
        <f>sala[[#This Row],[Tiempo de Preparación]]*24</f>
        <v>1.1833333333333333</v>
      </c>
      <c r="V88">
        <f>sala[[#This Row],[Cobrada]]*sala[[#This Row],[Monto Total de la Cuenta]]</f>
        <v>99</v>
      </c>
      <c r="W88" s="4">
        <f>sala[[#This Row],[Tiempo de Permanencia]]*24</f>
        <v>1.7833333332673647</v>
      </c>
    </row>
    <row r="89" spans="1:23" x14ac:dyDescent="0.25">
      <c r="A89">
        <v>18</v>
      </c>
      <c r="B89" s="1" t="s">
        <v>134</v>
      </c>
      <c r="C89">
        <v>1</v>
      </c>
      <c r="D89" s="2">
        <v>45017.145833333336</v>
      </c>
      <c r="E89" s="2">
        <v>45017.277777777781</v>
      </c>
      <c r="F89" s="1" t="s">
        <v>32</v>
      </c>
      <c r="G89" s="1" t="s">
        <v>14</v>
      </c>
      <c r="H89" s="1" t="s">
        <v>15</v>
      </c>
      <c r="I89">
        <v>23.93</v>
      </c>
      <c r="J89" s="1" t="s">
        <v>16</v>
      </c>
      <c r="K89">
        <v>88</v>
      </c>
      <c r="L89" s="1" t="s">
        <v>54</v>
      </c>
      <c r="M89" s="1">
        <f>SUMIF('cocina'!A:A,sala[[#This Row],[Número de Orden]],'cocina'!K:K)</f>
        <v>123</v>
      </c>
      <c r="N89" s="2">
        <f>sala[[#This Row],[Hora de Salida]]</f>
        <v>45017.277777777781</v>
      </c>
      <c r="O89" s="3">
        <f>IF(sala[[#This Row],[Estado de la Mesa]]="Ocupada",sala[[#This Row],[Hora de Salida]]-sala[[#This Row],[Hora de Llegada]]+15/(24*60),sala[[#This Row],[Hora de Salida]]-sala[[#This Row],[Hora de Llegada]])</f>
        <v>0.13194444444525288</v>
      </c>
      <c r="P89" s="3">
        <f>SUMIF('cocina'!A:A,sala[[#This Row],[Número de Orden]],'cocina'!H:H)/(24*60)</f>
        <v>8.1250000000000003E-2</v>
      </c>
      <c r="Q89" s="3">
        <f>IF((sala[[#This Row],[Tiempo de Permanencia]]-sala[[#This Row],[Tiempo de Preparación]])&gt;0,sala[[#This Row],[Tiempo de Permanencia]]-sala[[#This Row],[Tiempo de Preparación]],0)</f>
        <v>5.0694444445252881E-2</v>
      </c>
      <c r="R89" s="10">
        <f>IF(sala[[#This Row],[Tiempo de degustación]]&gt;0,1,0)</f>
        <v>1</v>
      </c>
      <c r="S89" s="1" t="str">
        <f>WEEKDAY(sala[[#This Row],[Fecha de Factura]],11)&amp;". "&amp;TEXT(sala[[#This Row],[Fecha de Factura]],"dddd")</f>
        <v>6. sábado</v>
      </c>
      <c r="T89" s="4">
        <f>SUMIF('cocina'!A:A,sala[[#This Row],[Número de Orden]],'cocina'!G:G)</f>
        <v>5</v>
      </c>
      <c r="U89" s="4">
        <f>sala[[#This Row],[Tiempo de Preparación]]*24</f>
        <v>1.9500000000000002</v>
      </c>
      <c r="V89">
        <f>sala[[#This Row],[Cobrada]]*sala[[#This Row],[Monto Total de la Cuenta]]</f>
        <v>123</v>
      </c>
      <c r="W89" s="4">
        <f>sala[[#This Row],[Tiempo de Permanencia]]*24</f>
        <v>3.1666666666860692</v>
      </c>
    </row>
    <row r="90" spans="1:23" x14ac:dyDescent="0.25">
      <c r="A90">
        <v>11</v>
      </c>
      <c r="B90" s="1" t="s">
        <v>104</v>
      </c>
      <c r="C90">
        <v>4</v>
      </c>
      <c r="D90" s="2">
        <v>45017.029166666667</v>
      </c>
      <c r="E90" s="2">
        <v>45017.09652777778</v>
      </c>
      <c r="F90" s="1" t="s">
        <v>29</v>
      </c>
      <c r="G90" s="1" t="s">
        <v>20</v>
      </c>
      <c r="H90" s="1" t="s">
        <v>15</v>
      </c>
      <c r="I90">
        <v>12.28</v>
      </c>
      <c r="J90" s="1" t="s">
        <v>26</v>
      </c>
      <c r="K90">
        <v>89</v>
      </c>
      <c r="L90" s="1" t="s">
        <v>44</v>
      </c>
      <c r="M90" s="1">
        <f>SUMIF('cocina'!A:A,sala[[#This Row],[Número de Orden]],'cocina'!K:K)</f>
        <v>159</v>
      </c>
      <c r="N90" s="2">
        <f>sala[[#This Row],[Hora de Salida]]</f>
        <v>45017.09652777778</v>
      </c>
      <c r="O90" s="3">
        <f>IF(sala[[#This Row],[Estado de la Mesa]]="Ocupada",sala[[#This Row],[Hora de Salida]]-sala[[#This Row],[Hora de Llegada]]+15/(24*60),sala[[#This Row],[Hora de Salida]]-sala[[#This Row],[Hora de Llegada]])</f>
        <v>6.7361111112404615E-2</v>
      </c>
      <c r="P90" s="3">
        <f>SUMIF('cocina'!A:A,sala[[#This Row],[Número de Orden]],'cocina'!H:H)/(24*60)</f>
        <v>9.8611111111111108E-2</v>
      </c>
      <c r="Q90" s="3">
        <f>IF((sala[[#This Row],[Tiempo de Permanencia]]-sala[[#This Row],[Tiempo de Preparación]])&gt;0,sala[[#This Row],[Tiempo de Permanencia]]-sala[[#This Row],[Tiempo de Preparación]],0)</f>
        <v>0</v>
      </c>
      <c r="R90" s="10">
        <f>IF(sala[[#This Row],[Tiempo de degustación]]&gt;0,1,0)</f>
        <v>0</v>
      </c>
      <c r="S90" s="1" t="str">
        <f>WEEKDAY(sala[[#This Row],[Fecha de Factura]],11)&amp;". "&amp;TEXT(sala[[#This Row],[Fecha de Factura]],"dddd")</f>
        <v>6. sábado</v>
      </c>
      <c r="T90" s="4">
        <f>SUMIF('cocina'!A:A,sala[[#This Row],[Número de Orden]],'cocina'!G:G)</f>
        <v>6</v>
      </c>
      <c r="U90" s="4">
        <f>sala[[#This Row],[Tiempo de Preparación]]*24</f>
        <v>2.3666666666666667</v>
      </c>
      <c r="V90">
        <f>sala[[#This Row],[Cobrada]]*sala[[#This Row],[Monto Total de la Cuenta]]</f>
        <v>0</v>
      </c>
      <c r="W90" s="4">
        <f>sala[[#This Row],[Tiempo de Permanencia]]*24</f>
        <v>1.6166666666977108</v>
      </c>
    </row>
    <row r="91" spans="1:23" x14ac:dyDescent="0.25">
      <c r="A91">
        <v>6</v>
      </c>
      <c r="B91" s="1" t="s">
        <v>135</v>
      </c>
      <c r="C91">
        <v>3</v>
      </c>
      <c r="D91" s="2">
        <v>45017.053472222222</v>
      </c>
      <c r="E91" s="2">
        <v>45017.134027777778</v>
      </c>
      <c r="F91" s="1" t="s">
        <v>29</v>
      </c>
      <c r="G91" s="1" t="s">
        <v>14</v>
      </c>
      <c r="H91" s="1" t="s">
        <v>15</v>
      </c>
      <c r="I91">
        <v>30.69</v>
      </c>
      <c r="J91" s="1" t="s">
        <v>16</v>
      </c>
      <c r="K91">
        <v>90</v>
      </c>
      <c r="L91" s="1" t="s">
        <v>54</v>
      </c>
      <c r="M91" s="1">
        <f>SUMIF('cocina'!A:A,sala[[#This Row],[Número de Orden]],'cocina'!K:K)</f>
        <v>34</v>
      </c>
      <c r="N91" s="2">
        <f>sala[[#This Row],[Hora de Salida]]</f>
        <v>45017.134027777778</v>
      </c>
      <c r="O91" s="3">
        <f>IF(sala[[#This Row],[Estado de la Mesa]]="Ocupada",sala[[#This Row],[Hora de Salida]]-sala[[#This Row],[Hora de Llegada]]+15/(24*60),sala[[#This Row],[Hora de Salida]]-sala[[#This Row],[Hora de Llegada]])</f>
        <v>8.0555555556202307E-2</v>
      </c>
      <c r="P91" s="3">
        <f>SUMIF('cocina'!A:A,sala[[#This Row],[Número de Orden]],'cocina'!H:H)/(24*60)</f>
        <v>3.3333333333333333E-2</v>
      </c>
      <c r="Q91" s="3">
        <f>IF((sala[[#This Row],[Tiempo de Permanencia]]-sala[[#This Row],[Tiempo de Preparación]])&gt;0,sala[[#This Row],[Tiempo de Permanencia]]-sala[[#This Row],[Tiempo de Preparación]],0)</f>
        <v>4.7222222222868974E-2</v>
      </c>
      <c r="R91" s="10">
        <f>IF(sala[[#This Row],[Tiempo de degustación]]&gt;0,1,0)</f>
        <v>1</v>
      </c>
      <c r="S91" s="1" t="str">
        <f>WEEKDAY(sala[[#This Row],[Fecha de Factura]],11)&amp;". "&amp;TEXT(sala[[#This Row],[Fecha de Factura]],"dddd")</f>
        <v>6. sábado</v>
      </c>
      <c r="T91" s="4">
        <f>SUMIF('cocina'!A:A,sala[[#This Row],[Número de Orden]],'cocina'!G:G)</f>
        <v>1</v>
      </c>
      <c r="U91" s="4">
        <f>sala[[#This Row],[Tiempo de Preparación]]*24</f>
        <v>0.8</v>
      </c>
      <c r="V91">
        <f>sala[[#This Row],[Cobrada]]*sala[[#This Row],[Monto Total de la Cuenta]]</f>
        <v>34</v>
      </c>
      <c r="W91" s="4">
        <f>sala[[#This Row],[Tiempo de Permanencia]]*24</f>
        <v>1.9333333333488554</v>
      </c>
    </row>
    <row r="92" spans="1:23" x14ac:dyDescent="0.25">
      <c r="A92">
        <v>1</v>
      </c>
      <c r="B92" s="1" t="s">
        <v>136</v>
      </c>
      <c r="C92">
        <v>5</v>
      </c>
      <c r="D92" s="2">
        <v>45017.151388888888</v>
      </c>
      <c r="E92" s="2">
        <v>45017.224999999999</v>
      </c>
      <c r="F92" s="1" t="s">
        <v>29</v>
      </c>
      <c r="G92" s="1" t="s">
        <v>14</v>
      </c>
      <c r="H92" s="1" t="s">
        <v>25</v>
      </c>
      <c r="I92">
        <v>39.1</v>
      </c>
      <c r="J92" s="1" t="s">
        <v>16</v>
      </c>
      <c r="K92">
        <v>91</v>
      </c>
      <c r="L92" s="1" t="s">
        <v>17</v>
      </c>
      <c r="M92" s="1">
        <f>SUMIF('cocina'!A:A,sala[[#This Row],[Número de Orden]],'cocina'!K:K)</f>
        <v>293</v>
      </c>
      <c r="N92" s="2">
        <f>sala[[#This Row],[Hora de Salida]]</f>
        <v>45017.224999999999</v>
      </c>
      <c r="O92" s="3">
        <f>IF(sala[[#This Row],[Estado de la Mesa]]="Ocupada",sala[[#This Row],[Hora de Salida]]-sala[[#This Row],[Hora de Llegada]]+15/(24*60),sala[[#This Row],[Hora de Salida]]-sala[[#This Row],[Hora de Llegada]])</f>
        <v>7.3611111110949423E-2</v>
      </c>
      <c r="P92" s="3">
        <f>SUMIF('cocina'!A:A,sala[[#This Row],[Número de Orden]],'cocina'!H:H)/(24*60)</f>
        <v>9.166666666666666E-2</v>
      </c>
      <c r="Q92" s="3">
        <f>IF((sala[[#This Row],[Tiempo de Permanencia]]-sala[[#This Row],[Tiempo de Preparación]])&gt;0,sala[[#This Row],[Tiempo de Permanencia]]-sala[[#This Row],[Tiempo de Preparación]],0)</f>
        <v>0</v>
      </c>
      <c r="R92" s="10">
        <f>IF(sala[[#This Row],[Tiempo de degustación]]&gt;0,1,0)</f>
        <v>0</v>
      </c>
      <c r="S92" s="1" t="str">
        <f>WEEKDAY(sala[[#This Row],[Fecha de Factura]],11)&amp;". "&amp;TEXT(sala[[#This Row],[Fecha de Factura]],"dddd")</f>
        <v>6. sábado</v>
      </c>
      <c r="T92" s="4">
        <f>SUMIF('cocina'!A:A,sala[[#This Row],[Número de Orden]],'cocina'!G:G)</f>
        <v>11</v>
      </c>
      <c r="U92" s="4">
        <f>sala[[#This Row],[Tiempo de Preparación]]*24</f>
        <v>2.1999999999999997</v>
      </c>
      <c r="V92">
        <f>sala[[#This Row],[Cobrada]]*sala[[#This Row],[Monto Total de la Cuenta]]</f>
        <v>0</v>
      </c>
      <c r="W92" s="4">
        <f>sala[[#This Row],[Tiempo de Permanencia]]*24</f>
        <v>1.7666666666627862</v>
      </c>
    </row>
    <row r="93" spans="1:23" x14ac:dyDescent="0.25">
      <c r="A93">
        <v>6</v>
      </c>
      <c r="B93" s="1" t="s">
        <v>137</v>
      </c>
      <c r="C93">
        <v>2</v>
      </c>
      <c r="D93" s="2">
        <v>45017.149305555555</v>
      </c>
      <c r="E93" s="2">
        <v>45017.256249999999</v>
      </c>
      <c r="F93" s="1" t="s">
        <v>24</v>
      </c>
      <c r="G93" s="1" t="s">
        <v>20</v>
      </c>
      <c r="H93" s="1" t="s">
        <v>25</v>
      </c>
      <c r="I93">
        <v>12.75</v>
      </c>
      <c r="J93" s="1" t="s">
        <v>26</v>
      </c>
      <c r="K93">
        <v>92</v>
      </c>
      <c r="L93" s="1" t="s">
        <v>39</v>
      </c>
      <c r="M93" s="1">
        <f>SUMIF('cocina'!A:A,sala[[#This Row],[Número de Orden]],'cocina'!K:K)</f>
        <v>82</v>
      </c>
      <c r="N93" s="2">
        <f>sala[[#This Row],[Hora de Salida]]</f>
        <v>45017.256249999999</v>
      </c>
      <c r="O93" s="3">
        <f>IF(sala[[#This Row],[Estado de la Mesa]]="Ocupada",sala[[#This Row],[Hora de Salida]]-sala[[#This Row],[Hora de Llegada]]+15/(24*60),sala[[#This Row],[Hora de Salida]]-sala[[#This Row],[Hora de Llegada]])</f>
        <v>0.10694444444379769</v>
      </c>
      <c r="P93" s="3">
        <f>SUMIF('cocina'!A:A,sala[[#This Row],[Número de Orden]],'cocina'!H:H)/(24*60)</f>
        <v>2.9166666666666667E-2</v>
      </c>
      <c r="Q93" s="3">
        <f>IF((sala[[#This Row],[Tiempo de Permanencia]]-sala[[#This Row],[Tiempo de Preparación]])&gt;0,sala[[#This Row],[Tiempo de Permanencia]]-sala[[#This Row],[Tiempo de Preparación]],0)</f>
        <v>7.7777777777131019E-2</v>
      </c>
      <c r="R93" s="10">
        <f>IF(sala[[#This Row],[Tiempo de degustación]]&gt;0,1,0)</f>
        <v>1</v>
      </c>
      <c r="S93" s="1" t="str">
        <f>WEEKDAY(sala[[#This Row],[Fecha de Factura]],11)&amp;". "&amp;TEXT(sala[[#This Row],[Fecha de Factura]],"dddd")</f>
        <v>6. sábado</v>
      </c>
      <c r="T93" s="4">
        <f>SUMIF('cocina'!A:A,sala[[#This Row],[Número de Orden]],'cocina'!G:G)</f>
        <v>3</v>
      </c>
      <c r="U93" s="4">
        <f>sala[[#This Row],[Tiempo de Preparación]]*24</f>
        <v>0.7</v>
      </c>
      <c r="V93">
        <f>sala[[#This Row],[Cobrada]]*sala[[#This Row],[Monto Total de la Cuenta]]</f>
        <v>82</v>
      </c>
      <c r="W93" s="4">
        <f>sala[[#This Row],[Tiempo de Permanencia]]*24</f>
        <v>2.5666666666511446</v>
      </c>
    </row>
    <row r="94" spans="1:23" x14ac:dyDescent="0.25">
      <c r="A94">
        <v>2</v>
      </c>
      <c r="B94" s="1" t="s">
        <v>138</v>
      </c>
      <c r="C94">
        <v>2</v>
      </c>
      <c r="D94" s="2">
        <v>45017.068749999999</v>
      </c>
      <c r="E94" s="2">
        <v>45017.158333333333</v>
      </c>
      <c r="F94" s="1" t="s">
        <v>24</v>
      </c>
      <c r="G94" s="1" t="s">
        <v>14</v>
      </c>
      <c r="H94" s="1" t="s">
        <v>25</v>
      </c>
      <c r="I94">
        <v>45.66</v>
      </c>
      <c r="J94" s="1" t="s">
        <v>26</v>
      </c>
      <c r="K94">
        <v>93</v>
      </c>
      <c r="L94" s="1" t="s">
        <v>33</v>
      </c>
      <c r="M94" s="1">
        <f>SUMIF('cocina'!A:A,sala[[#This Row],[Número de Orden]],'cocina'!K:K)</f>
        <v>29</v>
      </c>
      <c r="N94" s="2">
        <f>sala[[#This Row],[Hora de Salida]]</f>
        <v>45017.158333333333</v>
      </c>
      <c r="O94" s="3">
        <f>IF(sala[[#This Row],[Estado de la Mesa]]="Ocupada",sala[[#This Row],[Hora de Salida]]-sala[[#This Row],[Hora de Llegada]]+15/(24*60),sala[[#This Row],[Hora de Salida]]-sala[[#This Row],[Hora de Llegada]])</f>
        <v>8.9583333334303461E-2</v>
      </c>
      <c r="P94" s="3">
        <f>SUMIF('cocina'!A:A,sala[[#This Row],[Número de Orden]],'cocina'!H:H)/(24*60)</f>
        <v>1.2500000000000001E-2</v>
      </c>
      <c r="Q94" s="3">
        <f>IF((sala[[#This Row],[Tiempo de Permanencia]]-sala[[#This Row],[Tiempo de Preparación]])&gt;0,sala[[#This Row],[Tiempo de Permanencia]]-sala[[#This Row],[Tiempo de Preparación]],0)</f>
        <v>7.7083333334303464E-2</v>
      </c>
      <c r="R94" s="10">
        <f>IF(sala[[#This Row],[Tiempo de degustación]]&gt;0,1,0)</f>
        <v>1</v>
      </c>
      <c r="S94" s="1" t="str">
        <f>WEEKDAY(sala[[#This Row],[Fecha de Factura]],11)&amp;". "&amp;TEXT(sala[[#This Row],[Fecha de Factura]],"dddd")</f>
        <v>6. sábado</v>
      </c>
      <c r="T94" s="4">
        <f>SUMIF('cocina'!A:A,sala[[#This Row],[Número de Orden]],'cocina'!G:G)</f>
        <v>1</v>
      </c>
      <c r="U94" s="4">
        <f>sala[[#This Row],[Tiempo de Preparación]]*24</f>
        <v>0.30000000000000004</v>
      </c>
      <c r="V94">
        <f>sala[[#This Row],[Cobrada]]*sala[[#This Row],[Monto Total de la Cuenta]]</f>
        <v>29</v>
      </c>
      <c r="W94" s="4">
        <f>sala[[#This Row],[Tiempo de Permanencia]]*24</f>
        <v>2.1500000000232831</v>
      </c>
    </row>
    <row r="95" spans="1:23" x14ac:dyDescent="0.25">
      <c r="A95">
        <v>12</v>
      </c>
      <c r="B95" s="1" t="s">
        <v>139</v>
      </c>
      <c r="C95">
        <v>1</v>
      </c>
      <c r="D95" s="2">
        <v>45017.077777777777</v>
      </c>
      <c r="E95" s="2">
        <v>45017.203472222223</v>
      </c>
      <c r="F95" s="1" t="s">
        <v>32</v>
      </c>
      <c r="G95" s="1" t="s">
        <v>14</v>
      </c>
      <c r="H95" s="1" t="s">
        <v>25</v>
      </c>
      <c r="I95">
        <v>28.36</v>
      </c>
      <c r="J95" s="1" t="s">
        <v>38</v>
      </c>
      <c r="K95">
        <v>94</v>
      </c>
      <c r="L95" s="1" t="s">
        <v>57</v>
      </c>
      <c r="M95" s="1">
        <f>SUMIF('cocina'!A:A,sala[[#This Row],[Número de Orden]],'cocina'!K:K)</f>
        <v>253</v>
      </c>
      <c r="N95" s="2">
        <f>sala[[#This Row],[Hora de Salida]]</f>
        <v>45017.203472222223</v>
      </c>
      <c r="O95" s="3">
        <f>IF(sala[[#This Row],[Estado de la Mesa]]="Ocupada",sala[[#This Row],[Hora de Salida]]-sala[[#This Row],[Hora de Llegada]]+15/(24*60),sala[[#This Row],[Hora de Salida]]-sala[[#This Row],[Hora de Llegada]])</f>
        <v>0.13611111111337473</v>
      </c>
      <c r="P95" s="3">
        <f>SUMIF('cocina'!A:A,sala[[#This Row],[Número de Orden]],'cocina'!H:H)/(24*60)</f>
        <v>8.9583333333333334E-2</v>
      </c>
      <c r="Q95" s="3">
        <f>IF((sala[[#This Row],[Tiempo de Permanencia]]-sala[[#This Row],[Tiempo de Preparación]])&gt;0,sala[[#This Row],[Tiempo de Permanencia]]-sala[[#This Row],[Tiempo de Preparación]],0)</f>
        <v>4.6527777780041399E-2</v>
      </c>
      <c r="R95" s="10">
        <f>IF(sala[[#This Row],[Tiempo de degustación]]&gt;0,1,0)</f>
        <v>1</v>
      </c>
      <c r="S95" s="1" t="str">
        <f>WEEKDAY(sala[[#This Row],[Fecha de Factura]],11)&amp;". "&amp;TEXT(sala[[#This Row],[Fecha de Factura]],"dddd")</f>
        <v>6. sábado</v>
      </c>
      <c r="T95" s="4">
        <f>SUMIF('cocina'!A:A,sala[[#This Row],[Número de Orden]],'cocina'!G:G)</f>
        <v>8</v>
      </c>
      <c r="U95" s="4">
        <f>sala[[#This Row],[Tiempo de Preparación]]*24</f>
        <v>2.15</v>
      </c>
      <c r="V95">
        <f>sala[[#This Row],[Cobrada]]*sala[[#This Row],[Monto Total de la Cuenta]]</f>
        <v>253</v>
      </c>
      <c r="W95" s="4">
        <f>sala[[#This Row],[Tiempo de Permanencia]]*24</f>
        <v>3.2666666667209938</v>
      </c>
    </row>
    <row r="96" spans="1:23" x14ac:dyDescent="0.25">
      <c r="A96">
        <v>12</v>
      </c>
      <c r="B96" s="1" t="s">
        <v>140</v>
      </c>
      <c r="C96">
        <v>5</v>
      </c>
      <c r="D96" s="2">
        <v>45017.138194444444</v>
      </c>
      <c r="E96" s="2">
        <v>45017.254861111112</v>
      </c>
      <c r="F96" s="1" t="s">
        <v>24</v>
      </c>
      <c r="G96" s="1" t="s">
        <v>35</v>
      </c>
      <c r="H96" s="1" t="s">
        <v>25</v>
      </c>
      <c r="I96">
        <v>24.68</v>
      </c>
      <c r="J96" s="1" t="s">
        <v>38</v>
      </c>
      <c r="K96">
        <v>95</v>
      </c>
      <c r="L96" s="1" t="s">
        <v>17</v>
      </c>
      <c r="M96" s="1">
        <f>SUMIF('cocina'!A:A,sala[[#This Row],[Número de Orden]],'cocina'!K:K)</f>
        <v>153</v>
      </c>
      <c r="N96" s="2">
        <f>sala[[#This Row],[Hora de Salida]]</f>
        <v>45017.254861111112</v>
      </c>
      <c r="O96" s="3">
        <f>IF(sala[[#This Row],[Estado de la Mesa]]="Ocupada",sala[[#This Row],[Hora de Salida]]-sala[[#This Row],[Hora de Llegada]]+15/(24*60),sala[[#This Row],[Hora de Salida]]-sala[[#This Row],[Hora de Llegada]])</f>
        <v>0.12708333333527358</v>
      </c>
      <c r="P96" s="3">
        <f>SUMIF('cocina'!A:A,sala[[#This Row],[Número de Orden]],'cocina'!H:H)/(24*60)</f>
        <v>2.8472222222222222E-2</v>
      </c>
      <c r="Q96" s="3">
        <f>IF((sala[[#This Row],[Tiempo de Permanencia]]-sala[[#This Row],[Tiempo de Preparación]])&gt;0,sala[[#This Row],[Tiempo de Permanencia]]-sala[[#This Row],[Tiempo de Preparación]],0)</f>
        <v>9.8611111113051361E-2</v>
      </c>
      <c r="R96" s="10">
        <f>IF(sala[[#This Row],[Tiempo de degustación]]&gt;0,1,0)</f>
        <v>1</v>
      </c>
      <c r="S96" s="1" t="str">
        <f>WEEKDAY(sala[[#This Row],[Fecha de Factura]],11)&amp;". "&amp;TEXT(sala[[#This Row],[Fecha de Factura]],"dddd")</f>
        <v>6. sábado</v>
      </c>
      <c r="T96" s="4">
        <f>SUMIF('cocina'!A:A,sala[[#This Row],[Número de Orden]],'cocina'!G:G)</f>
        <v>6</v>
      </c>
      <c r="U96" s="4">
        <f>sala[[#This Row],[Tiempo de Preparación]]*24</f>
        <v>0.68333333333333335</v>
      </c>
      <c r="V96">
        <f>sala[[#This Row],[Cobrada]]*sala[[#This Row],[Monto Total de la Cuenta]]</f>
        <v>153</v>
      </c>
      <c r="W96" s="4">
        <f>sala[[#This Row],[Tiempo de Permanencia]]*24</f>
        <v>3.0500000000465661</v>
      </c>
    </row>
    <row r="97" spans="1:23" x14ac:dyDescent="0.25">
      <c r="A97">
        <v>16</v>
      </c>
      <c r="B97" s="1" t="s">
        <v>141</v>
      </c>
      <c r="C97">
        <v>5</v>
      </c>
      <c r="D97" s="2">
        <v>45017.082638888889</v>
      </c>
      <c r="E97" s="2">
        <v>45017.226388888892</v>
      </c>
      <c r="F97" s="1" t="s">
        <v>32</v>
      </c>
      <c r="G97" s="1" t="s">
        <v>20</v>
      </c>
      <c r="H97" s="1" t="s">
        <v>25</v>
      </c>
      <c r="I97">
        <v>33.630000000000003</v>
      </c>
      <c r="J97" s="1" t="s">
        <v>26</v>
      </c>
      <c r="K97">
        <v>96</v>
      </c>
      <c r="L97" s="1" t="s">
        <v>42</v>
      </c>
      <c r="M97" s="1">
        <f>SUMIF('cocina'!A:A,sala[[#This Row],[Número de Orden]],'cocina'!K:K)</f>
        <v>176</v>
      </c>
      <c r="N97" s="2">
        <f>sala[[#This Row],[Hora de Salida]]</f>
        <v>45017.226388888892</v>
      </c>
      <c r="O97" s="3">
        <f>IF(sala[[#This Row],[Estado de la Mesa]]="Ocupada",sala[[#This Row],[Hora de Salida]]-sala[[#This Row],[Hora de Llegada]]+15/(24*60),sala[[#This Row],[Hora de Salida]]-sala[[#This Row],[Hora de Llegada]])</f>
        <v>0.14375000000291038</v>
      </c>
      <c r="P97" s="3">
        <f>SUMIF('cocina'!A:A,sala[[#This Row],[Número de Orden]],'cocina'!H:H)/(24*60)</f>
        <v>5.2777777777777778E-2</v>
      </c>
      <c r="Q97" s="3">
        <f>IF((sala[[#This Row],[Tiempo de Permanencia]]-sala[[#This Row],[Tiempo de Preparación]])&gt;0,sala[[#This Row],[Tiempo de Permanencia]]-sala[[#This Row],[Tiempo de Preparación]],0)</f>
        <v>9.0972222225132598E-2</v>
      </c>
      <c r="R97" s="10">
        <f>IF(sala[[#This Row],[Tiempo de degustación]]&gt;0,1,0)</f>
        <v>1</v>
      </c>
      <c r="S97" s="1" t="str">
        <f>WEEKDAY(sala[[#This Row],[Fecha de Factura]],11)&amp;". "&amp;TEXT(sala[[#This Row],[Fecha de Factura]],"dddd")</f>
        <v>6. sábado</v>
      </c>
      <c r="T97" s="4">
        <f>SUMIF('cocina'!A:A,sala[[#This Row],[Número de Orden]],'cocina'!G:G)</f>
        <v>7</v>
      </c>
      <c r="U97" s="4">
        <f>sala[[#This Row],[Tiempo de Preparación]]*24</f>
        <v>1.2666666666666666</v>
      </c>
      <c r="V97">
        <f>sala[[#This Row],[Cobrada]]*sala[[#This Row],[Monto Total de la Cuenta]]</f>
        <v>176</v>
      </c>
      <c r="W97" s="4">
        <f>sala[[#This Row],[Tiempo de Permanencia]]*24</f>
        <v>3.4500000000698492</v>
      </c>
    </row>
    <row r="98" spans="1:23" x14ac:dyDescent="0.25">
      <c r="A98">
        <v>14</v>
      </c>
      <c r="B98" s="1" t="s">
        <v>142</v>
      </c>
      <c r="C98">
        <v>2</v>
      </c>
      <c r="D98" s="2">
        <v>45017.073611111111</v>
      </c>
      <c r="E98" s="2">
        <v>45017.127083333333</v>
      </c>
      <c r="F98" s="1" t="s">
        <v>24</v>
      </c>
      <c r="G98" s="1" t="s">
        <v>35</v>
      </c>
      <c r="H98" s="1" t="s">
        <v>25</v>
      </c>
      <c r="I98">
        <v>19.22</v>
      </c>
      <c r="J98" s="1" t="s">
        <v>38</v>
      </c>
      <c r="K98">
        <v>97</v>
      </c>
      <c r="L98" s="1" t="s">
        <v>54</v>
      </c>
      <c r="M98" s="1">
        <f>SUMIF('cocina'!A:A,sala[[#This Row],[Número de Orden]],'cocina'!K:K)</f>
        <v>188</v>
      </c>
      <c r="N98" s="2">
        <f>sala[[#This Row],[Hora de Salida]]</f>
        <v>45017.127083333333</v>
      </c>
      <c r="O98" s="3">
        <f>IF(sala[[#This Row],[Estado de la Mesa]]="Ocupada",sala[[#This Row],[Hora de Salida]]-sala[[#This Row],[Hora de Llegada]]+15/(24*60),sala[[#This Row],[Hora de Salida]]-sala[[#This Row],[Hora de Llegada]])</f>
        <v>6.3888888888565518E-2</v>
      </c>
      <c r="P98" s="3">
        <f>SUMIF('cocina'!A:A,sala[[#This Row],[Número de Orden]],'cocina'!H:H)/(24*60)</f>
        <v>5.486111111111111E-2</v>
      </c>
      <c r="Q98" s="3">
        <f>IF((sala[[#This Row],[Tiempo de Permanencia]]-sala[[#This Row],[Tiempo de Preparación]])&gt;0,sala[[#This Row],[Tiempo de Permanencia]]-sala[[#This Row],[Tiempo de Preparación]],0)</f>
        <v>9.0277777774544071E-3</v>
      </c>
      <c r="R98" s="10">
        <f>IF(sala[[#This Row],[Tiempo de degustación]]&gt;0,1,0)</f>
        <v>1</v>
      </c>
      <c r="S98" s="1" t="str">
        <f>WEEKDAY(sala[[#This Row],[Fecha de Factura]],11)&amp;". "&amp;TEXT(sala[[#This Row],[Fecha de Factura]],"dddd")</f>
        <v>6. sábado</v>
      </c>
      <c r="T98" s="4">
        <f>SUMIF('cocina'!A:A,sala[[#This Row],[Número de Orden]],'cocina'!G:G)</f>
        <v>7</v>
      </c>
      <c r="U98" s="4">
        <f>sala[[#This Row],[Tiempo de Preparación]]*24</f>
        <v>1.3166666666666667</v>
      </c>
      <c r="V98">
        <f>sala[[#This Row],[Cobrada]]*sala[[#This Row],[Monto Total de la Cuenta]]</f>
        <v>188</v>
      </c>
      <c r="W98" s="4">
        <f>sala[[#This Row],[Tiempo de Permanencia]]*24</f>
        <v>1.5333333333255723</v>
      </c>
    </row>
    <row r="99" spans="1:23" x14ac:dyDescent="0.25">
      <c r="A99">
        <v>7</v>
      </c>
      <c r="B99" s="1" t="s">
        <v>143</v>
      </c>
      <c r="C99">
        <v>3</v>
      </c>
      <c r="D99" s="2">
        <v>45017.042361111111</v>
      </c>
      <c r="E99" s="2">
        <v>45017.140277777777</v>
      </c>
      <c r="F99" s="1" t="s">
        <v>29</v>
      </c>
      <c r="G99" s="1" t="s">
        <v>14</v>
      </c>
      <c r="H99" s="1" t="s">
        <v>25</v>
      </c>
      <c r="I99">
        <v>17.149999999999999</v>
      </c>
      <c r="J99" s="1" t="s">
        <v>38</v>
      </c>
      <c r="K99">
        <v>98</v>
      </c>
      <c r="L99" s="1" t="s">
        <v>42</v>
      </c>
      <c r="M99" s="1">
        <f>SUMIF('cocina'!A:A,sala[[#This Row],[Número de Orden]],'cocina'!K:K)</f>
        <v>166</v>
      </c>
      <c r="N99" s="2">
        <f>sala[[#This Row],[Hora de Salida]]</f>
        <v>45017.140277777777</v>
      </c>
      <c r="O99" s="3">
        <f>IF(sala[[#This Row],[Estado de la Mesa]]="Ocupada",sala[[#This Row],[Hora de Salida]]-sala[[#This Row],[Hora de Llegada]]+15/(24*60),sala[[#This Row],[Hora de Salida]]-sala[[#This Row],[Hora de Llegada]])</f>
        <v>0.10833333333236321</v>
      </c>
      <c r="P99" s="3">
        <f>SUMIF('cocina'!A:A,sala[[#This Row],[Número de Orden]],'cocina'!H:H)/(24*60)</f>
        <v>9.7222222222222224E-2</v>
      </c>
      <c r="Q99" s="3">
        <f>IF((sala[[#This Row],[Tiempo de Permanencia]]-sala[[#This Row],[Tiempo de Preparación]])&gt;0,sala[[#This Row],[Tiempo de Permanencia]]-sala[[#This Row],[Tiempo de Preparación]],0)</f>
        <v>1.1111111110140987E-2</v>
      </c>
      <c r="R99" s="10">
        <f>IF(sala[[#This Row],[Tiempo de degustación]]&gt;0,1,0)</f>
        <v>1</v>
      </c>
      <c r="S99" s="1" t="str">
        <f>WEEKDAY(sala[[#This Row],[Fecha de Factura]],11)&amp;". "&amp;TEXT(sala[[#This Row],[Fecha de Factura]],"dddd")</f>
        <v>6. sábado</v>
      </c>
      <c r="T99" s="4">
        <f>SUMIF('cocina'!A:A,sala[[#This Row],[Número de Orden]],'cocina'!G:G)</f>
        <v>7</v>
      </c>
      <c r="U99" s="4">
        <f>sala[[#This Row],[Tiempo de Preparación]]*24</f>
        <v>2.3333333333333335</v>
      </c>
      <c r="V99">
        <f>sala[[#This Row],[Cobrada]]*sala[[#This Row],[Monto Total de la Cuenta]]</f>
        <v>166</v>
      </c>
      <c r="W99" s="4">
        <f>sala[[#This Row],[Tiempo de Permanencia]]*24</f>
        <v>2.5999999999767169</v>
      </c>
    </row>
    <row r="100" spans="1:23" x14ac:dyDescent="0.25">
      <c r="A100">
        <v>2</v>
      </c>
      <c r="B100" s="1" t="s">
        <v>47</v>
      </c>
      <c r="C100">
        <v>6</v>
      </c>
      <c r="D100" s="2">
        <v>45017.098611111112</v>
      </c>
      <c r="E100" s="2">
        <v>45017.262499999997</v>
      </c>
      <c r="F100" s="1" t="s">
        <v>24</v>
      </c>
      <c r="G100" s="1" t="s">
        <v>14</v>
      </c>
      <c r="H100" s="1" t="s">
        <v>25</v>
      </c>
      <c r="I100">
        <v>33.549999999999997</v>
      </c>
      <c r="J100" s="1" t="s">
        <v>38</v>
      </c>
      <c r="K100">
        <v>99</v>
      </c>
      <c r="L100" s="1" t="s">
        <v>57</v>
      </c>
      <c r="M100" s="1">
        <f>SUMIF('cocina'!A:A,sala[[#This Row],[Número de Orden]],'cocina'!K:K)</f>
        <v>139</v>
      </c>
      <c r="N100" s="2">
        <f>sala[[#This Row],[Hora de Salida]]</f>
        <v>45017.262499999997</v>
      </c>
      <c r="O100" s="3">
        <f>IF(sala[[#This Row],[Estado de la Mesa]]="Ocupada",sala[[#This Row],[Hora de Salida]]-sala[[#This Row],[Hora de Llegada]]+15/(24*60),sala[[#This Row],[Hora de Salida]]-sala[[#This Row],[Hora de Llegada]])</f>
        <v>0.17430555555135166</v>
      </c>
      <c r="P100" s="3">
        <f>SUMIF('cocina'!A:A,sala[[#This Row],[Número de Orden]],'cocina'!H:H)/(24*60)</f>
        <v>5.9722222222222225E-2</v>
      </c>
      <c r="Q100" s="3">
        <f>IF((sala[[#This Row],[Tiempo de Permanencia]]-sala[[#This Row],[Tiempo de Preparación]])&gt;0,sala[[#This Row],[Tiempo de Permanencia]]-sala[[#This Row],[Tiempo de Preparación]],0)</f>
        <v>0.11458333332912943</v>
      </c>
      <c r="R100" s="10">
        <f>IF(sala[[#This Row],[Tiempo de degustación]]&gt;0,1,0)</f>
        <v>1</v>
      </c>
      <c r="S100" s="1" t="str">
        <f>WEEKDAY(sala[[#This Row],[Fecha de Factura]],11)&amp;". "&amp;TEXT(sala[[#This Row],[Fecha de Factura]],"dddd")</f>
        <v>6. sábado</v>
      </c>
      <c r="T100" s="4">
        <f>SUMIF('cocina'!A:A,sala[[#This Row],[Número de Orden]],'cocina'!G:G)</f>
        <v>5</v>
      </c>
      <c r="U100" s="4">
        <f>sala[[#This Row],[Tiempo de Preparación]]*24</f>
        <v>1.4333333333333333</v>
      </c>
      <c r="V100">
        <f>sala[[#This Row],[Cobrada]]*sala[[#This Row],[Monto Total de la Cuenta]]</f>
        <v>139</v>
      </c>
      <c r="W100" s="4">
        <f>sala[[#This Row],[Tiempo de Permanencia]]*24</f>
        <v>4.1833333332324401</v>
      </c>
    </row>
    <row r="101" spans="1:23" x14ac:dyDescent="0.25">
      <c r="A101">
        <v>18</v>
      </c>
      <c r="B101" s="1" t="s">
        <v>34</v>
      </c>
      <c r="C101">
        <v>1</v>
      </c>
      <c r="D101" s="2">
        <v>45017.147222222222</v>
      </c>
      <c r="E101" s="2">
        <v>45017.28125</v>
      </c>
      <c r="F101" s="1" t="s">
        <v>19</v>
      </c>
      <c r="G101" s="1" t="s">
        <v>14</v>
      </c>
      <c r="H101" s="1" t="s">
        <v>25</v>
      </c>
      <c r="I101">
        <v>15.15</v>
      </c>
      <c r="J101" s="1" t="s">
        <v>16</v>
      </c>
      <c r="K101">
        <v>100</v>
      </c>
      <c r="L101" s="1" t="s">
        <v>30</v>
      </c>
      <c r="M101" s="1">
        <f>SUMIF('cocina'!A:A,sala[[#This Row],[Número de Orden]],'cocina'!K:K)</f>
        <v>166</v>
      </c>
      <c r="N101" s="2">
        <f>sala[[#This Row],[Hora de Salida]]</f>
        <v>45017.28125</v>
      </c>
      <c r="O101" s="3">
        <f>IF(sala[[#This Row],[Estado de la Mesa]]="Ocupada",sala[[#This Row],[Hora de Salida]]-sala[[#This Row],[Hora de Llegada]]+15/(24*60),sala[[#This Row],[Hora de Salida]]-sala[[#This Row],[Hora de Llegada]])</f>
        <v>0.13402777777810115</v>
      </c>
      <c r="P101" s="3">
        <f>SUMIF('cocina'!A:A,sala[[#This Row],[Número de Orden]],'cocina'!H:H)/(24*60)</f>
        <v>7.1527777777777773E-2</v>
      </c>
      <c r="Q101" s="3">
        <f>IF((sala[[#This Row],[Tiempo de Permanencia]]-sala[[#This Row],[Tiempo de Preparación]])&gt;0,sala[[#This Row],[Tiempo de Permanencia]]-sala[[#This Row],[Tiempo de Preparación]],0)</f>
        <v>6.250000000032338E-2</v>
      </c>
      <c r="R101" s="10">
        <f>IF(sala[[#This Row],[Tiempo de degustación]]&gt;0,1,0)</f>
        <v>1</v>
      </c>
      <c r="S101" s="1" t="str">
        <f>WEEKDAY(sala[[#This Row],[Fecha de Factura]],11)&amp;". "&amp;TEXT(sala[[#This Row],[Fecha de Factura]],"dddd")</f>
        <v>6. sábado</v>
      </c>
      <c r="T101" s="4">
        <f>SUMIF('cocina'!A:A,sala[[#This Row],[Número de Orden]],'cocina'!G:G)</f>
        <v>7</v>
      </c>
      <c r="U101" s="4">
        <f>sala[[#This Row],[Tiempo de Preparación]]*24</f>
        <v>1.7166666666666666</v>
      </c>
      <c r="V101">
        <f>sala[[#This Row],[Cobrada]]*sala[[#This Row],[Monto Total de la Cuenta]]</f>
        <v>166</v>
      </c>
      <c r="W101" s="4">
        <f>sala[[#This Row],[Tiempo de Permanencia]]*24</f>
        <v>3.2166666666744277</v>
      </c>
    </row>
    <row r="102" spans="1:23" x14ac:dyDescent="0.25">
      <c r="A102">
        <v>1</v>
      </c>
      <c r="B102" s="1" t="s">
        <v>144</v>
      </c>
      <c r="C102">
        <v>5</v>
      </c>
      <c r="D102" s="2">
        <v>45017.009722222225</v>
      </c>
      <c r="E102" s="2">
        <v>45017.09375</v>
      </c>
      <c r="F102" s="1" t="s">
        <v>32</v>
      </c>
      <c r="G102" s="1" t="s">
        <v>14</v>
      </c>
      <c r="H102" s="1" t="s">
        <v>25</v>
      </c>
      <c r="I102">
        <v>15.09</v>
      </c>
      <c r="J102" s="1" t="s">
        <v>26</v>
      </c>
      <c r="K102">
        <v>101</v>
      </c>
      <c r="L102" s="1" t="s">
        <v>39</v>
      </c>
      <c r="M102" s="1">
        <f>SUMIF('cocina'!A:A,sala[[#This Row],[Número de Orden]],'cocina'!K:K)</f>
        <v>138</v>
      </c>
      <c r="N102" s="2">
        <f>sala[[#This Row],[Hora de Salida]]</f>
        <v>45017.09375</v>
      </c>
      <c r="O102" s="3">
        <f>IF(sala[[#This Row],[Estado de la Mesa]]="Ocupada",sala[[#This Row],[Hora de Salida]]-sala[[#This Row],[Hora de Llegada]]+15/(24*60),sala[[#This Row],[Hora de Salida]]-sala[[#This Row],[Hora de Llegada]])</f>
        <v>8.4027777775190771E-2</v>
      </c>
      <c r="P102" s="3">
        <f>SUMIF('cocina'!A:A,sala[[#This Row],[Número de Orden]],'cocina'!H:H)/(24*60)</f>
        <v>9.3055555555555558E-2</v>
      </c>
      <c r="Q102" s="3">
        <f>IF((sala[[#This Row],[Tiempo de Permanencia]]-sala[[#This Row],[Tiempo de Preparación]])&gt;0,sala[[#This Row],[Tiempo de Permanencia]]-sala[[#This Row],[Tiempo de Preparación]],0)</f>
        <v>0</v>
      </c>
      <c r="R102" s="10">
        <f>IF(sala[[#This Row],[Tiempo de degustación]]&gt;0,1,0)</f>
        <v>0</v>
      </c>
      <c r="S102" s="1" t="str">
        <f>WEEKDAY(sala[[#This Row],[Fecha de Factura]],11)&amp;". "&amp;TEXT(sala[[#This Row],[Fecha de Factura]],"dddd")</f>
        <v>6. sábado</v>
      </c>
      <c r="T102" s="4">
        <f>SUMIF('cocina'!A:A,sala[[#This Row],[Número de Orden]],'cocina'!G:G)</f>
        <v>5</v>
      </c>
      <c r="U102" s="4">
        <f>sala[[#This Row],[Tiempo de Preparación]]*24</f>
        <v>2.2333333333333334</v>
      </c>
      <c r="V102">
        <f>sala[[#This Row],[Cobrada]]*sala[[#This Row],[Monto Total de la Cuenta]]</f>
        <v>0</v>
      </c>
      <c r="W102" s="4">
        <f>sala[[#This Row],[Tiempo de Permanencia]]*24</f>
        <v>2.0166666666045785</v>
      </c>
    </row>
    <row r="103" spans="1:23" x14ac:dyDescent="0.25">
      <c r="A103">
        <v>19</v>
      </c>
      <c r="B103" s="1" t="s">
        <v>145</v>
      </c>
      <c r="C103">
        <v>2</v>
      </c>
      <c r="D103" s="2">
        <v>45017.064583333333</v>
      </c>
      <c r="E103" s="2">
        <v>45017.176388888889</v>
      </c>
      <c r="F103" s="1" t="s">
        <v>13</v>
      </c>
      <c r="G103" s="1" t="s">
        <v>14</v>
      </c>
      <c r="H103" s="1" t="s">
        <v>25</v>
      </c>
      <c r="I103">
        <v>12.65</v>
      </c>
      <c r="J103" s="1" t="s">
        <v>16</v>
      </c>
      <c r="K103">
        <v>102</v>
      </c>
      <c r="L103" s="1" t="s">
        <v>39</v>
      </c>
      <c r="M103" s="1">
        <f>SUMIF('cocina'!A:A,sala[[#This Row],[Número de Orden]],'cocina'!K:K)</f>
        <v>171</v>
      </c>
      <c r="N103" s="2">
        <f>sala[[#This Row],[Hora de Salida]]</f>
        <v>45017.176388888889</v>
      </c>
      <c r="O103" s="3">
        <f>IF(sala[[#This Row],[Estado de la Mesa]]="Ocupada",sala[[#This Row],[Hora de Salida]]-sala[[#This Row],[Hora de Llegada]]+15/(24*60),sala[[#This Row],[Hora de Salida]]-sala[[#This Row],[Hora de Llegada]])</f>
        <v>0.11180555555620231</v>
      </c>
      <c r="P103" s="3">
        <f>SUMIF('cocina'!A:A,sala[[#This Row],[Número de Orden]],'cocina'!H:H)/(24*60)</f>
        <v>3.1944444444444442E-2</v>
      </c>
      <c r="Q103" s="3">
        <f>IF((sala[[#This Row],[Tiempo de Permanencia]]-sala[[#This Row],[Tiempo de Preparación]])&gt;0,sala[[#This Row],[Tiempo de Permanencia]]-sala[[#This Row],[Tiempo de Preparación]],0)</f>
        <v>7.9861111111757865E-2</v>
      </c>
      <c r="R103" s="10">
        <f>IF(sala[[#This Row],[Tiempo de degustación]]&gt;0,1,0)</f>
        <v>1</v>
      </c>
      <c r="S103" s="1" t="str">
        <f>WEEKDAY(sala[[#This Row],[Fecha de Factura]],11)&amp;". "&amp;TEXT(sala[[#This Row],[Fecha de Factura]],"dddd")</f>
        <v>6. sábado</v>
      </c>
      <c r="T103" s="4">
        <f>SUMIF('cocina'!A:A,sala[[#This Row],[Número de Orden]],'cocina'!G:G)</f>
        <v>6</v>
      </c>
      <c r="U103" s="4">
        <f>sala[[#This Row],[Tiempo de Preparación]]*24</f>
        <v>0.76666666666666661</v>
      </c>
      <c r="V103">
        <f>sala[[#This Row],[Cobrada]]*sala[[#This Row],[Monto Total de la Cuenta]]</f>
        <v>171</v>
      </c>
      <c r="W103" s="4">
        <f>sala[[#This Row],[Tiempo de Permanencia]]*24</f>
        <v>2.6833333333488554</v>
      </c>
    </row>
    <row r="104" spans="1:23" x14ac:dyDescent="0.25">
      <c r="A104">
        <v>13</v>
      </c>
      <c r="B104" s="1" t="s">
        <v>146</v>
      </c>
      <c r="C104">
        <v>3</v>
      </c>
      <c r="D104" s="2">
        <v>45017.070833333331</v>
      </c>
      <c r="E104" s="2">
        <v>45017.215277777781</v>
      </c>
      <c r="F104" s="1" t="s">
        <v>32</v>
      </c>
      <c r="G104" s="1" t="s">
        <v>14</v>
      </c>
      <c r="H104" s="1" t="s">
        <v>15</v>
      </c>
      <c r="I104">
        <v>26.75</v>
      </c>
      <c r="J104" s="1" t="s">
        <v>16</v>
      </c>
      <c r="K104">
        <v>103</v>
      </c>
      <c r="L104" s="1" t="s">
        <v>27</v>
      </c>
      <c r="M104" s="1">
        <f>SUMIF('cocina'!A:A,sala[[#This Row],[Número de Orden]],'cocina'!K:K)</f>
        <v>73</v>
      </c>
      <c r="N104" s="2">
        <f>sala[[#This Row],[Hora de Salida]]</f>
        <v>45017.215277777781</v>
      </c>
      <c r="O104" s="3">
        <f>IF(sala[[#This Row],[Estado de la Mesa]]="Ocupada",sala[[#This Row],[Hora de Salida]]-sala[[#This Row],[Hora de Llegada]]+15/(24*60),sala[[#This Row],[Hora de Salida]]-sala[[#This Row],[Hora de Llegada]])</f>
        <v>0.14444444444961846</v>
      </c>
      <c r="P104" s="3">
        <f>SUMIF('cocina'!A:A,sala[[#This Row],[Número de Orden]],'cocina'!H:H)/(24*60)</f>
        <v>6.8750000000000006E-2</v>
      </c>
      <c r="Q104" s="3">
        <f>IF((sala[[#This Row],[Tiempo de Permanencia]]-sala[[#This Row],[Tiempo de Preparación]])&gt;0,sala[[#This Row],[Tiempo de Permanencia]]-sala[[#This Row],[Tiempo de Preparación]],0)</f>
        <v>7.5694444449618453E-2</v>
      </c>
      <c r="R104" s="10">
        <f>IF(sala[[#This Row],[Tiempo de degustación]]&gt;0,1,0)</f>
        <v>1</v>
      </c>
      <c r="S104" s="1" t="str">
        <f>WEEKDAY(sala[[#This Row],[Fecha de Factura]],11)&amp;". "&amp;TEXT(sala[[#This Row],[Fecha de Factura]],"dddd")</f>
        <v>6. sábado</v>
      </c>
      <c r="T104" s="4">
        <f>SUMIF('cocina'!A:A,sala[[#This Row],[Número de Orden]],'cocina'!G:G)</f>
        <v>3</v>
      </c>
      <c r="U104" s="4">
        <f>sala[[#This Row],[Tiempo de Preparación]]*24</f>
        <v>1.6500000000000001</v>
      </c>
      <c r="V104">
        <f>sala[[#This Row],[Cobrada]]*sala[[#This Row],[Monto Total de la Cuenta]]</f>
        <v>73</v>
      </c>
      <c r="W104" s="4">
        <f>sala[[#This Row],[Tiempo de Permanencia]]*24</f>
        <v>3.466666666790843</v>
      </c>
    </row>
    <row r="105" spans="1:23" x14ac:dyDescent="0.25">
      <c r="A105">
        <v>14</v>
      </c>
      <c r="B105" s="1" t="s">
        <v>147</v>
      </c>
      <c r="C105">
        <v>4</v>
      </c>
      <c r="D105" s="2">
        <v>45017.061111111114</v>
      </c>
      <c r="E105" s="2">
        <v>45017.113888888889</v>
      </c>
      <c r="F105" s="1" t="s">
        <v>13</v>
      </c>
      <c r="G105" s="1" t="s">
        <v>20</v>
      </c>
      <c r="H105" s="1" t="s">
        <v>15</v>
      </c>
      <c r="I105">
        <v>11.12</v>
      </c>
      <c r="J105" s="1" t="s">
        <v>16</v>
      </c>
      <c r="K105">
        <v>104</v>
      </c>
      <c r="L105" s="1" t="s">
        <v>44</v>
      </c>
      <c r="M105" s="1">
        <f>SUMIF('cocina'!A:A,sala[[#This Row],[Número de Orden]],'cocina'!K:K)</f>
        <v>77</v>
      </c>
      <c r="N105" s="2">
        <f>sala[[#This Row],[Hora de Salida]]</f>
        <v>45017.113888888889</v>
      </c>
      <c r="O105" s="3">
        <f>IF(sala[[#This Row],[Estado de la Mesa]]="Ocupada",sala[[#This Row],[Hora de Salida]]-sala[[#This Row],[Hora de Llegada]]+15/(24*60),sala[[#This Row],[Hora de Salida]]-sala[[#This Row],[Hora de Llegada]])</f>
        <v>5.2777777775190771E-2</v>
      </c>
      <c r="P105" s="3">
        <f>SUMIF('cocina'!A:A,sala[[#This Row],[Número de Orden]],'cocina'!H:H)/(24*60)</f>
        <v>3.8194444444444448E-2</v>
      </c>
      <c r="Q105" s="3">
        <f>IF((sala[[#This Row],[Tiempo de Permanencia]]-sala[[#This Row],[Tiempo de Preparación]])&gt;0,sala[[#This Row],[Tiempo de Permanencia]]-sala[[#This Row],[Tiempo de Preparación]],0)</f>
        <v>1.4583333330746323E-2</v>
      </c>
      <c r="R105" s="10">
        <f>IF(sala[[#This Row],[Tiempo de degustación]]&gt;0,1,0)</f>
        <v>1</v>
      </c>
      <c r="S105" s="1" t="str">
        <f>WEEKDAY(sala[[#This Row],[Fecha de Factura]],11)&amp;". "&amp;TEXT(sala[[#This Row],[Fecha de Factura]],"dddd")</f>
        <v>6. sábado</v>
      </c>
      <c r="T105" s="4">
        <f>SUMIF('cocina'!A:A,sala[[#This Row],[Número de Orden]],'cocina'!G:G)</f>
        <v>3</v>
      </c>
      <c r="U105" s="4">
        <f>sala[[#This Row],[Tiempo de Preparación]]*24</f>
        <v>0.91666666666666674</v>
      </c>
      <c r="V105">
        <f>sala[[#This Row],[Cobrada]]*sala[[#This Row],[Monto Total de la Cuenta]]</f>
        <v>77</v>
      </c>
      <c r="W105" s="4">
        <f>sala[[#This Row],[Tiempo de Permanencia]]*24</f>
        <v>1.2666666666045785</v>
      </c>
    </row>
    <row r="106" spans="1:23" x14ac:dyDescent="0.25">
      <c r="A106">
        <v>14</v>
      </c>
      <c r="B106" s="1" t="s">
        <v>148</v>
      </c>
      <c r="C106">
        <v>6</v>
      </c>
      <c r="D106" s="2">
        <v>45017.054166666669</v>
      </c>
      <c r="E106" s="2">
        <v>45017.166666666664</v>
      </c>
      <c r="F106" s="1" t="s">
        <v>13</v>
      </c>
      <c r="G106" s="1" t="s">
        <v>14</v>
      </c>
      <c r="H106" s="1" t="s">
        <v>25</v>
      </c>
      <c r="I106">
        <v>15.64</v>
      </c>
      <c r="J106" s="1" t="s">
        <v>26</v>
      </c>
      <c r="K106">
        <v>105</v>
      </c>
      <c r="L106" s="1" t="s">
        <v>27</v>
      </c>
      <c r="M106" s="1">
        <f>SUMIF('cocina'!A:A,sala[[#This Row],[Número de Orden]],'cocina'!K:K)</f>
        <v>141</v>
      </c>
      <c r="N106" s="2">
        <f>sala[[#This Row],[Hora de Salida]]</f>
        <v>45017.166666666664</v>
      </c>
      <c r="O106" s="3">
        <f>IF(sala[[#This Row],[Estado de la Mesa]]="Ocupada",sala[[#This Row],[Hora de Salida]]-sala[[#This Row],[Hora de Llegada]]+15/(24*60),sala[[#This Row],[Hora de Salida]]-sala[[#This Row],[Hora de Llegada]])</f>
        <v>0.11249999999563443</v>
      </c>
      <c r="P106" s="3">
        <f>SUMIF('cocina'!A:A,sala[[#This Row],[Número de Orden]],'cocina'!H:H)/(24*60)</f>
        <v>2.9861111111111113E-2</v>
      </c>
      <c r="Q106" s="3">
        <f>IF((sala[[#This Row],[Tiempo de Permanencia]]-sala[[#This Row],[Tiempo de Preparación]])&gt;0,sala[[#This Row],[Tiempo de Permanencia]]-sala[[#This Row],[Tiempo de Preparación]],0)</f>
        <v>8.2638888884523309E-2</v>
      </c>
      <c r="R106" s="10">
        <f>IF(sala[[#This Row],[Tiempo de degustación]]&gt;0,1,0)</f>
        <v>1</v>
      </c>
      <c r="S106" s="1" t="str">
        <f>WEEKDAY(sala[[#This Row],[Fecha de Factura]],11)&amp;". "&amp;TEXT(sala[[#This Row],[Fecha de Factura]],"dddd")</f>
        <v>6. sábado</v>
      </c>
      <c r="T106" s="4">
        <f>SUMIF('cocina'!A:A,sala[[#This Row],[Número de Orden]],'cocina'!G:G)</f>
        <v>6</v>
      </c>
      <c r="U106" s="4">
        <f>sala[[#This Row],[Tiempo de Preparación]]*24</f>
        <v>0.71666666666666667</v>
      </c>
      <c r="V106">
        <f>sala[[#This Row],[Cobrada]]*sala[[#This Row],[Monto Total de la Cuenta]]</f>
        <v>141</v>
      </c>
      <c r="W106" s="4">
        <f>sala[[#This Row],[Tiempo de Permanencia]]*24</f>
        <v>2.6999999998952262</v>
      </c>
    </row>
    <row r="107" spans="1:23" x14ac:dyDescent="0.25">
      <c r="A107">
        <v>15</v>
      </c>
      <c r="B107" s="1" t="s">
        <v>149</v>
      </c>
      <c r="C107">
        <v>3</v>
      </c>
      <c r="D107" s="2">
        <v>45017.083333333336</v>
      </c>
      <c r="E107" s="2">
        <v>45017.213888888888</v>
      </c>
      <c r="F107" s="1" t="s">
        <v>32</v>
      </c>
      <c r="G107" s="1" t="s">
        <v>20</v>
      </c>
      <c r="H107" s="1" t="s">
        <v>21</v>
      </c>
      <c r="I107">
        <v>22.72</v>
      </c>
      <c r="J107" s="1" t="s">
        <v>26</v>
      </c>
      <c r="K107">
        <v>106</v>
      </c>
      <c r="L107" s="1" t="s">
        <v>44</v>
      </c>
      <c r="M107" s="1">
        <f>SUMIF('cocina'!A:A,sala[[#This Row],[Número de Orden]],'cocina'!K:K)</f>
        <v>68</v>
      </c>
      <c r="N107" s="2">
        <f>sala[[#This Row],[Hora de Salida]]</f>
        <v>45017.213888888888</v>
      </c>
      <c r="O107" s="3">
        <f>IF(sala[[#This Row],[Estado de la Mesa]]="Ocupada",sala[[#This Row],[Hora de Salida]]-sala[[#This Row],[Hora de Llegada]]+15/(24*60),sala[[#This Row],[Hora de Salida]]-sala[[#This Row],[Hora de Llegada]])</f>
        <v>0.13055555555183673</v>
      </c>
      <c r="P107" s="3">
        <f>SUMIF('cocina'!A:A,sala[[#This Row],[Número de Orden]],'cocina'!H:H)/(24*60)</f>
        <v>2.013888888888889E-2</v>
      </c>
      <c r="Q107" s="3">
        <f>IF((sala[[#This Row],[Tiempo de Permanencia]]-sala[[#This Row],[Tiempo de Preparación]])&gt;0,sala[[#This Row],[Tiempo de Permanencia]]-sala[[#This Row],[Tiempo de Preparación]],0)</f>
        <v>0.11041666666294785</v>
      </c>
      <c r="R107" s="10">
        <f>IF(sala[[#This Row],[Tiempo de degustación]]&gt;0,1,0)</f>
        <v>1</v>
      </c>
      <c r="S107" s="1" t="str">
        <f>WEEKDAY(sala[[#This Row],[Fecha de Factura]],11)&amp;". "&amp;TEXT(sala[[#This Row],[Fecha de Factura]],"dddd")</f>
        <v>6. sábado</v>
      </c>
      <c r="T107" s="4">
        <f>SUMIF('cocina'!A:A,sala[[#This Row],[Número de Orden]],'cocina'!G:G)</f>
        <v>2</v>
      </c>
      <c r="U107" s="4">
        <f>sala[[#This Row],[Tiempo de Preparación]]*24</f>
        <v>0.48333333333333339</v>
      </c>
      <c r="V107">
        <f>sala[[#This Row],[Cobrada]]*sala[[#This Row],[Monto Total de la Cuenta]]</f>
        <v>68</v>
      </c>
      <c r="W107" s="4">
        <f>sala[[#This Row],[Tiempo de Permanencia]]*24</f>
        <v>3.1333333332440816</v>
      </c>
    </row>
    <row r="108" spans="1:23" x14ac:dyDescent="0.25">
      <c r="A108">
        <v>11</v>
      </c>
      <c r="B108" s="1" t="s">
        <v>150</v>
      </c>
      <c r="C108">
        <v>5</v>
      </c>
      <c r="D108" s="2">
        <v>45017.061805555553</v>
      </c>
      <c r="E108" s="2">
        <v>45017.123611111114</v>
      </c>
      <c r="F108" s="1" t="s">
        <v>24</v>
      </c>
      <c r="G108" s="1" t="s">
        <v>14</v>
      </c>
      <c r="H108" s="1" t="s">
        <v>15</v>
      </c>
      <c r="I108">
        <v>48.77</v>
      </c>
      <c r="J108" s="1" t="s">
        <v>16</v>
      </c>
      <c r="K108">
        <v>107</v>
      </c>
      <c r="L108" s="1" t="s">
        <v>42</v>
      </c>
      <c r="M108" s="1">
        <f>SUMIF('cocina'!A:A,sala[[#This Row],[Número de Orden]],'cocina'!K:K)</f>
        <v>253</v>
      </c>
      <c r="N108" s="2">
        <f>sala[[#This Row],[Hora de Salida]]</f>
        <v>45017.123611111114</v>
      </c>
      <c r="O108" s="3">
        <f>IF(sala[[#This Row],[Estado de la Mesa]]="Ocupada",sala[[#This Row],[Hora de Salida]]-sala[[#This Row],[Hora de Llegada]]+15/(24*60),sala[[#This Row],[Hora de Salida]]-sala[[#This Row],[Hora de Llegada]])</f>
        <v>6.1805555560567882E-2</v>
      </c>
      <c r="P108" s="3">
        <f>SUMIF('cocina'!A:A,sala[[#This Row],[Número de Orden]],'cocina'!H:H)/(24*60)</f>
        <v>9.7916666666666666E-2</v>
      </c>
      <c r="Q108" s="3">
        <f>IF((sala[[#This Row],[Tiempo de Permanencia]]-sala[[#This Row],[Tiempo de Preparación]])&gt;0,sala[[#This Row],[Tiempo de Permanencia]]-sala[[#This Row],[Tiempo de Preparación]],0)</f>
        <v>0</v>
      </c>
      <c r="R108" s="10">
        <f>IF(sala[[#This Row],[Tiempo de degustación]]&gt;0,1,0)</f>
        <v>0</v>
      </c>
      <c r="S108" s="1" t="str">
        <f>WEEKDAY(sala[[#This Row],[Fecha de Factura]],11)&amp;". "&amp;TEXT(sala[[#This Row],[Fecha de Factura]],"dddd")</f>
        <v>6. sábado</v>
      </c>
      <c r="T108" s="4">
        <f>SUMIF('cocina'!A:A,sala[[#This Row],[Número de Orden]],'cocina'!G:G)</f>
        <v>8</v>
      </c>
      <c r="U108" s="4">
        <f>sala[[#This Row],[Tiempo de Preparación]]*24</f>
        <v>2.35</v>
      </c>
      <c r="V108">
        <f>sala[[#This Row],[Cobrada]]*sala[[#This Row],[Monto Total de la Cuenta]]</f>
        <v>0</v>
      </c>
      <c r="W108" s="4">
        <f>sala[[#This Row],[Tiempo de Permanencia]]*24</f>
        <v>1.4833333334536292</v>
      </c>
    </row>
    <row r="109" spans="1:23" x14ac:dyDescent="0.25">
      <c r="A109">
        <v>3</v>
      </c>
      <c r="B109" s="1" t="s">
        <v>151</v>
      </c>
      <c r="C109">
        <v>3</v>
      </c>
      <c r="D109" s="2">
        <v>45017.063888888886</v>
      </c>
      <c r="E109" s="2">
        <v>45017.150694444441</v>
      </c>
      <c r="F109" s="1" t="s">
        <v>32</v>
      </c>
      <c r="G109" s="1" t="s">
        <v>20</v>
      </c>
      <c r="H109" s="1" t="s">
        <v>15</v>
      </c>
      <c r="I109">
        <v>23.26</v>
      </c>
      <c r="J109" s="1" t="s">
        <v>16</v>
      </c>
      <c r="K109">
        <v>108</v>
      </c>
      <c r="L109" s="1" t="s">
        <v>30</v>
      </c>
      <c r="M109" s="1">
        <f>SUMIF('cocina'!A:A,sala[[#This Row],[Número de Orden]],'cocina'!K:K)</f>
        <v>124</v>
      </c>
      <c r="N109" s="2">
        <f>sala[[#This Row],[Hora de Salida]]</f>
        <v>45017.150694444441</v>
      </c>
      <c r="O109" s="3">
        <f>IF(sala[[#This Row],[Estado de la Mesa]]="Ocupada",sala[[#This Row],[Hora de Salida]]-sala[[#This Row],[Hora de Llegada]]+15/(24*60),sala[[#This Row],[Hora de Salida]]-sala[[#This Row],[Hora de Llegada]])</f>
        <v>8.6805555554747116E-2</v>
      </c>
      <c r="P109" s="3">
        <f>SUMIF('cocina'!A:A,sala[[#This Row],[Número de Orden]],'cocina'!H:H)/(24*60)</f>
        <v>7.9861111111111105E-2</v>
      </c>
      <c r="Q109" s="3">
        <f>IF((sala[[#This Row],[Tiempo de Permanencia]]-sala[[#This Row],[Tiempo de Preparación]])&gt;0,sala[[#This Row],[Tiempo de Permanencia]]-sala[[#This Row],[Tiempo de Preparación]],0)</f>
        <v>6.9444444436360109E-3</v>
      </c>
      <c r="R109" s="10">
        <f>IF(sala[[#This Row],[Tiempo de degustación]]&gt;0,1,0)</f>
        <v>1</v>
      </c>
      <c r="S109" s="1" t="str">
        <f>WEEKDAY(sala[[#This Row],[Fecha de Factura]],11)&amp;". "&amp;TEXT(sala[[#This Row],[Fecha de Factura]],"dddd")</f>
        <v>6. sábado</v>
      </c>
      <c r="T109" s="4">
        <f>SUMIF('cocina'!A:A,sala[[#This Row],[Número de Orden]],'cocina'!G:G)</f>
        <v>5</v>
      </c>
      <c r="U109" s="4">
        <f>sala[[#This Row],[Tiempo de Preparación]]*24</f>
        <v>1.9166666666666665</v>
      </c>
      <c r="V109">
        <f>sala[[#This Row],[Cobrada]]*sala[[#This Row],[Monto Total de la Cuenta]]</f>
        <v>124</v>
      </c>
      <c r="W109" s="4">
        <f>sala[[#This Row],[Tiempo de Permanencia]]*24</f>
        <v>2.0833333333139308</v>
      </c>
    </row>
    <row r="110" spans="1:23" x14ac:dyDescent="0.25">
      <c r="A110">
        <v>10</v>
      </c>
      <c r="B110" s="1" t="s">
        <v>152</v>
      </c>
      <c r="C110">
        <v>2</v>
      </c>
      <c r="D110" s="2">
        <v>45017.059027777781</v>
      </c>
      <c r="E110" s="2">
        <v>45017.101388888892</v>
      </c>
      <c r="F110" s="1" t="s">
        <v>32</v>
      </c>
      <c r="G110" s="1" t="s">
        <v>20</v>
      </c>
      <c r="H110" s="1" t="s">
        <v>25</v>
      </c>
      <c r="I110">
        <v>42.95</v>
      </c>
      <c r="J110" s="1" t="s">
        <v>26</v>
      </c>
      <c r="K110">
        <v>109</v>
      </c>
      <c r="L110" s="1" t="s">
        <v>54</v>
      </c>
      <c r="M110" s="1">
        <f>SUMIF('cocina'!A:A,sala[[#This Row],[Número de Orden]],'cocina'!K:K)</f>
        <v>169</v>
      </c>
      <c r="N110" s="2">
        <f>sala[[#This Row],[Hora de Salida]]</f>
        <v>45017.101388888892</v>
      </c>
      <c r="O110" s="3">
        <f>IF(sala[[#This Row],[Estado de la Mesa]]="Ocupada",sala[[#This Row],[Hora de Salida]]-sala[[#This Row],[Hora de Llegada]]+15/(24*60),sala[[#This Row],[Hora de Salida]]-sala[[#This Row],[Hora de Llegada]])</f>
        <v>4.2361111110949423E-2</v>
      </c>
      <c r="P110" s="3">
        <f>SUMIF('cocina'!A:A,sala[[#This Row],[Número de Orden]],'cocina'!H:H)/(24*60)</f>
        <v>8.1944444444444445E-2</v>
      </c>
      <c r="Q110" s="3">
        <f>IF((sala[[#This Row],[Tiempo de Permanencia]]-sala[[#This Row],[Tiempo de Preparación]])&gt;0,sala[[#This Row],[Tiempo de Permanencia]]-sala[[#This Row],[Tiempo de Preparación]],0)</f>
        <v>0</v>
      </c>
      <c r="R110" s="10">
        <f>IF(sala[[#This Row],[Tiempo de degustación]]&gt;0,1,0)</f>
        <v>0</v>
      </c>
      <c r="S110" s="1" t="str">
        <f>WEEKDAY(sala[[#This Row],[Fecha de Factura]],11)&amp;". "&amp;TEXT(sala[[#This Row],[Fecha de Factura]],"dddd")</f>
        <v>6. sábado</v>
      </c>
      <c r="T110" s="4">
        <f>SUMIF('cocina'!A:A,sala[[#This Row],[Número de Orden]],'cocina'!G:G)</f>
        <v>6</v>
      </c>
      <c r="U110" s="4">
        <f>sala[[#This Row],[Tiempo de Preparación]]*24</f>
        <v>1.9666666666666668</v>
      </c>
      <c r="V110">
        <f>sala[[#This Row],[Cobrada]]*sala[[#This Row],[Monto Total de la Cuenta]]</f>
        <v>0</v>
      </c>
      <c r="W110" s="4">
        <f>sala[[#This Row],[Tiempo de Permanencia]]*24</f>
        <v>1.0166666666627862</v>
      </c>
    </row>
    <row r="111" spans="1:23" x14ac:dyDescent="0.25">
      <c r="A111">
        <v>5</v>
      </c>
      <c r="B111" s="1" t="s">
        <v>153</v>
      </c>
      <c r="C111">
        <v>1</v>
      </c>
      <c r="D111" s="2">
        <v>45017.147222222222</v>
      </c>
      <c r="E111" s="2">
        <v>45017.275694444441</v>
      </c>
      <c r="F111" s="1" t="s">
        <v>19</v>
      </c>
      <c r="G111" s="1" t="s">
        <v>14</v>
      </c>
      <c r="H111" s="1" t="s">
        <v>25</v>
      </c>
      <c r="I111">
        <v>47.91</v>
      </c>
      <c r="J111" s="1" t="s">
        <v>16</v>
      </c>
      <c r="K111">
        <v>110</v>
      </c>
      <c r="L111" s="1" t="s">
        <v>30</v>
      </c>
      <c r="M111" s="1">
        <f>SUMIF('cocina'!A:A,sala[[#This Row],[Número de Orden]],'cocina'!K:K)</f>
        <v>163</v>
      </c>
      <c r="N111" s="2">
        <f>sala[[#This Row],[Hora de Salida]]</f>
        <v>45017.275694444441</v>
      </c>
      <c r="O111" s="3">
        <f>IF(sala[[#This Row],[Estado de la Mesa]]="Ocupada",sala[[#This Row],[Hora de Salida]]-sala[[#This Row],[Hora de Llegada]]+15/(24*60),sala[[#This Row],[Hora de Salida]]-sala[[#This Row],[Hora de Llegada]])</f>
        <v>0.12847222221898846</v>
      </c>
      <c r="P111" s="3">
        <f>SUMIF('cocina'!A:A,sala[[#This Row],[Número de Orden]],'cocina'!H:H)/(24*60)</f>
        <v>8.4027777777777785E-2</v>
      </c>
      <c r="Q111" s="3">
        <f>IF((sala[[#This Row],[Tiempo de Permanencia]]-sala[[#This Row],[Tiempo de Preparación]])&gt;0,sala[[#This Row],[Tiempo de Permanencia]]-sala[[#This Row],[Tiempo de Preparación]],0)</f>
        <v>4.4444444441210679E-2</v>
      </c>
      <c r="R111" s="10">
        <f>IF(sala[[#This Row],[Tiempo de degustación]]&gt;0,1,0)</f>
        <v>1</v>
      </c>
      <c r="S111" s="1" t="str">
        <f>WEEKDAY(sala[[#This Row],[Fecha de Factura]],11)&amp;". "&amp;TEXT(sala[[#This Row],[Fecha de Factura]],"dddd")</f>
        <v>6. sábado</v>
      </c>
      <c r="T111" s="4">
        <f>SUMIF('cocina'!A:A,sala[[#This Row],[Número de Orden]],'cocina'!G:G)</f>
        <v>6</v>
      </c>
      <c r="U111" s="4">
        <f>sala[[#This Row],[Tiempo de Preparación]]*24</f>
        <v>2.0166666666666666</v>
      </c>
      <c r="V111">
        <f>sala[[#This Row],[Cobrada]]*sala[[#This Row],[Monto Total de la Cuenta]]</f>
        <v>163</v>
      </c>
      <c r="W111" s="4">
        <f>sala[[#This Row],[Tiempo de Permanencia]]*24</f>
        <v>3.0833333332557231</v>
      </c>
    </row>
    <row r="112" spans="1:23" x14ac:dyDescent="0.25">
      <c r="A112">
        <v>3</v>
      </c>
      <c r="B112" s="1" t="s">
        <v>154</v>
      </c>
      <c r="C112">
        <v>2</v>
      </c>
      <c r="D112" s="2">
        <v>45017.074999999997</v>
      </c>
      <c r="E112" s="2">
        <v>45017.213194444441</v>
      </c>
      <c r="F112" s="1" t="s">
        <v>13</v>
      </c>
      <c r="G112" s="1" t="s">
        <v>20</v>
      </c>
      <c r="H112" s="1" t="s">
        <v>25</v>
      </c>
      <c r="I112">
        <v>18.82</v>
      </c>
      <c r="J112" s="1" t="s">
        <v>16</v>
      </c>
      <c r="K112">
        <v>111</v>
      </c>
      <c r="L112" s="1" t="s">
        <v>54</v>
      </c>
      <c r="M112" s="1">
        <f>SUMIF('cocina'!A:A,sala[[#This Row],[Número de Orden]],'cocina'!K:K)</f>
        <v>204</v>
      </c>
      <c r="N112" s="2">
        <f>sala[[#This Row],[Hora de Salida]]</f>
        <v>45017.213194444441</v>
      </c>
      <c r="O112" s="3">
        <f>IF(sala[[#This Row],[Estado de la Mesa]]="Ocupada",sala[[#This Row],[Hora de Salida]]-sala[[#This Row],[Hora de Llegada]]+15/(24*60),sala[[#This Row],[Hora de Salida]]-sala[[#This Row],[Hora de Llegada]])</f>
        <v>0.13819444444379769</v>
      </c>
      <c r="P112" s="3">
        <f>SUMIF('cocina'!A:A,sala[[#This Row],[Número de Orden]],'cocina'!H:H)/(24*60)</f>
        <v>9.5138888888888884E-2</v>
      </c>
      <c r="Q112" s="3">
        <f>IF((sala[[#This Row],[Tiempo de Permanencia]]-sala[[#This Row],[Tiempo de Preparación]])&gt;0,sala[[#This Row],[Tiempo de Permanencia]]-sala[[#This Row],[Tiempo de Preparación]],0)</f>
        <v>4.3055555554908809E-2</v>
      </c>
      <c r="R112" s="10">
        <f>IF(sala[[#This Row],[Tiempo de degustación]]&gt;0,1,0)</f>
        <v>1</v>
      </c>
      <c r="S112" s="1" t="str">
        <f>WEEKDAY(sala[[#This Row],[Fecha de Factura]],11)&amp;". "&amp;TEXT(sala[[#This Row],[Fecha de Factura]],"dddd")</f>
        <v>6. sábado</v>
      </c>
      <c r="T112" s="4">
        <f>SUMIF('cocina'!A:A,sala[[#This Row],[Número de Orden]],'cocina'!G:G)</f>
        <v>8</v>
      </c>
      <c r="U112" s="4">
        <f>sala[[#This Row],[Tiempo de Preparación]]*24</f>
        <v>2.2833333333333332</v>
      </c>
      <c r="V112">
        <f>sala[[#This Row],[Cobrada]]*sala[[#This Row],[Monto Total de la Cuenta]]</f>
        <v>204</v>
      </c>
      <c r="W112" s="4">
        <f>sala[[#This Row],[Tiempo de Permanencia]]*24</f>
        <v>3.3166666666511446</v>
      </c>
    </row>
    <row r="113" spans="1:23" x14ac:dyDescent="0.25">
      <c r="A113">
        <v>6</v>
      </c>
      <c r="B113" s="1" t="s">
        <v>155</v>
      </c>
      <c r="C113">
        <v>2</v>
      </c>
      <c r="D113" s="2">
        <v>45017.075694444444</v>
      </c>
      <c r="E113" s="2">
        <v>45017.167361111111</v>
      </c>
      <c r="F113" s="1" t="s">
        <v>24</v>
      </c>
      <c r="G113" s="1" t="s">
        <v>35</v>
      </c>
      <c r="H113" s="1" t="s">
        <v>21</v>
      </c>
      <c r="I113">
        <v>35.36</v>
      </c>
      <c r="J113" s="1" t="s">
        <v>38</v>
      </c>
      <c r="K113">
        <v>112</v>
      </c>
      <c r="L113" s="1" t="s">
        <v>33</v>
      </c>
      <c r="M113" s="1">
        <f>SUMIF('cocina'!A:A,sala[[#This Row],[Número de Orden]],'cocina'!K:K)</f>
        <v>20</v>
      </c>
      <c r="N113" s="2">
        <f>sala[[#This Row],[Hora de Salida]]</f>
        <v>45017.167361111111</v>
      </c>
      <c r="O113" s="3">
        <f>IF(sala[[#This Row],[Estado de la Mesa]]="Ocupada",sala[[#This Row],[Hora de Salida]]-sala[[#This Row],[Hora de Llegada]]+15/(24*60),sala[[#This Row],[Hora de Salida]]-sala[[#This Row],[Hora de Llegada]])</f>
        <v>0.1020833333338184</v>
      </c>
      <c r="P113" s="3">
        <f>SUMIF('cocina'!A:A,sala[[#This Row],[Número de Orden]],'cocina'!H:H)/(24*60)</f>
        <v>1.1111111111111112E-2</v>
      </c>
      <c r="Q113" s="3">
        <f>IF((sala[[#This Row],[Tiempo de Permanencia]]-sala[[#This Row],[Tiempo de Preparación]])&gt;0,sala[[#This Row],[Tiempo de Permanencia]]-sala[[#This Row],[Tiempo de Preparación]],0)</f>
        <v>9.0972222222707289E-2</v>
      </c>
      <c r="R113" s="10">
        <f>IF(sala[[#This Row],[Tiempo de degustación]]&gt;0,1,0)</f>
        <v>1</v>
      </c>
      <c r="S113" s="1" t="str">
        <f>WEEKDAY(sala[[#This Row],[Fecha de Factura]],11)&amp;". "&amp;TEXT(sala[[#This Row],[Fecha de Factura]],"dddd")</f>
        <v>6. sábado</v>
      </c>
      <c r="T113" s="4">
        <f>SUMIF('cocina'!A:A,sala[[#This Row],[Número de Orden]],'cocina'!G:G)</f>
        <v>1</v>
      </c>
      <c r="U113" s="4">
        <f>sala[[#This Row],[Tiempo de Preparación]]*24</f>
        <v>0.26666666666666666</v>
      </c>
      <c r="V113">
        <f>sala[[#This Row],[Cobrada]]*sala[[#This Row],[Monto Total de la Cuenta]]</f>
        <v>20</v>
      </c>
      <c r="W113" s="4">
        <f>sala[[#This Row],[Tiempo de Permanencia]]*24</f>
        <v>2.4500000000116415</v>
      </c>
    </row>
    <row r="114" spans="1:23" x14ac:dyDescent="0.25">
      <c r="A114">
        <v>4</v>
      </c>
      <c r="B114" s="1" t="s">
        <v>157</v>
      </c>
      <c r="C114">
        <v>2</v>
      </c>
      <c r="D114" s="2">
        <v>45017.05</v>
      </c>
      <c r="E114" s="2">
        <v>45017.181250000001</v>
      </c>
      <c r="F114" s="1" t="s">
        <v>13</v>
      </c>
      <c r="G114" s="1" t="s">
        <v>14</v>
      </c>
      <c r="H114" s="1" t="s">
        <v>25</v>
      </c>
      <c r="I114">
        <v>29.74</v>
      </c>
      <c r="J114" s="1" t="s">
        <v>38</v>
      </c>
      <c r="K114">
        <v>113</v>
      </c>
      <c r="L114" s="1" t="s">
        <v>27</v>
      </c>
      <c r="M114" s="1">
        <f>SUMIF('cocina'!A:A,sala[[#This Row],[Número de Orden]],'cocina'!K:K)</f>
        <v>68</v>
      </c>
      <c r="N114" s="2">
        <f>sala[[#This Row],[Hora de Salida]]</f>
        <v>45017.181250000001</v>
      </c>
      <c r="O114" s="3">
        <f>IF(sala[[#This Row],[Estado de la Mesa]]="Ocupada",sala[[#This Row],[Hora de Salida]]-sala[[#This Row],[Hora de Llegada]]+15/(24*60),sala[[#This Row],[Hora de Salida]]-sala[[#This Row],[Hora de Llegada]])</f>
        <v>0.14166666666521147</v>
      </c>
      <c r="P114" s="3">
        <f>SUMIF('cocina'!A:A,sala[[#This Row],[Número de Orden]],'cocina'!H:H)/(24*60)</f>
        <v>3.5416666666666666E-2</v>
      </c>
      <c r="Q114" s="3">
        <f>IF((sala[[#This Row],[Tiempo de Permanencia]]-sala[[#This Row],[Tiempo de Preparación]])&gt;0,sala[[#This Row],[Tiempo de Permanencia]]-sala[[#This Row],[Tiempo de Preparación]],0)</f>
        <v>0.1062499999985448</v>
      </c>
      <c r="R114" s="10">
        <f>IF(sala[[#This Row],[Tiempo de degustación]]&gt;0,1,0)</f>
        <v>1</v>
      </c>
      <c r="S114" s="1" t="str">
        <f>WEEKDAY(sala[[#This Row],[Fecha de Factura]],11)&amp;". "&amp;TEXT(sala[[#This Row],[Fecha de Factura]],"dddd")</f>
        <v>6. sábado</v>
      </c>
      <c r="T114" s="4">
        <f>SUMIF('cocina'!A:A,sala[[#This Row],[Número de Orden]],'cocina'!G:G)</f>
        <v>2</v>
      </c>
      <c r="U114" s="4">
        <f>sala[[#This Row],[Tiempo de Preparación]]*24</f>
        <v>0.85</v>
      </c>
      <c r="V114">
        <f>sala[[#This Row],[Cobrada]]*sala[[#This Row],[Monto Total de la Cuenta]]</f>
        <v>68</v>
      </c>
      <c r="W114" s="4">
        <f>sala[[#This Row],[Tiempo de Permanencia]]*24</f>
        <v>3.3999999999650754</v>
      </c>
    </row>
    <row r="115" spans="1:23" x14ac:dyDescent="0.25">
      <c r="A115">
        <v>7</v>
      </c>
      <c r="B115" s="1" t="s">
        <v>158</v>
      </c>
      <c r="C115">
        <v>6</v>
      </c>
      <c r="D115" s="2">
        <v>45017.03402777778</v>
      </c>
      <c r="E115" s="2">
        <v>45017.145833333336</v>
      </c>
      <c r="F115" s="1" t="s">
        <v>19</v>
      </c>
      <c r="G115" s="1" t="s">
        <v>14</v>
      </c>
      <c r="H115" s="1" t="s">
        <v>25</v>
      </c>
      <c r="I115">
        <v>38.81</v>
      </c>
      <c r="J115" s="1" t="s">
        <v>38</v>
      </c>
      <c r="K115">
        <v>114</v>
      </c>
      <c r="L115" s="1" t="s">
        <v>57</v>
      </c>
      <c r="M115" s="1">
        <f>SUMIF('cocina'!A:A,sala[[#This Row],[Número de Orden]],'cocina'!K:K)</f>
        <v>253</v>
      </c>
      <c r="N115" s="2">
        <f>sala[[#This Row],[Hora de Salida]]</f>
        <v>45017.145833333336</v>
      </c>
      <c r="O115" s="3">
        <f>IF(sala[[#This Row],[Estado de la Mesa]]="Ocupada",sala[[#This Row],[Hora de Salida]]-sala[[#This Row],[Hora de Llegada]]+15/(24*60),sala[[#This Row],[Hora de Salida]]-sala[[#This Row],[Hora de Llegada]])</f>
        <v>0.12222222222286898</v>
      </c>
      <c r="P115" s="3">
        <f>SUMIF('cocina'!A:A,sala[[#This Row],[Número de Orden]],'cocina'!H:H)/(24*60)</f>
        <v>9.0972222222222218E-2</v>
      </c>
      <c r="Q115" s="3">
        <f>IF((sala[[#This Row],[Tiempo de Permanencia]]-sala[[#This Row],[Tiempo de Preparación]])&gt;0,sala[[#This Row],[Tiempo de Permanencia]]-sala[[#This Row],[Tiempo de Preparación]],0)</f>
        <v>3.125000000064676E-2</v>
      </c>
      <c r="R115" s="10">
        <f>IF(sala[[#This Row],[Tiempo de degustación]]&gt;0,1,0)</f>
        <v>1</v>
      </c>
      <c r="S115" s="1" t="str">
        <f>WEEKDAY(sala[[#This Row],[Fecha de Factura]],11)&amp;". "&amp;TEXT(sala[[#This Row],[Fecha de Factura]],"dddd")</f>
        <v>6. sábado</v>
      </c>
      <c r="T115" s="4">
        <f>SUMIF('cocina'!A:A,sala[[#This Row],[Número de Orden]],'cocina'!G:G)</f>
        <v>10</v>
      </c>
      <c r="U115" s="4">
        <f>sala[[#This Row],[Tiempo de Preparación]]*24</f>
        <v>2.1833333333333331</v>
      </c>
      <c r="V115">
        <f>sala[[#This Row],[Cobrada]]*sala[[#This Row],[Monto Total de la Cuenta]]</f>
        <v>253</v>
      </c>
      <c r="W115" s="4">
        <f>sala[[#This Row],[Tiempo de Permanencia]]*24</f>
        <v>2.9333333333488554</v>
      </c>
    </row>
    <row r="116" spans="1:23" x14ac:dyDescent="0.25">
      <c r="A116">
        <v>12</v>
      </c>
      <c r="B116" s="1" t="s">
        <v>144</v>
      </c>
      <c r="C116">
        <v>6</v>
      </c>
      <c r="D116" s="2">
        <v>45017.154861111114</v>
      </c>
      <c r="E116" s="2">
        <v>45017.268055555556</v>
      </c>
      <c r="F116" s="1" t="s">
        <v>19</v>
      </c>
      <c r="G116" s="1" t="s">
        <v>35</v>
      </c>
      <c r="H116" s="1" t="s">
        <v>15</v>
      </c>
      <c r="I116">
        <v>46.46</v>
      </c>
      <c r="J116" s="1" t="s">
        <v>38</v>
      </c>
      <c r="K116">
        <v>115</v>
      </c>
      <c r="L116" s="1" t="s">
        <v>44</v>
      </c>
      <c r="M116" s="1">
        <f>SUMIF('cocina'!A:A,sala[[#This Row],[Número de Orden]],'cocina'!K:K)</f>
        <v>237</v>
      </c>
      <c r="N116" s="2">
        <f>sala[[#This Row],[Hora de Salida]]</f>
        <v>45017.268055555556</v>
      </c>
      <c r="O116" s="3">
        <f>IF(sala[[#This Row],[Estado de la Mesa]]="Ocupada",sala[[#This Row],[Hora de Salida]]-sala[[#This Row],[Hora de Llegada]]+15/(24*60),sala[[#This Row],[Hora de Salida]]-sala[[#This Row],[Hora de Llegada]])</f>
        <v>0.12361111110900917</v>
      </c>
      <c r="P116" s="3">
        <f>SUMIF('cocina'!A:A,sala[[#This Row],[Número de Orden]],'cocina'!H:H)/(24*60)</f>
        <v>6.805555555555555E-2</v>
      </c>
      <c r="Q116" s="3">
        <f>IF((sala[[#This Row],[Tiempo de Permanencia]]-sala[[#This Row],[Tiempo de Preparación]])&gt;0,sala[[#This Row],[Tiempo de Permanencia]]-sala[[#This Row],[Tiempo de Preparación]],0)</f>
        <v>5.5555555553453623E-2</v>
      </c>
      <c r="R116" s="10">
        <f>IF(sala[[#This Row],[Tiempo de degustación]]&gt;0,1,0)</f>
        <v>1</v>
      </c>
      <c r="S116" s="1" t="str">
        <f>WEEKDAY(sala[[#This Row],[Fecha de Factura]],11)&amp;". "&amp;TEXT(sala[[#This Row],[Fecha de Factura]],"dddd")</f>
        <v>6. sábado</v>
      </c>
      <c r="T116" s="4">
        <f>SUMIF('cocina'!A:A,sala[[#This Row],[Número de Orden]],'cocina'!G:G)</f>
        <v>8</v>
      </c>
      <c r="U116" s="4">
        <f>sala[[#This Row],[Tiempo de Preparación]]*24</f>
        <v>1.6333333333333333</v>
      </c>
      <c r="V116">
        <f>sala[[#This Row],[Cobrada]]*sala[[#This Row],[Monto Total de la Cuenta]]</f>
        <v>237</v>
      </c>
      <c r="W116" s="4">
        <f>sala[[#This Row],[Tiempo de Permanencia]]*24</f>
        <v>2.96666666661622</v>
      </c>
    </row>
    <row r="117" spans="1:23" x14ac:dyDescent="0.25">
      <c r="A117">
        <v>8</v>
      </c>
      <c r="B117" s="1" t="s">
        <v>159</v>
      </c>
      <c r="C117">
        <v>5</v>
      </c>
      <c r="D117" s="2">
        <v>45017.135416666664</v>
      </c>
      <c r="E117" s="2">
        <v>45017.272916666669</v>
      </c>
      <c r="F117" s="1" t="s">
        <v>19</v>
      </c>
      <c r="G117" s="1" t="s">
        <v>14</v>
      </c>
      <c r="H117" s="1" t="s">
        <v>25</v>
      </c>
      <c r="I117">
        <v>47.69</v>
      </c>
      <c r="J117" s="1" t="s">
        <v>38</v>
      </c>
      <c r="K117">
        <v>116</v>
      </c>
      <c r="L117" s="1" t="s">
        <v>57</v>
      </c>
      <c r="M117" s="1">
        <f>SUMIF('cocina'!A:A,sala[[#This Row],[Número de Orden]],'cocina'!K:K)</f>
        <v>269</v>
      </c>
      <c r="N117" s="2">
        <f>sala[[#This Row],[Hora de Salida]]</f>
        <v>45017.272916666669</v>
      </c>
      <c r="O117" s="3">
        <f>IF(sala[[#This Row],[Estado de la Mesa]]="Ocupada",sala[[#This Row],[Hora de Salida]]-sala[[#This Row],[Hora de Llegada]]+15/(24*60),sala[[#This Row],[Hora de Salida]]-sala[[#This Row],[Hora de Llegada]])</f>
        <v>0.14791666667103223</v>
      </c>
      <c r="P117" s="3">
        <f>SUMIF('cocina'!A:A,sala[[#This Row],[Número de Orden]],'cocina'!H:H)/(24*60)</f>
        <v>8.9583333333333334E-2</v>
      </c>
      <c r="Q117" s="3">
        <f>IF((sala[[#This Row],[Tiempo de Permanencia]]-sala[[#This Row],[Tiempo de Preparación]])&gt;0,sala[[#This Row],[Tiempo de Permanencia]]-sala[[#This Row],[Tiempo de Preparación]],0)</f>
        <v>5.8333333337698898E-2</v>
      </c>
      <c r="R117" s="10">
        <f>IF(sala[[#This Row],[Tiempo de degustación]]&gt;0,1,0)</f>
        <v>1</v>
      </c>
      <c r="S117" s="1" t="str">
        <f>WEEKDAY(sala[[#This Row],[Fecha de Factura]],11)&amp;". "&amp;TEXT(sala[[#This Row],[Fecha de Factura]],"dddd")</f>
        <v>6. sábado</v>
      </c>
      <c r="T117" s="4">
        <f>SUMIF('cocina'!A:A,sala[[#This Row],[Número de Orden]],'cocina'!G:G)</f>
        <v>8</v>
      </c>
      <c r="U117" s="4">
        <f>sala[[#This Row],[Tiempo de Preparación]]*24</f>
        <v>2.15</v>
      </c>
      <c r="V117">
        <f>sala[[#This Row],[Cobrada]]*sala[[#This Row],[Monto Total de la Cuenta]]</f>
        <v>269</v>
      </c>
      <c r="W117" s="4">
        <f>sala[[#This Row],[Tiempo de Permanencia]]*24</f>
        <v>3.5500000001047738</v>
      </c>
    </row>
    <row r="118" spans="1:23" x14ac:dyDescent="0.25">
      <c r="A118">
        <v>8</v>
      </c>
      <c r="B118" s="1" t="s">
        <v>160</v>
      </c>
      <c r="C118">
        <v>4</v>
      </c>
      <c r="D118" s="2">
        <v>45017.121527777781</v>
      </c>
      <c r="E118" s="2">
        <v>45017.239583333336</v>
      </c>
      <c r="F118" s="1" t="s">
        <v>13</v>
      </c>
      <c r="G118" s="1" t="s">
        <v>20</v>
      </c>
      <c r="H118" s="1" t="s">
        <v>25</v>
      </c>
      <c r="I118">
        <v>11.65</v>
      </c>
      <c r="J118" s="1" t="s">
        <v>38</v>
      </c>
      <c r="K118">
        <v>117</v>
      </c>
      <c r="L118" s="1" t="s">
        <v>57</v>
      </c>
      <c r="M118" s="1">
        <f>SUMIF('cocina'!A:A,sala[[#This Row],[Número de Orden]],'cocina'!K:K)</f>
        <v>70</v>
      </c>
      <c r="N118" s="2">
        <f>sala[[#This Row],[Hora de Salida]]</f>
        <v>45017.239583333336</v>
      </c>
      <c r="O118" s="3">
        <f>IF(sala[[#This Row],[Estado de la Mesa]]="Ocupada",sala[[#This Row],[Hora de Salida]]-sala[[#This Row],[Hora de Llegada]]+15/(24*60),sala[[#This Row],[Hora de Salida]]-sala[[#This Row],[Hora de Llegada]])</f>
        <v>0.12847222222141377</v>
      </c>
      <c r="P118" s="3">
        <f>SUMIF('cocina'!A:A,sala[[#This Row],[Número de Orden]],'cocina'!H:H)/(24*60)</f>
        <v>5.5555555555555558E-3</v>
      </c>
      <c r="Q118" s="3">
        <f>IF((sala[[#This Row],[Tiempo de Permanencia]]-sala[[#This Row],[Tiempo de Preparación]])&gt;0,sala[[#This Row],[Tiempo de Permanencia]]-sala[[#This Row],[Tiempo de Preparación]],0)</f>
        <v>0.12291666666585822</v>
      </c>
      <c r="R118" s="10">
        <f>IF(sala[[#This Row],[Tiempo de degustación]]&gt;0,1,0)</f>
        <v>1</v>
      </c>
      <c r="S118" s="1" t="str">
        <f>WEEKDAY(sala[[#This Row],[Fecha de Factura]],11)&amp;". "&amp;TEXT(sala[[#This Row],[Fecha de Factura]],"dddd")</f>
        <v>6. sábado</v>
      </c>
      <c r="T118" s="4">
        <f>SUMIF('cocina'!A:A,sala[[#This Row],[Número de Orden]],'cocina'!G:G)</f>
        <v>2</v>
      </c>
      <c r="U118" s="4">
        <f>sala[[#This Row],[Tiempo de Preparación]]*24</f>
        <v>0.13333333333333333</v>
      </c>
      <c r="V118">
        <f>sala[[#This Row],[Cobrada]]*sala[[#This Row],[Monto Total de la Cuenta]]</f>
        <v>70</v>
      </c>
      <c r="W118" s="4">
        <f>sala[[#This Row],[Tiempo de Permanencia]]*24</f>
        <v>3.0833333333139308</v>
      </c>
    </row>
    <row r="119" spans="1:23" x14ac:dyDescent="0.25">
      <c r="A119">
        <v>13</v>
      </c>
      <c r="B119" s="1" t="s">
        <v>161</v>
      </c>
      <c r="C119">
        <v>1</v>
      </c>
      <c r="D119" s="2">
        <v>45017.023611111108</v>
      </c>
      <c r="E119" s="2">
        <v>45017.072916666664</v>
      </c>
      <c r="F119" s="1" t="s">
        <v>29</v>
      </c>
      <c r="G119" s="1" t="s">
        <v>35</v>
      </c>
      <c r="H119" s="1" t="s">
        <v>15</v>
      </c>
      <c r="I119">
        <v>49.32</v>
      </c>
      <c r="J119" s="1" t="s">
        <v>26</v>
      </c>
      <c r="K119">
        <v>118</v>
      </c>
      <c r="L119" s="1" t="s">
        <v>42</v>
      </c>
      <c r="M119" s="1">
        <f>SUMIF('cocina'!A:A,sala[[#This Row],[Número de Orden]],'cocina'!K:K)</f>
        <v>209</v>
      </c>
      <c r="N119" s="2">
        <f>sala[[#This Row],[Hora de Salida]]</f>
        <v>45017.072916666664</v>
      </c>
      <c r="O119" s="3">
        <f>IF(sala[[#This Row],[Estado de la Mesa]]="Ocupada",sala[[#This Row],[Hora de Salida]]-sala[[#This Row],[Hora de Llegada]]+15/(24*60),sala[[#This Row],[Hora de Salida]]-sala[[#This Row],[Hora de Llegada]])</f>
        <v>4.9305555556202307E-2</v>
      </c>
      <c r="P119" s="3">
        <f>SUMIF('cocina'!A:A,sala[[#This Row],[Número de Orden]],'cocina'!H:H)/(24*60)</f>
        <v>9.4444444444444442E-2</v>
      </c>
      <c r="Q119" s="3">
        <f>IF((sala[[#This Row],[Tiempo de Permanencia]]-sala[[#This Row],[Tiempo de Preparación]])&gt;0,sala[[#This Row],[Tiempo de Permanencia]]-sala[[#This Row],[Tiempo de Preparación]],0)</f>
        <v>0</v>
      </c>
      <c r="R119" s="10">
        <f>IF(sala[[#This Row],[Tiempo de degustación]]&gt;0,1,0)</f>
        <v>0</v>
      </c>
      <c r="S119" s="1" t="str">
        <f>WEEKDAY(sala[[#This Row],[Fecha de Factura]],11)&amp;". "&amp;TEXT(sala[[#This Row],[Fecha de Factura]],"dddd")</f>
        <v>6. sábado</v>
      </c>
      <c r="T119" s="4">
        <f>SUMIF('cocina'!A:A,sala[[#This Row],[Número de Orden]],'cocina'!G:G)</f>
        <v>9</v>
      </c>
      <c r="U119" s="4">
        <f>sala[[#This Row],[Tiempo de Preparación]]*24</f>
        <v>2.2666666666666666</v>
      </c>
      <c r="V119">
        <f>sala[[#This Row],[Cobrada]]*sala[[#This Row],[Monto Total de la Cuenta]]</f>
        <v>0</v>
      </c>
      <c r="W119" s="4">
        <f>sala[[#This Row],[Tiempo de Permanencia]]*24</f>
        <v>1.1833333333488554</v>
      </c>
    </row>
    <row r="120" spans="1:23" x14ac:dyDescent="0.25">
      <c r="A120">
        <v>17</v>
      </c>
      <c r="B120" s="1" t="s">
        <v>162</v>
      </c>
      <c r="C120">
        <v>3</v>
      </c>
      <c r="D120" s="2">
        <v>45018.14166666667</v>
      </c>
      <c r="E120" s="2">
        <v>45018.210416666669</v>
      </c>
      <c r="F120" s="1" t="s">
        <v>24</v>
      </c>
      <c r="G120" s="1" t="s">
        <v>20</v>
      </c>
      <c r="H120" s="1" t="s">
        <v>25</v>
      </c>
      <c r="I120">
        <v>11.5</v>
      </c>
      <c r="J120" s="1" t="s">
        <v>16</v>
      </c>
      <c r="K120">
        <v>119</v>
      </c>
      <c r="L120" s="1" t="s">
        <v>33</v>
      </c>
      <c r="M120" s="1">
        <f>SUMIF('cocina'!A:A,sala[[#This Row],[Número de Orden]],'cocina'!K:K)</f>
        <v>134</v>
      </c>
      <c r="N120" s="2">
        <f>sala[[#This Row],[Hora de Salida]]</f>
        <v>45018.210416666669</v>
      </c>
      <c r="O120" s="3">
        <f>IF(sala[[#This Row],[Estado de la Mesa]]="Ocupada",sala[[#This Row],[Hora de Salida]]-sala[[#This Row],[Hora de Llegada]]+15/(24*60),sala[[#This Row],[Hora de Salida]]-sala[[#This Row],[Hora de Llegada]])</f>
        <v>6.8749999998544808E-2</v>
      </c>
      <c r="P120" s="3">
        <f>SUMIF('cocina'!A:A,sala[[#This Row],[Número de Orden]],'cocina'!H:H)/(24*60)</f>
        <v>3.7499999999999999E-2</v>
      </c>
      <c r="Q120" s="3">
        <f>IF((sala[[#This Row],[Tiempo de Permanencia]]-sala[[#This Row],[Tiempo de Preparación]])&gt;0,sala[[#This Row],[Tiempo de Permanencia]]-sala[[#This Row],[Tiempo de Preparación]],0)</f>
        <v>3.124999999854481E-2</v>
      </c>
      <c r="R120" s="10">
        <f>IF(sala[[#This Row],[Tiempo de degustación]]&gt;0,1,0)</f>
        <v>1</v>
      </c>
      <c r="S120" s="1" t="str">
        <f>WEEKDAY(sala[[#This Row],[Fecha de Factura]],11)&amp;". "&amp;TEXT(sala[[#This Row],[Fecha de Factura]],"dddd")</f>
        <v>7. domingo</v>
      </c>
      <c r="T120" s="4">
        <f>SUMIF('cocina'!A:A,sala[[#This Row],[Número de Orden]],'cocina'!G:G)</f>
        <v>5</v>
      </c>
      <c r="U120" s="4">
        <f>sala[[#This Row],[Tiempo de Preparación]]*24</f>
        <v>0.89999999999999991</v>
      </c>
      <c r="V120">
        <f>sala[[#This Row],[Cobrada]]*sala[[#This Row],[Monto Total de la Cuenta]]</f>
        <v>134</v>
      </c>
      <c r="W120" s="4">
        <f>sala[[#This Row],[Tiempo de Permanencia]]*24</f>
        <v>1.6499999999650754</v>
      </c>
    </row>
    <row r="121" spans="1:23" x14ac:dyDescent="0.25">
      <c r="A121">
        <v>4</v>
      </c>
      <c r="B121" s="1" t="s">
        <v>163</v>
      </c>
      <c r="C121">
        <v>2</v>
      </c>
      <c r="D121" s="2">
        <v>45018.026388888888</v>
      </c>
      <c r="E121" s="2">
        <v>45018.070833333331</v>
      </c>
      <c r="F121" s="1" t="s">
        <v>19</v>
      </c>
      <c r="G121" s="1" t="s">
        <v>14</v>
      </c>
      <c r="H121" s="1" t="s">
        <v>21</v>
      </c>
      <c r="I121">
        <v>12.51</v>
      </c>
      <c r="J121" s="1" t="s">
        <v>16</v>
      </c>
      <c r="K121">
        <v>120</v>
      </c>
      <c r="L121" s="1" t="s">
        <v>44</v>
      </c>
      <c r="M121" s="1">
        <f>SUMIF('cocina'!A:A,sala[[#This Row],[Número de Orden]],'cocina'!K:K)</f>
        <v>145</v>
      </c>
      <c r="N121" s="2">
        <f>sala[[#This Row],[Hora de Salida]]</f>
        <v>45018.070833333331</v>
      </c>
      <c r="O121" s="3">
        <f>IF(sala[[#This Row],[Estado de la Mesa]]="Ocupada",sala[[#This Row],[Hora de Salida]]-sala[[#This Row],[Hora de Llegada]]+15/(24*60),sala[[#This Row],[Hora de Salida]]-sala[[#This Row],[Hora de Llegada]])</f>
        <v>4.4444444443797693E-2</v>
      </c>
      <c r="P121" s="3">
        <f>SUMIF('cocina'!A:A,sala[[#This Row],[Número de Orden]],'cocina'!H:H)/(24*60)</f>
        <v>6.7361111111111108E-2</v>
      </c>
      <c r="Q121" s="3">
        <f>IF((sala[[#This Row],[Tiempo de Permanencia]]-sala[[#This Row],[Tiempo de Preparación]])&gt;0,sala[[#This Row],[Tiempo de Permanencia]]-sala[[#This Row],[Tiempo de Preparación]],0)</f>
        <v>0</v>
      </c>
      <c r="R121" s="10">
        <f>IF(sala[[#This Row],[Tiempo de degustación]]&gt;0,1,0)</f>
        <v>0</v>
      </c>
      <c r="S121" s="1" t="str">
        <f>WEEKDAY(sala[[#This Row],[Fecha de Factura]],11)&amp;". "&amp;TEXT(sala[[#This Row],[Fecha de Factura]],"dddd")</f>
        <v>7. domingo</v>
      </c>
      <c r="T121" s="4">
        <f>SUMIF('cocina'!A:A,sala[[#This Row],[Número de Orden]],'cocina'!G:G)</f>
        <v>5</v>
      </c>
      <c r="U121" s="4">
        <f>sala[[#This Row],[Tiempo de Preparación]]*24</f>
        <v>1.6166666666666667</v>
      </c>
      <c r="V121">
        <f>sala[[#This Row],[Cobrada]]*sala[[#This Row],[Monto Total de la Cuenta]]</f>
        <v>0</v>
      </c>
      <c r="W121" s="4">
        <f>sala[[#This Row],[Tiempo de Permanencia]]*24</f>
        <v>1.0666666666511446</v>
      </c>
    </row>
    <row r="122" spans="1:23" x14ac:dyDescent="0.25">
      <c r="A122">
        <v>5</v>
      </c>
      <c r="B122" s="1" t="s">
        <v>164</v>
      </c>
      <c r="C122">
        <v>4</v>
      </c>
      <c r="D122" s="2">
        <v>45018.15625</v>
      </c>
      <c r="E122" s="2">
        <v>45018.259027777778</v>
      </c>
      <c r="F122" s="1" t="s">
        <v>32</v>
      </c>
      <c r="G122" s="1" t="s">
        <v>14</v>
      </c>
      <c r="H122" s="1" t="s">
        <v>25</v>
      </c>
      <c r="I122">
        <v>12.3</v>
      </c>
      <c r="J122" s="1" t="s">
        <v>16</v>
      </c>
      <c r="K122">
        <v>121</v>
      </c>
      <c r="L122" s="1" t="s">
        <v>30</v>
      </c>
      <c r="M122" s="1">
        <f>SUMIF('cocina'!A:A,sala[[#This Row],[Número de Orden]],'cocina'!K:K)</f>
        <v>52</v>
      </c>
      <c r="N122" s="2">
        <f>sala[[#This Row],[Hora de Salida]]</f>
        <v>45018.259027777778</v>
      </c>
      <c r="O122" s="3">
        <f>IF(sala[[#This Row],[Estado de la Mesa]]="Ocupada",sala[[#This Row],[Hora de Salida]]-sala[[#This Row],[Hora de Llegada]]+15/(24*60),sala[[#This Row],[Hora de Salida]]-sala[[#This Row],[Hora de Llegada]])</f>
        <v>0.10277777777810115</v>
      </c>
      <c r="P122" s="3">
        <f>SUMIF('cocina'!A:A,sala[[#This Row],[Número de Orden]],'cocina'!H:H)/(24*60)</f>
        <v>2.6388888888888889E-2</v>
      </c>
      <c r="Q122" s="3">
        <f>IF((sala[[#This Row],[Tiempo de Permanencia]]-sala[[#This Row],[Tiempo de Preparación]])&gt;0,sala[[#This Row],[Tiempo de Permanencia]]-sala[[#This Row],[Tiempo de Preparación]],0)</f>
        <v>7.6388888889212261E-2</v>
      </c>
      <c r="R122" s="10">
        <f>IF(sala[[#This Row],[Tiempo de degustación]]&gt;0,1,0)</f>
        <v>1</v>
      </c>
      <c r="S122" s="1" t="str">
        <f>WEEKDAY(sala[[#This Row],[Fecha de Factura]],11)&amp;". "&amp;TEXT(sala[[#This Row],[Fecha de Factura]],"dddd")</f>
        <v>7. domingo</v>
      </c>
      <c r="T122" s="4">
        <f>SUMIF('cocina'!A:A,sala[[#This Row],[Número de Orden]],'cocina'!G:G)</f>
        <v>2</v>
      </c>
      <c r="U122" s="4">
        <f>sala[[#This Row],[Tiempo de Preparación]]*24</f>
        <v>0.6333333333333333</v>
      </c>
      <c r="V122">
        <f>sala[[#This Row],[Cobrada]]*sala[[#This Row],[Monto Total de la Cuenta]]</f>
        <v>52</v>
      </c>
      <c r="W122" s="4">
        <f>sala[[#This Row],[Tiempo de Permanencia]]*24</f>
        <v>2.4666666666744277</v>
      </c>
    </row>
    <row r="123" spans="1:23" x14ac:dyDescent="0.25">
      <c r="A123">
        <v>6</v>
      </c>
      <c r="B123" s="1" t="s">
        <v>166</v>
      </c>
      <c r="C123">
        <v>6</v>
      </c>
      <c r="D123" s="2">
        <v>45018.057638888888</v>
      </c>
      <c r="E123" s="2">
        <v>45018.116666666669</v>
      </c>
      <c r="F123" s="1" t="s">
        <v>19</v>
      </c>
      <c r="G123" s="1" t="s">
        <v>14</v>
      </c>
      <c r="H123" s="1" t="s">
        <v>15</v>
      </c>
      <c r="I123">
        <v>20.38</v>
      </c>
      <c r="J123" s="1" t="s">
        <v>38</v>
      </c>
      <c r="K123">
        <v>122</v>
      </c>
      <c r="L123" s="1" t="s">
        <v>22</v>
      </c>
      <c r="M123" s="1">
        <f>SUMIF('cocina'!A:A,sala[[#This Row],[Número de Orden]],'cocina'!K:K)</f>
        <v>105</v>
      </c>
      <c r="N123" s="2">
        <f>sala[[#This Row],[Hora de Salida]]</f>
        <v>45018.116666666669</v>
      </c>
      <c r="O123" s="3">
        <f>IF(sala[[#This Row],[Estado de la Mesa]]="Ocupada",sala[[#This Row],[Hora de Salida]]-sala[[#This Row],[Hora de Llegada]]+15/(24*60),sala[[#This Row],[Hora de Salida]]-sala[[#This Row],[Hora de Llegada]])</f>
        <v>6.9444444447678208E-2</v>
      </c>
      <c r="P123" s="3">
        <f>SUMIF('cocina'!A:A,sala[[#This Row],[Número de Orden]],'cocina'!H:H)/(24*60)</f>
        <v>2.2222222222222223E-2</v>
      </c>
      <c r="Q123" s="3">
        <f>IF((sala[[#This Row],[Tiempo de Permanencia]]-sala[[#This Row],[Tiempo de Preparación]])&gt;0,sala[[#This Row],[Tiempo de Permanencia]]-sala[[#This Row],[Tiempo de Preparación]],0)</f>
        <v>4.7222222225455981E-2</v>
      </c>
      <c r="R123" s="10">
        <f>IF(sala[[#This Row],[Tiempo de degustación]]&gt;0,1,0)</f>
        <v>1</v>
      </c>
      <c r="S123" s="1" t="str">
        <f>WEEKDAY(sala[[#This Row],[Fecha de Factura]],11)&amp;". "&amp;TEXT(sala[[#This Row],[Fecha de Factura]],"dddd")</f>
        <v>7. domingo</v>
      </c>
      <c r="T123" s="4">
        <f>SUMIF('cocina'!A:A,sala[[#This Row],[Número de Orden]],'cocina'!G:G)</f>
        <v>3</v>
      </c>
      <c r="U123" s="4">
        <f>sala[[#This Row],[Tiempo de Preparación]]*24</f>
        <v>0.53333333333333333</v>
      </c>
      <c r="V123">
        <f>sala[[#This Row],[Cobrada]]*sala[[#This Row],[Monto Total de la Cuenta]]</f>
        <v>105</v>
      </c>
      <c r="W123" s="4">
        <f>sala[[#This Row],[Tiempo de Permanencia]]*24</f>
        <v>1.6666666667442769</v>
      </c>
    </row>
    <row r="124" spans="1:23" x14ac:dyDescent="0.25">
      <c r="A124">
        <v>16</v>
      </c>
      <c r="B124" s="1" t="s">
        <v>167</v>
      </c>
      <c r="C124">
        <v>6</v>
      </c>
      <c r="D124" s="2">
        <v>45018.131249999999</v>
      </c>
      <c r="E124" s="2">
        <v>45018.173611111109</v>
      </c>
      <c r="F124" s="1" t="s">
        <v>32</v>
      </c>
      <c r="G124" s="1" t="s">
        <v>14</v>
      </c>
      <c r="H124" s="1" t="s">
        <v>15</v>
      </c>
      <c r="I124">
        <v>46.88</v>
      </c>
      <c r="J124" s="1" t="s">
        <v>16</v>
      </c>
      <c r="K124">
        <v>123</v>
      </c>
      <c r="L124" s="1" t="s">
        <v>69</v>
      </c>
      <c r="M124" s="1">
        <f>SUMIF('cocina'!A:A,sala[[#This Row],[Número de Orden]],'cocina'!K:K)</f>
        <v>24</v>
      </c>
      <c r="N124" s="2">
        <f>sala[[#This Row],[Hora de Salida]]</f>
        <v>45018.173611111109</v>
      </c>
      <c r="O124" s="3">
        <f>IF(sala[[#This Row],[Estado de la Mesa]]="Ocupada",sala[[#This Row],[Hora de Salida]]-sala[[#This Row],[Hora de Llegada]]+15/(24*60),sala[[#This Row],[Hora de Salida]]-sala[[#This Row],[Hora de Llegada]])</f>
        <v>4.2361111110949423E-2</v>
      </c>
      <c r="P124" s="3">
        <f>SUMIF('cocina'!A:A,sala[[#This Row],[Número de Orden]],'cocina'!H:H)/(24*60)</f>
        <v>2.2916666666666665E-2</v>
      </c>
      <c r="Q124" s="3">
        <f>IF((sala[[#This Row],[Tiempo de Permanencia]]-sala[[#This Row],[Tiempo de Preparación]])&gt;0,sala[[#This Row],[Tiempo de Permanencia]]-sala[[#This Row],[Tiempo de Preparación]],0)</f>
        <v>1.9444444444282758E-2</v>
      </c>
      <c r="R124" s="10">
        <f>IF(sala[[#This Row],[Tiempo de degustación]]&gt;0,1,0)</f>
        <v>1</v>
      </c>
      <c r="S124" s="1" t="str">
        <f>WEEKDAY(sala[[#This Row],[Fecha de Factura]],11)&amp;". "&amp;TEXT(sala[[#This Row],[Fecha de Factura]],"dddd")</f>
        <v>7. domingo</v>
      </c>
      <c r="T124" s="4">
        <f>SUMIF('cocina'!A:A,sala[[#This Row],[Número de Orden]],'cocina'!G:G)</f>
        <v>1</v>
      </c>
      <c r="U124" s="4">
        <f>sala[[#This Row],[Tiempo de Preparación]]*24</f>
        <v>0.54999999999999993</v>
      </c>
      <c r="V124">
        <f>sala[[#This Row],[Cobrada]]*sala[[#This Row],[Monto Total de la Cuenta]]</f>
        <v>24</v>
      </c>
      <c r="W124" s="4">
        <f>sala[[#This Row],[Tiempo de Permanencia]]*24</f>
        <v>1.0166666666627862</v>
      </c>
    </row>
    <row r="125" spans="1:23" x14ac:dyDescent="0.25">
      <c r="A125">
        <v>16</v>
      </c>
      <c r="B125" s="1" t="s">
        <v>169</v>
      </c>
      <c r="C125">
        <v>5</v>
      </c>
      <c r="D125" s="2">
        <v>45018.152083333334</v>
      </c>
      <c r="E125" s="2">
        <v>45018.223611111112</v>
      </c>
      <c r="F125" s="1" t="s">
        <v>13</v>
      </c>
      <c r="G125" s="1" t="s">
        <v>14</v>
      </c>
      <c r="H125" s="1" t="s">
        <v>15</v>
      </c>
      <c r="I125">
        <v>10.85</v>
      </c>
      <c r="J125" s="1" t="s">
        <v>26</v>
      </c>
      <c r="K125">
        <v>124</v>
      </c>
      <c r="L125" s="1" t="s">
        <v>17</v>
      </c>
      <c r="M125" s="1">
        <f>SUMIF('cocina'!A:A,sala[[#This Row],[Número de Orden]],'cocina'!K:K)</f>
        <v>222</v>
      </c>
      <c r="N125" s="2">
        <f>sala[[#This Row],[Hora de Salida]]</f>
        <v>45018.223611111112</v>
      </c>
      <c r="O125" s="3">
        <f>IF(sala[[#This Row],[Estado de la Mesa]]="Ocupada",sala[[#This Row],[Hora de Salida]]-sala[[#This Row],[Hora de Llegada]]+15/(24*60),sala[[#This Row],[Hora de Salida]]-sala[[#This Row],[Hora de Llegada]])</f>
        <v>7.1527777778101154E-2</v>
      </c>
      <c r="P125" s="3">
        <f>SUMIF('cocina'!A:A,sala[[#This Row],[Número de Orden]],'cocina'!H:H)/(24*60)</f>
        <v>9.583333333333334E-2</v>
      </c>
      <c r="Q125" s="3">
        <f>IF((sala[[#This Row],[Tiempo de Permanencia]]-sala[[#This Row],[Tiempo de Preparación]])&gt;0,sala[[#This Row],[Tiempo de Permanencia]]-sala[[#This Row],[Tiempo de Preparación]],0)</f>
        <v>0</v>
      </c>
      <c r="R125" s="10">
        <f>IF(sala[[#This Row],[Tiempo de degustación]]&gt;0,1,0)</f>
        <v>0</v>
      </c>
      <c r="S125" s="1" t="str">
        <f>WEEKDAY(sala[[#This Row],[Fecha de Factura]],11)&amp;". "&amp;TEXT(sala[[#This Row],[Fecha de Factura]],"dddd")</f>
        <v>7. domingo</v>
      </c>
      <c r="T125" s="4">
        <f>SUMIF('cocina'!A:A,sala[[#This Row],[Número de Orden]],'cocina'!G:G)</f>
        <v>8</v>
      </c>
      <c r="U125" s="4">
        <f>sala[[#This Row],[Tiempo de Preparación]]*24</f>
        <v>2.3000000000000003</v>
      </c>
      <c r="V125">
        <f>sala[[#This Row],[Cobrada]]*sala[[#This Row],[Monto Total de la Cuenta]]</f>
        <v>0</v>
      </c>
      <c r="W125" s="4">
        <f>sala[[#This Row],[Tiempo de Permanencia]]*24</f>
        <v>1.7166666666744277</v>
      </c>
    </row>
    <row r="126" spans="1:23" x14ac:dyDescent="0.25">
      <c r="A126">
        <v>14</v>
      </c>
      <c r="B126" s="1" t="s">
        <v>170</v>
      </c>
      <c r="C126">
        <v>2</v>
      </c>
      <c r="D126" s="2">
        <v>45018.12222222222</v>
      </c>
      <c r="E126" s="2">
        <v>45018.259027777778</v>
      </c>
      <c r="F126" s="1" t="s">
        <v>13</v>
      </c>
      <c r="G126" s="1" t="s">
        <v>14</v>
      </c>
      <c r="H126" s="1" t="s">
        <v>25</v>
      </c>
      <c r="I126">
        <v>24.66</v>
      </c>
      <c r="J126" s="1" t="s">
        <v>26</v>
      </c>
      <c r="K126">
        <v>125</v>
      </c>
      <c r="L126" s="1" t="s">
        <v>42</v>
      </c>
      <c r="M126" s="1">
        <f>SUMIF('cocina'!A:A,sala[[#This Row],[Número de Orden]],'cocina'!K:K)</f>
        <v>184</v>
      </c>
      <c r="N126" s="2">
        <f>sala[[#This Row],[Hora de Salida]]</f>
        <v>45018.259027777778</v>
      </c>
      <c r="O126" s="3">
        <f>IF(sala[[#This Row],[Estado de la Mesa]]="Ocupada",sala[[#This Row],[Hora de Salida]]-sala[[#This Row],[Hora de Llegada]]+15/(24*60),sala[[#This Row],[Hora de Salida]]-sala[[#This Row],[Hora de Llegada]])</f>
        <v>0.1368055555576575</v>
      </c>
      <c r="P126" s="3">
        <f>SUMIF('cocina'!A:A,sala[[#This Row],[Número de Orden]],'cocina'!H:H)/(24*60)</f>
        <v>5.8333333333333334E-2</v>
      </c>
      <c r="Q126" s="3">
        <f>IF((sala[[#This Row],[Tiempo de Permanencia]]-sala[[#This Row],[Tiempo de Preparación]])&gt;0,sala[[#This Row],[Tiempo de Permanencia]]-sala[[#This Row],[Tiempo de Preparación]],0)</f>
        <v>7.8472222224324165E-2</v>
      </c>
      <c r="R126" s="10">
        <f>IF(sala[[#This Row],[Tiempo de degustación]]&gt;0,1,0)</f>
        <v>1</v>
      </c>
      <c r="S126" s="1" t="str">
        <f>WEEKDAY(sala[[#This Row],[Fecha de Factura]],11)&amp;". "&amp;TEXT(sala[[#This Row],[Fecha de Factura]],"dddd")</f>
        <v>7. domingo</v>
      </c>
      <c r="T126" s="4">
        <f>SUMIF('cocina'!A:A,sala[[#This Row],[Número de Orden]],'cocina'!G:G)</f>
        <v>7</v>
      </c>
      <c r="U126" s="4">
        <f>sala[[#This Row],[Tiempo de Preparación]]*24</f>
        <v>1.4</v>
      </c>
      <c r="V126">
        <f>sala[[#This Row],[Cobrada]]*sala[[#This Row],[Monto Total de la Cuenta]]</f>
        <v>184</v>
      </c>
      <c r="W126" s="4">
        <f>sala[[#This Row],[Tiempo de Permanencia]]*24</f>
        <v>3.28333333338378</v>
      </c>
    </row>
    <row r="127" spans="1:23" x14ac:dyDescent="0.25">
      <c r="A127">
        <v>18</v>
      </c>
      <c r="B127" s="1" t="s">
        <v>171</v>
      </c>
      <c r="C127">
        <v>3</v>
      </c>
      <c r="D127" s="2">
        <v>45018.114583333336</v>
      </c>
      <c r="E127" s="2">
        <v>45018.216666666667</v>
      </c>
      <c r="F127" s="1" t="s">
        <v>19</v>
      </c>
      <c r="G127" s="1" t="s">
        <v>14</v>
      </c>
      <c r="H127" s="1" t="s">
        <v>25</v>
      </c>
      <c r="I127">
        <v>41.82</v>
      </c>
      <c r="J127" s="1" t="s">
        <v>26</v>
      </c>
      <c r="K127">
        <v>126</v>
      </c>
      <c r="L127" s="1" t="s">
        <v>33</v>
      </c>
      <c r="M127" s="1">
        <f>SUMIF('cocina'!A:A,sala[[#This Row],[Número de Orden]],'cocina'!K:K)</f>
        <v>165</v>
      </c>
      <c r="N127" s="2">
        <f>sala[[#This Row],[Hora de Salida]]</f>
        <v>45018.216666666667</v>
      </c>
      <c r="O127" s="3">
        <f>IF(sala[[#This Row],[Estado de la Mesa]]="Ocupada",sala[[#This Row],[Hora de Salida]]-sala[[#This Row],[Hora de Llegada]]+15/(24*60),sala[[#This Row],[Hora de Salida]]-sala[[#This Row],[Hora de Llegada]])</f>
        <v>0.10208333333139308</v>
      </c>
      <c r="P127" s="3">
        <f>SUMIF('cocina'!A:A,sala[[#This Row],[Número de Orden]],'cocina'!H:H)/(24*60)</f>
        <v>9.6527777777777782E-2</v>
      </c>
      <c r="Q127" s="3">
        <f>IF((sala[[#This Row],[Tiempo de Permanencia]]-sala[[#This Row],[Tiempo de Preparación]])&gt;0,sala[[#This Row],[Tiempo de Permanencia]]-sala[[#This Row],[Tiempo de Preparación]],0)</f>
        <v>5.5555555536152962E-3</v>
      </c>
      <c r="R127" s="10">
        <f>IF(sala[[#This Row],[Tiempo de degustación]]&gt;0,1,0)</f>
        <v>1</v>
      </c>
      <c r="S127" s="1" t="str">
        <f>WEEKDAY(sala[[#This Row],[Fecha de Factura]],11)&amp;". "&amp;TEXT(sala[[#This Row],[Fecha de Factura]],"dddd")</f>
        <v>7. domingo</v>
      </c>
      <c r="T127" s="4">
        <f>SUMIF('cocina'!A:A,sala[[#This Row],[Número de Orden]],'cocina'!G:G)</f>
        <v>6</v>
      </c>
      <c r="U127" s="4">
        <f>sala[[#This Row],[Tiempo de Preparación]]*24</f>
        <v>2.3166666666666669</v>
      </c>
      <c r="V127">
        <f>sala[[#This Row],[Cobrada]]*sala[[#This Row],[Monto Total de la Cuenta]]</f>
        <v>165</v>
      </c>
      <c r="W127" s="4">
        <f>sala[[#This Row],[Tiempo de Permanencia]]*24</f>
        <v>2.4499999999534339</v>
      </c>
    </row>
    <row r="128" spans="1:23" x14ac:dyDescent="0.25">
      <c r="A128">
        <v>6</v>
      </c>
      <c r="B128" s="1" t="s">
        <v>172</v>
      </c>
      <c r="C128">
        <v>4</v>
      </c>
      <c r="D128" s="2">
        <v>45018.029166666667</v>
      </c>
      <c r="E128" s="2">
        <v>45018.102777777778</v>
      </c>
      <c r="F128" s="1" t="s">
        <v>32</v>
      </c>
      <c r="G128" s="1" t="s">
        <v>14</v>
      </c>
      <c r="H128" s="1" t="s">
        <v>25</v>
      </c>
      <c r="I128">
        <v>32.82</v>
      </c>
      <c r="J128" s="1" t="s">
        <v>26</v>
      </c>
      <c r="K128">
        <v>127</v>
      </c>
      <c r="L128" s="1" t="s">
        <v>69</v>
      </c>
      <c r="M128" s="1">
        <f>SUMIF('cocina'!A:A,sala[[#This Row],[Número de Orden]],'cocina'!K:K)</f>
        <v>72</v>
      </c>
      <c r="N128" s="2">
        <f>sala[[#This Row],[Hora de Salida]]</f>
        <v>45018.102777777778</v>
      </c>
      <c r="O128" s="3">
        <f>IF(sala[[#This Row],[Estado de la Mesa]]="Ocupada",sala[[#This Row],[Hora de Salida]]-sala[[#This Row],[Hora de Llegada]]+15/(24*60),sala[[#This Row],[Hora de Salida]]-sala[[#This Row],[Hora de Llegada]])</f>
        <v>7.3611111110949423E-2</v>
      </c>
      <c r="P128" s="3">
        <f>SUMIF('cocina'!A:A,sala[[#This Row],[Número de Orden]],'cocina'!H:H)/(24*60)</f>
        <v>2.0833333333333332E-2</v>
      </c>
      <c r="Q128" s="3">
        <f>IF((sala[[#This Row],[Tiempo de Permanencia]]-sala[[#This Row],[Tiempo de Preparación]])&gt;0,sala[[#This Row],[Tiempo de Permanencia]]-sala[[#This Row],[Tiempo de Preparación]],0)</f>
        <v>5.2777777777616094E-2</v>
      </c>
      <c r="R128" s="10">
        <f>IF(sala[[#This Row],[Tiempo de degustación]]&gt;0,1,0)</f>
        <v>1</v>
      </c>
      <c r="S128" s="1" t="str">
        <f>WEEKDAY(sala[[#This Row],[Fecha de Factura]],11)&amp;". "&amp;TEXT(sala[[#This Row],[Fecha de Factura]],"dddd")</f>
        <v>7. domingo</v>
      </c>
      <c r="T128" s="4">
        <f>SUMIF('cocina'!A:A,sala[[#This Row],[Número de Orden]],'cocina'!G:G)</f>
        <v>2</v>
      </c>
      <c r="U128" s="4">
        <f>sala[[#This Row],[Tiempo de Preparación]]*24</f>
        <v>0.5</v>
      </c>
      <c r="V128">
        <f>sala[[#This Row],[Cobrada]]*sala[[#This Row],[Monto Total de la Cuenta]]</f>
        <v>72</v>
      </c>
      <c r="W128" s="4">
        <f>sala[[#This Row],[Tiempo de Permanencia]]*24</f>
        <v>1.7666666666627862</v>
      </c>
    </row>
    <row r="129" spans="1:23" x14ac:dyDescent="0.25">
      <c r="A129">
        <v>2</v>
      </c>
      <c r="B129" s="1" t="s">
        <v>173</v>
      </c>
      <c r="C129">
        <v>5</v>
      </c>
      <c r="D129" s="2">
        <v>45018.063194444447</v>
      </c>
      <c r="E129" s="2">
        <v>45018.144444444442</v>
      </c>
      <c r="F129" s="1" t="s">
        <v>24</v>
      </c>
      <c r="G129" s="1" t="s">
        <v>14</v>
      </c>
      <c r="H129" s="1" t="s">
        <v>21</v>
      </c>
      <c r="I129">
        <v>49.36</v>
      </c>
      <c r="J129" s="1" t="s">
        <v>38</v>
      </c>
      <c r="K129">
        <v>128</v>
      </c>
      <c r="L129" s="1" t="s">
        <v>44</v>
      </c>
      <c r="M129" s="1">
        <f>SUMIF('cocina'!A:A,sala[[#This Row],[Número de Orden]],'cocina'!K:K)</f>
        <v>239</v>
      </c>
      <c r="N129" s="2">
        <f>sala[[#This Row],[Hora de Salida]]</f>
        <v>45018.144444444442</v>
      </c>
      <c r="O129" s="3">
        <f>IF(sala[[#This Row],[Estado de la Mesa]]="Ocupada",sala[[#This Row],[Hora de Salida]]-sala[[#This Row],[Hora de Llegada]]+15/(24*60),sala[[#This Row],[Hora de Salida]]-sala[[#This Row],[Hora de Llegada]])</f>
        <v>9.1666666662301097E-2</v>
      </c>
      <c r="P129" s="3">
        <f>SUMIF('cocina'!A:A,sala[[#This Row],[Número de Orden]],'cocina'!H:H)/(24*60)</f>
        <v>0.11944444444444445</v>
      </c>
      <c r="Q129" s="3">
        <f>IF((sala[[#This Row],[Tiempo de Permanencia]]-sala[[#This Row],[Tiempo de Preparación]])&gt;0,sala[[#This Row],[Tiempo de Permanencia]]-sala[[#This Row],[Tiempo de Preparación]],0)</f>
        <v>0</v>
      </c>
      <c r="R129" s="10">
        <f>IF(sala[[#This Row],[Tiempo de degustación]]&gt;0,1,0)</f>
        <v>0</v>
      </c>
      <c r="S129" s="1" t="str">
        <f>WEEKDAY(sala[[#This Row],[Fecha de Factura]],11)&amp;". "&amp;TEXT(sala[[#This Row],[Fecha de Factura]],"dddd")</f>
        <v>7. domingo</v>
      </c>
      <c r="T129" s="4">
        <f>SUMIF('cocina'!A:A,sala[[#This Row],[Número de Orden]],'cocina'!G:G)</f>
        <v>10</v>
      </c>
      <c r="U129" s="4">
        <f>sala[[#This Row],[Tiempo de Preparación]]*24</f>
        <v>2.8666666666666667</v>
      </c>
      <c r="V129">
        <f>sala[[#This Row],[Cobrada]]*sala[[#This Row],[Monto Total de la Cuenta]]</f>
        <v>0</v>
      </c>
      <c r="W129" s="4">
        <f>sala[[#This Row],[Tiempo de Permanencia]]*24</f>
        <v>2.1999999998952262</v>
      </c>
    </row>
    <row r="130" spans="1:23" x14ac:dyDescent="0.25">
      <c r="A130">
        <v>16</v>
      </c>
      <c r="B130" s="1" t="s">
        <v>174</v>
      </c>
      <c r="C130">
        <v>5</v>
      </c>
      <c r="D130" s="2">
        <v>45018.02847222222</v>
      </c>
      <c r="E130" s="2">
        <v>45018.111805555556</v>
      </c>
      <c r="F130" s="1" t="s">
        <v>24</v>
      </c>
      <c r="G130" s="1" t="s">
        <v>14</v>
      </c>
      <c r="H130" s="1" t="s">
        <v>25</v>
      </c>
      <c r="I130">
        <v>49.3</v>
      </c>
      <c r="J130" s="1" t="s">
        <v>16</v>
      </c>
      <c r="K130">
        <v>129</v>
      </c>
      <c r="L130" s="1" t="s">
        <v>33</v>
      </c>
      <c r="M130" s="1">
        <f>SUMIF('cocina'!A:A,sala[[#This Row],[Número de Orden]],'cocina'!K:K)</f>
        <v>106</v>
      </c>
      <c r="N130" s="2">
        <f>sala[[#This Row],[Hora de Salida]]</f>
        <v>45018.111805555556</v>
      </c>
      <c r="O130" s="3">
        <f>IF(sala[[#This Row],[Estado de la Mesa]]="Ocupada",sala[[#This Row],[Hora de Salida]]-sala[[#This Row],[Hora de Llegada]]+15/(24*60),sala[[#This Row],[Hora de Salida]]-sala[[#This Row],[Hora de Llegada]])</f>
        <v>8.3333333335758653E-2</v>
      </c>
      <c r="P130" s="3">
        <f>SUMIF('cocina'!A:A,sala[[#This Row],[Número de Orden]],'cocina'!H:H)/(24*60)</f>
        <v>5.5555555555555552E-2</v>
      </c>
      <c r="Q130" s="3">
        <f>IF((sala[[#This Row],[Tiempo de Permanencia]]-sala[[#This Row],[Tiempo de Preparación]])&gt;0,sala[[#This Row],[Tiempo de Permanencia]]-sala[[#This Row],[Tiempo de Preparación]],0)</f>
        <v>2.77777777802031E-2</v>
      </c>
      <c r="R130" s="10">
        <f>IF(sala[[#This Row],[Tiempo de degustación]]&gt;0,1,0)</f>
        <v>1</v>
      </c>
      <c r="S130" s="1" t="str">
        <f>WEEKDAY(sala[[#This Row],[Fecha de Factura]],11)&amp;". "&amp;TEXT(sala[[#This Row],[Fecha de Factura]],"dddd")</f>
        <v>7. domingo</v>
      </c>
      <c r="T130" s="4">
        <f>SUMIF('cocina'!A:A,sala[[#This Row],[Número de Orden]],'cocina'!G:G)</f>
        <v>5</v>
      </c>
      <c r="U130" s="4">
        <f>sala[[#This Row],[Tiempo de Preparación]]*24</f>
        <v>1.3333333333333333</v>
      </c>
      <c r="V130">
        <f>sala[[#This Row],[Cobrada]]*sala[[#This Row],[Monto Total de la Cuenta]]</f>
        <v>106</v>
      </c>
      <c r="W130" s="4">
        <f>sala[[#This Row],[Tiempo de Permanencia]]*24</f>
        <v>2.0000000000582077</v>
      </c>
    </row>
    <row r="131" spans="1:23" x14ac:dyDescent="0.25">
      <c r="A131">
        <v>10</v>
      </c>
      <c r="B131" s="1" t="s">
        <v>175</v>
      </c>
      <c r="C131">
        <v>4</v>
      </c>
      <c r="D131" s="2">
        <v>45018.018055555556</v>
      </c>
      <c r="E131" s="2">
        <v>45018.063888888886</v>
      </c>
      <c r="F131" s="1" t="s">
        <v>24</v>
      </c>
      <c r="G131" s="1" t="s">
        <v>14</v>
      </c>
      <c r="H131" s="1" t="s">
        <v>25</v>
      </c>
      <c r="I131">
        <v>38.130000000000003</v>
      </c>
      <c r="J131" s="1" t="s">
        <v>26</v>
      </c>
      <c r="K131">
        <v>130</v>
      </c>
      <c r="L131" s="1" t="s">
        <v>22</v>
      </c>
      <c r="M131" s="1">
        <f>SUMIF('cocina'!A:A,sala[[#This Row],[Número de Orden]],'cocina'!K:K)</f>
        <v>35</v>
      </c>
      <c r="N131" s="2">
        <f>sala[[#This Row],[Hora de Salida]]</f>
        <v>45018.063888888886</v>
      </c>
      <c r="O131" s="3">
        <f>IF(sala[[#This Row],[Estado de la Mesa]]="Ocupada",sala[[#This Row],[Hora de Salida]]-sala[[#This Row],[Hora de Llegada]]+15/(24*60),sala[[#This Row],[Hora de Salida]]-sala[[#This Row],[Hora de Llegada]])</f>
        <v>4.5833333329937886E-2</v>
      </c>
      <c r="P131" s="3">
        <f>SUMIF('cocina'!A:A,sala[[#This Row],[Número de Orden]],'cocina'!H:H)/(24*60)</f>
        <v>1.7361111111111112E-2</v>
      </c>
      <c r="Q131" s="3">
        <f>IF((sala[[#This Row],[Tiempo de Permanencia]]-sala[[#This Row],[Tiempo de Preparación]])&gt;0,sala[[#This Row],[Tiempo de Permanencia]]-sala[[#This Row],[Tiempo de Preparación]],0)</f>
        <v>2.8472222218826775E-2</v>
      </c>
      <c r="R131" s="10">
        <f>IF(sala[[#This Row],[Tiempo de degustación]]&gt;0,1,0)</f>
        <v>1</v>
      </c>
      <c r="S131" s="1" t="str">
        <f>WEEKDAY(sala[[#This Row],[Fecha de Factura]],11)&amp;". "&amp;TEXT(sala[[#This Row],[Fecha de Factura]],"dddd")</f>
        <v>7. domingo</v>
      </c>
      <c r="T131" s="4">
        <f>SUMIF('cocina'!A:A,sala[[#This Row],[Número de Orden]],'cocina'!G:G)</f>
        <v>1</v>
      </c>
      <c r="U131" s="4">
        <f>sala[[#This Row],[Tiempo de Preparación]]*24</f>
        <v>0.41666666666666669</v>
      </c>
      <c r="V131">
        <f>sala[[#This Row],[Cobrada]]*sala[[#This Row],[Monto Total de la Cuenta]]</f>
        <v>35</v>
      </c>
      <c r="W131" s="4">
        <f>sala[[#This Row],[Tiempo de Permanencia]]*24</f>
        <v>1.0999999999185093</v>
      </c>
    </row>
    <row r="132" spans="1:23" x14ac:dyDescent="0.25">
      <c r="A132">
        <v>7</v>
      </c>
      <c r="B132" s="1" t="s">
        <v>50</v>
      </c>
      <c r="C132">
        <v>5</v>
      </c>
      <c r="D132" s="2">
        <v>45018.029861111114</v>
      </c>
      <c r="E132" s="2">
        <v>45018.179166666669</v>
      </c>
      <c r="F132" s="1" t="s">
        <v>32</v>
      </c>
      <c r="G132" s="1" t="s">
        <v>14</v>
      </c>
      <c r="H132" s="1" t="s">
        <v>25</v>
      </c>
      <c r="I132">
        <v>42.41</v>
      </c>
      <c r="J132" s="1" t="s">
        <v>38</v>
      </c>
      <c r="K132">
        <v>131</v>
      </c>
      <c r="L132" s="1" t="s">
        <v>54</v>
      </c>
      <c r="M132" s="1">
        <f>SUMIF('cocina'!A:A,sala[[#This Row],[Número de Orden]],'cocina'!K:K)</f>
        <v>157</v>
      </c>
      <c r="N132" s="2">
        <f>sala[[#This Row],[Hora de Salida]]</f>
        <v>45018.179166666669</v>
      </c>
      <c r="O132" s="3">
        <f>IF(sala[[#This Row],[Estado de la Mesa]]="Ocupada",sala[[#This Row],[Hora de Salida]]-sala[[#This Row],[Hora de Llegada]]+15/(24*60),sala[[#This Row],[Hora de Salida]]-sala[[#This Row],[Hora de Llegada]])</f>
        <v>0.15972222222141377</v>
      </c>
      <c r="P132" s="3">
        <f>SUMIF('cocina'!A:A,sala[[#This Row],[Número de Orden]],'cocina'!H:H)/(24*60)</f>
        <v>8.3333333333333329E-2</v>
      </c>
      <c r="Q132" s="3">
        <f>IF((sala[[#This Row],[Tiempo de Permanencia]]-sala[[#This Row],[Tiempo de Preparación]])&gt;0,sala[[#This Row],[Tiempo de Permanencia]]-sala[[#This Row],[Tiempo de Preparación]],0)</f>
        <v>7.6388888888080445E-2</v>
      </c>
      <c r="R132" s="10">
        <f>IF(sala[[#This Row],[Tiempo de degustación]]&gt;0,1,0)</f>
        <v>1</v>
      </c>
      <c r="S132" s="1" t="str">
        <f>WEEKDAY(sala[[#This Row],[Fecha de Factura]],11)&amp;". "&amp;TEXT(sala[[#This Row],[Fecha de Factura]],"dddd")</f>
        <v>7. domingo</v>
      </c>
      <c r="T132" s="4">
        <f>SUMIF('cocina'!A:A,sala[[#This Row],[Número de Orden]],'cocina'!G:G)</f>
        <v>7</v>
      </c>
      <c r="U132" s="4">
        <f>sala[[#This Row],[Tiempo de Preparación]]*24</f>
        <v>2</v>
      </c>
      <c r="V132">
        <f>sala[[#This Row],[Cobrada]]*sala[[#This Row],[Monto Total de la Cuenta]]</f>
        <v>157</v>
      </c>
      <c r="W132" s="4">
        <f>sala[[#This Row],[Tiempo de Permanencia]]*24</f>
        <v>3.8333333333139308</v>
      </c>
    </row>
    <row r="133" spans="1:23" x14ac:dyDescent="0.25">
      <c r="A133">
        <v>9</v>
      </c>
      <c r="B133" s="1" t="s">
        <v>176</v>
      </c>
      <c r="C133">
        <v>2</v>
      </c>
      <c r="D133" s="2">
        <v>45018.05972222222</v>
      </c>
      <c r="E133" s="2">
        <v>45018.113194444442</v>
      </c>
      <c r="F133" s="1" t="s">
        <v>13</v>
      </c>
      <c r="G133" s="1" t="s">
        <v>35</v>
      </c>
      <c r="H133" s="1" t="s">
        <v>15</v>
      </c>
      <c r="I133">
        <v>30.96</v>
      </c>
      <c r="J133" s="1" t="s">
        <v>16</v>
      </c>
      <c r="K133">
        <v>132</v>
      </c>
      <c r="L133" s="1" t="s">
        <v>42</v>
      </c>
      <c r="M133" s="1">
        <f>SUMIF('cocina'!A:A,sala[[#This Row],[Número de Orden]],'cocina'!K:K)</f>
        <v>206</v>
      </c>
      <c r="N133" s="2">
        <f>sala[[#This Row],[Hora de Salida]]</f>
        <v>45018.113194444442</v>
      </c>
      <c r="O133" s="3">
        <f>IF(sala[[#This Row],[Estado de la Mesa]]="Ocupada",sala[[#This Row],[Hora de Salida]]-sala[[#This Row],[Hora de Llegada]]+15/(24*60),sala[[#This Row],[Hora de Salida]]-sala[[#This Row],[Hora de Llegada]])</f>
        <v>5.3472222221898846E-2</v>
      </c>
      <c r="P133" s="3">
        <f>SUMIF('cocina'!A:A,sala[[#This Row],[Número de Orden]],'cocina'!H:H)/(24*60)</f>
        <v>7.0833333333333331E-2</v>
      </c>
      <c r="Q133" s="3">
        <f>IF((sala[[#This Row],[Tiempo de Permanencia]]-sala[[#This Row],[Tiempo de Preparación]])&gt;0,sala[[#This Row],[Tiempo de Permanencia]]-sala[[#This Row],[Tiempo de Preparación]],0)</f>
        <v>0</v>
      </c>
      <c r="R133" s="10">
        <f>IF(sala[[#This Row],[Tiempo de degustación]]&gt;0,1,0)</f>
        <v>0</v>
      </c>
      <c r="S133" s="1" t="str">
        <f>WEEKDAY(sala[[#This Row],[Fecha de Factura]],11)&amp;". "&amp;TEXT(sala[[#This Row],[Fecha de Factura]],"dddd")</f>
        <v>7. domingo</v>
      </c>
      <c r="T133" s="4">
        <f>SUMIF('cocina'!A:A,sala[[#This Row],[Número de Orden]],'cocina'!G:G)</f>
        <v>7</v>
      </c>
      <c r="U133" s="4">
        <f>sala[[#This Row],[Tiempo de Preparación]]*24</f>
        <v>1.7</v>
      </c>
      <c r="V133">
        <f>sala[[#This Row],[Cobrada]]*sala[[#This Row],[Monto Total de la Cuenta]]</f>
        <v>0</v>
      </c>
      <c r="W133" s="4">
        <f>sala[[#This Row],[Tiempo de Permanencia]]*24</f>
        <v>1.2833333333255723</v>
      </c>
    </row>
    <row r="134" spans="1:23" x14ac:dyDescent="0.25">
      <c r="A134">
        <v>20</v>
      </c>
      <c r="B134" s="1" t="s">
        <v>177</v>
      </c>
      <c r="C134">
        <v>6</v>
      </c>
      <c r="D134" s="2">
        <v>45018.037499999999</v>
      </c>
      <c r="E134" s="2">
        <v>45018.161111111112</v>
      </c>
      <c r="F134" s="1" t="s">
        <v>24</v>
      </c>
      <c r="G134" s="1" t="s">
        <v>14</v>
      </c>
      <c r="H134" s="1" t="s">
        <v>25</v>
      </c>
      <c r="I134">
        <v>39.74</v>
      </c>
      <c r="J134" s="1" t="s">
        <v>38</v>
      </c>
      <c r="K134">
        <v>133</v>
      </c>
      <c r="L134" s="1" t="s">
        <v>57</v>
      </c>
      <c r="M134" s="1">
        <f>SUMIF('cocina'!A:A,sala[[#This Row],[Número de Orden]],'cocina'!K:K)</f>
        <v>182</v>
      </c>
      <c r="N134" s="2">
        <f>sala[[#This Row],[Hora de Salida]]</f>
        <v>45018.161111111112</v>
      </c>
      <c r="O134" s="3">
        <f>IF(sala[[#This Row],[Estado de la Mesa]]="Ocupada",sala[[#This Row],[Hora de Salida]]-sala[[#This Row],[Hora de Llegada]]+15/(24*60),sala[[#This Row],[Hora de Salida]]-sala[[#This Row],[Hora de Llegada]])</f>
        <v>0.13402777778052646</v>
      </c>
      <c r="P134" s="3">
        <f>SUMIF('cocina'!A:A,sala[[#This Row],[Número de Orden]],'cocina'!H:H)/(24*60)</f>
        <v>7.4305555555555555E-2</v>
      </c>
      <c r="Q134" s="3">
        <f>IF((sala[[#This Row],[Tiempo de Permanencia]]-sala[[#This Row],[Tiempo de Preparación]])&gt;0,sala[[#This Row],[Tiempo de Permanencia]]-sala[[#This Row],[Tiempo de Preparación]],0)</f>
        <v>5.9722222224970908E-2</v>
      </c>
      <c r="R134" s="10">
        <f>IF(sala[[#This Row],[Tiempo de degustación]]&gt;0,1,0)</f>
        <v>1</v>
      </c>
      <c r="S134" s="1" t="str">
        <f>WEEKDAY(sala[[#This Row],[Fecha de Factura]],11)&amp;". "&amp;TEXT(sala[[#This Row],[Fecha de Factura]],"dddd")</f>
        <v>7. domingo</v>
      </c>
      <c r="T134" s="4">
        <f>SUMIF('cocina'!A:A,sala[[#This Row],[Número de Orden]],'cocina'!G:G)</f>
        <v>7</v>
      </c>
      <c r="U134" s="4">
        <f>sala[[#This Row],[Tiempo de Preparación]]*24</f>
        <v>1.7833333333333332</v>
      </c>
      <c r="V134">
        <f>sala[[#This Row],[Cobrada]]*sala[[#This Row],[Monto Total de la Cuenta]]</f>
        <v>182</v>
      </c>
      <c r="W134" s="4">
        <f>sala[[#This Row],[Tiempo de Permanencia]]*24</f>
        <v>3.2166666667326353</v>
      </c>
    </row>
    <row r="135" spans="1:23" x14ac:dyDescent="0.25">
      <c r="A135">
        <v>3</v>
      </c>
      <c r="B135" s="1" t="s">
        <v>178</v>
      </c>
      <c r="C135">
        <v>6</v>
      </c>
      <c r="D135" s="2">
        <v>45018.004861111112</v>
      </c>
      <c r="E135" s="2">
        <v>45018.161111111112</v>
      </c>
      <c r="F135" s="1" t="s">
        <v>19</v>
      </c>
      <c r="G135" s="1" t="s">
        <v>35</v>
      </c>
      <c r="H135" s="1" t="s">
        <v>25</v>
      </c>
      <c r="I135">
        <v>30.1</v>
      </c>
      <c r="J135" s="1" t="s">
        <v>26</v>
      </c>
      <c r="K135">
        <v>134</v>
      </c>
      <c r="L135" s="1" t="s">
        <v>44</v>
      </c>
      <c r="M135" s="1">
        <f>SUMIF('cocina'!A:A,sala[[#This Row],[Número de Orden]],'cocina'!K:K)</f>
        <v>120</v>
      </c>
      <c r="N135" s="2">
        <f>sala[[#This Row],[Hora de Salida]]</f>
        <v>45018.161111111112</v>
      </c>
      <c r="O135" s="3">
        <f>IF(sala[[#This Row],[Estado de la Mesa]]="Ocupada",sala[[#This Row],[Hora de Salida]]-sala[[#This Row],[Hora de Llegada]]+15/(24*60),sala[[#This Row],[Hora de Salida]]-sala[[#This Row],[Hora de Llegada]])</f>
        <v>0.15625</v>
      </c>
      <c r="P135" s="3">
        <f>SUMIF('cocina'!A:A,sala[[#This Row],[Número de Orden]],'cocina'!H:H)/(24*60)</f>
        <v>3.3333333333333333E-2</v>
      </c>
      <c r="Q135" s="3">
        <f>IF((sala[[#This Row],[Tiempo de Permanencia]]-sala[[#This Row],[Tiempo de Preparación]])&gt;0,sala[[#This Row],[Tiempo de Permanencia]]-sala[[#This Row],[Tiempo de Preparación]],0)</f>
        <v>0.12291666666666667</v>
      </c>
      <c r="R135" s="10">
        <f>IF(sala[[#This Row],[Tiempo de degustación]]&gt;0,1,0)</f>
        <v>1</v>
      </c>
      <c r="S135" s="1" t="str">
        <f>WEEKDAY(sala[[#This Row],[Fecha de Factura]],11)&amp;". "&amp;TEXT(sala[[#This Row],[Fecha de Factura]],"dddd")</f>
        <v>7. domingo</v>
      </c>
      <c r="T135" s="4">
        <f>SUMIF('cocina'!A:A,sala[[#This Row],[Número de Orden]],'cocina'!G:G)</f>
        <v>4</v>
      </c>
      <c r="U135" s="4">
        <f>sala[[#This Row],[Tiempo de Preparación]]*24</f>
        <v>0.8</v>
      </c>
      <c r="V135">
        <f>sala[[#This Row],[Cobrada]]*sala[[#This Row],[Monto Total de la Cuenta]]</f>
        <v>120</v>
      </c>
      <c r="W135" s="4">
        <f>sala[[#This Row],[Tiempo de Permanencia]]*24</f>
        <v>3.75</v>
      </c>
    </row>
    <row r="136" spans="1:23" x14ac:dyDescent="0.25">
      <c r="A136">
        <v>11</v>
      </c>
      <c r="B136" s="1" t="s">
        <v>179</v>
      </c>
      <c r="C136">
        <v>1</v>
      </c>
      <c r="D136" s="2">
        <v>45018.041666666664</v>
      </c>
      <c r="E136" s="2">
        <v>45018.125694444447</v>
      </c>
      <c r="F136" s="1" t="s">
        <v>29</v>
      </c>
      <c r="G136" s="1" t="s">
        <v>35</v>
      </c>
      <c r="H136" s="1" t="s">
        <v>25</v>
      </c>
      <c r="I136">
        <v>34.700000000000003</v>
      </c>
      <c r="J136" s="1" t="s">
        <v>38</v>
      </c>
      <c r="K136">
        <v>135</v>
      </c>
      <c r="L136" s="1" t="s">
        <v>27</v>
      </c>
      <c r="M136" s="1">
        <f>SUMIF('cocina'!A:A,sala[[#This Row],[Número de Orden]],'cocina'!K:K)</f>
        <v>260</v>
      </c>
      <c r="N136" s="2">
        <f>sala[[#This Row],[Hora de Salida]]</f>
        <v>45018.125694444447</v>
      </c>
      <c r="O136" s="3">
        <f>IF(sala[[#This Row],[Estado de la Mesa]]="Ocupada",sala[[#This Row],[Hora de Salida]]-sala[[#This Row],[Hora de Llegada]]+15/(24*60),sala[[#This Row],[Hora de Salida]]-sala[[#This Row],[Hora de Llegada]])</f>
        <v>9.44444444491334E-2</v>
      </c>
      <c r="P136" s="3">
        <f>SUMIF('cocina'!A:A,sala[[#This Row],[Número de Orden]],'cocina'!H:H)/(24*60)</f>
        <v>6.1111111111111109E-2</v>
      </c>
      <c r="Q136" s="3">
        <f>IF((sala[[#This Row],[Tiempo de Permanencia]]-sala[[#This Row],[Tiempo de Preparación]])&gt;0,sala[[#This Row],[Tiempo de Permanencia]]-sala[[#This Row],[Tiempo de Preparación]],0)</f>
        <v>3.333333333802229E-2</v>
      </c>
      <c r="R136" s="10">
        <f>IF(sala[[#This Row],[Tiempo de degustación]]&gt;0,1,0)</f>
        <v>1</v>
      </c>
      <c r="S136" s="1" t="str">
        <f>WEEKDAY(sala[[#This Row],[Fecha de Factura]],11)&amp;". "&amp;TEXT(sala[[#This Row],[Fecha de Factura]],"dddd")</f>
        <v>7. domingo</v>
      </c>
      <c r="T136" s="4">
        <f>SUMIF('cocina'!A:A,sala[[#This Row],[Número de Orden]],'cocina'!G:G)</f>
        <v>8</v>
      </c>
      <c r="U136" s="4">
        <f>sala[[#This Row],[Tiempo de Preparación]]*24</f>
        <v>1.4666666666666666</v>
      </c>
      <c r="V136">
        <f>sala[[#This Row],[Cobrada]]*sala[[#This Row],[Monto Total de la Cuenta]]</f>
        <v>260</v>
      </c>
      <c r="W136" s="4">
        <f>sala[[#This Row],[Tiempo de Permanencia]]*24</f>
        <v>2.2666666667792015</v>
      </c>
    </row>
    <row r="137" spans="1:23" x14ac:dyDescent="0.25">
      <c r="A137">
        <v>6</v>
      </c>
      <c r="B137" s="1" t="s">
        <v>180</v>
      </c>
      <c r="C137">
        <v>1</v>
      </c>
      <c r="D137" s="2">
        <v>45018.076388888891</v>
      </c>
      <c r="E137" s="2">
        <v>45018.209027777775</v>
      </c>
      <c r="F137" s="1" t="s">
        <v>19</v>
      </c>
      <c r="G137" s="1" t="s">
        <v>14</v>
      </c>
      <c r="H137" s="1" t="s">
        <v>25</v>
      </c>
      <c r="I137">
        <v>30.25</v>
      </c>
      <c r="J137" s="1" t="s">
        <v>38</v>
      </c>
      <c r="K137">
        <v>136</v>
      </c>
      <c r="L137" s="1" t="s">
        <v>42</v>
      </c>
      <c r="M137" s="1">
        <f>SUMIF('cocina'!A:A,sala[[#This Row],[Número de Orden]],'cocina'!K:K)</f>
        <v>80</v>
      </c>
      <c r="N137" s="2">
        <f>sala[[#This Row],[Hora de Salida]]</f>
        <v>45018.209027777775</v>
      </c>
      <c r="O137" s="3">
        <f>IF(sala[[#This Row],[Estado de la Mesa]]="Ocupada",sala[[#This Row],[Hora de Salida]]-sala[[#This Row],[Hora de Llegada]]+15/(24*60),sala[[#This Row],[Hora de Salida]]-sala[[#This Row],[Hora de Llegada]])</f>
        <v>0.14305555555135166</v>
      </c>
      <c r="P137" s="3">
        <f>SUMIF('cocina'!A:A,sala[[#This Row],[Número de Orden]],'cocina'!H:H)/(24*60)</f>
        <v>9.0277777777777769E-3</v>
      </c>
      <c r="Q137" s="3">
        <f>IF((sala[[#This Row],[Tiempo de Permanencia]]-sala[[#This Row],[Tiempo de Preparación]])&gt;0,sala[[#This Row],[Tiempo de Permanencia]]-sala[[#This Row],[Tiempo de Preparación]],0)</f>
        <v>0.13402777777357389</v>
      </c>
      <c r="R137" s="10">
        <f>IF(sala[[#This Row],[Tiempo de degustación]]&gt;0,1,0)</f>
        <v>1</v>
      </c>
      <c r="S137" s="1" t="str">
        <f>WEEKDAY(sala[[#This Row],[Fecha de Factura]],11)&amp;". "&amp;TEXT(sala[[#This Row],[Fecha de Factura]],"dddd")</f>
        <v>7. domingo</v>
      </c>
      <c r="T137" s="4">
        <f>SUMIF('cocina'!A:A,sala[[#This Row],[Número de Orden]],'cocina'!G:G)</f>
        <v>2</v>
      </c>
      <c r="U137" s="4">
        <f>sala[[#This Row],[Tiempo de Preparación]]*24</f>
        <v>0.21666666666666665</v>
      </c>
      <c r="V137">
        <f>sala[[#This Row],[Cobrada]]*sala[[#This Row],[Monto Total de la Cuenta]]</f>
        <v>80</v>
      </c>
      <c r="W137" s="4">
        <f>sala[[#This Row],[Tiempo de Permanencia]]*24</f>
        <v>3.4333333332324401</v>
      </c>
    </row>
    <row r="138" spans="1:23" x14ac:dyDescent="0.25">
      <c r="A138">
        <v>13</v>
      </c>
      <c r="B138" s="1" t="s">
        <v>181</v>
      </c>
      <c r="C138">
        <v>3</v>
      </c>
      <c r="D138" s="2">
        <v>45018.056250000001</v>
      </c>
      <c r="E138" s="2">
        <v>45018.174305555556</v>
      </c>
      <c r="F138" s="1" t="s">
        <v>32</v>
      </c>
      <c r="G138" s="1" t="s">
        <v>20</v>
      </c>
      <c r="H138" s="1" t="s">
        <v>25</v>
      </c>
      <c r="I138">
        <v>12.4</v>
      </c>
      <c r="J138" s="1" t="s">
        <v>38</v>
      </c>
      <c r="K138">
        <v>137</v>
      </c>
      <c r="L138" s="1" t="s">
        <v>22</v>
      </c>
      <c r="M138" s="1">
        <f>SUMIF('cocina'!A:A,sala[[#This Row],[Número de Orden]],'cocina'!K:K)</f>
        <v>63</v>
      </c>
      <c r="N138" s="2">
        <f>sala[[#This Row],[Hora de Salida]]</f>
        <v>45018.174305555556</v>
      </c>
      <c r="O138" s="3">
        <f>IF(sala[[#This Row],[Estado de la Mesa]]="Ocupada",sala[[#This Row],[Hora de Salida]]-sala[[#This Row],[Hora de Llegada]]+15/(24*60),sala[[#This Row],[Hora de Salida]]-sala[[#This Row],[Hora de Llegada]])</f>
        <v>0.12847222222141377</v>
      </c>
      <c r="P138" s="3">
        <f>SUMIF('cocina'!A:A,sala[[#This Row],[Número de Orden]],'cocina'!H:H)/(24*60)</f>
        <v>2.8472222222222222E-2</v>
      </c>
      <c r="Q138" s="3">
        <f>IF((sala[[#This Row],[Tiempo de Permanencia]]-sala[[#This Row],[Tiempo de Preparación]])&gt;0,sala[[#This Row],[Tiempo de Permanencia]]-sala[[#This Row],[Tiempo de Preparación]],0)</f>
        <v>9.9999999999191555E-2</v>
      </c>
      <c r="R138" s="10">
        <f>IF(sala[[#This Row],[Tiempo de degustación]]&gt;0,1,0)</f>
        <v>1</v>
      </c>
      <c r="S138" s="1" t="str">
        <f>WEEKDAY(sala[[#This Row],[Fecha de Factura]],11)&amp;". "&amp;TEXT(sala[[#This Row],[Fecha de Factura]],"dddd")</f>
        <v>7. domingo</v>
      </c>
      <c r="T138" s="4">
        <f>SUMIF('cocina'!A:A,sala[[#This Row],[Número de Orden]],'cocina'!G:G)</f>
        <v>3</v>
      </c>
      <c r="U138" s="4">
        <f>sala[[#This Row],[Tiempo de Preparación]]*24</f>
        <v>0.68333333333333335</v>
      </c>
      <c r="V138">
        <f>sala[[#This Row],[Cobrada]]*sala[[#This Row],[Monto Total de la Cuenta]]</f>
        <v>63</v>
      </c>
      <c r="W138" s="4">
        <f>sala[[#This Row],[Tiempo de Permanencia]]*24</f>
        <v>3.0833333333139308</v>
      </c>
    </row>
    <row r="139" spans="1:23" x14ac:dyDescent="0.25">
      <c r="A139">
        <v>6</v>
      </c>
      <c r="B139" s="1" t="s">
        <v>182</v>
      </c>
      <c r="C139">
        <v>2</v>
      </c>
      <c r="D139" s="2">
        <v>45018.158333333333</v>
      </c>
      <c r="E139" s="2">
        <v>45018.214583333334</v>
      </c>
      <c r="F139" s="1" t="s">
        <v>24</v>
      </c>
      <c r="G139" s="1" t="s">
        <v>20</v>
      </c>
      <c r="H139" s="1" t="s">
        <v>15</v>
      </c>
      <c r="I139">
        <v>32.79</v>
      </c>
      <c r="J139" s="1" t="s">
        <v>38</v>
      </c>
      <c r="K139">
        <v>138</v>
      </c>
      <c r="L139" s="1" t="s">
        <v>39</v>
      </c>
      <c r="M139" s="1">
        <f>SUMIF('cocina'!A:A,sala[[#This Row],[Número de Orden]],'cocina'!K:K)</f>
        <v>238</v>
      </c>
      <c r="N139" s="2">
        <f>sala[[#This Row],[Hora de Salida]]</f>
        <v>45018.214583333334</v>
      </c>
      <c r="O139" s="3">
        <f>IF(sala[[#This Row],[Estado de la Mesa]]="Ocupada",sala[[#This Row],[Hora de Salida]]-sala[[#This Row],[Hora de Llegada]]+15/(24*60),sala[[#This Row],[Hora de Salida]]-sala[[#This Row],[Hora de Llegada]])</f>
        <v>6.6666666668121863E-2</v>
      </c>
      <c r="P139" s="3">
        <f>SUMIF('cocina'!A:A,sala[[#This Row],[Número de Orden]],'cocina'!H:H)/(24*60)</f>
        <v>6.7361111111111108E-2</v>
      </c>
      <c r="Q139" s="3">
        <f>IF((sala[[#This Row],[Tiempo de Permanencia]]-sala[[#This Row],[Tiempo de Preparación]])&gt;0,sala[[#This Row],[Tiempo de Permanencia]]-sala[[#This Row],[Tiempo de Preparación]],0)</f>
        <v>0</v>
      </c>
      <c r="R139" s="10">
        <f>IF(sala[[#This Row],[Tiempo de degustación]]&gt;0,1,0)</f>
        <v>0</v>
      </c>
      <c r="S139" s="1" t="str">
        <f>WEEKDAY(sala[[#This Row],[Fecha de Factura]],11)&amp;". "&amp;TEXT(sala[[#This Row],[Fecha de Factura]],"dddd")</f>
        <v>7. domingo</v>
      </c>
      <c r="T139" s="4">
        <f>SUMIF('cocina'!A:A,sala[[#This Row],[Número de Orden]],'cocina'!G:G)</f>
        <v>9</v>
      </c>
      <c r="U139" s="4">
        <f>sala[[#This Row],[Tiempo de Preparación]]*24</f>
        <v>1.6166666666666667</v>
      </c>
      <c r="V139">
        <f>sala[[#This Row],[Cobrada]]*sala[[#This Row],[Monto Total de la Cuenta]]</f>
        <v>0</v>
      </c>
      <c r="W139" s="4">
        <f>sala[[#This Row],[Tiempo de Permanencia]]*24</f>
        <v>1.6000000000349246</v>
      </c>
    </row>
    <row r="140" spans="1:23" x14ac:dyDescent="0.25">
      <c r="A140">
        <v>16</v>
      </c>
      <c r="B140" s="1" t="s">
        <v>183</v>
      </c>
      <c r="C140">
        <v>3</v>
      </c>
      <c r="D140" s="2">
        <v>45018.027777777781</v>
      </c>
      <c r="E140" s="2">
        <v>45018.193749999999</v>
      </c>
      <c r="F140" s="1" t="s">
        <v>24</v>
      </c>
      <c r="G140" s="1" t="s">
        <v>14</v>
      </c>
      <c r="H140" s="1" t="s">
        <v>25</v>
      </c>
      <c r="I140">
        <v>47.2</v>
      </c>
      <c r="J140" s="1" t="s">
        <v>26</v>
      </c>
      <c r="K140">
        <v>139</v>
      </c>
      <c r="L140" s="1" t="s">
        <v>57</v>
      </c>
      <c r="M140" s="1">
        <f>SUMIF('cocina'!A:A,sala[[#This Row],[Número de Orden]],'cocina'!K:K)</f>
        <v>35</v>
      </c>
      <c r="N140" s="2">
        <f>sala[[#This Row],[Hora de Salida]]</f>
        <v>45018.193749999999</v>
      </c>
      <c r="O140" s="3">
        <f>IF(sala[[#This Row],[Estado de la Mesa]]="Ocupada",sala[[#This Row],[Hora de Salida]]-sala[[#This Row],[Hora de Llegada]]+15/(24*60),sala[[#This Row],[Hora de Salida]]-sala[[#This Row],[Hora de Llegada]])</f>
        <v>0.16597222221753327</v>
      </c>
      <c r="P140" s="3">
        <f>SUMIF('cocina'!A:A,sala[[#This Row],[Número de Orden]],'cocina'!H:H)/(24*60)</f>
        <v>1.8055555555555554E-2</v>
      </c>
      <c r="Q140" s="3">
        <f>IF((sala[[#This Row],[Tiempo de Permanencia]]-sala[[#This Row],[Tiempo de Preparación]])&gt;0,sala[[#This Row],[Tiempo de Permanencia]]-sala[[#This Row],[Tiempo de Preparación]],0)</f>
        <v>0.14791666666197772</v>
      </c>
      <c r="R140" s="10">
        <f>IF(sala[[#This Row],[Tiempo de degustación]]&gt;0,1,0)</f>
        <v>1</v>
      </c>
      <c r="S140" s="1" t="str">
        <f>WEEKDAY(sala[[#This Row],[Fecha de Factura]],11)&amp;". "&amp;TEXT(sala[[#This Row],[Fecha de Factura]],"dddd")</f>
        <v>7. domingo</v>
      </c>
      <c r="T140" s="4">
        <f>SUMIF('cocina'!A:A,sala[[#This Row],[Número de Orden]],'cocina'!G:G)</f>
        <v>1</v>
      </c>
      <c r="U140" s="4">
        <f>sala[[#This Row],[Tiempo de Preparación]]*24</f>
        <v>0.43333333333333329</v>
      </c>
      <c r="V140">
        <f>sala[[#This Row],[Cobrada]]*sala[[#This Row],[Monto Total de la Cuenta]]</f>
        <v>35</v>
      </c>
      <c r="W140" s="4">
        <f>sala[[#This Row],[Tiempo de Permanencia]]*24</f>
        <v>3.9833333332207985</v>
      </c>
    </row>
    <row r="141" spans="1:23" x14ac:dyDescent="0.25">
      <c r="A141">
        <v>11</v>
      </c>
      <c r="B141" s="1" t="s">
        <v>184</v>
      </c>
      <c r="C141">
        <v>4</v>
      </c>
      <c r="D141" s="2">
        <v>45018.15902777778</v>
      </c>
      <c r="E141" s="2">
        <v>45018.270138888889</v>
      </c>
      <c r="F141" s="1" t="s">
        <v>24</v>
      </c>
      <c r="G141" s="1" t="s">
        <v>14</v>
      </c>
      <c r="H141" s="1" t="s">
        <v>21</v>
      </c>
      <c r="I141">
        <v>32.130000000000003</v>
      </c>
      <c r="J141" s="1" t="s">
        <v>26</v>
      </c>
      <c r="K141">
        <v>140</v>
      </c>
      <c r="L141" s="1" t="s">
        <v>30</v>
      </c>
      <c r="M141" s="1">
        <f>SUMIF('cocina'!A:A,sala[[#This Row],[Número de Orden]],'cocina'!K:K)</f>
        <v>191</v>
      </c>
      <c r="N141" s="2">
        <f>sala[[#This Row],[Hora de Salida]]</f>
        <v>45018.270138888889</v>
      </c>
      <c r="O141" s="3">
        <f>IF(sala[[#This Row],[Estado de la Mesa]]="Ocupada",sala[[#This Row],[Hora de Salida]]-sala[[#This Row],[Hora de Llegada]]+15/(24*60),sala[[#This Row],[Hora de Salida]]-sala[[#This Row],[Hora de Llegada]])</f>
        <v>0.11111111110949423</v>
      </c>
      <c r="P141" s="3">
        <f>SUMIF('cocina'!A:A,sala[[#This Row],[Número de Orden]],'cocina'!H:H)/(24*60)</f>
        <v>8.1944444444444445E-2</v>
      </c>
      <c r="Q141" s="3">
        <f>IF((sala[[#This Row],[Tiempo de Permanencia]]-sala[[#This Row],[Tiempo de Preparación]])&gt;0,sala[[#This Row],[Tiempo de Permanencia]]-sala[[#This Row],[Tiempo de Preparación]],0)</f>
        <v>2.9166666665049787E-2</v>
      </c>
      <c r="R141" s="10">
        <f>IF(sala[[#This Row],[Tiempo de degustación]]&gt;0,1,0)</f>
        <v>1</v>
      </c>
      <c r="S141" s="1" t="str">
        <f>WEEKDAY(sala[[#This Row],[Fecha de Factura]],11)&amp;". "&amp;TEXT(sala[[#This Row],[Fecha de Factura]],"dddd")</f>
        <v>7. domingo</v>
      </c>
      <c r="T141" s="4">
        <f>SUMIF('cocina'!A:A,sala[[#This Row],[Número de Orden]],'cocina'!G:G)</f>
        <v>7</v>
      </c>
      <c r="U141" s="4">
        <f>sala[[#This Row],[Tiempo de Preparación]]*24</f>
        <v>1.9666666666666668</v>
      </c>
      <c r="V141">
        <f>sala[[#This Row],[Cobrada]]*sala[[#This Row],[Monto Total de la Cuenta]]</f>
        <v>191</v>
      </c>
      <c r="W141" s="4">
        <f>sala[[#This Row],[Tiempo de Permanencia]]*24</f>
        <v>2.6666666666278616</v>
      </c>
    </row>
    <row r="142" spans="1:23" x14ac:dyDescent="0.25">
      <c r="A142">
        <v>4</v>
      </c>
      <c r="B142" s="1" t="s">
        <v>185</v>
      </c>
      <c r="C142">
        <v>4</v>
      </c>
      <c r="D142" s="2">
        <v>45018.081944444442</v>
      </c>
      <c r="E142" s="2">
        <v>45018.239583333336</v>
      </c>
      <c r="F142" s="1" t="s">
        <v>13</v>
      </c>
      <c r="G142" s="1" t="s">
        <v>20</v>
      </c>
      <c r="H142" s="1" t="s">
        <v>25</v>
      </c>
      <c r="I142">
        <v>41.56</v>
      </c>
      <c r="J142" s="1" t="s">
        <v>16</v>
      </c>
      <c r="K142">
        <v>141</v>
      </c>
      <c r="L142" s="1" t="s">
        <v>54</v>
      </c>
      <c r="M142" s="1">
        <f>SUMIF('cocina'!A:A,sala[[#This Row],[Número de Orden]],'cocina'!K:K)</f>
        <v>21</v>
      </c>
      <c r="N142" s="2">
        <f>sala[[#This Row],[Hora de Salida]]</f>
        <v>45018.239583333336</v>
      </c>
      <c r="O142" s="3">
        <f>IF(sala[[#This Row],[Estado de la Mesa]]="Ocupada",sala[[#This Row],[Hora de Salida]]-sala[[#This Row],[Hora de Llegada]]+15/(24*60),sala[[#This Row],[Hora de Salida]]-sala[[#This Row],[Hora de Llegada]])</f>
        <v>0.15763888889341615</v>
      </c>
      <c r="P142" s="3">
        <f>SUMIF('cocina'!A:A,sala[[#This Row],[Número de Orden]],'cocina'!H:H)/(24*60)</f>
        <v>1.9444444444444445E-2</v>
      </c>
      <c r="Q142" s="3">
        <f>IF((sala[[#This Row],[Tiempo de Permanencia]]-sala[[#This Row],[Tiempo de Preparación]])&gt;0,sala[[#This Row],[Tiempo de Permanencia]]-sala[[#This Row],[Tiempo de Preparación]],0)</f>
        <v>0.13819444444897172</v>
      </c>
      <c r="R142" s="10">
        <f>IF(sala[[#This Row],[Tiempo de degustación]]&gt;0,1,0)</f>
        <v>1</v>
      </c>
      <c r="S142" s="1" t="str">
        <f>WEEKDAY(sala[[#This Row],[Fecha de Factura]],11)&amp;". "&amp;TEXT(sala[[#This Row],[Fecha de Factura]],"dddd")</f>
        <v>7. domingo</v>
      </c>
      <c r="T142" s="4">
        <f>SUMIF('cocina'!A:A,sala[[#This Row],[Número de Orden]],'cocina'!G:G)</f>
        <v>1</v>
      </c>
      <c r="U142" s="4">
        <f>sala[[#This Row],[Tiempo de Preparación]]*24</f>
        <v>0.46666666666666667</v>
      </c>
      <c r="V142">
        <f>sala[[#This Row],[Cobrada]]*sala[[#This Row],[Monto Total de la Cuenta]]</f>
        <v>21</v>
      </c>
      <c r="W142" s="4">
        <f>sala[[#This Row],[Tiempo de Permanencia]]*24</f>
        <v>3.7833333334419876</v>
      </c>
    </row>
    <row r="143" spans="1:23" x14ac:dyDescent="0.25">
      <c r="A143">
        <v>14</v>
      </c>
      <c r="B143" s="1" t="s">
        <v>186</v>
      </c>
      <c r="C143">
        <v>3</v>
      </c>
      <c r="D143" s="2">
        <v>45018.086805555555</v>
      </c>
      <c r="E143" s="2">
        <v>45018.170138888891</v>
      </c>
      <c r="F143" s="1" t="s">
        <v>32</v>
      </c>
      <c r="G143" s="1" t="s">
        <v>14</v>
      </c>
      <c r="H143" s="1" t="s">
        <v>25</v>
      </c>
      <c r="I143">
        <v>16.29</v>
      </c>
      <c r="J143" s="1" t="s">
        <v>38</v>
      </c>
      <c r="K143">
        <v>142</v>
      </c>
      <c r="L143" s="1" t="s">
        <v>69</v>
      </c>
      <c r="M143" s="1">
        <f>SUMIF('cocina'!A:A,sala[[#This Row],[Número de Orden]],'cocina'!K:K)</f>
        <v>181</v>
      </c>
      <c r="N143" s="2">
        <f>sala[[#This Row],[Hora de Salida]]</f>
        <v>45018.170138888891</v>
      </c>
      <c r="O143" s="3">
        <f>IF(sala[[#This Row],[Estado de la Mesa]]="Ocupada",sala[[#This Row],[Hora de Salida]]-sala[[#This Row],[Hora de Llegada]]+15/(24*60),sala[[#This Row],[Hora de Salida]]-sala[[#This Row],[Hora de Llegada]])</f>
        <v>9.3750000002425324E-2</v>
      </c>
      <c r="P143" s="3">
        <f>SUMIF('cocina'!A:A,sala[[#This Row],[Número de Orden]],'cocina'!H:H)/(24*60)</f>
        <v>4.8611111111111112E-2</v>
      </c>
      <c r="Q143" s="3">
        <f>IF((sala[[#This Row],[Tiempo de Permanencia]]-sala[[#This Row],[Tiempo de Preparación]])&gt;0,sala[[#This Row],[Tiempo de Permanencia]]-sala[[#This Row],[Tiempo de Preparación]],0)</f>
        <v>4.5138888891314212E-2</v>
      </c>
      <c r="R143" s="10">
        <f>IF(sala[[#This Row],[Tiempo de degustación]]&gt;0,1,0)</f>
        <v>1</v>
      </c>
      <c r="S143" s="1" t="str">
        <f>WEEKDAY(sala[[#This Row],[Fecha de Factura]],11)&amp;". "&amp;TEXT(sala[[#This Row],[Fecha de Factura]],"dddd")</f>
        <v>7. domingo</v>
      </c>
      <c r="T143" s="4">
        <f>SUMIF('cocina'!A:A,sala[[#This Row],[Número de Orden]],'cocina'!G:G)</f>
        <v>7</v>
      </c>
      <c r="U143" s="4">
        <f>sala[[#This Row],[Tiempo de Preparación]]*24</f>
        <v>1.1666666666666667</v>
      </c>
      <c r="V143">
        <f>sala[[#This Row],[Cobrada]]*sala[[#This Row],[Monto Total de la Cuenta]]</f>
        <v>181</v>
      </c>
      <c r="W143" s="4">
        <f>sala[[#This Row],[Tiempo de Permanencia]]*24</f>
        <v>2.2500000000582077</v>
      </c>
    </row>
    <row r="144" spans="1:23" x14ac:dyDescent="0.25">
      <c r="A144">
        <v>9</v>
      </c>
      <c r="B144" s="1" t="s">
        <v>187</v>
      </c>
      <c r="C144">
        <v>4</v>
      </c>
      <c r="D144" s="2">
        <v>45018.022222222222</v>
      </c>
      <c r="E144" s="2">
        <v>45018.1875</v>
      </c>
      <c r="F144" s="1" t="s">
        <v>32</v>
      </c>
      <c r="G144" s="1" t="s">
        <v>14</v>
      </c>
      <c r="H144" s="1" t="s">
        <v>21</v>
      </c>
      <c r="I144">
        <v>48.26</v>
      </c>
      <c r="J144" s="1" t="s">
        <v>26</v>
      </c>
      <c r="K144">
        <v>143</v>
      </c>
      <c r="L144" s="1" t="s">
        <v>33</v>
      </c>
      <c r="M144" s="1">
        <f>SUMIF('cocina'!A:A,sala[[#This Row],[Número de Orden]],'cocina'!K:K)</f>
        <v>50</v>
      </c>
      <c r="N144" s="2">
        <f>sala[[#This Row],[Hora de Salida]]</f>
        <v>45018.1875</v>
      </c>
      <c r="O144" s="3">
        <f>IF(sala[[#This Row],[Estado de la Mesa]]="Ocupada",sala[[#This Row],[Hora de Salida]]-sala[[#This Row],[Hora de Llegada]]+15/(24*60),sala[[#This Row],[Hora de Salida]]-sala[[#This Row],[Hora de Llegada]])</f>
        <v>0.16527777777810115</v>
      </c>
      <c r="P144" s="3">
        <f>SUMIF('cocina'!A:A,sala[[#This Row],[Número de Orden]],'cocina'!H:H)/(24*60)</f>
        <v>1.1111111111111112E-2</v>
      </c>
      <c r="Q144" s="3">
        <f>IF((sala[[#This Row],[Tiempo de Permanencia]]-sala[[#This Row],[Tiempo de Preparación]])&gt;0,sala[[#This Row],[Tiempo de Permanencia]]-sala[[#This Row],[Tiempo de Preparación]],0)</f>
        <v>0.15416666666699005</v>
      </c>
      <c r="R144" s="10">
        <f>IF(sala[[#This Row],[Tiempo de degustación]]&gt;0,1,0)</f>
        <v>1</v>
      </c>
      <c r="S144" s="1" t="str">
        <f>WEEKDAY(sala[[#This Row],[Fecha de Factura]],11)&amp;". "&amp;TEXT(sala[[#This Row],[Fecha de Factura]],"dddd")</f>
        <v>7. domingo</v>
      </c>
      <c r="T144" s="4">
        <f>SUMIF('cocina'!A:A,sala[[#This Row],[Número de Orden]],'cocina'!G:G)</f>
        <v>2</v>
      </c>
      <c r="U144" s="4">
        <f>sala[[#This Row],[Tiempo de Preparación]]*24</f>
        <v>0.26666666666666666</v>
      </c>
      <c r="V144">
        <f>sala[[#This Row],[Cobrada]]*sala[[#This Row],[Monto Total de la Cuenta]]</f>
        <v>50</v>
      </c>
      <c r="W144" s="4">
        <f>sala[[#This Row],[Tiempo de Permanencia]]*24</f>
        <v>3.9666666666744277</v>
      </c>
    </row>
    <row r="145" spans="1:23" x14ac:dyDescent="0.25">
      <c r="A145">
        <v>18</v>
      </c>
      <c r="B145" s="1" t="s">
        <v>188</v>
      </c>
      <c r="C145">
        <v>1</v>
      </c>
      <c r="D145" s="2">
        <v>45018.123611111114</v>
      </c>
      <c r="E145" s="2">
        <v>45018.230555555558</v>
      </c>
      <c r="F145" s="1" t="s">
        <v>32</v>
      </c>
      <c r="G145" s="1" t="s">
        <v>35</v>
      </c>
      <c r="H145" s="1" t="s">
        <v>25</v>
      </c>
      <c r="I145">
        <v>11.22</v>
      </c>
      <c r="J145" s="1" t="s">
        <v>38</v>
      </c>
      <c r="K145">
        <v>144</v>
      </c>
      <c r="L145" s="1" t="s">
        <v>33</v>
      </c>
      <c r="M145" s="1">
        <f>SUMIF('cocina'!A:A,sala[[#This Row],[Número de Orden]],'cocina'!K:K)</f>
        <v>185</v>
      </c>
      <c r="N145" s="2">
        <f>sala[[#This Row],[Hora de Salida]]</f>
        <v>45018.230555555558</v>
      </c>
      <c r="O145" s="3">
        <f>IF(sala[[#This Row],[Estado de la Mesa]]="Ocupada",sala[[#This Row],[Hora de Salida]]-sala[[#This Row],[Hora de Llegada]]+15/(24*60),sala[[#This Row],[Hora de Salida]]-sala[[#This Row],[Hora de Llegada]])</f>
        <v>0.11736111111046436</v>
      </c>
      <c r="P145" s="3">
        <f>SUMIF('cocina'!A:A,sala[[#This Row],[Número de Orden]],'cocina'!H:H)/(24*60)</f>
        <v>0.10416666666666667</v>
      </c>
      <c r="Q145" s="3">
        <f>IF((sala[[#This Row],[Tiempo de Permanencia]]-sala[[#This Row],[Tiempo de Preparación]])&gt;0,sala[[#This Row],[Tiempo de Permanencia]]-sala[[#This Row],[Tiempo de Preparación]],0)</f>
        <v>1.3194444443797693E-2</v>
      </c>
      <c r="R145" s="10">
        <f>IF(sala[[#This Row],[Tiempo de degustación]]&gt;0,1,0)</f>
        <v>1</v>
      </c>
      <c r="S145" s="1" t="str">
        <f>WEEKDAY(sala[[#This Row],[Fecha de Factura]],11)&amp;". "&amp;TEXT(sala[[#This Row],[Fecha de Factura]],"dddd")</f>
        <v>7. domingo</v>
      </c>
      <c r="T145" s="4">
        <f>SUMIF('cocina'!A:A,sala[[#This Row],[Número de Orden]],'cocina'!G:G)</f>
        <v>7</v>
      </c>
      <c r="U145" s="4">
        <f>sala[[#This Row],[Tiempo de Preparación]]*24</f>
        <v>2.5</v>
      </c>
      <c r="V145">
        <f>sala[[#This Row],[Cobrada]]*sala[[#This Row],[Monto Total de la Cuenta]]</f>
        <v>185</v>
      </c>
      <c r="W145" s="4">
        <f>sala[[#This Row],[Tiempo de Permanencia]]*24</f>
        <v>2.8166666666511446</v>
      </c>
    </row>
    <row r="146" spans="1:23" x14ac:dyDescent="0.25">
      <c r="A146">
        <v>2</v>
      </c>
      <c r="B146" s="1" t="s">
        <v>189</v>
      </c>
      <c r="C146">
        <v>5</v>
      </c>
      <c r="D146" s="2">
        <v>45018.025694444441</v>
      </c>
      <c r="E146" s="2">
        <v>45018.070833333331</v>
      </c>
      <c r="F146" s="1" t="s">
        <v>24</v>
      </c>
      <c r="G146" s="1" t="s">
        <v>35</v>
      </c>
      <c r="H146" s="1" t="s">
        <v>25</v>
      </c>
      <c r="I146">
        <v>11.32</v>
      </c>
      <c r="J146" s="1" t="s">
        <v>38</v>
      </c>
      <c r="K146">
        <v>145</v>
      </c>
      <c r="L146" s="1" t="s">
        <v>39</v>
      </c>
      <c r="M146" s="1">
        <f>SUMIF('cocina'!A:A,sala[[#This Row],[Número de Orden]],'cocina'!K:K)</f>
        <v>126</v>
      </c>
      <c r="N146" s="2">
        <f>sala[[#This Row],[Hora de Salida]]</f>
        <v>45018.070833333331</v>
      </c>
      <c r="O146" s="3">
        <f>IF(sala[[#This Row],[Estado de la Mesa]]="Ocupada",sala[[#This Row],[Hora de Salida]]-sala[[#This Row],[Hora de Llegada]]+15/(24*60),sala[[#This Row],[Hora de Salida]]-sala[[#This Row],[Hora de Llegada]])</f>
        <v>5.5555555557172433E-2</v>
      </c>
      <c r="P146" s="3">
        <f>SUMIF('cocina'!A:A,sala[[#This Row],[Número de Orden]],'cocina'!H:H)/(24*60)</f>
        <v>7.3611111111111113E-2</v>
      </c>
      <c r="Q146" s="3">
        <f>IF((sala[[#This Row],[Tiempo de Permanencia]]-sala[[#This Row],[Tiempo de Preparación]])&gt;0,sala[[#This Row],[Tiempo de Permanencia]]-sala[[#This Row],[Tiempo de Preparación]],0)</f>
        <v>0</v>
      </c>
      <c r="R146" s="10">
        <f>IF(sala[[#This Row],[Tiempo de degustación]]&gt;0,1,0)</f>
        <v>0</v>
      </c>
      <c r="S146" s="1" t="str">
        <f>WEEKDAY(sala[[#This Row],[Fecha de Factura]],11)&amp;". "&amp;TEXT(sala[[#This Row],[Fecha de Factura]],"dddd")</f>
        <v>7. domingo</v>
      </c>
      <c r="T146" s="4">
        <f>SUMIF('cocina'!A:A,sala[[#This Row],[Número de Orden]],'cocina'!G:G)</f>
        <v>5</v>
      </c>
      <c r="U146" s="4">
        <f>sala[[#This Row],[Tiempo de Preparación]]*24</f>
        <v>1.7666666666666666</v>
      </c>
      <c r="V146">
        <f>sala[[#This Row],[Cobrada]]*sala[[#This Row],[Monto Total de la Cuenta]]</f>
        <v>0</v>
      </c>
      <c r="W146" s="4">
        <f>sala[[#This Row],[Tiempo de Permanencia]]*24</f>
        <v>1.3333333333721384</v>
      </c>
    </row>
    <row r="147" spans="1:23" x14ac:dyDescent="0.25">
      <c r="A147">
        <v>8</v>
      </c>
      <c r="B147" s="1" t="s">
        <v>190</v>
      </c>
      <c r="C147">
        <v>6</v>
      </c>
      <c r="D147" s="2">
        <v>45018.069444444445</v>
      </c>
      <c r="E147" s="2">
        <v>45018.120833333334</v>
      </c>
      <c r="F147" s="1" t="s">
        <v>13</v>
      </c>
      <c r="G147" s="1" t="s">
        <v>14</v>
      </c>
      <c r="H147" s="1" t="s">
        <v>25</v>
      </c>
      <c r="I147">
        <v>38.4</v>
      </c>
      <c r="J147" s="1" t="s">
        <v>16</v>
      </c>
      <c r="K147">
        <v>146</v>
      </c>
      <c r="L147" s="1" t="s">
        <v>30</v>
      </c>
      <c r="M147" s="1">
        <f>SUMIF('cocina'!A:A,sala[[#This Row],[Número de Orden]],'cocina'!K:K)</f>
        <v>62</v>
      </c>
      <c r="N147" s="2">
        <f>sala[[#This Row],[Hora de Salida]]</f>
        <v>45018.120833333334</v>
      </c>
      <c r="O147" s="3">
        <f>IF(sala[[#This Row],[Estado de la Mesa]]="Ocupada",sala[[#This Row],[Hora de Salida]]-sala[[#This Row],[Hora de Llegada]]+15/(24*60),sala[[#This Row],[Hora de Salida]]-sala[[#This Row],[Hora de Llegada]])</f>
        <v>5.1388888889050577E-2</v>
      </c>
      <c r="P147" s="3">
        <f>SUMIF('cocina'!A:A,sala[[#This Row],[Número de Orden]],'cocina'!H:H)/(24*60)</f>
        <v>3.2638888888888891E-2</v>
      </c>
      <c r="Q147" s="3">
        <f>IF((sala[[#This Row],[Tiempo de Permanencia]]-sala[[#This Row],[Tiempo de Preparación]])&gt;0,sala[[#This Row],[Tiempo de Permanencia]]-sala[[#This Row],[Tiempo de Preparación]],0)</f>
        <v>1.8750000000161686E-2</v>
      </c>
      <c r="R147" s="10">
        <f>IF(sala[[#This Row],[Tiempo de degustación]]&gt;0,1,0)</f>
        <v>1</v>
      </c>
      <c r="S147" s="1" t="str">
        <f>WEEKDAY(sala[[#This Row],[Fecha de Factura]],11)&amp;". "&amp;TEXT(sala[[#This Row],[Fecha de Factura]],"dddd")</f>
        <v>7. domingo</v>
      </c>
      <c r="T147" s="4">
        <f>SUMIF('cocina'!A:A,sala[[#This Row],[Número de Orden]],'cocina'!G:G)</f>
        <v>2</v>
      </c>
      <c r="U147" s="4">
        <f>sala[[#This Row],[Tiempo de Preparación]]*24</f>
        <v>0.78333333333333344</v>
      </c>
      <c r="V147">
        <f>sala[[#This Row],[Cobrada]]*sala[[#This Row],[Monto Total de la Cuenta]]</f>
        <v>62</v>
      </c>
      <c r="W147" s="4">
        <f>sala[[#This Row],[Tiempo de Permanencia]]*24</f>
        <v>1.2333333333372138</v>
      </c>
    </row>
    <row r="148" spans="1:23" x14ac:dyDescent="0.25">
      <c r="A148">
        <v>5</v>
      </c>
      <c r="B148" s="1" t="s">
        <v>191</v>
      </c>
      <c r="C148">
        <v>4</v>
      </c>
      <c r="D148" s="2">
        <v>45018.137499999997</v>
      </c>
      <c r="E148" s="2">
        <v>45018.206944444442</v>
      </c>
      <c r="F148" s="1" t="s">
        <v>13</v>
      </c>
      <c r="G148" s="1" t="s">
        <v>20</v>
      </c>
      <c r="H148" s="1" t="s">
        <v>25</v>
      </c>
      <c r="I148">
        <v>27.14</v>
      </c>
      <c r="J148" s="1" t="s">
        <v>16</v>
      </c>
      <c r="K148">
        <v>147</v>
      </c>
      <c r="L148" s="1" t="s">
        <v>22</v>
      </c>
      <c r="M148" s="1">
        <f>SUMIF('cocina'!A:A,sala[[#This Row],[Número de Orden]],'cocina'!K:K)</f>
        <v>84</v>
      </c>
      <c r="N148" s="2">
        <f>sala[[#This Row],[Hora de Salida]]</f>
        <v>45018.206944444442</v>
      </c>
      <c r="O148" s="3">
        <f>IF(sala[[#This Row],[Estado de la Mesa]]="Ocupada",sala[[#This Row],[Hora de Salida]]-sala[[#This Row],[Hora de Llegada]]+15/(24*60),sala[[#This Row],[Hora de Salida]]-sala[[#This Row],[Hora de Llegada]])</f>
        <v>6.9444444445252884E-2</v>
      </c>
      <c r="P148" s="3">
        <f>SUMIF('cocina'!A:A,sala[[#This Row],[Número de Orden]],'cocina'!H:H)/(24*60)</f>
        <v>2.2916666666666665E-2</v>
      </c>
      <c r="Q148" s="3">
        <f>IF((sala[[#This Row],[Tiempo de Permanencia]]-sala[[#This Row],[Tiempo de Preparación]])&gt;0,sala[[#This Row],[Tiempo de Permanencia]]-sala[[#This Row],[Tiempo de Preparación]],0)</f>
        <v>4.6527777778586216E-2</v>
      </c>
      <c r="R148" s="10">
        <f>IF(sala[[#This Row],[Tiempo de degustación]]&gt;0,1,0)</f>
        <v>1</v>
      </c>
      <c r="S148" s="1" t="str">
        <f>WEEKDAY(sala[[#This Row],[Fecha de Factura]],11)&amp;". "&amp;TEXT(sala[[#This Row],[Fecha de Factura]],"dddd")</f>
        <v>7. domingo</v>
      </c>
      <c r="T148" s="4">
        <f>SUMIF('cocina'!A:A,sala[[#This Row],[Número de Orden]],'cocina'!G:G)</f>
        <v>3</v>
      </c>
      <c r="U148" s="4">
        <f>sala[[#This Row],[Tiempo de Preparación]]*24</f>
        <v>0.54999999999999993</v>
      </c>
      <c r="V148">
        <f>sala[[#This Row],[Cobrada]]*sala[[#This Row],[Monto Total de la Cuenta]]</f>
        <v>84</v>
      </c>
      <c r="W148" s="4">
        <f>sala[[#This Row],[Tiempo de Permanencia]]*24</f>
        <v>1.6666666666860692</v>
      </c>
    </row>
    <row r="149" spans="1:23" x14ac:dyDescent="0.25">
      <c r="A149">
        <v>10</v>
      </c>
      <c r="B149" s="1" t="s">
        <v>192</v>
      </c>
      <c r="C149">
        <v>6</v>
      </c>
      <c r="D149" s="2">
        <v>45018.161111111112</v>
      </c>
      <c r="E149" s="2">
        <v>45018.249305555553</v>
      </c>
      <c r="F149" s="1" t="s">
        <v>13</v>
      </c>
      <c r="G149" s="1" t="s">
        <v>14</v>
      </c>
      <c r="H149" s="1" t="s">
        <v>15</v>
      </c>
      <c r="I149">
        <v>46.26</v>
      </c>
      <c r="J149" s="1" t="s">
        <v>38</v>
      </c>
      <c r="K149">
        <v>148</v>
      </c>
      <c r="L149" s="1" t="s">
        <v>22</v>
      </c>
      <c r="M149" s="1">
        <f>SUMIF('cocina'!A:A,sala[[#This Row],[Número de Orden]],'cocina'!K:K)</f>
        <v>212</v>
      </c>
      <c r="N149" s="2">
        <f>sala[[#This Row],[Hora de Salida]]</f>
        <v>45018.249305555553</v>
      </c>
      <c r="O149" s="3">
        <f>IF(sala[[#This Row],[Estado de la Mesa]]="Ocupada",sala[[#This Row],[Hora de Salida]]-sala[[#This Row],[Hora de Llegada]]+15/(24*60),sala[[#This Row],[Hora de Salida]]-sala[[#This Row],[Hora de Llegada]])</f>
        <v>9.8611111107553981E-2</v>
      </c>
      <c r="P149" s="3">
        <f>SUMIF('cocina'!A:A,sala[[#This Row],[Número de Orden]],'cocina'!H:H)/(24*60)</f>
        <v>0.11041666666666666</v>
      </c>
      <c r="Q149" s="3">
        <f>IF((sala[[#This Row],[Tiempo de Permanencia]]-sala[[#This Row],[Tiempo de Preparación]])&gt;0,sala[[#This Row],[Tiempo de Permanencia]]-sala[[#This Row],[Tiempo de Preparación]],0)</f>
        <v>0</v>
      </c>
      <c r="R149" s="10">
        <f>IF(sala[[#This Row],[Tiempo de degustación]]&gt;0,1,0)</f>
        <v>0</v>
      </c>
      <c r="S149" s="1" t="str">
        <f>WEEKDAY(sala[[#This Row],[Fecha de Factura]],11)&amp;". "&amp;TEXT(sala[[#This Row],[Fecha de Factura]],"dddd")</f>
        <v>7. domingo</v>
      </c>
      <c r="T149" s="4">
        <f>SUMIF('cocina'!A:A,sala[[#This Row],[Número de Orden]],'cocina'!G:G)</f>
        <v>8</v>
      </c>
      <c r="U149" s="4">
        <f>sala[[#This Row],[Tiempo de Preparación]]*24</f>
        <v>2.65</v>
      </c>
      <c r="V149">
        <f>sala[[#This Row],[Cobrada]]*sala[[#This Row],[Monto Total de la Cuenta]]</f>
        <v>0</v>
      </c>
      <c r="W149" s="4">
        <f>sala[[#This Row],[Tiempo de Permanencia]]*24</f>
        <v>2.3666666665812954</v>
      </c>
    </row>
    <row r="150" spans="1:23" x14ac:dyDescent="0.25">
      <c r="A150">
        <v>18</v>
      </c>
      <c r="B150" s="1" t="s">
        <v>193</v>
      </c>
      <c r="C150">
        <v>4</v>
      </c>
      <c r="D150" s="2">
        <v>45018.065972222219</v>
      </c>
      <c r="E150" s="2">
        <v>45018.201388888891</v>
      </c>
      <c r="F150" s="1" t="s">
        <v>29</v>
      </c>
      <c r="G150" s="1" t="s">
        <v>20</v>
      </c>
      <c r="H150" s="1" t="s">
        <v>25</v>
      </c>
      <c r="I150">
        <v>15.92</v>
      </c>
      <c r="J150" s="1" t="s">
        <v>38</v>
      </c>
      <c r="K150">
        <v>149</v>
      </c>
      <c r="L150" s="1" t="s">
        <v>27</v>
      </c>
      <c r="M150" s="1">
        <f>SUMIF('cocina'!A:A,sala[[#This Row],[Número de Orden]],'cocina'!K:K)</f>
        <v>226</v>
      </c>
      <c r="N150" s="2">
        <f>sala[[#This Row],[Hora de Salida]]</f>
        <v>45018.201388888891</v>
      </c>
      <c r="O150" s="3">
        <f>IF(sala[[#This Row],[Estado de la Mesa]]="Ocupada",sala[[#This Row],[Hora de Salida]]-sala[[#This Row],[Hora de Llegada]]+15/(24*60),sala[[#This Row],[Hora de Salida]]-sala[[#This Row],[Hora de Llegada]])</f>
        <v>0.14583333333818396</v>
      </c>
      <c r="P150" s="3">
        <f>SUMIF('cocina'!A:A,sala[[#This Row],[Número de Orden]],'cocina'!H:H)/(24*60)</f>
        <v>9.6527777777777782E-2</v>
      </c>
      <c r="Q150" s="3">
        <f>IF((sala[[#This Row],[Tiempo de Permanencia]]-sala[[#This Row],[Tiempo de Preparación]])&gt;0,sala[[#This Row],[Tiempo de Permanencia]]-sala[[#This Row],[Tiempo de Preparación]],0)</f>
        <v>4.9305555560406181E-2</v>
      </c>
      <c r="R150" s="10">
        <f>IF(sala[[#This Row],[Tiempo de degustación]]&gt;0,1,0)</f>
        <v>1</v>
      </c>
      <c r="S150" s="1" t="str">
        <f>WEEKDAY(sala[[#This Row],[Fecha de Factura]],11)&amp;". "&amp;TEXT(sala[[#This Row],[Fecha de Factura]],"dddd")</f>
        <v>7. domingo</v>
      </c>
      <c r="T150" s="4">
        <f>SUMIF('cocina'!A:A,sala[[#This Row],[Número de Orden]],'cocina'!G:G)</f>
        <v>8</v>
      </c>
      <c r="U150" s="4">
        <f>sala[[#This Row],[Tiempo de Preparación]]*24</f>
        <v>2.3166666666666669</v>
      </c>
      <c r="V150">
        <f>sala[[#This Row],[Cobrada]]*sala[[#This Row],[Monto Total de la Cuenta]]</f>
        <v>226</v>
      </c>
      <c r="W150" s="4">
        <f>sala[[#This Row],[Tiempo de Permanencia]]*24</f>
        <v>3.5000000001164153</v>
      </c>
    </row>
    <row r="151" spans="1:23" x14ac:dyDescent="0.25">
      <c r="A151">
        <v>18</v>
      </c>
      <c r="B151" s="1" t="s">
        <v>194</v>
      </c>
      <c r="C151">
        <v>6</v>
      </c>
      <c r="D151" s="2">
        <v>45018.025694444441</v>
      </c>
      <c r="E151" s="2">
        <v>45018.131944444445</v>
      </c>
      <c r="F151" s="1" t="s">
        <v>19</v>
      </c>
      <c r="G151" s="1" t="s">
        <v>14</v>
      </c>
      <c r="H151" s="1" t="s">
        <v>15</v>
      </c>
      <c r="I151">
        <v>48.43</v>
      </c>
      <c r="J151" s="1" t="s">
        <v>26</v>
      </c>
      <c r="K151">
        <v>150</v>
      </c>
      <c r="L151" s="1" t="s">
        <v>69</v>
      </c>
      <c r="M151" s="1">
        <f>SUMIF('cocina'!A:A,sala[[#This Row],[Número de Orden]],'cocina'!K:K)</f>
        <v>150</v>
      </c>
      <c r="N151" s="2">
        <f>sala[[#This Row],[Hora de Salida]]</f>
        <v>45018.131944444445</v>
      </c>
      <c r="O151" s="3">
        <f>IF(sala[[#This Row],[Estado de la Mesa]]="Ocupada",sala[[#This Row],[Hora de Salida]]-sala[[#This Row],[Hora de Llegada]]+15/(24*60),sala[[#This Row],[Hora de Salida]]-sala[[#This Row],[Hora de Llegada]])</f>
        <v>0.10625000000436557</v>
      </c>
      <c r="P151" s="3">
        <f>SUMIF('cocina'!A:A,sala[[#This Row],[Número de Orden]],'cocina'!H:H)/(24*60)</f>
        <v>7.3611111111111113E-2</v>
      </c>
      <c r="Q151" s="3">
        <f>IF((sala[[#This Row],[Tiempo de Permanencia]]-sala[[#This Row],[Tiempo de Preparación]])&gt;0,sala[[#This Row],[Tiempo de Permanencia]]-sala[[#This Row],[Tiempo de Preparación]],0)</f>
        <v>3.2638888893254461E-2</v>
      </c>
      <c r="R151" s="10">
        <f>IF(sala[[#This Row],[Tiempo de degustación]]&gt;0,1,0)</f>
        <v>1</v>
      </c>
      <c r="S151" s="1" t="str">
        <f>WEEKDAY(sala[[#This Row],[Fecha de Factura]],11)&amp;". "&amp;TEXT(sala[[#This Row],[Fecha de Factura]],"dddd")</f>
        <v>7. domingo</v>
      </c>
      <c r="T151" s="4">
        <f>SUMIF('cocina'!A:A,sala[[#This Row],[Número de Orden]],'cocina'!G:G)</f>
        <v>6</v>
      </c>
      <c r="U151" s="4">
        <f>sala[[#This Row],[Tiempo de Preparación]]*24</f>
        <v>1.7666666666666666</v>
      </c>
      <c r="V151">
        <f>sala[[#This Row],[Cobrada]]*sala[[#This Row],[Monto Total de la Cuenta]]</f>
        <v>150</v>
      </c>
      <c r="W151" s="4">
        <f>sala[[#This Row],[Tiempo de Permanencia]]*24</f>
        <v>2.5500000001047738</v>
      </c>
    </row>
    <row r="152" spans="1:23" x14ac:dyDescent="0.25">
      <c r="A152">
        <v>6</v>
      </c>
      <c r="B152" s="1" t="s">
        <v>195</v>
      </c>
      <c r="C152">
        <v>2</v>
      </c>
      <c r="D152" s="2">
        <v>45018.135416666664</v>
      </c>
      <c r="E152" s="2">
        <v>45018.286805555559</v>
      </c>
      <c r="F152" s="1" t="s">
        <v>32</v>
      </c>
      <c r="G152" s="1" t="s">
        <v>35</v>
      </c>
      <c r="H152" s="1" t="s">
        <v>25</v>
      </c>
      <c r="I152">
        <v>41.51</v>
      </c>
      <c r="J152" s="1" t="s">
        <v>38</v>
      </c>
      <c r="K152">
        <v>151</v>
      </c>
      <c r="L152" s="1" t="s">
        <v>54</v>
      </c>
      <c r="M152" s="1">
        <f>SUMIF('cocina'!A:A,sala[[#This Row],[Número de Orden]],'cocina'!K:K)</f>
        <v>132</v>
      </c>
      <c r="N152" s="2">
        <f>sala[[#This Row],[Hora de Salida]]</f>
        <v>45018.286805555559</v>
      </c>
      <c r="O152" s="3">
        <f>IF(sala[[#This Row],[Estado de la Mesa]]="Ocupada",sala[[#This Row],[Hora de Salida]]-sala[[#This Row],[Hora de Llegada]]+15/(24*60),sala[[#This Row],[Hora de Salida]]-sala[[#This Row],[Hora de Llegada]])</f>
        <v>0.161805555561538</v>
      </c>
      <c r="P152" s="3">
        <f>SUMIF('cocina'!A:A,sala[[#This Row],[Número de Orden]],'cocina'!H:H)/(24*60)</f>
        <v>1.3194444444444444E-2</v>
      </c>
      <c r="Q152" s="3">
        <f>IF((sala[[#This Row],[Tiempo de Permanencia]]-sala[[#This Row],[Tiempo de Preparación]])&gt;0,sala[[#This Row],[Tiempo de Permanencia]]-sala[[#This Row],[Tiempo de Preparación]],0)</f>
        <v>0.14861111111709355</v>
      </c>
      <c r="R152" s="10">
        <f>IF(sala[[#This Row],[Tiempo de degustación]]&gt;0,1,0)</f>
        <v>1</v>
      </c>
      <c r="S152" s="1" t="str">
        <f>WEEKDAY(sala[[#This Row],[Fecha de Factura]],11)&amp;". "&amp;TEXT(sala[[#This Row],[Fecha de Factura]],"dddd")</f>
        <v>7. domingo</v>
      </c>
      <c r="T152" s="4">
        <f>SUMIF('cocina'!A:A,sala[[#This Row],[Número de Orden]],'cocina'!G:G)</f>
        <v>6</v>
      </c>
      <c r="U152" s="4">
        <f>sala[[#This Row],[Tiempo de Preparación]]*24</f>
        <v>0.31666666666666665</v>
      </c>
      <c r="V152">
        <f>sala[[#This Row],[Cobrada]]*sala[[#This Row],[Monto Total de la Cuenta]]</f>
        <v>132</v>
      </c>
      <c r="W152" s="4">
        <f>sala[[#This Row],[Tiempo de Permanencia]]*24</f>
        <v>3.8833333334769122</v>
      </c>
    </row>
    <row r="153" spans="1:23" x14ac:dyDescent="0.25">
      <c r="A153">
        <v>5</v>
      </c>
      <c r="B153" s="1" t="s">
        <v>196</v>
      </c>
      <c r="C153">
        <v>6</v>
      </c>
      <c r="D153" s="2">
        <v>45018.051388888889</v>
      </c>
      <c r="E153" s="2">
        <v>45018.119444444441</v>
      </c>
      <c r="F153" s="1" t="s">
        <v>32</v>
      </c>
      <c r="G153" s="1" t="s">
        <v>14</v>
      </c>
      <c r="H153" s="1" t="s">
        <v>15</v>
      </c>
      <c r="I153">
        <v>25.57</v>
      </c>
      <c r="J153" s="1" t="s">
        <v>16</v>
      </c>
      <c r="K153">
        <v>152</v>
      </c>
      <c r="L153" s="1" t="s">
        <v>54</v>
      </c>
      <c r="M153" s="1">
        <f>SUMIF('cocina'!A:A,sala[[#This Row],[Número de Orden]],'cocina'!K:K)</f>
        <v>56</v>
      </c>
      <c r="N153" s="2">
        <f>sala[[#This Row],[Hora de Salida]]</f>
        <v>45018.119444444441</v>
      </c>
      <c r="O153" s="3">
        <f>IF(sala[[#This Row],[Estado de la Mesa]]="Ocupada",sala[[#This Row],[Hora de Salida]]-sala[[#This Row],[Hora de Llegada]]+15/(24*60),sala[[#This Row],[Hora de Salida]]-sala[[#This Row],[Hora de Llegada]])</f>
        <v>6.8055555551836733E-2</v>
      </c>
      <c r="P153" s="3">
        <f>SUMIF('cocina'!A:A,sala[[#This Row],[Número de Orden]],'cocina'!H:H)/(24*60)</f>
        <v>8.3333333333333332E-3</v>
      </c>
      <c r="Q153" s="3">
        <f>IF((sala[[#This Row],[Tiempo de Permanencia]]-sala[[#This Row],[Tiempo de Preparación]])&gt;0,sala[[#This Row],[Tiempo de Permanencia]]-sala[[#This Row],[Tiempo de Preparación]],0)</f>
        <v>5.9722222218503401E-2</v>
      </c>
      <c r="R153" s="10">
        <f>IF(sala[[#This Row],[Tiempo de degustación]]&gt;0,1,0)</f>
        <v>1</v>
      </c>
      <c r="S153" s="1" t="str">
        <f>WEEKDAY(sala[[#This Row],[Fecha de Factura]],11)&amp;". "&amp;TEXT(sala[[#This Row],[Fecha de Factura]],"dddd")</f>
        <v>7. domingo</v>
      </c>
      <c r="T153" s="4">
        <f>SUMIF('cocina'!A:A,sala[[#This Row],[Número de Orden]],'cocina'!G:G)</f>
        <v>2</v>
      </c>
      <c r="U153" s="4">
        <f>sala[[#This Row],[Tiempo de Preparación]]*24</f>
        <v>0.2</v>
      </c>
      <c r="V153">
        <f>sala[[#This Row],[Cobrada]]*sala[[#This Row],[Monto Total de la Cuenta]]</f>
        <v>56</v>
      </c>
      <c r="W153" s="4">
        <f>sala[[#This Row],[Tiempo de Permanencia]]*24</f>
        <v>1.6333333332440816</v>
      </c>
    </row>
    <row r="154" spans="1:23" x14ac:dyDescent="0.25">
      <c r="A154">
        <v>10</v>
      </c>
      <c r="B154" s="1" t="s">
        <v>85</v>
      </c>
      <c r="C154">
        <v>1</v>
      </c>
      <c r="D154" s="2">
        <v>45018.129166666666</v>
      </c>
      <c r="E154" s="2">
        <v>45018.226388888892</v>
      </c>
      <c r="F154" s="1" t="s">
        <v>24</v>
      </c>
      <c r="G154" s="1" t="s">
        <v>20</v>
      </c>
      <c r="H154" s="1" t="s">
        <v>15</v>
      </c>
      <c r="I154">
        <v>42.84</v>
      </c>
      <c r="J154" s="1" t="s">
        <v>38</v>
      </c>
      <c r="K154">
        <v>153</v>
      </c>
      <c r="L154" s="1" t="s">
        <v>30</v>
      </c>
      <c r="M154" s="1">
        <f>SUMIF('cocina'!A:A,sala[[#This Row],[Número de Orden]],'cocina'!K:K)</f>
        <v>203</v>
      </c>
      <c r="N154" s="2">
        <f>sala[[#This Row],[Hora de Salida]]</f>
        <v>45018.226388888892</v>
      </c>
      <c r="O154" s="3">
        <f>IF(sala[[#This Row],[Estado de la Mesa]]="Ocupada",sala[[#This Row],[Hora de Salida]]-sala[[#This Row],[Hora de Llegada]]+15/(24*60),sala[[#This Row],[Hora de Salida]]-sala[[#This Row],[Hora de Llegada]])</f>
        <v>0.10763888889293109</v>
      </c>
      <c r="P154" s="3">
        <f>SUMIF('cocina'!A:A,sala[[#This Row],[Número de Orden]],'cocina'!H:H)/(24*60)</f>
        <v>6.1805555555555558E-2</v>
      </c>
      <c r="Q154" s="3">
        <f>IF((sala[[#This Row],[Tiempo de Permanencia]]-sala[[#This Row],[Tiempo de Preparación]])&gt;0,sala[[#This Row],[Tiempo de Permanencia]]-sala[[#This Row],[Tiempo de Preparación]],0)</f>
        <v>4.5833333337375534E-2</v>
      </c>
      <c r="R154" s="10">
        <f>IF(sala[[#This Row],[Tiempo de degustación]]&gt;0,1,0)</f>
        <v>1</v>
      </c>
      <c r="S154" s="1" t="str">
        <f>WEEKDAY(sala[[#This Row],[Fecha de Factura]],11)&amp;". "&amp;TEXT(sala[[#This Row],[Fecha de Factura]],"dddd")</f>
        <v>7. domingo</v>
      </c>
      <c r="T154" s="4">
        <f>SUMIF('cocina'!A:A,sala[[#This Row],[Número de Orden]],'cocina'!G:G)</f>
        <v>6</v>
      </c>
      <c r="U154" s="4">
        <f>sala[[#This Row],[Tiempo de Preparación]]*24</f>
        <v>1.4833333333333334</v>
      </c>
      <c r="V154">
        <f>sala[[#This Row],[Cobrada]]*sala[[#This Row],[Monto Total de la Cuenta]]</f>
        <v>203</v>
      </c>
      <c r="W154" s="4">
        <f>sala[[#This Row],[Tiempo de Permanencia]]*24</f>
        <v>2.5833333334303461</v>
      </c>
    </row>
    <row r="155" spans="1:23" x14ac:dyDescent="0.25">
      <c r="A155">
        <v>11</v>
      </c>
      <c r="B155" s="1" t="s">
        <v>197</v>
      </c>
      <c r="C155">
        <v>6</v>
      </c>
      <c r="D155" s="2">
        <v>45018.089583333334</v>
      </c>
      <c r="E155" s="2">
        <v>45018.15</v>
      </c>
      <c r="F155" s="1" t="s">
        <v>19</v>
      </c>
      <c r="G155" s="1" t="s">
        <v>20</v>
      </c>
      <c r="H155" s="1" t="s">
        <v>25</v>
      </c>
      <c r="I155">
        <v>17.2</v>
      </c>
      <c r="J155" s="1" t="s">
        <v>26</v>
      </c>
      <c r="K155">
        <v>154</v>
      </c>
      <c r="L155" s="1" t="s">
        <v>54</v>
      </c>
      <c r="M155" s="1">
        <f>SUMIF('cocina'!A:A,sala[[#This Row],[Número de Orden]],'cocina'!K:K)</f>
        <v>144</v>
      </c>
      <c r="N155" s="2">
        <f>sala[[#This Row],[Hora de Salida]]</f>
        <v>45018.15</v>
      </c>
      <c r="O155" s="3">
        <f>IF(sala[[#This Row],[Estado de la Mesa]]="Ocupada",sala[[#This Row],[Hora de Salida]]-sala[[#This Row],[Hora de Llegada]]+15/(24*60),sala[[#This Row],[Hora de Salida]]-sala[[#This Row],[Hora de Llegada]])</f>
        <v>6.0416666667151731E-2</v>
      </c>
      <c r="P155" s="3">
        <f>SUMIF('cocina'!A:A,sala[[#This Row],[Número de Orden]],'cocina'!H:H)/(24*60)</f>
        <v>5.6944444444444443E-2</v>
      </c>
      <c r="Q155" s="3">
        <f>IF((sala[[#This Row],[Tiempo de Permanencia]]-sala[[#This Row],[Tiempo de Preparación]])&gt;0,sala[[#This Row],[Tiempo de Permanencia]]-sala[[#This Row],[Tiempo de Preparación]],0)</f>
        <v>3.4722222227072871E-3</v>
      </c>
      <c r="R155" s="10">
        <f>IF(sala[[#This Row],[Tiempo de degustación]]&gt;0,1,0)</f>
        <v>1</v>
      </c>
      <c r="S155" s="1" t="str">
        <f>WEEKDAY(sala[[#This Row],[Fecha de Factura]],11)&amp;". "&amp;TEXT(sala[[#This Row],[Fecha de Factura]],"dddd")</f>
        <v>7. domingo</v>
      </c>
      <c r="T155" s="4">
        <f>SUMIF('cocina'!A:A,sala[[#This Row],[Número de Orden]],'cocina'!G:G)</f>
        <v>5</v>
      </c>
      <c r="U155" s="4">
        <f>sala[[#This Row],[Tiempo de Preparación]]*24</f>
        <v>1.3666666666666667</v>
      </c>
      <c r="V155">
        <f>sala[[#This Row],[Cobrada]]*sala[[#This Row],[Monto Total de la Cuenta]]</f>
        <v>144</v>
      </c>
      <c r="W155" s="4">
        <f>sala[[#This Row],[Tiempo de Permanencia]]*24</f>
        <v>1.4500000000116415</v>
      </c>
    </row>
    <row r="156" spans="1:23" x14ac:dyDescent="0.25">
      <c r="A156">
        <v>7</v>
      </c>
      <c r="B156" s="1" t="s">
        <v>198</v>
      </c>
      <c r="C156">
        <v>2</v>
      </c>
      <c r="D156" s="2">
        <v>45018.078472222223</v>
      </c>
      <c r="E156" s="2">
        <v>45018.197222222225</v>
      </c>
      <c r="F156" s="1" t="s">
        <v>29</v>
      </c>
      <c r="G156" s="1" t="s">
        <v>14</v>
      </c>
      <c r="H156" s="1" t="s">
        <v>25</v>
      </c>
      <c r="I156">
        <v>25.72</v>
      </c>
      <c r="J156" s="1" t="s">
        <v>16</v>
      </c>
      <c r="K156">
        <v>155</v>
      </c>
      <c r="L156" s="1" t="s">
        <v>39</v>
      </c>
      <c r="M156" s="1">
        <f>SUMIF('cocina'!A:A,sala[[#This Row],[Número de Orden]],'cocina'!K:K)</f>
        <v>136</v>
      </c>
      <c r="N156" s="2">
        <f>sala[[#This Row],[Hora de Salida]]</f>
        <v>45018.197222222225</v>
      </c>
      <c r="O156" s="3">
        <f>IF(sala[[#This Row],[Estado de la Mesa]]="Ocupada",sala[[#This Row],[Hora de Salida]]-sala[[#This Row],[Hora de Llegada]]+15/(24*60),sala[[#This Row],[Hora de Salida]]-sala[[#This Row],[Hora de Llegada]])</f>
        <v>0.11875000000145519</v>
      </c>
      <c r="P156" s="3">
        <f>SUMIF('cocina'!A:A,sala[[#This Row],[Número de Orden]],'cocina'!H:H)/(24*60)</f>
        <v>6.9444444444444448E-2</v>
      </c>
      <c r="Q156" s="3">
        <f>IF((sala[[#This Row],[Tiempo de Permanencia]]-sala[[#This Row],[Tiempo de Preparación]])&gt;0,sala[[#This Row],[Tiempo de Permanencia]]-sala[[#This Row],[Tiempo de Preparación]],0)</f>
        <v>4.9305555557010744E-2</v>
      </c>
      <c r="R156" s="10">
        <f>IF(sala[[#This Row],[Tiempo de degustación]]&gt;0,1,0)</f>
        <v>1</v>
      </c>
      <c r="S156" s="1" t="str">
        <f>WEEKDAY(sala[[#This Row],[Fecha de Factura]],11)&amp;". "&amp;TEXT(sala[[#This Row],[Fecha de Factura]],"dddd")</f>
        <v>7. domingo</v>
      </c>
      <c r="T156" s="4">
        <f>SUMIF('cocina'!A:A,sala[[#This Row],[Número de Orden]],'cocina'!G:G)</f>
        <v>5</v>
      </c>
      <c r="U156" s="4">
        <f>sala[[#This Row],[Tiempo de Preparación]]*24</f>
        <v>1.6666666666666667</v>
      </c>
      <c r="V156">
        <f>sala[[#This Row],[Cobrada]]*sala[[#This Row],[Monto Total de la Cuenta]]</f>
        <v>136</v>
      </c>
      <c r="W156" s="4">
        <f>sala[[#This Row],[Tiempo de Permanencia]]*24</f>
        <v>2.8500000000349246</v>
      </c>
    </row>
    <row r="157" spans="1:23" x14ac:dyDescent="0.25">
      <c r="A157">
        <v>6</v>
      </c>
      <c r="B157" s="1" t="s">
        <v>199</v>
      </c>
      <c r="C157">
        <v>4</v>
      </c>
      <c r="D157" s="2">
        <v>45018.027777777781</v>
      </c>
      <c r="E157" s="2">
        <v>45018.178472222222</v>
      </c>
      <c r="F157" s="1" t="s">
        <v>13</v>
      </c>
      <c r="G157" s="1" t="s">
        <v>35</v>
      </c>
      <c r="H157" s="1" t="s">
        <v>25</v>
      </c>
      <c r="I157">
        <v>19.03</v>
      </c>
      <c r="J157" s="1" t="s">
        <v>26</v>
      </c>
      <c r="K157">
        <v>156</v>
      </c>
      <c r="L157" s="1" t="s">
        <v>17</v>
      </c>
      <c r="M157" s="1">
        <f>SUMIF('cocina'!A:A,sala[[#This Row],[Número de Orden]],'cocina'!K:K)</f>
        <v>56</v>
      </c>
      <c r="N157" s="2">
        <f>sala[[#This Row],[Hora de Salida]]</f>
        <v>45018.178472222222</v>
      </c>
      <c r="O157" s="3">
        <f>IF(sala[[#This Row],[Estado de la Mesa]]="Ocupada",sala[[#This Row],[Hora de Salida]]-sala[[#This Row],[Hora de Llegada]]+15/(24*60),sala[[#This Row],[Hora de Salida]]-sala[[#This Row],[Hora de Llegada]])</f>
        <v>0.15069444444088731</v>
      </c>
      <c r="P157" s="3">
        <f>SUMIF('cocina'!A:A,sala[[#This Row],[Número de Orden]],'cocina'!H:H)/(24*60)</f>
        <v>4.1666666666666666E-3</v>
      </c>
      <c r="Q157" s="3">
        <f>IF((sala[[#This Row],[Tiempo de Permanencia]]-sala[[#This Row],[Tiempo de Preparación]])&gt;0,sala[[#This Row],[Tiempo de Permanencia]]-sala[[#This Row],[Tiempo de Preparación]],0)</f>
        <v>0.14652777777422063</v>
      </c>
      <c r="R157" s="10">
        <f>IF(sala[[#This Row],[Tiempo de degustación]]&gt;0,1,0)</f>
        <v>1</v>
      </c>
      <c r="S157" s="1" t="str">
        <f>WEEKDAY(sala[[#This Row],[Fecha de Factura]],11)&amp;". "&amp;TEXT(sala[[#This Row],[Fecha de Factura]],"dddd")</f>
        <v>7. domingo</v>
      </c>
      <c r="T157" s="4">
        <f>SUMIF('cocina'!A:A,sala[[#This Row],[Número de Orden]],'cocina'!G:G)</f>
        <v>2</v>
      </c>
      <c r="U157" s="4">
        <f>sala[[#This Row],[Tiempo de Preparación]]*24</f>
        <v>0.1</v>
      </c>
      <c r="V157">
        <f>sala[[#This Row],[Cobrada]]*sala[[#This Row],[Monto Total de la Cuenta]]</f>
        <v>56</v>
      </c>
      <c r="W157" s="4">
        <f>sala[[#This Row],[Tiempo de Permanencia]]*24</f>
        <v>3.6166666665812954</v>
      </c>
    </row>
    <row r="158" spans="1:23" x14ac:dyDescent="0.25">
      <c r="A158">
        <v>13</v>
      </c>
      <c r="B158" s="1" t="s">
        <v>200</v>
      </c>
      <c r="C158">
        <v>5</v>
      </c>
      <c r="D158" s="2">
        <v>45018.140277777777</v>
      </c>
      <c r="E158" s="2">
        <v>45018.260416666664</v>
      </c>
      <c r="F158" s="1" t="s">
        <v>13</v>
      </c>
      <c r="G158" s="1" t="s">
        <v>20</v>
      </c>
      <c r="H158" s="1" t="s">
        <v>25</v>
      </c>
      <c r="I158">
        <v>28.48</v>
      </c>
      <c r="J158" s="1" t="s">
        <v>38</v>
      </c>
      <c r="K158">
        <v>157</v>
      </c>
      <c r="L158" s="1" t="s">
        <v>33</v>
      </c>
      <c r="M158" s="1">
        <f>SUMIF('cocina'!A:A,sala[[#This Row],[Número de Orden]],'cocina'!K:K)</f>
        <v>271</v>
      </c>
      <c r="N158" s="2">
        <f>sala[[#This Row],[Hora de Salida]]</f>
        <v>45018.260416666664</v>
      </c>
      <c r="O158" s="3">
        <f>IF(sala[[#This Row],[Estado de la Mesa]]="Ocupada",sala[[#This Row],[Hora de Salida]]-sala[[#This Row],[Hora de Llegada]]+15/(24*60),sala[[#This Row],[Hora de Salida]]-sala[[#This Row],[Hora de Llegada]])</f>
        <v>0.13055555555426204</v>
      </c>
      <c r="P158" s="3">
        <f>SUMIF('cocina'!A:A,sala[[#This Row],[Número de Orden]],'cocina'!H:H)/(24*60)</f>
        <v>0.10416666666666667</v>
      </c>
      <c r="Q158" s="3">
        <f>IF((sala[[#This Row],[Tiempo de Permanencia]]-sala[[#This Row],[Tiempo de Preparación]])&gt;0,sala[[#This Row],[Tiempo de Permanencia]]-sala[[#This Row],[Tiempo de Preparación]],0)</f>
        <v>2.6388888887595371E-2</v>
      </c>
      <c r="R158" s="10">
        <f>IF(sala[[#This Row],[Tiempo de degustación]]&gt;0,1,0)</f>
        <v>1</v>
      </c>
      <c r="S158" s="1" t="str">
        <f>WEEKDAY(sala[[#This Row],[Fecha de Factura]],11)&amp;". "&amp;TEXT(sala[[#This Row],[Fecha de Factura]],"dddd")</f>
        <v>7. domingo</v>
      </c>
      <c r="T158" s="4">
        <f>SUMIF('cocina'!A:A,sala[[#This Row],[Número de Orden]],'cocina'!G:G)</f>
        <v>9</v>
      </c>
      <c r="U158" s="4">
        <f>sala[[#This Row],[Tiempo de Preparación]]*24</f>
        <v>2.5</v>
      </c>
      <c r="V158">
        <f>sala[[#This Row],[Cobrada]]*sala[[#This Row],[Monto Total de la Cuenta]]</f>
        <v>271</v>
      </c>
      <c r="W158" s="4">
        <f>sala[[#This Row],[Tiempo de Permanencia]]*24</f>
        <v>3.1333333333022892</v>
      </c>
    </row>
    <row r="159" spans="1:23" x14ac:dyDescent="0.25">
      <c r="A159">
        <v>5</v>
      </c>
      <c r="B159" s="1" t="s">
        <v>201</v>
      </c>
      <c r="C159">
        <v>5</v>
      </c>
      <c r="D159" s="2">
        <v>45018.114583333336</v>
      </c>
      <c r="E159" s="2">
        <v>45018.165972222225</v>
      </c>
      <c r="F159" s="1" t="s">
        <v>13</v>
      </c>
      <c r="G159" s="1" t="s">
        <v>14</v>
      </c>
      <c r="H159" s="1" t="s">
        <v>25</v>
      </c>
      <c r="I159">
        <v>48.75</v>
      </c>
      <c r="J159" s="1" t="s">
        <v>26</v>
      </c>
      <c r="K159">
        <v>158</v>
      </c>
      <c r="L159" s="1" t="s">
        <v>57</v>
      </c>
      <c r="M159" s="1">
        <f>SUMIF('cocina'!A:A,sala[[#This Row],[Número de Orden]],'cocina'!K:K)</f>
        <v>310</v>
      </c>
      <c r="N159" s="2">
        <f>sala[[#This Row],[Hora de Salida]]</f>
        <v>45018.165972222225</v>
      </c>
      <c r="O159" s="3">
        <f>IF(sala[[#This Row],[Estado de la Mesa]]="Ocupada",sala[[#This Row],[Hora de Salida]]-sala[[#This Row],[Hora de Llegada]]+15/(24*60),sala[[#This Row],[Hora de Salida]]-sala[[#This Row],[Hora de Llegada]])</f>
        <v>5.1388888889050577E-2</v>
      </c>
      <c r="P159" s="3">
        <f>SUMIF('cocina'!A:A,sala[[#This Row],[Número de Orden]],'cocina'!H:H)/(24*60)</f>
        <v>9.375E-2</v>
      </c>
      <c r="Q159" s="3">
        <f>IF((sala[[#This Row],[Tiempo de Permanencia]]-sala[[#This Row],[Tiempo de Preparación]])&gt;0,sala[[#This Row],[Tiempo de Permanencia]]-sala[[#This Row],[Tiempo de Preparación]],0)</f>
        <v>0</v>
      </c>
      <c r="R159" s="10">
        <f>IF(sala[[#This Row],[Tiempo de degustación]]&gt;0,1,0)</f>
        <v>0</v>
      </c>
      <c r="S159" s="1" t="str">
        <f>WEEKDAY(sala[[#This Row],[Fecha de Factura]],11)&amp;". "&amp;TEXT(sala[[#This Row],[Fecha de Factura]],"dddd")</f>
        <v>7. domingo</v>
      </c>
      <c r="T159" s="4">
        <f>SUMIF('cocina'!A:A,sala[[#This Row],[Número de Orden]],'cocina'!G:G)</f>
        <v>10</v>
      </c>
      <c r="U159" s="4">
        <f>sala[[#This Row],[Tiempo de Preparación]]*24</f>
        <v>2.25</v>
      </c>
      <c r="V159">
        <f>sala[[#This Row],[Cobrada]]*sala[[#This Row],[Monto Total de la Cuenta]]</f>
        <v>0</v>
      </c>
      <c r="W159" s="4">
        <f>sala[[#This Row],[Tiempo de Permanencia]]*24</f>
        <v>1.2333333333372138</v>
      </c>
    </row>
    <row r="160" spans="1:23" x14ac:dyDescent="0.25">
      <c r="A160">
        <v>16</v>
      </c>
      <c r="B160" s="1" t="s">
        <v>202</v>
      </c>
      <c r="C160">
        <v>1</v>
      </c>
      <c r="D160" s="2">
        <v>45018.006944444445</v>
      </c>
      <c r="E160" s="2">
        <v>45018.052083333336</v>
      </c>
      <c r="F160" s="1" t="s">
        <v>13</v>
      </c>
      <c r="G160" s="1" t="s">
        <v>20</v>
      </c>
      <c r="H160" s="1" t="s">
        <v>25</v>
      </c>
      <c r="I160">
        <v>47.81</v>
      </c>
      <c r="J160" s="1" t="s">
        <v>38</v>
      </c>
      <c r="K160">
        <v>159</v>
      </c>
      <c r="L160" s="1" t="s">
        <v>27</v>
      </c>
      <c r="M160" s="1">
        <f>SUMIF('cocina'!A:A,sala[[#This Row],[Número de Orden]],'cocina'!K:K)</f>
        <v>253</v>
      </c>
      <c r="N160" s="2">
        <f>sala[[#This Row],[Hora de Salida]]</f>
        <v>45018.052083333336</v>
      </c>
      <c r="O160" s="3">
        <f>IF(sala[[#This Row],[Estado de la Mesa]]="Ocupada",sala[[#This Row],[Hora de Salida]]-sala[[#This Row],[Hora de Llegada]]+15/(24*60),sala[[#This Row],[Hora de Salida]]-sala[[#This Row],[Hora de Llegada]])</f>
        <v>5.5555555557172433E-2</v>
      </c>
      <c r="P160" s="3">
        <f>SUMIF('cocina'!A:A,sala[[#This Row],[Número de Orden]],'cocina'!H:H)/(24*60)</f>
        <v>5.1388888888888887E-2</v>
      </c>
      <c r="Q160" s="3">
        <f>IF((sala[[#This Row],[Tiempo de Permanencia]]-sala[[#This Row],[Tiempo de Preparación]])&gt;0,sala[[#This Row],[Tiempo de Permanencia]]-sala[[#This Row],[Tiempo de Preparación]],0)</f>
        <v>4.166666668283546E-3</v>
      </c>
      <c r="R160" s="10">
        <f>IF(sala[[#This Row],[Tiempo de degustación]]&gt;0,1,0)</f>
        <v>1</v>
      </c>
      <c r="S160" s="1" t="str">
        <f>WEEKDAY(sala[[#This Row],[Fecha de Factura]],11)&amp;". "&amp;TEXT(sala[[#This Row],[Fecha de Factura]],"dddd")</f>
        <v>7. domingo</v>
      </c>
      <c r="T160" s="4">
        <f>SUMIF('cocina'!A:A,sala[[#This Row],[Número de Orden]],'cocina'!G:G)</f>
        <v>9</v>
      </c>
      <c r="U160" s="4">
        <f>sala[[#This Row],[Tiempo de Preparación]]*24</f>
        <v>1.2333333333333334</v>
      </c>
      <c r="V160">
        <f>sala[[#This Row],[Cobrada]]*sala[[#This Row],[Monto Total de la Cuenta]]</f>
        <v>253</v>
      </c>
      <c r="W160" s="4">
        <f>sala[[#This Row],[Tiempo de Permanencia]]*24</f>
        <v>1.3333333333721384</v>
      </c>
    </row>
    <row r="161" spans="1:23" x14ac:dyDescent="0.25">
      <c r="A161">
        <v>19</v>
      </c>
      <c r="B161" s="1" t="s">
        <v>203</v>
      </c>
      <c r="C161">
        <v>6</v>
      </c>
      <c r="D161" s="2">
        <v>45018.04583333333</v>
      </c>
      <c r="E161" s="2">
        <v>45018.189583333333</v>
      </c>
      <c r="F161" s="1" t="s">
        <v>24</v>
      </c>
      <c r="G161" s="1" t="s">
        <v>14</v>
      </c>
      <c r="H161" s="1" t="s">
        <v>25</v>
      </c>
      <c r="I161">
        <v>26.02</v>
      </c>
      <c r="J161" s="1" t="s">
        <v>16</v>
      </c>
      <c r="K161">
        <v>160</v>
      </c>
      <c r="L161" s="1" t="s">
        <v>22</v>
      </c>
      <c r="M161" s="1">
        <f>SUMIF('cocina'!A:A,sala[[#This Row],[Número de Orden]],'cocina'!K:K)</f>
        <v>156</v>
      </c>
      <c r="N161" s="2">
        <f>sala[[#This Row],[Hora de Salida]]</f>
        <v>45018.189583333333</v>
      </c>
      <c r="O161" s="3">
        <f>IF(sala[[#This Row],[Estado de la Mesa]]="Ocupada",sala[[#This Row],[Hora de Salida]]-sala[[#This Row],[Hora de Llegada]]+15/(24*60),sala[[#This Row],[Hora de Salida]]-sala[[#This Row],[Hora de Llegada]])</f>
        <v>0.14375000000291038</v>
      </c>
      <c r="P161" s="3">
        <f>SUMIF('cocina'!A:A,sala[[#This Row],[Número de Orden]],'cocina'!H:H)/(24*60)</f>
        <v>4.6527777777777779E-2</v>
      </c>
      <c r="Q161" s="3">
        <f>IF((sala[[#This Row],[Tiempo de Permanencia]]-sala[[#This Row],[Tiempo de Preparación]])&gt;0,sala[[#This Row],[Tiempo de Permanencia]]-sala[[#This Row],[Tiempo de Preparación]],0)</f>
        <v>9.7222222225132604E-2</v>
      </c>
      <c r="R161" s="10">
        <f>IF(sala[[#This Row],[Tiempo de degustación]]&gt;0,1,0)</f>
        <v>1</v>
      </c>
      <c r="S161" s="1" t="str">
        <f>WEEKDAY(sala[[#This Row],[Fecha de Factura]],11)&amp;". "&amp;TEXT(sala[[#This Row],[Fecha de Factura]],"dddd")</f>
        <v>7. domingo</v>
      </c>
      <c r="T161" s="4">
        <f>SUMIF('cocina'!A:A,sala[[#This Row],[Número de Orden]],'cocina'!G:G)</f>
        <v>5</v>
      </c>
      <c r="U161" s="4">
        <f>sala[[#This Row],[Tiempo de Preparación]]*24</f>
        <v>1.1166666666666667</v>
      </c>
      <c r="V161">
        <f>sala[[#This Row],[Cobrada]]*sala[[#This Row],[Monto Total de la Cuenta]]</f>
        <v>156</v>
      </c>
      <c r="W161" s="4">
        <f>sala[[#This Row],[Tiempo de Permanencia]]*24</f>
        <v>3.4500000000698492</v>
      </c>
    </row>
    <row r="162" spans="1:23" x14ac:dyDescent="0.25">
      <c r="A162">
        <v>13</v>
      </c>
      <c r="B162" s="1" t="s">
        <v>204</v>
      </c>
      <c r="C162">
        <v>6</v>
      </c>
      <c r="D162" s="2">
        <v>45018.03125</v>
      </c>
      <c r="E162" s="2">
        <v>45018.182638888888</v>
      </c>
      <c r="F162" s="1" t="s">
        <v>24</v>
      </c>
      <c r="G162" s="1" t="s">
        <v>14</v>
      </c>
      <c r="H162" s="1" t="s">
        <v>25</v>
      </c>
      <c r="I162">
        <v>18.86</v>
      </c>
      <c r="J162" s="1" t="s">
        <v>16</v>
      </c>
      <c r="K162">
        <v>161</v>
      </c>
      <c r="L162" s="1" t="s">
        <v>30</v>
      </c>
      <c r="M162" s="1">
        <f>SUMIF('cocina'!A:A,sala[[#This Row],[Número de Orden]],'cocina'!K:K)</f>
        <v>84</v>
      </c>
      <c r="N162" s="2">
        <f>sala[[#This Row],[Hora de Salida]]</f>
        <v>45018.182638888888</v>
      </c>
      <c r="O162" s="3">
        <f>IF(sala[[#This Row],[Estado de la Mesa]]="Ocupada",sala[[#This Row],[Hora de Salida]]-sala[[#This Row],[Hora de Llegada]]+15/(24*60),sala[[#This Row],[Hora de Salida]]-sala[[#This Row],[Hora de Llegada]])</f>
        <v>0.15138888888759539</v>
      </c>
      <c r="P162" s="3">
        <f>SUMIF('cocina'!A:A,sala[[#This Row],[Número de Orden]],'cocina'!H:H)/(24*60)</f>
        <v>3.9583333333333331E-2</v>
      </c>
      <c r="Q162" s="3">
        <f>IF((sala[[#This Row],[Tiempo de Permanencia]]-sala[[#This Row],[Tiempo de Preparación]])&gt;0,sala[[#This Row],[Tiempo de Permanencia]]-sala[[#This Row],[Tiempo de Preparación]],0)</f>
        <v>0.11180555555426205</v>
      </c>
      <c r="R162" s="10">
        <f>IF(sala[[#This Row],[Tiempo de degustación]]&gt;0,1,0)</f>
        <v>1</v>
      </c>
      <c r="S162" s="1" t="str">
        <f>WEEKDAY(sala[[#This Row],[Fecha de Factura]],11)&amp;". "&amp;TEXT(sala[[#This Row],[Fecha de Factura]],"dddd")</f>
        <v>7. domingo</v>
      </c>
      <c r="T162" s="4">
        <f>SUMIF('cocina'!A:A,sala[[#This Row],[Número de Orden]],'cocina'!G:G)</f>
        <v>3</v>
      </c>
      <c r="U162" s="4">
        <f>sala[[#This Row],[Tiempo de Preparación]]*24</f>
        <v>0.95</v>
      </c>
      <c r="V162">
        <f>sala[[#This Row],[Cobrada]]*sala[[#This Row],[Monto Total de la Cuenta]]</f>
        <v>84</v>
      </c>
      <c r="W162" s="4">
        <f>sala[[#This Row],[Tiempo de Permanencia]]*24</f>
        <v>3.6333333333022892</v>
      </c>
    </row>
    <row r="163" spans="1:23" x14ac:dyDescent="0.25">
      <c r="A163">
        <v>14</v>
      </c>
      <c r="B163" s="1" t="s">
        <v>205</v>
      </c>
      <c r="C163">
        <v>4</v>
      </c>
      <c r="D163" s="2">
        <v>45018.039583333331</v>
      </c>
      <c r="E163" s="2">
        <v>45018.106944444444</v>
      </c>
      <c r="F163" s="1" t="s">
        <v>19</v>
      </c>
      <c r="G163" s="1" t="s">
        <v>14</v>
      </c>
      <c r="H163" s="1" t="s">
        <v>25</v>
      </c>
      <c r="I163">
        <v>17.55</v>
      </c>
      <c r="J163" s="1" t="s">
        <v>16</v>
      </c>
      <c r="K163">
        <v>162</v>
      </c>
      <c r="L163" s="1" t="s">
        <v>30</v>
      </c>
      <c r="M163" s="1">
        <f>SUMIF('cocina'!A:A,sala[[#This Row],[Número de Orden]],'cocina'!K:K)</f>
        <v>72</v>
      </c>
      <c r="N163" s="2">
        <f>sala[[#This Row],[Hora de Salida]]</f>
        <v>45018.106944444444</v>
      </c>
      <c r="O163" s="3">
        <f>IF(sala[[#This Row],[Estado de la Mesa]]="Ocupada",sala[[#This Row],[Hora de Salida]]-sala[[#This Row],[Hora de Llegada]]+15/(24*60),sala[[#This Row],[Hora de Salida]]-sala[[#This Row],[Hora de Llegada]])</f>
        <v>6.7361111112404615E-2</v>
      </c>
      <c r="P163" s="3">
        <f>SUMIF('cocina'!A:A,sala[[#This Row],[Número de Orden]],'cocina'!H:H)/(24*60)</f>
        <v>1.7361111111111112E-2</v>
      </c>
      <c r="Q163" s="3">
        <f>IF((sala[[#This Row],[Tiempo de Permanencia]]-sala[[#This Row],[Tiempo de Preparación]])&gt;0,sala[[#This Row],[Tiempo de Permanencia]]-sala[[#This Row],[Tiempo de Preparación]],0)</f>
        <v>5.0000000001293503E-2</v>
      </c>
      <c r="R163" s="10">
        <f>IF(sala[[#This Row],[Tiempo de degustación]]&gt;0,1,0)</f>
        <v>1</v>
      </c>
      <c r="S163" s="1" t="str">
        <f>WEEKDAY(sala[[#This Row],[Fecha de Factura]],11)&amp;". "&amp;TEXT(sala[[#This Row],[Fecha de Factura]],"dddd")</f>
        <v>7. domingo</v>
      </c>
      <c r="T163" s="4">
        <f>SUMIF('cocina'!A:A,sala[[#This Row],[Número de Orden]],'cocina'!G:G)</f>
        <v>3</v>
      </c>
      <c r="U163" s="4">
        <f>sala[[#This Row],[Tiempo de Preparación]]*24</f>
        <v>0.41666666666666669</v>
      </c>
      <c r="V163">
        <f>sala[[#This Row],[Cobrada]]*sala[[#This Row],[Monto Total de la Cuenta]]</f>
        <v>72</v>
      </c>
      <c r="W163" s="4">
        <f>sala[[#This Row],[Tiempo de Permanencia]]*24</f>
        <v>1.6166666666977108</v>
      </c>
    </row>
    <row r="164" spans="1:23" x14ac:dyDescent="0.25">
      <c r="A164">
        <v>6</v>
      </c>
      <c r="B164" s="1" t="s">
        <v>206</v>
      </c>
      <c r="C164">
        <v>1</v>
      </c>
      <c r="D164" s="2">
        <v>45018.065972222219</v>
      </c>
      <c r="E164" s="2">
        <v>45018.17291666667</v>
      </c>
      <c r="F164" s="1" t="s">
        <v>29</v>
      </c>
      <c r="G164" s="1" t="s">
        <v>14</v>
      </c>
      <c r="H164" s="1" t="s">
        <v>25</v>
      </c>
      <c r="I164">
        <v>14.94</v>
      </c>
      <c r="J164" s="1" t="s">
        <v>38</v>
      </c>
      <c r="K164">
        <v>163</v>
      </c>
      <c r="L164" s="1" t="s">
        <v>57</v>
      </c>
      <c r="M164" s="1">
        <f>SUMIF('cocina'!A:A,sala[[#This Row],[Número de Orden]],'cocina'!K:K)</f>
        <v>271</v>
      </c>
      <c r="N164" s="2">
        <f>sala[[#This Row],[Hora de Salida]]</f>
        <v>45018.17291666667</v>
      </c>
      <c r="O164" s="3">
        <f>IF(sala[[#This Row],[Estado de la Mesa]]="Ocupada",sala[[#This Row],[Hora de Salida]]-sala[[#This Row],[Hora de Llegada]]+15/(24*60),sala[[#This Row],[Hora de Salida]]-sala[[#This Row],[Hora de Llegada]])</f>
        <v>0.11736111111774032</v>
      </c>
      <c r="P164" s="3">
        <f>SUMIF('cocina'!A:A,sala[[#This Row],[Número de Orden]],'cocina'!H:H)/(24*60)</f>
        <v>4.9305555555555554E-2</v>
      </c>
      <c r="Q164" s="3">
        <f>IF((sala[[#This Row],[Tiempo de Permanencia]]-sala[[#This Row],[Tiempo de Preparación]])&gt;0,sala[[#This Row],[Tiempo de Permanencia]]-sala[[#This Row],[Tiempo de Preparación]],0)</f>
        <v>6.8055555562184761E-2</v>
      </c>
      <c r="R164" s="10">
        <f>IF(sala[[#This Row],[Tiempo de degustación]]&gt;0,1,0)</f>
        <v>1</v>
      </c>
      <c r="S164" s="1" t="str">
        <f>WEEKDAY(sala[[#This Row],[Fecha de Factura]],11)&amp;". "&amp;TEXT(sala[[#This Row],[Fecha de Factura]],"dddd")</f>
        <v>7. domingo</v>
      </c>
      <c r="T164" s="4">
        <f>SUMIF('cocina'!A:A,sala[[#This Row],[Número de Orden]],'cocina'!G:G)</f>
        <v>9</v>
      </c>
      <c r="U164" s="4">
        <f>sala[[#This Row],[Tiempo de Preparación]]*24</f>
        <v>1.1833333333333333</v>
      </c>
      <c r="V164">
        <f>sala[[#This Row],[Cobrada]]*sala[[#This Row],[Monto Total de la Cuenta]]</f>
        <v>271</v>
      </c>
      <c r="W164" s="4">
        <f>sala[[#This Row],[Tiempo de Permanencia]]*24</f>
        <v>2.8166666668257676</v>
      </c>
    </row>
    <row r="165" spans="1:23" x14ac:dyDescent="0.25">
      <c r="A165">
        <v>8</v>
      </c>
      <c r="B165" s="1" t="s">
        <v>207</v>
      </c>
      <c r="C165">
        <v>2</v>
      </c>
      <c r="D165" s="2">
        <v>45018.106944444444</v>
      </c>
      <c r="E165" s="2">
        <v>45018.251388888886</v>
      </c>
      <c r="F165" s="1" t="s">
        <v>32</v>
      </c>
      <c r="G165" s="1" t="s">
        <v>35</v>
      </c>
      <c r="H165" s="1" t="s">
        <v>25</v>
      </c>
      <c r="I165">
        <v>47.53</v>
      </c>
      <c r="J165" s="1" t="s">
        <v>16</v>
      </c>
      <c r="K165">
        <v>164</v>
      </c>
      <c r="L165" s="1" t="s">
        <v>22</v>
      </c>
      <c r="M165" s="1">
        <f>SUMIF('cocina'!A:A,sala[[#This Row],[Número de Orden]],'cocina'!K:K)</f>
        <v>170</v>
      </c>
      <c r="N165" s="2">
        <f>sala[[#This Row],[Hora de Salida]]</f>
        <v>45018.251388888886</v>
      </c>
      <c r="O165" s="3">
        <f>IF(sala[[#This Row],[Estado de la Mesa]]="Ocupada",sala[[#This Row],[Hora de Salida]]-sala[[#This Row],[Hora de Llegada]]+15/(24*60),sala[[#This Row],[Hora de Salida]]-sala[[#This Row],[Hora de Llegada]])</f>
        <v>0.1444444444423425</v>
      </c>
      <c r="P165" s="3">
        <f>SUMIF('cocina'!A:A,sala[[#This Row],[Número de Orden]],'cocina'!H:H)/(24*60)</f>
        <v>7.2916666666666671E-2</v>
      </c>
      <c r="Q165" s="3">
        <f>IF((sala[[#This Row],[Tiempo de Permanencia]]-sala[[#This Row],[Tiempo de Preparación]])&gt;0,sala[[#This Row],[Tiempo de Permanencia]]-sala[[#This Row],[Tiempo de Preparación]],0)</f>
        <v>7.152777777567583E-2</v>
      </c>
      <c r="R165" s="10">
        <f>IF(sala[[#This Row],[Tiempo de degustación]]&gt;0,1,0)</f>
        <v>1</v>
      </c>
      <c r="S165" s="1" t="str">
        <f>WEEKDAY(sala[[#This Row],[Fecha de Factura]],11)&amp;". "&amp;TEXT(sala[[#This Row],[Fecha de Factura]],"dddd")</f>
        <v>7. domingo</v>
      </c>
      <c r="T165" s="4">
        <f>SUMIF('cocina'!A:A,sala[[#This Row],[Número de Orden]],'cocina'!G:G)</f>
        <v>6</v>
      </c>
      <c r="U165" s="4">
        <f>sala[[#This Row],[Tiempo de Preparación]]*24</f>
        <v>1.75</v>
      </c>
      <c r="V165">
        <f>sala[[#This Row],[Cobrada]]*sala[[#This Row],[Monto Total de la Cuenta]]</f>
        <v>170</v>
      </c>
      <c r="W165" s="4">
        <f>sala[[#This Row],[Tiempo de Permanencia]]*24</f>
        <v>3.46666666661622</v>
      </c>
    </row>
    <row r="166" spans="1:23" x14ac:dyDescent="0.25">
      <c r="A166">
        <v>10</v>
      </c>
      <c r="B166" s="1" t="s">
        <v>208</v>
      </c>
      <c r="C166">
        <v>3</v>
      </c>
      <c r="D166" s="2">
        <v>45018.097916666666</v>
      </c>
      <c r="E166" s="2">
        <v>45018.216666666667</v>
      </c>
      <c r="F166" s="1" t="s">
        <v>13</v>
      </c>
      <c r="G166" s="1" t="s">
        <v>35</v>
      </c>
      <c r="H166" s="1" t="s">
        <v>25</v>
      </c>
      <c r="I166">
        <v>41.9</v>
      </c>
      <c r="J166" s="1" t="s">
        <v>38</v>
      </c>
      <c r="K166">
        <v>165</v>
      </c>
      <c r="L166" s="1" t="s">
        <v>33</v>
      </c>
      <c r="M166" s="1">
        <f>SUMIF('cocina'!A:A,sala[[#This Row],[Número de Orden]],'cocina'!K:K)</f>
        <v>90</v>
      </c>
      <c r="N166" s="2">
        <f>sala[[#This Row],[Hora de Salida]]</f>
        <v>45018.216666666667</v>
      </c>
      <c r="O166" s="3">
        <f>IF(sala[[#This Row],[Estado de la Mesa]]="Ocupada",sala[[#This Row],[Hora de Salida]]-sala[[#This Row],[Hora de Llegada]]+15/(24*60),sala[[#This Row],[Hora de Salida]]-sala[[#This Row],[Hora de Llegada]])</f>
        <v>0.12916666666812185</v>
      </c>
      <c r="P166" s="3">
        <f>SUMIF('cocina'!A:A,sala[[#This Row],[Número de Orden]],'cocina'!H:H)/(24*60)</f>
        <v>3.888888888888889E-2</v>
      </c>
      <c r="Q166" s="3">
        <f>IF((sala[[#This Row],[Tiempo de Permanencia]]-sala[[#This Row],[Tiempo de Preparación]])&gt;0,sala[[#This Row],[Tiempo de Permanencia]]-sala[[#This Row],[Tiempo de Preparación]],0)</f>
        <v>9.0277777779232959E-2</v>
      </c>
      <c r="R166" s="10">
        <f>IF(sala[[#This Row],[Tiempo de degustación]]&gt;0,1,0)</f>
        <v>1</v>
      </c>
      <c r="S166" s="1" t="str">
        <f>WEEKDAY(sala[[#This Row],[Fecha de Factura]],11)&amp;". "&amp;TEXT(sala[[#This Row],[Fecha de Factura]],"dddd")</f>
        <v>7. domingo</v>
      </c>
      <c r="T166" s="4">
        <f>SUMIF('cocina'!A:A,sala[[#This Row],[Número de Orden]],'cocina'!G:G)</f>
        <v>4</v>
      </c>
      <c r="U166" s="4">
        <f>sala[[#This Row],[Tiempo de Preparación]]*24</f>
        <v>0.93333333333333335</v>
      </c>
      <c r="V166">
        <f>sala[[#This Row],[Cobrada]]*sala[[#This Row],[Monto Total de la Cuenta]]</f>
        <v>90</v>
      </c>
      <c r="W166" s="4">
        <f>sala[[#This Row],[Tiempo de Permanencia]]*24</f>
        <v>3.1000000000349246</v>
      </c>
    </row>
    <row r="167" spans="1:23" x14ac:dyDescent="0.25">
      <c r="A167">
        <v>12</v>
      </c>
      <c r="B167" s="1" t="s">
        <v>209</v>
      </c>
      <c r="C167">
        <v>1</v>
      </c>
      <c r="D167" s="2">
        <v>45018.054166666669</v>
      </c>
      <c r="E167" s="2">
        <v>45018.113888888889</v>
      </c>
      <c r="F167" s="1" t="s">
        <v>32</v>
      </c>
      <c r="G167" s="1" t="s">
        <v>14</v>
      </c>
      <c r="H167" s="1" t="s">
        <v>21</v>
      </c>
      <c r="I167">
        <v>43.95</v>
      </c>
      <c r="J167" s="1" t="s">
        <v>38</v>
      </c>
      <c r="K167">
        <v>166</v>
      </c>
      <c r="L167" s="1" t="s">
        <v>33</v>
      </c>
      <c r="M167" s="1">
        <f>SUMIF('cocina'!A:A,sala[[#This Row],[Número de Orden]],'cocina'!K:K)</f>
        <v>46</v>
      </c>
      <c r="N167" s="2">
        <f>sala[[#This Row],[Hora de Salida]]</f>
        <v>45018.113888888889</v>
      </c>
      <c r="O167" s="3">
        <f>IF(sala[[#This Row],[Estado de la Mesa]]="Ocupada",sala[[#This Row],[Hora de Salida]]-sala[[#This Row],[Hora de Llegada]]+15/(24*60),sala[[#This Row],[Hora de Salida]]-sala[[#This Row],[Hora de Llegada]])</f>
        <v>7.0138888887110326E-2</v>
      </c>
      <c r="P167" s="3">
        <f>SUMIF('cocina'!A:A,sala[[#This Row],[Número de Orden]],'cocina'!H:H)/(24*60)</f>
        <v>1.5277777777777777E-2</v>
      </c>
      <c r="Q167" s="3">
        <f>IF((sala[[#This Row],[Tiempo de Permanencia]]-sala[[#This Row],[Tiempo de Preparación]])&gt;0,sala[[#This Row],[Tiempo de Permanencia]]-sala[[#This Row],[Tiempo de Preparación]],0)</f>
        <v>5.4861111109332547E-2</v>
      </c>
      <c r="R167" s="10">
        <f>IF(sala[[#This Row],[Tiempo de degustación]]&gt;0,1,0)</f>
        <v>1</v>
      </c>
      <c r="S167" s="1" t="str">
        <f>WEEKDAY(sala[[#This Row],[Fecha de Factura]],11)&amp;". "&amp;TEXT(sala[[#This Row],[Fecha de Factura]],"dddd")</f>
        <v>7. domingo</v>
      </c>
      <c r="T167" s="4">
        <f>SUMIF('cocina'!A:A,sala[[#This Row],[Número de Orden]],'cocina'!G:G)</f>
        <v>2</v>
      </c>
      <c r="U167" s="4">
        <f>sala[[#This Row],[Tiempo de Preparación]]*24</f>
        <v>0.36666666666666664</v>
      </c>
      <c r="V167">
        <f>sala[[#This Row],[Cobrada]]*sala[[#This Row],[Monto Total de la Cuenta]]</f>
        <v>46</v>
      </c>
      <c r="W167" s="4">
        <f>sala[[#This Row],[Tiempo de Permanencia]]*24</f>
        <v>1.6833333332906477</v>
      </c>
    </row>
    <row r="168" spans="1:23" x14ac:dyDescent="0.25">
      <c r="A168">
        <v>5</v>
      </c>
      <c r="B168" s="1" t="s">
        <v>211</v>
      </c>
      <c r="C168">
        <v>6</v>
      </c>
      <c r="D168" s="2">
        <v>45018.054861111108</v>
      </c>
      <c r="E168" s="2">
        <v>45018.115277777775</v>
      </c>
      <c r="F168" s="1" t="s">
        <v>24</v>
      </c>
      <c r="G168" s="1" t="s">
        <v>14</v>
      </c>
      <c r="H168" s="1" t="s">
        <v>15</v>
      </c>
      <c r="I168">
        <v>42.74</v>
      </c>
      <c r="J168" s="1" t="s">
        <v>16</v>
      </c>
      <c r="K168">
        <v>167</v>
      </c>
      <c r="L168" s="1" t="s">
        <v>69</v>
      </c>
      <c r="M168" s="1">
        <f>SUMIF('cocina'!A:A,sala[[#This Row],[Número de Orden]],'cocina'!K:K)</f>
        <v>152</v>
      </c>
      <c r="N168" s="2">
        <f>sala[[#This Row],[Hora de Salida]]</f>
        <v>45018.115277777775</v>
      </c>
      <c r="O168" s="3">
        <f>IF(sala[[#This Row],[Estado de la Mesa]]="Ocupada",sala[[#This Row],[Hora de Salida]]-sala[[#This Row],[Hora de Llegada]]+15/(24*60),sala[[#This Row],[Hora de Salida]]-sala[[#This Row],[Hora de Llegada]])</f>
        <v>6.0416666667151731E-2</v>
      </c>
      <c r="P168" s="3">
        <f>SUMIF('cocina'!A:A,sala[[#This Row],[Número de Orden]],'cocina'!H:H)/(24*60)</f>
        <v>5.2777777777777778E-2</v>
      </c>
      <c r="Q168" s="3">
        <f>IF((sala[[#This Row],[Tiempo de Permanencia]]-sala[[#This Row],[Tiempo de Preparación]])&gt;0,sala[[#This Row],[Tiempo de Permanencia]]-sala[[#This Row],[Tiempo de Preparación]],0)</f>
        <v>7.6388888893739529E-3</v>
      </c>
      <c r="R168" s="10">
        <f>IF(sala[[#This Row],[Tiempo de degustación]]&gt;0,1,0)</f>
        <v>1</v>
      </c>
      <c r="S168" s="1" t="str">
        <f>WEEKDAY(sala[[#This Row],[Fecha de Factura]],11)&amp;". "&amp;TEXT(sala[[#This Row],[Fecha de Factura]],"dddd")</f>
        <v>7. domingo</v>
      </c>
      <c r="T168" s="4">
        <f>SUMIF('cocina'!A:A,sala[[#This Row],[Número de Orden]],'cocina'!G:G)</f>
        <v>5</v>
      </c>
      <c r="U168" s="4">
        <f>sala[[#This Row],[Tiempo de Preparación]]*24</f>
        <v>1.2666666666666666</v>
      </c>
      <c r="V168">
        <f>sala[[#This Row],[Cobrada]]*sala[[#This Row],[Monto Total de la Cuenta]]</f>
        <v>152</v>
      </c>
      <c r="W168" s="4">
        <f>sala[[#This Row],[Tiempo de Permanencia]]*24</f>
        <v>1.4500000000116415</v>
      </c>
    </row>
    <row r="169" spans="1:23" x14ac:dyDescent="0.25">
      <c r="A169">
        <v>17</v>
      </c>
      <c r="B169" s="1" t="s">
        <v>212</v>
      </c>
      <c r="C169">
        <v>4</v>
      </c>
      <c r="D169" s="2">
        <v>45018.086805555555</v>
      </c>
      <c r="E169" s="2">
        <v>45018.140972222223</v>
      </c>
      <c r="F169" s="1" t="s">
        <v>19</v>
      </c>
      <c r="G169" s="1" t="s">
        <v>14</v>
      </c>
      <c r="H169" s="1" t="s">
        <v>25</v>
      </c>
      <c r="I169">
        <v>17.09</v>
      </c>
      <c r="J169" s="1" t="s">
        <v>16</v>
      </c>
      <c r="K169">
        <v>168</v>
      </c>
      <c r="L169" s="1" t="s">
        <v>39</v>
      </c>
      <c r="M169" s="1">
        <f>SUMIF('cocina'!A:A,sala[[#This Row],[Número de Orden]],'cocina'!K:K)</f>
        <v>44</v>
      </c>
      <c r="N169" s="2">
        <f>sala[[#This Row],[Hora de Salida]]</f>
        <v>45018.140972222223</v>
      </c>
      <c r="O169" s="3">
        <f>IF(sala[[#This Row],[Estado de la Mesa]]="Ocupada",sala[[#This Row],[Hora de Salida]]-sala[[#This Row],[Hora de Llegada]]+15/(24*60),sala[[#This Row],[Hora de Salida]]-sala[[#This Row],[Hora de Llegada]])</f>
        <v>5.4166666668606922E-2</v>
      </c>
      <c r="P169" s="3">
        <f>SUMIF('cocina'!A:A,sala[[#This Row],[Número de Orden]],'cocina'!H:H)/(24*60)</f>
        <v>4.8611111111111112E-3</v>
      </c>
      <c r="Q169" s="3">
        <f>IF((sala[[#This Row],[Tiempo de Permanencia]]-sala[[#This Row],[Tiempo de Preparación]])&gt;0,sala[[#This Row],[Tiempo de Permanencia]]-sala[[#This Row],[Tiempo de Preparación]],0)</f>
        <v>4.9305555557495814E-2</v>
      </c>
      <c r="R169" s="10">
        <f>IF(sala[[#This Row],[Tiempo de degustación]]&gt;0,1,0)</f>
        <v>1</v>
      </c>
      <c r="S169" s="1" t="str">
        <f>WEEKDAY(sala[[#This Row],[Fecha de Factura]],11)&amp;". "&amp;TEXT(sala[[#This Row],[Fecha de Factura]],"dddd")</f>
        <v>7. domingo</v>
      </c>
      <c r="T169" s="4">
        <f>SUMIF('cocina'!A:A,sala[[#This Row],[Número de Orden]],'cocina'!G:G)</f>
        <v>2</v>
      </c>
      <c r="U169" s="4">
        <f>sala[[#This Row],[Tiempo de Preparación]]*24</f>
        <v>0.11666666666666667</v>
      </c>
      <c r="V169">
        <f>sala[[#This Row],[Cobrada]]*sala[[#This Row],[Monto Total de la Cuenta]]</f>
        <v>44</v>
      </c>
      <c r="W169" s="4">
        <f>sala[[#This Row],[Tiempo de Permanencia]]*24</f>
        <v>1.3000000000465661</v>
      </c>
    </row>
    <row r="170" spans="1:23" x14ac:dyDescent="0.25">
      <c r="A170">
        <v>19</v>
      </c>
      <c r="B170" s="1" t="s">
        <v>214</v>
      </c>
      <c r="C170">
        <v>1</v>
      </c>
      <c r="D170" s="2">
        <v>45018.080555555556</v>
      </c>
      <c r="E170" s="2">
        <v>45018.218055555553</v>
      </c>
      <c r="F170" s="1" t="s">
        <v>13</v>
      </c>
      <c r="G170" s="1" t="s">
        <v>14</v>
      </c>
      <c r="H170" s="1" t="s">
        <v>15</v>
      </c>
      <c r="I170">
        <v>16.62</v>
      </c>
      <c r="J170" s="1" t="s">
        <v>26</v>
      </c>
      <c r="K170">
        <v>169</v>
      </c>
      <c r="L170" s="1" t="s">
        <v>30</v>
      </c>
      <c r="M170" s="1">
        <f>SUMIF('cocina'!A:A,sala[[#This Row],[Número de Orden]],'cocina'!K:K)</f>
        <v>154</v>
      </c>
      <c r="N170" s="2">
        <f>sala[[#This Row],[Hora de Salida]]</f>
        <v>45018.218055555553</v>
      </c>
      <c r="O170" s="3">
        <f>IF(sala[[#This Row],[Estado de la Mesa]]="Ocupada",sala[[#This Row],[Hora de Salida]]-sala[[#This Row],[Hora de Llegada]]+15/(24*60),sala[[#This Row],[Hora de Salida]]-sala[[#This Row],[Hora de Llegada]])</f>
        <v>0.13749999999708962</v>
      </c>
      <c r="P170" s="3">
        <f>SUMIF('cocina'!A:A,sala[[#This Row],[Número de Orden]],'cocina'!H:H)/(24*60)</f>
        <v>7.6388888888888895E-2</v>
      </c>
      <c r="Q170" s="3">
        <f>IF((sala[[#This Row],[Tiempo de Permanencia]]-sala[[#This Row],[Tiempo de Preparación]])&gt;0,sala[[#This Row],[Tiempo de Permanencia]]-sala[[#This Row],[Tiempo de Preparación]],0)</f>
        <v>6.1111111108200722E-2</v>
      </c>
      <c r="R170" s="10">
        <f>IF(sala[[#This Row],[Tiempo de degustación]]&gt;0,1,0)</f>
        <v>1</v>
      </c>
      <c r="S170" s="1" t="str">
        <f>WEEKDAY(sala[[#This Row],[Fecha de Factura]],11)&amp;". "&amp;TEXT(sala[[#This Row],[Fecha de Factura]],"dddd")</f>
        <v>7. domingo</v>
      </c>
      <c r="T170" s="4">
        <f>SUMIF('cocina'!A:A,sala[[#This Row],[Número de Orden]],'cocina'!G:G)</f>
        <v>6</v>
      </c>
      <c r="U170" s="4">
        <f>sala[[#This Row],[Tiempo de Preparación]]*24</f>
        <v>1.8333333333333335</v>
      </c>
      <c r="V170">
        <f>sala[[#This Row],[Cobrada]]*sala[[#This Row],[Monto Total de la Cuenta]]</f>
        <v>154</v>
      </c>
      <c r="W170" s="4">
        <f>sala[[#This Row],[Tiempo de Permanencia]]*24</f>
        <v>3.2999999999301508</v>
      </c>
    </row>
    <row r="171" spans="1:23" x14ac:dyDescent="0.25">
      <c r="A171">
        <v>12</v>
      </c>
      <c r="B171" s="1" t="s">
        <v>215</v>
      </c>
      <c r="C171">
        <v>2</v>
      </c>
      <c r="D171" s="2">
        <v>45018.109027777777</v>
      </c>
      <c r="E171" s="2">
        <v>45018.226388888892</v>
      </c>
      <c r="F171" s="1" t="s">
        <v>24</v>
      </c>
      <c r="G171" s="1" t="s">
        <v>35</v>
      </c>
      <c r="H171" s="1" t="s">
        <v>25</v>
      </c>
      <c r="I171">
        <v>25.98</v>
      </c>
      <c r="J171" s="1" t="s">
        <v>26</v>
      </c>
      <c r="K171">
        <v>170</v>
      </c>
      <c r="L171" s="1" t="s">
        <v>22</v>
      </c>
      <c r="M171" s="1">
        <f>SUMIF('cocina'!A:A,sala[[#This Row],[Número de Orden]],'cocina'!K:K)</f>
        <v>243</v>
      </c>
      <c r="N171" s="2">
        <f>sala[[#This Row],[Hora de Salida]]</f>
        <v>45018.226388888892</v>
      </c>
      <c r="O171" s="3">
        <f>IF(sala[[#This Row],[Estado de la Mesa]]="Ocupada",sala[[#This Row],[Hora de Salida]]-sala[[#This Row],[Hora de Llegada]]+15/(24*60),sala[[#This Row],[Hora de Salida]]-sala[[#This Row],[Hora de Llegada]])</f>
        <v>0.117361111115315</v>
      </c>
      <c r="P171" s="3">
        <f>SUMIF('cocina'!A:A,sala[[#This Row],[Número de Orden]],'cocina'!H:H)/(24*60)</f>
        <v>5.0694444444444445E-2</v>
      </c>
      <c r="Q171" s="3">
        <f>IF((sala[[#This Row],[Tiempo de Permanencia]]-sala[[#This Row],[Tiempo de Preparación]])&gt;0,sala[[#This Row],[Tiempo de Permanencia]]-sala[[#This Row],[Tiempo de Preparación]],0)</f>
        <v>6.6666666670870553E-2</v>
      </c>
      <c r="R171" s="10">
        <f>IF(sala[[#This Row],[Tiempo de degustación]]&gt;0,1,0)</f>
        <v>1</v>
      </c>
      <c r="S171" s="1" t="str">
        <f>WEEKDAY(sala[[#This Row],[Fecha de Factura]],11)&amp;". "&amp;TEXT(sala[[#This Row],[Fecha de Factura]],"dddd")</f>
        <v>7. domingo</v>
      </c>
      <c r="T171" s="4">
        <f>SUMIF('cocina'!A:A,sala[[#This Row],[Número de Orden]],'cocina'!G:G)</f>
        <v>9</v>
      </c>
      <c r="U171" s="4">
        <f>sala[[#This Row],[Tiempo de Preparación]]*24</f>
        <v>1.2166666666666668</v>
      </c>
      <c r="V171">
        <f>sala[[#This Row],[Cobrada]]*sala[[#This Row],[Monto Total de la Cuenta]]</f>
        <v>243</v>
      </c>
      <c r="W171" s="4">
        <f>sala[[#This Row],[Tiempo de Permanencia]]*24</f>
        <v>2.8166666667675599</v>
      </c>
    </row>
    <row r="172" spans="1:23" x14ac:dyDescent="0.25">
      <c r="A172">
        <v>16</v>
      </c>
      <c r="B172" s="1" t="s">
        <v>216</v>
      </c>
      <c r="C172">
        <v>6</v>
      </c>
      <c r="D172" s="2">
        <v>45018.078472222223</v>
      </c>
      <c r="E172" s="2">
        <v>45018.12777777778</v>
      </c>
      <c r="F172" s="1" t="s">
        <v>24</v>
      </c>
      <c r="G172" s="1" t="s">
        <v>35</v>
      </c>
      <c r="H172" s="1" t="s">
        <v>25</v>
      </c>
      <c r="I172">
        <v>46.56</v>
      </c>
      <c r="J172" s="1" t="s">
        <v>26</v>
      </c>
      <c r="K172">
        <v>171</v>
      </c>
      <c r="L172" s="1" t="s">
        <v>27</v>
      </c>
      <c r="M172" s="1">
        <f>SUMIF('cocina'!A:A,sala[[#This Row],[Número de Orden]],'cocina'!K:K)</f>
        <v>139</v>
      </c>
      <c r="N172" s="2">
        <f>sala[[#This Row],[Hora de Salida]]</f>
        <v>45018.12777777778</v>
      </c>
      <c r="O172" s="3">
        <f>IF(sala[[#This Row],[Estado de la Mesa]]="Ocupada",sala[[#This Row],[Hora de Salida]]-sala[[#This Row],[Hora de Llegada]]+15/(24*60),sala[[#This Row],[Hora de Salida]]-sala[[#This Row],[Hora de Llegada]])</f>
        <v>4.9305555556202307E-2</v>
      </c>
      <c r="P172" s="3">
        <f>SUMIF('cocina'!A:A,sala[[#This Row],[Número de Orden]],'cocina'!H:H)/(24*60)</f>
        <v>3.5416666666666666E-2</v>
      </c>
      <c r="Q172" s="3">
        <f>IF((sala[[#This Row],[Tiempo de Permanencia]]-sala[[#This Row],[Tiempo de Preparación]])&gt;0,sala[[#This Row],[Tiempo de Permanencia]]-sala[[#This Row],[Tiempo de Preparación]],0)</f>
        <v>1.3888888889535642E-2</v>
      </c>
      <c r="R172" s="10">
        <f>IF(sala[[#This Row],[Tiempo de degustación]]&gt;0,1,0)</f>
        <v>1</v>
      </c>
      <c r="S172" s="1" t="str">
        <f>WEEKDAY(sala[[#This Row],[Fecha de Factura]],11)&amp;". "&amp;TEXT(sala[[#This Row],[Fecha de Factura]],"dddd")</f>
        <v>7. domingo</v>
      </c>
      <c r="T172" s="4">
        <f>SUMIF('cocina'!A:A,sala[[#This Row],[Número de Orden]],'cocina'!G:G)</f>
        <v>5</v>
      </c>
      <c r="U172" s="4">
        <f>sala[[#This Row],[Tiempo de Preparación]]*24</f>
        <v>0.85</v>
      </c>
      <c r="V172">
        <f>sala[[#This Row],[Cobrada]]*sala[[#This Row],[Monto Total de la Cuenta]]</f>
        <v>139</v>
      </c>
      <c r="W172" s="4">
        <f>sala[[#This Row],[Tiempo de Permanencia]]*24</f>
        <v>1.1833333333488554</v>
      </c>
    </row>
    <row r="173" spans="1:23" x14ac:dyDescent="0.25">
      <c r="A173">
        <v>12</v>
      </c>
      <c r="B173" s="1" t="s">
        <v>217</v>
      </c>
      <c r="C173">
        <v>3</v>
      </c>
      <c r="D173" s="2">
        <v>45018.117361111108</v>
      </c>
      <c r="E173" s="2">
        <v>45018.254166666666</v>
      </c>
      <c r="F173" s="1" t="s">
        <v>19</v>
      </c>
      <c r="G173" s="1" t="s">
        <v>14</v>
      </c>
      <c r="H173" s="1" t="s">
        <v>25</v>
      </c>
      <c r="I173">
        <v>45.17</v>
      </c>
      <c r="J173" s="1" t="s">
        <v>38</v>
      </c>
      <c r="K173">
        <v>172</v>
      </c>
      <c r="L173" s="1" t="s">
        <v>42</v>
      </c>
      <c r="M173" s="1">
        <f>SUMIF('cocina'!A:A,sala[[#This Row],[Número de Orden]],'cocina'!K:K)</f>
        <v>68</v>
      </c>
      <c r="N173" s="2">
        <f>sala[[#This Row],[Hora de Salida]]</f>
        <v>45018.254166666666</v>
      </c>
      <c r="O173" s="3">
        <f>IF(sala[[#This Row],[Estado de la Mesa]]="Ocupada",sala[[#This Row],[Hora de Salida]]-sala[[#This Row],[Hora de Llegada]]+15/(24*60),sala[[#This Row],[Hora de Salida]]-sala[[#This Row],[Hora de Llegada]])</f>
        <v>0.14722222222432416</v>
      </c>
      <c r="P173" s="3">
        <f>SUMIF('cocina'!A:A,sala[[#This Row],[Número de Orden]],'cocina'!H:H)/(24*60)</f>
        <v>1.8749999999999999E-2</v>
      </c>
      <c r="Q173" s="3">
        <f>IF((sala[[#This Row],[Tiempo de Permanencia]]-sala[[#This Row],[Tiempo de Preparación]])&gt;0,sala[[#This Row],[Tiempo de Permanencia]]-sala[[#This Row],[Tiempo de Preparación]],0)</f>
        <v>0.12847222222432417</v>
      </c>
      <c r="R173" s="10">
        <f>IF(sala[[#This Row],[Tiempo de degustación]]&gt;0,1,0)</f>
        <v>1</v>
      </c>
      <c r="S173" s="1" t="str">
        <f>WEEKDAY(sala[[#This Row],[Fecha de Factura]],11)&amp;". "&amp;TEXT(sala[[#This Row],[Fecha de Factura]],"dddd")</f>
        <v>7. domingo</v>
      </c>
      <c r="T173" s="4">
        <f>SUMIF('cocina'!A:A,sala[[#This Row],[Número de Orden]],'cocina'!G:G)</f>
        <v>2</v>
      </c>
      <c r="U173" s="4">
        <f>sala[[#This Row],[Tiempo de Preparación]]*24</f>
        <v>0.44999999999999996</v>
      </c>
      <c r="V173">
        <f>sala[[#This Row],[Cobrada]]*sala[[#This Row],[Monto Total de la Cuenta]]</f>
        <v>68</v>
      </c>
      <c r="W173" s="4">
        <f>sala[[#This Row],[Tiempo de Permanencia]]*24</f>
        <v>3.53333333338378</v>
      </c>
    </row>
    <row r="174" spans="1:23" x14ac:dyDescent="0.25">
      <c r="A174">
        <v>11</v>
      </c>
      <c r="B174" s="1" t="s">
        <v>218</v>
      </c>
      <c r="C174">
        <v>3</v>
      </c>
      <c r="D174" s="2">
        <v>45018.012499999997</v>
      </c>
      <c r="E174" s="2">
        <v>45018.154861111114</v>
      </c>
      <c r="F174" s="1" t="s">
        <v>32</v>
      </c>
      <c r="G174" s="1" t="s">
        <v>14</v>
      </c>
      <c r="H174" s="1" t="s">
        <v>25</v>
      </c>
      <c r="I174">
        <v>48.73</v>
      </c>
      <c r="J174" s="1" t="s">
        <v>38</v>
      </c>
      <c r="K174">
        <v>173</v>
      </c>
      <c r="L174" s="1" t="s">
        <v>57</v>
      </c>
      <c r="M174" s="1">
        <f>SUMIF('cocina'!A:A,sala[[#This Row],[Número de Orden]],'cocina'!K:K)</f>
        <v>177</v>
      </c>
      <c r="N174" s="2">
        <f>sala[[#This Row],[Hora de Salida]]</f>
        <v>45018.154861111114</v>
      </c>
      <c r="O174" s="3">
        <f>IF(sala[[#This Row],[Estado de la Mesa]]="Ocupada",sala[[#This Row],[Hora de Salida]]-sala[[#This Row],[Hora de Llegada]]+15/(24*60),sala[[#This Row],[Hora de Salida]]-sala[[#This Row],[Hora de Llegada]])</f>
        <v>0.15277777778343685</v>
      </c>
      <c r="P174" s="3">
        <f>SUMIF('cocina'!A:A,sala[[#This Row],[Número de Orden]],'cocina'!H:H)/(24*60)</f>
        <v>4.6527777777777779E-2</v>
      </c>
      <c r="Q174" s="3">
        <f>IF((sala[[#This Row],[Tiempo de Permanencia]]-sala[[#This Row],[Tiempo de Preparación]])&gt;0,sala[[#This Row],[Tiempo de Permanencia]]-sala[[#This Row],[Tiempo de Preparación]],0)</f>
        <v>0.10625000000565907</v>
      </c>
      <c r="R174" s="10">
        <f>IF(sala[[#This Row],[Tiempo de degustación]]&gt;0,1,0)</f>
        <v>1</v>
      </c>
      <c r="S174" s="1" t="str">
        <f>WEEKDAY(sala[[#This Row],[Fecha de Factura]],11)&amp;". "&amp;TEXT(sala[[#This Row],[Fecha de Factura]],"dddd")</f>
        <v>7. domingo</v>
      </c>
      <c r="T174" s="4">
        <f>SUMIF('cocina'!A:A,sala[[#This Row],[Número de Orden]],'cocina'!G:G)</f>
        <v>6</v>
      </c>
      <c r="U174" s="4">
        <f>sala[[#This Row],[Tiempo de Preparación]]*24</f>
        <v>1.1166666666666667</v>
      </c>
      <c r="V174">
        <f>sala[[#This Row],[Cobrada]]*sala[[#This Row],[Monto Total de la Cuenta]]</f>
        <v>177</v>
      </c>
      <c r="W174" s="4">
        <f>sala[[#This Row],[Tiempo de Permanencia]]*24</f>
        <v>3.6666666668024845</v>
      </c>
    </row>
    <row r="175" spans="1:23" x14ac:dyDescent="0.25">
      <c r="A175">
        <v>10</v>
      </c>
      <c r="B175" s="1" t="s">
        <v>219</v>
      </c>
      <c r="C175">
        <v>5</v>
      </c>
      <c r="D175" s="2">
        <v>45018.006249999999</v>
      </c>
      <c r="E175" s="2">
        <v>45018.05</v>
      </c>
      <c r="F175" s="1" t="s">
        <v>32</v>
      </c>
      <c r="G175" s="1" t="s">
        <v>14</v>
      </c>
      <c r="H175" s="1" t="s">
        <v>25</v>
      </c>
      <c r="I175">
        <v>48.24</v>
      </c>
      <c r="J175" s="1" t="s">
        <v>16</v>
      </c>
      <c r="K175">
        <v>174</v>
      </c>
      <c r="L175" s="1" t="s">
        <v>39</v>
      </c>
      <c r="M175" s="1">
        <f>SUMIF('cocina'!A:A,sala[[#This Row],[Número de Orden]],'cocina'!K:K)</f>
        <v>60</v>
      </c>
      <c r="N175" s="2">
        <f>sala[[#This Row],[Hora de Salida]]</f>
        <v>45018.05</v>
      </c>
      <c r="O175" s="3">
        <f>IF(sala[[#This Row],[Estado de la Mesa]]="Ocupada",sala[[#This Row],[Hora de Salida]]-sala[[#This Row],[Hora de Llegada]]+15/(24*60),sala[[#This Row],[Hora de Salida]]-sala[[#This Row],[Hora de Llegada]])</f>
        <v>4.3750000004365575E-2</v>
      </c>
      <c r="P175" s="3">
        <f>SUMIF('cocina'!A:A,sala[[#This Row],[Número de Orden]],'cocina'!H:H)/(24*60)</f>
        <v>8.3333333333333332E-3</v>
      </c>
      <c r="Q175" s="3">
        <f>IF((sala[[#This Row],[Tiempo de Permanencia]]-sala[[#This Row],[Tiempo de Preparación]])&gt;0,sala[[#This Row],[Tiempo de Permanencia]]-sala[[#This Row],[Tiempo de Preparación]],0)</f>
        <v>3.5416666671032243E-2</v>
      </c>
      <c r="R175" s="10">
        <f>IF(sala[[#This Row],[Tiempo de degustación]]&gt;0,1,0)</f>
        <v>1</v>
      </c>
      <c r="S175" s="1" t="str">
        <f>WEEKDAY(sala[[#This Row],[Fecha de Factura]],11)&amp;". "&amp;TEXT(sala[[#This Row],[Fecha de Factura]],"dddd")</f>
        <v>7. domingo</v>
      </c>
      <c r="T175" s="4">
        <f>SUMIF('cocina'!A:A,sala[[#This Row],[Número de Orden]],'cocina'!G:G)</f>
        <v>2</v>
      </c>
      <c r="U175" s="4">
        <f>sala[[#This Row],[Tiempo de Preparación]]*24</f>
        <v>0.2</v>
      </c>
      <c r="V175">
        <f>sala[[#This Row],[Cobrada]]*sala[[#This Row],[Monto Total de la Cuenta]]</f>
        <v>60</v>
      </c>
      <c r="W175" s="4">
        <f>sala[[#This Row],[Tiempo de Permanencia]]*24</f>
        <v>1.0500000001047738</v>
      </c>
    </row>
    <row r="176" spans="1:23" x14ac:dyDescent="0.25">
      <c r="A176">
        <v>14</v>
      </c>
      <c r="B176" s="1" t="s">
        <v>130</v>
      </c>
      <c r="C176">
        <v>3</v>
      </c>
      <c r="D176" s="2">
        <v>45018.060416666667</v>
      </c>
      <c r="E176" s="2">
        <v>45018.12777777778</v>
      </c>
      <c r="F176" s="1" t="s">
        <v>13</v>
      </c>
      <c r="G176" s="1" t="s">
        <v>14</v>
      </c>
      <c r="H176" s="1" t="s">
        <v>25</v>
      </c>
      <c r="I176">
        <v>27.94</v>
      </c>
      <c r="J176" s="1" t="s">
        <v>16</v>
      </c>
      <c r="K176">
        <v>175</v>
      </c>
      <c r="L176" s="1" t="s">
        <v>22</v>
      </c>
      <c r="M176" s="1">
        <f>SUMIF('cocina'!A:A,sala[[#This Row],[Número de Orden]],'cocina'!K:K)</f>
        <v>144</v>
      </c>
      <c r="N176" s="2">
        <f>sala[[#This Row],[Hora de Salida]]</f>
        <v>45018.12777777778</v>
      </c>
      <c r="O176" s="3">
        <f>IF(sala[[#This Row],[Estado de la Mesa]]="Ocupada",sala[[#This Row],[Hora de Salida]]-sala[[#This Row],[Hora de Llegada]]+15/(24*60),sala[[#This Row],[Hora de Salida]]-sala[[#This Row],[Hora de Llegada]])</f>
        <v>6.7361111112404615E-2</v>
      </c>
      <c r="P176" s="3">
        <f>SUMIF('cocina'!A:A,sala[[#This Row],[Número de Orden]],'cocina'!H:H)/(24*60)</f>
        <v>3.2638888888888891E-2</v>
      </c>
      <c r="Q176" s="3">
        <f>IF((sala[[#This Row],[Tiempo de Permanencia]]-sala[[#This Row],[Tiempo de Preparación]])&gt;0,sala[[#This Row],[Tiempo de Permanencia]]-sala[[#This Row],[Tiempo de Preparación]],0)</f>
        <v>3.4722222223515724E-2</v>
      </c>
      <c r="R176" s="10">
        <f>IF(sala[[#This Row],[Tiempo de degustación]]&gt;0,1,0)</f>
        <v>1</v>
      </c>
      <c r="S176" s="1" t="str">
        <f>WEEKDAY(sala[[#This Row],[Fecha de Factura]],11)&amp;". "&amp;TEXT(sala[[#This Row],[Fecha de Factura]],"dddd")</f>
        <v>7. domingo</v>
      </c>
      <c r="T176" s="4">
        <f>SUMIF('cocina'!A:A,sala[[#This Row],[Número de Orden]],'cocina'!G:G)</f>
        <v>5</v>
      </c>
      <c r="U176" s="4">
        <f>sala[[#This Row],[Tiempo de Preparación]]*24</f>
        <v>0.78333333333333344</v>
      </c>
      <c r="V176">
        <f>sala[[#This Row],[Cobrada]]*sala[[#This Row],[Monto Total de la Cuenta]]</f>
        <v>144</v>
      </c>
      <c r="W176" s="4">
        <f>sala[[#This Row],[Tiempo de Permanencia]]*24</f>
        <v>1.6166666666977108</v>
      </c>
    </row>
    <row r="177" spans="1:23" x14ac:dyDescent="0.25">
      <c r="A177">
        <v>20</v>
      </c>
      <c r="B177" s="1" t="s">
        <v>220</v>
      </c>
      <c r="C177">
        <v>4</v>
      </c>
      <c r="D177" s="2">
        <v>45018.102083333331</v>
      </c>
      <c r="E177" s="2">
        <v>45018.188888888886</v>
      </c>
      <c r="F177" s="1" t="s">
        <v>24</v>
      </c>
      <c r="G177" s="1" t="s">
        <v>14</v>
      </c>
      <c r="H177" s="1" t="s">
        <v>25</v>
      </c>
      <c r="I177">
        <v>30.5</v>
      </c>
      <c r="J177" s="1" t="s">
        <v>38</v>
      </c>
      <c r="K177">
        <v>176</v>
      </c>
      <c r="L177" s="1" t="s">
        <v>57</v>
      </c>
      <c r="M177" s="1">
        <f>SUMIF('cocina'!A:A,sala[[#This Row],[Número de Orden]],'cocina'!K:K)</f>
        <v>63</v>
      </c>
      <c r="N177" s="2">
        <f>sala[[#This Row],[Hora de Salida]]</f>
        <v>45018.188888888886</v>
      </c>
      <c r="O177" s="3">
        <f>IF(sala[[#This Row],[Estado de la Mesa]]="Ocupada",sala[[#This Row],[Hora de Salida]]-sala[[#This Row],[Hora de Llegada]]+15/(24*60),sala[[#This Row],[Hora de Salida]]-sala[[#This Row],[Hora de Llegada]])</f>
        <v>9.7222222221413787E-2</v>
      </c>
      <c r="P177" s="3">
        <f>SUMIF('cocina'!A:A,sala[[#This Row],[Número de Orden]],'cocina'!H:H)/(24*60)</f>
        <v>3.3333333333333333E-2</v>
      </c>
      <c r="Q177" s="3">
        <f>IF((sala[[#This Row],[Tiempo de Permanencia]]-sala[[#This Row],[Tiempo de Preparación]])&gt;0,sala[[#This Row],[Tiempo de Permanencia]]-sala[[#This Row],[Tiempo de Preparación]],0)</f>
        <v>6.3888888888080447E-2</v>
      </c>
      <c r="R177" s="10">
        <f>IF(sala[[#This Row],[Tiempo de degustación]]&gt;0,1,0)</f>
        <v>1</v>
      </c>
      <c r="S177" s="1" t="str">
        <f>WEEKDAY(sala[[#This Row],[Fecha de Factura]],11)&amp;". "&amp;TEXT(sala[[#This Row],[Fecha de Factura]],"dddd")</f>
        <v>7. domingo</v>
      </c>
      <c r="T177" s="4">
        <f>SUMIF('cocina'!A:A,sala[[#This Row],[Número de Orden]],'cocina'!G:G)</f>
        <v>3</v>
      </c>
      <c r="U177" s="4">
        <f>sala[[#This Row],[Tiempo de Preparación]]*24</f>
        <v>0.8</v>
      </c>
      <c r="V177">
        <f>sala[[#This Row],[Cobrada]]*sala[[#This Row],[Monto Total de la Cuenta]]</f>
        <v>63</v>
      </c>
      <c r="W177" s="4">
        <f>sala[[#This Row],[Tiempo de Permanencia]]*24</f>
        <v>2.3333333333139308</v>
      </c>
    </row>
    <row r="178" spans="1:23" x14ac:dyDescent="0.25">
      <c r="A178">
        <v>4</v>
      </c>
      <c r="B178" s="1" t="s">
        <v>221</v>
      </c>
      <c r="C178">
        <v>1</v>
      </c>
      <c r="D178" s="2">
        <v>45018.009722222225</v>
      </c>
      <c r="E178" s="2">
        <v>45018.051388888889</v>
      </c>
      <c r="F178" s="1" t="s">
        <v>32</v>
      </c>
      <c r="G178" s="1" t="s">
        <v>35</v>
      </c>
      <c r="H178" s="1" t="s">
        <v>25</v>
      </c>
      <c r="I178">
        <v>10.39</v>
      </c>
      <c r="J178" s="1" t="s">
        <v>38</v>
      </c>
      <c r="K178">
        <v>177</v>
      </c>
      <c r="L178" s="1" t="s">
        <v>33</v>
      </c>
      <c r="M178" s="1">
        <f>SUMIF('cocina'!A:A,sala[[#This Row],[Número de Orden]],'cocina'!K:K)</f>
        <v>173</v>
      </c>
      <c r="N178" s="2">
        <f>sala[[#This Row],[Hora de Salida]]</f>
        <v>45018.051388888889</v>
      </c>
      <c r="O178" s="3">
        <f>IF(sala[[#This Row],[Estado de la Mesa]]="Ocupada",sala[[#This Row],[Hora de Salida]]-sala[[#This Row],[Hora de Llegada]]+15/(24*60),sala[[#This Row],[Hora de Salida]]-sala[[#This Row],[Hora de Llegada]])</f>
        <v>5.2083333330908012E-2</v>
      </c>
      <c r="P178" s="3">
        <f>SUMIF('cocina'!A:A,sala[[#This Row],[Número de Orden]],'cocina'!H:H)/(24*60)</f>
        <v>9.8611111111111108E-2</v>
      </c>
      <c r="Q178" s="3">
        <f>IF((sala[[#This Row],[Tiempo de Permanencia]]-sala[[#This Row],[Tiempo de Preparación]])&gt;0,sala[[#This Row],[Tiempo de Permanencia]]-sala[[#This Row],[Tiempo de Preparación]],0)</f>
        <v>0</v>
      </c>
      <c r="R178" s="10">
        <f>IF(sala[[#This Row],[Tiempo de degustación]]&gt;0,1,0)</f>
        <v>0</v>
      </c>
      <c r="S178" s="1" t="str">
        <f>WEEKDAY(sala[[#This Row],[Fecha de Factura]],11)&amp;". "&amp;TEXT(sala[[#This Row],[Fecha de Factura]],"dddd")</f>
        <v>7. domingo</v>
      </c>
      <c r="T178" s="4">
        <f>SUMIF('cocina'!A:A,sala[[#This Row],[Número de Orden]],'cocina'!G:G)</f>
        <v>8</v>
      </c>
      <c r="U178" s="4">
        <f>sala[[#This Row],[Tiempo de Preparación]]*24</f>
        <v>2.3666666666666667</v>
      </c>
      <c r="V178">
        <f>sala[[#This Row],[Cobrada]]*sala[[#This Row],[Monto Total de la Cuenta]]</f>
        <v>0</v>
      </c>
      <c r="W178" s="4">
        <f>sala[[#This Row],[Tiempo de Permanencia]]*24</f>
        <v>1.2499999999417923</v>
      </c>
    </row>
    <row r="179" spans="1:23" x14ac:dyDescent="0.25">
      <c r="A179">
        <v>11</v>
      </c>
      <c r="B179" s="1" t="s">
        <v>222</v>
      </c>
      <c r="C179">
        <v>6</v>
      </c>
      <c r="D179" s="2">
        <v>45018.078472222223</v>
      </c>
      <c r="E179" s="2">
        <v>45018.220833333333</v>
      </c>
      <c r="F179" s="1" t="s">
        <v>13</v>
      </c>
      <c r="G179" s="1" t="s">
        <v>35</v>
      </c>
      <c r="H179" s="1" t="s">
        <v>25</v>
      </c>
      <c r="I179">
        <v>31.6</v>
      </c>
      <c r="J179" s="1" t="s">
        <v>16</v>
      </c>
      <c r="K179">
        <v>178</v>
      </c>
      <c r="L179" s="1" t="s">
        <v>39</v>
      </c>
      <c r="M179" s="1">
        <f>SUMIF('cocina'!A:A,sala[[#This Row],[Número de Orden]],'cocina'!K:K)</f>
        <v>208</v>
      </c>
      <c r="N179" s="2">
        <f>sala[[#This Row],[Hora de Salida]]</f>
        <v>45018.220833333333</v>
      </c>
      <c r="O179" s="3">
        <f>IF(sala[[#This Row],[Estado de la Mesa]]="Ocupada",sala[[#This Row],[Hora de Salida]]-sala[[#This Row],[Hora de Llegada]]+15/(24*60),sala[[#This Row],[Hora de Salida]]-sala[[#This Row],[Hora de Llegada]])</f>
        <v>0.14236111110949423</v>
      </c>
      <c r="P179" s="3">
        <f>SUMIF('cocina'!A:A,sala[[#This Row],[Número de Orden]],'cocina'!H:H)/(24*60)</f>
        <v>0.10138888888888889</v>
      </c>
      <c r="Q179" s="3">
        <f>IF((sala[[#This Row],[Tiempo de Permanencia]]-sala[[#This Row],[Tiempo de Preparación]])&gt;0,sala[[#This Row],[Tiempo de Permanencia]]-sala[[#This Row],[Tiempo de Preparación]],0)</f>
        <v>4.0972222220605342E-2</v>
      </c>
      <c r="R179" s="10">
        <f>IF(sala[[#This Row],[Tiempo de degustación]]&gt;0,1,0)</f>
        <v>1</v>
      </c>
      <c r="S179" s="1" t="str">
        <f>WEEKDAY(sala[[#This Row],[Fecha de Factura]],11)&amp;". "&amp;TEXT(sala[[#This Row],[Fecha de Factura]],"dddd")</f>
        <v>7. domingo</v>
      </c>
      <c r="T179" s="4">
        <f>SUMIF('cocina'!A:A,sala[[#This Row],[Número de Orden]],'cocina'!G:G)</f>
        <v>7</v>
      </c>
      <c r="U179" s="4">
        <f>sala[[#This Row],[Tiempo de Preparación]]*24</f>
        <v>2.4333333333333336</v>
      </c>
      <c r="V179">
        <f>sala[[#This Row],[Cobrada]]*sala[[#This Row],[Monto Total de la Cuenta]]</f>
        <v>208</v>
      </c>
      <c r="W179" s="4">
        <f>sala[[#This Row],[Tiempo de Permanencia]]*24</f>
        <v>3.4166666666278616</v>
      </c>
    </row>
    <row r="180" spans="1:23" x14ac:dyDescent="0.25">
      <c r="A180">
        <v>12</v>
      </c>
      <c r="B180" s="1" t="s">
        <v>223</v>
      </c>
      <c r="C180">
        <v>2</v>
      </c>
      <c r="D180" s="2">
        <v>45018.030555555553</v>
      </c>
      <c r="E180" s="2">
        <v>45018.130555555559</v>
      </c>
      <c r="F180" s="1" t="s">
        <v>32</v>
      </c>
      <c r="G180" s="1" t="s">
        <v>20</v>
      </c>
      <c r="H180" s="1" t="s">
        <v>25</v>
      </c>
      <c r="I180">
        <v>13.3</v>
      </c>
      <c r="J180" s="1" t="s">
        <v>16</v>
      </c>
      <c r="K180">
        <v>179</v>
      </c>
      <c r="L180" s="1" t="s">
        <v>22</v>
      </c>
      <c r="M180" s="1">
        <f>SUMIF('cocina'!A:A,sala[[#This Row],[Número de Orden]],'cocina'!K:K)</f>
        <v>62</v>
      </c>
      <c r="N180" s="2">
        <f>sala[[#This Row],[Hora de Salida]]</f>
        <v>45018.130555555559</v>
      </c>
      <c r="O180" s="3">
        <f>IF(sala[[#This Row],[Estado de la Mesa]]="Ocupada",sala[[#This Row],[Hora de Salida]]-sala[[#This Row],[Hora de Llegada]]+15/(24*60),sala[[#This Row],[Hora de Salida]]-sala[[#This Row],[Hora de Llegada]])</f>
        <v>0.10000000000582077</v>
      </c>
      <c r="P180" s="3">
        <f>SUMIF('cocina'!A:A,sala[[#This Row],[Número de Orden]],'cocina'!H:H)/(24*60)</f>
        <v>1.8055555555555554E-2</v>
      </c>
      <c r="Q180" s="3">
        <f>IF((sala[[#This Row],[Tiempo de Permanencia]]-sala[[#This Row],[Tiempo de Preparación]])&gt;0,sala[[#This Row],[Tiempo de Permanencia]]-sala[[#This Row],[Tiempo de Preparación]],0)</f>
        <v>8.1944444450265219E-2</v>
      </c>
      <c r="R180" s="10">
        <f>IF(sala[[#This Row],[Tiempo de degustación]]&gt;0,1,0)</f>
        <v>1</v>
      </c>
      <c r="S180" s="1" t="str">
        <f>WEEKDAY(sala[[#This Row],[Fecha de Factura]],11)&amp;". "&amp;TEXT(sala[[#This Row],[Fecha de Factura]],"dddd")</f>
        <v>7. domingo</v>
      </c>
      <c r="T180" s="4">
        <f>SUMIF('cocina'!A:A,sala[[#This Row],[Número de Orden]],'cocina'!G:G)</f>
        <v>2</v>
      </c>
      <c r="U180" s="4">
        <f>sala[[#This Row],[Tiempo de Preparación]]*24</f>
        <v>0.43333333333333329</v>
      </c>
      <c r="V180">
        <f>sala[[#This Row],[Cobrada]]*sala[[#This Row],[Monto Total de la Cuenta]]</f>
        <v>62</v>
      </c>
      <c r="W180" s="4">
        <f>sala[[#This Row],[Tiempo de Permanencia]]*24</f>
        <v>2.4000000001396984</v>
      </c>
    </row>
    <row r="181" spans="1:23" x14ac:dyDescent="0.25">
      <c r="A181">
        <v>10</v>
      </c>
      <c r="B181" s="1" t="s">
        <v>224</v>
      </c>
      <c r="C181">
        <v>1</v>
      </c>
      <c r="D181" s="2">
        <v>45018.097916666666</v>
      </c>
      <c r="E181" s="2">
        <v>45018.214583333334</v>
      </c>
      <c r="F181" s="1" t="s">
        <v>24</v>
      </c>
      <c r="G181" s="1" t="s">
        <v>35</v>
      </c>
      <c r="H181" s="1" t="s">
        <v>25</v>
      </c>
      <c r="I181">
        <v>46.61</v>
      </c>
      <c r="J181" s="1" t="s">
        <v>16</v>
      </c>
      <c r="K181">
        <v>180</v>
      </c>
      <c r="L181" s="1" t="s">
        <v>27</v>
      </c>
      <c r="M181" s="1">
        <f>SUMIF('cocina'!A:A,sala[[#This Row],[Número de Orden]],'cocina'!K:K)</f>
        <v>166</v>
      </c>
      <c r="N181" s="2">
        <f>sala[[#This Row],[Hora de Salida]]</f>
        <v>45018.214583333334</v>
      </c>
      <c r="O181" s="3">
        <f>IF(sala[[#This Row],[Estado de la Mesa]]="Ocupada",sala[[#This Row],[Hora de Salida]]-sala[[#This Row],[Hora de Llegada]]+15/(24*60),sala[[#This Row],[Hora de Salida]]-sala[[#This Row],[Hora de Llegada]])</f>
        <v>0.11666666666860692</v>
      </c>
      <c r="P181" s="3">
        <f>SUMIF('cocina'!A:A,sala[[#This Row],[Número de Orden]],'cocina'!H:H)/(24*60)</f>
        <v>0.11180555555555556</v>
      </c>
      <c r="Q181" s="3">
        <f>IF((sala[[#This Row],[Tiempo de Permanencia]]-sala[[#This Row],[Tiempo de Preparación]])&gt;0,sala[[#This Row],[Tiempo de Permanencia]]-sala[[#This Row],[Tiempo de Preparación]],0)</f>
        <v>4.8611111130513612E-3</v>
      </c>
      <c r="R181" s="10">
        <f>IF(sala[[#This Row],[Tiempo de degustación]]&gt;0,1,0)</f>
        <v>1</v>
      </c>
      <c r="S181" s="1" t="str">
        <f>WEEKDAY(sala[[#This Row],[Fecha de Factura]],11)&amp;". "&amp;TEXT(sala[[#This Row],[Fecha de Factura]],"dddd")</f>
        <v>7. domingo</v>
      </c>
      <c r="T181" s="4">
        <f>SUMIF('cocina'!A:A,sala[[#This Row],[Número de Orden]],'cocina'!G:G)</f>
        <v>6</v>
      </c>
      <c r="U181" s="4">
        <f>sala[[#This Row],[Tiempo de Preparación]]*24</f>
        <v>2.6833333333333336</v>
      </c>
      <c r="V181">
        <f>sala[[#This Row],[Cobrada]]*sala[[#This Row],[Monto Total de la Cuenta]]</f>
        <v>166</v>
      </c>
      <c r="W181" s="4">
        <f>sala[[#This Row],[Tiempo de Permanencia]]*24</f>
        <v>2.8000000000465661</v>
      </c>
    </row>
    <row r="182" spans="1:23" x14ac:dyDescent="0.25">
      <c r="A182">
        <v>15</v>
      </c>
      <c r="B182" s="1" t="s">
        <v>225</v>
      </c>
      <c r="C182">
        <v>1</v>
      </c>
      <c r="D182" s="2">
        <v>45018.114583333336</v>
      </c>
      <c r="E182" s="2">
        <v>45018.162499999999</v>
      </c>
      <c r="F182" s="1" t="s">
        <v>19</v>
      </c>
      <c r="G182" s="1" t="s">
        <v>35</v>
      </c>
      <c r="H182" s="1" t="s">
        <v>25</v>
      </c>
      <c r="I182">
        <v>42.58</v>
      </c>
      <c r="J182" s="1" t="s">
        <v>38</v>
      </c>
      <c r="K182">
        <v>181</v>
      </c>
      <c r="L182" s="1" t="s">
        <v>30</v>
      </c>
      <c r="M182" s="1">
        <f>SUMIF('cocina'!A:A,sala[[#This Row],[Número de Orden]],'cocina'!K:K)</f>
        <v>27</v>
      </c>
      <c r="N182" s="2">
        <f>sala[[#This Row],[Hora de Salida]]</f>
        <v>45018.162499999999</v>
      </c>
      <c r="O182" s="3">
        <f>IF(sala[[#This Row],[Estado de la Mesa]]="Ocupada",sala[[#This Row],[Hora de Salida]]-sala[[#This Row],[Hora de Llegada]]+15/(24*60),sala[[#This Row],[Hora de Salida]]-sala[[#This Row],[Hora de Llegada]])</f>
        <v>5.833333332945282E-2</v>
      </c>
      <c r="P182" s="3">
        <f>SUMIF('cocina'!A:A,sala[[#This Row],[Número de Orden]],'cocina'!H:H)/(24*60)</f>
        <v>3.8194444444444448E-2</v>
      </c>
      <c r="Q182" s="3">
        <f>IF((sala[[#This Row],[Tiempo de Permanencia]]-sala[[#This Row],[Tiempo de Preparación]])&gt;0,sala[[#This Row],[Tiempo de Permanencia]]-sala[[#This Row],[Tiempo de Preparación]],0)</f>
        <v>2.0138888885008373E-2</v>
      </c>
      <c r="R182" s="10">
        <f>IF(sala[[#This Row],[Tiempo de degustación]]&gt;0,1,0)</f>
        <v>1</v>
      </c>
      <c r="S182" s="1" t="str">
        <f>WEEKDAY(sala[[#This Row],[Fecha de Factura]],11)&amp;". "&amp;TEXT(sala[[#This Row],[Fecha de Factura]],"dddd")</f>
        <v>7. domingo</v>
      </c>
      <c r="T182" s="4">
        <f>SUMIF('cocina'!A:A,sala[[#This Row],[Número de Orden]],'cocina'!G:G)</f>
        <v>1</v>
      </c>
      <c r="U182" s="4">
        <f>sala[[#This Row],[Tiempo de Preparación]]*24</f>
        <v>0.91666666666666674</v>
      </c>
      <c r="V182">
        <f>sala[[#This Row],[Cobrada]]*sala[[#This Row],[Monto Total de la Cuenta]]</f>
        <v>27</v>
      </c>
      <c r="W182" s="4">
        <f>sala[[#This Row],[Tiempo de Permanencia]]*24</f>
        <v>1.3999999999068677</v>
      </c>
    </row>
    <row r="183" spans="1:23" x14ac:dyDescent="0.25">
      <c r="A183">
        <v>18</v>
      </c>
      <c r="B183" s="1" t="s">
        <v>226</v>
      </c>
      <c r="C183">
        <v>2</v>
      </c>
      <c r="D183" s="2">
        <v>45018.161805555559</v>
      </c>
      <c r="E183" s="2">
        <v>45018.270833333336</v>
      </c>
      <c r="F183" s="1" t="s">
        <v>13</v>
      </c>
      <c r="G183" s="1" t="s">
        <v>14</v>
      </c>
      <c r="H183" s="1" t="s">
        <v>15</v>
      </c>
      <c r="I183">
        <v>38.36</v>
      </c>
      <c r="J183" s="1" t="s">
        <v>26</v>
      </c>
      <c r="K183">
        <v>182</v>
      </c>
      <c r="L183" s="1" t="s">
        <v>30</v>
      </c>
      <c r="M183" s="1">
        <f>SUMIF('cocina'!A:A,sala[[#This Row],[Número de Orden]],'cocina'!K:K)</f>
        <v>38</v>
      </c>
      <c r="N183" s="2">
        <f>sala[[#This Row],[Hora de Salida]]</f>
        <v>45018.270833333336</v>
      </c>
      <c r="O183" s="3">
        <f>IF(sala[[#This Row],[Estado de la Mesa]]="Ocupada",sala[[#This Row],[Hora de Salida]]-sala[[#This Row],[Hora de Llegada]]+15/(24*60),sala[[#This Row],[Hora de Salida]]-sala[[#This Row],[Hora de Llegada]])</f>
        <v>0.10902777777664596</v>
      </c>
      <c r="P183" s="3">
        <f>SUMIF('cocina'!A:A,sala[[#This Row],[Número de Orden]],'cocina'!H:H)/(24*60)</f>
        <v>7.6388888888888886E-3</v>
      </c>
      <c r="Q183" s="3">
        <f>IF((sala[[#This Row],[Tiempo de Permanencia]]-sala[[#This Row],[Tiempo de Preparación]])&gt;0,sala[[#This Row],[Tiempo de Permanencia]]-sala[[#This Row],[Tiempo de Preparación]],0)</f>
        <v>0.10138888888775707</v>
      </c>
      <c r="R183" s="10">
        <f>IF(sala[[#This Row],[Tiempo de degustación]]&gt;0,1,0)</f>
        <v>1</v>
      </c>
      <c r="S183" s="1" t="str">
        <f>WEEKDAY(sala[[#This Row],[Fecha de Factura]],11)&amp;". "&amp;TEXT(sala[[#This Row],[Fecha de Factura]],"dddd")</f>
        <v>7. domingo</v>
      </c>
      <c r="T183" s="4">
        <f>SUMIF('cocina'!A:A,sala[[#This Row],[Número de Orden]],'cocina'!G:G)</f>
        <v>2</v>
      </c>
      <c r="U183" s="4">
        <f>sala[[#This Row],[Tiempo de Preparación]]*24</f>
        <v>0.18333333333333332</v>
      </c>
      <c r="V183">
        <f>sala[[#This Row],[Cobrada]]*sala[[#This Row],[Monto Total de la Cuenta]]</f>
        <v>38</v>
      </c>
      <c r="W183" s="4">
        <f>sala[[#This Row],[Tiempo de Permanencia]]*24</f>
        <v>2.6166666666395031</v>
      </c>
    </row>
    <row r="184" spans="1:23" x14ac:dyDescent="0.25">
      <c r="A184">
        <v>18</v>
      </c>
      <c r="B184" s="1" t="s">
        <v>227</v>
      </c>
      <c r="C184">
        <v>1</v>
      </c>
      <c r="D184" s="2">
        <v>45018.115277777775</v>
      </c>
      <c r="E184" s="2">
        <v>45018.269444444442</v>
      </c>
      <c r="F184" s="1" t="s">
        <v>19</v>
      </c>
      <c r="G184" s="1" t="s">
        <v>14</v>
      </c>
      <c r="H184" s="1" t="s">
        <v>25</v>
      </c>
      <c r="I184">
        <v>11.69</v>
      </c>
      <c r="J184" s="1" t="s">
        <v>38</v>
      </c>
      <c r="K184">
        <v>183</v>
      </c>
      <c r="L184" s="1" t="s">
        <v>44</v>
      </c>
      <c r="M184" s="1">
        <f>SUMIF('cocina'!A:A,sala[[#This Row],[Número de Orden]],'cocina'!K:K)</f>
        <v>255</v>
      </c>
      <c r="N184" s="2">
        <f>sala[[#This Row],[Hora de Salida]]</f>
        <v>45018.269444444442</v>
      </c>
      <c r="O184" s="3">
        <f>IF(sala[[#This Row],[Estado de la Mesa]]="Ocupada",sala[[#This Row],[Hora de Salida]]-sala[[#This Row],[Hora de Llegada]]+15/(24*60),sala[[#This Row],[Hora de Salida]]-sala[[#This Row],[Hora de Llegada]])</f>
        <v>0.16458333333381839</v>
      </c>
      <c r="P184" s="3">
        <f>SUMIF('cocina'!A:A,sala[[#This Row],[Número de Orden]],'cocina'!H:H)/(24*60)</f>
        <v>0.11527777777777778</v>
      </c>
      <c r="Q184" s="3">
        <f>IF((sala[[#This Row],[Tiempo de Permanencia]]-sala[[#This Row],[Tiempo de Preparación]])&gt;0,sala[[#This Row],[Tiempo de Permanencia]]-sala[[#This Row],[Tiempo de Preparación]],0)</f>
        <v>4.9305555556040603E-2</v>
      </c>
      <c r="R184" s="10">
        <f>IF(sala[[#This Row],[Tiempo de degustación]]&gt;0,1,0)</f>
        <v>1</v>
      </c>
      <c r="S184" s="1" t="str">
        <f>WEEKDAY(sala[[#This Row],[Fecha de Factura]],11)&amp;". "&amp;TEXT(sala[[#This Row],[Fecha de Factura]],"dddd")</f>
        <v>7. domingo</v>
      </c>
      <c r="T184" s="4">
        <f>SUMIF('cocina'!A:A,sala[[#This Row],[Número de Orden]],'cocina'!G:G)</f>
        <v>9</v>
      </c>
      <c r="U184" s="4">
        <f>sala[[#This Row],[Tiempo de Preparación]]*24</f>
        <v>2.7666666666666666</v>
      </c>
      <c r="V184">
        <f>sala[[#This Row],[Cobrada]]*sala[[#This Row],[Monto Total de la Cuenta]]</f>
        <v>255</v>
      </c>
      <c r="W184" s="4">
        <f>sala[[#This Row],[Tiempo de Permanencia]]*24</f>
        <v>3.9500000000116415</v>
      </c>
    </row>
    <row r="185" spans="1:23" x14ac:dyDescent="0.25">
      <c r="A185">
        <v>4</v>
      </c>
      <c r="B185" s="1" t="s">
        <v>228</v>
      </c>
      <c r="C185">
        <v>6</v>
      </c>
      <c r="D185" s="2">
        <v>45018.163194444445</v>
      </c>
      <c r="E185" s="2">
        <v>45018.292361111111</v>
      </c>
      <c r="F185" s="1" t="s">
        <v>29</v>
      </c>
      <c r="G185" s="1" t="s">
        <v>14</v>
      </c>
      <c r="H185" s="1" t="s">
        <v>25</v>
      </c>
      <c r="I185">
        <v>24.24</v>
      </c>
      <c r="J185" s="1" t="s">
        <v>38</v>
      </c>
      <c r="K185">
        <v>184</v>
      </c>
      <c r="L185" s="1" t="s">
        <v>57</v>
      </c>
      <c r="M185" s="1">
        <f>SUMIF('cocina'!A:A,sala[[#This Row],[Número de Orden]],'cocina'!K:K)</f>
        <v>205</v>
      </c>
      <c r="N185" s="2">
        <f>sala[[#This Row],[Hora de Salida]]</f>
        <v>45018.292361111111</v>
      </c>
      <c r="O185" s="3">
        <f>IF(sala[[#This Row],[Estado de la Mesa]]="Ocupada",sala[[#This Row],[Hora de Salida]]-sala[[#This Row],[Hora de Llegada]]+15/(24*60),sala[[#This Row],[Hora de Salida]]-sala[[#This Row],[Hora de Llegada]])</f>
        <v>0.1395833333323632</v>
      </c>
      <c r="P185" s="3">
        <f>SUMIF('cocina'!A:A,sala[[#This Row],[Número de Orden]],'cocina'!H:H)/(24*60)</f>
        <v>2.013888888888889E-2</v>
      </c>
      <c r="Q185" s="3">
        <f>IF((sala[[#This Row],[Tiempo de Permanencia]]-sala[[#This Row],[Tiempo de Preparación]])&gt;0,sala[[#This Row],[Tiempo de Permanencia]]-sala[[#This Row],[Tiempo de Preparación]],0)</f>
        <v>0.11944444444347431</v>
      </c>
      <c r="R185" s="10">
        <f>IF(sala[[#This Row],[Tiempo de degustación]]&gt;0,1,0)</f>
        <v>1</v>
      </c>
      <c r="S185" s="1" t="str">
        <f>WEEKDAY(sala[[#This Row],[Fecha de Factura]],11)&amp;". "&amp;TEXT(sala[[#This Row],[Fecha de Factura]],"dddd")</f>
        <v>7. domingo</v>
      </c>
      <c r="T185" s="4">
        <f>SUMIF('cocina'!A:A,sala[[#This Row],[Número de Orden]],'cocina'!G:G)</f>
        <v>8</v>
      </c>
      <c r="U185" s="4">
        <f>sala[[#This Row],[Tiempo de Preparación]]*24</f>
        <v>0.48333333333333339</v>
      </c>
      <c r="V185">
        <f>sala[[#This Row],[Cobrada]]*sala[[#This Row],[Monto Total de la Cuenta]]</f>
        <v>205</v>
      </c>
      <c r="W185" s="4">
        <f>sala[[#This Row],[Tiempo de Permanencia]]*24</f>
        <v>3.3499999999767169</v>
      </c>
    </row>
    <row r="186" spans="1:23" x14ac:dyDescent="0.25">
      <c r="A186">
        <v>16</v>
      </c>
      <c r="B186" s="1" t="s">
        <v>190</v>
      </c>
      <c r="C186">
        <v>2</v>
      </c>
      <c r="D186" s="2">
        <v>45018.115972222222</v>
      </c>
      <c r="E186" s="2">
        <v>45018.268055555556</v>
      </c>
      <c r="F186" s="1" t="s">
        <v>19</v>
      </c>
      <c r="G186" s="1" t="s">
        <v>20</v>
      </c>
      <c r="H186" s="1" t="s">
        <v>25</v>
      </c>
      <c r="I186">
        <v>28.07</v>
      </c>
      <c r="J186" s="1" t="s">
        <v>26</v>
      </c>
      <c r="K186">
        <v>185</v>
      </c>
      <c r="L186" s="1" t="s">
        <v>44</v>
      </c>
      <c r="M186" s="1">
        <f>SUMIF('cocina'!A:A,sala[[#This Row],[Número de Orden]],'cocina'!K:K)</f>
        <v>91</v>
      </c>
      <c r="N186" s="2">
        <f>sala[[#This Row],[Hora de Salida]]</f>
        <v>45018.268055555556</v>
      </c>
      <c r="O186" s="3">
        <f>IF(sala[[#This Row],[Estado de la Mesa]]="Ocupada",sala[[#This Row],[Hora de Salida]]-sala[[#This Row],[Hora de Llegada]]+15/(24*60),sala[[#This Row],[Hora de Salida]]-sala[[#This Row],[Hora de Llegada]])</f>
        <v>0.15208333333430346</v>
      </c>
      <c r="P186" s="3">
        <f>SUMIF('cocina'!A:A,sala[[#This Row],[Número de Orden]],'cocina'!H:H)/(24*60)</f>
        <v>2.7777777777777776E-2</v>
      </c>
      <c r="Q186" s="3">
        <f>IF((sala[[#This Row],[Tiempo de Permanencia]]-sala[[#This Row],[Tiempo de Preparación]])&gt;0,sala[[#This Row],[Tiempo de Permanencia]]-sala[[#This Row],[Tiempo de Preparación]],0)</f>
        <v>0.12430555555652568</v>
      </c>
      <c r="R186" s="10">
        <f>IF(sala[[#This Row],[Tiempo de degustación]]&gt;0,1,0)</f>
        <v>1</v>
      </c>
      <c r="S186" s="1" t="str">
        <f>WEEKDAY(sala[[#This Row],[Fecha de Factura]],11)&amp;". "&amp;TEXT(sala[[#This Row],[Fecha de Factura]],"dddd")</f>
        <v>7. domingo</v>
      </c>
      <c r="T186" s="4">
        <f>SUMIF('cocina'!A:A,sala[[#This Row],[Número de Orden]],'cocina'!G:G)</f>
        <v>4</v>
      </c>
      <c r="U186" s="4">
        <f>sala[[#This Row],[Tiempo de Preparación]]*24</f>
        <v>0.66666666666666663</v>
      </c>
      <c r="V186">
        <f>sala[[#This Row],[Cobrada]]*sala[[#This Row],[Monto Total de la Cuenta]]</f>
        <v>91</v>
      </c>
      <c r="W186" s="4">
        <f>sala[[#This Row],[Tiempo de Permanencia]]*24</f>
        <v>3.6500000000232831</v>
      </c>
    </row>
    <row r="187" spans="1:23" x14ac:dyDescent="0.25">
      <c r="A187">
        <v>13</v>
      </c>
      <c r="B187" s="1" t="s">
        <v>229</v>
      </c>
      <c r="C187">
        <v>6</v>
      </c>
      <c r="D187" s="2">
        <v>45018.027777777781</v>
      </c>
      <c r="E187" s="2">
        <v>45018.176388888889</v>
      </c>
      <c r="F187" s="1" t="s">
        <v>19</v>
      </c>
      <c r="G187" s="1" t="s">
        <v>14</v>
      </c>
      <c r="H187" s="1" t="s">
        <v>25</v>
      </c>
      <c r="I187">
        <v>17.55</v>
      </c>
      <c r="J187" s="1" t="s">
        <v>16</v>
      </c>
      <c r="K187">
        <v>186</v>
      </c>
      <c r="L187" s="1" t="s">
        <v>22</v>
      </c>
      <c r="M187" s="1">
        <f>SUMIF('cocina'!A:A,sala[[#This Row],[Número de Orden]],'cocina'!K:K)</f>
        <v>270</v>
      </c>
      <c r="N187" s="2">
        <f>sala[[#This Row],[Hora de Salida]]</f>
        <v>45018.176388888889</v>
      </c>
      <c r="O187" s="3">
        <f>IF(sala[[#This Row],[Estado de la Mesa]]="Ocupada",sala[[#This Row],[Hora de Salida]]-sala[[#This Row],[Hora de Llegada]]+15/(24*60),sala[[#This Row],[Hora de Salida]]-sala[[#This Row],[Hora de Llegada]])</f>
        <v>0.14861111110803904</v>
      </c>
      <c r="P187" s="3">
        <f>SUMIF('cocina'!A:A,sala[[#This Row],[Número de Orden]],'cocina'!H:H)/(24*60)</f>
        <v>6.458333333333334E-2</v>
      </c>
      <c r="Q187" s="3">
        <f>IF((sala[[#This Row],[Tiempo de Permanencia]]-sala[[#This Row],[Tiempo de Preparación]])&gt;0,sala[[#This Row],[Tiempo de Permanencia]]-sala[[#This Row],[Tiempo de Preparación]],0)</f>
        <v>8.40277777747057E-2</v>
      </c>
      <c r="R187" s="10">
        <f>IF(sala[[#This Row],[Tiempo de degustación]]&gt;0,1,0)</f>
        <v>1</v>
      </c>
      <c r="S187" s="1" t="str">
        <f>WEEKDAY(sala[[#This Row],[Fecha de Factura]],11)&amp;". "&amp;TEXT(sala[[#This Row],[Fecha de Factura]],"dddd")</f>
        <v>7. domingo</v>
      </c>
      <c r="T187" s="4">
        <f>SUMIF('cocina'!A:A,sala[[#This Row],[Número de Orden]],'cocina'!G:G)</f>
        <v>9</v>
      </c>
      <c r="U187" s="4">
        <f>sala[[#This Row],[Tiempo de Preparación]]*24</f>
        <v>1.5500000000000003</v>
      </c>
      <c r="V187">
        <f>sala[[#This Row],[Cobrada]]*sala[[#This Row],[Monto Total de la Cuenta]]</f>
        <v>270</v>
      </c>
      <c r="W187" s="4">
        <f>sala[[#This Row],[Tiempo de Permanencia]]*24</f>
        <v>3.566666666592937</v>
      </c>
    </row>
    <row r="188" spans="1:23" x14ac:dyDescent="0.25">
      <c r="A188">
        <v>5</v>
      </c>
      <c r="B188" s="1" t="s">
        <v>230</v>
      </c>
      <c r="C188">
        <v>1</v>
      </c>
      <c r="D188" s="2">
        <v>45018.099305555559</v>
      </c>
      <c r="E188" s="2">
        <v>45018.227777777778</v>
      </c>
      <c r="F188" s="1" t="s">
        <v>32</v>
      </c>
      <c r="G188" s="1" t="s">
        <v>14</v>
      </c>
      <c r="H188" s="1" t="s">
        <v>25</v>
      </c>
      <c r="I188">
        <v>17.399999999999999</v>
      </c>
      <c r="J188" s="1" t="s">
        <v>26</v>
      </c>
      <c r="K188">
        <v>187</v>
      </c>
      <c r="L188" s="1" t="s">
        <v>39</v>
      </c>
      <c r="M188" s="1">
        <f>SUMIF('cocina'!A:A,sala[[#This Row],[Número de Orden]],'cocina'!K:K)</f>
        <v>208</v>
      </c>
      <c r="N188" s="2">
        <f>sala[[#This Row],[Hora de Salida]]</f>
        <v>45018.227777777778</v>
      </c>
      <c r="O188" s="3">
        <f>IF(sala[[#This Row],[Estado de la Mesa]]="Ocupada",sala[[#This Row],[Hora de Salida]]-sala[[#This Row],[Hora de Llegada]]+15/(24*60),sala[[#This Row],[Hora de Salida]]-sala[[#This Row],[Hora de Llegada]])</f>
        <v>0.12847222221898846</v>
      </c>
      <c r="P188" s="3">
        <f>SUMIF('cocina'!A:A,sala[[#This Row],[Número de Orden]],'cocina'!H:H)/(24*60)</f>
        <v>8.7499999999999994E-2</v>
      </c>
      <c r="Q188" s="3">
        <f>IF((sala[[#This Row],[Tiempo de Permanencia]]-sala[[#This Row],[Tiempo de Preparación]])&gt;0,sala[[#This Row],[Tiempo de Permanencia]]-sala[[#This Row],[Tiempo de Preparación]],0)</f>
        <v>4.0972222218988469E-2</v>
      </c>
      <c r="R188" s="10">
        <f>IF(sala[[#This Row],[Tiempo de degustación]]&gt;0,1,0)</f>
        <v>1</v>
      </c>
      <c r="S188" s="1" t="str">
        <f>WEEKDAY(sala[[#This Row],[Fecha de Factura]],11)&amp;". "&amp;TEXT(sala[[#This Row],[Fecha de Factura]],"dddd")</f>
        <v>7. domingo</v>
      </c>
      <c r="T188" s="4">
        <f>SUMIF('cocina'!A:A,sala[[#This Row],[Número de Orden]],'cocina'!G:G)</f>
        <v>7</v>
      </c>
      <c r="U188" s="4">
        <f>sala[[#This Row],[Tiempo de Preparación]]*24</f>
        <v>2.0999999999999996</v>
      </c>
      <c r="V188">
        <f>sala[[#This Row],[Cobrada]]*sala[[#This Row],[Monto Total de la Cuenta]]</f>
        <v>208</v>
      </c>
      <c r="W188" s="4">
        <f>sala[[#This Row],[Tiempo de Permanencia]]*24</f>
        <v>3.0833333332557231</v>
      </c>
    </row>
    <row r="189" spans="1:23" x14ac:dyDescent="0.25">
      <c r="A189">
        <v>20</v>
      </c>
      <c r="B189" s="1" t="s">
        <v>231</v>
      </c>
      <c r="C189">
        <v>4</v>
      </c>
      <c r="D189" s="2">
        <v>45018.152777777781</v>
      </c>
      <c r="E189" s="2">
        <v>45018.222916666666</v>
      </c>
      <c r="F189" s="1" t="s">
        <v>13</v>
      </c>
      <c r="G189" s="1" t="s">
        <v>20</v>
      </c>
      <c r="H189" s="1" t="s">
        <v>25</v>
      </c>
      <c r="I189">
        <v>13.95</v>
      </c>
      <c r="J189" s="1" t="s">
        <v>16</v>
      </c>
      <c r="K189">
        <v>188</v>
      </c>
      <c r="L189" s="1" t="s">
        <v>22</v>
      </c>
      <c r="M189" s="1">
        <f>SUMIF('cocina'!A:A,sala[[#This Row],[Número de Orden]],'cocina'!K:K)</f>
        <v>83</v>
      </c>
      <c r="N189" s="2">
        <f>sala[[#This Row],[Hora de Salida]]</f>
        <v>45018.222916666666</v>
      </c>
      <c r="O189" s="3">
        <f>IF(sala[[#This Row],[Estado de la Mesa]]="Ocupada",sala[[#This Row],[Hora de Salida]]-sala[[#This Row],[Hora de Llegada]]+15/(24*60),sala[[#This Row],[Hora de Salida]]-sala[[#This Row],[Hora de Llegada]])</f>
        <v>7.0138888884685002E-2</v>
      </c>
      <c r="P189" s="3">
        <f>SUMIF('cocina'!A:A,sala[[#This Row],[Número de Orden]],'cocina'!H:H)/(24*60)</f>
        <v>7.2916666666666671E-2</v>
      </c>
      <c r="Q189" s="3">
        <f>IF((sala[[#This Row],[Tiempo de Permanencia]]-sala[[#This Row],[Tiempo de Preparación]])&gt;0,sala[[#This Row],[Tiempo de Permanencia]]-sala[[#This Row],[Tiempo de Preparación]],0)</f>
        <v>0</v>
      </c>
      <c r="R189" s="10">
        <f>IF(sala[[#This Row],[Tiempo de degustación]]&gt;0,1,0)</f>
        <v>0</v>
      </c>
      <c r="S189" s="1" t="str">
        <f>WEEKDAY(sala[[#This Row],[Fecha de Factura]],11)&amp;". "&amp;TEXT(sala[[#This Row],[Fecha de Factura]],"dddd")</f>
        <v>7. domingo</v>
      </c>
      <c r="T189" s="4">
        <f>SUMIF('cocina'!A:A,sala[[#This Row],[Número de Orden]],'cocina'!G:G)</f>
        <v>3</v>
      </c>
      <c r="U189" s="4">
        <f>sala[[#This Row],[Tiempo de Preparación]]*24</f>
        <v>1.75</v>
      </c>
      <c r="V189">
        <f>sala[[#This Row],[Cobrada]]*sala[[#This Row],[Monto Total de la Cuenta]]</f>
        <v>0</v>
      </c>
      <c r="W189" s="4">
        <f>sala[[#This Row],[Tiempo de Permanencia]]*24</f>
        <v>1.6833333332324401</v>
      </c>
    </row>
    <row r="190" spans="1:23" x14ac:dyDescent="0.25">
      <c r="A190">
        <v>11</v>
      </c>
      <c r="B190" s="1" t="s">
        <v>232</v>
      </c>
      <c r="C190">
        <v>4</v>
      </c>
      <c r="D190" s="2">
        <v>45018.158333333333</v>
      </c>
      <c r="E190" s="2">
        <v>45018.256944444445</v>
      </c>
      <c r="F190" s="1" t="s">
        <v>24</v>
      </c>
      <c r="G190" s="1" t="s">
        <v>14</v>
      </c>
      <c r="H190" s="1" t="s">
        <v>25</v>
      </c>
      <c r="I190">
        <v>41.66</v>
      </c>
      <c r="J190" s="1" t="s">
        <v>16</v>
      </c>
      <c r="K190">
        <v>189</v>
      </c>
      <c r="L190" s="1" t="s">
        <v>17</v>
      </c>
      <c r="M190" s="1">
        <f>SUMIF('cocina'!A:A,sala[[#This Row],[Número de Orden]],'cocina'!K:K)</f>
        <v>192</v>
      </c>
      <c r="N190" s="2">
        <f>sala[[#This Row],[Hora de Salida]]</f>
        <v>45018.256944444445</v>
      </c>
      <c r="O190" s="3">
        <f>IF(sala[[#This Row],[Estado de la Mesa]]="Ocupada",sala[[#This Row],[Hora de Salida]]-sala[[#This Row],[Hora de Llegada]]+15/(24*60),sala[[#This Row],[Hora de Salida]]-sala[[#This Row],[Hora de Llegada]])</f>
        <v>9.8611111112404615E-2</v>
      </c>
      <c r="P190" s="3">
        <f>SUMIF('cocina'!A:A,sala[[#This Row],[Número de Orden]],'cocina'!H:H)/(24*60)</f>
        <v>8.1250000000000003E-2</v>
      </c>
      <c r="Q190" s="3">
        <f>IF((sala[[#This Row],[Tiempo de Permanencia]]-sala[[#This Row],[Tiempo de Preparación]])&gt;0,sala[[#This Row],[Tiempo de Permanencia]]-sala[[#This Row],[Tiempo de Preparación]],0)</f>
        <v>1.7361111112404612E-2</v>
      </c>
      <c r="R190" s="10">
        <f>IF(sala[[#This Row],[Tiempo de degustación]]&gt;0,1,0)</f>
        <v>1</v>
      </c>
      <c r="S190" s="1" t="str">
        <f>WEEKDAY(sala[[#This Row],[Fecha de Factura]],11)&amp;". "&amp;TEXT(sala[[#This Row],[Fecha de Factura]],"dddd")</f>
        <v>7. domingo</v>
      </c>
      <c r="T190" s="4">
        <f>SUMIF('cocina'!A:A,sala[[#This Row],[Número de Orden]],'cocina'!G:G)</f>
        <v>7</v>
      </c>
      <c r="U190" s="4">
        <f>sala[[#This Row],[Tiempo de Preparación]]*24</f>
        <v>1.9500000000000002</v>
      </c>
      <c r="V190">
        <f>sala[[#This Row],[Cobrada]]*sala[[#This Row],[Monto Total de la Cuenta]]</f>
        <v>192</v>
      </c>
      <c r="W190" s="4">
        <f>sala[[#This Row],[Tiempo de Permanencia]]*24</f>
        <v>2.3666666666977108</v>
      </c>
    </row>
    <row r="191" spans="1:23" x14ac:dyDescent="0.25">
      <c r="A191">
        <v>5</v>
      </c>
      <c r="B191" s="1" t="s">
        <v>193</v>
      </c>
      <c r="C191">
        <v>2</v>
      </c>
      <c r="D191" s="2">
        <v>45018.063194444447</v>
      </c>
      <c r="E191" s="2">
        <v>45018.140277777777</v>
      </c>
      <c r="F191" s="1" t="s">
        <v>24</v>
      </c>
      <c r="G191" s="1" t="s">
        <v>14</v>
      </c>
      <c r="H191" s="1" t="s">
        <v>25</v>
      </c>
      <c r="I191">
        <v>38.880000000000003</v>
      </c>
      <c r="J191" s="1" t="s">
        <v>26</v>
      </c>
      <c r="K191">
        <v>190</v>
      </c>
      <c r="L191" s="1" t="s">
        <v>22</v>
      </c>
      <c r="M191" s="1">
        <f>SUMIF('cocina'!A:A,sala[[#This Row],[Número de Orden]],'cocina'!K:K)</f>
        <v>202</v>
      </c>
      <c r="N191" s="2">
        <f>sala[[#This Row],[Hora de Salida]]</f>
        <v>45018.140277777777</v>
      </c>
      <c r="O191" s="3">
        <f>IF(sala[[#This Row],[Estado de la Mesa]]="Ocupada",sala[[#This Row],[Hora de Salida]]-sala[[#This Row],[Hora de Llegada]]+15/(24*60),sala[[#This Row],[Hora de Salida]]-sala[[#This Row],[Hora de Llegada]])</f>
        <v>7.7083333329937886E-2</v>
      </c>
      <c r="P191" s="3">
        <f>SUMIF('cocina'!A:A,sala[[#This Row],[Número de Orden]],'cocina'!H:H)/(24*60)</f>
        <v>7.0833333333333331E-2</v>
      </c>
      <c r="Q191" s="3">
        <f>IF((sala[[#This Row],[Tiempo de Permanencia]]-sala[[#This Row],[Tiempo de Preparación]])&gt;0,sala[[#This Row],[Tiempo de Permanencia]]-sala[[#This Row],[Tiempo de Preparación]],0)</f>
        <v>6.249999996604555E-3</v>
      </c>
      <c r="R191" s="10">
        <f>IF(sala[[#This Row],[Tiempo de degustación]]&gt;0,1,0)</f>
        <v>1</v>
      </c>
      <c r="S191" s="1" t="str">
        <f>WEEKDAY(sala[[#This Row],[Fecha de Factura]],11)&amp;". "&amp;TEXT(sala[[#This Row],[Fecha de Factura]],"dddd")</f>
        <v>7. domingo</v>
      </c>
      <c r="T191" s="4">
        <f>SUMIF('cocina'!A:A,sala[[#This Row],[Número de Orden]],'cocina'!G:G)</f>
        <v>7</v>
      </c>
      <c r="U191" s="4">
        <f>sala[[#This Row],[Tiempo de Preparación]]*24</f>
        <v>1.7</v>
      </c>
      <c r="V191">
        <f>sala[[#This Row],[Cobrada]]*sala[[#This Row],[Monto Total de la Cuenta]]</f>
        <v>202</v>
      </c>
      <c r="W191" s="4">
        <f>sala[[#This Row],[Tiempo de Permanencia]]*24</f>
        <v>1.8499999999185093</v>
      </c>
    </row>
    <row r="192" spans="1:23" x14ac:dyDescent="0.25">
      <c r="A192">
        <v>12</v>
      </c>
      <c r="B192" s="1" t="s">
        <v>233</v>
      </c>
      <c r="C192">
        <v>6</v>
      </c>
      <c r="D192" s="2">
        <v>45018</v>
      </c>
      <c r="E192" s="2">
        <v>45018.10833333333</v>
      </c>
      <c r="F192" s="1" t="s">
        <v>24</v>
      </c>
      <c r="G192" s="1" t="s">
        <v>14</v>
      </c>
      <c r="H192" s="1" t="s">
        <v>25</v>
      </c>
      <c r="I192">
        <v>24.36</v>
      </c>
      <c r="J192" s="1" t="s">
        <v>38</v>
      </c>
      <c r="K192">
        <v>191</v>
      </c>
      <c r="L192" s="1" t="s">
        <v>30</v>
      </c>
      <c r="M192" s="1">
        <f>SUMIF('cocina'!A:A,sala[[#This Row],[Número de Orden]],'cocina'!K:K)</f>
        <v>162</v>
      </c>
      <c r="N192" s="2">
        <f>sala[[#This Row],[Hora de Salida]]</f>
        <v>45018.10833333333</v>
      </c>
      <c r="O192" s="3">
        <f>IF(sala[[#This Row],[Estado de la Mesa]]="Ocupada",sala[[#This Row],[Hora de Salida]]-sala[[#This Row],[Hora de Llegada]]+15/(24*60),sala[[#This Row],[Hora de Salida]]-sala[[#This Row],[Hora de Llegada]])</f>
        <v>0.11874999999660456</v>
      </c>
      <c r="P192" s="3">
        <f>SUMIF('cocina'!A:A,sala[[#This Row],[Número de Orden]],'cocina'!H:H)/(24*60)</f>
        <v>6.0416666666666667E-2</v>
      </c>
      <c r="Q192" s="3">
        <f>IF((sala[[#This Row],[Tiempo de Permanencia]]-sala[[#This Row],[Tiempo de Preparación]])&gt;0,sala[[#This Row],[Tiempo de Permanencia]]-sala[[#This Row],[Tiempo de Preparación]],0)</f>
        <v>5.8333333329937891E-2</v>
      </c>
      <c r="R192" s="10">
        <f>IF(sala[[#This Row],[Tiempo de degustación]]&gt;0,1,0)</f>
        <v>1</v>
      </c>
      <c r="S192" s="1" t="str">
        <f>WEEKDAY(sala[[#This Row],[Fecha de Factura]],11)&amp;". "&amp;TEXT(sala[[#This Row],[Fecha de Factura]],"dddd")</f>
        <v>7. domingo</v>
      </c>
      <c r="T192" s="4">
        <f>SUMIF('cocina'!A:A,sala[[#This Row],[Número de Orden]],'cocina'!G:G)</f>
        <v>6</v>
      </c>
      <c r="U192" s="4">
        <f>sala[[#This Row],[Tiempo de Preparación]]*24</f>
        <v>1.45</v>
      </c>
      <c r="V192">
        <f>sala[[#This Row],[Cobrada]]*sala[[#This Row],[Monto Total de la Cuenta]]</f>
        <v>162</v>
      </c>
      <c r="W192" s="4">
        <f>sala[[#This Row],[Tiempo de Permanencia]]*24</f>
        <v>2.8499999999185093</v>
      </c>
    </row>
    <row r="193" spans="1:23" x14ac:dyDescent="0.25">
      <c r="A193">
        <v>17</v>
      </c>
      <c r="B193" s="1" t="s">
        <v>234</v>
      </c>
      <c r="C193">
        <v>4</v>
      </c>
      <c r="D193" s="2">
        <v>45018.10833333333</v>
      </c>
      <c r="E193" s="2">
        <v>45018.203472222223</v>
      </c>
      <c r="F193" s="1" t="s">
        <v>24</v>
      </c>
      <c r="G193" s="1" t="s">
        <v>20</v>
      </c>
      <c r="H193" s="1" t="s">
        <v>21</v>
      </c>
      <c r="I193">
        <v>15.99</v>
      </c>
      <c r="J193" s="1" t="s">
        <v>26</v>
      </c>
      <c r="K193">
        <v>192</v>
      </c>
      <c r="L193" s="1" t="s">
        <v>57</v>
      </c>
      <c r="M193" s="1">
        <f>SUMIF('cocina'!A:A,sala[[#This Row],[Número de Orden]],'cocina'!K:K)</f>
        <v>75</v>
      </c>
      <c r="N193" s="2">
        <f>sala[[#This Row],[Hora de Salida]]</f>
        <v>45018.203472222223</v>
      </c>
      <c r="O193" s="3">
        <f>IF(sala[[#This Row],[Estado de la Mesa]]="Ocupada",sala[[#This Row],[Hora de Salida]]-sala[[#This Row],[Hora de Llegada]]+15/(24*60),sala[[#This Row],[Hora de Salida]]-sala[[#This Row],[Hora de Llegada]])</f>
        <v>9.5138888893416151E-2</v>
      </c>
      <c r="P193" s="3">
        <f>SUMIF('cocina'!A:A,sala[[#This Row],[Número de Orden]],'cocina'!H:H)/(24*60)</f>
        <v>1.8055555555555554E-2</v>
      </c>
      <c r="Q193" s="3">
        <f>IF((sala[[#This Row],[Tiempo de Permanencia]]-sala[[#This Row],[Tiempo de Preparación]])&gt;0,sala[[#This Row],[Tiempo de Permanencia]]-sala[[#This Row],[Tiempo de Preparación]],0)</f>
        <v>7.7083333337860604E-2</v>
      </c>
      <c r="R193" s="10">
        <f>IF(sala[[#This Row],[Tiempo de degustación]]&gt;0,1,0)</f>
        <v>1</v>
      </c>
      <c r="S193" s="1" t="str">
        <f>WEEKDAY(sala[[#This Row],[Fecha de Factura]],11)&amp;". "&amp;TEXT(sala[[#This Row],[Fecha de Factura]],"dddd")</f>
        <v>7. domingo</v>
      </c>
      <c r="T193" s="4">
        <f>SUMIF('cocina'!A:A,sala[[#This Row],[Número de Orden]],'cocina'!G:G)</f>
        <v>3</v>
      </c>
      <c r="U193" s="4">
        <f>sala[[#This Row],[Tiempo de Preparación]]*24</f>
        <v>0.43333333333333329</v>
      </c>
      <c r="V193">
        <f>sala[[#This Row],[Cobrada]]*sala[[#This Row],[Monto Total de la Cuenta]]</f>
        <v>75</v>
      </c>
      <c r="W193" s="4">
        <f>sala[[#This Row],[Tiempo de Permanencia]]*24</f>
        <v>2.2833333334419876</v>
      </c>
    </row>
    <row r="194" spans="1:23" x14ac:dyDescent="0.25">
      <c r="A194">
        <v>3</v>
      </c>
      <c r="B194" s="1" t="s">
        <v>235</v>
      </c>
      <c r="C194">
        <v>5</v>
      </c>
      <c r="D194" s="2">
        <v>45018.008333333331</v>
      </c>
      <c r="E194" s="2">
        <v>45018.12777777778</v>
      </c>
      <c r="F194" s="1" t="s">
        <v>29</v>
      </c>
      <c r="G194" s="1" t="s">
        <v>20</v>
      </c>
      <c r="H194" s="1" t="s">
        <v>25</v>
      </c>
      <c r="I194">
        <v>24.85</v>
      </c>
      <c r="J194" s="1" t="s">
        <v>16</v>
      </c>
      <c r="K194">
        <v>193</v>
      </c>
      <c r="L194" s="1" t="s">
        <v>69</v>
      </c>
      <c r="M194" s="1">
        <f>SUMIF('cocina'!A:A,sala[[#This Row],[Número de Orden]],'cocina'!K:K)</f>
        <v>220</v>
      </c>
      <c r="N194" s="2">
        <f>sala[[#This Row],[Hora de Salida]]</f>
        <v>45018.12777777778</v>
      </c>
      <c r="O194" s="3">
        <f>IF(sala[[#This Row],[Estado de la Mesa]]="Ocupada",sala[[#This Row],[Hora de Salida]]-sala[[#This Row],[Hora de Llegada]]+15/(24*60),sala[[#This Row],[Hora de Salida]]-sala[[#This Row],[Hora de Llegada]])</f>
        <v>0.11944444444816327</v>
      </c>
      <c r="P194" s="3">
        <f>SUMIF('cocina'!A:A,sala[[#This Row],[Número de Orden]],'cocina'!H:H)/(24*60)</f>
        <v>0.11874999999999999</v>
      </c>
      <c r="Q194" s="3">
        <f>IF((sala[[#This Row],[Tiempo de Permanencia]]-sala[[#This Row],[Tiempo de Preparación]])&gt;0,sala[[#This Row],[Tiempo de Permanencia]]-sala[[#This Row],[Tiempo de Preparación]],0)</f>
        <v>6.9444444816327278E-4</v>
      </c>
      <c r="R194" s="10">
        <f>IF(sala[[#This Row],[Tiempo de degustación]]&gt;0,1,0)</f>
        <v>1</v>
      </c>
      <c r="S194" s="1" t="str">
        <f>WEEKDAY(sala[[#This Row],[Fecha de Factura]],11)&amp;". "&amp;TEXT(sala[[#This Row],[Fecha de Factura]],"dddd")</f>
        <v>7. domingo</v>
      </c>
      <c r="T194" s="4">
        <f>SUMIF('cocina'!A:A,sala[[#This Row],[Número de Orden]],'cocina'!G:G)</f>
        <v>8</v>
      </c>
      <c r="U194" s="4">
        <f>sala[[#This Row],[Tiempo de Preparación]]*24</f>
        <v>2.8499999999999996</v>
      </c>
      <c r="V194">
        <f>sala[[#This Row],[Cobrada]]*sala[[#This Row],[Monto Total de la Cuenta]]</f>
        <v>220</v>
      </c>
      <c r="W194" s="4">
        <f>sala[[#This Row],[Tiempo de Permanencia]]*24</f>
        <v>2.8666666667559184</v>
      </c>
    </row>
    <row r="195" spans="1:23" x14ac:dyDescent="0.25">
      <c r="A195">
        <v>3</v>
      </c>
      <c r="B195" s="1" t="s">
        <v>236</v>
      </c>
      <c r="C195">
        <v>6</v>
      </c>
      <c r="D195" s="2">
        <v>45018.111111111109</v>
      </c>
      <c r="E195" s="2">
        <v>45018.163888888892</v>
      </c>
      <c r="F195" s="1" t="s">
        <v>29</v>
      </c>
      <c r="G195" s="1" t="s">
        <v>14</v>
      </c>
      <c r="H195" s="1" t="s">
        <v>15</v>
      </c>
      <c r="I195">
        <v>11.41</v>
      </c>
      <c r="J195" s="1" t="s">
        <v>16</v>
      </c>
      <c r="K195">
        <v>194</v>
      </c>
      <c r="L195" s="1" t="s">
        <v>33</v>
      </c>
      <c r="M195" s="1">
        <f>SUMIF('cocina'!A:A,sala[[#This Row],[Número de Orden]],'cocina'!K:K)</f>
        <v>96</v>
      </c>
      <c r="N195" s="2">
        <f>sala[[#This Row],[Hora de Salida]]</f>
        <v>45018.163888888892</v>
      </c>
      <c r="O195" s="3">
        <f>IF(sala[[#This Row],[Estado de la Mesa]]="Ocupada",sala[[#This Row],[Hora de Salida]]-sala[[#This Row],[Hora de Llegada]]+15/(24*60),sala[[#This Row],[Hora de Salida]]-sala[[#This Row],[Hora de Llegada]])</f>
        <v>5.2777777782466728E-2</v>
      </c>
      <c r="P195" s="3">
        <f>SUMIF('cocina'!A:A,sala[[#This Row],[Número de Orden]],'cocina'!H:H)/(24*60)</f>
        <v>4.7222222222222221E-2</v>
      </c>
      <c r="Q195" s="3">
        <f>IF((sala[[#This Row],[Tiempo de Permanencia]]-sala[[#This Row],[Tiempo de Preparación]])&gt;0,sala[[#This Row],[Tiempo de Permanencia]]-sala[[#This Row],[Tiempo de Preparación]],0)</f>
        <v>5.5555555602445073E-3</v>
      </c>
      <c r="R195" s="10">
        <f>IF(sala[[#This Row],[Tiempo de degustación]]&gt;0,1,0)</f>
        <v>1</v>
      </c>
      <c r="S195" s="1" t="str">
        <f>WEEKDAY(sala[[#This Row],[Fecha de Factura]],11)&amp;". "&amp;TEXT(sala[[#This Row],[Fecha de Factura]],"dddd")</f>
        <v>7. domingo</v>
      </c>
      <c r="T195" s="4">
        <f>SUMIF('cocina'!A:A,sala[[#This Row],[Número de Orden]],'cocina'!G:G)</f>
        <v>3</v>
      </c>
      <c r="U195" s="4">
        <f>sala[[#This Row],[Tiempo de Preparación]]*24</f>
        <v>1.1333333333333333</v>
      </c>
      <c r="V195">
        <f>sala[[#This Row],[Cobrada]]*sala[[#This Row],[Monto Total de la Cuenta]]</f>
        <v>96</v>
      </c>
      <c r="W195" s="4">
        <f>sala[[#This Row],[Tiempo de Permanencia]]*24</f>
        <v>1.2666666667792015</v>
      </c>
    </row>
    <row r="196" spans="1:23" x14ac:dyDescent="0.25">
      <c r="A196">
        <v>2</v>
      </c>
      <c r="B196" s="1" t="s">
        <v>237</v>
      </c>
      <c r="C196">
        <v>1</v>
      </c>
      <c r="D196" s="2">
        <v>45018.12777777778</v>
      </c>
      <c r="E196" s="2">
        <v>45018.17291666667</v>
      </c>
      <c r="F196" s="1" t="s">
        <v>13</v>
      </c>
      <c r="G196" s="1" t="s">
        <v>14</v>
      </c>
      <c r="H196" s="1" t="s">
        <v>15</v>
      </c>
      <c r="I196">
        <v>10.06</v>
      </c>
      <c r="J196" s="1" t="s">
        <v>38</v>
      </c>
      <c r="K196">
        <v>195</v>
      </c>
      <c r="L196" s="1" t="s">
        <v>22</v>
      </c>
      <c r="M196" s="1">
        <f>SUMIF('cocina'!A:A,sala[[#This Row],[Número de Orden]],'cocina'!K:K)</f>
        <v>50</v>
      </c>
      <c r="N196" s="2">
        <f>sala[[#This Row],[Hora de Salida]]</f>
        <v>45018.17291666667</v>
      </c>
      <c r="O196" s="3">
        <f>IF(sala[[#This Row],[Estado de la Mesa]]="Ocupada",sala[[#This Row],[Hora de Salida]]-sala[[#This Row],[Hora de Llegada]]+15/(24*60),sala[[#This Row],[Hora de Salida]]-sala[[#This Row],[Hora de Llegada]])</f>
        <v>5.5555555557172433E-2</v>
      </c>
      <c r="P196" s="3">
        <f>SUMIF('cocina'!A:A,sala[[#This Row],[Número de Orden]],'cocina'!H:H)/(24*60)</f>
        <v>3.5416666666666666E-2</v>
      </c>
      <c r="Q196" s="3">
        <f>IF((sala[[#This Row],[Tiempo de Permanencia]]-sala[[#This Row],[Tiempo de Preparación]])&gt;0,sala[[#This Row],[Tiempo de Permanencia]]-sala[[#This Row],[Tiempo de Preparación]],0)</f>
        <v>2.0138888890505767E-2</v>
      </c>
      <c r="R196" s="10">
        <f>IF(sala[[#This Row],[Tiempo de degustación]]&gt;0,1,0)</f>
        <v>1</v>
      </c>
      <c r="S196" s="1" t="str">
        <f>WEEKDAY(sala[[#This Row],[Fecha de Factura]],11)&amp;". "&amp;TEXT(sala[[#This Row],[Fecha de Factura]],"dddd")</f>
        <v>7. domingo</v>
      </c>
      <c r="T196" s="4">
        <f>SUMIF('cocina'!A:A,sala[[#This Row],[Número de Orden]],'cocina'!G:G)</f>
        <v>2</v>
      </c>
      <c r="U196" s="4">
        <f>sala[[#This Row],[Tiempo de Preparación]]*24</f>
        <v>0.85</v>
      </c>
      <c r="V196">
        <f>sala[[#This Row],[Cobrada]]*sala[[#This Row],[Monto Total de la Cuenta]]</f>
        <v>50</v>
      </c>
      <c r="W196" s="4">
        <f>sala[[#This Row],[Tiempo de Permanencia]]*24</f>
        <v>1.3333333333721384</v>
      </c>
    </row>
    <row r="197" spans="1:23" x14ac:dyDescent="0.25">
      <c r="A197">
        <v>4</v>
      </c>
      <c r="B197" s="1" t="s">
        <v>34</v>
      </c>
      <c r="C197">
        <v>3</v>
      </c>
      <c r="D197" s="2">
        <v>45018.007638888892</v>
      </c>
      <c r="E197" s="2">
        <v>45018.173611111109</v>
      </c>
      <c r="F197" s="1" t="s">
        <v>24</v>
      </c>
      <c r="G197" s="1" t="s">
        <v>14</v>
      </c>
      <c r="H197" s="1" t="s">
        <v>25</v>
      </c>
      <c r="I197">
        <v>42.65</v>
      </c>
      <c r="J197" s="1" t="s">
        <v>16</v>
      </c>
      <c r="K197">
        <v>196</v>
      </c>
      <c r="L197" s="1" t="s">
        <v>17</v>
      </c>
      <c r="M197" s="1">
        <f>SUMIF('cocina'!A:A,sala[[#This Row],[Número de Orden]],'cocina'!K:K)</f>
        <v>191</v>
      </c>
      <c r="N197" s="2">
        <f>sala[[#This Row],[Hora de Salida]]</f>
        <v>45018.173611111109</v>
      </c>
      <c r="O197" s="3">
        <f>IF(sala[[#This Row],[Estado de la Mesa]]="Ocupada",sala[[#This Row],[Hora de Salida]]-sala[[#This Row],[Hora de Llegada]]+15/(24*60),sala[[#This Row],[Hora de Salida]]-sala[[#This Row],[Hora de Llegada]])</f>
        <v>0.16597222221753327</v>
      </c>
      <c r="P197" s="3">
        <f>SUMIF('cocina'!A:A,sala[[#This Row],[Número de Orden]],'cocina'!H:H)/(24*60)</f>
        <v>0.12222222222222222</v>
      </c>
      <c r="Q197" s="3">
        <f>IF((sala[[#This Row],[Tiempo de Permanencia]]-sala[[#This Row],[Tiempo de Preparación]])&gt;0,sala[[#This Row],[Tiempo de Permanencia]]-sala[[#This Row],[Tiempo de Preparación]],0)</f>
        <v>4.3749999995311054E-2</v>
      </c>
      <c r="R197" s="10">
        <f>IF(sala[[#This Row],[Tiempo de degustación]]&gt;0,1,0)</f>
        <v>1</v>
      </c>
      <c r="S197" s="1" t="str">
        <f>WEEKDAY(sala[[#This Row],[Fecha de Factura]],11)&amp;". "&amp;TEXT(sala[[#This Row],[Fecha de Factura]],"dddd")</f>
        <v>7. domingo</v>
      </c>
      <c r="T197" s="4">
        <f>SUMIF('cocina'!A:A,sala[[#This Row],[Número de Orden]],'cocina'!G:G)</f>
        <v>8</v>
      </c>
      <c r="U197" s="4">
        <f>sala[[#This Row],[Tiempo de Preparación]]*24</f>
        <v>2.9333333333333331</v>
      </c>
      <c r="V197">
        <f>sala[[#This Row],[Cobrada]]*sala[[#This Row],[Monto Total de la Cuenta]]</f>
        <v>191</v>
      </c>
      <c r="W197" s="4">
        <f>sala[[#This Row],[Tiempo de Permanencia]]*24</f>
        <v>3.9833333332207985</v>
      </c>
    </row>
    <row r="198" spans="1:23" x14ac:dyDescent="0.25">
      <c r="A198">
        <v>5</v>
      </c>
      <c r="B198" s="1" t="s">
        <v>238</v>
      </c>
      <c r="C198">
        <v>6</v>
      </c>
      <c r="D198" s="2">
        <v>45018.115277777775</v>
      </c>
      <c r="E198" s="2">
        <v>45018.20416666667</v>
      </c>
      <c r="F198" s="1" t="s">
        <v>24</v>
      </c>
      <c r="G198" s="1" t="s">
        <v>20</v>
      </c>
      <c r="H198" s="1" t="s">
        <v>15</v>
      </c>
      <c r="I198">
        <v>20.11</v>
      </c>
      <c r="J198" s="1" t="s">
        <v>38</v>
      </c>
      <c r="K198">
        <v>197</v>
      </c>
      <c r="L198" s="1" t="s">
        <v>22</v>
      </c>
      <c r="M198" s="1">
        <f>SUMIF('cocina'!A:A,sala[[#This Row],[Número de Orden]],'cocina'!K:K)</f>
        <v>129</v>
      </c>
      <c r="N198" s="2">
        <f>sala[[#This Row],[Hora de Salida]]</f>
        <v>45018.20416666667</v>
      </c>
      <c r="O198" s="3">
        <f>IF(sala[[#This Row],[Estado de la Mesa]]="Ocupada",sala[[#This Row],[Hora de Salida]]-sala[[#This Row],[Hora de Llegada]]+15/(24*60),sala[[#This Row],[Hora de Salida]]-sala[[#This Row],[Hora de Llegada]])</f>
        <v>9.9305555561538014E-2</v>
      </c>
      <c r="P198" s="3">
        <f>SUMIF('cocina'!A:A,sala[[#This Row],[Número de Orden]],'cocina'!H:H)/(24*60)</f>
        <v>0.05</v>
      </c>
      <c r="Q198" s="3">
        <f>IF((sala[[#This Row],[Tiempo de Permanencia]]-sala[[#This Row],[Tiempo de Preparación]])&gt;0,sala[[#This Row],[Tiempo de Permanencia]]-sala[[#This Row],[Tiempo de Preparación]],0)</f>
        <v>4.9305555561538011E-2</v>
      </c>
      <c r="R198" s="10">
        <f>IF(sala[[#This Row],[Tiempo de degustación]]&gt;0,1,0)</f>
        <v>1</v>
      </c>
      <c r="S198" s="1" t="str">
        <f>WEEKDAY(sala[[#This Row],[Fecha de Factura]],11)&amp;". "&amp;TEXT(sala[[#This Row],[Fecha de Factura]],"dddd")</f>
        <v>7. domingo</v>
      </c>
      <c r="T198" s="4">
        <f>SUMIF('cocina'!A:A,sala[[#This Row],[Número de Orden]],'cocina'!G:G)</f>
        <v>4</v>
      </c>
      <c r="U198" s="4">
        <f>sala[[#This Row],[Tiempo de Preparación]]*24</f>
        <v>1.2000000000000002</v>
      </c>
      <c r="V198">
        <f>sala[[#This Row],[Cobrada]]*sala[[#This Row],[Monto Total de la Cuenta]]</f>
        <v>129</v>
      </c>
      <c r="W198" s="4">
        <f>sala[[#This Row],[Tiempo de Permanencia]]*24</f>
        <v>2.3833333334769122</v>
      </c>
    </row>
    <row r="199" spans="1:23" x14ac:dyDescent="0.25">
      <c r="A199">
        <v>9</v>
      </c>
      <c r="B199" s="1" t="s">
        <v>239</v>
      </c>
      <c r="C199">
        <v>4</v>
      </c>
      <c r="D199" s="2">
        <v>45018.025000000001</v>
      </c>
      <c r="E199" s="2">
        <v>45018.128472222219</v>
      </c>
      <c r="F199" s="1" t="s">
        <v>19</v>
      </c>
      <c r="G199" s="1" t="s">
        <v>14</v>
      </c>
      <c r="H199" s="1" t="s">
        <v>25</v>
      </c>
      <c r="I199">
        <v>36.72</v>
      </c>
      <c r="J199" s="1" t="s">
        <v>16</v>
      </c>
      <c r="K199">
        <v>198</v>
      </c>
      <c r="L199" s="1" t="s">
        <v>17</v>
      </c>
      <c r="M199" s="1">
        <f>SUMIF('cocina'!A:A,sala[[#This Row],[Número de Orden]],'cocina'!K:K)</f>
        <v>54</v>
      </c>
      <c r="N199" s="2">
        <f>sala[[#This Row],[Hora de Salida]]</f>
        <v>45018.128472222219</v>
      </c>
      <c r="O199" s="3">
        <f>IF(sala[[#This Row],[Estado de la Mesa]]="Ocupada",sala[[#This Row],[Hora de Salida]]-sala[[#This Row],[Hora de Llegada]]+15/(24*60),sala[[#This Row],[Hora de Salida]]-sala[[#This Row],[Hora de Llegada]])</f>
        <v>0.10347222221753327</v>
      </c>
      <c r="P199" s="3">
        <f>SUMIF('cocina'!A:A,sala[[#This Row],[Número de Orden]],'cocina'!H:H)/(24*60)</f>
        <v>2.2916666666666665E-2</v>
      </c>
      <c r="Q199" s="3">
        <f>IF((sala[[#This Row],[Tiempo de Permanencia]]-sala[[#This Row],[Tiempo de Preparación]])&gt;0,sala[[#This Row],[Tiempo de Permanencia]]-sala[[#This Row],[Tiempo de Preparación]],0)</f>
        <v>8.0555555550866603E-2</v>
      </c>
      <c r="R199" s="10">
        <f>IF(sala[[#This Row],[Tiempo de degustación]]&gt;0,1,0)</f>
        <v>1</v>
      </c>
      <c r="S199" s="1" t="str">
        <f>WEEKDAY(sala[[#This Row],[Fecha de Factura]],11)&amp;". "&amp;TEXT(sala[[#This Row],[Fecha de Factura]],"dddd")</f>
        <v>7. domingo</v>
      </c>
      <c r="T199" s="4">
        <f>SUMIF('cocina'!A:A,sala[[#This Row],[Número de Orden]],'cocina'!G:G)</f>
        <v>2</v>
      </c>
      <c r="U199" s="4">
        <f>sala[[#This Row],[Tiempo de Preparación]]*24</f>
        <v>0.54999999999999993</v>
      </c>
      <c r="V199">
        <f>sala[[#This Row],[Cobrada]]*sala[[#This Row],[Monto Total de la Cuenta]]</f>
        <v>54</v>
      </c>
      <c r="W199" s="4">
        <f>sala[[#This Row],[Tiempo de Permanencia]]*24</f>
        <v>2.4833333332207985</v>
      </c>
    </row>
    <row r="200" spans="1:23" x14ac:dyDescent="0.25">
      <c r="A200">
        <v>11</v>
      </c>
      <c r="B200" s="1" t="s">
        <v>240</v>
      </c>
      <c r="C200">
        <v>5</v>
      </c>
      <c r="D200" s="2">
        <v>45018.080555555556</v>
      </c>
      <c r="E200" s="2">
        <v>45018.236111111109</v>
      </c>
      <c r="F200" s="1" t="s">
        <v>24</v>
      </c>
      <c r="G200" s="1" t="s">
        <v>35</v>
      </c>
      <c r="H200" s="1" t="s">
        <v>15</v>
      </c>
      <c r="I200">
        <v>13.26</v>
      </c>
      <c r="J200" s="1" t="s">
        <v>26</v>
      </c>
      <c r="K200">
        <v>199</v>
      </c>
      <c r="L200" s="1" t="s">
        <v>30</v>
      </c>
      <c r="M200" s="1">
        <f>SUMIF('cocina'!A:A,sala[[#This Row],[Número de Orden]],'cocina'!K:K)</f>
        <v>261</v>
      </c>
      <c r="N200" s="2">
        <f>sala[[#This Row],[Hora de Salida]]</f>
        <v>45018.236111111109</v>
      </c>
      <c r="O200" s="3">
        <f>IF(sala[[#This Row],[Estado de la Mesa]]="Ocupada",sala[[#This Row],[Hora de Salida]]-sala[[#This Row],[Hora de Llegada]]+15/(24*60),sala[[#This Row],[Hora de Salida]]-sala[[#This Row],[Hora de Llegada]])</f>
        <v>0.15555555555329192</v>
      </c>
      <c r="P200" s="3">
        <f>SUMIF('cocina'!A:A,sala[[#This Row],[Número de Orden]],'cocina'!H:H)/(24*60)</f>
        <v>9.8611111111111108E-2</v>
      </c>
      <c r="Q200" s="3">
        <f>IF((sala[[#This Row],[Tiempo de Permanencia]]-sala[[#This Row],[Tiempo de Preparación]])&gt;0,sala[[#This Row],[Tiempo de Permanencia]]-sala[[#This Row],[Tiempo de Preparación]],0)</f>
        <v>5.6944444442180817E-2</v>
      </c>
      <c r="R200" s="10">
        <f>IF(sala[[#This Row],[Tiempo de degustación]]&gt;0,1,0)</f>
        <v>1</v>
      </c>
      <c r="S200" s="1" t="str">
        <f>WEEKDAY(sala[[#This Row],[Fecha de Factura]],11)&amp;". "&amp;TEXT(sala[[#This Row],[Fecha de Factura]],"dddd")</f>
        <v>7. domingo</v>
      </c>
      <c r="T200" s="4">
        <f>SUMIF('cocina'!A:A,sala[[#This Row],[Número de Orden]],'cocina'!G:G)</f>
        <v>9</v>
      </c>
      <c r="U200" s="4">
        <f>sala[[#This Row],[Tiempo de Preparación]]*24</f>
        <v>2.3666666666666667</v>
      </c>
      <c r="V200">
        <f>sala[[#This Row],[Cobrada]]*sala[[#This Row],[Monto Total de la Cuenta]]</f>
        <v>261</v>
      </c>
      <c r="W200" s="4">
        <f>sala[[#This Row],[Tiempo de Permanencia]]*24</f>
        <v>3.7333333332790062</v>
      </c>
    </row>
    <row r="201" spans="1:23" x14ac:dyDescent="0.25">
      <c r="A201">
        <v>11</v>
      </c>
      <c r="B201" s="1" t="s">
        <v>241</v>
      </c>
      <c r="C201">
        <v>4</v>
      </c>
      <c r="D201" s="2">
        <v>45018.107638888891</v>
      </c>
      <c r="E201" s="2">
        <v>45018.226388888892</v>
      </c>
      <c r="F201" s="1" t="s">
        <v>13</v>
      </c>
      <c r="G201" s="1" t="s">
        <v>14</v>
      </c>
      <c r="H201" s="1" t="s">
        <v>25</v>
      </c>
      <c r="I201">
        <v>48.73</v>
      </c>
      <c r="J201" s="1" t="s">
        <v>16</v>
      </c>
      <c r="K201">
        <v>200</v>
      </c>
      <c r="L201" s="1" t="s">
        <v>22</v>
      </c>
      <c r="M201" s="1">
        <f>SUMIF('cocina'!A:A,sala[[#This Row],[Número de Orden]],'cocina'!K:K)</f>
        <v>88</v>
      </c>
      <c r="N201" s="2">
        <f>sala[[#This Row],[Hora de Salida]]</f>
        <v>45018.226388888892</v>
      </c>
      <c r="O201" s="3">
        <f>IF(sala[[#This Row],[Estado de la Mesa]]="Ocupada",sala[[#This Row],[Hora de Salida]]-sala[[#This Row],[Hora de Llegada]]+15/(24*60),sala[[#This Row],[Hora de Salida]]-sala[[#This Row],[Hora de Llegada]])</f>
        <v>0.11875000000145519</v>
      </c>
      <c r="P201" s="3">
        <f>SUMIF('cocina'!A:A,sala[[#This Row],[Número de Orden]],'cocina'!H:H)/(24*60)</f>
        <v>4.6527777777777779E-2</v>
      </c>
      <c r="Q201" s="3">
        <f>IF((sala[[#This Row],[Tiempo de Permanencia]]-sala[[#This Row],[Tiempo de Preparación]])&gt;0,sala[[#This Row],[Tiempo de Permanencia]]-sala[[#This Row],[Tiempo de Preparación]],0)</f>
        <v>7.2222222223677413E-2</v>
      </c>
      <c r="R201" s="10">
        <f>IF(sala[[#This Row],[Tiempo de degustación]]&gt;0,1,0)</f>
        <v>1</v>
      </c>
      <c r="S201" s="1" t="str">
        <f>WEEKDAY(sala[[#This Row],[Fecha de Factura]],11)&amp;". "&amp;TEXT(sala[[#This Row],[Fecha de Factura]],"dddd")</f>
        <v>7. domingo</v>
      </c>
      <c r="T201" s="4">
        <f>SUMIF('cocina'!A:A,sala[[#This Row],[Número de Orden]],'cocina'!G:G)</f>
        <v>4</v>
      </c>
      <c r="U201" s="4">
        <f>sala[[#This Row],[Tiempo de Preparación]]*24</f>
        <v>1.1166666666666667</v>
      </c>
      <c r="V201">
        <f>sala[[#This Row],[Cobrada]]*sala[[#This Row],[Monto Total de la Cuenta]]</f>
        <v>88</v>
      </c>
      <c r="W201" s="4">
        <f>sala[[#This Row],[Tiempo de Permanencia]]*24</f>
        <v>2.8500000000349246</v>
      </c>
    </row>
    <row r="202" spans="1:23" x14ac:dyDescent="0.25">
      <c r="A202">
        <v>3</v>
      </c>
      <c r="B202" s="1" t="s">
        <v>242</v>
      </c>
      <c r="C202">
        <v>5</v>
      </c>
      <c r="D202" s="2">
        <v>45018.012499999997</v>
      </c>
      <c r="E202" s="2">
        <v>45018.076388888891</v>
      </c>
      <c r="F202" s="1" t="s">
        <v>19</v>
      </c>
      <c r="G202" s="1" t="s">
        <v>35</v>
      </c>
      <c r="H202" s="1" t="s">
        <v>25</v>
      </c>
      <c r="I202">
        <v>19.84</v>
      </c>
      <c r="J202" s="1" t="s">
        <v>16</v>
      </c>
      <c r="K202">
        <v>201</v>
      </c>
      <c r="L202" s="1" t="s">
        <v>33</v>
      </c>
      <c r="M202" s="1">
        <f>SUMIF('cocina'!A:A,sala[[#This Row],[Número de Orden]],'cocina'!K:K)</f>
        <v>72</v>
      </c>
      <c r="N202" s="2">
        <f>sala[[#This Row],[Hora de Salida]]</f>
        <v>45018.076388888891</v>
      </c>
      <c r="O202" s="3">
        <f>IF(sala[[#This Row],[Estado de la Mesa]]="Ocupada",sala[[#This Row],[Hora de Salida]]-sala[[#This Row],[Hora de Llegada]]+15/(24*60),sala[[#This Row],[Hora de Salida]]-sala[[#This Row],[Hora de Llegada]])</f>
        <v>6.3888888893416151E-2</v>
      </c>
      <c r="P202" s="3">
        <f>SUMIF('cocina'!A:A,sala[[#This Row],[Número de Orden]],'cocina'!H:H)/(24*60)</f>
        <v>4.027777777777778E-2</v>
      </c>
      <c r="Q202" s="3">
        <f>IF((sala[[#This Row],[Tiempo de Permanencia]]-sala[[#This Row],[Tiempo de Preparación]])&gt;0,sala[[#This Row],[Tiempo de Permanencia]]-sala[[#This Row],[Tiempo de Preparación]],0)</f>
        <v>2.3611111115638371E-2</v>
      </c>
      <c r="R202" s="10">
        <f>IF(sala[[#This Row],[Tiempo de degustación]]&gt;0,1,0)</f>
        <v>1</v>
      </c>
      <c r="S202" s="1" t="str">
        <f>WEEKDAY(sala[[#This Row],[Fecha de Factura]],11)&amp;". "&amp;TEXT(sala[[#This Row],[Fecha de Factura]],"dddd")</f>
        <v>7. domingo</v>
      </c>
      <c r="T202" s="4">
        <f>SUMIF('cocina'!A:A,sala[[#This Row],[Número de Orden]],'cocina'!G:G)</f>
        <v>3</v>
      </c>
      <c r="U202" s="4">
        <f>sala[[#This Row],[Tiempo de Preparación]]*24</f>
        <v>0.96666666666666679</v>
      </c>
      <c r="V202">
        <f>sala[[#This Row],[Cobrada]]*sala[[#This Row],[Monto Total de la Cuenta]]</f>
        <v>72</v>
      </c>
      <c r="W202" s="4">
        <f>sala[[#This Row],[Tiempo de Permanencia]]*24</f>
        <v>1.5333333334419876</v>
      </c>
    </row>
    <row r="203" spans="1:23" x14ac:dyDescent="0.25">
      <c r="A203">
        <v>16</v>
      </c>
      <c r="B203" s="1" t="s">
        <v>243</v>
      </c>
      <c r="C203">
        <v>5</v>
      </c>
      <c r="D203" s="2">
        <v>45018.040277777778</v>
      </c>
      <c r="E203" s="2">
        <v>45018.083333333336</v>
      </c>
      <c r="F203" s="1" t="s">
        <v>13</v>
      </c>
      <c r="G203" s="1" t="s">
        <v>14</v>
      </c>
      <c r="H203" s="1" t="s">
        <v>25</v>
      </c>
      <c r="I203">
        <v>24.19</v>
      </c>
      <c r="J203" s="1" t="s">
        <v>38</v>
      </c>
      <c r="K203">
        <v>202</v>
      </c>
      <c r="L203" s="1" t="s">
        <v>42</v>
      </c>
      <c r="M203" s="1">
        <f>SUMIF('cocina'!A:A,sala[[#This Row],[Número de Orden]],'cocina'!K:K)</f>
        <v>206</v>
      </c>
      <c r="N203" s="2">
        <f>sala[[#This Row],[Hora de Salida]]</f>
        <v>45018.083333333336</v>
      </c>
      <c r="O203" s="3">
        <f>IF(sala[[#This Row],[Estado de la Mesa]]="Ocupada",sala[[#This Row],[Hora de Salida]]-sala[[#This Row],[Hora de Llegada]]+15/(24*60),sala[[#This Row],[Hora de Salida]]-sala[[#This Row],[Hora de Llegada]])</f>
        <v>5.3472222224324163E-2</v>
      </c>
      <c r="P203" s="3">
        <f>SUMIF('cocina'!A:A,sala[[#This Row],[Número de Orden]],'cocina'!H:H)/(24*60)</f>
        <v>0.10833333333333334</v>
      </c>
      <c r="Q203" s="3">
        <f>IF((sala[[#This Row],[Tiempo de Permanencia]]-sala[[#This Row],[Tiempo de Preparación]])&gt;0,sala[[#This Row],[Tiempo de Permanencia]]-sala[[#This Row],[Tiempo de Preparación]],0)</f>
        <v>0</v>
      </c>
      <c r="R203" s="10">
        <f>IF(sala[[#This Row],[Tiempo de degustación]]&gt;0,1,0)</f>
        <v>0</v>
      </c>
      <c r="S203" s="1" t="str">
        <f>WEEKDAY(sala[[#This Row],[Fecha de Factura]],11)&amp;". "&amp;TEXT(sala[[#This Row],[Fecha de Factura]],"dddd")</f>
        <v>7. domingo</v>
      </c>
      <c r="T203" s="4">
        <f>SUMIF('cocina'!A:A,sala[[#This Row],[Número de Orden]],'cocina'!G:G)</f>
        <v>6</v>
      </c>
      <c r="U203" s="4">
        <f>sala[[#This Row],[Tiempo de Preparación]]*24</f>
        <v>2.6</v>
      </c>
      <c r="V203">
        <f>sala[[#This Row],[Cobrada]]*sala[[#This Row],[Monto Total de la Cuenta]]</f>
        <v>0</v>
      </c>
      <c r="W203" s="4">
        <f>sala[[#This Row],[Tiempo de Permanencia]]*24</f>
        <v>1.28333333338378</v>
      </c>
    </row>
    <row r="204" spans="1:23" x14ac:dyDescent="0.25">
      <c r="A204">
        <v>5</v>
      </c>
      <c r="B204" s="1" t="s">
        <v>244</v>
      </c>
      <c r="C204">
        <v>2</v>
      </c>
      <c r="D204" s="2">
        <v>45018.164583333331</v>
      </c>
      <c r="E204" s="2">
        <v>45018.222916666666</v>
      </c>
      <c r="F204" s="1" t="s">
        <v>19</v>
      </c>
      <c r="G204" s="1" t="s">
        <v>14</v>
      </c>
      <c r="H204" s="1" t="s">
        <v>25</v>
      </c>
      <c r="I204">
        <v>40.19</v>
      </c>
      <c r="J204" s="1" t="s">
        <v>26</v>
      </c>
      <c r="K204">
        <v>203</v>
      </c>
      <c r="L204" s="1" t="s">
        <v>33</v>
      </c>
      <c r="M204" s="1">
        <f>SUMIF('cocina'!A:A,sala[[#This Row],[Número de Orden]],'cocina'!K:K)</f>
        <v>156</v>
      </c>
      <c r="N204" s="2">
        <f>sala[[#This Row],[Hora de Salida]]</f>
        <v>45018.222916666666</v>
      </c>
      <c r="O204" s="3">
        <f>IF(sala[[#This Row],[Estado de la Mesa]]="Ocupada",sala[[#This Row],[Hora de Salida]]-sala[[#This Row],[Hora de Llegada]]+15/(24*60),sala[[#This Row],[Hora de Salida]]-sala[[#This Row],[Hora de Llegada]])</f>
        <v>5.8333333334303461E-2</v>
      </c>
      <c r="P204" s="3">
        <f>SUMIF('cocina'!A:A,sala[[#This Row],[Número de Orden]],'cocina'!H:H)/(24*60)</f>
        <v>5.9027777777777776E-2</v>
      </c>
      <c r="Q204" s="3">
        <f>IF((sala[[#This Row],[Tiempo de Permanencia]]-sala[[#This Row],[Tiempo de Preparación]])&gt;0,sala[[#This Row],[Tiempo de Permanencia]]-sala[[#This Row],[Tiempo de Preparación]],0)</f>
        <v>0</v>
      </c>
      <c r="R204" s="10">
        <f>IF(sala[[#This Row],[Tiempo de degustación]]&gt;0,1,0)</f>
        <v>0</v>
      </c>
      <c r="S204" s="1" t="str">
        <f>WEEKDAY(sala[[#This Row],[Fecha de Factura]],11)&amp;". "&amp;TEXT(sala[[#This Row],[Fecha de Factura]],"dddd")</f>
        <v>7. domingo</v>
      </c>
      <c r="T204" s="4">
        <f>SUMIF('cocina'!A:A,sala[[#This Row],[Número de Orden]],'cocina'!G:G)</f>
        <v>6</v>
      </c>
      <c r="U204" s="4">
        <f>sala[[#This Row],[Tiempo de Preparación]]*24</f>
        <v>1.4166666666666665</v>
      </c>
      <c r="V204">
        <f>sala[[#This Row],[Cobrada]]*sala[[#This Row],[Monto Total de la Cuenta]]</f>
        <v>0</v>
      </c>
      <c r="W204" s="4">
        <f>sala[[#This Row],[Tiempo de Permanencia]]*24</f>
        <v>1.4000000000232831</v>
      </c>
    </row>
    <row r="205" spans="1:23" x14ac:dyDescent="0.25">
      <c r="A205">
        <v>16</v>
      </c>
      <c r="B205" s="1" t="s">
        <v>245</v>
      </c>
      <c r="C205">
        <v>5</v>
      </c>
      <c r="D205" s="2">
        <v>45018.011805555558</v>
      </c>
      <c r="E205" s="2">
        <v>45018.100694444445</v>
      </c>
      <c r="F205" s="1" t="s">
        <v>19</v>
      </c>
      <c r="G205" s="1" t="s">
        <v>14</v>
      </c>
      <c r="H205" s="1" t="s">
        <v>21</v>
      </c>
      <c r="I205">
        <v>49.56</v>
      </c>
      <c r="J205" s="1" t="s">
        <v>26</v>
      </c>
      <c r="K205">
        <v>204</v>
      </c>
      <c r="L205" s="1" t="s">
        <v>44</v>
      </c>
      <c r="M205" s="1">
        <f>SUMIF('cocina'!A:A,sala[[#This Row],[Número de Orden]],'cocina'!K:K)</f>
        <v>48</v>
      </c>
      <c r="N205" s="2">
        <f>sala[[#This Row],[Hora de Salida]]</f>
        <v>45018.100694444445</v>
      </c>
      <c r="O205" s="3">
        <f>IF(sala[[#This Row],[Estado de la Mesa]]="Ocupada",sala[[#This Row],[Hora de Salida]]-sala[[#This Row],[Hora de Llegada]]+15/(24*60),sala[[#This Row],[Hora de Salida]]-sala[[#This Row],[Hora de Llegada]])</f>
        <v>8.8888888887595385E-2</v>
      </c>
      <c r="P205" s="3">
        <f>SUMIF('cocina'!A:A,sala[[#This Row],[Número de Orden]],'cocina'!H:H)/(24*60)</f>
        <v>1.4583333333333334E-2</v>
      </c>
      <c r="Q205" s="3">
        <f>IF((sala[[#This Row],[Tiempo de Permanencia]]-sala[[#This Row],[Tiempo de Preparación]])&gt;0,sala[[#This Row],[Tiempo de Permanencia]]-sala[[#This Row],[Tiempo de Preparación]],0)</f>
        <v>7.4305555554262048E-2</v>
      </c>
      <c r="R205" s="10">
        <f>IF(sala[[#This Row],[Tiempo de degustación]]&gt;0,1,0)</f>
        <v>1</v>
      </c>
      <c r="S205" s="1" t="str">
        <f>WEEKDAY(sala[[#This Row],[Fecha de Factura]],11)&amp;". "&amp;TEXT(sala[[#This Row],[Fecha de Factura]],"dddd")</f>
        <v>7. domingo</v>
      </c>
      <c r="T205" s="4">
        <f>SUMIF('cocina'!A:A,sala[[#This Row],[Número de Orden]],'cocina'!G:G)</f>
        <v>2</v>
      </c>
      <c r="U205" s="4">
        <f>sala[[#This Row],[Tiempo de Preparación]]*24</f>
        <v>0.35</v>
      </c>
      <c r="V205">
        <f>sala[[#This Row],[Cobrada]]*sala[[#This Row],[Monto Total de la Cuenta]]</f>
        <v>48</v>
      </c>
      <c r="W205" s="4">
        <f>sala[[#This Row],[Tiempo de Permanencia]]*24</f>
        <v>2.1333333333022892</v>
      </c>
    </row>
    <row r="206" spans="1:23" x14ac:dyDescent="0.25">
      <c r="A206">
        <v>14</v>
      </c>
      <c r="B206" s="1" t="s">
        <v>246</v>
      </c>
      <c r="C206">
        <v>1</v>
      </c>
      <c r="D206" s="2">
        <v>45018.09375</v>
      </c>
      <c r="E206" s="2">
        <v>45018.259722222225</v>
      </c>
      <c r="F206" s="1" t="s">
        <v>24</v>
      </c>
      <c r="G206" s="1" t="s">
        <v>14</v>
      </c>
      <c r="H206" s="1" t="s">
        <v>15</v>
      </c>
      <c r="I206">
        <v>26.49</v>
      </c>
      <c r="J206" s="1" t="s">
        <v>26</v>
      </c>
      <c r="K206">
        <v>205</v>
      </c>
      <c r="L206" s="1" t="s">
        <v>57</v>
      </c>
      <c r="M206" s="1">
        <f>SUMIF('cocina'!A:A,sala[[#This Row],[Número de Orden]],'cocina'!K:K)</f>
        <v>61</v>
      </c>
      <c r="N206" s="2">
        <f>sala[[#This Row],[Hora de Salida]]</f>
        <v>45018.259722222225</v>
      </c>
      <c r="O206" s="3">
        <f>IF(sala[[#This Row],[Estado de la Mesa]]="Ocupada",sala[[#This Row],[Hora de Salida]]-sala[[#This Row],[Hora de Llegada]]+15/(24*60),sala[[#This Row],[Hora de Salida]]-sala[[#This Row],[Hora de Llegada]])</f>
        <v>0.16597222222480923</v>
      </c>
      <c r="P206" s="3">
        <f>SUMIF('cocina'!A:A,sala[[#This Row],[Número de Orden]],'cocina'!H:H)/(24*60)</f>
        <v>5.9722222222222225E-2</v>
      </c>
      <c r="Q206" s="3">
        <f>IF((sala[[#This Row],[Tiempo de Permanencia]]-sala[[#This Row],[Tiempo de Preparación]])&gt;0,sala[[#This Row],[Tiempo de Permanencia]]-sala[[#This Row],[Tiempo de Preparación]],0)</f>
        <v>0.106250000002587</v>
      </c>
      <c r="R206" s="10">
        <f>IF(sala[[#This Row],[Tiempo de degustación]]&gt;0,1,0)</f>
        <v>1</v>
      </c>
      <c r="S206" s="1" t="str">
        <f>WEEKDAY(sala[[#This Row],[Fecha de Factura]],11)&amp;". "&amp;TEXT(sala[[#This Row],[Fecha de Factura]],"dddd")</f>
        <v>7. domingo</v>
      </c>
      <c r="T206" s="4">
        <f>SUMIF('cocina'!A:A,sala[[#This Row],[Número de Orden]],'cocina'!G:G)</f>
        <v>2</v>
      </c>
      <c r="U206" s="4">
        <f>sala[[#This Row],[Tiempo de Preparación]]*24</f>
        <v>1.4333333333333333</v>
      </c>
      <c r="V206">
        <f>sala[[#This Row],[Cobrada]]*sala[[#This Row],[Monto Total de la Cuenta]]</f>
        <v>61</v>
      </c>
      <c r="W206" s="4">
        <f>sala[[#This Row],[Tiempo de Permanencia]]*24</f>
        <v>3.9833333333954215</v>
      </c>
    </row>
    <row r="207" spans="1:23" x14ac:dyDescent="0.25">
      <c r="A207">
        <v>4</v>
      </c>
      <c r="B207" s="1" t="s">
        <v>247</v>
      </c>
      <c r="C207">
        <v>6</v>
      </c>
      <c r="D207" s="2">
        <v>45018.143750000003</v>
      </c>
      <c r="E207" s="2">
        <v>45018.256249999999</v>
      </c>
      <c r="F207" s="1" t="s">
        <v>32</v>
      </c>
      <c r="G207" s="1" t="s">
        <v>14</v>
      </c>
      <c r="H207" s="1" t="s">
        <v>25</v>
      </c>
      <c r="I207">
        <v>36.96</v>
      </c>
      <c r="J207" s="1" t="s">
        <v>38</v>
      </c>
      <c r="K207">
        <v>206</v>
      </c>
      <c r="L207" s="1" t="s">
        <v>42</v>
      </c>
      <c r="M207" s="1">
        <f>SUMIF('cocina'!A:A,sala[[#This Row],[Número de Orden]],'cocina'!K:K)</f>
        <v>30</v>
      </c>
      <c r="N207" s="2">
        <f>sala[[#This Row],[Hora de Salida]]</f>
        <v>45018.256249999999</v>
      </c>
      <c r="O207" s="3">
        <f>IF(sala[[#This Row],[Estado de la Mesa]]="Ocupada",sala[[#This Row],[Hora de Salida]]-sala[[#This Row],[Hora de Llegada]]+15/(24*60),sala[[#This Row],[Hora de Salida]]-sala[[#This Row],[Hora de Llegada]])</f>
        <v>0.1229166666623011</v>
      </c>
      <c r="P207" s="3">
        <f>SUMIF('cocina'!A:A,sala[[#This Row],[Número de Orden]],'cocina'!H:H)/(24*60)</f>
        <v>4.027777777777778E-2</v>
      </c>
      <c r="Q207" s="3">
        <f>IF((sala[[#This Row],[Tiempo de Permanencia]]-sala[[#This Row],[Tiempo de Preparación]])&gt;0,sala[[#This Row],[Tiempo de Permanencia]]-sala[[#This Row],[Tiempo de Preparación]],0)</f>
        <v>8.2638888884523309E-2</v>
      </c>
      <c r="R207" s="10">
        <f>IF(sala[[#This Row],[Tiempo de degustación]]&gt;0,1,0)</f>
        <v>1</v>
      </c>
      <c r="S207" s="1" t="str">
        <f>WEEKDAY(sala[[#This Row],[Fecha de Factura]],11)&amp;". "&amp;TEXT(sala[[#This Row],[Fecha de Factura]],"dddd")</f>
        <v>7. domingo</v>
      </c>
      <c r="T207" s="4">
        <f>SUMIF('cocina'!A:A,sala[[#This Row],[Número de Orden]],'cocina'!G:G)</f>
        <v>1</v>
      </c>
      <c r="U207" s="4">
        <f>sala[[#This Row],[Tiempo de Preparación]]*24</f>
        <v>0.96666666666666679</v>
      </c>
      <c r="V207">
        <f>sala[[#This Row],[Cobrada]]*sala[[#This Row],[Monto Total de la Cuenta]]</f>
        <v>30</v>
      </c>
      <c r="W207" s="4">
        <f>sala[[#This Row],[Tiempo de Permanencia]]*24</f>
        <v>2.9499999998952262</v>
      </c>
    </row>
    <row r="208" spans="1:23" x14ac:dyDescent="0.25">
      <c r="A208">
        <v>20</v>
      </c>
      <c r="B208" s="1" t="s">
        <v>248</v>
      </c>
      <c r="C208">
        <v>3</v>
      </c>
      <c r="D208" s="2">
        <v>45018.117361111108</v>
      </c>
      <c r="E208" s="2">
        <v>45018.168055555558</v>
      </c>
      <c r="F208" s="1" t="s">
        <v>29</v>
      </c>
      <c r="G208" s="1" t="s">
        <v>35</v>
      </c>
      <c r="H208" s="1" t="s">
        <v>25</v>
      </c>
      <c r="I208">
        <v>46.54</v>
      </c>
      <c r="J208" s="1" t="s">
        <v>16</v>
      </c>
      <c r="K208">
        <v>207</v>
      </c>
      <c r="L208" s="1" t="s">
        <v>27</v>
      </c>
      <c r="M208" s="1">
        <f>SUMIF('cocina'!A:A,sala[[#This Row],[Número de Orden]],'cocina'!K:K)</f>
        <v>180</v>
      </c>
      <c r="N208" s="2">
        <f>sala[[#This Row],[Hora de Salida]]</f>
        <v>45018.168055555558</v>
      </c>
      <c r="O208" s="3">
        <f>IF(sala[[#This Row],[Estado de la Mesa]]="Ocupada",sala[[#This Row],[Hora de Salida]]-sala[[#This Row],[Hora de Llegada]]+15/(24*60),sala[[#This Row],[Hora de Salida]]-sala[[#This Row],[Hora de Llegada]])</f>
        <v>5.0694444449618459E-2</v>
      </c>
      <c r="P208" s="3">
        <f>SUMIF('cocina'!A:A,sala[[#This Row],[Número de Orden]],'cocina'!H:H)/(24*60)</f>
        <v>7.7083333333333337E-2</v>
      </c>
      <c r="Q208" s="3">
        <f>IF((sala[[#This Row],[Tiempo de Permanencia]]-sala[[#This Row],[Tiempo de Preparación]])&gt;0,sala[[#This Row],[Tiempo de Permanencia]]-sala[[#This Row],[Tiempo de Preparación]],0)</f>
        <v>0</v>
      </c>
      <c r="R208" s="10">
        <f>IF(sala[[#This Row],[Tiempo de degustación]]&gt;0,1,0)</f>
        <v>0</v>
      </c>
      <c r="S208" s="1" t="str">
        <f>WEEKDAY(sala[[#This Row],[Fecha de Factura]],11)&amp;". "&amp;TEXT(sala[[#This Row],[Fecha de Factura]],"dddd")</f>
        <v>7. domingo</v>
      </c>
      <c r="T208" s="4">
        <f>SUMIF('cocina'!A:A,sala[[#This Row],[Número de Orden]],'cocina'!G:G)</f>
        <v>6</v>
      </c>
      <c r="U208" s="4">
        <f>sala[[#This Row],[Tiempo de Preparación]]*24</f>
        <v>1.85</v>
      </c>
      <c r="V208">
        <f>sala[[#This Row],[Cobrada]]*sala[[#This Row],[Monto Total de la Cuenta]]</f>
        <v>0</v>
      </c>
      <c r="W208" s="4">
        <f>sala[[#This Row],[Tiempo de Permanencia]]*24</f>
        <v>1.216666666790843</v>
      </c>
    </row>
    <row r="209" spans="1:23" x14ac:dyDescent="0.25">
      <c r="A209">
        <v>16</v>
      </c>
      <c r="B209" s="1" t="s">
        <v>249</v>
      </c>
      <c r="C209">
        <v>4</v>
      </c>
      <c r="D209" s="2">
        <v>45018.147916666669</v>
      </c>
      <c r="E209" s="2">
        <v>45018.275000000001</v>
      </c>
      <c r="F209" s="1" t="s">
        <v>19</v>
      </c>
      <c r="G209" s="1" t="s">
        <v>14</v>
      </c>
      <c r="H209" s="1" t="s">
        <v>15</v>
      </c>
      <c r="I209">
        <v>36.700000000000003</v>
      </c>
      <c r="J209" s="1" t="s">
        <v>38</v>
      </c>
      <c r="K209">
        <v>208</v>
      </c>
      <c r="L209" s="1" t="s">
        <v>33</v>
      </c>
      <c r="M209" s="1">
        <f>SUMIF('cocina'!A:A,sala[[#This Row],[Número de Orden]],'cocina'!K:K)</f>
        <v>180</v>
      </c>
      <c r="N209" s="2">
        <f>sala[[#This Row],[Hora de Salida]]</f>
        <v>45018.275000000001</v>
      </c>
      <c r="O209" s="3">
        <f>IF(sala[[#This Row],[Estado de la Mesa]]="Ocupada",sala[[#This Row],[Hora de Salida]]-sala[[#This Row],[Hora de Llegada]]+15/(24*60),sala[[#This Row],[Hora de Salida]]-sala[[#This Row],[Hora de Llegada]])</f>
        <v>0.13749999999951493</v>
      </c>
      <c r="P209" s="3">
        <f>SUMIF('cocina'!A:A,sala[[#This Row],[Número de Orden]],'cocina'!H:H)/(24*60)</f>
        <v>6.9444444444444448E-2</v>
      </c>
      <c r="Q209" s="3">
        <f>IF((sala[[#This Row],[Tiempo de Permanencia]]-sala[[#This Row],[Tiempo de Preparación]])&gt;0,sala[[#This Row],[Tiempo de Permanencia]]-sala[[#This Row],[Tiempo de Preparación]],0)</f>
        <v>6.8055555555070479E-2</v>
      </c>
      <c r="R209" s="10">
        <f>IF(sala[[#This Row],[Tiempo de degustación]]&gt;0,1,0)</f>
        <v>1</v>
      </c>
      <c r="S209" s="1" t="str">
        <f>WEEKDAY(sala[[#This Row],[Fecha de Factura]],11)&amp;". "&amp;TEXT(sala[[#This Row],[Fecha de Factura]],"dddd")</f>
        <v>7. domingo</v>
      </c>
      <c r="T209" s="4">
        <f>SUMIF('cocina'!A:A,sala[[#This Row],[Número de Orden]],'cocina'!G:G)</f>
        <v>6</v>
      </c>
      <c r="U209" s="4">
        <f>sala[[#This Row],[Tiempo de Preparación]]*24</f>
        <v>1.6666666666666667</v>
      </c>
      <c r="V209">
        <f>sala[[#This Row],[Cobrada]]*sala[[#This Row],[Monto Total de la Cuenta]]</f>
        <v>180</v>
      </c>
      <c r="W209" s="4">
        <f>sala[[#This Row],[Tiempo de Permanencia]]*24</f>
        <v>3.2999999999883585</v>
      </c>
    </row>
    <row r="210" spans="1:23" x14ac:dyDescent="0.25">
      <c r="A210">
        <v>9</v>
      </c>
      <c r="B210" s="1" t="s">
        <v>250</v>
      </c>
      <c r="C210">
        <v>6</v>
      </c>
      <c r="D210" s="2">
        <v>45018.063194444447</v>
      </c>
      <c r="E210" s="2">
        <v>45018.17083333333</v>
      </c>
      <c r="F210" s="1" t="s">
        <v>19</v>
      </c>
      <c r="G210" s="1" t="s">
        <v>35</v>
      </c>
      <c r="H210" s="1" t="s">
        <v>21</v>
      </c>
      <c r="I210">
        <v>34.49</v>
      </c>
      <c r="J210" s="1" t="s">
        <v>16</v>
      </c>
      <c r="K210">
        <v>209</v>
      </c>
      <c r="L210" s="1" t="s">
        <v>42</v>
      </c>
      <c r="M210" s="1">
        <f>SUMIF('cocina'!A:A,sala[[#This Row],[Número de Orden]],'cocina'!K:K)</f>
        <v>214</v>
      </c>
      <c r="N210" s="2">
        <f>sala[[#This Row],[Hora de Salida]]</f>
        <v>45018.17083333333</v>
      </c>
      <c r="O210" s="3">
        <f>IF(sala[[#This Row],[Estado de la Mesa]]="Ocupada",sala[[#This Row],[Hora de Salida]]-sala[[#This Row],[Hora de Llegada]]+15/(24*60),sala[[#This Row],[Hora de Salida]]-sala[[#This Row],[Hora de Llegada]])</f>
        <v>0.10763888888322981</v>
      </c>
      <c r="P210" s="3">
        <f>SUMIF('cocina'!A:A,sala[[#This Row],[Número de Orden]],'cocina'!H:H)/(24*60)</f>
        <v>0.11874999999999999</v>
      </c>
      <c r="Q210" s="3">
        <f>IF((sala[[#This Row],[Tiempo de Permanencia]]-sala[[#This Row],[Tiempo de Preparación]])&gt;0,sala[[#This Row],[Tiempo de Permanencia]]-sala[[#This Row],[Tiempo de Preparación]],0)</f>
        <v>0</v>
      </c>
      <c r="R210" s="10">
        <f>IF(sala[[#This Row],[Tiempo de degustación]]&gt;0,1,0)</f>
        <v>0</v>
      </c>
      <c r="S210" s="1" t="str">
        <f>WEEKDAY(sala[[#This Row],[Fecha de Factura]],11)&amp;". "&amp;TEXT(sala[[#This Row],[Fecha de Factura]],"dddd")</f>
        <v>7. domingo</v>
      </c>
      <c r="T210" s="4">
        <f>SUMIF('cocina'!A:A,sala[[#This Row],[Número de Orden]],'cocina'!G:G)</f>
        <v>8</v>
      </c>
      <c r="U210" s="4">
        <f>sala[[#This Row],[Tiempo de Preparación]]*24</f>
        <v>2.8499999999999996</v>
      </c>
      <c r="V210">
        <f>sala[[#This Row],[Cobrada]]*sala[[#This Row],[Monto Total de la Cuenta]]</f>
        <v>0</v>
      </c>
      <c r="W210" s="4">
        <f>sala[[#This Row],[Tiempo de Permanencia]]*24</f>
        <v>2.5833333331975155</v>
      </c>
    </row>
    <row r="211" spans="1:23" x14ac:dyDescent="0.25">
      <c r="A211">
        <v>10</v>
      </c>
      <c r="B211" s="1" t="s">
        <v>251</v>
      </c>
      <c r="C211">
        <v>4</v>
      </c>
      <c r="D211" s="2">
        <v>45018.113194444442</v>
      </c>
      <c r="E211" s="2">
        <v>45018.186805555553</v>
      </c>
      <c r="F211" s="1" t="s">
        <v>24</v>
      </c>
      <c r="G211" s="1" t="s">
        <v>20</v>
      </c>
      <c r="H211" s="1" t="s">
        <v>25</v>
      </c>
      <c r="I211">
        <v>14.67</v>
      </c>
      <c r="J211" s="1" t="s">
        <v>26</v>
      </c>
      <c r="K211">
        <v>210</v>
      </c>
      <c r="L211" s="1" t="s">
        <v>39</v>
      </c>
      <c r="M211" s="1">
        <f>SUMIF('cocina'!A:A,sala[[#This Row],[Número de Orden]],'cocina'!K:K)</f>
        <v>195</v>
      </c>
      <c r="N211" s="2">
        <f>sala[[#This Row],[Hora de Salida]]</f>
        <v>45018.186805555553</v>
      </c>
      <c r="O211" s="3">
        <f>IF(sala[[#This Row],[Estado de la Mesa]]="Ocupada",sala[[#This Row],[Hora de Salida]]-sala[[#This Row],[Hora de Llegada]]+15/(24*60),sala[[#This Row],[Hora de Salida]]-sala[[#This Row],[Hora de Llegada]])</f>
        <v>7.3611111110949423E-2</v>
      </c>
      <c r="P211" s="3">
        <f>SUMIF('cocina'!A:A,sala[[#This Row],[Número de Orden]],'cocina'!H:H)/(24*60)</f>
        <v>0.10972222222222222</v>
      </c>
      <c r="Q211" s="3">
        <f>IF((sala[[#This Row],[Tiempo de Permanencia]]-sala[[#This Row],[Tiempo de Preparación]])&gt;0,sala[[#This Row],[Tiempo de Permanencia]]-sala[[#This Row],[Tiempo de Preparación]],0)</f>
        <v>0</v>
      </c>
      <c r="R211" s="10">
        <f>IF(sala[[#This Row],[Tiempo de degustación]]&gt;0,1,0)</f>
        <v>0</v>
      </c>
      <c r="S211" s="1" t="str">
        <f>WEEKDAY(sala[[#This Row],[Fecha de Factura]],11)&amp;". "&amp;TEXT(sala[[#This Row],[Fecha de Factura]],"dddd")</f>
        <v>7. domingo</v>
      </c>
      <c r="T211" s="4">
        <f>SUMIF('cocina'!A:A,sala[[#This Row],[Número de Orden]],'cocina'!G:G)</f>
        <v>6</v>
      </c>
      <c r="U211" s="4">
        <f>sala[[#This Row],[Tiempo de Preparación]]*24</f>
        <v>2.6333333333333333</v>
      </c>
      <c r="V211">
        <f>sala[[#This Row],[Cobrada]]*sala[[#This Row],[Monto Total de la Cuenta]]</f>
        <v>0</v>
      </c>
      <c r="W211" s="4">
        <f>sala[[#This Row],[Tiempo de Permanencia]]*24</f>
        <v>1.7666666666627862</v>
      </c>
    </row>
    <row r="212" spans="1:23" x14ac:dyDescent="0.25">
      <c r="A212">
        <v>1</v>
      </c>
      <c r="B212" s="1" t="s">
        <v>252</v>
      </c>
      <c r="C212">
        <v>2</v>
      </c>
      <c r="D212" s="2">
        <v>45018.152777777781</v>
      </c>
      <c r="E212" s="2">
        <v>45018.226388888892</v>
      </c>
      <c r="F212" s="1" t="s">
        <v>19</v>
      </c>
      <c r="G212" s="1" t="s">
        <v>14</v>
      </c>
      <c r="H212" s="1" t="s">
        <v>15</v>
      </c>
      <c r="I212">
        <v>11.13</v>
      </c>
      <c r="J212" s="1" t="s">
        <v>16</v>
      </c>
      <c r="K212">
        <v>211</v>
      </c>
      <c r="L212" s="1" t="s">
        <v>69</v>
      </c>
      <c r="M212" s="1">
        <f>SUMIF('cocina'!A:A,sala[[#This Row],[Número de Orden]],'cocina'!K:K)</f>
        <v>169</v>
      </c>
      <c r="N212" s="2">
        <f>sala[[#This Row],[Hora de Salida]]</f>
        <v>45018.226388888892</v>
      </c>
      <c r="O212" s="3">
        <f>IF(sala[[#This Row],[Estado de la Mesa]]="Ocupada",sala[[#This Row],[Hora de Salida]]-sala[[#This Row],[Hora de Llegada]]+15/(24*60),sala[[#This Row],[Hora de Salida]]-sala[[#This Row],[Hora de Llegada]])</f>
        <v>7.3611111110949423E-2</v>
      </c>
      <c r="P212" s="3">
        <f>SUMIF('cocina'!A:A,sala[[#This Row],[Número de Orden]],'cocina'!H:H)/(24*60)</f>
        <v>9.375E-2</v>
      </c>
      <c r="Q212" s="3">
        <f>IF((sala[[#This Row],[Tiempo de Permanencia]]-sala[[#This Row],[Tiempo de Preparación]])&gt;0,sala[[#This Row],[Tiempo de Permanencia]]-sala[[#This Row],[Tiempo de Preparación]],0)</f>
        <v>0</v>
      </c>
      <c r="R212" s="10">
        <f>IF(sala[[#This Row],[Tiempo de degustación]]&gt;0,1,0)</f>
        <v>0</v>
      </c>
      <c r="S212" s="1" t="str">
        <f>WEEKDAY(sala[[#This Row],[Fecha de Factura]],11)&amp;". "&amp;TEXT(sala[[#This Row],[Fecha de Factura]],"dddd")</f>
        <v>7. domingo</v>
      </c>
      <c r="T212" s="4">
        <f>SUMIF('cocina'!A:A,sala[[#This Row],[Número de Orden]],'cocina'!G:G)</f>
        <v>8</v>
      </c>
      <c r="U212" s="4">
        <f>sala[[#This Row],[Tiempo de Preparación]]*24</f>
        <v>2.25</v>
      </c>
      <c r="V212">
        <f>sala[[#This Row],[Cobrada]]*sala[[#This Row],[Monto Total de la Cuenta]]</f>
        <v>0</v>
      </c>
      <c r="W212" s="4">
        <f>sala[[#This Row],[Tiempo de Permanencia]]*24</f>
        <v>1.7666666666627862</v>
      </c>
    </row>
    <row r="213" spans="1:23" x14ac:dyDescent="0.25">
      <c r="A213">
        <v>14</v>
      </c>
      <c r="B213" s="1" t="s">
        <v>134</v>
      </c>
      <c r="C213">
        <v>6</v>
      </c>
      <c r="D213" s="2">
        <v>45018.107638888891</v>
      </c>
      <c r="E213" s="2">
        <v>45018.152777777781</v>
      </c>
      <c r="F213" s="1" t="s">
        <v>32</v>
      </c>
      <c r="G213" s="1" t="s">
        <v>14</v>
      </c>
      <c r="H213" s="1" t="s">
        <v>15</v>
      </c>
      <c r="I213">
        <v>18.850000000000001</v>
      </c>
      <c r="J213" s="1" t="s">
        <v>38</v>
      </c>
      <c r="K213">
        <v>212</v>
      </c>
      <c r="L213" s="1" t="s">
        <v>33</v>
      </c>
      <c r="M213" s="1">
        <f>SUMIF('cocina'!A:A,sala[[#This Row],[Número de Orden]],'cocina'!K:K)</f>
        <v>245</v>
      </c>
      <c r="N213" s="2">
        <f>sala[[#This Row],[Hora de Salida]]</f>
        <v>45018.152777777781</v>
      </c>
      <c r="O213" s="3">
        <f>IF(sala[[#This Row],[Estado de la Mesa]]="Ocupada",sala[[#This Row],[Hora de Salida]]-sala[[#This Row],[Hora de Llegada]]+15/(24*60),sala[[#This Row],[Hora de Salida]]-sala[[#This Row],[Hora de Llegada]])</f>
        <v>5.5555555557172433E-2</v>
      </c>
      <c r="P213" s="3">
        <f>SUMIF('cocina'!A:A,sala[[#This Row],[Número de Orden]],'cocina'!H:H)/(24*60)</f>
        <v>0.11388888888888889</v>
      </c>
      <c r="Q213" s="3">
        <f>IF((sala[[#This Row],[Tiempo de Permanencia]]-sala[[#This Row],[Tiempo de Preparación]])&gt;0,sala[[#This Row],[Tiempo de Permanencia]]-sala[[#This Row],[Tiempo de Preparación]],0)</f>
        <v>0</v>
      </c>
      <c r="R213" s="10">
        <f>IF(sala[[#This Row],[Tiempo de degustación]]&gt;0,1,0)</f>
        <v>0</v>
      </c>
      <c r="S213" s="1" t="str">
        <f>WEEKDAY(sala[[#This Row],[Fecha de Factura]],11)&amp;". "&amp;TEXT(sala[[#This Row],[Fecha de Factura]],"dddd")</f>
        <v>7. domingo</v>
      </c>
      <c r="T213" s="4">
        <f>SUMIF('cocina'!A:A,sala[[#This Row],[Número de Orden]],'cocina'!G:G)</f>
        <v>9</v>
      </c>
      <c r="U213" s="4">
        <f>sala[[#This Row],[Tiempo de Preparación]]*24</f>
        <v>2.7333333333333334</v>
      </c>
      <c r="V213">
        <f>sala[[#This Row],[Cobrada]]*sala[[#This Row],[Monto Total de la Cuenta]]</f>
        <v>0</v>
      </c>
      <c r="W213" s="4">
        <f>sala[[#This Row],[Tiempo de Permanencia]]*24</f>
        <v>1.3333333333721384</v>
      </c>
    </row>
    <row r="214" spans="1:23" x14ac:dyDescent="0.25">
      <c r="A214">
        <v>13</v>
      </c>
      <c r="B214" s="1" t="s">
        <v>253</v>
      </c>
      <c r="C214">
        <v>6</v>
      </c>
      <c r="D214" s="2">
        <v>45018.073611111111</v>
      </c>
      <c r="E214" s="2">
        <v>45018.206944444442</v>
      </c>
      <c r="F214" s="1" t="s">
        <v>29</v>
      </c>
      <c r="G214" s="1" t="s">
        <v>14</v>
      </c>
      <c r="H214" s="1" t="s">
        <v>25</v>
      </c>
      <c r="I214">
        <v>28.1</v>
      </c>
      <c r="J214" s="1" t="s">
        <v>26</v>
      </c>
      <c r="K214">
        <v>213</v>
      </c>
      <c r="L214" s="1" t="s">
        <v>33</v>
      </c>
      <c r="M214" s="1">
        <f>SUMIF('cocina'!A:A,sala[[#This Row],[Número de Orden]],'cocina'!K:K)</f>
        <v>87</v>
      </c>
      <c r="N214" s="2">
        <f>sala[[#This Row],[Hora de Salida]]</f>
        <v>45018.206944444442</v>
      </c>
      <c r="O214" s="3">
        <f>IF(sala[[#This Row],[Estado de la Mesa]]="Ocupada",sala[[#This Row],[Hora de Salida]]-sala[[#This Row],[Hora de Llegada]]+15/(24*60),sala[[#This Row],[Hora de Salida]]-sala[[#This Row],[Hora de Llegada]])</f>
        <v>0.13333333333139308</v>
      </c>
      <c r="P214" s="3">
        <f>SUMIF('cocina'!A:A,sala[[#This Row],[Número de Orden]],'cocina'!H:H)/(24*60)</f>
        <v>6.9444444444444448E-2</v>
      </c>
      <c r="Q214" s="3">
        <f>IF((sala[[#This Row],[Tiempo de Permanencia]]-sala[[#This Row],[Tiempo de Preparación]])&gt;0,sala[[#This Row],[Tiempo de Permanencia]]-sala[[#This Row],[Tiempo de Preparación]],0)</f>
        <v>6.388888888694863E-2</v>
      </c>
      <c r="R214" s="10">
        <f>IF(sala[[#This Row],[Tiempo de degustación]]&gt;0,1,0)</f>
        <v>1</v>
      </c>
      <c r="S214" s="1" t="str">
        <f>WEEKDAY(sala[[#This Row],[Fecha de Factura]],11)&amp;". "&amp;TEXT(sala[[#This Row],[Fecha de Factura]],"dddd")</f>
        <v>7. domingo</v>
      </c>
      <c r="T214" s="4">
        <f>SUMIF('cocina'!A:A,sala[[#This Row],[Número de Orden]],'cocina'!G:G)</f>
        <v>3</v>
      </c>
      <c r="U214" s="4">
        <f>sala[[#This Row],[Tiempo de Preparación]]*24</f>
        <v>1.6666666666666667</v>
      </c>
      <c r="V214">
        <f>sala[[#This Row],[Cobrada]]*sala[[#This Row],[Monto Total de la Cuenta]]</f>
        <v>87</v>
      </c>
      <c r="W214" s="4">
        <f>sala[[#This Row],[Tiempo de Permanencia]]*24</f>
        <v>3.1999999999534339</v>
      </c>
    </row>
    <row r="215" spans="1:23" x14ac:dyDescent="0.25">
      <c r="A215">
        <v>2</v>
      </c>
      <c r="B215" s="1" t="s">
        <v>254</v>
      </c>
      <c r="C215">
        <v>4</v>
      </c>
      <c r="D215" s="2">
        <v>45018.137499999997</v>
      </c>
      <c r="E215" s="2">
        <v>45018.214583333334</v>
      </c>
      <c r="F215" s="1" t="s">
        <v>19</v>
      </c>
      <c r="G215" s="1" t="s">
        <v>14</v>
      </c>
      <c r="H215" s="1" t="s">
        <v>15</v>
      </c>
      <c r="I215">
        <v>33.39</v>
      </c>
      <c r="J215" s="1" t="s">
        <v>38</v>
      </c>
      <c r="K215">
        <v>214</v>
      </c>
      <c r="L215" s="1" t="s">
        <v>69</v>
      </c>
      <c r="M215" s="1">
        <f>SUMIF('cocina'!A:A,sala[[#This Row],[Número de Orden]],'cocina'!K:K)</f>
        <v>228</v>
      </c>
      <c r="N215" s="2">
        <f>sala[[#This Row],[Hora de Salida]]</f>
        <v>45018.214583333334</v>
      </c>
      <c r="O215" s="3">
        <f>IF(sala[[#This Row],[Estado de la Mesa]]="Ocupada",sala[[#This Row],[Hora de Salida]]-sala[[#This Row],[Hora de Llegada]]+15/(24*60),sala[[#This Row],[Hora de Salida]]-sala[[#This Row],[Hora de Llegada]])</f>
        <v>8.7500000003880515E-2</v>
      </c>
      <c r="P215" s="3">
        <f>SUMIF('cocina'!A:A,sala[[#This Row],[Número de Orden]],'cocina'!H:H)/(24*60)</f>
        <v>2.6388888888888889E-2</v>
      </c>
      <c r="Q215" s="3">
        <f>IF((sala[[#This Row],[Tiempo de Permanencia]]-sala[[#This Row],[Tiempo de Preparación]])&gt;0,sala[[#This Row],[Tiempo de Permanencia]]-sala[[#This Row],[Tiempo de Preparación]],0)</f>
        <v>6.1111111114991623E-2</v>
      </c>
      <c r="R215" s="10">
        <f>IF(sala[[#This Row],[Tiempo de degustación]]&gt;0,1,0)</f>
        <v>1</v>
      </c>
      <c r="S215" s="1" t="str">
        <f>WEEKDAY(sala[[#This Row],[Fecha de Factura]],11)&amp;". "&amp;TEXT(sala[[#This Row],[Fecha de Factura]],"dddd")</f>
        <v>7. domingo</v>
      </c>
      <c r="T215" s="4">
        <f>SUMIF('cocina'!A:A,sala[[#This Row],[Número de Orden]],'cocina'!G:G)</f>
        <v>7</v>
      </c>
      <c r="U215" s="4">
        <f>sala[[#This Row],[Tiempo de Preparación]]*24</f>
        <v>0.6333333333333333</v>
      </c>
      <c r="V215">
        <f>sala[[#This Row],[Cobrada]]*sala[[#This Row],[Monto Total de la Cuenta]]</f>
        <v>228</v>
      </c>
      <c r="W215" s="4">
        <f>sala[[#This Row],[Tiempo de Permanencia]]*24</f>
        <v>2.1000000000931323</v>
      </c>
    </row>
    <row r="216" spans="1:23" x14ac:dyDescent="0.25">
      <c r="A216">
        <v>6</v>
      </c>
      <c r="B216" s="1" t="s">
        <v>255</v>
      </c>
      <c r="C216">
        <v>4</v>
      </c>
      <c r="D216" s="2">
        <v>45018.161111111112</v>
      </c>
      <c r="E216" s="2">
        <v>45018.267361111109</v>
      </c>
      <c r="F216" s="1" t="s">
        <v>13</v>
      </c>
      <c r="G216" s="1" t="s">
        <v>14</v>
      </c>
      <c r="H216" s="1" t="s">
        <v>15</v>
      </c>
      <c r="I216">
        <v>35.64</v>
      </c>
      <c r="J216" s="1" t="s">
        <v>38</v>
      </c>
      <c r="K216">
        <v>215</v>
      </c>
      <c r="L216" s="1" t="s">
        <v>44</v>
      </c>
      <c r="M216" s="1">
        <f>SUMIF('cocina'!A:A,sala[[#This Row],[Número de Orden]],'cocina'!K:K)</f>
        <v>158</v>
      </c>
      <c r="N216" s="2">
        <f>sala[[#This Row],[Hora de Salida]]</f>
        <v>45018.267361111109</v>
      </c>
      <c r="O216" s="3">
        <f>IF(sala[[#This Row],[Estado de la Mesa]]="Ocupada",sala[[#This Row],[Hora de Salida]]-sala[[#This Row],[Hora de Llegada]]+15/(24*60),sala[[#This Row],[Hora de Salida]]-sala[[#This Row],[Hora de Llegada]])</f>
        <v>0.11666666666375629</v>
      </c>
      <c r="P216" s="3">
        <f>SUMIF('cocina'!A:A,sala[[#This Row],[Número de Orden]],'cocina'!H:H)/(24*60)</f>
        <v>3.1944444444444442E-2</v>
      </c>
      <c r="Q216" s="3">
        <f>IF((sala[[#This Row],[Tiempo de Permanencia]]-sala[[#This Row],[Tiempo de Preparación]])&gt;0,sala[[#This Row],[Tiempo de Permanencia]]-sala[[#This Row],[Tiempo de Preparación]],0)</f>
        <v>8.4722222219311846E-2</v>
      </c>
      <c r="R216" s="10">
        <f>IF(sala[[#This Row],[Tiempo de degustación]]&gt;0,1,0)</f>
        <v>1</v>
      </c>
      <c r="S216" s="1" t="str">
        <f>WEEKDAY(sala[[#This Row],[Fecha de Factura]],11)&amp;". "&amp;TEXT(sala[[#This Row],[Fecha de Factura]],"dddd")</f>
        <v>7. domingo</v>
      </c>
      <c r="T216" s="4">
        <f>SUMIF('cocina'!A:A,sala[[#This Row],[Número de Orden]],'cocina'!G:G)</f>
        <v>5</v>
      </c>
      <c r="U216" s="4">
        <f>sala[[#This Row],[Tiempo de Preparación]]*24</f>
        <v>0.76666666666666661</v>
      </c>
      <c r="V216">
        <f>sala[[#This Row],[Cobrada]]*sala[[#This Row],[Monto Total de la Cuenta]]</f>
        <v>158</v>
      </c>
      <c r="W216" s="4">
        <f>sala[[#This Row],[Tiempo de Permanencia]]*24</f>
        <v>2.7999999999301508</v>
      </c>
    </row>
    <row r="217" spans="1:23" x14ac:dyDescent="0.25">
      <c r="A217">
        <v>17</v>
      </c>
      <c r="B217" s="1" t="s">
        <v>256</v>
      </c>
      <c r="C217">
        <v>6</v>
      </c>
      <c r="D217" s="2">
        <v>45018.073611111111</v>
      </c>
      <c r="E217" s="2">
        <v>45018.23333333333</v>
      </c>
      <c r="F217" s="1" t="s">
        <v>24</v>
      </c>
      <c r="G217" s="1" t="s">
        <v>14</v>
      </c>
      <c r="H217" s="1" t="s">
        <v>25</v>
      </c>
      <c r="I217">
        <v>35.69</v>
      </c>
      <c r="J217" s="1" t="s">
        <v>26</v>
      </c>
      <c r="K217">
        <v>216</v>
      </c>
      <c r="L217" s="1" t="s">
        <v>44</v>
      </c>
      <c r="M217" s="1">
        <f>SUMIF('cocina'!A:A,sala[[#This Row],[Número de Orden]],'cocina'!K:K)</f>
        <v>142</v>
      </c>
      <c r="N217" s="2">
        <f>sala[[#This Row],[Hora de Salida]]</f>
        <v>45018.23333333333</v>
      </c>
      <c r="O217" s="3">
        <f>IF(sala[[#This Row],[Estado de la Mesa]]="Ocupada",sala[[#This Row],[Hora de Salida]]-sala[[#This Row],[Hora de Llegada]]+15/(24*60),sala[[#This Row],[Hora de Salida]]-sala[[#This Row],[Hora de Llegada]])</f>
        <v>0.15972222221898846</v>
      </c>
      <c r="P217" s="3">
        <f>SUMIF('cocina'!A:A,sala[[#This Row],[Número de Orden]],'cocina'!H:H)/(24*60)</f>
        <v>8.3333333333333329E-2</v>
      </c>
      <c r="Q217" s="3">
        <f>IF((sala[[#This Row],[Tiempo de Permanencia]]-sala[[#This Row],[Tiempo de Preparación]])&gt;0,sala[[#This Row],[Tiempo de Permanencia]]-sala[[#This Row],[Tiempo de Preparación]],0)</f>
        <v>7.6388888885655135E-2</v>
      </c>
      <c r="R217" s="10">
        <f>IF(sala[[#This Row],[Tiempo de degustación]]&gt;0,1,0)</f>
        <v>1</v>
      </c>
      <c r="S217" s="1" t="str">
        <f>WEEKDAY(sala[[#This Row],[Fecha de Factura]],11)&amp;". "&amp;TEXT(sala[[#This Row],[Fecha de Factura]],"dddd")</f>
        <v>7. domingo</v>
      </c>
      <c r="T217" s="4">
        <f>SUMIF('cocina'!A:A,sala[[#This Row],[Número de Orden]],'cocina'!G:G)</f>
        <v>6</v>
      </c>
      <c r="U217" s="4">
        <f>sala[[#This Row],[Tiempo de Preparación]]*24</f>
        <v>2</v>
      </c>
      <c r="V217">
        <f>sala[[#This Row],[Cobrada]]*sala[[#This Row],[Monto Total de la Cuenta]]</f>
        <v>142</v>
      </c>
      <c r="W217" s="4">
        <f>sala[[#This Row],[Tiempo de Permanencia]]*24</f>
        <v>3.8333333332557231</v>
      </c>
    </row>
    <row r="218" spans="1:23" x14ac:dyDescent="0.25">
      <c r="A218">
        <v>1</v>
      </c>
      <c r="B218" s="1" t="s">
        <v>219</v>
      </c>
      <c r="C218">
        <v>2</v>
      </c>
      <c r="D218" s="2">
        <v>45018.037499999999</v>
      </c>
      <c r="E218" s="2">
        <v>45018.197916666664</v>
      </c>
      <c r="F218" s="1" t="s">
        <v>13</v>
      </c>
      <c r="G218" s="1" t="s">
        <v>35</v>
      </c>
      <c r="H218" s="1" t="s">
        <v>25</v>
      </c>
      <c r="I218">
        <v>31.17</v>
      </c>
      <c r="J218" s="1" t="s">
        <v>38</v>
      </c>
      <c r="K218">
        <v>217</v>
      </c>
      <c r="L218" s="1" t="s">
        <v>22</v>
      </c>
      <c r="M218" s="1">
        <f>SUMIF('cocina'!A:A,sala[[#This Row],[Número de Orden]],'cocina'!K:K)</f>
        <v>96</v>
      </c>
      <c r="N218" s="2">
        <f>sala[[#This Row],[Hora de Salida]]</f>
        <v>45018.197916666664</v>
      </c>
      <c r="O218" s="3">
        <f>IF(sala[[#This Row],[Estado de la Mesa]]="Ocupada",sala[[#This Row],[Hora de Salida]]-sala[[#This Row],[Hora de Llegada]]+15/(24*60),sala[[#This Row],[Hora de Salida]]-sala[[#This Row],[Hora de Llegada]])</f>
        <v>0.1708333333323632</v>
      </c>
      <c r="P218" s="3">
        <f>SUMIF('cocina'!A:A,sala[[#This Row],[Número de Orden]],'cocina'!H:H)/(24*60)</f>
        <v>9.0277777777777769E-3</v>
      </c>
      <c r="Q218" s="3">
        <f>IF((sala[[#This Row],[Tiempo de Permanencia]]-sala[[#This Row],[Tiempo de Preparación]])&gt;0,sala[[#This Row],[Tiempo de Permanencia]]-sala[[#This Row],[Tiempo de Preparación]],0)</f>
        <v>0.16180555555458542</v>
      </c>
      <c r="R218" s="10">
        <f>IF(sala[[#This Row],[Tiempo de degustación]]&gt;0,1,0)</f>
        <v>1</v>
      </c>
      <c r="S218" s="1" t="str">
        <f>WEEKDAY(sala[[#This Row],[Fecha de Factura]],11)&amp;". "&amp;TEXT(sala[[#This Row],[Fecha de Factura]],"dddd")</f>
        <v>7. domingo</v>
      </c>
      <c r="T218" s="4">
        <f>SUMIF('cocina'!A:A,sala[[#This Row],[Número de Orden]],'cocina'!G:G)</f>
        <v>3</v>
      </c>
      <c r="U218" s="4">
        <f>sala[[#This Row],[Tiempo de Preparación]]*24</f>
        <v>0.21666666666666665</v>
      </c>
      <c r="V218">
        <f>sala[[#This Row],[Cobrada]]*sala[[#This Row],[Monto Total de la Cuenta]]</f>
        <v>96</v>
      </c>
      <c r="W218" s="4">
        <f>sala[[#This Row],[Tiempo de Permanencia]]*24</f>
        <v>4.0999999999767169</v>
      </c>
    </row>
    <row r="219" spans="1:23" x14ac:dyDescent="0.25">
      <c r="A219">
        <v>13</v>
      </c>
      <c r="B219" s="1" t="s">
        <v>258</v>
      </c>
      <c r="C219">
        <v>3</v>
      </c>
      <c r="D219" s="2">
        <v>45018.018750000003</v>
      </c>
      <c r="E219" s="2">
        <v>45018.15347222222</v>
      </c>
      <c r="F219" s="1" t="s">
        <v>29</v>
      </c>
      <c r="G219" s="1" t="s">
        <v>14</v>
      </c>
      <c r="H219" s="1" t="s">
        <v>25</v>
      </c>
      <c r="I219">
        <v>23.34</v>
      </c>
      <c r="J219" s="1" t="s">
        <v>38</v>
      </c>
      <c r="K219">
        <v>218</v>
      </c>
      <c r="L219" s="1" t="s">
        <v>69</v>
      </c>
      <c r="M219" s="1">
        <f>SUMIF('cocina'!A:A,sala[[#This Row],[Número de Orden]],'cocina'!K:K)</f>
        <v>184</v>
      </c>
      <c r="N219" s="2">
        <f>sala[[#This Row],[Hora de Salida]]</f>
        <v>45018.15347222222</v>
      </c>
      <c r="O219" s="3">
        <f>IF(sala[[#This Row],[Estado de la Mesa]]="Ocupada",sala[[#This Row],[Hora de Salida]]-sala[[#This Row],[Hora de Llegada]]+15/(24*60),sala[[#This Row],[Hora de Salida]]-sala[[#This Row],[Hora de Llegada]])</f>
        <v>0.14513888888419993</v>
      </c>
      <c r="P219" s="3">
        <f>SUMIF('cocina'!A:A,sala[[#This Row],[Número de Orden]],'cocina'!H:H)/(24*60)</f>
        <v>3.1944444444444442E-2</v>
      </c>
      <c r="Q219" s="3">
        <f>IF((sala[[#This Row],[Tiempo de Permanencia]]-sala[[#This Row],[Tiempo de Preparación]])&gt;0,sala[[#This Row],[Tiempo de Permanencia]]-sala[[#This Row],[Tiempo de Preparación]],0)</f>
        <v>0.11319444443975549</v>
      </c>
      <c r="R219" s="10">
        <f>IF(sala[[#This Row],[Tiempo de degustación]]&gt;0,1,0)</f>
        <v>1</v>
      </c>
      <c r="S219" s="1" t="str">
        <f>WEEKDAY(sala[[#This Row],[Fecha de Factura]],11)&amp;". "&amp;TEXT(sala[[#This Row],[Fecha de Factura]],"dddd")</f>
        <v>7. domingo</v>
      </c>
      <c r="T219" s="4">
        <f>SUMIF('cocina'!A:A,sala[[#This Row],[Número de Orden]],'cocina'!G:G)</f>
        <v>8</v>
      </c>
      <c r="U219" s="4">
        <f>sala[[#This Row],[Tiempo de Preparación]]*24</f>
        <v>0.76666666666666661</v>
      </c>
      <c r="V219">
        <f>sala[[#This Row],[Cobrada]]*sala[[#This Row],[Monto Total de la Cuenta]]</f>
        <v>184</v>
      </c>
      <c r="W219" s="4">
        <f>sala[[#This Row],[Tiempo de Permanencia]]*24</f>
        <v>3.4833333332207985</v>
      </c>
    </row>
    <row r="220" spans="1:23" x14ac:dyDescent="0.25">
      <c r="A220">
        <v>1</v>
      </c>
      <c r="B220" s="1" t="s">
        <v>259</v>
      </c>
      <c r="C220">
        <v>5</v>
      </c>
      <c r="D220" s="2">
        <v>45018.106249999997</v>
      </c>
      <c r="E220" s="2">
        <v>45018.200694444444</v>
      </c>
      <c r="F220" s="1" t="s">
        <v>13</v>
      </c>
      <c r="G220" s="1" t="s">
        <v>14</v>
      </c>
      <c r="H220" s="1" t="s">
        <v>25</v>
      </c>
      <c r="I220">
        <v>46.96</v>
      </c>
      <c r="J220" s="1" t="s">
        <v>26</v>
      </c>
      <c r="K220">
        <v>219</v>
      </c>
      <c r="L220" s="1" t="s">
        <v>39</v>
      </c>
      <c r="M220" s="1">
        <f>SUMIF('cocina'!A:A,sala[[#This Row],[Número de Orden]],'cocina'!K:K)</f>
        <v>139</v>
      </c>
      <c r="N220" s="2">
        <f>sala[[#This Row],[Hora de Salida]]</f>
        <v>45018.200694444444</v>
      </c>
      <c r="O220" s="3">
        <f>IF(sala[[#This Row],[Estado de la Mesa]]="Ocupada",sala[[#This Row],[Hora de Salida]]-sala[[#This Row],[Hora de Llegada]]+15/(24*60),sala[[#This Row],[Hora de Salida]]-sala[[#This Row],[Hora de Llegada]])</f>
        <v>9.4444444446708076E-2</v>
      </c>
      <c r="P220" s="3">
        <f>SUMIF('cocina'!A:A,sala[[#This Row],[Número de Orden]],'cocina'!H:H)/(24*60)</f>
        <v>1.5972222222222221E-2</v>
      </c>
      <c r="Q220" s="3">
        <f>IF((sala[[#This Row],[Tiempo de Permanencia]]-sala[[#This Row],[Tiempo de Preparación]])&gt;0,sala[[#This Row],[Tiempo de Permanencia]]-sala[[#This Row],[Tiempo de Preparación]],0)</f>
        <v>7.8472222224485855E-2</v>
      </c>
      <c r="R220" s="10">
        <f>IF(sala[[#This Row],[Tiempo de degustación]]&gt;0,1,0)</f>
        <v>1</v>
      </c>
      <c r="S220" s="1" t="str">
        <f>WEEKDAY(sala[[#This Row],[Fecha de Factura]],11)&amp;". "&amp;TEXT(sala[[#This Row],[Fecha de Factura]],"dddd")</f>
        <v>7. domingo</v>
      </c>
      <c r="T220" s="4">
        <f>SUMIF('cocina'!A:A,sala[[#This Row],[Número de Orden]],'cocina'!G:G)</f>
        <v>5</v>
      </c>
      <c r="U220" s="4">
        <f>sala[[#This Row],[Tiempo de Preparación]]*24</f>
        <v>0.3833333333333333</v>
      </c>
      <c r="V220">
        <f>sala[[#This Row],[Cobrada]]*sala[[#This Row],[Monto Total de la Cuenta]]</f>
        <v>139</v>
      </c>
      <c r="W220" s="4">
        <f>sala[[#This Row],[Tiempo de Permanencia]]*24</f>
        <v>2.2666666667209938</v>
      </c>
    </row>
    <row r="221" spans="1:23" x14ac:dyDescent="0.25">
      <c r="A221">
        <v>15</v>
      </c>
      <c r="B221" s="1" t="s">
        <v>236</v>
      </c>
      <c r="C221">
        <v>6</v>
      </c>
      <c r="D221" s="2">
        <v>45018.042361111111</v>
      </c>
      <c r="E221" s="2">
        <v>45018.206250000003</v>
      </c>
      <c r="F221" s="1" t="s">
        <v>29</v>
      </c>
      <c r="G221" s="1" t="s">
        <v>14</v>
      </c>
      <c r="H221" s="1" t="s">
        <v>25</v>
      </c>
      <c r="I221">
        <v>48.5</v>
      </c>
      <c r="J221" s="1" t="s">
        <v>16</v>
      </c>
      <c r="K221">
        <v>220</v>
      </c>
      <c r="L221" s="1" t="s">
        <v>54</v>
      </c>
      <c r="M221" s="1">
        <f>SUMIF('cocina'!A:A,sala[[#This Row],[Número de Orden]],'cocina'!K:K)</f>
        <v>24</v>
      </c>
      <c r="N221" s="2">
        <f>sala[[#This Row],[Hora de Salida]]</f>
        <v>45018.206250000003</v>
      </c>
      <c r="O221" s="3">
        <f>IF(sala[[#This Row],[Estado de la Mesa]]="Ocupada",sala[[#This Row],[Hora de Salida]]-sala[[#This Row],[Hora de Llegada]]+15/(24*60),sala[[#This Row],[Hora de Salida]]-sala[[#This Row],[Hora de Llegada]])</f>
        <v>0.16388888889196096</v>
      </c>
      <c r="P221" s="3">
        <f>SUMIF('cocina'!A:A,sala[[#This Row],[Número de Orden]],'cocina'!H:H)/(24*60)</f>
        <v>9.0277777777777769E-3</v>
      </c>
      <c r="Q221" s="3">
        <f>IF((sala[[#This Row],[Tiempo de Permanencia]]-sala[[#This Row],[Tiempo de Preparación]])&gt;0,sala[[#This Row],[Tiempo de Permanencia]]-sala[[#This Row],[Tiempo de Preparación]],0)</f>
        <v>0.15486111111418319</v>
      </c>
      <c r="R221" s="10">
        <f>IF(sala[[#This Row],[Tiempo de degustación]]&gt;0,1,0)</f>
        <v>1</v>
      </c>
      <c r="S221" s="1" t="str">
        <f>WEEKDAY(sala[[#This Row],[Fecha de Factura]],11)&amp;". "&amp;TEXT(sala[[#This Row],[Fecha de Factura]],"dddd")</f>
        <v>7. domingo</v>
      </c>
      <c r="T221" s="4">
        <f>SUMIF('cocina'!A:A,sala[[#This Row],[Número de Orden]],'cocina'!G:G)</f>
        <v>1</v>
      </c>
      <c r="U221" s="4">
        <f>sala[[#This Row],[Tiempo de Preparación]]*24</f>
        <v>0.21666666666666665</v>
      </c>
      <c r="V221">
        <f>sala[[#This Row],[Cobrada]]*sala[[#This Row],[Monto Total de la Cuenta]]</f>
        <v>24</v>
      </c>
      <c r="W221" s="4">
        <f>sala[[#This Row],[Tiempo de Permanencia]]*24</f>
        <v>3.933333333407063</v>
      </c>
    </row>
    <row r="222" spans="1:23" x14ac:dyDescent="0.25">
      <c r="A222">
        <v>16</v>
      </c>
      <c r="B222" s="1" t="s">
        <v>260</v>
      </c>
      <c r="C222">
        <v>1</v>
      </c>
      <c r="D222" s="2">
        <v>45018.07708333333</v>
      </c>
      <c r="E222" s="2">
        <v>45018.128472222219</v>
      </c>
      <c r="F222" s="1" t="s">
        <v>13</v>
      </c>
      <c r="G222" s="1" t="s">
        <v>14</v>
      </c>
      <c r="H222" s="1" t="s">
        <v>25</v>
      </c>
      <c r="I222">
        <v>17.829999999999998</v>
      </c>
      <c r="J222" s="1" t="s">
        <v>26</v>
      </c>
      <c r="K222">
        <v>221</v>
      </c>
      <c r="L222" s="1" t="s">
        <v>57</v>
      </c>
      <c r="M222" s="1">
        <f>SUMIF('cocina'!A:A,sala[[#This Row],[Número de Orden]],'cocina'!K:K)</f>
        <v>193</v>
      </c>
      <c r="N222" s="2">
        <f>sala[[#This Row],[Hora de Salida]]</f>
        <v>45018.128472222219</v>
      </c>
      <c r="O222" s="3">
        <f>IF(sala[[#This Row],[Estado de la Mesa]]="Ocupada",sala[[#This Row],[Hora de Salida]]-sala[[#This Row],[Hora de Llegada]]+15/(24*60),sala[[#This Row],[Hora de Salida]]-sala[[#This Row],[Hora de Llegada]])</f>
        <v>5.1388888889050577E-2</v>
      </c>
      <c r="P222" s="3">
        <f>SUMIF('cocina'!A:A,sala[[#This Row],[Número de Orden]],'cocina'!H:H)/(24*60)</f>
        <v>7.4999999999999997E-2</v>
      </c>
      <c r="Q222" s="3">
        <f>IF((sala[[#This Row],[Tiempo de Permanencia]]-sala[[#This Row],[Tiempo de Preparación]])&gt;0,sala[[#This Row],[Tiempo de Permanencia]]-sala[[#This Row],[Tiempo de Preparación]],0)</f>
        <v>0</v>
      </c>
      <c r="R222" s="10">
        <f>IF(sala[[#This Row],[Tiempo de degustación]]&gt;0,1,0)</f>
        <v>0</v>
      </c>
      <c r="S222" s="1" t="str">
        <f>WEEKDAY(sala[[#This Row],[Fecha de Factura]],11)&amp;". "&amp;TEXT(sala[[#This Row],[Fecha de Factura]],"dddd")</f>
        <v>7. domingo</v>
      </c>
      <c r="T222" s="4">
        <f>SUMIF('cocina'!A:A,sala[[#This Row],[Número de Orden]],'cocina'!G:G)</f>
        <v>6</v>
      </c>
      <c r="U222" s="4">
        <f>sala[[#This Row],[Tiempo de Preparación]]*24</f>
        <v>1.7999999999999998</v>
      </c>
      <c r="V222">
        <f>sala[[#This Row],[Cobrada]]*sala[[#This Row],[Monto Total de la Cuenta]]</f>
        <v>0</v>
      </c>
      <c r="W222" s="4">
        <f>sala[[#This Row],[Tiempo de Permanencia]]*24</f>
        <v>1.2333333333372138</v>
      </c>
    </row>
    <row r="223" spans="1:23" x14ac:dyDescent="0.25">
      <c r="A223">
        <v>3</v>
      </c>
      <c r="B223" s="1" t="s">
        <v>261</v>
      </c>
      <c r="C223">
        <v>3</v>
      </c>
      <c r="D223" s="2">
        <v>45018.151388888888</v>
      </c>
      <c r="E223" s="2">
        <v>45018.279166666667</v>
      </c>
      <c r="F223" s="1" t="s">
        <v>29</v>
      </c>
      <c r="G223" s="1" t="s">
        <v>35</v>
      </c>
      <c r="H223" s="1" t="s">
        <v>15</v>
      </c>
      <c r="I223">
        <v>32.58</v>
      </c>
      <c r="J223" s="1" t="s">
        <v>26</v>
      </c>
      <c r="K223">
        <v>222</v>
      </c>
      <c r="L223" s="1" t="s">
        <v>54</v>
      </c>
      <c r="M223" s="1">
        <f>SUMIF('cocina'!A:A,sala[[#This Row],[Número de Orden]],'cocina'!K:K)</f>
        <v>97</v>
      </c>
      <c r="N223" s="2">
        <f>sala[[#This Row],[Hora de Salida]]</f>
        <v>45018.279166666667</v>
      </c>
      <c r="O223" s="3">
        <f>IF(sala[[#This Row],[Estado de la Mesa]]="Ocupada",sala[[#This Row],[Hora de Salida]]-sala[[#This Row],[Hora de Llegada]]+15/(24*60),sala[[#This Row],[Hora de Salida]]-sala[[#This Row],[Hora de Llegada]])</f>
        <v>0.12777777777955635</v>
      </c>
      <c r="P223" s="3">
        <f>SUMIF('cocina'!A:A,sala[[#This Row],[Número de Orden]],'cocina'!H:H)/(24*60)</f>
        <v>5.9027777777777776E-2</v>
      </c>
      <c r="Q223" s="3">
        <f>IF((sala[[#This Row],[Tiempo de Permanencia]]-sala[[#This Row],[Tiempo de Preparación]])&gt;0,sala[[#This Row],[Tiempo de Permanencia]]-sala[[#This Row],[Tiempo de Preparación]],0)</f>
        <v>6.8750000001778569E-2</v>
      </c>
      <c r="R223" s="10">
        <f>IF(sala[[#This Row],[Tiempo de degustación]]&gt;0,1,0)</f>
        <v>1</v>
      </c>
      <c r="S223" s="1" t="str">
        <f>WEEKDAY(sala[[#This Row],[Fecha de Factura]],11)&amp;". "&amp;TEXT(sala[[#This Row],[Fecha de Factura]],"dddd")</f>
        <v>7. domingo</v>
      </c>
      <c r="T223" s="4">
        <f>SUMIF('cocina'!A:A,sala[[#This Row],[Número de Orden]],'cocina'!G:G)</f>
        <v>4</v>
      </c>
      <c r="U223" s="4">
        <f>sala[[#This Row],[Tiempo de Preparación]]*24</f>
        <v>1.4166666666666665</v>
      </c>
      <c r="V223">
        <f>sala[[#This Row],[Cobrada]]*sala[[#This Row],[Monto Total de la Cuenta]]</f>
        <v>97</v>
      </c>
      <c r="W223" s="4">
        <f>sala[[#This Row],[Tiempo de Permanencia]]*24</f>
        <v>3.0666666667093523</v>
      </c>
    </row>
    <row r="224" spans="1:23" x14ac:dyDescent="0.25">
      <c r="A224">
        <v>19</v>
      </c>
      <c r="B224" s="1" t="s">
        <v>262</v>
      </c>
      <c r="C224">
        <v>2</v>
      </c>
      <c r="D224" s="2">
        <v>45018.052777777775</v>
      </c>
      <c r="E224" s="2">
        <v>45018.118055555555</v>
      </c>
      <c r="F224" s="1" t="s">
        <v>29</v>
      </c>
      <c r="G224" s="1" t="s">
        <v>35</v>
      </c>
      <c r="H224" s="1" t="s">
        <v>25</v>
      </c>
      <c r="I224">
        <v>49.62</v>
      </c>
      <c r="J224" s="1" t="s">
        <v>16</v>
      </c>
      <c r="K224">
        <v>223</v>
      </c>
      <c r="L224" s="1" t="s">
        <v>69</v>
      </c>
      <c r="M224" s="1">
        <f>SUMIF('cocina'!A:A,sala[[#This Row],[Número de Orden]],'cocina'!K:K)</f>
        <v>32</v>
      </c>
      <c r="N224" s="2">
        <f>sala[[#This Row],[Hora de Salida]]</f>
        <v>45018.118055555555</v>
      </c>
      <c r="O224" s="3">
        <f>IF(sala[[#This Row],[Estado de la Mesa]]="Ocupada",sala[[#This Row],[Hora de Salida]]-sala[[#This Row],[Hora de Llegada]]+15/(24*60),sala[[#This Row],[Hora de Salida]]-sala[[#This Row],[Hora de Llegada]])</f>
        <v>6.5277777779556345E-2</v>
      </c>
      <c r="P224" s="3">
        <f>SUMIF('cocina'!A:A,sala[[#This Row],[Número de Orden]],'cocina'!H:H)/(24*60)</f>
        <v>3.6805555555555557E-2</v>
      </c>
      <c r="Q224" s="3">
        <f>IF((sala[[#This Row],[Tiempo de Permanencia]]-sala[[#This Row],[Tiempo de Preparación]])&gt;0,sala[[#This Row],[Tiempo de Permanencia]]-sala[[#This Row],[Tiempo de Preparación]],0)</f>
        <v>2.8472222224000789E-2</v>
      </c>
      <c r="R224" s="10">
        <f>IF(sala[[#This Row],[Tiempo de degustación]]&gt;0,1,0)</f>
        <v>1</v>
      </c>
      <c r="S224" s="1" t="str">
        <f>WEEKDAY(sala[[#This Row],[Fecha de Factura]],11)&amp;". "&amp;TEXT(sala[[#This Row],[Fecha de Factura]],"dddd")</f>
        <v>7. domingo</v>
      </c>
      <c r="T224" s="4">
        <f>SUMIF('cocina'!A:A,sala[[#This Row],[Número de Orden]],'cocina'!G:G)</f>
        <v>1</v>
      </c>
      <c r="U224" s="4">
        <f>sala[[#This Row],[Tiempo de Preparación]]*24</f>
        <v>0.8833333333333333</v>
      </c>
      <c r="V224">
        <f>sala[[#This Row],[Cobrada]]*sala[[#This Row],[Monto Total de la Cuenta]]</f>
        <v>32</v>
      </c>
      <c r="W224" s="4">
        <f>sala[[#This Row],[Tiempo de Permanencia]]*24</f>
        <v>1.5666666667093523</v>
      </c>
    </row>
    <row r="225" spans="1:23" x14ac:dyDescent="0.25">
      <c r="A225">
        <v>7</v>
      </c>
      <c r="B225" s="1" t="s">
        <v>263</v>
      </c>
      <c r="C225">
        <v>6</v>
      </c>
      <c r="D225" s="2">
        <v>45018.088194444441</v>
      </c>
      <c r="E225" s="2">
        <v>45018.240972222222</v>
      </c>
      <c r="F225" s="1" t="s">
        <v>13</v>
      </c>
      <c r="G225" s="1" t="s">
        <v>14</v>
      </c>
      <c r="H225" s="1" t="s">
        <v>25</v>
      </c>
      <c r="I225">
        <v>17.61</v>
      </c>
      <c r="J225" s="1" t="s">
        <v>38</v>
      </c>
      <c r="K225">
        <v>224</v>
      </c>
      <c r="L225" s="1" t="s">
        <v>42</v>
      </c>
      <c r="M225" s="1">
        <f>SUMIF('cocina'!A:A,sala[[#This Row],[Número de Orden]],'cocina'!K:K)</f>
        <v>52</v>
      </c>
      <c r="N225" s="2">
        <f>sala[[#This Row],[Hora de Salida]]</f>
        <v>45018.240972222222</v>
      </c>
      <c r="O225" s="3">
        <f>IF(sala[[#This Row],[Estado de la Mesa]]="Ocupada",sala[[#This Row],[Hora de Salida]]-sala[[#This Row],[Hora de Llegada]]+15/(24*60),sala[[#This Row],[Hora de Salida]]-sala[[#This Row],[Hora de Llegada]])</f>
        <v>0.16319444444767819</v>
      </c>
      <c r="P225" s="3">
        <f>SUMIF('cocina'!A:A,sala[[#This Row],[Número de Orden]],'cocina'!H:H)/(24*60)</f>
        <v>1.3888888888888888E-2</v>
      </c>
      <c r="Q225" s="3">
        <f>IF((sala[[#This Row],[Tiempo de Permanencia]]-sala[[#This Row],[Tiempo de Preparación]])&gt;0,sala[[#This Row],[Tiempo de Permanencia]]-sala[[#This Row],[Tiempo de Preparación]],0)</f>
        <v>0.1493055555587893</v>
      </c>
      <c r="R225" s="10">
        <f>IF(sala[[#This Row],[Tiempo de degustación]]&gt;0,1,0)</f>
        <v>1</v>
      </c>
      <c r="S225" s="1" t="str">
        <f>WEEKDAY(sala[[#This Row],[Fecha de Factura]],11)&amp;". "&amp;TEXT(sala[[#This Row],[Fecha de Factura]],"dddd")</f>
        <v>7. domingo</v>
      </c>
      <c r="T225" s="4">
        <f>SUMIF('cocina'!A:A,sala[[#This Row],[Número de Orden]],'cocina'!G:G)</f>
        <v>2</v>
      </c>
      <c r="U225" s="4">
        <f>sala[[#This Row],[Tiempo de Preparación]]*24</f>
        <v>0.33333333333333331</v>
      </c>
      <c r="V225">
        <f>sala[[#This Row],[Cobrada]]*sala[[#This Row],[Monto Total de la Cuenta]]</f>
        <v>52</v>
      </c>
      <c r="W225" s="4">
        <f>sala[[#This Row],[Tiempo de Permanencia]]*24</f>
        <v>3.9166666667442769</v>
      </c>
    </row>
    <row r="226" spans="1:23" x14ac:dyDescent="0.25">
      <c r="A226">
        <v>19</v>
      </c>
      <c r="B226" s="1" t="s">
        <v>264</v>
      </c>
      <c r="C226">
        <v>4</v>
      </c>
      <c r="D226" s="2">
        <v>45018.009722222225</v>
      </c>
      <c r="E226" s="2">
        <v>45018.058333333334</v>
      </c>
      <c r="F226" s="1" t="s">
        <v>13</v>
      </c>
      <c r="G226" s="1" t="s">
        <v>20</v>
      </c>
      <c r="H226" s="1" t="s">
        <v>25</v>
      </c>
      <c r="I226">
        <v>35.020000000000003</v>
      </c>
      <c r="J226" s="1" t="s">
        <v>16</v>
      </c>
      <c r="K226">
        <v>225</v>
      </c>
      <c r="L226" s="1" t="s">
        <v>33</v>
      </c>
      <c r="M226" s="1">
        <f>SUMIF('cocina'!A:A,sala[[#This Row],[Número de Orden]],'cocina'!K:K)</f>
        <v>168</v>
      </c>
      <c r="N226" s="2">
        <f>sala[[#This Row],[Hora de Salida]]</f>
        <v>45018.058333333334</v>
      </c>
      <c r="O226" s="3">
        <f>IF(sala[[#This Row],[Estado de la Mesa]]="Ocupada",sala[[#This Row],[Hora de Salida]]-sala[[#This Row],[Hora de Llegada]]+15/(24*60),sala[[#This Row],[Hora de Salida]]-sala[[#This Row],[Hora de Llegada]])</f>
        <v>4.8611111109494232E-2</v>
      </c>
      <c r="P226" s="3">
        <f>SUMIF('cocina'!A:A,sala[[#This Row],[Número de Orden]],'cocina'!H:H)/(24*60)</f>
        <v>6.5277777777777782E-2</v>
      </c>
      <c r="Q226" s="3">
        <f>IF((sala[[#This Row],[Tiempo de Permanencia]]-sala[[#This Row],[Tiempo de Preparación]])&gt;0,sala[[#This Row],[Tiempo de Permanencia]]-sala[[#This Row],[Tiempo de Preparación]],0)</f>
        <v>0</v>
      </c>
      <c r="R226" s="10">
        <f>IF(sala[[#This Row],[Tiempo de degustación]]&gt;0,1,0)</f>
        <v>0</v>
      </c>
      <c r="S226" s="1" t="str">
        <f>WEEKDAY(sala[[#This Row],[Fecha de Factura]],11)&amp;". "&amp;TEXT(sala[[#This Row],[Fecha de Factura]],"dddd")</f>
        <v>7. domingo</v>
      </c>
      <c r="T226" s="4">
        <f>SUMIF('cocina'!A:A,sala[[#This Row],[Número de Orden]],'cocina'!G:G)</f>
        <v>6</v>
      </c>
      <c r="U226" s="4">
        <f>sala[[#This Row],[Tiempo de Preparación]]*24</f>
        <v>1.5666666666666669</v>
      </c>
      <c r="V226">
        <f>sala[[#This Row],[Cobrada]]*sala[[#This Row],[Monto Total de la Cuenta]]</f>
        <v>0</v>
      </c>
      <c r="W226" s="4">
        <f>sala[[#This Row],[Tiempo de Permanencia]]*24</f>
        <v>1.1666666666278616</v>
      </c>
    </row>
    <row r="227" spans="1:23" x14ac:dyDescent="0.25">
      <c r="A227">
        <v>7</v>
      </c>
      <c r="B227" s="1" t="s">
        <v>265</v>
      </c>
      <c r="C227">
        <v>6</v>
      </c>
      <c r="D227" s="2">
        <v>45018.040277777778</v>
      </c>
      <c r="E227" s="2">
        <v>45018.17291666667</v>
      </c>
      <c r="F227" s="1" t="s">
        <v>19</v>
      </c>
      <c r="G227" s="1" t="s">
        <v>35</v>
      </c>
      <c r="H227" s="1" t="s">
        <v>25</v>
      </c>
      <c r="I227">
        <v>39.479999999999997</v>
      </c>
      <c r="J227" s="1" t="s">
        <v>16</v>
      </c>
      <c r="K227">
        <v>226</v>
      </c>
      <c r="L227" s="1" t="s">
        <v>39</v>
      </c>
      <c r="M227" s="1">
        <f>SUMIF('cocina'!A:A,sala[[#This Row],[Número de Orden]],'cocina'!K:K)</f>
        <v>171</v>
      </c>
      <c r="N227" s="2">
        <f>sala[[#This Row],[Hora de Salida]]</f>
        <v>45018.17291666667</v>
      </c>
      <c r="O227" s="3">
        <f>IF(sala[[#This Row],[Estado de la Mesa]]="Ocupada",sala[[#This Row],[Hora de Salida]]-sala[[#This Row],[Hora de Llegada]]+15/(24*60),sala[[#This Row],[Hora de Salida]]-sala[[#This Row],[Hora de Llegada]])</f>
        <v>0.13263888889196096</v>
      </c>
      <c r="P227" s="3">
        <f>SUMIF('cocina'!A:A,sala[[#This Row],[Número de Orden]],'cocina'!H:H)/(24*60)</f>
        <v>0.10138888888888889</v>
      </c>
      <c r="Q227" s="3">
        <f>IF((sala[[#This Row],[Tiempo de Permanencia]]-sala[[#This Row],[Tiempo de Preparación]])&gt;0,sala[[#This Row],[Tiempo de Permanencia]]-sala[[#This Row],[Tiempo de Preparación]],0)</f>
        <v>3.125000000307207E-2</v>
      </c>
      <c r="R227" s="10">
        <f>IF(sala[[#This Row],[Tiempo de degustación]]&gt;0,1,0)</f>
        <v>1</v>
      </c>
      <c r="S227" s="1" t="str">
        <f>WEEKDAY(sala[[#This Row],[Fecha de Factura]],11)&amp;". "&amp;TEXT(sala[[#This Row],[Fecha de Factura]],"dddd")</f>
        <v>7. domingo</v>
      </c>
      <c r="T227" s="4">
        <f>SUMIF('cocina'!A:A,sala[[#This Row],[Número de Orden]],'cocina'!G:G)</f>
        <v>7</v>
      </c>
      <c r="U227" s="4">
        <f>sala[[#This Row],[Tiempo de Preparación]]*24</f>
        <v>2.4333333333333336</v>
      </c>
      <c r="V227">
        <f>sala[[#This Row],[Cobrada]]*sala[[#This Row],[Monto Total de la Cuenta]]</f>
        <v>171</v>
      </c>
      <c r="W227" s="4">
        <f>sala[[#This Row],[Tiempo de Permanencia]]*24</f>
        <v>3.183333333407063</v>
      </c>
    </row>
    <row r="228" spans="1:23" x14ac:dyDescent="0.25">
      <c r="A228">
        <v>17</v>
      </c>
      <c r="B228" s="1" t="s">
        <v>137</v>
      </c>
      <c r="C228">
        <v>6</v>
      </c>
      <c r="D228" s="2">
        <v>45018.075694444444</v>
      </c>
      <c r="E228" s="2">
        <v>45018.202777777777</v>
      </c>
      <c r="F228" s="1" t="s">
        <v>29</v>
      </c>
      <c r="G228" s="1" t="s">
        <v>14</v>
      </c>
      <c r="H228" s="1" t="s">
        <v>25</v>
      </c>
      <c r="I228">
        <v>41.05</v>
      </c>
      <c r="J228" s="1" t="s">
        <v>26</v>
      </c>
      <c r="K228">
        <v>227</v>
      </c>
      <c r="L228" s="1" t="s">
        <v>57</v>
      </c>
      <c r="M228" s="1">
        <f>SUMIF('cocina'!A:A,sala[[#This Row],[Número de Orden]],'cocina'!K:K)</f>
        <v>211</v>
      </c>
      <c r="N228" s="2">
        <f>sala[[#This Row],[Hora de Salida]]</f>
        <v>45018.202777777777</v>
      </c>
      <c r="O228" s="3">
        <f>IF(sala[[#This Row],[Estado de la Mesa]]="Ocupada",sala[[#This Row],[Hora de Salida]]-sala[[#This Row],[Hora de Llegada]]+15/(24*60),sala[[#This Row],[Hora de Salida]]-sala[[#This Row],[Hora de Llegada]])</f>
        <v>0.12708333333284827</v>
      </c>
      <c r="P228" s="3">
        <f>SUMIF('cocina'!A:A,sala[[#This Row],[Número de Orden]],'cocina'!H:H)/(24*60)</f>
        <v>8.2638888888888887E-2</v>
      </c>
      <c r="Q228" s="3">
        <f>IF((sala[[#This Row],[Tiempo de Permanencia]]-sala[[#This Row],[Tiempo de Preparación]])&gt;0,sala[[#This Row],[Tiempo de Permanencia]]-sala[[#This Row],[Tiempo de Preparación]],0)</f>
        <v>4.4444444443959383E-2</v>
      </c>
      <c r="R228" s="10">
        <f>IF(sala[[#This Row],[Tiempo de degustación]]&gt;0,1,0)</f>
        <v>1</v>
      </c>
      <c r="S228" s="1" t="str">
        <f>WEEKDAY(sala[[#This Row],[Fecha de Factura]],11)&amp;". "&amp;TEXT(sala[[#This Row],[Fecha de Factura]],"dddd")</f>
        <v>7. domingo</v>
      </c>
      <c r="T228" s="4">
        <f>SUMIF('cocina'!A:A,sala[[#This Row],[Número de Orden]],'cocina'!G:G)</f>
        <v>7</v>
      </c>
      <c r="U228" s="4">
        <f>sala[[#This Row],[Tiempo de Preparación]]*24</f>
        <v>1.9833333333333334</v>
      </c>
      <c r="V228">
        <f>sala[[#This Row],[Cobrada]]*sala[[#This Row],[Monto Total de la Cuenta]]</f>
        <v>211</v>
      </c>
      <c r="W228" s="4">
        <f>sala[[#This Row],[Tiempo de Permanencia]]*24</f>
        <v>3.0499999999883585</v>
      </c>
    </row>
    <row r="229" spans="1:23" x14ac:dyDescent="0.25">
      <c r="A229">
        <v>16</v>
      </c>
      <c r="B229" s="1" t="s">
        <v>266</v>
      </c>
      <c r="C229">
        <v>4</v>
      </c>
      <c r="D229" s="2">
        <v>45018.069444444445</v>
      </c>
      <c r="E229" s="2">
        <v>45018.168055555558</v>
      </c>
      <c r="F229" s="1" t="s">
        <v>13</v>
      </c>
      <c r="G229" s="1" t="s">
        <v>14</v>
      </c>
      <c r="H229" s="1" t="s">
        <v>25</v>
      </c>
      <c r="I229">
        <v>10.66</v>
      </c>
      <c r="J229" s="1" t="s">
        <v>38</v>
      </c>
      <c r="K229">
        <v>228</v>
      </c>
      <c r="L229" s="1" t="s">
        <v>54</v>
      </c>
      <c r="M229" s="1">
        <f>SUMIF('cocina'!A:A,sala[[#This Row],[Número de Orden]],'cocina'!K:K)</f>
        <v>69</v>
      </c>
      <c r="N229" s="2">
        <f>sala[[#This Row],[Hora de Salida]]</f>
        <v>45018.168055555558</v>
      </c>
      <c r="O229" s="3">
        <f>IF(sala[[#This Row],[Estado de la Mesa]]="Ocupada",sala[[#This Row],[Hora de Salida]]-sala[[#This Row],[Hora de Llegada]]+15/(24*60),sala[[#This Row],[Hora de Salida]]-sala[[#This Row],[Hora de Llegada]])</f>
        <v>0.10902777777907129</v>
      </c>
      <c r="P229" s="3">
        <f>SUMIF('cocina'!A:A,sala[[#This Row],[Número de Orden]],'cocina'!H:H)/(24*60)</f>
        <v>2.4305555555555556E-2</v>
      </c>
      <c r="Q229" s="3">
        <f>IF((sala[[#This Row],[Tiempo de Permanencia]]-sala[[#This Row],[Tiempo de Preparación]])&gt;0,sala[[#This Row],[Tiempo de Permanencia]]-sala[[#This Row],[Tiempo de Preparación]],0)</f>
        <v>8.4722222223515734E-2</v>
      </c>
      <c r="R229" s="10">
        <f>IF(sala[[#This Row],[Tiempo de degustación]]&gt;0,1,0)</f>
        <v>1</v>
      </c>
      <c r="S229" s="1" t="str">
        <f>WEEKDAY(sala[[#This Row],[Fecha de Factura]],11)&amp;". "&amp;TEXT(sala[[#This Row],[Fecha de Factura]],"dddd")</f>
        <v>7. domingo</v>
      </c>
      <c r="T229" s="4">
        <f>SUMIF('cocina'!A:A,sala[[#This Row],[Número de Orden]],'cocina'!G:G)</f>
        <v>3</v>
      </c>
      <c r="U229" s="4">
        <f>sala[[#This Row],[Tiempo de Preparación]]*24</f>
        <v>0.58333333333333337</v>
      </c>
      <c r="V229">
        <f>sala[[#This Row],[Cobrada]]*sala[[#This Row],[Monto Total de la Cuenta]]</f>
        <v>69</v>
      </c>
      <c r="W229" s="4">
        <f>sala[[#This Row],[Tiempo de Permanencia]]*24</f>
        <v>2.6166666666977108</v>
      </c>
    </row>
    <row r="230" spans="1:23" x14ac:dyDescent="0.25">
      <c r="A230">
        <v>14</v>
      </c>
      <c r="B230" s="1" t="s">
        <v>267</v>
      </c>
      <c r="C230">
        <v>3</v>
      </c>
      <c r="D230" s="2">
        <v>45018.106944444444</v>
      </c>
      <c r="E230" s="2">
        <v>45018.1875</v>
      </c>
      <c r="F230" s="1" t="s">
        <v>24</v>
      </c>
      <c r="G230" s="1" t="s">
        <v>35</v>
      </c>
      <c r="H230" s="1" t="s">
        <v>25</v>
      </c>
      <c r="I230">
        <v>28.58</v>
      </c>
      <c r="J230" s="1" t="s">
        <v>16</v>
      </c>
      <c r="K230">
        <v>229</v>
      </c>
      <c r="L230" s="1" t="s">
        <v>42</v>
      </c>
      <c r="M230" s="1">
        <f>SUMIF('cocina'!A:A,sala[[#This Row],[Número de Orden]],'cocina'!K:K)</f>
        <v>124</v>
      </c>
      <c r="N230" s="2">
        <f>sala[[#This Row],[Hora de Salida]]</f>
        <v>45018.1875</v>
      </c>
      <c r="O230" s="3">
        <f>IF(sala[[#This Row],[Estado de la Mesa]]="Ocupada",sala[[#This Row],[Hora de Salida]]-sala[[#This Row],[Hora de Llegada]]+15/(24*60),sala[[#This Row],[Hora de Salida]]-sala[[#This Row],[Hora de Llegada]])</f>
        <v>8.0555555556202307E-2</v>
      </c>
      <c r="P230" s="3">
        <f>SUMIF('cocina'!A:A,sala[[#This Row],[Número de Orden]],'cocina'!H:H)/(24*60)</f>
        <v>8.1250000000000003E-2</v>
      </c>
      <c r="Q230" s="3">
        <f>IF((sala[[#This Row],[Tiempo de Permanencia]]-sala[[#This Row],[Tiempo de Preparación]])&gt;0,sala[[#This Row],[Tiempo de Permanencia]]-sala[[#This Row],[Tiempo de Preparación]],0)</f>
        <v>0</v>
      </c>
      <c r="R230" s="10">
        <f>IF(sala[[#This Row],[Tiempo de degustación]]&gt;0,1,0)</f>
        <v>0</v>
      </c>
      <c r="S230" s="1" t="str">
        <f>WEEKDAY(sala[[#This Row],[Fecha de Factura]],11)&amp;". "&amp;TEXT(sala[[#This Row],[Fecha de Factura]],"dddd")</f>
        <v>7. domingo</v>
      </c>
      <c r="T230" s="4">
        <f>SUMIF('cocina'!A:A,sala[[#This Row],[Número de Orden]],'cocina'!G:G)</f>
        <v>4</v>
      </c>
      <c r="U230" s="4">
        <f>sala[[#This Row],[Tiempo de Preparación]]*24</f>
        <v>1.9500000000000002</v>
      </c>
      <c r="V230">
        <f>sala[[#This Row],[Cobrada]]*sala[[#This Row],[Monto Total de la Cuenta]]</f>
        <v>0</v>
      </c>
      <c r="W230" s="4">
        <f>sala[[#This Row],[Tiempo de Permanencia]]*24</f>
        <v>1.9333333333488554</v>
      </c>
    </row>
    <row r="231" spans="1:23" x14ac:dyDescent="0.25">
      <c r="A231">
        <v>5</v>
      </c>
      <c r="B231" s="1" t="s">
        <v>81</v>
      </c>
      <c r="C231">
        <v>5</v>
      </c>
      <c r="D231" s="2">
        <v>45018.09375</v>
      </c>
      <c r="E231" s="2">
        <v>45018.2</v>
      </c>
      <c r="F231" s="1" t="s">
        <v>24</v>
      </c>
      <c r="G231" s="1" t="s">
        <v>14</v>
      </c>
      <c r="H231" s="1" t="s">
        <v>25</v>
      </c>
      <c r="I231">
        <v>15.84</v>
      </c>
      <c r="J231" s="1" t="s">
        <v>26</v>
      </c>
      <c r="K231">
        <v>230</v>
      </c>
      <c r="L231" s="1" t="s">
        <v>39</v>
      </c>
      <c r="M231" s="1">
        <f>SUMIF('cocina'!A:A,sala[[#This Row],[Número de Orden]],'cocina'!K:K)</f>
        <v>214</v>
      </c>
      <c r="N231" s="2">
        <f>sala[[#This Row],[Hora de Salida]]</f>
        <v>45018.2</v>
      </c>
      <c r="O231" s="3">
        <f>IF(sala[[#This Row],[Estado de la Mesa]]="Ocupada",sala[[#This Row],[Hora de Salida]]-sala[[#This Row],[Hora de Llegada]]+15/(24*60),sala[[#This Row],[Hora de Salida]]-sala[[#This Row],[Hora de Llegada]])</f>
        <v>0.10624999999708962</v>
      </c>
      <c r="P231" s="3">
        <f>SUMIF('cocina'!A:A,sala[[#This Row],[Número de Orden]],'cocina'!H:H)/(24*60)</f>
        <v>6.3194444444444442E-2</v>
      </c>
      <c r="Q231" s="3">
        <f>IF((sala[[#This Row],[Tiempo de Permanencia]]-sala[[#This Row],[Tiempo de Preparación]])&gt;0,sala[[#This Row],[Tiempo de Permanencia]]-sala[[#This Row],[Tiempo de Preparación]],0)</f>
        <v>4.3055555552645175E-2</v>
      </c>
      <c r="R231" s="10">
        <f>IF(sala[[#This Row],[Tiempo de degustación]]&gt;0,1,0)</f>
        <v>1</v>
      </c>
      <c r="S231" s="1" t="str">
        <f>WEEKDAY(sala[[#This Row],[Fecha de Factura]],11)&amp;". "&amp;TEXT(sala[[#This Row],[Fecha de Factura]],"dddd")</f>
        <v>7. domingo</v>
      </c>
      <c r="T231" s="4">
        <f>SUMIF('cocina'!A:A,sala[[#This Row],[Número de Orden]],'cocina'!G:G)</f>
        <v>7</v>
      </c>
      <c r="U231" s="4">
        <f>sala[[#This Row],[Tiempo de Preparación]]*24</f>
        <v>1.5166666666666666</v>
      </c>
      <c r="V231">
        <f>sala[[#This Row],[Cobrada]]*sala[[#This Row],[Monto Total de la Cuenta]]</f>
        <v>214</v>
      </c>
      <c r="W231" s="4">
        <f>sala[[#This Row],[Tiempo de Permanencia]]*24</f>
        <v>2.5499999999301508</v>
      </c>
    </row>
    <row r="232" spans="1:23" x14ac:dyDescent="0.25">
      <c r="A232">
        <v>8</v>
      </c>
      <c r="B232" s="1" t="s">
        <v>268</v>
      </c>
      <c r="C232">
        <v>2</v>
      </c>
      <c r="D232" s="2">
        <v>45018.05</v>
      </c>
      <c r="E232" s="2">
        <v>45018.131944444445</v>
      </c>
      <c r="F232" s="1" t="s">
        <v>24</v>
      </c>
      <c r="G232" s="1" t="s">
        <v>14</v>
      </c>
      <c r="H232" s="1" t="s">
        <v>25</v>
      </c>
      <c r="I232">
        <v>49.1</v>
      </c>
      <c r="J232" s="1" t="s">
        <v>38</v>
      </c>
      <c r="K232">
        <v>231</v>
      </c>
      <c r="L232" s="1" t="s">
        <v>33</v>
      </c>
      <c r="M232" s="1">
        <f>SUMIF('cocina'!A:A,sala[[#This Row],[Número de Orden]],'cocina'!K:K)</f>
        <v>208</v>
      </c>
      <c r="N232" s="2">
        <f>sala[[#This Row],[Hora de Salida]]</f>
        <v>45018.131944444445</v>
      </c>
      <c r="O232" s="3">
        <f>IF(sala[[#This Row],[Estado de la Mesa]]="Ocupada",sala[[#This Row],[Hora de Salida]]-sala[[#This Row],[Hora de Llegada]]+15/(24*60),sala[[#This Row],[Hora de Salida]]-sala[[#This Row],[Hora de Llegada]])</f>
        <v>9.2361111109009172E-2</v>
      </c>
      <c r="P232" s="3">
        <f>SUMIF('cocina'!A:A,sala[[#This Row],[Número de Orden]],'cocina'!H:H)/(24*60)</f>
        <v>0.10416666666666667</v>
      </c>
      <c r="Q232" s="3">
        <f>IF((sala[[#This Row],[Tiempo de Permanencia]]-sala[[#This Row],[Tiempo de Preparación]])&gt;0,sala[[#This Row],[Tiempo de Permanencia]]-sala[[#This Row],[Tiempo de Preparación]],0)</f>
        <v>0</v>
      </c>
      <c r="R232" s="10">
        <f>IF(sala[[#This Row],[Tiempo de degustación]]&gt;0,1,0)</f>
        <v>0</v>
      </c>
      <c r="S232" s="1" t="str">
        <f>WEEKDAY(sala[[#This Row],[Fecha de Factura]],11)&amp;". "&amp;TEXT(sala[[#This Row],[Fecha de Factura]],"dddd")</f>
        <v>7. domingo</v>
      </c>
      <c r="T232" s="4">
        <f>SUMIF('cocina'!A:A,sala[[#This Row],[Número de Orden]],'cocina'!G:G)</f>
        <v>7</v>
      </c>
      <c r="U232" s="4">
        <f>sala[[#This Row],[Tiempo de Preparación]]*24</f>
        <v>2.5</v>
      </c>
      <c r="V232">
        <f>sala[[#This Row],[Cobrada]]*sala[[#This Row],[Monto Total de la Cuenta]]</f>
        <v>0</v>
      </c>
      <c r="W232" s="4">
        <f>sala[[#This Row],[Tiempo de Permanencia]]*24</f>
        <v>2.21666666661622</v>
      </c>
    </row>
    <row r="233" spans="1:23" x14ac:dyDescent="0.25">
      <c r="A233">
        <v>2</v>
      </c>
      <c r="B233" s="1" t="s">
        <v>269</v>
      </c>
      <c r="C233">
        <v>2</v>
      </c>
      <c r="D233" s="2">
        <v>45018.086111111108</v>
      </c>
      <c r="E233" s="2">
        <v>45018.142361111109</v>
      </c>
      <c r="F233" s="1" t="s">
        <v>19</v>
      </c>
      <c r="G233" s="1" t="s">
        <v>14</v>
      </c>
      <c r="H233" s="1" t="s">
        <v>25</v>
      </c>
      <c r="I233">
        <v>15.43</v>
      </c>
      <c r="J233" s="1" t="s">
        <v>16</v>
      </c>
      <c r="K233">
        <v>232</v>
      </c>
      <c r="L233" s="1" t="s">
        <v>69</v>
      </c>
      <c r="M233" s="1">
        <f>SUMIF('cocina'!A:A,sala[[#This Row],[Número de Orden]],'cocina'!K:K)</f>
        <v>190</v>
      </c>
      <c r="N233" s="2">
        <f>sala[[#This Row],[Hora de Salida]]</f>
        <v>45018.142361111109</v>
      </c>
      <c r="O233" s="3">
        <f>IF(sala[[#This Row],[Estado de la Mesa]]="Ocupada",sala[[#This Row],[Hora de Salida]]-sala[[#This Row],[Hora de Llegada]]+15/(24*60),sala[[#This Row],[Hora de Salida]]-sala[[#This Row],[Hora de Llegada]])</f>
        <v>5.6250000001455192E-2</v>
      </c>
      <c r="P233" s="3">
        <f>SUMIF('cocina'!A:A,sala[[#This Row],[Número de Orden]],'cocina'!H:H)/(24*60)</f>
        <v>9.6527777777777782E-2</v>
      </c>
      <c r="Q233" s="3">
        <f>IF((sala[[#This Row],[Tiempo de Permanencia]]-sala[[#This Row],[Tiempo de Preparación]])&gt;0,sala[[#This Row],[Tiempo de Permanencia]]-sala[[#This Row],[Tiempo de Preparación]],0)</f>
        <v>0</v>
      </c>
      <c r="R233" s="10">
        <f>IF(sala[[#This Row],[Tiempo de degustación]]&gt;0,1,0)</f>
        <v>0</v>
      </c>
      <c r="S233" s="1" t="str">
        <f>WEEKDAY(sala[[#This Row],[Fecha de Factura]],11)&amp;". "&amp;TEXT(sala[[#This Row],[Fecha de Factura]],"dddd")</f>
        <v>7. domingo</v>
      </c>
      <c r="T233" s="4">
        <f>SUMIF('cocina'!A:A,sala[[#This Row],[Número de Orden]],'cocina'!G:G)</f>
        <v>7</v>
      </c>
      <c r="U233" s="4">
        <f>sala[[#This Row],[Tiempo de Preparación]]*24</f>
        <v>2.3166666666666669</v>
      </c>
      <c r="V233">
        <f>sala[[#This Row],[Cobrada]]*sala[[#This Row],[Monto Total de la Cuenta]]</f>
        <v>0</v>
      </c>
      <c r="W233" s="4">
        <f>sala[[#This Row],[Tiempo de Permanencia]]*24</f>
        <v>1.3500000000349246</v>
      </c>
    </row>
    <row r="234" spans="1:23" x14ac:dyDescent="0.25">
      <c r="A234">
        <v>8</v>
      </c>
      <c r="B234" s="1" t="s">
        <v>45</v>
      </c>
      <c r="C234">
        <v>1</v>
      </c>
      <c r="D234" s="2">
        <v>45018.036111111112</v>
      </c>
      <c r="E234" s="2">
        <v>45018.11041666667</v>
      </c>
      <c r="F234" s="1" t="s">
        <v>24</v>
      </c>
      <c r="G234" s="1" t="s">
        <v>20</v>
      </c>
      <c r="H234" s="1" t="s">
        <v>15</v>
      </c>
      <c r="I234">
        <v>45.64</v>
      </c>
      <c r="J234" s="1" t="s">
        <v>26</v>
      </c>
      <c r="K234">
        <v>233</v>
      </c>
      <c r="L234" s="1" t="s">
        <v>69</v>
      </c>
      <c r="M234" s="1">
        <f>SUMIF('cocina'!A:A,sala[[#This Row],[Número de Orden]],'cocina'!K:K)</f>
        <v>38</v>
      </c>
      <c r="N234" s="2">
        <f>sala[[#This Row],[Hora de Salida]]</f>
        <v>45018.11041666667</v>
      </c>
      <c r="O234" s="3">
        <f>IF(sala[[#This Row],[Estado de la Mesa]]="Ocupada",sala[[#This Row],[Hora de Salida]]-sala[[#This Row],[Hora de Llegada]]+15/(24*60),sala[[#This Row],[Hora de Salida]]-sala[[#This Row],[Hora de Llegada]])</f>
        <v>7.4305555557657499E-2</v>
      </c>
      <c r="P234" s="3">
        <f>SUMIF('cocina'!A:A,sala[[#This Row],[Número de Orden]],'cocina'!H:H)/(24*60)</f>
        <v>2.1527777777777778E-2</v>
      </c>
      <c r="Q234" s="3">
        <f>IF((sala[[#This Row],[Tiempo de Permanencia]]-sala[[#This Row],[Tiempo de Preparación]])&gt;0,sala[[#This Row],[Tiempo de Permanencia]]-sala[[#This Row],[Tiempo de Preparación]],0)</f>
        <v>5.2777777779879721E-2</v>
      </c>
      <c r="R234" s="10">
        <f>IF(sala[[#This Row],[Tiempo de degustación]]&gt;0,1,0)</f>
        <v>1</v>
      </c>
      <c r="S234" s="1" t="str">
        <f>WEEKDAY(sala[[#This Row],[Fecha de Factura]],11)&amp;". "&amp;TEXT(sala[[#This Row],[Fecha de Factura]],"dddd")</f>
        <v>7. domingo</v>
      </c>
      <c r="T234" s="4">
        <f>SUMIF('cocina'!A:A,sala[[#This Row],[Número de Orden]],'cocina'!G:G)</f>
        <v>2</v>
      </c>
      <c r="U234" s="4">
        <f>sala[[#This Row],[Tiempo de Preparación]]*24</f>
        <v>0.51666666666666661</v>
      </c>
      <c r="V234">
        <f>sala[[#This Row],[Cobrada]]*sala[[#This Row],[Monto Total de la Cuenta]]</f>
        <v>38</v>
      </c>
      <c r="W234" s="4">
        <f>sala[[#This Row],[Tiempo de Permanencia]]*24</f>
        <v>1.78333333338378</v>
      </c>
    </row>
    <row r="235" spans="1:23" x14ac:dyDescent="0.25">
      <c r="A235">
        <v>17</v>
      </c>
      <c r="B235" s="1" t="s">
        <v>270</v>
      </c>
      <c r="C235">
        <v>6</v>
      </c>
      <c r="D235" s="2">
        <v>45018.115277777775</v>
      </c>
      <c r="E235" s="2">
        <v>45018.227777777778</v>
      </c>
      <c r="F235" s="1" t="s">
        <v>13</v>
      </c>
      <c r="G235" s="1" t="s">
        <v>20</v>
      </c>
      <c r="H235" s="1" t="s">
        <v>25</v>
      </c>
      <c r="I235">
        <v>10.220000000000001</v>
      </c>
      <c r="J235" s="1" t="s">
        <v>26</v>
      </c>
      <c r="K235">
        <v>234</v>
      </c>
      <c r="L235" s="1" t="s">
        <v>27</v>
      </c>
      <c r="M235" s="1">
        <f>SUMIF('cocina'!A:A,sala[[#This Row],[Número de Orden]],'cocina'!K:K)</f>
        <v>225</v>
      </c>
      <c r="N235" s="2">
        <f>sala[[#This Row],[Hora de Salida]]</f>
        <v>45018.227777777778</v>
      </c>
      <c r="O235" s="3">
        <f>IF(sala[[#This Row],[Estado de la Mesa]]="Ocupada",sala[[#This Row],[Hora de Salida]]-sala[[#This Row],[Hora de Llegada]]+15/(24*60),sala[[#This Row],[Hora de Salida]]-sala[[#This Row],[Hora de Llegada]])</f>
        <v>0.11250000000291038</v>
      </c>
      <c r="P235" s="3">
        <f>SUMIF('cocina'!A:A,sala[[#This Row],[Número de Orden]],'cocina'!H:H)/(24*60)</f>
        <v>6.8750000000000006E-2</v>
      </c>
      <c r="Q235" s="3">
        <f>IF((sala[[#This Row],[Tiempo de Permanencia]]-sala[[#This Row],[Tiempo de Preparación]])&gt;0,sala[[#This Row],[Tiempo de Permanencia]]-sala[[#This Row],[Tiempo de Preparación]],0)</f>
        <v>4.3750000002910377E-2</v>
      </c>
      <c r="R235" s="10">
        <f>IF(sala[[#This Row],[Tiempo de degustación]]&gt;0,1,0)</f>
        <v>1</v>
      </c>
      <c r="S235" s="1" t="str">
        <f>WEEKDAY(sala[[#This Row],[Fecha de Factura]],11)&amp;". "&amp;TEXT(sala[[#This Row],[Fecha de Factura]],"dddd")</f>
        <v>7. domingo</v>
      </c>
      <c r="T235" s="4">
        <f>SUMIF('cocina'!A:A,sala[[#This Row],[Número de Orden]],'cocina'!G:G)</f>
        <v>8</v>
      </c>
      <c r="U235" s="4">
        <f>sala[[#This Row],[Tiempo de Preparación]]*24</f>
        <v>1.6500000000000001</v>
      </c>
      <c r="V235">
        <f>sala[[#This Row],[Cobrada]]*sala[[#This Row],[Monto Total de la Cuenta]]</f>
        <v>225</v>
      </c>
      <c r="W235" s="4">
        <f>sala[[#This Row],[Tiempo de Permanencia]]*24</f>
        <v>2.7000000000698492</v>
      </c>
    </row>
    <row r="236" spans="1:23" x14ac:dyDescent="0.25">
      <c r="A236">
        <v>13</v>
      </c>
      <c r="B236" s="1" t="s">
        <v>86</v>
      </c>
      <c r="C236">
        <v>5</v>
      </c>
      <c r="D236" s="2">
        <v>45018.015277777777</v>
      </c>
      <c r="E236" s="2">
        <v>45018.116666666669</v>
      </c>
      <c r="F236" s="1" t="s">
        <v>13</v>
      </c>
      <c r="G236" s="1" t="s">
        <v>35</v>
      </c>
      <c r="H236" s="1" t="s">
        <v>25</v>
      </c>
      <c r="I236">
        <v>26.37</v>
      </c>
      <c r="J236" s="1" t="s">
        <v>16</v>
      </c>
      <c r="K236">
        <v>235</v>
      </c>
      <c r="L236" s="1" t="s">
        <v>17</v>
      </c>
      <c r="M236" s="1">
        <f>SUMIF('cocina'!A:A,sala[[#This Row],[Número de Orden]],'cocina'!K:K)</f>
        <v>33</v>
      </c>
      <c r="N236" s="2">
        <f>sala[[#This Row],[Hora de Salida]]</f>
        <v>45018.116666666669</v>
      </c>
      <c r="O236" s="3">
        <f>IF(sala[[#This Row],[Estado de la Mesa]]="Ocupada",sala[[#This Row],[Hora de Salida]]-sala[[#This Row],[Hora de Llegada]]+15/(24*60),sala[[#This Row],[Hora de Salida]]-sala[[#This Row],[Hora de Llegada]])</f>
        <v>0.10138888889196096</v>
      </c>
      <c r="P236" s="3">
        <f>SUMIF('cocina'!A:A,sala[[#This Row],[Número de Orden]],'cocina'!H:H)/(24*60)</f>
        <v>1.7361111111111112E-2</v>
      </c>
      <c r="Q236" s="3">
        <f>IF((sala[[#This Row],[Tiempo de Permanencia]]-sala[[#This Row],[Tiempo de Preparación]])&gt;0,sala[[#This Row],[Tiempo de Permanencia]]-sala[[#This Row],[Tiempo de Preparación]],0)</f>
        <v>8.4027777780849855E-2</v>
      </c>
      <c r="R236" s="10">
        <f>IF(sala[[#This Row],[Tiempo de degustación]]&gt;0,1,0)</f>
        <v>1</v>
      </c>
      <c r="S236" s="1" t="str">
        <f>WEEKDAY(sala[[#This Row],[Fecha de Factura]],11)&amp;". "&amp;TEXT(sala[[#This Row],[Fecha de Factura]],"dddd")</f>
        <v>7. domingo</v>
      </c>
      <c r="T236" s="4">
        <f>SUMIF('cocina'!A:A,sala[[#This Row],[Número de Orden]],'cocina'!G:G)</f>
        <v>1</v>
      </c>
      <c r="U236" s="4">
        <f>sala[[#This Row],[Tiempo de Preparación]]*24</f>
        <v>0.41666666666666669</v>
      </c>
      <c r="V236">
        <f>sala[[#This Row],[Cobrada]]*sala[[#This Row],[Monto Total de la Cuenta]]</f>
        <v>33</v>
      </c>
      <c r="W236" s="4">
        <f>sala[[#This Row],[Tiempo de Permanencia]]*24</f>
        <v>2.433333333407063</v>
      </c>
    </row>
    <row r="237" spans="1:23" x14ac:dyDescent="0.25">
      <c r="A237">
        <v>12</v>
      </c>
      <c r="B237" s="1" t="s">
        <v>272</v>
      </c>
      <c r="C237">
        <v>2</v>
      </c>
      <c r="D237" s="2">
        <v>45018.036111111112</v>
      </c>
      <c r="E237" s="2">
        <v>45018.101388888892</v>
      </c>
      <c r="F237" s="1" t="s">
        <v>13</v>
      </c>
      <c r="G237" s="1" t="s">
        <v>14</v>
      </c>
      <c r="H237" s="1" t="s">
        <v>25</v>
      </c>
      <c r="I237">
        <v>39.81</v>
      </c>
      <c r="J237" s="1" t="s">
        <v>26</v>
      </c>
      <c r="K237">
        <v>236</v>
      </c>
      <c r="L237" s="1" t="s">
        <v>69</v>
      </c>
      <c r="M237" s="1">
        <f>SUMIF('cocina'!A:A,sala[[#This Row],[Número de Orden]],'cocina'!K:K)</f>
        <v>255</v>
      </c>
      <c r="N237" s="2">
        <f>sala[[#This Row],[Hora de Salida]]</f>
        <v>45018.101388888892</v>
      </c>
      <c r="O237" s="3">
        <f>IF(sala[[#This Row],[Estado de la Mesa]]="Ocupada",sala[[#This Row],[Hora de Salida]]-sala[[#This Row],[Hora de Llegada]]+15/(24*60),sala[[#This Row],[Hora de Salida]]-sala[[#This Row],[Hora de Llegada]])</f>
        <v>6.5277777779556345E-2</v>
      </c>
      <c r="P237" s="3">
        <f>SUMIF('cocina'!A:A,sala[[#This Row],[Número de Orden]],'cocina'!H:H)/(24*60)</f>
        <v>7.013888888888889E-2</v>
      </c>
      <c r="Q237" s="3">
        <f>IF((sala[[#This Row],[Tiempo de Permanencia]]-sala[[#This Row],[Tiempo de Preparación]])&gt;0,sala[[#This Row],[Tiempo de Permanencia]]-sala[[#This Row],[Tiempo de Preparación]],0)</f>
        <v>0</v>
      </c>
      <c r="R237" s="10">
        <f>IF(sala[[#This Row],[Tiempo de degustación]]&gt;0,1,0)</f>
        <v>0</v>
      </c>
      <c r="S237" s="1" t="str">
        <f>WEEKDAY(sala[[#This Row],[Fecha de Factura]],11)&amp;". "&amp;TEXT(sala[[#This Row],[Fecha de Factura]],"dddd")</f>
        <v>7. domingo</v>
      </c>
      <c r="T237" s="4">
        <f>SUMIF('cocina'!A:A,sala[[#This Row],[Número de Orden]],'cocina'!G:G)</f>
        <v>8</v>
      </c>
      <c r="U237" s="4">
        <f>sala[[#This Row],[Tiempo de Preparación]]*24</f>
        <v>1.6833333333333333</v>
      </c>
      <c r="V237">
        <f>sala[[#This Row],[Cobrada]]*sala[[#This Row],[Monto Total de la Cuenta]]</f>
        <v>0</v>
      </c>
      <c r="W237" s="4">
        <f>sala[[#This Row],[Tiempo de Permanencia]]*24</f>
        <v>1.5666666667093523</v>
      </c>
    </row>
    <row r="238" spans="1:23" x14ac:dyDescent="0.25">
      <c r="A238">
        <v>4</v>
      </c>
      <c r="B238" s="1" t="s">
        <v>224</v>
      </c>
      <c r="C238">
        <v>6</v>
      </c>
      <c r="D238" s="2">
        <v>45018.114583333336</v>
      </c>
      <c r="E238" s="2">
        <v>45018.25</v>
      </c>
      <c r="F238" s="1" t="s">
        <v>24</v>
      </c>
      <c r="G238" s="1" t="s">
        <v>14</v>
      </c>
      <c r="H238" s="1" t="s">
        <v>25</v>
      </c>
      <c r="I238">
        <v>13.15</v>
      </c>
      <c r="J238" s="1" t="s">
        <v>38</v>
      </c>
      <c r="K238">
        <v>237</v>
      </c>
      <c r="L238" s="1" t="s">
        <v>33</v>
      </c>
      <c r="M238" s="1">
        <f>SUMIF('cocina'!A:A,sala[[#This Row],[Número de Orden]],'cocina'!K:K)</f>
        <v>106</v>
      </c>
      <c r="N238" s="2">
        <f>sala[[#This Row],[Hora de Salida]]</f>
        <v>45018.25</v>
      </c>
      <c r="O238" s="3">
        <f>IF(sala[[#This Row],[Estado de la Mesa]]="Ocupada",sala[[#This Row],[Hora de Salida]]-sala[[#This Row],[Hora de Llegada]]+15/(24*60),sala[[#This Row],[Hora de Salida]]-sala[[#This Row],[Hora de Llegada]])</f>
        <v>0.145833333330908</v>
      </c>
      <c r="P238" s="3">
        <f>SUMIF('cocina'!A:A,sala[[#This Row],[Número de Orden]],'cocina'!H:H)/(24*60)</f>
        <v>2.5694444444444443E-2</v>
      </c>
      <c r="Q238" s="3">
        <f>IF((sala[[#This Row],[Tiempo de Permanencia]]-sala[[#This Row],[Tiempo de Preparación]])&gt;0,sala[[#This Row],[Tiempo de Permanencia]]-sala[[#This Row],[Tiempo de Preparación]],0)</f>
        <v>0.12013888888646357</v>
      </c>
      <c r="R238" s="10">
        <f>IF(sala[[#This Row],[Tiempo de degustación]]&gt;0,1,0)</f>
        <v>1</v>
      </c>
      <c r="S238" s="1" t="str">
        <f>WEEKDAY(sala[[#This Row],[Fecha de Factura]],11)&amp;". "&amp;TEXT(sala[[#This Row],[Fecha de Factura]],"dddd")</f>
        <v>7. domingo</v>
      </c>
      <c r="T238" s="4">
        <f>SUMIF('cocina'!A:A,sala[[#This Row],[Número de Orden]],'cocina'!G:G)</f>
        <v>4</v>
      </c>
      <c r="U238" s="4">
        <f>sala[[#This Row],[Tiempo de Preparación]]*24</f>
        <v>0.6166666666666667</v>
      </c>
      <c r="V238">
        <f>sala[[#This Row],[Cobrada]]*sala[[#This Row],[Monto Total de la Cuenta]]</f>
        <v>106</v>
      </c>
      <c r="W238" s="4">
        <f>sala[[#This Row],[Tiempo de Permanencia]]*24</f>
        <v>3.4999999999417923</v>
      </c>
    </row>
    <row r="239" spans="1:23" x14ac:dyDescent="0.25">
      <c r="A239">
        <v>13</v>
      </c>
      <c r="B239" s="1" t="s">
        <v>273</v>
      </c>
      <c r="C239">
        <v>6</v>
      </c>
      <c r="D239" s="2">
        <v>45018.095138888886</v>
      </c>
      <c r="E239" s="2">
        <v>45018.205555555556</v>
      </c>
      <c r="F239" s="1" t="s">
        <v>24</v>
      </c>
      <c r="G239" s="1" t="s">
        <v>20</v>
      </c>
      <c r="H239" s="1" t="s">
        <v>25</v>
      </c>
      <c r="I239">
        <v>33.020000000000003</v>
      </c>
      <c r="J239" s="1" t="s">
        <v>26</v>
      </c>
      <c r="K239">
        <v>238</v>
      </c>
      <c r="L239" s="1" t="s">
        <v>27</v>
      </c>
      <c r="M239" s="1">
        <f>SUMIF('cocina'!A:A,sala[[#This Row],[Número de Orden]],'cocina'!K:K)</f>
        <v>72</v>
      </c>
      <c r="N239" s="2">
        <f>sala[[#This Row],[Hora de Salida]]</f>
        <v>45018.205555555556</v>
      </c>
      <c r="O239" s="3">
        <f>IF(sala[[#This Row],[Estado de la Mesa]]="Ocupada",sala[[#This Row],[Hora de Salida]]-sala[[#This Row],[Hora de Llegada]]+15/(24*60),sala[[#This Row],[Hora de Salida]]-sala[[#This Row],[Hora de Llegada]])</f>
        <v>0.11041666667006211</v>
      </c>
      <c r="P239" s="3">
        <f>SUMIF('cocina'!A:A,sala[[#This Row],[Número de Orden]],'cocina'!H:H)/(24*60)</f>
        <v>3.125E-2</v>
      </c>
      <c r="Q239" s="3">
        <f>IF((sala[[#This Row],[Tiempo de Permanencia]]-sala[[#This Row],[Tiempo de Preparación]])&gt;0,sala[[#This Row],[Tiempo de Permanencia]]-sala[[#This Row],[Tiempo de Preparación]],0)</f>
        <v>7.9166666670062114E-2</v>
      </c>
      <c r="R239" s="10">
        <f>IF(sala[[#This Row],[Tiempo de degustación]]&gt;0,1,0)</f>
        <v>1</v>
      </c>
      <c r="S239" s="1" t="str">
        <f>WEEKDAY(sala[[#This Row],[Fecha de Factura]],11)&amp;". "&amp;TEXT(sala[[#This Row],[Fecha de Factura]],"dddd")</f>
        <v>7. domingo</v>
      </c>
      <c r="T239" s="4">
        <f>SUMIF('cocina'!A:A,sala[[#This Row],[Número de Orden]],'cocina'!G:G)</f>
        <v>2</v>
      </c>
      <c r="U239" s="4">
        <f>sala[[#This Row],[Tiempo de Preparación]]*24</f>
        <v>0.75</v>
      </c>
      <c r="V239">
        <f>sala[[#This Row],[Cobrada]]*sala[[#This Row],[Monto Total de la Cuenta]]</f>
        <v>72</v>
      </c>
      <c r="W239" s="4">
        <f>sala[[#This Row],[Tiempo de Permanencia]]*24</f>
        <v>2.6500000000814907</v>
      </c>
    </row>
    <row r="240" spans="1:23" x14ac:dyDescent="0.25">
      <c r="A240">
        <v>12</v>
      </c>
      <c r="B240" s="1" t="s">
        <v>274</v>
      </c>
      <c r="C240">
        <v>6</v>
      </c>
      <c r="D240" s="2">
        <v>45018.115277777775</v>
      </c>
      <c r="E240" s="2">
        <v>45018.254861111112</v>
      </c>
      <c r="F240" s="1" t="s">
        <v>32</v>
      </c>
      <c r="G240" s="1" t="s">
        <v>14</v>
      </c>
      <c r="H240" s="1" t="s">
        <v>21</v>
      </c>
      <c r="I240">
        <v>11.76</v>
      </c>
      <c r="J240" s="1" t="s">
        <v>16</v>
      </c>
      <c r="K240">
        <v>239</v>
      </c>
      <c r="L240" s="1" t="s">
        <v>27</v>
      </c>
      <c r="M240" s="1">
        <f>SUMIF('cocina'!A:A,sala[[#This Row],[Número de Orden]],'cocina'!K:K)</f>
        <v>74</v>
      </c>
      <c r="N240" s="2">
        <f>sala[[#This Row],[Hora de Salida]]</f>
        <v>45018.254861111112</v>
      </c>
      <c r="O240" s="3">
        <f>IF(sala[[#This Row],[Estado de la Mesa]]="Ocupada",sala[[#This Row],[Hora de Salida]]-sala[[#This Row],[Hora de Llegada]]+15/(24*60),sala[[#This Row],[Hora de Salida]]-sala[[#This Row],[Hora de Llegada]])</f>
        <v>0.13958333333721384</v>
      </c>
      <c r="P240" s="3">
        <f>SUMIF('cocina'!A:A,sala[[#This Row],[Número de Orden]],'cocina'!H:H)/(24*60)</f>
        <v>5.0694444444444445E-2</v>
      </c>
      <c r="Q240" s="3">
        <f>IF((sala[[#This Row],[Tiempo de Permanencia]]-sala[[#This Row],[Tiempo de Preparación]])&gt;0,sala[[#This Row],[Tiempo de Permanencia]]-sala[[#This Row],[Tiempo de Preparación]],0)</f>
        <v>8.8888888892769399E-2</v>
      </c>
      <c r="R240" s="10">
        <f>IF(sala[[#This Row],[Tiempo de degustación]]&gt;0,1,0)</f>
        <v>1</v>
      </c>
      <c r="S240" s="1" t="str">
        <f>WEEKDAY(sala[[#This Row],[Fecha de Factura]],11)&amp;". "&amp;TEXT(sala[[#This Row],[Fecha de Factura]],"dddd")</f>
        <v>7. domingo</v>
      </c>
      <c r="T240" s="4">
        <f>SUMIF('cocina'!A:A,sala[[#This Row],[Número de Orden]],'cocina'!G:G)</f>
        <v>3</v>
      </c>
      <c r="U240" s="4">
        <f>sala[[#This Row],[Tiempo de Preparación]]*24</f>
        <v>1.2166666666666668</v>
      </c>
      <c r="V240">
        <f>sala[[#This Row],[Cobrada]]*sala[[#This Row],[Monto Total de la Cuenta]]</f>
        <v>74</v>
      </c>
      <c r="W240" s="4">
        <f>sala[[#This Row],[Tiempo de Permanencia]]*24</f>
        <v>3.3500000000931323</v>
      </c>
    </row>
    <row r="241" spans="1:23" x14ac:dyDescent="0.25">
      <c r="A241">
        <v>9</v>
      </c>
      <c r="B241" s="1" t="s">
        <v>275</v>
      </c>
      <c r="C241">
        <v>1</v>
      </c>
      <c r="D241" s="2">
        <v>45018.011111111111</v>
      </c>
      <c r="E241" s="2">
        <v>45018.131944444445</v>
      </c>
      <c r="F241" s="1" t="s">
        <v>13</v>
      </c>
      <c r="G241" s="1" t="s">
        <v>14</v>
      </c>
      <c r="H241" s="1" t="s">
        <v>15</v>
      </c>
      <c r="I241">
        <v>33.81</v>
      </c>
      <c r="J241" s="1" t="s">
        <v>26</v>
      </c>
      <c r="K241">
        <v>240</v>
      </c>
      <c r="L241" s="1" t="s">
        <v>33</v>
      </c>
      <c r="M241" s="1">
        <f>SUMIF('cocina'!A:A,sala[[#This Row],[Número de Orden]],'cocina'!K:K)</f>
        <v>294</v>
      </c>
      <c r="N241" s="2">
        <f>sala[[#This Row],[Hora de Salida]]</f>
        <v>45018.131944444445</v>
      </c>
      <c r="O241" s="3">
        <f>IF(sala[[#This Row],[Estado de la Mesa]]="Ocupada",sala[[#This Row],[Hora de Salida]]-sala[[#This Row],[Hora de Llegada]]+15/(24*60),sala[[#This Row],[Hora de Salida]]-sala[[#This Row],[Hora de Llegada]])</f>
        <v>0.12083333333430346</v>
      </c>
      <c r="P241" s="3">
        <f>SUMIF('cocina'!A:A,sala[[#This Row],[Número de Orden]],'cocina'!H:H)/(24*60)</f>
        <v>8.9583333333333334E-2</v>
      </c>
      <c r="Q241" s="3">
        <f>IF((sala[[#This Row],[Tiempo de Permanencia]]-sala[[#This Row],[Tiempo de Preparación]])&gt;0,sala[[#This Row],[Tiempo de Permanencia]]-sala[[#This Row],[Tiempo de Preparación]],0)</f>
        <v>3.1250000000970127E-2</v>
      </c>
      <c r="R241" s="10">
        <f>IF(sala[[#This Row],[Tiempo de degustación]]&gt;0,1,0)</f>
        <v>1</v>
      </c>
      <c r="S241" s="1" t="str">
        <f>WEEKDAY(sala[[#This Row],[Fecha de Factura]],11)&amp;". "&amp;TEXT(sala[[#This Row],[Fecha de Factura]],"dddd")</f>
        <v>7. domingo</v>
      </c>
      <c r="T241" s="4">
        <f>SUMIF('cocina'!A:A,sala[[#This Row],[Número de Orden]],'cocina'!G:G)</f>
        <v>11</v>
      </c>
      <c r="U241" s="4">
        <f>sala[[#This Row],[Tiempo de Preparación]]*24</f>
        <v>2.15</v>
      </c>
      <c r="V241">
        <f>sala[[#This Row],[Cobrada]]*sala[[#This Row],[Monto Total de la Cuenta]]</f>
        <v>294</v>
      </c>
      <c r="W241" s="4">
        <f>sala[[#This Row],[Tiempo de Permanencia]]*24</f>
        <v>2.9000000000232831</v>
      </c>
    </row>
    <row r="242" spans="1:23" x14ac:dyDescent="0.25">
      <c r="A242">
        <v>12</v>
      </c>
      <c r="B242" s="1" t="s">
        <v>276</v>
      </c>
      <c r="C242">
        <v>4</v>
      </c>
      <c r="D242" s="2">
        <v>45018.00277777778</v>
      </c>
      <c r="E242" s="2">
        <v>45018.044444444444</v>
      </c>
      <c r="F242" s="1" t="s">
        <v>29</v>
      </c>
      <c r="G242" s="1" t="s">
        <v>14</v>
      </c>
      <c r="H242" s="1" t="s">
        <v>25</v>
      </c>
      <c r="I242">
        <v>38.97</v>
      </c>
      <c r="J242" s="1" t="s">
        <v>38</v>
      </c>
      <c r="K242">
        <v>241</v>
      </c>
      <c r="L242" s="1" t="s">
        <v>27</v>
      </c>
      <c r="M242" s="1">
        <f>SUMIF('cocina'!A:A,sala[[#This Row],[Número de Orden]],'cocina'!K:K)</f>
        <v>18</v>
      </c>
      <c r="N242" s="2">
        <f>sala[[#This Row],[Hora de Salida]]</f>
        <v>45018.044444444444</v>
      </c>
      <c r="O242" s="3">
        <f>IF(sala[[#This Row],[Estado de la Mesa]]="Ocupada",sala[[#This Row],[Hora de Salida]]-sala[[#This Row],[Hora de Llegada]]+15/(24*60),sala[[#This Row],[Hora de Salida]]-sala[[#This Row],[Hora de Llegada]])</f>
        <v>5.2083333330908012E-2</v>
      </c>
      <c r="P242" s="3">
        <f>SUMIF('cocina'!A:A,sala[[#This Row],[Número de Orden]],'cocina'!H:H)/(24*60)</f>
        <v>7.6388888888888886E-3</v>
      </c>
      <c r="Q242" s="3">
        <f>IF((sala[[#This Row],[Tiempo de Permanencia]]-sala[[#This Row],[Tiempo de Preparación]])&gt;0,sala[[#This Row],[Tiempo de Permanencia]]-sala[[#This Row],[Tiempo de Preparación]],0)</f>
        <v>4.4444444442019122E-2</v>
      </c>
      <c r="R242" s="10">
        <f>IF(sala[[#This Row],[Tiempo de degustación]]&gt;0,1,0)</f>
        <v>1</v>
      </c>
      <c r="S242" s="1" t="str">
        <f>WEEKDAY(sala[[#This Row],[Fecha de Factura]],11)&amp;". "&amp;TEXT(sala[[#This Row],[Fecha de Factura]],"dddd")</f>
        <v>7. domingo</v>
      </c>
      <c r="T242" s="4">
        <f>SUMIF('cocina'!A:A,sala[[#This Row],[Número de Orden]],'cocina'!G:G)</f>
        <v>1</v>
      </c>
      <c r="U242" s="4">
        <f>sala[[#This Row],[Tiempo de Preparación]]*24</f>
        <v>0.18333333333333332</v>
      </c>
      <c r="V242">
        <f>sala[[#This Row],[Cobrada]]*sala[[#This Row],[Monto Total de la Cuenta]]</f>
        <v>18</v>
      </c>
      <c r="W242" s="4">
        <f>sala[[#This Row],[Tiempo de Permanencia]]*24</f>
        <v>1.2499999999417923</v>
      </c>
    </row>
    <row r="243" spans="1:23" x14ac:dyDescent="0.25">
      <c r="A243">
        <v>12</v>
      </c>
      <c r="B243" s="1" t="s">
        <v>277</v>
      </c>
      <c r="C243">
        <v>2</v>
      </c>
      <c r="D243" s="2">
        <v>45018.154166666667</v>
      </c>
      <c r="E243" s="2">
        <v>45018.214583333334</v>
      </c>
      <c r="F243" s="1" t="s">
        <v>24</v>
      </c>
      <c r="G243" s="1" t="s">
        <v>14</v>
      </c>
      <c r="H243" s="1" t="s">
        <v>25</v>
      </c>
      <c r="I243">
        <v>31.29</v>
      </c>
      <c r="J243" s="1" t="s">
        <v>16</v>
      </c>
      <c r="K243">
        <v>242</v>
      </c>
      <c r="L243" s="1" t="s">
        <v>39</v>
      </c>
      <c r="M243" s="1">
        <f>SUMIF('cocina'!A:A,sala[[#This Row],[Número de Orden]],'cocina'!K:K)</f>
        <v>134</v>
      </c>
      <c r="N243" s="2">
        <f>sala[[#This Row],[Hora de Salida]]</f>
        <v>45018.214583333334</v>
      </c>
      <c r="O243" s="3">
        <f>IF(sala[[#This Row],[Estado de la Mesa]]="Ocupada",sala[[#This Row],[Hora de Salida]]-sala[[#This Row],[Hora de Llegada]]+15/(24*60),sala[[#This Row],[Hora de Salida]]-sala[[#This Row],[Hora de Llegada]])</f>
        <v>6.0416666667151731E-2</v>
      </c>
      <c r="P243" s="3">
        <f>SUMIF('cocina'!A:A,sala[[#This Row],[Número de Orden]],'cocina'!H:H)/(24*60)</f>
        <v>6.8750000000000006E-2</v>
      </c>
      <c r="Q243" s="3">
        <f>IF((sala[[#This Row],[Tiempo de Permanencia]]-sala[[#This Row],[Tiempo de Preparación]])&gt;0,sala[[#This Row],[Tiempo de Permanencia]]-sala[[#This Row],[Tiempo de Preparación]],0)</f>
        <v>0</v>
      </c>
      <c r="R243" s="10">
        <f>IF(sala[[#This Row],[Tiempo de degustación]]&gt;0,1,0)</f>
        <v>0</v>
      </c>
      <c r="S243" s="1" t="str">
        <f>WEEKDAY(sala[[#This Row],[Fecha de Factura]],11)&amp;". "&amp;TEXT(sala[[#This Row],[Fecha de Factura]],"dddd")</f>
        <v>7. domingo</v>
      </c>
      <c r="T243" s="4">
        <f>SUMIF('cocina'!A:A,sala[[#This Row],[Número de Orden]],'cocina'!G:G)</f>
        <v>5</v>
      </c>
      <c r="U243" s="4">
        <f>sala[[#This Row],[Tiempo de Preparación]]*24</f>
        <v>1.6500000000000001</v>
      </c>
      <c r="V243">
        <f>sala[[#This Row],[Cobrada]]*sala[[#This Row],[Monto Total de la Cuenta]]</f>
        <v>0</v>
      </c>
      <c r="W243" s="4">
        <f>sala[[#This Row],[Tiempo de Permanencia]]*24</f>
        <v>1.4500000000116415</v>
      </c>
    </row>
    <row r="244" spans="1:23" x14ac:dyDescent="0.25">
      <c r="A244">
        <v>4</v>
      </c>
      <c r="B244" s="1" t="s">
        <v>278</v>
      </c>
      <c r="C244">
        <v>4</v>
      </c>
      <c r="D244" s="2">
        <v>45018.029166666667</v>
      </c>
      <c r="E244" s="2">
        <v>45018.174305555556</v>
      </c>
      <c r="F244" s="1" t="s">
        <v>24</v>
      </c>
      <c r="G244" s="1" t="s">
        <v>14</v>
      </c>
      <c r="H244" s="1" t="s">
        <v>25</v>
      </c>
      <c r="I244">
        <v>21.45</v>
      </c>
      <c r="J244" s="1" t="s">
        <v>26</v>
      </c>
      <c r="K244">
        <v>243</v>
      </c>
      <c r="L244" s="1" t="s">
        <v>17</v>
      </c>
      <c r="M244" s="1">
        <f>SUMIF('cocina'!A:A,sala[[#This Row],[Número de Orden]],'cocina'!K:K)</f>
        <v>120</v>
      </c>
      <c r="N244" s="2">
        <f>sala[[#This Row],[Hora de Salida]]</f>
        <v>45018.174305555556</v>
      </c>
      <c r="O244" s="3">
        <f>IF(sala[[#This Row],[Estado de la Mesa]]="Ocupada",sala[[#This Row],[Hora de Salida]]-sala[[#This Row],[Hora de Llegada]]+15/(24*60),sala[[#This Row],[Hora de Salida]]-sala[[#This Row],[Hora de Llegada]])</f>
        <v>0.14513888888905058</v>
      </c>
      <c r="P244" s="3">
        <f>SUMIF('cocina'!A:A,sala[[#This Row],[Número de Orden]],'cocina'!H:H)/(24*60)</f>
        <v>1.5277777777777777E-2</v>
      </c>
      <c r="Q244" s="3">
        <f>IF((sala[[#This Row],[Tiempo de Permanencia]]-sala[[#This Row],[Tiempo de Preparación]])&gt;0,sala[[#This Row],[Tiempo de Permanencia]]-sala[[#This Row],[Tiempo de Preparación]],0)</f>
        <v>0.1298611111112728</v>
      </c>
      <c r="R244" s="10">
        <f>IF(sala[[#This Row],[Tiempo de degustación]]&gt;0,1,0)</f>
        <v>1</v>
      </c>
      <c r="S244" s="1" t="str">
        <f>WEEKDAY(sala[[#This Row],[Fecha de Factura]],11)&amp;". "&amp;TEXT(sala[[#This Row],[Fecha de Factura]],"dddd")</f>
        <v>7. domingo</v>
      </c>
      <c r="T244" s="4">
        <f>SUMIF('cocina'!A:A,sala[[#This Row],[Número de Orden]],'cocina'!G:G)</f>
        <v>3</v>
      </c>
      <c r="U244" s="4">
        <f>sala[[#This Row],[Tiempo de Preparación]]*24</f>
        <v>0.36666666666666664</v>
      </c>
      <c r="V244">
        <f>sala[[#This Row],[Cobrada]]*sala[[#This Row],[Monto Total de la Cuenta]]</f>
        <v>120</v>
      </c>
      <c r="W244" s="4">
        <f>sala[[#This Row],[Tiempo de Permanencia]]*24</f>
        <v>3.4833333333372138</v>
      </c>
    </row>
    <row r="245" spans="1:23" x14ac:dyDescent="0.25">
      <c r="A245">
        <v>17</v>
      </c>
      <c r="B245" s="1" t="s">
        <v>99</v>
      </c>
      <c r="C245">
        <v>6</v>
      </c>
      <c r="D245" s="2">
        <v>45018.155555555553</v>
      </c>
      <c r="E245" s="2">
        <v>45018.250694444447</v>
      </c>
      <c r="F245" s="1" t="s">
        <v>13</v>
      </c>
      <c r="G245" s="1" t="s">
        <v>14</v>
      </c>
      <c r="H245" s="1" t="s">
        <v>21</v>
      </c>
      <c r="I245">
        <v>17.649999999999999</v>
      </c>
      <c r="J245" s="1" t="s">
        <v>16</v>
      </c>
      <c r="K245">
        <v>244</v>
      </c>
      <c r="L245" s="1" t="s">
        <v>33</v>
      </c>
      <c r="M245" s="1">
        <f>SUMIF('cocina'!A:A,sala[[#This Row],[Número de Orden]],'cocina'!K:K)</f>
        <v>158</v>
      </c>
      <c r="N245" s="2">
        <f>sala[[#This Row],[Hora de Salida]]</f>
        <v>45018.250694444447</v>
      </c>
      <c r="O245" s="3">
        <f>IF(sala[[#This Row],[Estado de la Mesa]]="Ocupada",sala[[#This Row],[Hora de Salida]]-sala[[#This Row],[Hora de Llegada]]+15/(24*60),sala[[#This Row],[Hora de Salida]]-sala[[#This Row],[Hora de Llegada]])</f>
        <v>9.5138888893416151E-2</v>
      </c>
      <c r="P245" s="3">
        <f>SUMIF('cocina'!A:A,sala[[#This Row],[Número de Orden]],'cocina'!H:H)/(24*60)</f>
        <v>6.1805555555555558E-2</v>
      </c>
      <c r="Q245" s="3">
        <f>IF((sala[[#This Row],[Tiempo de Permanencia]]-sala[[#This Row],[Tiempo de Preparación]])&gt;0,sala[[#This Row],[Tiempo de Permanencia]]-sala[[#This Row],[Tiempo de Preparación]],0)</f>
        <v>3.3333333337860593E-2</v>
      </c>
      <c r="R245" s="10">
        <f>IF(sala[[#This Row],[Tiempo de degustación]]&gt;0,1,0)</f>
        <v>1</v>
      </c>
      <c r="S245" s="1" t="str">
        <f>WEEKDAY(sala[[#This Row],[Fecha de Factura]],11)&amp;". "&amp;TEXT(sala[[#This Row],[Fecha de Factura]],"dddd")</f>
        <v>7. domingo</v>
      </c>
      <c r="T245" s="4">
        <f>SUMIF('cocina'!A:A,sala[[#This Row],[Número de Orden]],'cocina'!G:G)</f>
        <v>5</v>
      </c>
      <c r="U245" s="4">
        <f>sala[[#This Row],[Tiempo de Preparación]]*24</f>
        <v>1.4833333333333334</v>
      </c>
      <c r="V245">
        <f>sala[[#This Row],[Cobrada]]*sala[[#This Row],[Monto Total de la Cuenta]]</f>
        <v>158</v>
      </c>
      <c r="W245" s="4">
        <f>sala[[#This Row],[Tiempo de Permanencia]]*24</f>
        <v>2.2833333334419876</v>
      </c>
    </row>
    <row r="246" spans="1:23" x14ac:dyDescent="0.25">
      <c r="A246">
        <v>11</v>
      </c>
      <c r="B246" s="1" t="s">
        <v>279</v>
      </c>
      <c r="C246">
        <v>1</v>
      </c>
      <c r="D246" s="2">
        <v>45018.146527777775</v>
      </c>
      <c r="E246" s="2">
        <v>45018.289583333331</v>
      </c>
      <c r="F246" s="1" t="s">
        <v>19</v>
      </c>
      <c r="G246" s="1" t="s">
        <v>14</v>
      </c>
      <c r="H246" s="1" t="s">
        <v>25</v>
      </c>
      <c r="I246">
        <v>14.82</v>
      </c>
      <c r="J246" s="1" t="s">
        <v>16</v>
      </c>
      <c r="K246">
        <v>245</v>
      </c>
      <c r="L246" s="1" t="s">
        <v>42</v>
      </c>
      <c r="M246" s="1">
        <f>SUMIF('cocina'!A:A,sala[[#This Row],[Número de Orden]],'cocina'!K:K)</f>
        <v>273</v>
      </c>
      <c r="N246" s="2">
        <f>sala[[#This Row],[Hora de Salida]]</f>
        <v>45018.289583333331</v>
      </c>
      <c r="O246" s="3">
        <f>IF(sala[[#This Row],[Estado de la Mesa]]="Ocupada",sala[[#This Row],[Hora de Salida]]-sala[[#This Row],[Hora de Llegada]]+15/(24*60),sala[[#This Row],[Hora de Salida]]-sala[[#This Row],[Hora de Llegada]])</f>
        <v>0.14305555555620231</v>
      </c>
      <c r="P246" s="3">
        <f>SUMIF('cocina'!A:A,sala[[#This Row],[Número de Orden]],'cocina'!H:H)/(24*60)</f>
        <v>8.0555555555555561E-2</v>
      </c>
      <c r="Q246" s="3">
        <f>IF((sala[[#This Row],[Tiempo de Permanencia]]-sala[[#This Row],[Tiempo de Preparación]])&gt;0,sala[[#This Row],[Tiempo de Permanencia]]-sala[[#This Row],[Tiempo de Preparación]],0)</f>
        <v>6.2500000000646747E-2</v>
      </c>
      <c r="R246" s="10">
        <f>IF(sala[[#This Row],[Tiempo de degustación]]&gt;0,1,0)</f>
        <v>1</v>
      </c>
      <c r="S246" s="1" t="str">
        <f>WEEKDAY(sala[[#This Row],[Fecha de Factura]],11)&amp;". "&amp;TEXT(sala[[#This Row],[Fecha de Factura]],"dddd")</f>
        <v>7. domingo</v>
      </c>
      <c r="T246" s="4">
        <f>SUMIF('cocina'!A:A,sala[[#This Row],[Número de Orden]],'cocina'!G:G)</f>
        <v>9</v>
      </c>
      <c r="U246" s="4">
        <f>sala[[#This Row],[Tiempo de Preparación]]*24</f>
        <v>1.9333333333333336</v>
      </c>
      <c r="V246">
        <f>sala[[#This Row],[Cobrada]]*sala[[#This Row],[Monto Total de la Cuenta]]</f>
        <v>273</v>
      </c>
      <c r="W246" s="4">
        <f>sala[[#This Row],[Tiempo de Permanencia]]*24</f>
        <v>3.4333333333488554</v>
      </c>
    </row>
    <row r="247" spans="1:23" x14ac:dyDescent="0.25">
      <c r="A247">
        <v>2</v>
      </c>
      <c r="B247" s="1" t="s">
        <v>277</v>
      </c>
      <c r="C247">
        <v>6</v>
      </c>
      <c r="D247" s="2">
        <v>45018.076388888891</v>
      </c>
      <c r="E247" s="2">
        <v>45018.17291666667</v>
      </c>
      <c r="F247" s="1" t="s">
        <v>24</v>
      </c>
      <c r="G247" s="1" t="s">
        <v>14</v>
      </c>
      <c r="H247" s="1" t="s">
        <v>25</v>
      </c>
      <c r="I247">
        <v>42.75</v>
      </c>
      <c r="J247" s="1" t="s">
        <v>26</v>
      </c>
      <c r="K247">
        <v>246</v>
      </c>
      <c r="L247" s="1" t="s">
        <v>42</v>
      </c>
      <c r="M247" s="1">
        <f>SUMIF('cocina'!A:A,sala[[#This Row],[Número de Orden]],'cocina'!K:K)</f>
        <v>327</v>
      </c>
      <c r="N247" s="2">
        <f>sala[[#This Row],[Hora de Salida]]</f>
        <v>45018.17291666667</v>
      </c>
      <c r="O247" s="3">
        <f>IF(sala[[#This Row],[Estado de la Mesa]]="Ocupada",sala[[#This Row],[Hora de Salida]]-sala[[#This Row],[Hora de Llegada]]+15/(24*60),sala[[#This Row],[Hora de Salida]]-sala[[#This Row],[Hora de Llegada]])</f>
        <v>9.6527777779556345E-2</v>
      </c>
      <c r="P247" s="3">
        <f>SUMIF('cocina'!A:A,sala[[#This Row],[Número de Orden]],'cocina'!H:H)/(24*60)</f>
        <v>0.10138888888888889</v>
      </c>
      <c r="Q247" s="3">
        <f>IF((sala[[#This Row],[Tiempo de Permanencia]]-sala[[#This Row],[Tiempo de Preparación]])&gt;0,sala[[#This Row],[Tiempo de Permanencia]]-sala[[#This Row],[Tiempo de Preparación]],0)</f>
        <v>0</v>
      </c>
      <c r="R247" s="10">
        <f>IF(sala[[#This Row],[Tiempo de degustación]]&gt;0,1,0)</f>
        <v>0</v>
      </c>
      <c r="S247" s="1" t="str">
        <f>WEEKDAY(sala[[#This Row],[Fecha de Factura]],11)&amp;". "&amp;TEXT(sala[[#This Row],[Fecha de Factura]],"dddd")</f>
        <v>7. domingo</v>
      </c>
      <c r="T247" s="4">
        <f>SUMIF('cocina'!A:A,sala[[#This Row],[Número de Orden]],'cocina'!G:G)</f>
        <v>11</v>
      </c>
      <c r="U247" s="4">
        <f>sala[[#This Row],[Tiempo de Preparación]]*24</f>
        <v>2.4333333333333336</v>
      </c>
      <c r="V247">
        <f>sala[[#This Row],[Cobrada]]*sala[[#This Row],[Monto Total de la Cuenta]]</f>
        <v>0</v>
      </c>
      <c r="W247" s="4">
        <f>sala[[#This Row],[Tiempo de Permanencia]]*24</f>
        <v>2.3166666667093523</v>
      </c>
    </row>
    <row r="248" spans="1:23" x14ac:dyDescent="0.25">
      <c r="A248">
        <v>11</v>
      </c>
      <c r="B248" s="1" t="s">
        <v>203</v>
      </c>
      <c r="C248">
        <v>6</v>
      </c>
      <c r="D248" s="2">
        <v>45018.106944444444</v>
      </c>
      <c r="E248" s="2">
        <v>45018.222916666666</v>
      </c>
      <c r="F248" s="1" t="s">
        <v>24</v>
      </c>
      <c r="G248" s="1" t="s">
        <v>14</v>
      </c>
      <c r="H248" s="1" t="s">
        <v>25</v>
      </c>
      <c r="I248">
        <v>49.07</v>
      </c>
      <c r="J248" s="1" t="s">
        <v>38</v>
      </c>
      <c r="K248">
        <v>247</v>
      </c>
      <c r="L248" s="1" t="s">
        <v>54</v>
      </c>
      <c r="M248" s="1">
        <f>SUMIF('cocina'!A:A,sala[[#This Row],[Número de Orden]],'cocina'!K:K)</f>
        <v>66</v>
      </c>
      <c r="N248" s="2">
        <f>sala[[#This Row],[Hora de Salida]]</f>
        <v>45018.222916666666</v>
      </c>
      <c r="O248" s="3">
        <f>IF(sala[[#This Row],[Estado de la Mesa]]="Ocupada",sala[[#This Row],[Hora de Salida]]-sala[[#This Row],[Hora de Llegada]]+15/(24*60),sala[[#This Row],[Hora de Salida]]-sala[[#This Row],[Hora de Llegada]])</f>
        <v>0.1263888888885655</v>
      </c>
      <c r="P248" s="3">
        <f>SUMIF('cocina'!A:A,sala[[#This Row],[Número de Orden]],'cocina'!H:H)/(24*60)</f>
        <v>4.0972222222222222E-2</v>
      </c>
      <c r="Q248" s="3">
        <f>IF((sala[[#This Row],[Tiempo de Permanencia]]-sala[[#This Row],[Tiempo de Preparación]])&gt;0,sala[[#This Row],[Tiempo de Permanencia]]-sala[[#This Row],[Tiempo de Preparación]],0)</f>
        <v>8.5416666666343288E-2</v>
      </c>
      <c r="R248" s="10">
        <f>IF(sala[[#This Row],[Tiempo de degustación]]&gt;0,1,0)</f>
        <v>1</v>
      </c>
      <c r="S248" s="1" t="str">
        <f>WEEKDAY(sala[[#This Row],[Fecha de Factura]],11)&amp;". "&amp;TEXT(sala[[#This Row],[Fecha de Factura]],"dddd")</f>
        <v>7. domingo</v>
      </c>
      <c r="T248" s="4">
        <f>SUMIF('cocina'!A:A,sala[[#This Row],[Número de Orden]],'cocina'!G:G)</f>
        <v>2</v>
      </c>
      <c r="U248" s="4">
        <f>sala[[#This Row],[Tiempo de Preparación]]*24</f>
        <v>0.98333333333333339</v>
      </c>
      <c r="V248">
        <f>sala[[#This Row],[Cobrada]]*sala[[#This Row],[Monto Total de la Cuenta]]</f>
        <v>66</v>
      </c>
      <c r="W248" s="4">
        <f>sala[[#This Row],[Tiempo de Permanencia]]*24</f>
        <v>3.0333333333255723</v>
      </c>
    </row>
    <row r="249" spans="1:23" x14ac:dyDescent="0.25">
      <c r="A249">
        <v>12</v>
      </c>
      <c r="B249" s="1" t="s">
        <v>280</v>
      </c>
      <c r="C249">
        <v>6</v>
      </c>
      <c r="D249" s="2">
        <v>45018.018055555556</v>
      </c>
      <c r="E249" s="2">
        <v>45018.095833333333</v>
      </c>
      <c r="F249" s="1" t="s">
        <v>24</v>
      </c>
      <c r="G249" s="1" t="s">
        <v>14</v>
      </c>
      <c r="H249" s="1" t="s">
        <v>15</v>
      </c>
      <c r="I249">
        <v>18.690000000000001</v>
      </c>
      <c r="J249" s="1" t="s">
        <v>38</v>
      </c>
      <c r="K249">
        <v>248</v>
      </c>
      <c r="L249" s="1" t="s">
        <v>57</v>
      </c>
      <c r="M249" s="1">
        <f>SUMIF('cocina'!A:A,sala[[#This Row],[Número de Orden]],'cocina'!K:K)</f>
        <v>225</v>
      </c>
      <c r="N249" s="2">
        <f>sala[[#This Row],[Hora de Salida]]</f>
        <v>45018.095833333333</v>
      </c>
      <c r="O249" s="3">
        <f>IF(sala[[#This Row],[Estado de la Mesa]]="Ocupada",sala[[#This Row],[Hora de Salida]]-sala[[#This Row],[Hora de Llegada]]+15/(24*60),sala[[#This Row],[Hora de Salida]]-sala[[#This Row],[Hora de Llegada]])</f>
        <v>8.8194444443312633E-2</v>
      </c>
      <c r="P249" s="3">
        <f>SUMIF('cocina'!A:A,sala[[#This Row],[Número de Orden]],'cocina'!H:H)/(24*60)</f>
        <v>8.3333333333333329E-2</v>
      </c>
      <c r="Q249" s="3">
        <f>IF((sala[[#This Row],[Tiempo de Permanencia]]-sala[[#This Row],[Tiempo de Preparación]])&gt;0,sala[[#This Row],[Tiempo de Permanencia]]-sala[[#This Row],[Tiempo de Preparación]],0)</f>
        <v>4.8611111099793047E-3</v>
      </c>
      <c r="R249" s="10">
        <f>IF(sala[[#This Row],[Tiempo de degustación]]&gt;0,1,0)</f>
        <v>1</v>
      </c>
      <c r="S249" s="1" t="str">
        <f>WEEKDAY(sala[[#This Row],[Fecha de Factura]],11)&amp;". "&amp;TEXT(sala[[#This Row],[Fecha de Factura]],"dddd")</f>
        <v>7. domingo</v>
      </c>
      <c r="T249" s="4">
        <f>SUMIF('cocina'!A:A,sala[[#This Row],[Número de Orden]],'cocina'!G:G)</f>
        <v>8</v>
      </c>
      <c r="U249" s="4">
        <f>sala[[#This Row],[Tiempo de Preparación]]*24</f>
        <v>2</v>
      </c>
      <c r="V249">
        <f>sala[[#This Row],[Cobrada]]*sala[[#This Row],[Monto Total de la Cuenta]]</f>
        <v>225</v>
      </c>
      <c r="W249" s="4">
        <f>sala[[#This Row],[Tiempo de Permanencia]]*24</f>
        <v>2.1166666666395031</v>
      </c>
    </row>
    <row r="250" spans="1:23" x14ac:dyDescent="0.25">
      <c r="A250">
        <v>8</v>
      </c>
      <c r="B250" s="1" t="s">
        <v>281</v>
      </c>
      <c r="C250">
        <v>6</v>
      </c>
      <c r="D250" s="2">
        <v>45018.040277777778</v>
      </c>
      <c r="E250" s="2">
        <v>45018.163194444445</v>
      </c>
      <c r="F250" s="1" t="s">
        <v>24</v>
      </c>
      <c r="G250" s="1" t="s">
        <v>35</v>
      </c>
      <c r="H250" s="1" t="s">
        <v>25</v>
      </c>
      <c r="I250">
        <v>47.71</v>
      </c>
      <c r="J250" s="1" t="s">
        <v>38</v>
      </c>
      <c r="K250">
        <v>249</v>
      </c>
      <c r="L250" s="1" t="s">
        <v>17</v>
      </c>
      <c r="M250" s="1">
        <f>SUMIF('cocina'!A:A,sala[[#This Row],[Número de Orden]],'cocina'!K:K)</f>
        <v>80</v>
      </c>
      <c r="N250" s="2">
        <f>sala[[#This Row],[Hora de Salida]]</f>
        <v>45018.163194444445</v>
      </c>
      <c r="O250" s="3">
        <f>IF(sala[[#This Row],[Estado de la Mesa]]="Ocupada",sala[[#This Row],[Hora de Salida]]-sala[[#This Row],[Hora de Llegada]]+15/(24*60),sala[[#This Row],[Hora de Salida]]-sala[[#This Row],[Hora de Llegada]])</f>
        <v>0.13333333333381839</v>
      </c>
      <c r="P250" s="3">
        <f>SUMIF('cocina'!A:A,sala[[#This Row],[Número de Orden]],'cocina'!H:H)/(24*60)</f>
        <v>7.5694444444444439E-2</v>
      </c>
      <c r="Q250" s="3">
        <f>IF((sala[[#This Row],[Tiempo de Permanencia]]-sala[[#This Row],[Tiempo de Preparación]])&gt;0,sala[[#This Row],[Tiempo de Permanencia]]-sala[[#This Row],[Tiempo de Preparación]],0)</f>
        <v>5.7638888889373949E-2</v>
      </c>
      <c r="R250" s="10">
        <f>IF(sala[[#This Row],[Tiempo de degustación]]&gt;0,1,0)</f>
        <v>1</v>
      </c>
      <c r="S250" s="1" t="str">
        <f>WEEKDAY(sala[[#This Row],[Fecha de Factura]],11)&amp;". "&amp;TEXT(sala[[#This Row],[Fecha de Factura]],"dddd")</f>
        <v>7. domingo</v>
      </c>
      <c r="T250" s="4">
        <f>SUMIF('cocina'!A:A,sala[[#This Row],[Número de Orden]],'cocina'!G:G)</f>
        <v>4</v>
      </c>
      <c r="U250" s="4">
        <f>sala[[#This Row],[Tiempo de Preparación]]*24</f>
        <v>1.8166666666666664</v>
      </c>
      <c r="V250">
        <f>sala[[#This Row],[Cobrada]]*sala[[#This Row],[Monto Total de la Cuenta]]</f>
        <v>80</v>
      </c>
      <c r="W250" s="4">
        <f>sala[[#This Row],[Tiempo de Permanencia]]*24</f>
        <v>3.2000000000116415</v>
      </c>
    </row>
    <row r="251" spans="1:23" x14ac:dyDescent="0.25">
      <c r="A251">
        <v>8</v>
      </c>
      <c r="B251" s="1" t="s">
        <v>282</v>
      </c>
      <c r="C251">
        <v>2</v>
      </c>
      <c r="D251" s="2">
        <v>45018.12222222222</v>
      </c>
      <c r="E251" s="2">
        <v>45018.272916666669</v>
      </c>
      <c r="F251" s="1" t="s">
        <v>32</v>
      </c>
      <c r="G251" s="1" t="s">
        <v>14</v>
      </c>
      <c r="H251" s="1" t="s">
        <v>25</v>
      </c>
      <c r="I251">
        <v>23.21</v>
      </c>
      <c r="J251" s="1" t="s">
        <v>26</v>
      </c>
      <c r="K251">
        <v>250</v>
      </c>
      <c r="L251" s="1" t="s">
        <v>17</v>
      </c>
      <c r="M251" s="1">
        <f>SUMIF('cocina'!A:A,sala[[#This Row],[Número de Orden]],'cocina'!K:K)</f>
        <v>20</v>
      </c>
      <c r="N251" s="2">
        <f>sala[[#This Row],[Hora de Salida]]</f>
        <v>45018.272916666669</v>
      </c>
      <c r="O251" s="3">
        <f>IF(sala[[#This Row],[Estado de la Mesa]]="Ocupada",sala[[#This Row],[Hora de Salida]]-sala[[#This Row],[Hora de Llegada]]+15/(24*60),sala[[#This Row],[Hora de Salida]]-sala[[#This Row],[Hora de Llegada]])</f>
        <v>0.15069444444816327</v>
      </c>
      <c r="P251" s="3">
        <f>SUMIF('cocina'!A:A,sala[[#This Row],[Número de Orden]],'cocina'!H:H)/(24*60)</f>
        <v>2.013888888888889E-2</v>
      </c>
      <c r="Q251" s="3">
        <f>IF((sala[[#This Row],[Tiempo de Permanencia]]-sala[[#This Row],[Tiempo de Preparación]])&gt;0,sala[[#This Row],[Tiempo de Permanencia]]-sala[[#This Row],[Tiempo de Preparación]],0)</f>
        <v>0.13055555555927437</v>
      </c>
      <c r="R251" s="10">
        <f>IF(sala[[#This Row],[Tiempo de degustación]]&gt;0,1,0)</f>
        <v>1</v>
      </c>
      <c r="S251" s="1" t="str">
        <f>WEEKDAY(sala[[#This Row],[Fecha de Factura]],11)&amp;". "&amp;TEXT(sala[[#This Row],[Fecha de Factura]],"dddd")</f>
        <v>7. domingo</v>
      </c>
      <c r="T251" s="4">
        <f>SUMIF('cocina'!A:A,sala[[#This Row],[Número de Orden]],'cocina'!G:G)</f>
        <v>1</v>
      </c>
      <c r="U251" s="4">
        <f>sala[[#This Row],[Tiempo de Preparación]]*24</f>
        <v>0.48333333333333339</v>
      </c>
      <c r="V251">
        <f>sala[[#This Row],[Cobrada]]*sala[[#This Row],[Monto Total de la Cuenta]]</f>
        <v>20</v>
      </c>
      <c r="W251" s="4">
        <f>sala[[#This Row],[Tiempo de Permanencia]]*24</f>
        <v>3.6166666667559184</v>
      </c>
    </row>
    <row r="252" spans="1:23" x14ac:dyDescent="0.25">
      <c r="A252">
        <v>12</v>
      </c>
      <c r="B252" s="1" t="s">
        <v>283</v>
      </c>
      <c r="C252">
        <v>6</v>
      </c>
      <c r="D252" s="2">
        <v>45018.055555555555</v>
      </c>
      <c r="E252" s="2">
        <v>45018.183333333334</v>
      </c>
      <c r="F252" s="1" t="s">
        <v>19</v>
      </c>
      <c r="G252" s="1" t="s">
        <v>14</v>
      </c>
      <c r="H252" s="1" t="s">
        <v>25</v>
      </c>
      <c r="I252">
        <v>13.69</v>
      </c>
      <c r="J252" s="1" t="s">
        <v>38</v>
      </c>
      <c r="K252">
        <v>251</v>
      </c>
      <c r="L252" s="1" t="s">
        <v>44</v>
      </c>
      <c r="M252" s="1">
        <f>SUMIF('cocina'!A:A,sala[[#This Row],[Número de Orden]],'cocina'!K:K)</f>
        <v>109</v>
      </c>
      <c r="N252" s="2">
        <f>sala[[#This Row],[Hora de Salida]]</f>
        <v>45018.183333333334</v>
      </c>
      <c r="O252" s="3">
        <f>IF(sala[[#This Row],[Estado de la Mesa]]="Ocupada",sala[[#This Row],[Hora de Salida]]-sala[[#This Row],[Hora de Llegada]]+15/(24*60),sala[[#This Row],[Hora de Salida]]-sala[[#This Row],[Hora de Llegada]])</f>
        <v>0.138194444446223</v>
      </c>
      <c r="P252" s="3">
        <f>SUMIF('cocina'!A:A,sala[[#This Row],[Número de Orden]],'cocina'!H:H)/(24*60)</f>
        <v>8.4722222222222227E-2</v>
      </c>
      <c r="Q252" s="3">
        <f>IF((sala[[#This Row],[Tiempo de Permanencia]]-sala[[#This Row],[Tiempo de Preparación]])&gt;0,sala[[#This Row],[Tiempo de Permanencia]]-sala[[#This Row],[Tiempo de Preparación]],0)</f>
        <v>5.3472222224000776E-2</v>
      </c>
      <c r="R252" s="10">
        <f>IF(sala[[#This Row],[Tiempo de degustación]]&gt;0,1,0)</f>
        <v>1</v>
      </c>
      <c r="S252" s="1" t="str">
        <f>WEEKDAY(sala[[#This Row],[Fecha de Factura]],11)&amp;". "&amp;TEXT(sala[[#This Row],[Fecha de Factura]],"dddd")</f>
        <v>7. domingo</v>
      </c>
      <c r="T252" s="4">
        <f>SUMIF('cocina'!A:A,sala[[#This Row],[Número de Orden]],'cocina'!G:G)</f>
        <v>5</v>
      </c>
      <c r="U252" s="4">
        <f>sala[[#This Row],[Tiempo de Preparación]]*24</f>
        <v>2.0333333333333332</v>
      </c>
      <c r="V252">
        <f>sala[[#This Row],[Cobrada]]*sala[[#This Row],[Monto Total de la Cuenta]]</f>
        <v>109</v>
      </c>
      <c r="W252" s="4">
        <f>sala[[#This Row],[Tiempo de Permanencia]]*24</f>
        <v>3.3166666667093523</v>
      </c>
    </row>
    <row r="253" spans="1:23" x14ac:dyDescent="0.25">
      <c r="A253">
        <v>4</v>
      </c>
      <c r="B253" s="1" t="s">
        <v>284</v>
      </c>
      <c r="C253">
        <v>3</v>
      </c>
      <c r="D253" s="2">
        <v>45018.027083333334</v>
      </c>
      <c r="E253" s="2">
        <v>45018.183333333334</v>
      </c>
      <c r="F253" s="1" t="s">
        <v>32</v>
      </c>
      <c r="G253" s="1" t="s">
        <v>14</v>
      </c>
      <c r="H253" s="1" t="s">
        <v>25</v>
      </c>
      <c r="I253">
        <v>43.81</v>
      </c>
      <c r="J253" s="1" t="s">
        <v>26</v>
      </c>
      <c r="K253">
        <v>252</v>
      </c>
      <c r="L253" s="1" t="s">
        <v>22</v>
      </c>
      <c r="M253" s="1">
        <f>SUMIF('cocina'!A:A,sala[[#This Row],[Número de Orden]],'cocina'!K:K)</f>
        <v>102</v>
      </c>
      <c r="N253" s="2">
        <f>sala[[#This Row],[Hora de Salida]]</f>
        <v>45018.183333333334</v>
      </c>
      <c r="O253" s="3">
        <f>IF(sala[[#This Row],[Estado de la Mesa]]="Ocupada",sala[[#This Row],[Hora de Salida]]-sala[[#This Row],[Hora de Llegada]]+15/(24*60),sala[[#This Row],[Hora de Salida]]-sala[[#This Row],[Hora de Llegada]])</f>
        <v>0.15625</v>
      </c>
      <c r="P253" s="3">
        <f>SUMIF('cocina'!A:A,sala[[#This Row],[Número de Orden]],'cocina'!H:H)/(24*60)</f>
        <v>5.8333333333333334E-2</v>
      </c>
      <c r="Q253" s="3">
        <f>IF((sala[[#This Row],[Tiempo de Permanencia]]-sala[[#This Row],[Tiempo de Preparación]])&gt;0,sala[[#This Row],[Tiempo de Permanencia]]-sala[[#This Row],[Tiempo de Preparación]],0)</f>
        <v>9.7916666666666666E-2</v>
      </c>
      <c r="R253" s="10">
        <f>IF(sala[[#This Row],[Tiempo de degustación]]&gt;0,1,0)</f>
        <v>1</v>
      </c>
      <c r="S253" s="1" t="str">
        <f>WEEKDAY(sala[[#This Row],[Fecha de Factura]],11)&amp;". "&amp;TEXT(sala[[#This Row],[Fecha de Factura]],"dddd")</f>
        <v>7. domingo</v>
      </c>
      <c r="T253" s="4">
        <f>SUMIF('cocina'!A:A,sala[[#This Row],[Número de Orden]],'cocina'!G:G)</f>
        <v>4</v>
      </c>
      <c r="U253" s="4">
        <f>sala[[#This Row],[Tiempo de Preparación]]*24</f>
        <v>1.4</v>
      </c>
      <c r="V253">
        <f>sala[[#This Row],[Cobrada]]*sala[[#This Row],[Monto Total de la Cuenta]]</f>
        <v>102</v>
      </c>
      <c r="W253" s="4">
        <f>sala[[#This Row],[Tiempo de Permanencia]]*24</f>
        <v>3.75</v>
      </c>
    </row>
    <row r="254" spans="1:23" x14ac:dyDescent="0.25">
      <c r="A254">
        <v>8</v>
      </c>
      <c r="B254" s="1" t="s">
        <v>285</v>
      </c>
      <c r="C254">
        <v>2</v>
      </c>
      <c r="D254" s="2">
        <v>45018.037499999999</v>
      </c>
      <c r="E254" s="2">
        <v>45018.15625</v>
      </c>
      <c r="F254" s="1" t="s">
        <v>13</v>
      </c>
      <c r="G254" s="1" t="s">
        <v>35</v>
      </c>
      <c r="H254" s="1" t="s">
        <v>25</v>
      </c>
      <c r="I254">
        <v>34.69</v>
      </c>
      <c r="J254" s="1" t="s">
        <v>38</v>
      </c>
      <c r="K254">
        <v>253</v>
      </c>
      <c r="L254" s="1" t="s">
        <v>69</v>
      </c>
      <c r="M254" s="1">
        <f>SUMIF('cocina'!A:A,sala[[#This Row],[Número de Orden]],'cocina'!K:K)</f>
        <v>154</v>
      </c>
      <c r="N254" s="2">
        <f>sala[[#This Row],[Hora de Salida]]</f>
        <v>45018.15625</v>
      </c>
      <c r="O254" s="3">
        <f>IF(sala[[#This Row],[Estado de la Mesa]]="Ocupada",sala[[#This Row],[Hora de Salida]]-sala[[#This Row],[Hora de Llegada]]+15/(24*60),sala[[#This Row],[Hora de Salida]]-sala[[#This Row],[Hora de Llegada]])</f>
        <v>0.12916666666812185</v>
      </c>
      <c r="P254" s="3">
        <f>SUMIF('cocina'!A:A,sala[[#This Row],[Número de Orden]],'cocina'!H:H)/(24*60)</f>
        <v>3.8194444444444448E-2</v>
      </c>
      <c r="Q254" s="3">
        <f>IF((sala[[#This Row],[Tiempo de Permanencia]]-sala[[#This Row],[Tiempo de Preparación]])&gt;0,sala[[#This Row],[Tiempo de Permanencia]]-sala[[#This Row],[Tiempo de Preparación]],0)</f>
        <v>9.0972222223677401E-2</v>
      </c>
      <c r="R254" s="10">
        <f>IF(sala[[#This Row],[Tiempo de degustación]]&gt;0,1,0)</f>
        <v>1</v>
      </c>
      <c r="S254" s="1" t="str">
        <f>WEEKDAY(sala[[#This Row],[Fecha de Factura]],11)&amp;". "&amp;TEXT(sala[[#This Row],[Fecha de Factura]],"dddd")</f>
        <v>7. domingo</v>
      </c>
      <c r="T254" s="4">
        <f>SUMIF('cocina'!A:A,sala[[#This Row],[Número de Orden]],'cocina'!G:G)</f>
        <v>6</v>
      </c>
      <c r="U254" s="4">
        <f>sala[[#This Row],[Tiempo de Preparación]]*24</f>
        <v>0.91666666666666674</v>
      </c>
      <c r="V254">
        <f>sala[[#This Row],[Cobrada]]*sala[[#This Row],[Monto Total de la Cuenta]]</f>
        <v>154</v>
      </c>
      <c r="W254" s="4">
        <f>sala[[#This Row],[Tiempo de Permanencia]]*24</f>
        <v>3.1000000000349246</v>
      </c>
    </row>
    <row r="255" spans="1:23" x14ac:dyDescent="0.25">
      <c r="A255">
        <v>10</v>
      </c>
      <c r="B255" s="1" t="s">
        <v>286</v>
      </c>
      <c r="C255">
        <v>6</v>
      </c>
      <c r="D255" s="2">
        <v>45018.128472222219</v>
      </c>
      <c r="E255" s="2">
        <v>45018.240972222222</v>
      </c>
      <c r="F255" s="1" t="s">
        <v>19</v>
      </c>
      <c r="G255" s="1" t="s">
        <v>35</v>
      </c>
      <c r="H255" s="1" t="s">
        <v>25</v>
      </c>
      <c r="I255">
        <v>36.43</v>
      </c>
      <c r="J255" s="1" t="s">
        <v>16</v>
      </c>
      <c r="K255">
        <v>254</v>
      </c>
      <c r="L255" s="1" t="s">
        <v>30</v>
      </c>
      <c r="M255" s="1">
        <f>SUMIF('cocina'!A:A,sala[[#This Row],[Número de Orden]],'cocina'!K:K)</f>
        <v>297</v>
      </c>
      <c r="N255" s="2">
        <f>sala[[#This Row],[Hora de Salida]]</f>
        <v>45018.240972222222</v>
      </c>
      <c r="O255" s="3">
        <f>IF(sala[[#This Row],[Estado de la Mesa]]="Ocupada",sala[[#This Row],[Hora de Salida]]-sala[[#This Row],[Hora de Llegada]]+15/(24*60),sala[[#This Row],[Hora de Salida]]-sala[[#This Row],[Hora de Llegada]])</f>
        <v>0.11250000000291038</v>
      </c>
      <c r="P255" s="3">
        <f>SUMIF('cocina'!A:A,sala[[#This Row],[Número de Orden]],'cocina'!H:H)/(24*60)</f>
        <v>9.7916666666666666E-2</v>
      </c>
      <c r="Q255" s="3">
        <f>IF((sala[[#This Row],[Tiempo de Permanencia]]-sala[[#This Row],[Tiempo de Preparación]])&gt;0,sala[[#This Row],[Tiempo de Permanencia]]-sala[[#This Row],[Tiempo de Preparación]],0)</f>
        <v>1.4583333336243717E-2</v>
      </c>
      <c r="R255" s="10">
        <f>IF(sala[[#This Row],[Tiempo de degustación]]&gt;0,1,0)</f>
        <v>1</v>
      </c>
      <c r="S255" s="1" t="str">
        <f>WEEKDAY(sala[[#This Row],[Fecha de Factura]],11)&amp;". "&amp;TEXT(sala[[#This Row],[Fecha de Factura]],"dddd")</f>
        <v>7. domingo</v>
      </c>
      <c r="T255" s="4">
        <f>SUMIF('cocina'!A:A,sala[[#This Row],[Número de Orden]],'cocina'!G:G)</f>
        <v>10</v>
      </c>
      <c r="U255" s="4">
        <f>sala[[#This Row],[Tiempo de Preparación]]*24</f>
        <v>2.35</v>
      </c>
      <c r="V255">
        <f>sala[[#This Row],[Cobrada]]*sala[[#This Row],[Monto Total de la Cuenta]]</f>
        <v>297</v>
      </c>
      <c r="W255" s="4">
        <f>sala[[#This Row],[Tiempo de Permanencia]]*24</f>
        <v>2.7000000000698492</v>
      </c>
    </row>
    <row r="256" spans="1:23" x14ac:dyDescent="0.25">
      <c r="A256">
        <v>8</v>
      </c>
      <c r="B256" s="1" t="s">
        <v>287</v>
      </c>
      <c r="C256">
        <v>4</v>
      </c>
      <c r="D256" s="2">
        <v>45018.099305555559</v>
      </c>
      <c r="E256" s="2">
        <v>45018.165972222225</v>
      </c>
      <c r="F256" s="1" t="s">
        <v>24</v>
      </c>
      <c r="G256" s="1" t="s">
        <v>35</v>
      </c>
      <c r="H256" s="1" t="s">
        <v>21</v>
      </c>
      <c r="I256">
        <v>13.34</v>
      </c>
      <c r="J256" s="1" t="s">
        <v>16</v>
      </c>
      <c r="K256">
        <v>255</v>
      </c>
      <c r="L256" s="1" t="s">
        <v>44</v>
      </c>
      <c r="M256" s="1">
        <f>SUMIF('cocina'!A:A,sala[[#This Row],[Número de Orden]],'cocina'!K:K)</f>
        <v>25</v>
      </c>
      <c r="N256" s="2">
        <f>sala[[#This Row],[Hora de Salida]]</f>
        <v>45018.165972222225</v>
      </c>
      <c r="O256" s="3">
        <f>IF(sala[[#This Row],[Estado de la Mesa]]="Ocupada",sala[[#This Row],[Hora de Salida]]-sala[[#This Row],[Hora de Llegada]]+15/(24*60),sala[[#This Row],[Hora de Salida]]-sala[[#This Row],[Hora de Llegada]])</f>
        <v>6.6666666665696539E-2</v>
      </c>
      <c r="P256" s="3">
        <f>SUMIF('cocina'!A:A,sala[[#This Row],[Número de Orden]],'cocina'!H:H)/(24*60)</f>
        <v>2.5694444444444443E-2</v>
      </c>
      <c r="Q256" s="3">
        <f>IF((sala[[#This Row],[Tiempo de Permanencia]]-sala[[#This Row],[Tiempo de Preparación]])&gt;0,sala[[#This Row],[Tiempo de Permanencia]]-sala[[#This Row],[Tiempo de Preparación]],0)</f>
        <v>4.0972222221252096E-2</v>
      </c>
      <c r="R256" s="10">
        <f>IF(sala[[#This Row],[Tiempo de degustación]]&gt;0,1,0)</f>
        <v>1</v>
      </c>
      <c r="S256" s="1" t="str">
        <f>WEEKDAY(sala[[#This Row],[Fecha de Factura]],11)&amp;". "&amp;TEXT(sala[[#This Row],[Fecha de Factura]],"dddd")</f>
        <v>7. domingo</v>
      </c>
      <c r="T256" s="4">
        <f>SUMIF('cocina'!A:A,sala[[#This Row],[Número de Orden]],'cocina'!G:G)</f>
        <v>1</v>
      </c>
      <c r="U256" s="4">
        <f>sala[[#This Row],[Tiempo de Preparación]]*24</f>
        <v>0.6166666666666667</v>
      </c>
      <c r="V256">
        <f>sala[[#This Row],[Cobrada]]*sala[[#This Row],[Monto Total de la Cuenta]]</f>
        <v>25</v>
      </c>
      <c r="W256" s="4">
        <f>sala[[#This Row],[Tiempo de Permanencia]]*24</f>
        <v>1.5999999999767169</v>
      </c>
    </row>
    <row r="257" spans="1:23" x14ac:dyDescent="0.25">
      <c r="A257">
        <v>5</v>
      </c>
      <c r="B257" s="1" t="s">
        <v>288</v>
      </c>
      <c r="C257">
        <v>2</v>
      </c>
      <c r="D257" s="2">
        <v>45018.015972222223</v>
      </c>
      <c r="E257" s="2">
        <v>45018.143750000003</v>
      </c>
      <c r="F257" s="1" t="s">
        <v>29</v>
      </c>
      <c r="G257" s="1" t="s">
        <v>20</v>
      </c>
      <c r="H257" s="1" t="s">
        <v>21</v>
      </c>
      <c r="I257">
        <v>49.88</v>
      </c>
      <c r="J257" s="1" t="s">
        <v>16</v>
      </c>
      <c r="K257">
        <v>256</v>
      </c>
      <c r="L257" s="1" t="s">
        <v>69</v>
      </c>
      <c r="M257" s="1">
        <f>SUMIF('cocina'!A:A,sala[[#This Row],[Número de Orden]],'cocina'!K:K)</f>
        <v>21</v>
      </c>
      <c r="N257" s="2">
        <f>sala[[#This Row],[Hora de Salida]]</f>
        <v>45018.143750000003</v>
      </c>
      <c r="O257" s="3">
        <f>IF(sala[[#This Row],[Estado de la Mesa]]="Ocupada",sala[[#This Row],[Hora de Salida]]-sala[[#This Row],[Hora de Llegada]]+15/(24*60),sala[[#This Row],[Hora de Salida]]-sala[[#This Row],[Hora de Llegada]])</f>
        <v>0.12777777777955635</v>
      </c>
      <c r="P257" s="3">
        <f>SUMIF('cocina'!A:A,sala[[#This Row],[Número de Orden]],'cocina'!H:H)/(24*60)</f>
        <v>1.1111111111111112E-2</v>
      </c>
      <c r="Q257" s="3">
        <f>IF((sala[[#This Row],[Tiempo de Permanencia]]-sala[[#This Row],[Tiempo de Preparación]])&gt;0,sala[[#This Row],[Tiempo de Permanencia]]-sala[[#This Row],[Tiempo de Preparación]],0)</f>
        <v>0.11666666666844523</v>
      </c>
      <c r="R257" s="10">
        <f>IF(sala[[#This Row],[Tiempo de degustación]]&gt;0,1,0)</f>
        <v>1</v>
      </c>
      <c r="S257" s="1" t="str">
        <f>WEEKDAY(sala[[#This Row],[Fecha de Factura]],11)&amp;". "&amp;TEXT(sala[[#This Row],[Fecha de Factura]],"dddd")</f>
        <v>7. domingo</v>
      </c>
      <c r="T257" s="4">
        <f>SUMIF('cocina'!A:A,sala[[#This Row],[Número de Orden]],'cocina'!G:G)</f>
        <v>1</v>
      </c>
      <c r="U257" s="4">
        <f>sala[[#This Row],[Tiempo de Preparación]]*24</f>
        <v>0.26666666666666666</v>
      </c>
      <c r="V257">
        <f>sala[[#This Row],[Cobrada]]*sala[[#This Row],[Monto Total de la Cuenta]]</f>
        <v>21</v>
      </c>
      <c r="W257" s="4">
        <f>sala[[#This Row],[Tiempo de Permanencia]]*24</f>
        <v>3.0666666667093523</v>
      </c>
    </row>
    <row r="258" spans="1:23" x14ac:dyDescent="0.25">
      <c r="A258">
        <v>12</v>
      </c>
      <c r="B258" s="1" t="s">
        <v>289</v>
      </c>
      <c r="C258">
        <v>5</v>
      </c>
      <c r="D258" s="2">
        <v>45018.088888888888</v>
      </c>
      <c r="E258" s="2">
        <v>45018.136805555558</v>
      </c>
      <c r="F258" s="1" t="s">
        <v>24</v>
      </c>
      <c r="G258" s="1" t="s">
        <v>14</v>
      </c>
      <c r="H258" s="1" t="s">
        <v>25</v>
      </c>
      <c r="I258">
        <v>26.78</v>
      </c>
      <c r="J258" s="1" t="s">
        <v>16</v>
      </c>
      <c r="K258">
        <v>257</v>
      </c>
      <c r="L258" s="1" t="s">
        <v>54</v>
      </c>
      <c r="M258" s="1">
        <f>SUMIF('cocina'!A:A,sala[[#This Row],[Número de Orden]],'cocina'!K:K)</f>
        <v>46</v>
      </c>
      <c r="N258" s="2">
        <f>sala[[#This Row],[Hora de Salida]]</f>
        <v>45018.136805555558</v>
      </c>
      <c r="O258" s="3">
        <f>IF(sala[[#This Row],[Estado de la Mesa]]="Ocupada",sala[[#This Row],[Hora de Salida]]-sala[[#This Row],[Hora de Llegada]]+15/(24*60),sala[[#This Row],[Hora de Salida]]-sala[[#This Row],[Hora de Llegada]])</f>
        <v>4.7916666670062114E-2</v>
      </c>
      <c r="P258" s="3">
        <f>SUMIF('cocina'!A:A,sala[[#This Row],[Número de Orden]],'cocina'!H:H)/(24*60)</f>
        <v>1.9444444444444445E-2</v>
      </c>
      <c r="Q258" s="3">
        <f>IF((sala[[#This Row],[Tiempo de Permanencia]]-sala[[#This Row],[Tiempo de Preparación]])&gt;0,sala[[#This Row],[Tiempo de Permanencia]]-sala[[#This Row],[Tiempo de Preparación]],0)</f>
        <v>2.8472222225617669E-2</v>
      </c>
      <c r="R258" s="10">
        <f>IF(sala[[#This Row],[Tiempo de degustación]]&gt;0,1,0)</f>
        <v>1</v>
      </c>
      <c r="S258" s="1" t="str">
        <f>WEEKDAY(sala[[#This Row],[Fecha de Factura]],11)&amp;". "&amp;TEXT(sala[[#This Row],[Fecha de Factura]],"dddd")</f>
        <v>7. domingo</v>
      </c>
      <c r="T258" s="4">
        <f>SUMIF('cocina'!A:A,sala[[#This Row],[Número de Orden]],'cocina'!G:G)</f>
        <v>2</v>
      </c>
      <c r="U258" s="4">
        <f>sala[[#This Row],[Tiempo de Preparación]]*24</f>
        <v>0.46666666666666667</v>
      </c>
      <c r="V258">
        <f>sala[[#This Row],[Cobrada]]*sala[[#This Row],[Monto Total de la Cuenta]]</f>
        <v>46</v>
      </c>
      <c r="W258" s="4">
        <f>sala[[#This Row],[Tiempo de Permanencia]]*24</f>
        <v>1.1500000000814907</v>
      </c>
    </row>
    <row r="259" spans="1:23" x14ac:dyDescent="0.25">
      <c r="A259">
        <v>12</v>
      </c>
      <c r="B259" s="1" t="s">
        <v>290</v>
      </c>
      <c r="C259">
        <v>1</v>
      </c>
      <c r="D259" s="2">
        <v>45018.027083333334</v>
      </c>
      <c r="E259" s="2">
        <v>45018.188888888886</v>
      </c>
      <c r="F259" s="1" t="s">
        <v>24</v>
      </c>
      <c r="G259" s="1" t="s">
        <v>20</v>
      </c>
      <c r="H259" s="1" t="s">
        <v>25</v>
      </c>
      <c r="I259">
        <v>47.99</v>
      </c>
      <c r="J259" s="1" t="s">
        <v>16</v>
      </c>
      <c r="K259">
        <v>258</v>
      </c>
      <c r="L259" s="1" t="s">
        <v>42</v>
      </c>
      <c r="M259" s="1">
        <f>SUMIF('cocina'!A:A,sala[[#This Row],[Número de Orden]],'cocina'!K:K)</f>
        <v>117</v>
      </c>
      <c r="N259" s="2">
        <f>sala[[#This Row],[Hora de Salida]]</f>
        <v>45018.188888888886</v>
      </c>
      <c r="O259" s="3">
        <f>IF(sala[[#This Row],[Estado de la Mesa]]="Ocupada",sala[[#This Row],[Hora de Salida]]-sala[[#This Row],[Hora de Llegada]]+15/(24*60),sala[[#This Row],[Hora de Salida]]-sala[[#This Row],[Hora de Llegada]])</f>
        <v>0.16180555555183673</v>
      </c>
      <c r="P259" s="3">
        <f>SUMIF('cocina'!A:A,sala[[#This Row],[Número de Orden]],'cocina'!H:H)/(24*60)</f>
        <v>7.2916666666666671E-2</v>
      </c>
      <c r="Q259" s="3">
        <f>IF((sala[[#This Row],[Tiempo de Permanencia]]-sala[[#This Row],[Tiempo de Preparación]])&gt;0,sala[[#This Row],[Tiempo de Permanencia]]-sala[[#This Row],[Tiempo de Preparación]],0)</f>
        <v>8.8888888885170061E-2</v>
      </c>
      <c r="R259" s="10">
        <f>IF(sala[[#This Row],[Tiempo de degustación]]&gt;0,1,0)</f>
        <v>1</v>
      </c>
      <c r="S259" s="1" t="str">
        <f>WEEKDAY(sala[[#This Row],[Fecha de Factura]],11)&amp;". "&amp;TEXT(sala[[#This Row],[Fecha de Factura]],"dddd")</f>
        <v>7. domingo</v>
      </c>
      <c r="T259" s="4">
        <f>SUMIF('cocina'!A:A,sala[[#This Row],[Número de Orden]],'cocina'!G:G)</f>
        <v>4</v>
      </c>
      <c r="U259" s="4">
        <f>sala[[#This Row],[Tiempo de Preparación]]*24</f>
        <v>1.75</v>
      </c>
      <c r="V259">
        <f>sala[[#This Row],[Cobrada]]*sala[[#This Row],[Monto Total de la Cuenta]]</f>
        <v>117</v>
      </c>
      <c r="W259" s="4">
        <f>sala[[#This Row],[Tiempo de Permanencia]]*24</f>
        <v>3.8833333332440816</v>
      </c>
    </row>
    <row r="260" spans="1:23" x14ac:dyDescent="0.25">
      <c r="A260">
        <v>10</v>
      </c>
      <c r="B260" s="1" t="s">
        <v>104</v>
      </c>
      <c r="C260">
        <v>5</v>
      </c>
      <c r="D260" s="2">
        <v>45018.143750000003</v>
      </c>
      <c r="E260" s="2">
        <v>45018.261111111111</v>
      </c>
      <c r="F260" s="1" t="s">
        <v>19</v>
      </c>
      <c r="G260" s="1" t="s">
        <v>14</v>
      </c>
      <c r="H260" s="1" t="s">
        <v>25</v>
      </c>
      <c r="I260">
        <v>46.72</v>
      </c>
      <c r="J260" s="1" t="s">
        <v>38</v>
      </c>
      <c r="K260">
        <v>259</v>
      </c>
      <c r="L260" s="1" t="s">
        <v>39</v>
      </c>
      <c r="M260" s="1">
        <f>SUMIF('cocina'!A:A,sala[[#This Row],[Número de Orden]],'cocina'!K:K)</f>
        <v>81</v>
      </c>
      <c r="N260" s="2">
        <f>sala[[#This Row],[Hora de Salida]]</f>
        <v>45018.261111111111</v>
      </c>
      <c r="O260" s="3">
        <f>IF(sala[[#This Row],[Estado de la Mesa]]="Ocupada",sala[[#This Row],[Hora de Salida]]-sala[[#This Row],[Hora de Llegada]]+15/(24*60),sala[[#This Row],[Hora de Salida]]-sala[[#This Row],[Hora de Llegada]])</f>
        <v>0.1277777777747057</v>
      </c>
      <c r="P260" s="3">
        <f>SUMIF('cocina'!A:A,sala[[#This Row],[Número de Orden]],'cocina'!H:H)/(24*60)</f>
        <v>7.6388888888888886E-3</v>
      </c>
      <c r="Q260" s="3">
        <f>IF((sala[[#This Row],[Tiempo de Permanencia]]-sala[[#This Row],[Tiempo de Preparación]])&gt;0,sala[[#This Row],[Tiempo de Permanencia]]-sala[[#This Row],[Tiempo de Preparación]],0)</f>
        <v>0.12013888888581681</v>
      </c>
      <c r="R260" s="10">
        <f>IF(sala[[#This Row],[Tiempo de degustación]]&gt;0,1,0)</f>
        <v>1</v>
      </c>
      <c r="S260" s="1" t="str">
        <f>WEEKDAY(sala[[#This Row],[Fecha de Factura]],11)&amp;". "&amp;TEXT(sala[[#This Row],[Fecha de Factura]],"dddd")</f>
        <v>7. domingo</v>
      </c>
      <c r="T260" s="4">
        <f>SUMIF('cocina'!A:A,sala[[#This Row],[Número de Orden]],'cocina'!G:G)</f>
        <v>3</v>
      </c>
      <c r="U260" s="4">
        <f>sala[[#This Row],[Tiempo de Preparación]]*24</f>
        <v>0.18333333333333332</v>
      </c>
      <c r="V260">
        <f>sala[[#This Row],[Cobrada]]*sala[[#This Row],[Monto Total de la Cuenta]]</f>
        <v>81</v>
      </c>
      <c r="W260" s="4">
        <f>sala[[#This Row],[Tiempo de Permanencia]]*24</f>
        <v>3.066666666592937</v>
      </c>
    </row>
    <row r="261" spans="1:23" x14ac:dyDescent="0.25">
      <c r="A261">
        <v>20</v>
      </c>
      <c r="B261" s="1" t="s">
        <v>291</v>
      </c>
      <c r="C261">
        <v>6</v>
      </c>
      <c r="D261" s="2">
        <v>45018.057638888888</v>
      </c>
      <c r="E261" s="2">
        <v>45018.193055555559</v>
      </c>
      <c r="F261" s="1" t="s">
        <v>29</v>
      </c>
      <c r="G261" s="1" t="s">
        <v>14</v>
      </c>
      <c r="H261" s="1" t="s">
        <v>21</v>
      </c>
      <c r="I261">
        <v>47.55</v>
      </c>
      <c r="J261" s="1" t="s">
        <v>38</v>
      </c>
      <c r="K261">
        <v>260</v>
      </c>
      <c r="L261" s="1" t="s">
        <v>44</v>
      </c>
      <c r="M261" s="1">
        <f>SUMIF('cocina'!A:A,sala[[#This Row],[Número de Orden]],'cocina'!K:K)</f>
        <v>69</v>
      </c>
      <c r="N261" s="2">
        <f>sala[[#This Row],[Hora de Salida]]</f>
        <v>45018.193055555559</v>
      </c>
      <c r="O261" s="3">
        <f>IF(sala[[#This Row],[Estado de la Mesa]]="Ocupada",sala[[#This Row],[Hora de Salida]]-sala[[#This Row],[Hora de Llegada]]+15/(24*60),sala[[#This Row],[Hora de Salida]]-sala[[#This Row],[Hora de Llegada]])</f>
        <v>0.14583333333818396</v>
      </c>
      <c r="P261" s="3">
        <f>SUMIF('cocina'!A:A,sala[[#This Row],[Número de Orden]],'cocina'!H:H)/(24*60)</f>
        <v>3.4027777777777775E-2</v>
      </c>
      <c r="Q261" s="3">
        <f>IF((sala[[#This Row],[Tiempo de Permanencia]]-sala[[#This Row],[Tiempo de Preparación]])&gt;0,sala[[#This Row],[Tiempo de Permanencia]]-sala[[#This Row],[Tiempo de Preparación]],0)</f>
        <v>0.11180555556040619</v>
      </c>
      <c r="R261" s="10">
        <f>IF(sala[[#This Row],[Tiempo de degustación]]&gt;0,1,0)</f>
        <v>1</v>
      </c>
      <c r="S261" s="1" t="str">
        <f>WEEKDAY(sala[[#This Row],[Fecha de Factura]],11)&amp;". "&amp;TEXT(sala[[#This Row],[Fecha de Factura]],"dddd")</f>
        <v>7. domingo</v>
      </c>
      <c r="T261" s="4">
        <f>SUMIF('cocina'!A:A,sala[[#This Row],[Número de Orden]],'cocina'!G:G)</f>
        <v>3</v>
      </c>
      <c r="U261" s="4">
        <f>sala[[#This Row],[Tiempo de Preparación]]*24</f>
        <v>0.81666666666666665</v>
      </c>
      <c r="V261">
        <f>sala[[#This Row],[Cobrada]]*sala[[#This Row],[Monto Total de la Cuenta]]</f>
        <v>69</v>
      </c>
      <c r="W261" s="4">
        <f>sala[[#This Row],[Tiempo de Permanencia]]*24</f>
        <v>3.5000000001164153</v>
      </c>
    </row>
    <row r="262" spans="1:23" x14ac:dyDescent="0.25">
      <c r="A262">
        <v>8</v>
      </c>
      <c r="B262" s="1" t="s">
        <v>292</v>
      </c>
      <c r="C262">
        <v>1</v>
      </c>
      <c r="D262" s="2">
        <v>45018.047222222223</v>
      </c>
      <c r="E262" s="2">
        <v>45018.121527777781</v>
      </c>
      <c r="F262" s="1" t="s">
        <v>32</v>
      </c>
      <c r="G262" s="1" t="s">
        <v>14</v>
      </c>
      <c r="H262" s="1" t="s">
        <v>25</v>
      </c>
      <c r="I262">
        <v>32.42</v>
      </c>
      <c r="J262" s="1" t="s">
        <v>38</v>
      </c>
      <c r="K262">
        <v>261</v>
      </c>
      <c r="L262" s="1" t="s">
        <v>57</v>
      </c>
      <c r="M262" s="1">
        <f>SUMIF('cocina'!A:A,sala[[#This Row],[Número de Orden]],'cocina'!K:K)</f>
        <v>154</v>
      </c>
      <c r="N262" s="2">
        <f>sala[[#This Row],[Hora de Salida]]</f>
        <v>45018.121527777781</v>
      </c>
      <c r="O262" s="3">
        <f>IF(sala[[#This Row],[Estado de la Mesa]]="Ocupada",sala[[#This Row],[Hora de Salida]]-sala[[#This Row],[Hora de Llegada]]+15/(24*60),sala[[#This Row],[Hora de Salida]]-sala[[#This Row],[Hora de Llegada]])</f>
        <v>8.472222222432417E-2</v>
      </c>
      <c r="P262" s="3">
        <f>SUMIF('cocina'!A:A,sala[[#This Row],[Número de Orden]],'cocina'!H:H)/(24*60)</f>
        <v>3.8194444444444448E-2</v>
      </c>
      <c r="Q262" s="3">
        <f>IF((sala[[#This Row],[Tiempo de Permanencia]]-sala[[#This Row],[Tiempo de Preparación]])&gt;0,sala[[#This Row],[Tiempo de Permanencia]]-sala[[#This Row],[Tiempo de Preparación]],0)</f>
        <v>4.6527777779879723E-2</v>
      </c>
      <c r="R262" s="10">
        <f>IF(sala[[#This Row],[Tiempo de degustación]]&gt;0,1,0)</f>
        <v>1</v>
      </c>
      <c r="S262" s="1" t="str">
        <f>WEEKDAY(sala[[#This Row],[Fecha de Factura]],11)&amp;". "&amp;TEXT(sala[[#This Row],[Fecha de Factura]],"dddd")</f>
        <v>7. domingo</v>
      </c>
      <c r="T262" s="4">
        <f>SUMIF('cocina'!A:A,sala[[#This Row],[Número de Orden]],'cocina'!G:G)</f>
        <v>5</v>
      </c>
      <c r="U262" s="4">
        <f>sala[[#This Row],[Tiempo de Preparación]]*24</f>
        <v>0.91666666666666674</v>
      </c>
      <c r="V262">
        <f>sala[[#This Row],[Cobrada]]*sala[[#This Row],[Monto Total de la Cuenta]]</f>
        <v>154</v>
      </c>
      <c r="W262" s="4">
        <f>sala[[#This Row],[Tiempo de Permanencia]]*24</f>
        <v>2.03333333338378</v>
      </c>
    </row>
    <row r="263" spans="1:23" x14ac:dyDescent="0.25">
      <c r="A263">
        <v>18</v>
      </c>
      <c r="B263" s="1" t="s">
        <v>293</v>
      </c>
      <c r="C263">
        <v>4</v>
      </c>
      <c r="D263" s="2">
        <v>45018.155555555553</v>
      </c>
      <c r="E263" s="2">
        <v>45018.306250000001</v>
      </c>
      <c r="F263" s="1" t="s">
        <v>24</v>
      </c>
      <c r="G263" s="1" t="s">
        <v>14</v>
      </c>
      <c r="H263" s="1" t="s">
        <v>25</v>
      </c>
      <c r="I263">
        <v>42.83</v>
      </c>
      <c r="J263" s="1" t="s">
        <v>38</v>
      </c>
      <c r="K263">
        <v>262</v>
      </c>
      <c r="L263" s="1" t="s">
        <v>39</v>
      </c>
      <c r="M263" s="1">
        <f>SUMIF('cocina'!A:A,sala[[#This Row],[Número de Orden]],'cocina'!K:K)</f>
        <v>115</v>
      </c>
      <c r="N263" s="2">
        <f>sala[[#This Row],[Hora de Salida]]</f>
        <v>45018.306250000001</v>
      </c>
      <c r="O263" s="3">
        <f>IF(sala[[#This Row],[Estado de la Mesa]]="Ocupada",sala[[#This Row],[Hora de Salida]]-sala[[#This Row],[Hora de Llegada]]+15/(24*60),sala[[#This Row],[Hora de Salida]]-sala[[#This Row],[Hora de Llegada]])</f>
        <v>0.16111111111482992</v>
      </c>
      <c r="P263" s="3">
        <f>SUMIF('cocina'!A:A,sala[[#This Row],[Número de Orden]],'cocina'!H:H)/(24*60)</f>
        <v>3.3333333333333333E-2</v>
      </c>
      <c r="Q263" s="3">
        <f>IF((sala[[#This Row],[Tiempo de Permanencia]]-sala[[#This Row],[Tiempo de Preparación]])&gt;0,sala[[#This Row],[Tiempo de Permanencia]]-sala[[#This Row],[Tiempo de Preparación]],0)</f>
        <v>0.1277777777814966</v>
      </c>
      <c r="R263" s="10">
        <f>IF(sala[[#This Row],[Tiempo de degustación]]&gt;0,1,0)</f>
        <v>1</v>
      </c>
      <c r="S263" s="1" t="str">
        <f>WEEKDAY(sala[[#This Row],[Fecha de Factura]],11)&amp;". "&amp;TEXT(sala[[#This Row],[Fecha de Factura]],"dddd")</f>
        <v>7. domingo</v>
      </c>
      <c r="T263" s="4">
        <f>SUMIF('cocina'!A:A,sala[[#This Row],[Número de Orden]],'cocina'!G:G)</f>
        <v>4</v>
      </c>
      <c r="U263" s="4">
        <f>sala[[#This Row],[Tiempo de Preparación]]*24</f>
        <v>0.8</v>
      </c>
      <c r="V263">
        <f>sala[[#This Row],[Cobrada]]*sala[[#This Row],[Monto Total de la Cuenta]]</f>
        <v>115</v>
      </c>
      <c r="W263" s="4">
        <f>sala[[#This Row],[Tiempo de Permanencia]]*24</f>
        <v>3.8666666667559184</v>
      </c>
    </row>
    <row r="264" spans="1:23" x14ac:dyDescent="0.25">
      <c r="A264">
        <v>5</v>
      </c>
      <c r="B264" s="1" t="s">
        <v>170</v>
      </c>
      <c r="C264">
        <v>1</v>
      </c>
      <c r="D264" s="2">
        <v>45018.120138888888</v>
      </c>
      <c r="E264" s="2">
        <v>45018.226388888892</v>
      </c>
      <c r="F264" s="1" t="s">
        <v>19</v>
      </c>
      <c r="G264" s="1" t="s">
        <v>20</v>
      </c>
      <c r="H264" s="1" t="s">
        <v>25</v>
      </c>
      <c r="I264">
        <v>42.96</v>
      </c>
      <c r="J264" s="1" t="s">
        <v>26</v>
      </c>
      <c r="K264">
        <v>263</v>
      </c>
      <c r="L264" s="1" t="s">
        <v>44</v>
      </c>
      <c r="M264" s="1">
        <f>SUMIF('cocina'!A:A,sala[[#This Row],[Número de Orden]],'cocina'!K:K)</f>
        <v>121</v>
      </c>
      <c r="N264" s="2">
        <f>sala[[#This Row],[Hora de Salida]]</f>
        <v>45018.226388888892</v>
      </c>
      <c r="O264" s="3">
        <f>IF(sala[[#This Row],[Estado de la Mesa]]="Ocupada",sala[[#This Row],[Hora de Salida]]-sala[[#This Row],[Hora de Llegada]]+15/(24*60),sala[[#This Row],[Hora de Salida]]-sala[[#This Row],[Hora de Llegada]])</f>
        <v>0.10625000000436557</v>
      </c>
      <c r="P264" s="3">
        <f>SUMIF('cocina'!A:A,sala[[#This Row],[Número de Orden]],'cocina'!H:H)/(24*60)</f>
        <v>0.10347222222222222</v>
      </c>
      <c r="Q264" s="3">
        <f>IF((sala[[#This Row],[Tiempo de Permanencia]]-sala[[#This Row],[Tiempo de Preparación]])&gt;0,sala[[#This Row],[Tiempo de Permanencia]]-sala[[#This Row],[Tiempo de Preparación]],0)</f>
        <v>2.7777777821433591E-3</v>
      </c>
      <c r="R264" s="10">
        <f>IF(sala[[#This Row],[Tiempo de degustación]]&gt;0,1,0)</f>
        <v>1</v>
      </c>
      <c r="S264" s="1" t="str">
        <f>WEEKDAY(sala[[#This Row],[Fecha de Factura]],11)&amp;". "&amp;TEXT(sala[[#This Row],[Fecha de Factura]],"dddd")</f>
        <v>7. domingo</v>
      </c>
      <c r="T264" s="4">
        <f>SUMIF('cocina'!A:A,sala[[#This Row],[Número de Orden]],'cocina'!G:G)</f>
        <v>4</v>
      </c>
      <c r="U264" s="4">
        <f>sala[[#This Row],[Tiempo de Preparación]]*24</f>
        <v>2.4833333333333334</v>
      </c>
      <c r="V264">
        <f>sala[[#This Row],[Cobrada]]*sala[[#This Row],[Monto Total de la Cuenta]]</f>
        <v>121</v>
      </c>
      <c r="W264" s="4">
        <f>sala[[#This Row],[Tiempo de Permanencia]]*24</f>
        <v>2.5500000001047738</v>
      </c>
    </row>
    <row r="265" spans="1:23" x14ac:dyDescent="0.25">
      <c r="A265">
        <v>2</v>
      </c>
      <c r="B265" s="1" t="s">
        <v>294</v>
      </c>
      <c r="C265">
        <v>1</v>
      </c>
      <c r="D265" s="2">
        <v>45018.132638888892</v>
      </c>
      <c r="E265" s="2">
        <v>45018.18472222222</v>
      </c>
      <c r="F265" s="1" t="s">
        <v>19</v>
      </c>
      <c r="G265" s="1" t="s">
        <v>14</v>
      </c>
      <c r="H265" s="1" t="s">
        <v>25</v>
      </c>
      <c r="I265">
        <v>49.21</v>
      </c>
      <c r="J265" s="1" t="s">
        <v>26</v>
      </c>
      <c r="K265">
        <v>264</v>
      </c>
      <c r="L265" s="1" t="s">
        <v>42</v>
      </c>
      <c r="M265" s="1">
        <f>SUMIF('cocina'!A:A,sala[[#This Row],[Número de Orden]],'cocina'!K:K)</f>
        <v>182</v>
      </c>
      <c r="N265" s="2">
        <f>sala[[#This Row],[Hora de Salida]]</f>
        <v>45018.18472222222</v>
      </c>
      <c r="O265" s="3">
        <f>IF(sala[[#This Row],[Estado de la Mesa]]="Ocupada",sala[[#This Row],[Hora de Salida]]-sala[[#This Row],[Hora de Llegada]]+15/(24*60),sala[[#This Row],[Hora de Salida]]-sala[[#This Row],[Hora de Llegada]])</f>
        <v>5.2083333328482695E-2</v>
      </c>
      <c r="P265" s="3">
        <f>SUMIF('cocina'!A:A,sala[[#This Row],[Número de Orden]],'cocina'!H:H)/(24*60)</f>
        <v>8.1250000000000003E-2</v>
      </c>
      <c r="Q265" s="3">
        <f>IF((sala[[#This Row],[Tiempo de Permanencia]]-sala[[#This Row],[Tiempo de Preparación]])&gt;0,sala[[#This Row],[Tiempo de Permanencia]]-sala[[#This Row],[Tiempo de Preparación]],0)</f>
        <v>0</v>
      </c>
      <c r="R265" s="10">
        <f>IF(sala[[#This Row],[Tiempo de degustación]]&gt;0,1,0)</f>
        <v>0</v>
      </c>
      <c r="S265" s="1" t="str">
        <f>WEEKDAY(sala[[#This Row],[Fecha de Factura]],11)&amp;". "&amp;TEXT(sala[[#This Row],[Fecha de Factura]],"dddd")</f>
        <v>7. domingo</v>
      </c>
      <c r="T265" s="4">
        <f>SUMIF('cocina'!A:A,sala[[#This Row],[Número de Orden]],'cocina'!G:G)</f>
        <v>6</v>
      </c>
      <c r="U265" s="4">
        <f>sala[[#This Row],[Tiempo de Preparación]]*24</f>
        <v>1.9500000000000002</v>
      </c>
      <c r="V265">
        <f>sala[[#This Row],[Cobrada]]*sala[[#This Row],[Monto Total de la Cuenta]]</f>
        <v>0</v>
      </c>
      <c r="W265" s="4">
        <f>sala[[#This Row],[Tiempo de Permanencia]]*24</f>
        <v>1.2499999998835847</v>
      </c>
    </row>
    <row r="266" spans="1:23" x14ac:dyDescent="0.25">
      <c r="A266">
        <v>6</v>
      </c>
      <c r="B266" s="1" t="s">
        <v>295</v>
      </c>
      <c r="C266">
        <v>1</v>
      </c>
      <c r="D266" s="2">
        <v>45018.120833333334</v>
      </c>
      <c r="E266" s="2">
        <v>45018.260416666664</v>
      </c>
      <c r="F266" s="1" t="s">
        <v>24</v>
      </c>
      <c r="G266" s="1" t="s">
        <v>20</v>
      </c>
      <c r="H266" s="1" t="s">
        <v>15</v>
      </c>
      <c r="I266">
        <v>21.48</v>
      </c>
      <c r="J266" s="1" t="s">
        <v>26</v>
      </c>
      <c r="K266">
        <v>265</v>
      </c>
      <c r="L266" s="1" t="s">
        <v>57</v>
      </c>
      <c r="M266" s="1">
        <f>SUMIF('cocina'!A:A,sala[[#This Row],[Número de Orden]],'cocina'!K:K)</f>
        <v>171</v>
      </c>
      <c r="N266" s="2">
        <f>sala[[#This Row],[Hora de Salida]]</f>
        <v>45018.260416666664</v>
      </c>
      <c r="O266" s="3">
        <f>IF(sala[[#This Row],[Estado de la Mesa]]="Ocupada",sala[[#This Row],[Hora de Salida]]-sala[[#This Row],[Hora de Llegada]]+15/(24*60),sala[[#This Row],[Hora de Salida]]-sala[[#This Row],[Hora de Llegada]])</f>
        <v>0.13958333332993789</v>
      </c>
      <c r="P266" s="3">
        <f>SUMIF('cocina'!A:A,sala[[#This Row],[Número de Orden]],'cocina'!H:H)/(24*60)</f>
        <v>9.375E-2</v>
      </c>
      <c r="Q266" s="3">
        <f>IF((sala[[#This Row],[Tiempo de Permanencia]]-sala[[#This Row],[Tiempo de Preparación]])&gt;0,sala[[#This Row],[Tiempo de Permanencia]]-sala[[#This Row],[Tiempo de Preparación]],0)</f>
        <v>4.5833333329937886E-2</v>
      </c>
      <c r="R266" s="10">
        <f>IF(sala[[#This Row],[Tiempo de degustación]]&gt;0,1,0)</f>
        <v>1</v>
      </c>
      <c r="S266" s="1" t="str">
        <f>WEEKDAY(sala[[#This Row],[Fecha de Factura]],11)&amp;". "&amp;TEXT(sala[[#This Row],[Fecha de Factura]],"dddd")</f>
        <v>7. domingo</v>
      </c>
      <c r="T266" s="4">
        <f>SUMIF('cocina'!A:A,sala[[#This Row],[Número de Orden]],'cocina'!G:G)</f>
        <v>6</v>
      </c>
      <c r="U266" s="4">
        <f>sala[[#This Row],[Tiempo de Preparación]]*24</f>
        <v>2.25</v>
      </c>
      <c r="V266">
        <f>sala[[#This Row],[Cobrada]]*sala[[#This Row],[Monto Total de la Cuenta]]</f>
        <v>171</v>
      </c>
      <c r="W266" s="4">
        <f>sala[[#This Row],[Tiempo de Permanencia]]*24</f>
        <v>3.3499999999185093</v>
      </c>
    </row>
    <row r="267" spans="1:23" x14ac:dyDescent="0.25">
      <c r="A267">
        <v>4</v>
      </c>
      <c r="B267" s="1" t="s">
        <v>296</v>
      </c>
      <c r="C267">
        <v>4</v>
      </c>
      <c r="D267" s="2">
        <v>45018.020833333336</v>
      </c>
      <c r="E267" s="2">
        <v>45018.086111111108</v>
      </c>
      <c r="F267" s="1" t="s">
        <v>24</v>
      </c>
      <c r="G267" s="1" t="s">
        <v>14</v>
      </c>
      <c r="H267" s="1" t="s">
        <v>25</v>
      </c>
      <c r="I267">
        <v>24.75</v>
      </c>
      <c r="J267" s="1" t="s">
        <v>16</v>
      </c>
      <c r="K267">
        <v>266</v>
      </c>
      <c r="L267" s="1" t="s">
        <v>30</v>
      </c>
      <c r="M267" s="1">
        <f>SUMIF('cocina'!A:A,sala[[#This Row],[Número de Orden]],'cocina'!K:K)</f>
        <v>99</v>
      </c>
      <c r="N267" s="2">
        <f>sala[[#This Row],[Hora de Salida]]</f>
        <v>45018.086111111108</v>
      </c>
      <c r="O267" s="3">
        <f>IF(sala[[#This Row],[Estado de la Mesa]]="Ocupada",sala[[#This Row],[Hora de Salida]]-sala[[#This Row],[Hora de Llegada]]+15/(24*60),sala[[#This Row],[Hora de Salida]]-sala[[#This Row],[Hora de Llegada]])</f>
        <v>6.5277777772280388E-2</v>
      </c>
      <c r="P267" s="3">
        <f>SUMIF('cocina'!A:A,sala[[#This Row],[Número de Orden]],'cocina'!H:H)/(24*60)</f>
        <v>7.3611111111111113E-2</v>
      </c>
      <c r="Q267" s="3">
        <f>IF((sala[[#This Row],[Tiempo de Permanencia]]-sala[[#This Row],[Tiempo de Preparación]])&gt;0,sala[[#This Row],[Tiempo de Permanencia]]-sala[[#This Row],[Tiempo de Preparación]],0)</f>
        <v>0</v>
      </c>
      <c r="R267" s="10">
        <f>IF(sala[[#This Row],[Tiempo de degustación]]&gt;0,1,0)</f>
        <v>0</v>
      </c>
      <c r="S267" s="1" t="str">
        <f>WEEKDAY(sala[[#This Row],[Fecha de Factura]],11)&amp;". "&amp;TEXT(sala[[#This Row],[Fecha de Factura]],"dddd")</f>
        <v>7. domingo</v>
      </c>
      <c r="T267" s="4">
        <f>SUMIF('cocina'!A:A,sala[[#This Row],[Número de Orden]],'cocina'!G:G)</f>
        <v>4</v>
      </c>
      <c r="U267" s="4">
        <f>sala[[#This Row],[Tiempo de Preparación]]*24</f>
        <v>1.7666666666666666</v>
      </c>
      <c r="V267">
        <f>sala[[#This Row],[Cobrada]]*sala[[#This Row],[Monto Total de la Cuenta]]</f>
        <v>0</v>
      </c>
      <c r="W267" s="4">
        <f>sala[[#This Row],[Tiempo de Permanencia]]*24</f>
        <v>1.5666666665347293</v>
      </c>
    </row>
    <row r="268" spans="1:23" x14ac:dyDescent="0.25">
      <c r="A268">
        <v>7</v>
      </c>
      <c r="B268" s="1" t="s">
        <v>297</v>
      </c>
      <c r="C268">
        <v>5</v>
      </c>
      <c r="D268" s="2">
        <v>45019.088194444441</v>
      </c>
      <c r="E268" s="2">
        <v>45019.158333333333</v>
      </c>
      <c r="F268" s="1" t="s">
        <v>24</v>
      </c>
      <c r="G268" s="1" t="s">
        <v>35</v>
      </c>
      <c r="H268" s="1" t="s">
        <v>25</v>
      </c>
      <c r="I268">
        <v>44.66</v>
      </c>
      <c r="J268" s="1" t="s">
        <v>38</v>
      </c>
      <c r="K268">
        <v>267</v>
      </c>
      <c r="L268" s="1" t="s">
        <v>17</v>
      </c>
      <c r="M268" s="1">
        <f>SUMIF('cocina'!A:A,sala[[#This Row],[Número de Orden]],'cocina'!K:K)</f>
        <v>118</v>
      </c>
      <c r="N268" s="2">
        <f>sala[[#This Row],[Hora de Salida]]</f>
        <v>45019.158333333333</v>
      </c>
      <c r="O268" s="3">
        <f>IF(sala[[#This Row],[Estado de la Mesa]]="Ocupada",sala[[#This Row],[Hora de Salida]]-sala[[#This Row],[Hora de Llegada]]+15/(24*60),sala[[#This Row],[Hora de Salida]]-sala[[#This Row],[Hora de Llegada]])</f>
        <v>8.0555555558627631E-2</v>
      </c>
      <c r="P268" s="3">
        <f>SUMIF('cocina'!A:A,sala[[#This Row],[Número de Orden]],'cocina'!H:H)/(24*60)</f>
        <v>6.6666666666666666E-2</v>
      </c>
      <c r="Q268" s="3">
        <f>IF((sala[[#This Row],[Tiempo de Permanencia]]-sala[[#This Row],[Tiempo de Preparación]])&gt;0,sala[[#This Row],[Tiempo de Permanencia]]-sala[[#This Row],[Tiempo de Preparación]],0)</f>
        <v>1.3888888891960965E-2</v>
      </c>
      <c r="R268" s="10">
        <f>IF(sala[[#This Row],[Tiempo de degustación]]&gt;0,1,0)</f>
        <v>1</v>
      </c>
      <c r="S268" s="1" t="str">
        <f>WEEKDAY(sala[[#This Row],[Fecha de Factura]],11)&amp;". "&amp;TEXT(sala[[#This Row],[Fecha de Factura]],"dddd")</f>
        <v>1. lunes</v>
      </c>
      <c r="T268" s="4">
        <f>SUMIF('cocina'!A:A,sala[[#This Row],[Número de Orden]],'cocina'!G:G)</f>
        <v>4</v>
      </c>
      <c r="U268" s="4">
        <f>sala[[#This Row],[Tiempo de Preparación]]*24</f>
        <v>1.6</v>
      </c>
      <c r="V268">
        <f>sala[[#This Row],[Cobrada]]*sala[[#This Row],[Monto Total de la Cuenta]]</f>
        <v>118</v>
      </c>
      <c r="W268" s="4">
        <f>sala[[#This Row],[Tiempo de Permanencia]]*24</f>
        <v>1.933333333407063</v>
      </c>
    </row>
    <row r="269" spans="1:23" x14ac:dyDescent="0.25">
      <c r="A269">
        <v>14</v>
      </c>
      <c r="B269" s="1" t="s">
        <v>298</v>
      </c>
      <c r="C269">
        <v>1</v>
      </c>
      <c r="D269" s="2">
        <v>45019.031944444447</v>
      </c>
      <c r="E269" s="2">
        <v>45019.155555555553</v>
      </c>
      <c r="F269" s="1" t="s">
        <v>13</v>
      </c>
      <c r="G269" s="1" t="s">
        <v>14</v>
      </c>
      <c r="H269" s="1" t="s">
        <v>15</v>
      </c>
      <c r="I269">
        <v>23.16</v>
      </c>
      <c r="J269" s="1" t="s">
        <v>26</v>
      </c>
      <c r="K269">
        <v>268</v>
      </c>
      <c r="L269" s="1" t="s">
        <v>44</v>
      </c>
      <c r="M269" s="1">
        <f>SUMIF('cocina'!A:A,sala[[#This Row],[Número de Orden]],'cocina'!K:K)</f>
        <v>68</v>
      </c>
      <c r="N269" s="2">
        <f>sala[[#This Row],[Hora de Salida]]</f>
        <v>45019.155555555553</v>
      </c>
      <c r="O269" s="3">
        <f>IF(sala[[#This Row],[Estado de la Mesa]]="Ocupada",sala[[#This Row],[Hora de Salida]]-sala[[#This Row],[Hora de Llegada]]+15/(24*60),sala[[#This Row],[Hora de Salida]]-sala[[#This Row],[Hora de Llegada]])</f>
        <v>0.12361111110658385</v>
      </c>
      <c r="P269" s="3">
        <f>SUMIF('cocina'!A:A,sala[[#This Row],[Número de Orden]],'cocina'!H:H)/(24*60)</f>
        <v>5.7638888888888892E-2</v>
      </c>
      <c r="Q269" s="3">
        <f>IF((sala[[#This Row],[Tiempo de Permanencia]]-sala[[#This Row],[Tiempo de Preparación]])&gt;0,sala[[#This Row],[Tiempo de Permanencia]]-sala[[#This Row],[Tiempo de Preparación]],0)</f>
        <v>6.5972222217694956E-2</v>
      </c>
      <c r="R269" s="10">
        <f>IF(sala[[#This Row],[Tiempo de degustación]]&gt;0,1,0)</f>
        <v>1</v>
      </c>
      <c r="S269" s="1" t="str">
        <f>WEEKDAY(sala[[#This Row],[Fecha de Factura]],11)&amp;". "&amp;TEXT(sala[[#This Row],[Fecha de Factura]],"dddd")</f>
        <v>1. lunes</v>
      </c>
      <c r="T269" s="4">
        <f>SUMIF('cocina'!A:A,sala[[#This Row],[Número de Orden]],'cocina'!G:G)</f>
        <v>3</v>
      </c>
      <c r="U269" s="4">
        <f>sala[[#This Row],[Tiempo de Preparación]]*24</f>
        <v>1.3833333333333333</v>
      </c>
      <c r="V269">
        <f>sala[[#This Row],[Cobrada]]*sala[[#This Row],[Monto Total de la Cuenta]]</f>
        <v>68</v>
      </c>
      <c r="W269" s="4">
        <f>sala[[#This Row],[Tiempo de Permanencia]]*24</f>
        <v>2.9666666665580124</v>
      </c>
    </row>
    <row r="270" spans="1:23" x14ac:dyDescent="0.25">
      <c r="A270">
        <v>11</v>
      </c>
      <c r="B270" s="1" t="s">
        <v>299</v>
      </c>
      <c r="C270">
        <v>2</v>
      </c>
      <c r="D270" s="2">
        <v>45019.123611111114</v>
      </c>
      <c r="E270" s="2">
        <v>45019.177083333336</v>
      </c>
      <c r="F270" s="1" t="s">
        <v>24</v>
      </c>
      <c r="G270" s="1" t="s">
        <v>14</v>
      </c>
      <c r="H270" s="1" t="s">
        <v>15</v>
      </c>
      <c r="I270">
        <v>39.17</v>
      </c>
      <c r="J270" s="1" t="s">
        <v>26</v>
      </c>
      <c r="K270">
        <v>269</v>
      </c>
      <c r="L270" s="1" t="s">
        <v>39</v>
      </c>
      <c r="M270" s="1">
        <f>SUMIF('cocina'!A:A,sala[[#This Row],[Número de Orden]],'cocina'!K:K)</f>
        <v>250</v>
      </c>
      <c r="N270" s="2">
        <f>sala[[#This Row],[Hora de Salida]]</f>
        <v>45019.177083333336</v>
      </c>
      <c r="O270" s="3">
        <f>IF(sala[[#This Row],[Estado de la Mesa]]="Ocupada",sala[[#This Row],[Hora de Salida]]-sala[[#This Row],[Hora de Llegada]]+15/(24*60),sala[[#This Row],[Hora de Salida]]-sala[[#This Row],[Hora de Llegada]])</f>
        <v>5.3472222221898846E-2</v>
      </c>
      <c r="P270" s="3">
        <f>SUMIF('cocina'!A:A,sala[[#This Row],[Número de Orden]],'cocina'!H:H)/(24*60)</f>
        <v>7.013888888888889E-2</v>
      </c>
      <c r="Q270" s="3">
        <f>IF((sala[[#This Row],[Tiempo de Permanencia]]-sala[[#This Row],[Tiempo de Preparación]])&gt;0,sala[[#This Row],[Tiempo de Permanencia]]-sala[[#This Row],[Tiempo de Preparación]],0)</f>
        <v>0</v>
      </c>
      <c r="R270" s="10">
        <f>IF(sala[[#This Row],[Tiempo de degustación]]&gt;0,1,0)</f>
        <v>0</v>
      </c>
      <c r="S270" s="1" t="str">
        <f>WEEKDAY(sala[[#This Row],[Fecha de Factura]],11)&amp;". "&amp;TEXT(sala[[#This Row],[Fecha de Factura]],"dddd")</f>
        <v>1. lunes</v>
      </c>
      <c r="T270" s="4">
        <f>SUMIF('cocina'!A:A,sala[[#This Row],[Número de Orden]],'cocina'!G:G)</f>
        <v>7</v>
      </c>
      <c r="U270" s="4">
        <f>sala[[#This Row],[Tiempo de Preparación]]*24</f>
        <v>1.6833333333333333</v>
      </c>
      <c r="V270">
        <f>sala[[#This Row],[Cobrada]]*sala[[#This Row],[Monto Total de la Cuenta]]</f>
        <v>0</v>
      </c>
      <c r="W270" s="4">
        <f>sala[[#This Row],[Tiempo de Permanencia]]*24</f>
        <v>1.2833333333255723</v>
      </c>
    </row>
    <row r="271" spans="1:23" x14ac:dyDescent="0.25">
      <c r="A271">
        <v>10</v>
      </c>
      <c r="B271" s="1" t="s">
        <v>67</v>
      </c>
      <c r="C271">
        <v>1</v>
      </c>
      <c r="D271" s="2">
        <v>45019.049305555556</v>
      </c>
      <c r="E271" s="2">
        <v>45019.207638888889</v>
      </c>
      <c r="F271" s="1" t="s">
        <v>32</v>
      </c>
      <c r="G271" s="1" t="s">
        <v>14</v>
      </c>
      <c r="H271" s="1" t="s">
        <v>25</v>
      </c>
      <c r="I271">
        <v>10.130000000000001</v>
      </c>
      <c r="J271" s="1" t="s">
        <v>26</v>
      </c>
      <c r="K271">
        <v>270</v>
      </c>
      <c r="L271" s="1" t="s">
        <v>54</v>
      </c>
      <c r="M271" s="1">
        <f>SUMIF('cocina'!A:A,sala[[#This Row],[Número de Orden]],'cocina'!K:K)</f>
        <v>102</v>
      </c>
      <c r="N271" s="2">
        <f>sala[[#This Row],[Hora de Salida]]</f>
        <v>45019.207638888889</v>
      </c>
      <c r="O271" s="3">
        <f>IF(sala[[#This Row],[Estado de la Mesa]]="Ocupada",sala[[#This Row],[Hora de Salida]]-sala[[#This Row],[Hora de Llegada]]+15/(24*60),sala[[#This Row],[Hora de Salida]]-sala[[#This Row],[Hora de Llegada]])</f>
        <v>0.15833333333284827</v>
      </c>
      <c r="P271" s="3">
        <f>SUMIF('cocina'!A:A,sala[[#This Row],[Número de Orden]],'cocina'!H:H)/(24*60)</f>
        <v>1.8055555555555554E-2</v>
      </c>
      <c r="Q271" s="3">
        <f>IF((sala[[#This Row],[Tiempo de Permanencia]]-sala[[#This Row],[Tiempo de Preparación]])&gt;0,sala[[#This Row],[Tiempo de Permanencia]]-sala[[#This Row],[Tiempo de Preparación]],0)</f>
        <v>0.14027777777729272</v>
      </c>
      <c r="R271" s="10">
        <f>IF(sala[[#This Row],[Tiempo de degustación]]&gt;0,1,0)</f>
        <v>1</v>
      </c>
      <c r="S271" s="1" t="str">
        <f>WEEKDAY(sala[[#This Row],[Fecha de Factura]],11)&amp;". "&amp;TEXT(sala[[#This Row],[Fecha de Factura]],"dddd")</f>
        <v>1. lunes</v>
      </c>
      <c r="T271" s="4">
        <f>SUMIF('cocina'!A:A,sala[[#This Row],[Número de Orden]],'cocina'!G:G)</f>
        <v>3</v>
      </c>
      <c r="U271" s="4">
        <f>sala[[#This Row],[Tiempo de Preparación]]*24</f>
        <v>0.43333333333333329</v>
      </c>
      <c r="V271">
        <f>sala[[#This Row],[Cobrada]]*sala[[#This Row],[Monto Total de la Cuenta]]</f>
        <v>102</v>
      </c>
      <c r="W271" s="4">
        <f>sala[[#This Row],[Tiempo de Permanencia]]*24</f>
        <v>3.7999999999883585</v>
      </c>
    </row>
    <row r="272" spans="1:23" x14ac:dyDescent="0.25">
      <c r="A272">
        <v>3</v>
      </c>
      <c r="B272" s="1" t="s">
        <v>300</v>
      </c>
      <c r="C272">
        <v>3</v>
      </c>
      <c r="D272" s="2">
        <v>45019.069444444445</v>
      </c>
      <c r="E272" s="2">
        <v>45019.215277777781</v>
      </c>
      <c r="F272" s="1" t="s">
        <v>13</v>
      </c>
      <c r="G272" s="1" t="s">
        <v>14</v>
      </c>
      <c r="H272" s="1" t="s">
        <v>25</v>
      </c>
      <c r="I272">
        <v>16.11</v>
      </c>
      <c r="J272" s="1" t="s">
        <v>38</v>
      </c>
      <c r="K272">
        <v>271</v>
      </c>
      <c r="L272" s="1" t="s">
        <v>42</v>
      </c>
      <c r="M272" s="1">
        <f>SUMIF('cocina'!A:A,sala[[#This Row],[Número de Orden]],'cocina'!K:K)</f>
        <v>44</v>
      </c>
      <c r="N272" s="2">
        <f>sala[[#This Row],[Hora de Salida]]</f>
        <v>45019.215277777781</v>
      </c>
      <c r="O272" s="3">
        <f>IF(sala[[#This Row],[Estado de la Mesa]]="Ocupada",sala[[#This Row],[Hora de Salida]]-sala[[#This Row],[Hora de Llegada]]+15/(24*60),sala[[#This Row],[Hora de Salida]]-sala[[#This Row],[Hora de Llegada]])</f>
        <v>0.15625000000242531</v>
      </c>
      <c r="P272" s="3">
        <f>SUMIF('cocina'!A:A,sala[[#This Row],[Número de Orden]],'cocina'!H:H)/(24*60)</f>
        <v>3.8194444444444448E-2</v>
      </c>
      <c r="Q272" s="3">
        <f>IF((sala[[#This Row],[Tiempo de Permanencia]]-sala[[#This Row],[Tiempo de Preparación]])&gt;0,sala[[#This Row],[Tiempo de Permanencia]]-sala[[#This Row],[Tiempo de Preparación]],0)</f>
        <v>0.11805555555798086</v>
      </c>
      <c r="R272" s="10">
        <f>IF(sala[[#This Row],[Tiempo de degustación]]&gt;0,1,0)</f>
        <v>1</v>
      </c>
      <c r="S272" s="1" t="str">
        <f>WEEKDAY(sala[[#This Row],[Fecha de Factura]],11)&amp;". "&amp;TEXT(sala[[#This Row],[Fecha de Factura]],"dddd")</f>
        <v>1. lunes</v>
      </c>
      <c r="T272" s="4">
        <f>SUMIF('cocina'!A:A,sala[[#This Row],[Número de Orden]],'cocina'!G:G)</f>
        <v>2</v>
      </c>
      <c r="U272" s="4">
        <f>sala[[#This Row],[Tiempo de Preparación]]*24</f>
        <v>0.91666666666666674</v>
      </c>
      <c r="V272">
        <f>sala[[#This Row],[Cobrada]]*sala[[#This Row],[Monto Total de la Cuenta]]</f>
        <v>44</v>
      </c>
      <c r="W272" s="4">
        <f>sala[[#This Row],[Tiempo de Permanencia]]*24</f>
        <v>3.7500000000582077</v>
      </c>
    </row>
    <row r="273" spans="1:23" x14ac:dyDescent="0.25">
      <c r="A273">
        <v>7</v>
      </c>
      <c r="B273" s="1" t="s">
        <v>301</v>
      </c>
      <c r="C273">
        <v>1</v>
      </c>
      <c r="D273" s="2">
        <v>45019.023611111108</v>
      </c>
      <c r="E273" s="2">
        <v>45019.183333333334</v>
      </c>
      <c r="F273" s="1" t="s">
        <v>32</v>
      </c>
      <c r="G273" s="1" t="s">
        <v>14</v>
      </c>
      <c r="H273" s="1" t="s">
        <v>25</v>
      </c>
      <c r="I273">
        <v>42.73</v>
      </c>
      <c r="J273" s="1" t="s">
        <v>16</v>
      </c>
      <c r="K273">
        <v>272</v>
      </c>
      <c r="L273" s="1" t="s">
        <v>17</v>
      </c>
      <c r="M273" s="1">
        <f>SUMIF('cocina'!A:A,sala[[#This Row],[Número de Orden]],'cocina'!K:K)</f>
        <v>83</v>
      </c>
      <c r="N273" s="2">
        <f>sala[[#This Row],[Hora de Salida]]</f>
        <v>45019.183333333334</v>
      </c>
      <c r="O273" s="3">
        <f>IF(sala[[#This Row],[Estado de la Mesa]]="Ocupada",sala[[#This Row],[Hora de Salida]]-sala[[#This Row],[Hora de Llegada]]+15/(24*60),sala[[#This Row],[Hora de Salida]]-sala[[#This Row],[Hora de Llegada]])</f>
        <v>0.15972222222626442</v>
      </c>
      <c r="P273" s="3">
        <f>SUMIF('cocina'!A:A,sala[[#This Row],[Número de Orden]],'cocina'!H:H)/(24*60)</f>
        <v>5.7638888888888892E-2</v>
      </c>
      <c r="Q273" s="3">
        <f>IF((sala[[#This Row],[Tiempo de Permanencia]]-sala[[#This Row],[Tiempo de Preparación]])&gt;0,sala[[#This Row],[Tiempo de Permanencia]]-sala[[#This Row],[Tiempo de Preparación]],0)</f>
        <v>0.10208333333737553</v>
      </c>
      <c r="R273" s="10">
        <f>IF(sala[[#This Row],[Tiempo de degustación]]&gt;0,1,0)</f>
        <v>1</v>
      </c>
      <c r="S273" s="1" t="str">
        <f>WEEKDAY(sala[[#This Row],[Fecha de Factura]],11)&amp;". "&amp;TEXT(sala[[#This Row],[Fecha de Factura]],"dddd")</f>
        <v>1. lunes</v>
      </c>
      <c r="T273" s="4">
        <f>SUMIF('cocina'!A:A,sala[[#This Row],[Número de Orden]],'cocina'!G:G)</f>
        <v>3</v>
      </c>
      <c r="U273" s="4">
        <f>sala[[#This Row],[Tiempo de Preparación]]*24</f>
        <v>1.3833333333333333</v>
      </c>
      <c r="V273">
        <f>sala[[#This Row],[Cobrada]]*sala[[#This Row],[Monto Total de la Cuenta]]</f>
        <v>83</v>
      </c>
      <c r="W273" s="4">
        <f>sala[[#This Row],[Tiempo de Permanencia]]*24</f>
        <v>3.8333333334303461</v>
      </c>
    </row>
    <row r="274" spans="1:23" x14ac:dyDescent="0.25">
      <c r="A274">
        <v>20</v>
      </c>
      <c r="B274" s="1" t="s">
        <v>193</v>
      </c>
      <c r="C274">
        <v>5</v>
      </c>
      <c r="D274" s="2">
        <v>45019.074305555558</v>
      </c>
      <c r="E274" s="2">
        <v>45019.145138888889</v>
      </c>
      <c r="F274" s="1" t="s">
        <v>24</v>
      </c>
      <c r="G274" s="1" t="s">
        <v>14</v>
      </c>
      <c r="H274" s="1" t="s">
        <v>21</v>
      </c>
      <c r="I274">
        <v>36.299999999999997</v>
      </c>
      <c r="J274" s="1" t="s">
        <v>38</v>
      </c>
      <c r="K274">
        <v>273</v>
      </c>
      <c r="L274" s="1" t="s">
        <v>22</v>
      </c>
      <c r="M274" s="1">
        <f>SUMIF('cocina'!A:A,sala[[#This Row],[Número de Orden]],'cocina'!K:K)</f>
        <v>123</v>
      </c>
      <c r="N274" s="2">
        <f>sala[[#This Row],[Hora de Salida]]</f>
        <v>45019.145138888889</v>
      </c>
      <c r="O274" s="3">
        <f>IF(sala[[#This Row],[Estado de la Mesa]]="Ocupada",sala[[#This Row],[Hora de Salida]]-sala[[#This Row],[Hora de Llegada]]+15/(24*60),sala[[#This Row],[Hora de Salida]]-sala[[#This Row],[Hora de Llegada]])</f>
        <v>8.1249999998059749E-2</v>
      </c>
      <c r="P274" s="3">
        <f>SUMIF('cocina'!A:A,sala[[#This Row],[Número de Orden]],'cocina'!H:H)/(24*60)</f>
        <v>4.6527777777777779E-2</v>
      </c>
      <c r="Q274" s="3">
        <f>IF((sala[[#This Row],[Tiempo de Permanencia]]-sala[[#This Row],[Tiempo de Preparación]])&gt;0,sala[[#This Row],[Tiempo de Permanencia]]-sala[[#This Row],[Tiempo de Preparación]],0)</f>
        <v>3.472222222028197E-2</v>
      </c>
      <c r="R274" s="10">
        <f>IF(sala[[#This Row],[Tiempo de degustación]]&gt;0,1,0)</f>
        <v>1</v>
      </c>
      <c r="S274" s="1" t="str">
        <f>WEEKDAY(sala[[#This Row],[Fecha de Factura]],11)&amp;". "&amp;TEXT(sala[[#This Row],[Fecha de Factura]],"dddd")</f>
        <v>1. lunes</v>
      </c>
      <c r="T274" s="4">
        <f>SUMIF('cocina'!A:A,sala[[#This Row],[Número de Orden]],'cocina'!G:G)</f>
        <v>5</v>
      </c>
      <c r="U274" s="4">
        <f>sala[[#This Row],[Tiempo de Preparación]]*24</f>
        <v>1.1166666666666667</v>
      </c>
      <c r="V274">
        <f>sala[[#This Row],[Cobrada]]*sala[[#This Row],[Monto Total de la Cuenta]]</f>
        <v>123</v>
      </c>
      <c r="W274" s="4">
        <f>sala[[#This Row],[Tiempo de Permanencia]]*24</f>
        <v>1.9499999999534339</v>
      </c>
    </row>
    <row r="275" spans="1:23" x14ac:dyDescent="0.25">
      <c r="A275">
        <v>7</v>
      </c>
      <c r="B275" s="1" t="s">
        <v>302</v>
      </c>
      <c r="C275">
        <v>1</v>
      </c>
      <c r="D275" s="2">
        <v>45019.135416666664</v>
      </c>
      <c r="E275" s="2">
        <v>45019.244444444441</v>
      </c>
      <c r="F275" s="1" t="s">
        <v>19</v>
      </c>
      <c r="G275" s="1" t="s">
        <v>14</v>
      </c>
      <c r="H275" s="1" t="s">
        <v>15</v>
      </c>
      <c r="I275">
        <v>19.93</v>
      </c>
      <c r="J275" s="1" t="s">
        <v>38</v>
      </c>
      <c r="K275">
        <v>274</v>
      </c>
      <c r="L275" s="1" t="s">
        <v>27</v>
      </c>
      <c r="M275" s="1">
        <f>SUMIF('cocina'!A:A,sala[[#This Row],[Número de Orden]],'cocina'!K:K)</f>
        <v>116</v>
      </c>
      <c r="N275" s="2">
        <f>sala[[#This Row],[Hora de Salida]]</f>
        <v>45019.244444444441</v>
      </c>
      <c r="O275" s="3">
        <f>IF(sala[[#This Row],[Estado de la Mesa]]="Ocupada",sala[[#This Row],[Hora de Salida]]-sala[[#This Row],[Hora de Llegada]]+15/(24*60),sala[[#This Row],[Hora de Salida]]-sala[[#This Row],[Hora de Llegada]])</f>
        <v>0.11944444444331263</v>
      </c>
      <c r="P275" s="3">
        <f>SUMIF('cocina'!A:A,sala[[#This Row],[Número de Orden]],'cocina'!H:H)/(24*60)</f>
        <v>5.2083333333333336E-2</v>
      </c>
      <c r="Q275" s="3">
        <f>IF((sala[[#This Row],[Tiempo de Permanencia]]-sala[[#This Row],[Tiempo de Preparación]])&gt;0,sala[[#This Row],[Tiempo de Permanencia]]-sala[[#This Row],[Tiempo de Preparación]],0)</f>
        <v>6.7361111109979305E-2</v>
      </c>
      <c r="R275" s="10">
        <f>IF(sala[[#This Row],[Tiempo de degustación]]&gt;0,1,0)</f>
        <v>1</v>
      </c>
      <c r="S275" s="1" t="str">
        <f>WEEKDAY(sala[[#This Row],[Fecha de Factura]],11)&amp;". "&amp;TEXT(sala[[#This Row],[Fecha de Factura]],"dddd")</f>
        <v>1. lunes</v>
      </c>
      <c r="T275" s="4">
        <f>SUMIF('cocina'!A:A,sala[[#This Row],[Número de Orden]],'cocina'!G:G)</f>
        <v>5</v>
      </c>
      <c r="U275" s="4">
        <f>sala[[#This Row],[Tiempo de Preparación]]*24</f>
        <v>1.25</v>
      </c>
      <c r="V275">
        <f>sala[[#This Row],[Cobrada]]*sala[[#This Row],[Monto Total de la Cuenta]]</f>
        <v>116</v>
      </c>
      <c r="W275" s="4">
        <f>sala[[#This Row],[Tiempo de Permanencia]]*24</f>
        <v>2.8666666666395031</v>
      </c>
    </row>
    <row r="276" spans="1:23" x14ac:dyDescent="0.25">
      <c r="A276">
        <v>5</v>
      </c>
      <c r="B276" s="1" t="s">
        <v>241</v>
      </c>
      <c r="C276">
        <v>3</v>
      </c>
      <c r="D276" s="2">
        <v>45019.092361111114</v>
      </c>
      <c r="E276" s="2">
        <v>45019.248611111114</v>
      </c>
      <c r="F276" s="1" t="s">
        <v>24</v>
      </c>
      <c r="G276" s="1" t="s">
        <v>14</v>
      </c>
      <c r="H276" s="1" t="s">
        <v>25</v>
      </c>
      <c r="I276">
        <v>49.67</v>
      </c>
      <c r="J276" s="1" t="s">
        <v>16</v>
      </c>
      <c r="K276">
        <v>275</v>
      </c>
      <c r="L276" s="1" t="s">
        <v>42</v>
      </c>
      <c r="M276" s="1">
        <f>SUMIF('cocina'!A:A,sala[[#This Row],[Número de Orden]],'cocina'!K:K)</f>
        <v>121</v>
      </c>
      <c r="N276" s="2">
        <f>sala[[#This Row],[Hora de Salida]]</f>
        <v>45019.248611111114</v>
      </c>
      <c r="O276" s="3">
        <f>IF(sala[[#This Row],[Estado de la Mesa]]="Ocupada",sala[[#This Row],[Hora de Salida]]-sala[[#This Row],[Hora de Llegada]]+15/(24*60),sala[[#This Row],[Hora de Salida]]-sala[[#This Row],[Hora de Llegada]])</f>
        <v>0.15625</v>
      </c>
      <c r="P276" s="3">
        <f>SUMIF('cocina'!A:A,sala[[#This Row],[Número de Orden]],'cocina'!H:H)/(24*60)</f>
        <v>8.4722222222222227E-2</v>
      </c>
      <c r="Q276" s="3">
        <f>IF((sala[[#This Row],[Tiempo de Permanencia]]-sala[[#This Row],[Tiempo de Preparación]])&gt;0,sala[[#This Row],[Tiempo de Permanencia]]-sala[[#This Row],[Tiempo de Preparación]],0)</f>
        <v>7.1527777777777773E-2</v>
      </c>
      <c r="R276" s="10">
        <f>IF(sala[[#This Row],[Tiempo de degustación]]&gt;0,1,0)</f>
        <v>1</v>
      </c>
      <c r="S276" s="1" t="str">
        <f>WEEKDAY(sala[[#This Row],[Fecha de Factura]],11)&amp;". "&amp;TEXT(sala[[#This Row],[Fecha de Factura]],"dddd")</f>
        <v>1. lunes</v>
      </c>
      <c r="T276" s="4">
        <f>SUMIF('cocina'!A:A,sala[[#This Row],[Número de Orden]],'cocina'!G:G)</f>
        <v>4</v>
      </c>
      <c r="U276" s="4">
        <f>sala[[#This Row],[Tiempo de Preparación]]*24</f>
        <v>2.0333333333333332</v>
      </c>
      <c r="V276">
        <f>sala[[#This Row],[Cobrada]]*sala[[#This Row],[Monto Total de la Cuenta]]</f>
        <v>121</v>
      </c>
      <c r="W276" s="4">
        <f>sala[[#This Row],[Tiempo de Permanencia]]*24</f>
        <v>3.75</v>
      </c>
    </row>
    <row r="277" spans="1:23" x14ac:dyDescent="0.25">
      <c r="A277">
        <v>15</v>
      </c>
      <c r="B277" s="1" t="s">
        <v>303</v>
      </c>
      <c r="C277">
        <v>6</v>
      </c>
      <c r="D277" s="2">
        <v>45019.107638888891</v>
      </c>
      <c r="E277" s="2">
        <v>45019.231944444444</v>
      </c>
      <c r="F277" s="1" t="s">
        <v>32</v>
      </c>
      <c r="G277" s="1" t="s">
        <v>14</v>
      </c>
      <c r="H277" s="1" t="s">
        <v>15</v>
      </c>
      <c r="I277">
        <v>20.98</v>
      </c>
      <c r="J277" s="1" t="s">
        <v>16</v>
      </c>
      <c r="K277">
        <v>276</v>
      </c>
      <c r="L277" s="1" t="s">
        <v>54</v>
      </c>
      <c r="M277" s="1">
        <f>SUMIF('cocina'!A:A,sala[[#This Row],[Número de Orden]],'cocina'!K:K)</f>
        <v>70</v>
      </c>
      <c r="N277" s="2">
        <f>sala[[#This Row],[Hora de Salida]]</f>
        <v>45019.231944444444</v>
      </c>
      <c r="O277" s="3">
        <f>IF(sala[[#This Row],[Estado de la Mesa]]="Ocupada",sala[[#This Row],[Hora de Salida]]-sala[[#This Row],[Hora de Llegada]]+15/(24*60),sala[[#This Row],[Hora de Salida]]-sala[[#This Row],[Hora de Llegada]])</f>
        <v>0.12430555555329192</v>
      </c>
      <c r="P277" s="3">
        <f>SUMIF('cocina'!A:A,sala[[#This Row],[Número de Orden]],'cocina'!H:H)/(24*60)</f>
        <v>5.9027777777777776E-2</v>
      </c>
      <c r="Q277" s="3">
        <f>IF((sala[[#This Row],[Tiempo de Permanencia]]-sala[[#This Row],[Tiempo de Preparación]])&gt;0,sala[[#This Row],[Tiempo de Permanencia]]-sala[[#This Row],[Tiempo de Preparación]],0)</f>
        <v>6.5277777775514148E-2</v>
      </c>
      <c r="R277" s="10">
        <f>IF(sala[[#This Row],[Tiempo de degustación]]&gt;0,1,0)</f>
        <v>1</v>
      </c>
      <c r="S277" s="1" t="str">
        <f>WEEKDAY(sala[[#This Row],[Fecha de Factura]],11)&amp;". "&amp;TEXT(sala[[#This Row],[Fecha de Factura]],"dddd")</f>
        <v>1. lunes</v>
      </c>
      <c r="T277" s="4">
        <f>SUMIF('cocina'!A:A,sala[[#This Row],[Número de Orden]],'cocina'!G:G)</f>
        <v>3</v>
      </c>
      <c r="U277" s="4">
        <f>sala[[#This Row],[Tiempo de Preparación]]*24</f>
        <v>1.4166666666666665</v>
      </c>
      <c r="V277">
        <f>sala[[#This Row],[Cobrada]]*sala[[#This Row],[Monto Total de la Cuenta]]</f>
        <v>70</v>
      </c>
      <c r="W277" s="4">
        <f>sala[[#This Row],[Tiempo de Permanencia]]*24</f>
        <v>2.9833333332790062</v>
      </c>
    </row>
    <row r="278" spans="1:23" x14ac:dyDescent="0.25">
      <c r="A278">
        <v>4</v>
      </c>
      <c r="B278" s="1" t="s">
        <v>304</v>
      </c>
      <c r="C278">
        <v>2</v>
      </c>
      <c r="D278" s="2">
        <v>45019.061111111114</v>
      </c>
      <c r="E278" s="2">
        <v>45019.163888888892</v>
      </c>
      <c r="F278" s="1" t="s">
        <v>29</v>
      </c>
      <c r="G278" s="1" t="s">
        <v>14</v>
      </c>
      <c r="H278" s="1" t="s">
        <v>25</v>
      </c>
      <c r="I278">
        <v>10.29</v>
      </c>
      <c r="J278" s="1" t="s">
        <v>26</v>
      </c>
      <c r="K278">
        <v>277</v>
      </c>
      <c r="L278" s="1" t="s">
        <v>17</v>
      </c>
      <c r="M278" s="1">
        <f>SUMIF('cocina'!A:A,sala[[#This Row],[Número de Orden]],'cocina'!K:K)</f>
        <v>93</v>
      </c>
      <c r="N278" s="2">
        <f>sala[[#This Row],[Hora de Salida]]</f>
        <v>45019.163888888892</v>
      </c>
      <c r="O278" s="3">
        <f>IF(sala[[#This Row],[Estado de la Mesa]]="Ocupada",sala[[#This Row],[Hora de Salida]]-sala[[#This Row],[Hora de Llegada]]+15/(24*60),sala[[#This Row],[Hora de Salida]]-sala[[#This Row],[Hora de Llegada]])</f>
        <v>0.10277777777810115</v>
      </c>
      <c r="P278" s="3">
        <f>SUMIF('cocina'!A:A,sala[[#This Row],[Número de Orden]],'cocina'!H:H)/(24*60)</f>
        <v>2.013888888888889E-2</v>
      </c>
      <c r="Q278" s="3">
        <f>IF((sala[[#This Row],[Tiempo de Permanencia]]-sala[[#This Row],[Tiempo de Preparación]])&gt;0,sala[[#This Row],[Tiempo de Permanencia]]-sala[[#This Row],[Tiempo de Preparación]],0)</f>
        <v>8.2638888889212267E-2</v>
      </c>
      <c r="R278" s="10">
        <f>IF(sala[[#This Row],[Tiempo de degustación]]&gt;0,1,0)</f>
        <v>1</v>
      </c>
      <c r="S278" s="1" t="str">
        <f>WEEKDAY(sala[[#This Row],[Fecha de Factura]],11)&amp;". "&amp;TEXT(sala[[#This Row],[Fecha de Factura]],"dddd")</f>
        <v>1. lunes</v>
      </c>
      <c r="T278" s="4">
        <f>SUMIF('cocina'!A:A,sala[[#This Row],[Número de Orden]],'cocina'!G:G)</f>
        <v>3</v>
      </c>
      <c r="U278" s="4">
        <f>sala[[#This Row],[Tiempo de Preparación]]*24</f>
        <v>0.48333333333333339</v>
      </c>
      <c r="V278">
        <f>sala[[#This Row],[Cobrada]]*sala[[#This Row],[Monto Total de la Cuenta]]</f>
        <v>93</v>
      </c>
      <c r="W278" s="4">
        <f>sala[[#This Row],[Tiempo de Permanencia]]*24</f>
        <v>2.4666666666744277</v>
      </c>
    </row>
    <row r="279" spans="1:23" x14ac:dyDescent="0.25">
      <c r="A279">
        <v>5</v>
      </c>
      <c r="B279" s="1" t="s">
        <v>79</v>
      </c>
      <c r="C279">
        <v>4</v>
      </c>
      <c r="D279" s="2">
        <v>45019.131944444445</v>
      </c>
      <c r="E279" s="2">
        <v>45019.216666666667</v>
      </c>
      <c r="F279" s="1" t="s">
        <v>13</v>
      </c>
      <c r="G279" s="1" t="s">
        <v>14</v>
      </c>
      <c r="H279" s="1" t="s">
        <v>21</v>
      </c>
      <c r="I279">
        <v>41.36</v>
      </c>
      <c r="J279" s="1" t="s">
        <v>26</v>
      </c>
      <c r="K279">
        <v>278</v>
      </c>
      <c r="L279" s="1" t="s">
        <v>39</v>
      </c>
      <c r="M279" s="1">
        <f>SUMIF('cocina'!A:A,sala[[#This Row],[Número de Orden]],'cocina'!K:K)</f>
        <v>141</v>
      </c>
      <c r="N279" s="2">
        <f>sala[[#This Row],[Hora de Salida]]</f>
        <v>45019.216666666667</v>
      </c>
      <c r="O279" s="3">
        <f>IF(sala[[#This Row],[Estado de la Mesa]]="Ocupada",sala[[#This Row],[Hora de Salida]]-sala[[#This Row],[Hora de Llegada]]+15/(24*60),sala[[#This Row],[Hora de Salida]]-sala[[#This Row],[Hora de Llegada]])</f>
        <v>8.4722222221898846E-2</v>
      </c>
      <c r="P279" s="3">
        <f>SUMIF('cocina'!A:A,sala[[#This Row],[Número de Orden]],'cocina'!H:H)/(24*60)</f>
        <v>4.2361111111111113E-2</v>
      </c>
      <c r="Q279" s="3">
        <f>IF((sala[[#This Row],[Tiempo de Permanencia]]-sala[[#This Row],[Tiempo de Preparación]])&gt;0,sala[[#This Row],[Tiempo de Permanencia]]-sala[[#This Row],[Tiempo de Preparación]],0)</f>
        <v>4.2361111110787733E-2</v>
      </c>
      <c r="R279" s="10">
        <f>IF(sala[[#This Row],[Tiempo de degustación]]&gt;0,1,0)</f>
        <v>1</v>
      </c>
      <c r="S279" s="1" t="str">
        <f>WEEKDAY(sala[[#This Row],[Fecha de Factura]],11)&amp;". "&amp;TEXT(sala[[#This Row],[Fecha de Factura]],"dddd")</f>
        <v>1. lunes</v>
      </c>
      <c r="T279" s="4">
        <f>SUMIF('cocina'!A:A,sala[[#This Row],[Número de Orden]],'cocina'!G:G)</f>
        <v>5</v>
      </c>
      <c r="U279" s="4">
        <f>sala[[#This Row],[Tiempo de Preparación]]*24</f>
        <v>1.0166666666666666</v>
      </c>
      <c r="V279">
        <f>sala[[#This Row],[Cobrada]]*sala[[#This Row],[Monto Total de la Cuenta]]</f>
        <v>141</v>
      </c>
      <c r="W279" s="4">
        <f>sala[[#This Row],[Tiempo de Permanencia]]*24</f>
        <v>2.0333333333255723</v>
      </c>
    </row>
    <row r="280" spans="1:23" x14ac:dyDescent="0.25">
      <c r="A280">
        <v>11</v>
      </c>
      <c r="B280" s="1" t="s">
        <v>101</v>
      </c>
      <c r="C280">
        <v>5</v>
      </c>
      <c r="D280" s="2">
        <v>45019.010416666664</v>
      </c>
      <c r="E280" s="2">
        <v>45019.107638888891</v>
      </c>
      <c r="F280" s="1" t="s">
        <v>24</v>
      </c>
      <c r="G280" s="1" t="s">
        <v>35</v>
      </c>
      <c r="H280" s="1" t="s">
        <v>25</v>
      </c>
      <c r="I280">
        <v>43.53</v>
      </c>
      <c r="J280" s="1" t="s">
        <v>26</v>
      </c>
      <c r="K280">
        <v>279</v>
      </c>
      <c r="L280" s="1" t="s">
        <v>39</v>
      </c>
      <c r="M280" s="1">
        <f>SUMIF('cocina'!A:A,sala[[#This Row],[Número de Orden]],'cocina'!K:K)</f>
        <v>201</v>
      </c>
      <c r="N280" s="2">
        <f>sala[[#This Row],[Hora de Salida]]</f>
        <v>45019.107638888891</v>
      </c>
      <c r="O280" s="3">
        <f>IF(sala[[#This Row],[Estado de la Mesa]]="Ocupada",sala[[#This Row],[Hora de Salida]]-sala[[#This Row],[Hora de Llegada]]+15/(24*60),sala[[#This Row],[Hora de Salida]]-sala[[#This Row],[Hora de Llegada]])</f>
        <v>9.7222222226264421E-2</v>
      </c>
      <c r="P280" s="3">
        <f>SUMIF('cocina'!A:A,sala[[#This Row],[Número de Orden]],'cocina'!H:H)/(24*60)</f>
        <v>9.8611111111111108E-2</v>
      </c>
      <c r="Q280" s="3">
        <f>IF((sala[[#This Row],[Tiempo de Permanencia]]-sala[[#This Row],[Tiempo de Preparación]])&gt;0,sala[[#This Row],[Tiempo de Permanencia]]-sala[[#This Row],[Tiempo de Preparación]],0)</f>
        <v>0</v>
      </c>
      <c r="R280" s="10">
        <f>IF(sala[[#This Row],[Tiempo de degustación]]&gt;0,1,0)</f>
        <v>0</v>
      </c>
      <c r="S280" s="1" t="str">
        <f>WEEKDAY(sala[[#This Row],[Fecha de Factura]],11)&amp;". "&amp;TEXT(sala[[#This Row],[Fecha de Factura]],"dddd")</f>
        <v>1. lunes</v>
      </c>
      <c r="T280" s="4">
        <f>SUMIF('cocina'!A:A,sala[[#This Row],[Número de Orden]],'cocina'!G:G)</f>
        <v>6</v>
      </c>
      <c r="U280" s="4">
        <f>sala[[#This Row],[Tiempo de Preparación]]*24</f>
        <v>2.3666666666666667</v>
      </c>
      <c r="V280">
        <f>sala[[#This Row],[Cobrada]]*sala[[#This Row],[Monto Total de la Cuenta]]</f>
        <v>0</v>
      </c>
      <c r="W280" s="4">
        <f>sala[[#This Row],[Tiempo de Permanencia]]*24</f>
        <v>2.3333333334303461</v>
      </c>
    </row>
    <row r="281" spans="1:23" x14ac:dyDescent="0.25">
      <c r="A281">
        <v>14</v>
      </c>
      <c r="B281" s="1" t="s">
        <v>305</v>
      </c>
      <c r="C281">
        <v>6</v>
      </c>
      <c r="D281" s="2">
        <v>45019.020833333336</v>
      </c>
      <c r="E281" s="2">
        <v>45019.111805555556</v>
      </c>
      <c r="F281" s="1" t="s">
        <v>29</v>
      </c>
      <c r="G281" s="1" t="s">
        <v>14</v>
      </c>
      <c r="H281" s="1" t="s">
        <v>25</v>
      </c>
      <c r="I281">
        <v>36.08</v>
      </c>
      <c r="J281" s="1" t="s">
        <v>16</v>
      </c>
      <c r="K281">
        <v>280</v>
      </c>
      <c r="L281" s="1" t="s">
        <v>54</v>
      </c>
      <c r="M281" s="1">
        <f>SUMIF('cocina'!A:A,sala[[#This Row],[Número de Orden]],'cocina'!K:K)</f>
        <v>117</v>
      </c>
      <c r="N281" s="2">
        <f>sala[[#This Row],[Hora de Salida]]</f>
        <v>45019.111805555556</v>
      </c>
      <c r="O281" s="3">
        <f>IF(sala[[#This Row],[Estado de la Mesa]]="Ocupada",sala[[#This Row],[Hora de Salida]]-sala[[#This Row],[Hora de Llegada]]+15/(24*60),sala[[#This Row],[Hora de Salida]]-sala[[#This Row],[Hora de Llegada]])</f>
        <v>9.0972222220443655E-2</v>
      </c>
      <c r="P281" s="3">
        <f>SUMIF('cocina'!A:A,sala[[#This Row],[Número de Orden]],'cocina'!H:H)/(24*60)</f>
        <v>5.9722222222222225E-2</v>
      </c>
      <c r="Q281" s="3">
        <f>IF((sala[[#This Row],[Tiempo de Permanencia]]-sala[[#This Row],[Tiempo de Preparación]])&gt;0,sala[[#This Row],[Tiempo de Permanencia]]-sala[[#This Row],[Tiempo de Preparación]],0)</f>
        <v>3.124999999822143E-2</v>
      </c>
      <c r="R281" s="10">
        <f>IF(sala[[#This Row],[Tiempo de degustación]]&gt;0,1,0)</f>
        <v>1</v>
      </c>
      <c r="S281" s="1" t="str">
        <f>WEEKDAY(sala[[#This Row],[Fecha de Factura]],11)&amp;". "&amp;TEXT(sala[[#This Row],[Fecha de Factura]],"dddd")</f>
        <v>1. lunes</v>
      </c>
      <c r="T281" s="4">
        <f>SUMIF('cocina'!A:A,sala[[#This Row],[Número de Orden]],'cocina'!G:G)</f>
        <v>5</v>
      </c>
      <c r="U281" s="4">
        <f>sala[[#This Row],[Tiempo de Preparación]]*24</f>
        <v>1.4333333333333333</v>
      </c>
      <c r="V281">
        <f>sala[[#This Row],[Cobrada]]*sala[[#This Row],[Monto Total de la Cuenta]]</f>
        <v>117</v>
      </c>
      <c r="W281" s="4">
        <f>sala[[#This Row],[Tiempo de Permanencia]]*24</f>
        <v>2.1833333332906477</v>
      </c>
    </row>
    <row r="282" spans="1:23" x14ac:dyDescent="0.25">
      <c r="A282">
        <v>18</v>
      </c>
      <c r="B282" s="1" t="s">
        <v>306</v>
      </c>
      <c r="C282">
        <v>2</v>
      </c>
      <c r="D282" s="2">
        <v>45019.161111111112</v>
      </c>
      <c r="E282" s="2">
        <v>45019.326388888891</v>
      </c>
      <c r="F282" s="1" t="s">
        <v>32</v>
      </c>
      <c r="G282" s="1" t="s">
        <v>20</v>
      </c>
      <c r="H282" s="1" t="s">
        <v>21</v>
      </c>
      <c r="I282">
        <v>44.3</v>
      </c>
      <c r="J282" s="1" t="s">
        <v>38</v>
      </c>
      <c r="K282">
        <v>281</v>
      </c>
      <c r="L282" s="1" t="s">
        <v>33</v>
      </c>
      <c r="M282" s="1">
        <f>SUMIF('cocina'!A:A,sala[[#This Row],[Número de Orden]],'cocina'!K:K)</f>
        <v>66</v>
      </c>
      <c r="N282" s="2">
        <f>sala[[#This Row],[Hora de Salida]]</f>
        <v>45019.326388888891</v>
      </c>
      <c r="O282" s="3">
        <f>IF(sala[[#This Row],[Estado de la Mesa]]="Ocupada",sala[[#This Row],[Hora de Salida]]-sala[[#This Row],[Hora de Llegada]]+15/(24*60),sala[[#This Row],[Hora de Salida]]-sala[[#This Row],[Hora de Llegada]])</f>
        <v>0.17569444444476781</v>
      </c>
      <c r="P282" s="3">
        <f>SUMIF('cocina'!A:A,sala[[#This Row],[Número de Orden]],'cocina'!H:H)/(24*60)</f>
        <v>6.2500000000000003E-3</v>
      </c>
      <c r="Q282" s="3">
        <f>IF((sala[[#This Row],[Tiempo de Permanencia]]-sala[[#This Row],[Tiempo de Preparación]])&gt;0,sala[[#This Row],[Tiempo de Permanencia]]-sala[[#This Row],[Tiempo de Preparación]],0)</f>
        <v>0.16944444444476781</v>
      </c>
      <c r="R282" s="10">
        <f>IF(sala[[#This Row],[Tiempo de degustación]]&gt;0,1,0)</f>
        <v>1</v>
      </c>
      <c r="S282" s="1" t="str">
        <f>WEEKDAY(sala[[#This Row],[Fecha de Factura]],11)&amp;". "&amp;TEXT(sala[[#This Row],[Fecha de Factura]],"dddd")</f>
        <v>1. lunes</v>
      </c>
      <c r="T282" s="4">
        <f>SUMIF('cocina'!A:A,sala[[#This Row],[Número de Orden]],'cocina'!G:G)</f>
        <v>2</v>
      </c>
      <c r="U282" s="4">
        <f>sala[[#This Row],[Tiempo de Preparación]]*24</f>
        <v>0.15000000000000002</v>
      </c>
      <c r="V282">
        <f>sala[[#This Row],[Cobrada]]*sala[[#This Row],[Monto Total de la Cuenta]]</f>
        <v>66</v>
      </c>
      <c r="W282" s="4">
        <f>sala[[#This Row],[Tiempo de Permanencia]]*24</f>
        <v>4.2166666666744277</v>
      </c>
    </row>
    <row r="283" spans="1:23" x14ac:dyDescent="0.25">
      <c r="A283">
        <v>6</v>
      </c>
      <c r="B283" s="1" t="s">
        <v>307</v>
      </c>
      <c r="C283">
        <v>1</v>
      </c>
      <c r="D283" s="2">
        <v>45019.049305555556</v>
      </c>
      <c r="E283" s="2">
        <v>45019.209722222222</v>
      </c>
      <c r="F283" s="1" t="s">
        <v>32</v>
      </c>
      <c r="G283" s="1" t="s">
        <v>14</v>
      </c>
      <c r="H283" s="1" t="s">
        <v>25</v>
      </c>
      <c r="I283">
        <v>19.05</v>
      </c>
      <c r="J283" s="1" t="s">
        <v>26</v>
      </c>
      <c r="K283">
        <v>282</v>
      </c>
      <c r="L283" s="1" t="s">
        <v>44</v>
      </c>
      <c r="M283" s="1">
        <f>SUMIF('cocina'!A:A,sala[[#This Row],[Número de Orden]],'cocina'!K:K)</f>
        <v>74</v>
      </c>
      <c r="N283" s="2">
        <f>sala[[#This Row],[Hora de Salida]]</f>
        <v>45019.209722222222</v>
      </c>
      <c r="O283" s="3">
        <f>IF(sala[[#This Row],[Estado de la Mesa]]="Ocupada",sala[[#This Row],[Hora de Salida]]-sala[[#This Row],[Hora de Llegada]]+15/(24*60),sala[[#This Row],[Hora de Salida]]-sala[[#This Row],[Hora de Llegada]])</f>
        <v>0.16041666666569654</v>
      </c>
      <c r="P283" s="3">
        <f>SUMIF('cocina'!A:A,sala[[#This Row],[Número de Orden]],'cocina'!H:H)/(24*60)</f>
        <v>7.9166666666666663E-2</v>
      </c>
      <c r="Q283" s="3">
        <f>IF((sala[[#This Row],[Tiempo de Permanencia]]-sala[[#This Row],[Tiempo de Preparación]])&gt;0,sala[[#This Row],[Tiempo de Permanencia]]-sala[[#This Row],[Tiempo de Preparación]],0)</f>
        <v>8.1249999999029876E-2</v>
      </c>
      <c r="R283" s="10">
        <f>IF(sala[[#This Row],[Tiempo de degustación]]&gt;0,1,0)</f>
        <v>1</v>
      </c>
      <c r="S283" s="1" t="str">
        <f>WEEKDAY(sala[[#This Row],[Fecha de Factura]],11)&amp;". "&amp;TEXT(sala[[#This Row],[Fecha de Factura]],"dddd")</f>
        <v>1. lunes</v>
      </c>
      <c r="T283" s="4">
        <f>SUMIF('cocina'!A:A,sala[[#This Row],[Número de Orden]],'cocina'!G:G)</f>
        <v>4</v>
      </c>
      <c r="U283" s="4">
        <f>sala[[#This Row],[Tiempo de Preparación]]*24</f>
        <v>1.9</v>
      </c>
      <c r="V283">
        <f>sala[[#This Row],[Cobrada]]*sala[[#This Row],[Monto Total de la Cuenta]]</f>
        <v>74</v>
      </c>
      <c r="W283" s="4">
        <f>sala[[#This Row],[Tiempo de Permanencia]]*24</f>
        <v>3.8499999999767169</v>
      </c>
    </row>
    <row r="284" spans="1:23" x14ac:dyDescent="0.25">
      <c r="A284">
        <v>19</v>
      </c>
      <c r="B284" s="1" t="s">
        <v>308</v>
      </c>
      <c r="C284">
        <v>5</v>
      </c>
      <c r="D284" s="2">
        <v>45019.044444444444</v>
      </c>
      <c r="E284" s="2">
        <v>45019.199999999997</v>
      </c>
      <c r="F284" s="1" t="s">
        <v>29</v>
      </c>
      <c r="G284" s="1" t="s">
        <v>35</v>
      </c>
      <c r="H284" s="1" t="s">
        <v>25</v>
      </c>
      <c r="I284">
        <v>43.07</v>
      </c>
      <c r="J284" s="1" t="s">
        <v>26</v>
      </c>
      <c r="K284">
        <v>283</v>
      </c>
      <c r="L284" s="1" t="s">
        <v>27</v>
      </c>
      <c r="M284" s="1">
        <f>SUMIF('cocina'!A:A,sala[[#This Row],[Número de Orden]],'cocina'!K:K)</f>
        <v>78</v>
      </c>
      <c r="N284" s="2">
        <f>sala[[#This Row],[Hora de Salida]]</f>
        <v>45019.199999999997</v>
      </c>
      <c r="O284" s="3">
        <f>IF(sala[[#This Row],[Estado de la Mesa]]="Ocupada",sala[[#This Row],[Hora de Salida]]-sala[[#This Row],[Hora de Llegada]]+15/(24*60),sala[[#This Row],[Hora de Salida]]-sala[[#This Row],[Hora de Llegada]])</f>
        <v>0.15555555555329192</v>
      </c>
      <c r="P284" s="3">
        <f>SUMIF('cocina'!A:A,sala[[#This Row],[Número de Orden]],'cocina'!H:H)/(24*60)</f>
        <v>4.1666666666666666E-3</v>
      </c>
      <c r="Q284" s="3">
        <f>IF((sala[[#This Row],[Tiempo de Permanencia]]-sala[[#This Row],[Tiempo de Preparación]])&gt;0,sala[[#This Row],[Tiempo de Permanencia]]-sala[[#This Row],[Tiempo de Preparación]],0)</f>
        <v>0.15138888888662524</v>
      </c>
      <c r="R284" s="10">
        <f>IF(sala[[#This Row],[Tiempo de degustación]]&gt;0,1,0)</f>
        <v>1</v>
      </c>
      <c r="S284" s="1" t="str">
        <f>WEEKDAY(sala[[#This Row],[Fecha de Factura]],11)&amp;". "&amp;TEXT(sala[[#This Row],[Fecha de Factura]],"dddd")</f>
        <v>1. lunes</v>
      </c>
      <c r="T284" s="4">
        <f>SUMIF('cocina'!A:A,sala[[#This Row],[Número de Orden]],'cocina'!G:G)</f>
        <v>3</v>
      </c>
      <c r="U284" s="4">
        <f>sala[[#This Row],[Tiempo de Preparación]]*24</f>
        <v>0.1</v>
      </c>
      <c r="V284">
        <f>sala[[#This Row],[Cobrada]]*sala[[#This Row],[Monto Total de la Cuenta]]</f>
        <v>78</v>
      </c>
      <c r="W284" s="4">
        <f>sala[[#This Row],[Tiempo de Permanencia]]*24</f>
        <v>3.7333333332790062</v>
      </c>
    </row>
    <row r="285" spans="1:23" x14ac:dyDescent="0.25">
      <c r="A285">
        <v>11</v>
      </c>
      <c r="B285" s="1" t="s">
        <v>309</v>
      </c>
      <c r="C285">
        <v>4</v>
      </c>
      <c r="D285" s="2">
        <v>45019.102777777778</v>
      </c>
      <c r="E285" s="2">
        <v>45019.192361111112</v>
      </c>
      <c r="F285" s="1" t="s">
        <v>29</v>
      </c>
      <c r="G285" s="1" t="s">
        <v>14</v>
      </c>
      <c r="H285" s="1" t="s">
        <v>15</v>
      </c>
      <c r="I285">
        <v>29.99</v>
      </c>
      <c r="J285" s="1" t="s">
        <v>38</v>
      </c>
      <c r="K285">
        <v>284</v>
      </c>
      <c r="L285" s="1" t="s">
        <v>33</v>
      </c>
      <c r="M285" s="1">
        <f>SUMIF('cocina'!A:A,sala[[#This Row],[Número de Orden]],'cocina'!K:K)</f>
        <v>158</v>
      </c>
      <c r="N285" s="2">
        <f>sala[[#This Row],[Hora de Salida]]</f>
        <v>45019.192361111112</v>
      </c>
      <c r="O285" s="3">
        <f>IF(sala[[#This Row],[Estado de la Mesa]]="Ocupada",sala[[#This Row],[Hora de Salida]]-sala[[#This Row],[Hora de Llegada]]+15/(24*60),sala[[#This Row],[Hora de Salida]]-sala[[#This Row],[Hora de Llegada]])</f>
        <v>0.10000000000097013</v>
      </c>
      <c r="P285" s="3">
        <f>SUMIF('cocina'!A:A,sala[[#This Row],[Número de Orden]],'cocina'!H:H)/(24*60)</f>
        <v>0.13541666666666666</v>
      </c>
      <c r="Q285" s="3">
        <f>IF((sala[[#This Row],[Tiempo de Permanencia]]-sala[[#This Row],[Tiempo de Preparación]])&gt;0,sala[[#This Row],[Tiempo de Permanencia]]-sala[[#This Row],[Tiempo de Preparación]],0)</f>
        <v>0</v>
      </c>
      <c r="R285" s="10">
        <f>IF(sala[[#This Row],[Tiempo de degustación]]&gt;0,1,0)</f>
        <v>0</v>
      </c>
      <c r="S285" s="1" t="str">
        <f>WEEKDAY(sala[[#This Row],[Fecha de Factura]],11)&amp;". "&amp;TEXT(sala[[#This Row],[Fecha de Factura]],"dddd")</f>
        <v>1. lunes</v>
      </c>
      <c r="T285" s="4">
        <f>SUMIF('cocina'!A:A,sala[[#This Row],[Número de Orden]],'cocina'!G:G)</f>
        <v>7</v>
      </c>
      <c r="U285" s="4">
        <f>sala[[#This Row],[Tiempo de Preparación]]*24</f>
        <v>3.25</v>
      </c>
      <c r="V285">
        <f>sala[[#This Row],[Cobrada]]*sala[[#This Row],[Monto Total de la Cuenta]]</f>
        <v>0</v>
      </c>
      <c r="W285" s="4">
        <f>sala[[#This Row],[Tiempo de Permanencia]]*24</f>
        <v>2.4000000000232831</v>
      </c>
    </row>
    <row r="286" spans="1:23" x14ac:dyDescent="0.25">
      <c r="A286">
        <v>18</v>
      </c>
      <c r="B286" s="1" t="s">
        <v>310</v>
      </c>
      <c r="C286">
        <v>6</v>
      </c>
      <c r="D286" s="2">
        <v>45019.127083333333</v>
      </c>
      <c r="E286" s="2">
        <v>45019.253472222219</v>
      </c>
      <c r="F286" s="1" t="s">
        <v>32</v>
      </c>
      <c r="G286" s="1" t="s">
        <v>14</v>
      </c>
      <c r="H286" s="1" t="s">
        <v>15</v>
      </c>
      <c r="I286">
        <v>10.94</v>
      </c>
      <c r="J286" s="1" t="s">
        <v>16</v>
      </c>
      <c r="K286">
        <v>285</v>
      </c>
      <c r="L286" s="1" t="s">
        <v>17</v>
      </c>
      <c r="M286" s="1">
        <f>SUMIF('cocina'!A:A,sala[[#This Row],[Número de Orden]],'cocina'!K:K)</f>
        <v>42</v>
      </c>
      <c r="N286" s="2">
        <f>sala[[#This Row],[Hora de Salida]]</f>
        <v>45019.253472222219</v>
      </c>
      <c r="O286" s="3">
        <f>IF(sala[[#This Row],[Estado de la Mesa]]="Ocupada",sala[[#This Row],[Hora de Salida]]-sala[[#This Row],[Hora de Llegada]]+15/(24*60),sala[[#This Row],[Hora de Salida]]-sala[[#This Row],[Hora de Llegada]])</f>
        <v>0.12638888888614019</v>
      </c>
      <c r="P286" s="3">
        <f>SUMIF('cocina'!A:A,sala[[#This Row],[Número de Orden]],'cocina'!H:H)/(24*60)</f>
        <v>8.3333333333333332E-3</v>
      </c>
      <c r="Q286" s="3">
        <f>IF((sala[[#This Row],[Tiempo de Permanencia]]-sala[[#This Row],[Tiempo de Preparación]])&gt;0,sala[[#This Row],[Tiempo de Permanencia]]-sala[[#This Row],[Tiempo de Preparación]],0)</f>
        <v>0.11805555555280686</v>
      </c>
      <c r="R286" s="10">
        <f>IF(sala[[#This Row],[Tiempo de degustación]]&gt;0,1,0)</f>
        <v>1</v>
      </c>
      <c r="S286" s="1" t="str">
        <f>WEEKDAY(sala[[#This Row],[Fecha de Factura]],11)&amp;". "&amp;TEXT(sala[[#This Row],[Fecha de Factura]],"dddd")</f>
        <v>1. lunes</v>
      </c>
      <c r="T286" s="4">
        <f>SUMIF('cocina'!A:A,sala[[#This Row],[Número de Orden]],'cocina'!G:G)</f>
        <v>2</v>
      </c>
      <c r="U286" s="4">
        <f>sala[[#This Row],[Tiempo de Preparación]]*24</f>
        <v>0.2</v>
      </c>
      <c r="V286">
        <f>sala[[#This Row],[Cobrada]]*sala[[#This Row],[Monto Total de la Cuenta]]</f>
        <v>42</v>
      </c>
      <c r="W286" s="4">
        <f>sala[[#This Row],[Tiempo de Permanencia]]*24</f>
        <v>3.0333333332673647</v>
      </c>
    </row>
    <row r="287" spans="1:23" x14ac:dyDescent="0.25">
      <c r="A287">
        <v>15</v>
      </c>
      <c r="B287" s="1" t="s">
        <v>140</v>
      </c>
      <c r="C287">
        <v>6</v>
      </c>
      <c r="D287" s="2">
        <v>45019.015277777777</v>
      </c>
      <c r="E287" s="2">
        <v>45019.102777777778</v>
      </c>
      <c r="F287" s="1" t="s">
        <v>13</v>
      </c>
      <c r="G287" s="1" t="s">
        <v>14</v>
      </c>
      <c r="H287" s="1" t="s">
        <v>25</v>
      </c>
      <c r="I287">
        <v>41.96</v>
      </c>
      <c r="J287" s="1" t="s">
        <v>38</v>
      </c>
      <c r="K287">
        <v>286</v>
      </c>
      <c r="L287" s="1" t="s">
        <v>69</v>
      </c>
      <c r="M287" s="1">
        <f>SUMIF('cocina'!A:A,sala[[#This Row],[Número de Orden]],'cocina'!K:K)</f>
        <v>68</v>
      </c>
      <c r="N287" s="2">
        <f>sala[[#This Row],[Hora de Salida]]</f>
        <v>45019.102777777778</v>
      </c>
      <c r="O287" s="3">
        <f>IF(sala[[#This Row],[Estado de la Mesa]]="Ocupada",sala[[#This Row],[Hora de Salida]]-sala[[#This Row],[Hora de Llegada]]+15/(24*60),sala[[#This Row],[Hora de Salida]]-sala[[#This Row],[Hora de Llegada]])</f>
        <v>9.7916666668121863E-2</v>
      </c>
      <c r="P287" s="3">
        <f>SUMIF('cocina'!A:A,sala[[#This Row],[Número de Orden]],'cocina'!H:H)/(24*60)</f>
        <v>1.7361111111111112E-2</v>
      </c>
      <c r="Q287" s="3">
        <f>IF((sala[[#This Row],[Tiempo de Permanencia]]-sala[[#This Row],[Tiempo de Preparación]])&gt;0,sala[[#This Row],[Tiempo de Permanencia]]-sala[[#This Row],[Tiempo de Preparación]],0)</f>
        <v>8.0555555557010744E-2</v>
      </c>
      <c r="R287" s="10">
        <f>IF(sala[[#This Row],[Tiempo de degustación]]&gt;0,1,0)</f>
        <v>1</v>
      </c>
      <c r="S287" s="1" t="str">
        <f>WEEKDAY(sala[[#This Row],[Fecha de Factura]],11)&amp;". "&amp;TEXT(sala[[#This Row],[Fecha de Factura]],"dddd")</f>
        <v>1. lunes</v>
      </c>
      <c r="T287" s="4">
        <f>SUMIF('cocina'!A:A,sala[[#This Row],[Número de Orden]],'cocina'!G:G)</f>
        <v>2</v>
      </c>
      <c r="U287" s="4">
        <f>sala[[#This Row],[Tiempo de Preparación]]*24</f>
        <v>0.41666666666666669</v>
      </c>
      <c r="V287">
        <f>sala[[#This Row],[Cobrada]]*sala[[#This Row],[Monto Total de la Cuenta]]</f>
        <v>68</v>
      </c>
      <c r="W287" s="4">
        <f>sala[[#This Row],[Tiempo de Permanencia]]*24</f>
        <v>2.3500000000349246</v>
      </c>
    </row>
    <row r="288" spans="1:23" x14ac:dyDescent="0.25">
      <c r="A288">
        <v>20</v>
      </c>
      <c r="B288" s="1" t="s">
        <v>186</v>
      </c>
      <c r="C288">
        <v>2</v>
      </c>
      <c r="D288" s="2">
        <v>45019.150694444441</v>
      </c>
      <c r="E288" s="2">
        <v>45019.197222222225</v>
      </c>
      <c r="F288" s="1" t="s">
        <v>29</v>
      </c>
      <c r="G288" s="1" t="s">
        <v>14</v>
      </c>
      <c r="H288" s="1" t="s">
        <v>15</v>
      </c>
      <c r="I288">
        <v>31.67</v>
      </c>
      <c r="J288" s="1" t="s">
        <v>16</v>
      </c>
      <c r="K288">
        <v>287</v>
      </c>
      <c r="L288" s="1" t="s">
        <v>22</v>
      </c>
      <c r="M288" s="1">
        <f>SUMIF('cocina'!A:A,sala[[#This Row],[Número de Orden]],'cocina'!K:K)</f>
        <v>202</v>
      </c>
      <c r="N288" s="2">
        <f>sala[[#This Row],[Hora de Salida]]</f>
        <v>45019.197222222225</v>
      </c>
      <c r="O288" s="3">
        <f>IF(sala[[#This Row],[Estado de la Mesa]]="Ocupada",sala[[#This Row],[Hora de Salida]]-sala[[#This Row],[Hora de Llegada]]+15/(24*60),sala[[#This Row],[Hora de Salida]]-sala[[#This Row],[Hora de Llegada]])</f>
        <v>4.652777778392192E-2</v>
      </c>
      <c r="P288" s="3">
        <f>SUMIF('cocina'!A:A,sala[[#This Row],[Número de Orden]],'cocina'!H:H)/(24*60)</f>
        <v>8.4027777777777785E-2</v>
      </c>
      <c r="Q288" s="3">
        <f>IF((sala[[#This Row],[Tiempo de Permanencia]]-sala[[#This Row],[Tiempo de Preparación]])&gt;0,sala[[#This Row],[Tiempo de Permanencia]]-sala[[#This Row],[Tiempo de Preparación]],0)</f>
        <v>0</v>
      </c>
      <c r="R288" s="10">
        <f>IF(sala[[#This Row],[Tiempo de degustación]]&gt;0,1,0)</f>
        <v>0</v>
      </c>
      <c r="S288" s="1" t="str">
        <f>WEEKDAY(sala[[#This Row],[Fecha de Factura]],11)&amp;". "&amp;TEXT(sala[[#This Row],[Fecha de Factura]],"dddd")</f>
        <v>1. lunes</v>
      </c>
      <c r="T288" s="4">
        <f>SUMIF('cocina'!A:A,sala[[#This Row],[Número de Orden]],'cocina'!G:G)</f>
        <v>7</v>
      </c>
      <c r="U288" s="4">
        <f>sala[[#This Row],[Tiempo de Preparación]]*24</f>
        <v>2.0166666666666666</v>
      </c>
      <c r="V288">
        <f>sala[[#This Row],[Cobrada]]*sala[[#This Row],[Monto Total de la Cuenta]]</f>
        <v>0</v>
      </c>
      <c r="W288" s="4">
        <f>sala[[#This Row],[Tiempo de Permanencia]]*24</f>
        <v>1.1166666668141261</v>
      </c>
    </row>
    <row r="289" spans="1:23" x14ac:dyDescent="0.25">
      <c r="A289">
        <v>15</v>
      </c>
      <c r="B289" s="1" t="s">
        <v>311</v>
      </c>
      <c r="C289">
        <v>3</v>
      </c>
      <c r="D289" s="2">
        <v>45019.088888888888</v>
      </c>
      <c r="E289" s="2">
        <v>45019.231249999997</v>
      </c>
      <c r="F289" s="1" t="s">
        <v>29</v>
      </c>
      <c r="G289" s="1" t="s">
        <v>35</v>
      </c>
      <c r="H289" s="1" t="s">
        <v>25</v>
      </c>
      <c r="I289">
        <v>13.3</v>
      </c>
      <c r="J289" s="1" t="s">
        <v>16</v>
      </c>
      <c r="K289">
        <v>288</v>
      </c>
      <c r="L289" s="1" t="s">
        <v>44</v>
      </c>
      <c r="M289" s="1">
        <f>SUMIF('cocina'!A:A,sala[[#This Row],[Número de Orden]],'cocina'!K:K)</f>
        <v>86</v>
      </c>
      <c r="N289" s="2">
        <f>sala[[#This Row],[Hora de Salida]]</f>
        <v>45019.231249999997</v>
      </c>
      <c r="O289" s="3">
        <f>IF(sala[[#This Row],[Estado de la Mesa]]="Ocupada",sala[[#This Row],[Hora de Salida]]-sala[[#This Row],[Hora de Llegada]]+15/(24*60),sala[[#This Row],[Hora de Salida]]-sala[[#This Row],[Hora de Llegada]])</f>
        <v>0.14236111110949423</v>
      </c>
      <c r="P289" s="3">
        <f>SUMIF('cocina'!A:A,sala[[#This Row],[Número de Orden]],'cocina'!H:H)/(24*60)</f>
        <v>2.6388888888888889E-2</v>
      </c>
      <c r="Q289" s="3">
        <f>IF((sala[[#This Row],[Tiempo de Permanencia]]-sala[[#This Row],[Tiempo de Preparación]])&gt;0,sala[[#This Row],[Tiempo de Permanencia]]-sala[[#This Row],[Tiempo de Preparación]],0)</f>
        <v>0.11597222222060534</v>
      </c>
      <c r="R289" s="10">
        <f>IF(sala[[#This Row],[Tiempo de degustación]]&gt;0,1,0)</f>
        <v>1</v>
      </c>
      <c r="S289" s="1" t="str">
        <f>WEEKDAY(sala[[#This Row],[Fecha de Factura]],11)&amp;". "&amp;TEXT(sala[[#This Row],[Fecha de Factura]],"dddd")</f>
        <v>1. lunes</v>
      </c>
      <c r="T289" s="4">
        <f>SUMIF('cocina'!A:A,sala[[#This Row],[Número de Orden]],'cocina'!G:G)</f>
        <v>4</v>
      </c>
      <c r="U289" s="4">
        <f>sala[[#This Row],[Tiempo de Preparación]]*24</f>
        <v>0.6333333333333333</v>
      </c>
      <c r="V289">
        <f>sala[[#This Row],[Cobrada]]*sala[[#This Row],[Monto Total de la Cuenta]]</f>
        <v>86</v>
      </c>
      <c r="W289" s="4">
        <f>sala[[#This Row],[Tiempo de Permanencia]]*24</f>
        <v>3.4166666666278616</v>
      </c>
    </row>
    <row r="290" spans="1:23" x14ac:dyDescent="0.25">
      <c r="A290">
        <v>15</v>
      </c>
      <c r="B290" s="1" t="s">
        <v>312</v>
      </c>
      <c r="C290">
        <v>5</v>
      </c>
      <c r="D290" s="2">
        <v>45019.130555555559</v>
      </c>
      <c r="E290" s="2">
        <v>45019.265972222223</v>
      </c>
      <c r="F290" s="1" t="s">
        <v>29</v>
      </c>
      <c r="G290" s="1" t="s">
        <v>14</v>
      </c>
      <c r="H290" s="1" t="s">
        <v>15</v>
      </c>
      <c r="I290">
        <v>26.56</v>
      </c>
      <c r="J290" s="1" t="s">
        <v>26</v>
      </c>
      <c r="K290">
        <v>289</v>
      </c>
      <c r="L290" s="1" t="s">
        <v>17</v>
      </c>
      <c r="M290" s="1">
        <f>SUMIF('cocina'!A:A,sala[[#This Row],[Número de Orden]],'cocina'!K:K)</f>
        <v>138</v>
      </c>
      <c r="N290" s="2">
        <f>sala[[#This Row],[Hora de Salida]]</f>
        <v>45019.265972222223</v>
      </c>
      <c r="O290" s="3">
        <f>IF(sala[[#This Row],[Estado de la Mesa]]="Ocupada",sala[[#This Row],[Hora de Salida]]-sala[[#This Row],[Hora de Llegada]]+15/(24*60),sala[[#This Row],[Hora de Salida]]-sala[[#This Row],[Hora de Llegada]])</f>
        <v>0.13541666666424135</v>
      </c>
      <c r="P290" s="3">
        <f>SUMIF('cocina'!A:A,sala[[#This Row],[Número de Orden]],'cocina'!H:H)/(24*60)</f>
        <v>4.7222222222222221E-2</v>
      </c>
      <c r="Q290" s="3">
        <f>IF((sala[[#This Row],[Tiempo de Permanencia]]-sala[[#This Row],[Tiempo de Preparación]])&gt;0,sala[[#This Row],[Tiempo de Permanencia]]-sala[[#This Row],[Tiempo de Preparación]],0)</f>
        <v>8.8194444442019126E-2</v>
      </c>
      <c r="R290" s="10">
        <f>IF(sala[[#This Row],[Tiempo de degustación]]&gt;0,1,0)</f>
        <v>1</v>
      </c>
      <c r="S290" s="1" t="str">
        <f>WEEKDAY(sala[[#This Row],[Fecha de Factura]],11)&amp;". "&amp;TEXT(sala[[#This Row],[Fecha de Factura]],"dddd")</f>
        <v>1. lunes</v>
      </c>
      <c r="T290" s="4">
        <f>SUMIF('cocina'!A:A,sala[[#This Row],[Número de Orden]],'cocina'!G:G)</f>
        <v>6</v>
      </c>
      <c r="U290" s="4">
        <f>sala[[#This Row],[Tiempo de Preparación]]*24</f>
        <v>1.1333333333333333</v>
      </c>
      <c r="V290">
        <f>sala[[#This Row],[Cobrada]]*sala[[#This Row],[Monto Total de la Cuenta]]</f>
        <v>138</v>
      </c>
      <c r="W290" s="4">
        <f>sala[[#This Row],[Tiempo de Permanencia]]*24</f>
        <v>3.2499999999417923</v>
      </c>
    </row>
    <row r="291" spans="1:23" x14ac:dyDescent="0.25">
      <c r="A291">
        <v>19</v>
      </c>
      <c r="B291" s="1" t="s">
        <v>177</v>
      </c>
      <c r="C291">
        <v>3</v>
      </c>
      <c r="D291" s="2">
        <v>45019.087500000001</v>
      </c>
      <c r="E291" s="2">
        <v>45019.189583333333</v>
      </c>
      <c r="F291" s="1" t="s">
        <v>13</v>
      </c>
      <c r="G291" s="1" t="s">
        <v>14</v>
      </c>
      <c r="H291" s="1" t="s">
        <v>25</v>
      </c>
      <c r="I291">
        <v>14.59</v>
      </c>
      <c r="J291" s="1" t="s">
        <v>38</v>
      </c>
      <c r="K291">
        <v>290</v>
      </c>
      <c r="L291" s="1" t="s">
        <v>17</v>
      </c>
      <c r="M291" s="1">
        <f>SUMIF('cocina'!A:A,sala[[#This Row],[Número de Orden]],'cocina'!K:K)</f>
        <v>40</v>
      </c>
      <c r="N291" s="2">
        <f>sala[[#This Row],[Hora de Salida]]</f>
        <v>45019.189583333333</v>
      </c>
      <c r="O291" s="3">
        <f>IF(sala[[#This Row],[Estado de la Mesa]]="Ocupada",sala[[#This Row],[Hora de Salida]]-sala[[#This Row],[Hora de Llegada]]+15/(24*60),sala[[#This Row],[Hora de Salida]]-sala[[#This Row],[Hora de Llegada]])</f>
        <v>0.11249999999805975</v>
      </c>
      <c r="P291" s="3">
        <f>SUMIF('cocina'!A:A,sala[[#This Row],[Número de Orden]],'cocina'!H:H)/(24*60)</f>
        <v>3.9583333333333331E-2</v>
      </c>
      <c r="Q291" s="3">
        <f>IF((sala[[#This Row],[Tiempo de Permanencia]]-sala[[#This Row],[Tiempo de Preparación]])&gt;0,sala[[#This Row],[Tiempo de Permanencia]]-sala[[#This Row],[Tiempo de Preparación]],0)</f>
        <v>7.2916666664726418E-2</v>
      </c>
      <c r="R291" s="10">
        <f>IF(sala[[#This Row],[Tiempo de degustación]]&gt;0,1,0)</f>
        <v>1</v>
      </c>
      <c r="S291" s="1" t="str">
        <f>WEEKDAY(sala[[#This Row],[Fecha de Factura]],11)&amp;". "&amp;TEXT(sala[[#This Row],[Fecha de Factura]],"dddd")</f>
        <v>1. lunes</v>
      </c>
      <c r="T291" s="4">
        <f>SUMIF('cocina'!A:A,sala[[#This Row],[Número de Orden]],'cocina'!G:G)</f>
        <v>1</v>
      </c>
      <c r="U291" s="4">
        <f>sala[[#This Row],[Tiempo de Preparación]]*24</f>
        <v>0.95</v>
      </c>
      <c r="V291">
        <f>sala[[#This Row],[Cobrada]]*sala[[#This Row],[Monto Total de la Cuenta]]</f>
        <v>40</v>
      </c>
      <c r="W291" s="4">
        <f>sala[[#This Row],[Tiempo de Permanencia]]*24</f>
        <v>2.6999999999534339</v>
      </c>
    </row>
    <row r="292" spans="1:23" x14ac:dyDescent="0.25">
      <c r="A292">
        <v>2</v>
      </c>
      <c r="B292" s="1" t="s">
        <v>313</v>
      </c>
      <c r="C292">
        <v>6</v>
      </c>
      <c r="D292" s="2">
        <v>45019.137499999997</v>
      </c>
      <c r="E292" s="2">
        <v>45019.256249999999</v>
      </c>
      <c r="F292" s="1" t="s">
        <v>24</v>
      </c>
      <c r="G292" s="1" t="s">
        <v>20</v>
      </c>
      <c r="H292" s="1" t="s">
        <v>21</v>
      </c>
      <c r="I292">
        <v>15.44</v>
      </c>
      <c r="J292" s="1" t="s">
        <v>38</v>
      </c>
      <c r="K292">
        <v>291</v>
      </c>
      <c r="L292" s="1" t="s">
        <v>42</v>
      </c>
      <c r="M292" s="1">
        <f>SUMIF('cocina'!A:A,sala[[#This Row],[Número de Orden]],'cocina'!K:K)</f>
        <v>260</v>
      </c>
      <c r="N292" s="2">
        <f>sala[[#This Row],[Hora de Salida]]</f>
        <v>45019.256249999999</v>
      </c>
      <c r="O292" s="3">
        <f>IF(sala[[#This Row],[Estado de la Mesa]]="Ocupada",sala[[#This Row],[Hora de Salida]]-sala[[#This Row],[Hora de Llegada]]+15/(24*60),sala[[#This Row],[Hora de Salida]]-sala[[#This Row],[Hora de Llegada]])</f>
        <v>0.12916666666812185</v>
      </c>
      <c r="P292" s="3">
        <f>SUMIF('cocina'!A:A,sala[[#This Row],[Número de Orden]],'cocina'!H:H)/(24*60)</f>
        <v>6.5972222222222224E-2</v>
      </c>
      <c r="Q292" s="3">
        <f>IF((sala[[#This Row],[Tiempo de Permanencia]]-sala[[#This Row],[Tiempo de Preparación]])&gt;0,sala[[#This Row],[Tiempo de Permanencia]]-sala[[#This Row],[Tiempo de Preparación]],0)</f>
        <v>6.3194444445899625E-2</v>
      </c>
      <c r="R292" s="10">
        <f>IF(sala[[#This Row],[Tiempo de degustación]]&gt;0,1,0)</f>
        <v>1</v>
      </c>
      <c r="S292" s="1" t="str">
        <f>WEEKDAY(sala[[#This Row],[Fecha de Factura]],11)&amp;". "&amp;TEXT(sala[[#This Row],[Fecha de Factura]],"dddd")</f>
        <v>1. lunes</v>
      </c>
      <c r="T292" s="4">
        <f>SUMIF('cocina'!A:A,sala[[#This Row],[Número de Orden]],'cocina'!G:G)</f>
        <v>8</v>
      </c>
      <c r="U292" s="4">
        <f>sala[[#This Row],[Tiempo de Preparación]]*24</f>
        <v>1.5833333333333335</v>
      </c>
      <c r="V292">
        <f>sala[[#This Row],[Cobrada]]*sala[[#This Row],[Monto Total de la Cuenta]]</f>
        <v>260</v>
      </c>
      <c r="W292" s="4">
        <f>sala[[#This Row],[Tiempo de Permanencia]]*24</f>
        <v>3.1000000000349246</v>
      </c>
    </row>
    <row r="293" spans="1:23" x14ac:dyDescent="0.25">
      <c r="A293">
        <v>10</v>
      </c>
      <c r="B293" s="1" t="s">
        <v>314</v>
      </c>
      <c r="C293">
        <v>3</v>
      </c>
      <c r="D293" s="2">
        <v>45019.006249999999</v>
      </c>
      <c r="E293" s="2">
        <v>45019.07708333333</v>
      </c>
      <c r="F293" s="1" t="s">
        <v>13</v>
      </c>
      <c r="G293" s="1" t="s">
        <v>35</v>
      </c>
      <c r="H293" s="1" t="s">
        <v>15</v>
      </c>
      <c r="I293">
        <v>29.72</v>
      </c>
      <c r="J293" s="1" t="s">
        <v>16</v>
      </c>
      <c r="K293">
        <v>292</v>
      </c>
      <c r="L293" s="1" t="s">
        <v>69</v>
      </c>
      <c r="M293" s="1">
        <f>SUMIF('cocina'!A:A,sala[[#This Row],[Número de Orden]],'cocina'!K:K)</f>
        <v>84</v>
      </c>
      <c r="N293" s="2">
        <f>sala[[#This Row],[Hora de Salida]]</f>
        <v>45019.07708333333</v>
      </c>
      <c r="O293" s="3">
        <f>IF(sala[[#This Row],[Estado de la Mesa]]="Ocupada",sala[[#This Row],[Hora de Salida]]-sala[[#This Row],[Hora de Llegada]]+15/(24*60),sala[[#This Row],[Hora de Salida]]-sala[[#This Row],[Hora de Llegada]])</f>
        <v>7.0833333331393078E-2</v>
      </c>
      <c r="P293" s="3">
        <f>SUMIF('cocina'!A:A,sala[[#This Row],[Número de Orden]],'cocina'!H:H)/(24*60)</f>
        <v>1.5972222222222221E-2</v>
      </c>
      <c r="Q293" s="3">
        <f>IF((sala[[#This Row],[Tiempo de Permanencia]]-sala[[#This Row],[Tiempo de Preparación]])&gt;0,sala[[#This Row],[Tiempo de Permanencia]]-sala[[#This Row],[Tiempo de Preparación]],0)</f>
        <v>5.4861111109170857E-2</v>
      </c>
      <c r="R293" s="10">
        <f>IF(sala[[#This Row],[Tiempo de degustación]]&gt;0,1,0)</f>
        <v>1</v>
      </c>
      <c r="S293" s="1" t="str">
        <f>WEEKDAY(sala[[#This Row],[Fecha de Factura]],11)&amp;". "&amp;TEXT(sala[[#This Row],[Fecha de Factura]],"dddd")</f>
        <v>1. lunes</v>
      </c>
      <c r="T293" s="4">
        <f>SUMIF('cocina'!A:A,sala[[#This Row],[Número de Orden]],'cocina'!G:G)</f>
        <v>3</v>
      </c>
      <c r="U293" s="4">
        <f>sala[[#This Row],[Tiempo de Preparación]]*24</f>
        <v>0.3833333333333333</v>
      </c>
      <c r="V293">
        <f>sala[[#This Row],[Cobrada]]*sala[[#This Row],[Monto Total de la Cuenta]]</f>
        <v>84</v>
      </c>
      <c r="W293" s="4">
        <f>sala[[#This Row],[Tiempo de Permanencia]]*24</f>
        <v>1.6999999999534339</v>
      </c>
    </row>
    <row r="294" spans="1:23" x14ac:dyDescent="0.25">
      <c r="A294">
        <v>16</v>
      </c>
      <c r="B294" s="1" t="s">
        <v>315</v>
      </c>
      <c r="C294">
        <v>4</v>
      </c>
      <c r="D294" s="2">
        <v>45019.121527777781</v>
      </c>
      <c r="E294" s="2">
        <v>45019.190972222219</v>
      </c>
      <c r="F294" s="1" t="s">
        <v>13</v>
      </c>
      <c r="G294" s="1" t="s">
        <v>14</v>
      </c>
      <c r="H294" s="1" t="s">
        <v>15</v>
      </c>
      <c r="I294">
        <v>33.11</v>
      </c>
      <c r="J294" s="1" t="s">
        <v>16</v>
      </c>
      <c r="K294">
        <v>293</v>
      </c>
      <c r="L294" s="1" t="s">
        <v>69</v>
      </c>
      <c r="M294" s="1">
        <f>SUMIF('cocina'!A:A,sala[[#This Row],[Número de Orden]],'cocina'!K:K)</f>
        <v>216</v>
      </c>
      <c r="N294" s="2">
        <f>sala[[#This Row],[Hora de Salida]]</f>
        <v>45019.190972222219</v>
      </c>
      <c r="O294" s="3">
        <f>IF(sala[[#This Row],[Estado de la Mesa]]="Ocupada",sala[[#This Row],[Hora de Salida]]-sala[[#This Row],[Hora de Llegada]]+15/(24*60),sala[[#This Row],[Hora de Salida]]-sala[[#This Row],[Hora de Llegada]])</f>
        <v>6.9444444437976927E-2</v>
      </c>
      <c r="P294" s="3">
        <f>SUMIF('cocina'!A:A,sala[[#This Row],[Número de Orden]],'cocina'!H:H)/(24*60)</f>
        <v>8.3333333333333329E-2</v>
      </c>
      <c r="Q294" s="3">
        <f>IF((sala[[#This Row],[Tiempo de Permanencia]]-sala[[#This Row],[Tiempo de Preparación]])&gt;0,sala[[#This Row],[Tiempo de Permanencia]]-sala[[#This Row],[Tiempo de Preparación]],0)</f>
        <v>0</v>
      </c>
      <c r="R294" s="10">
        <f>IF(sala[[#This Row],[Tiempo de degustación]]&gt;0,1,0)</f>
        <v>0</v>
      </c>
      <c r="S294" s="1" t="str">
        <f>WEEKDAY(sala[[#This Row],[Fecha de Factura]],11)&amp;". "&amp;TEXT(sala[[#This Row],[Fecha de Factura]],"dddd")</f>
        <v>1. lunes</v>
      </c>
      <c r="T294" s="4">
        <f>SUMIF('cocina'!A:A,sala[[#This Row],[Número de Orden]],'cocina'!G:G)</f>
        <v>7</v>
      </c>
      <c r="U294" s="4">
        <f>sala[[#This Row],[Tiempo de Preparación]]*24</f>
        <v>2</v>
      </c>
      <c r="V294">
        <f>sala[[#This Row],[Cobrada]]*sala[[#This Row],[Monto Total de la Cuenta]]</f>
        <v>0</v>
      </c>
      <c r="W294" s="4">
        <f>sala[[#This Row],[Tiempo de Permanencia]]*24</f>
        <v>1.6666666665114462</v>
      </c>
    </row>
    <row r="295" spans="1:23" x14ac:dyDescent="0.25">
      <c r="A295">
        <v>17</v>
      </c>
      <c r="B295" s="1" t="s">
        <v>247</v>
      </c>
      <c r="C295">
        <v>6</v>
      </c>
      <c r="D295" s="2">
        <v>45019.018055555556</v>
      </c>
      <c r="E295" s="2">
        <v>45019.164583333331</v>
      </c>
      <c r="F295" s="1" t="s">
        <v>24</v>
      </c>
      <c r="G295" s="1" t="s">
        <v>20</v>
      </c>
      <c r="H295" s="1" t="s">
        <v>25</v>
      </c>
      <c r="I295">
        <v>20.36</v>
      </c>
      <c r="J295" s="1" t="s">
        <v>26</v>
      </c>
      <c r="K295">
        <v>294</v>
      </c>
      <c r="L295" s="1" t="s">
        <v>22</v>
      </c>
      <c r="M295" s="1">
        <f>SUMIF('cocina'!A:A,sala[[#This Row],[Número de Orden]],'cocina'!K:K)</f>
        <v>326</v>
      </c>
      <c r="N295" s="2">
        <f>sala[[#This Row],[Hora de Salida]]</f>
        <v>45019.164583333331</v>
      </c>
      <c r="O295" s="3">
        <f>IF(sala[[#This Row],[Estado de la Mesa]]="Ocupada",sala[[#This Row],[Hora de Salida]]-sala[[#This Row],[Hora de Llegada]]+15/(24*60),sala[[#This Row],[Hora de Salida]]-sala[[#This Row],[Hora de Llegada]])</f>
        <v>0.14652777777519077</v>
      </c>
      <c r="P295" s="3">
        <f>SUMIF('cocina'!A:A,sala[[#This Row],[Número de Orden]],'cocina'!H:H)/(24*60)</f>
        <v>5.9722222222222225E-2</v>
      </c>
      <c r="Q295" s="3">
        <f>IF((sala[[#This Row],[Tiempo de Permanencia]]-sala[[#This Row],[Tiempo de Preparación]])&gt;0,sala[[#This Row],[Tiempo de Permanencia]]-sala[[#This Row],[Tiempo de Preparación]],0)</f>
        <v>8.6805555552968539E-2</v>
      </c>
      <c r="R295" s="10">
        <f>IF(sala[[#This Row],[Tiempo de degustación]]&gt;0,1,0)</f>
        <v>1</v>
      </c>
      <c r="S295" s="1" t="str">
        <f>WEEKDAY(sala[[#This Row],[Fecha de Factura]],11)&amp;". "&amp;TEXT(sala[[#This Row],[Fecha de Factura]],"dddd")</f>
        <v>1. lunes</v>
      </c>
      <c r="T295" s="4">
        <f>SUMIF('cocina'!A:A,sala[[#This Row],[Número de Orden]],'cocina'!G:G)</f>
        <v>11</v>
      </c>
      <c r="U295" s="4">
        <f>sala[[#This Row],[Tiempo de Preparación]]*24</f>
        <v>1.4333333333333333</v>
      </c>
      <c r="V295">
        <f>sala[[#This Row],[Cobrada]]*sala[[#This Row],[Monto Total de la Cuenta]]</f>
        <v>326</v>
      </c>
      <c r="W295" s="4">
        <f>sala[[#This Row],[Tiempo de Permanencia]]*24</f>
        <v>3.5166666666045785</v>
      </c>
    </row>
    <row r="296" spans="1:23" x14ac:dyDescent="0.25">
      <c r="A296">
        <v>3</v>
      </c>
      <c r="B296" s="1" t="s">
        <v>316</v>
      </c>
      <c r="C296">
        <v>1</v>
      </c>
      <c r="D296" s="2">
        <v>45019.006944444445</v>
      </c>
      <c r="E296" s="2">
        <v>45019.084027777775</v>
      </c>
      <c r="F296" s="1" t="s">
        <v>24</v>
      </c>
      <c r="G296" s="1" t="s">
        <v>14</v>
      </c>
      <c r="H296" s="1" t="s">
        <v>25</v>
      </c>
      <c r="I296">
        <v>46.42</v>
      </c>
      <c r="J296" s="1" t="s">
        <v>16</v>
      </c>
      <c r="K296">
        <v>295</v>
      </c>
      <c r="L296" s="1" t="s">
        <v>44</v>
      </c>
      <c r="M296" s="1">
        <f>SUMIF('cocina'!A:A,sala[[#This Row],[Número de Orden]],'cocina'!K:K)</f>
        <v>247</v>
      </c>
      <c r="N296" s="2">
        <f>sala[[#This Row],[Hora de Salida]]</f>
        <v>45019.084027777775</v>
      </c>
      <c r="O296" s="3">
        <f>IF(sala[[#This Row],[Estado de la Mesa]]="Ocupada",sala[[#This Row],[Hora de Salida]]-sala[[#This Row],[Hora de Llegada]]+15/(24*60),sala[[#This Row],[Hora de Salida]]-sala[[#This Row],[Hora de Llegada]])</f>
        <v>7.7083333329937886E-2</v>
      </c>
      <c r="P296" s="3">
        <f>SUMIF('cocina'!A:A,sala[[#This Row],[Número de Orden]],'cocina'!H:H)/(24*60)</f>
        <v>0.12291666666666666</v>
      </c>
      <c r="Q296" s="3">
        <f>IF((sala[[#This Row],[Tiempo de Permanencia]]-sala[[#This Row],[Tiempo de Preparación]])&gt;0,sala[[#This Row],[Tiempo de Permanencia]]-sala[[#This Row],[Tiempo de Preparación]],0)</f>
        <v>0</v>
      </c>
      <c r="R296" s="10">
        <f>IF(sala[[#This Row],[Tiempo de degustación]]&gt;0,1,0)</f>
        <v>0</v>
      </c>
      <c r="S296" s="1" t="str">
        <f>WEEKDAY(sala[[#This Row],[Fecha de Factura]],11)&amp;". "&amp;TEXT(sala[[#This Row],[Fecha de Factura]],"dddd")</f>
        <v>1. lunes</v>
      </c>
      <c r="T296" s="4">
        <f>SUMIF('cocina'!A:A,sala[[#This Row],[Número de Orden]],'cocina'!G:G)</f>
        <v>9</v>
      </c>
      <c r="U296" s="4">
        <f>sala[[#This Row],[Tiempo de Preparación]]*24</f>
        <v>2.9499999999999997</v>
      </c>
      <c r="V296">
        <f>sala[[#This Row],[Cobrada]]*sala[[#This Row],[Monto Total de la Cuenta]]</f>
        <v>0</v>
      </c>
      <c r="W296" s="4">
        <f>sala[[#This Row],[Tiempo de Permanencia]]*24</f>
        <v>1.8499999999185093</v>
      </c>
    </row>
    <row r="297" spans="1:23" x14ac:dyDescent="0.25">
      <c r="A297">
        <v>14</v>
      </c>
      <c r="B297" s="1" t="s">
        <v>317</v>
      </c>
      <c r="C297">
        <v>1</v>
      </c>
      <c r="D297" s="2">
        <v>45019.117361111108</v>
      </c>
      <c r="E297" s="2">
        <v>45019.248611111114</v>
      </c>
      <c r="F297" s="1" t="s">
        <v>24</v>
      </c>
      <c r="G297" s="1" t="s">
        <v>35</v>
      </c>
      <c r="H297" s="1" t="s">
        <v>25</v>
      </c>
      <c r="I297">
        <v>29.07</v>
      </c>
      <c r="J297" s="1" t="s">
        <v>38</v>
      </c>
      <c r="K297">
        <v>296</v>
      </c>
      <c r="L297" s="1" t="s">
        <v>17</v>
      </c>
      <c r="M297" s="1">
        <f>SUMIF('cocina'!A:A,sala[[#This Row],[Número de Orden]],'cocina'!K:K)</f>
        <v>59</v>
      </c>
      <c r="N297" s="2">
        <f>sala[[#This Row],[Hora de Salida]]</f>
        <v>45019.248611111114</v>
      </c>
      <c r="O297" s="3">
        <f>IF(sala[[#This Row],[Estado de la Mesa]]="Ocupada",sala[[#This Row],[Hora de Salida]]-sala[[#This Row],[Hora de Llegada]]+15/(24*60),sala[[#This Row],[Hora de Salida]]-sala[[#This Row],[Hora de Llegada]])</f>
        <v>0.14166666667248742</v>
      </c>
      <c r="P297" s="3">
        <f>SUMIF('cocina'!A:A,sala[[#This Row],[Número de Orden]],'cocina'!H:H)/(24*60)</f>
        <v>3.1944444444444442E-2</v>
      </c>
      <c r="Q297" s="3">
        <f>IF((sala[[#This Row],[Tiempo de Permanencia]]-sala[[#This Row],[Tiempo de Preparación]])&gt;0,sala[[#This Row],[Tiempo de Permanencia]]-sala[[#This Row],[Tiempo de Preparación]],0)</f>
        <v>0.10972222222804298</v>
      </c>
      <c r="R297" s="10">
        <f>IF(sala[[#This Row],[Tiempo de degustación]]&gt;0,1,0)</f>
        <v>1</v>
      </c>
      <c r="S297" s="1" t="str">
        <f>WEEKDAY(sala[[#This Row],[Fecha de Factura]],11)&amp;". "&amp;TEXT(sala[[#This Row],[Fecha de Factura]],"dddd")</f>
        <v>1. lunes</v>
      </c>
      <c r="T297" s="4">
        <f>SUMIF('cocina'!A:A,sala[[#This Row],[Número de Orden]],'cocina'!G:G)</f>
        <v>2</v>
      </c>
      <c r="U297" s="4">
        <f>sala[[#This Row],[Tiempo de Preparación]]*24</f>
        <v>0.76666666666666661</v>
      </c>
      <c r="V297">
        <f>sala[[#This Row],[Cobrada]]*sala[[#This Row],[Monto Total de la Cuenta]]</f>
        <v>59</v>
      </c>
      <c r="W297" s="4">
        <f>sala[[#This Row],[Tiempo de Permanencia]]*24</f>
        <v>3.4000000001396984</v>
      </c>
    </row>
    <row r="298" spans="1:23" x14ac:dyDescent="0.25">
      <c r="A298">
        <v>4</v>
      </c>
      <c r="B298" s="1" t="s">
        <v>47</v>
      </c>
      <c r="C298">
        <v>3</v>
      </c>
      <c r="D298" s="2">
        <v>45019.043749999997</v>
      </c>
      <c r="E298" s="2">
        <v>45019.185416666667</v>
      </c>
      <c r="F298" s="1" t="s">
        <v>19</v>
      </c>
      <c r="G298" s="1" t="s">
        <v>14</v>
      </c>
      <c r="H298" s="1" t="s">
        <v>25</v>
      </c>
      <c r="I298">
        <v>43.46</v>
      </c>
      <c r="J298" s="1" t="s">
        <v>38</v>
      </c>
      <c r="K298">
        <v>297</v>
      </c>
      <c r="L298" s="1" t="s">
        <v>17</v>
      </c>
      <c r="M298" s="1">
        <f>SUMIF('cocina'!A:A,sala[[#This Row],[Número de Orden]],'cocina'!K:K)</f>
        <v>175</v>
      </c>
      <c r="N298" s="2">
        <f>sala[[#This Row],[Hora de Salida]]</f>
        <v>45019.185416666667</v>
      </c>
      <c r="O298" s="3">
        <f>IF(sala[[#This Row],[Estado de la Mesa]]="Ocupada",sala[[#This Row],[Hora de Salida]]-sala[[#This Row],[Hora de Llegada]]+15/(24*60),sala[[#This Row],[Hora de Salida]]-sala[[#This Row],[Hora de Llegada]])</f>
        <v>0.15208333333672877</v>
      </c>
      <c r="P298" s="3">
        <f>SUMIF('cocina'!A:A,sala[[#This Row],[Número de Orden]],'cocina'!H:H)/(24*60)</f>
        <v>7.7777777777777779E-2</v>
      </c>
      <c r="Q298" s="3">
        <f>IF((sala[[#This Row],[Tiempo de Permanencia]]-sala[[#This Row],[Tiempo de Preparación]])&gt;0,sala[[#This Row],[Tiempo de Permanencia]]-sala[[#This Row],[Tiempo de Preparación]],0)</f>
        <v>7.4305555558950992E-2</v>
      </c>
      <c r="R298" s="10">
        <f>IF(sala[[#This Row],[Tiempo de degustación]]&gt;0,1,0)</f>
        <v>1</v>
      </c>
      <c r="S298" s="1" t="str">
        <f>WEEKDAY(sala[[#This Row],[Fecha de Factura]],11)&amp;". "&amp;TEXT(sala[[#This Row],[Fecha de Factura]],"dddd")</f>
        <v>1. lunes</v>
      </c>
      <c r="T298" s="4">
        <f>SUMIF('cocina'!A:A,sala[[#This Row],[Número de Orden]],'cocina'!G:G)</f>
        <v>8</v>
      </c>
      <c r="U298" s="4">
        <f>sala[[#This Row],[Tiempo de Preparación]]*24</f>
        <v>1.8666666666666667</v>
      </c>
      <c r="V298">
        <f>sala[[#This Row],[Cobrada]]*sala[[#This Row],[Monto Total de la Cuenta]]</f>
        <v>175</v>
      </c>
      <c r="W298" s="4">
        <f>sala[[#This Row],[Tiempo de Permanencia]]*24</f>
        <v>3.6500000000814907</v>
      </c>
    </row>
    <row r="299" spans="1:23" x14ac:dyDescent="0.25">
      <c r="A299">
        <v>11</v>
      </c>
      <c r="B299" s="1" t="s">
        <v>318</v>
      </c>
      <c r="C299">
        <v>4</v>
      </c>
      <c r="D299" s="2">
        <v>45019.134722222225</v>
      </c>
      <c r="E299" s="2">
        <v>45019.228472222225</v>
      </c>
      <c r="F299" s="1" t="s">
        <v>29</v>
      </c>
      <c r="G299" s="1" t="s">
        <v>20</v>
      </c>
      <c r="H299" s="1" t="s">
        <v>25</v>
      </c>
      <c r="I299">
        <v>23.24</v>
      </c>
      <c r="J299" s="1" t="s">
        <v>16</v>
      </c>
      <c r="K299">
        <v>298</v>
      </c>
      <c r="L299" s="1" t="s">
        <v>42</v>
      </c>
      <c r="M299" s="1">
        <f>SUMIF('cocina'!A:A,sala[[#This Row],[Número de Orden]],'cocina'!K:K)</f>
        <v>255</v>
      </c>
      <c r="N299" s="2">
        <f>sala[[#This Row],[Hora de Salida]]</f>
        <v>45019.228472222225</v>
      </c>
      <c r="O299" s="3">
        <f>IF(sala[[#This Row],[Estado de la Mesa]]="Ocupada",sala[[#This Row],[Hora de Salida]]-sala[[#This Row],[Hora de Llegada]]+15/(24*60),sala[[#This Row],[Hora de Salida]]-sala[[#This Row],[Hora de Llegada]])</f>
        <v>9.375E-2</v>
      </c>
      <c r="P299" s="3">
        <f>SUMIF('cocina'!A:A,sala[[#This Row],[Número de Orden]],'cocina'!H:H)/(24*60)</f>
        <v>9.7916666666666666E-2</v>
      </c>
      <c r="Q299" s="3">
        <f>IF((sala[[#This Row],[Tiempo de Permanencia]]-sala[[#This Row],[Tiempo de Preparación]])&gt;0,sala[[#This Row],[Tiempo de Permanencia]]-sala[[#This Row],[Tiempo de Preparación]],0)</f>
        <v>0</v>
      </c>
      <c r="R299" s="10">
        <f>IF(sala[[#This Row],[Tiempo de degustación]]&gt;0,1,0)</f>
        <v>0</v>
      </c>
      <c r="S299" s="1" t="str">
        <f>WEEKDAY(sala[[#This Row],[Fecha de Factura]],11)&amp;". "&amp;TEXT(sala[[#This Row],[Fecha de Factura]],"dddd")</f>
        <v>1. lunes</v>
      </c>
      <c r="T299" s="4">
        <f>SUMIF('cocina'!A:A,sala[[#This Row],[Número de Orden]],'cocina'!G:G)</f>
        <v>9</v>
      </c>
      <c r="U299" s="4">
        <f>sala[[#This Row],[Tiempo de Preparación]]*24</f>
        <v>2.35</v>
      </c>
      <c r="V299">
        <f>sala[[#This Row],[Cobrada]]*sala[[#This Row],[Monto Total de la Cuenta]]</f>
        <v>0</v>
      </c>
      <c r="W299" s="4">
        <f>sala[[#This Row],[Tiempo de Permanencia]]*24</f>
        <v>2.25</v>
      </c>
    </row>
    <row r="300" spans="1:23" x14ac:dyDescent="0.25">
      <c r="A300">
        <v>6</v>
      </c>
      <c r="B300" s="1" t="s">
        <v>319</v>
      </c>
      <c r="C300">
        <v>1</v>
      </c>
      <c r="D300" s="2">
        <v>45019.054861111108</v>
      </c>
      <c r="E300" s="2">
        <v>45019.114583333336</v>
      </c>
      <c r="F300" s="1" t="s">
        <v>29</v>
      </c>
      <c r="G300" s="1" t="s">
        <v>35</v>
      </c>
      <c r="H300" s="1" t="s">
        <v>21</v>
      </c>
      <c r="I300">
        <v>29.68</v>
      </c>
      <c r="J300" s="1" t="s">
        <v>38</v>
      </c>
      <c r="K300">
        <v>299</v>
      </c>
      <c r="L300" s="1" t="s">
        <v>44</v>
      </c>
      <c r="M300" s="1">
        <f>SUMIF('cocina'!A:A,sala[[#This Row],[Número de Orden]],'cocina'!K:K)</f>
        <v>182</v>
      </c>
      <c r="N300" s="2">
        <f>sala[[#This Row],[Hora de Salida]]</f>
        <v>45019.114583333336</v>
      </c>
      <c r="O300" s="3">
        <f>IF(sala[[#This Row],[Estado de la Mesa]]="Ocupada",sala[[#This Row],[Hora de Salida]]-sala[[#This Row],[Hora de Llegada]]+15/(24*60),sala[[#This Row],[Hora de Salida]]-sala[[#This Row],[Hora de Llegada]])</f>
        <v>7.0138888894386284E-2</v>
      </c>
      <c r="P300" s="3">
        <f>SUMIF('cocina'!A:A,sala[[#This Row],[Número de Orden]],'cocina'!H:H)/(24*60)</f>
        <v>7.8472222222222221E-2</v>
      </c>
      <c r="Q300" s="3">
        <f>IF((sala[[#This Row],[Tiempo de Permanencia]]-sala[[#This Row],[Tiempo de Preparación]])&gt;0,sala[[#This Row],[Tiempo de Permanencia]]-sala[[#This Row],[Tiempo de Preparación]],0)</f>
        <v>0</v>
      </c>
      <c r="R300" s="10">
        <f>IF(sala[[#This Row],[Tiempo de degustación]]&gt;0,1,0)</f>
        <v>0</v>
      </c>
      <c r="S300" s="1" t="str">
        <f>WEEKDAY(sala[[#This Row],[Fecha de Factura]],11)&amp;". "&amp;TEXT(sala[[#This Row],[Fecha de Factura]],"dddd")</f>
        <v>1. lunes</v>
      </c>
      <c r="T300" s="4">
        <f>SUMIF('cocina'!A:A,sala[[#This Row],[Número de Orden]],'cocina'!G:G)</f>
        <v>7</v>
      </c>
      <c r="U300" s="4">
        <f>sala[[#This Row],[Tiempo de Preparación]]*24</f>
        <v>1.8833333333333333</v>
      </c>
      <c r="V300">
        <f>sala[[#This Row],[Cobrada]]*sala[[#This Row],[Monto Total de la Cuenta]]</f>
        <v>0</v>
      </c>
      <c r="W300" s="4">
        <f>sala[[#This Row],[Tiempo de Permanencia]]*24</f>
        <v>1.6833333334652707</v>
      </c>
    </row>
    <row r="301" spans="1:23" x14ac:dyDescent="0.25">
      <c r="A301">
        <v>18</v>
      </c>
      <c r="B301" s="1" t="s">
        <v>171</v>
      </c>
      <c r="C301">
        <v>6</v>
      </c>
      <c r="D301" s="2">
        <v>45019.095138888886</v>
      </c>
      <c r="E301" s="2">
        <v>45019.179861111108</v>
      </c>
      <c r="F301" s="1" t="s">
        <v>24</v>
      </c>
      <c r="G301" s="1" t="s">
        <v>20</v>
      </c>
      <c r="H301" s="1" t="s">
        <v>25</v>
      </c>
      <c r="I301">
        <v>38.380000000000003</v>
      </c>
      <c r="J301" s="1" t="s">
        <v>16</v>
      </c>
      <c r="K301">
        <v>300</v>
      </c>
      <c r="L301" s="1" t="s">
        <v>30</v>
      </c>
      <c r="M301" s="1">
        <f>SUMIF('cocina'!A:A,sala[[#This Row],[Número de Orden]],'cocina'!K:K)</f>
        <v>290</v>
      </c>
      <c r="N301" s="2">
        <f>sala[[#This Row],[Hora de Salida]]</f>
        <v>45019.179861111108</v>
      </c>
      <c r="O301" s="3">
        <f>IF(sala[[#This Row],[Estado de la Mesa]]="Ocupada",sala[[#This Row],[Hora de Salida]]-sala[[#This Row],[Hora de Llegada]]+15/(24*60),sala[[#This Row],[Hora de Salida]]-sala[[#This Row],[Hora de Llegada]])</f>
        <v>8.4722222221898846E-2</v>
      </c>
      <c r="P301" s="3">
        <f>SUMIF('cocina'!A:A,sala[[#This Row],[Número de Orden]],'cocina'!H:H)/(24*60)</f>
        <v>8.1944444444444445E-2</v>
      </c>
      <c r="Q301" s="3">
        <f>IF((sala[[#This Row],[Tiempo de Permanencia]]-sala[[#This Row],[Tiempo de Preparación]])&gt;0,sala[[#This Row],[Tiempo de Permanencia]]-sala[[#This Row],[Tiempo de Preparación]],0)</f>
        <v>2.7777777774544016E-3</v>
      </c>
      <c r="R301" s="10">
        <f>IF(sala[[#This Row],[Tiempo de degustación]]&gt;0,1,0)</f>
        <v>1</v>
      </c>
      <c r="S301" s="1" t="str">
        <f>WEEKDAY(sala[[#This Row],[Fecha de Factura]],11)&amp;". "&amp;TEXT(sala[[#This Row],[Fecha de Factura]],"dddd")</f>
        <v>1. lunes</v>
      </c>
      <c r="T301" s="4">
        <f>SUMIF('cocina'!A:A,sala[[#This Row],[Número de Orden]],'cocina'!G:G)</f>
        <v>10</v>
      </c>
      <c r="U301" s="4">
        <f>sala[[#This Row],[Tiempo de Preparación]]*24</f>
        <v>1.9666666666666668</v>
      </c>
      <c r="V301">
        <f>sala[[#This Row],[Cobrada]]*sala[[#This Row],[Monto Total de la Cuenta]]</f>
        <v>290</v>
      </c>
      <c r="W301" s="4">
        <f>sala[[#This Row],[Tiempo de Permanencia]]*24</f>
        <v>2.0333333333255723</v>
      </c>
    </row>
    <row r="302" spans="1:23" x14ac:dyDescent="0.25">
      <c r="A302">
        <v>8</v>
      </c>
      <c r="B302" s="1" t="s">
        <v>320</v>
      </c>
      <c r="C302">
        <v>6</v>
      </c>
      <c r="D302" s="2">
        <v>45019.093055555553</v>
      </c>
      <c r="E302" s="2">
        <v>45019.172222222223</v>
      </c>
      <c r="F302" s="1" t="s">
        <v>29</v>
      </c>
      <c r="G302" s="1" t="s">
        <v>14</v>
      </c>
      <c r="H302" s="1" t="s">
        <v>25</v>
      </c>
      <c r="I302">
        <v>16.52</v>
      </c>
      <c r="J302" s="1" t="s">
        <v>16</v>
      </c>
      <c r="K302">
        <v>301</v>
      </c>
      <c r="L302" s="1" t="s">
        <v>44</v>
      </c>
      <c r="M302" s="1">
        <f>SUMIF('cocina'!A:A,sala[[#This Row],[Número de Orden]],'cocina'!K:K)</f>
        <v>223</v>
      </c>
      <c r="N302" s="2">
        <f>sala[[#This Row],[Hora de Salida]]</f>
        <v>45019.172222222223</v>
      </c>
      <c r="O302" s="3">
        <f>IF(sala[[#This Row],[Estado de la Mesa]]="Ocupada",sala[[#This Row],[Hora de Salida]]-sala[[#This Row],[Hora de Llegada]]+15/(24*60),sala[[#This Row],[Hora de Salida]]-sala[[#This Row],[Hora de Llegada]])</f>
        <v>7.9166666670062114E-2</v>
      </c>
      <c r="P302" s="3">
        <f>SUMIF('cocina'!A:A,sala[[#This Row],[Número de Orden]],'cocina'!H:H)/(24*60)</f>
        <v>0.12708333333333333</v>
      </c>
      <c r="Q302" s="3">
        <f>IF((sala[[#This Row],[Tiempo de Permanencia]]-sala[[#This Row],[Tiempo de Preparación]])&gt;0,sala[[#This Row],[Tiempo de Permanencia]]-sala[[#This Row],[Tiempo de Preparación]],0)</f>
        <v>0</v>
      </c>
      <c r="R302" s="10">
        <f>IF(sala[[#This Row],[Tiempo de degustación]]&gt;0,1,0)</f>
        <v>0</v>
      </c>
      <c r="S302" s="1" t="str">
        <f>WEEKDAY(sala[[#This Row],[Fecha de Factura]],11)&amp;". "&amp;TEXT(sala[[#This Row],[Fecha de Factura]],"dddd")</f>
        <v>1. lunes</v>
      </c>
      <c r="T302" s="4">
        <f>SUMIF('cocina'!A:A,sala[[#This Row],[Número de Orden]],'cocina'!G:G)</f>
        <v>8</v>
      </c>
      <c r="U302" s="4">
        <f>sala[[#This Row],[Tiempo de Preparación]]*24</f>
        <v>3.05</v>
      </c>
      <c r="V302">
        <f>sala[[#This Row],[Cobrada]]*sala[[#This Row],[Monto Total de la Cuenta]]</f>
        <v>0</v>
      </c>
      <c r="W302" s="4">
        <f>sala[[#This Row],[Tiempo de Permanencia]]*24</f>
        <v>1.9000000000814907</v>
      </c>
    </row>
    <row r="303" spans="1:23" x14ac:dyDescent="0.25">
      <c r="A303">
        <v>5</v>
      </c>
      <c r="B303" s="1" t="s">
        <v>93</v>
      </c>
      <c r="C303">
        <v>2</v>
      </c>
      <c r="D303" s="2">
        <v>45019.055555555555</v>
      </c>
      <c r="E303" s="2">
        <v>45019.205555555556</v>
      </c>
      <c r="F303" s="1" t="s">
        <v>19</v>
      </c>
      <c r="G303" s="1" t="s">
        <v>20</v>
      </c>
      <c r="H303" s="1" t="s">
        <v>25</v>
      </c>
      <c r="I303">
        <v>39.89</v>
      </c>
      <c r="J303" s="1" t="s">
        <v>16</v>
      </c>
      <c r="K303">
        <v>302</v>
      </c>
      <c r="L303" s="1" t="s">
        <v>22</v>
      </c>
      <c r="M303" s="1">
        <f>SUMIF('cocina'!A:A,sala[[#This Row],[Número de Orden]],'cocina'!K:K)</f>
        <v>96</v>
      </c>
      <c r="N303" s="2">
        <f>sala[[#This Row],[Hora de Salida]]</f>
        <v>45019.205555555556</v>
      </c>
      <c r="O303" s="3">
        <f>IF(sala[[#This Row],[Estado de la Mesa]]="Ocupada",sala[[#This Row],[Hora de Salida]]-sala[[#This Row],[Hora de Llegada]]+15/(24*60),sala[[#This Row],[Hora de Salida]]-sala[[#This Row],[Hora de Llegada]])</f>
        <v>0.15000000000145519</v>
      </c>
      <c r="P303" s="3">
        <f>SUMIF('cocina'!A:A,sala[[#This Row],[Número de Orden]],'cocina'!H:H)/(24*60)</f>
        <v>1.0416666666666666E-2</v>
      </c>
      <c r="Q303" s="3">
        <f>IF((sala[[#This Row],[Tiempo de Permanencia]]-sala[[#This Row],[Tiempo de Preparación]])&gt;0,sala[[#This Row],[Tiempo de Permanencia]]-sala[[#This Row],[Tiempo de Preparación]],0)</f>
        <v>0.13958333333478853</v>
      </c>
      <c r="R303" s="10">
        <f>IF(sala[[#This Row],[Tiempo de degustación]]&gt;0,1,0)</f>
        <v>1</v>
      </c>
      <c r="S303" s="1" t="str">
        <f>WEEKDAY(sala[[#This Row],[Fecha de Factura]],11)&amp;". "&amp;TEXT(sala[[#This Row],[Fecha de Factura]],"dddd")</f>
        <v>1. lunes</v>
      </c>
      <c r="T303" s="4">
        <f>SUMIF('cocina'!A:A,sala[[#This Row],[Número de Orden]],'cocina'!G:G)</f>
        <v>3</v>
      </c>
      <c r="U303" s="4">
        <f>sala[[#This Row],[Tiempo de Preparación]]*24</f>
        <v>0.25</v>
      </c>
      <c r="V303">
        <f>sala[[#This Row],[Cobrada]]*sala[[#This Row],[Monto Total de la Cuenta]]</f>
        <v>96</v>
      </c>
      <c r="W303" s="4">
        <f>sala[[#This Row],[Tiempo de Permanencia]]*24</f>
        <v>3.6000000000349246</v>
      </c>
    </row>
    <row r="304" spans="1:23" x14ac:dyDescent="0.25">
      <c r="A304">
        <v>14</v>
      </c>
      <c r="B304" s="1" t="s">
        <v>321</v>
      </c>
      <c r="C304">
        <v>5</v>
      </c>
      <c r="D304" s="2">
        <v>45019.151388888888</v>
      </c>
      <c r="E304" s="2">
        <v>45019.26666666667</v>
      </c>
      <c r="F304" s="1" t="s">
        <v>29</v>
      </c>
      <c r="G304" s="1" t="s">
        <v>20</v>
      </c>
      <c r="H304" s="1" t="s">
        <v>15</v>
      </c>
      <c r="I304">
        <v>16.489999999999998</v>
      </c>
      <c r="J304" s="1" t="s">
        <v>38</v>
      </c>
      <c r="K304">
        <v>303</v>
      </c>
      <c r="L304" s="1" t="s">
        <v>27</v>
      </c>
      <c r="M304" s="1">
        <f>SUMIF('cocina'!A:A,sala[[#This Row],[Número de Orden]],'cocina'!K:K)</f>
        <v>210</v>
      </c>
      <c r="N304" s="2">
        <f>sala[[#This Row],[Hora de Salida]]</f>
        <v>45019.26666666667</v>
      </c>
      <c r="O304" s="3">
        <f>IF(sala[[#This Row],[Estado de la Mesa]]="Ocupada",sala[[#This Row],[Hora de Salida]]-sala[[#This Row],[Hora de Llegada]]+15/(24*60),sala[[#This Row],[Hora de Salida]]-sala[[#This Row],[Hora de Llegada]])</f>
        <v>0.12569444444913339</v>
      </c>
      <c r="P304" s="3">
        <f>SUMIF('cocina'!A:A,sala[[#This Row],[Número de Orden]],'cocina'!H:H)/(24*60)</f>
        <v>6.3888888888888884E-2</v>
      </c>
      <c r="Q304" s="3">
        <f>IF((sala[[#This Row],[Tiempo de Permanencia]]-sala[[#This Row],[Tiempo de Preparación]])&gt;0,sala[[#This Row],[Tiempo de Permanencia]]-sala[[#This Row],[Tiempo de Preparación]],0)</f>
        <v>6.1805555560244502E-2</v>
      </c>
      <c r="R304" s="10">
        <f>IF(sala[[#This Row],[Tiempo de degustación]]&gt;0,1,0)</f>
        <v>1</v>
      </c>
      <c r="S304" s="1" t="str">
        <f>WEEKDAY(sala[[#This Row],[Fecha de Factura]],11)&amp;". "&amp;TEXT(sala[[#This Row],[Fecha de Factura]],"dddd")</f>
        <v>1. lunes</v>
      </c>
      <c r="T304" s="4">
        <f>SUMIF('cocina'!A:A,sala[[#This Row],[Número de Orden]],'cocina'!G:G)</f>
        <v>7</v>
      </c>
      <c r="U304" s="4">
        <f>sala[[#This Row],[Tiempo de Preparación]]*24</f>
        <v>1.5333333333333332</v>
      </c>
      <c r="V304">
        <f>sala[[#This Row],[Cobrada]]*sala[[#This Row],[Monto Total de la Cuenta]]</f>
        <v>210</v>
      </c>
      <c r="W304" s="4">
        <f>sala[[#This Row],[Tiempo de Permanencia]]*24</f>
        <v>3.0166666667792015</v>
      </c>
    </row>
    <row r="305" spans="1:23" x14ac:dyDescent="0.25">
      <c r="A305">
        <v>6</v>
      </c>
      <c r="B305" s="1" t="s">
        <v>322</v>
      </c>
      <c r="C305">
        <v>4</v>
      </c>
      <c r="D305" s="2">
        <v>45019.14166666667</v>
      </c>
      <c r="E305" s="2">
        <v>45019.194444444445</v>
      </c>
      <c r="F305" s="1" t="s">
        <v>19</v>
      </c>
      <c r="G305" s="1" t="s">
        <v>14</v>
      </c>
      <c r="H305" s="1" t="s">
        <v>25</v>
      </c>
      <c r="I305">
        <v>22.05</v>
      </c>
      <c r="J305" s="1" t="s">
        <v>16</v>
      </c>
      <c r="K305">
        <v>304</v>
      </c>
      <c r="L305" s="1" t="s">
        <v>22</v>
      </c>
      <c r="M305" s="1">
        <f>SUMIF('cocina'!A:A,sala[[#This Row],[Número de Orden]],'cocina'!K:K)</f>
        <v>279</v>
      </c>
      <c r="N305" s="2">
        <f>sala[[#This Row],[Hora de Salida]]</f>
        <v>45019.194444444445</v>
      </c>
      <c r="O305" s="3">
        <f>IF(sala[[#This Row],[Estado de la Mesa]]="Ocupada",sala[[#This Row],[Hora de Salida]]-sala[[#This Row],[Hora de Llegada]]+15/(24*60),sala[[#This Row],[Hora de Salida]]-sala[[#This Row],[Hora de Llegada]])</f>
        <v>5.2777777775190771E-2</v>
      </c>
      <c r="P305" s="3">
        <f>SUMIF('cocina'!A:A,sala[[#This Row],[Número de Orden]],'cocina'!H:H)/(24*60)</f>
        <v>5.9027777777777776E-2</v>
      </c>
      <c r="Q305" s="3">
        <f>IF((sala[[#This Row],[Tiempo de Permanencia]]-sala[[#This Row],[Tiempo de Preparación]])&gt;0,sala[[#This Row],[Tiempo de Permanencia]]-sala[[#This Row],[Tiempo de Preparación]],0)</f>
        <v>0</v>
      </c>
      <c r="R305" s="10">
        <f>IF(sala[[#This Row],[Tiempo de degustación]]&gt;0,1,0)</f>
        <v>0</v>
      </c>
      <c r="S305" s="1" t="str">
        <f>WEEKDAY(sala[[#This Row],[Fecha de Factura]],11)&amp;". "&amp;TEXT(sala[[#This Row],[Fecha de Factura]],"dddd")</f>
        <v>1. lunes</v>
      </c>
      <c r="T305" s="4">
        <f>SUMIF('cocina'!A:A,sala[[#This Row],[Número de Orden]],'cocina'!G:G)</f>
        <v>9</v>
      </c>
      <c r="U305" s="4">
        <f>sala[[#This Row],[Tiempo de Preparación]]*24</f>
        <v>1.4166666666666665</v>
      </c>
      <c r="V305">
        <f>sala[[#This Row],[Cobrada]]*sala[[#This Row],[Monto Total de la Cuenta]]</f>
        <v>0</v>
      </c>
      <c r="W305" s="4">
        <f>sala[[#This Row],[Tiempo de Permanencia]]*24</f>
        <v>1.2666666666045785</v>
      </c>
    </row>
    <row r="306" spans="1:23" x14ac:dyDescent="0.25">
      <c r="A306">
        <v>1</v>
      </c>
      <c r="B306" s="1" t="s">
        <v>323</v>
      </c>
      <c r="C306">
        <v>2</v>
      </c>
      <c r="D306" s="2">
        <v>45019.03125</v>
      </c>
      <c r="E306" s="2">
        <v>45019.175694444442</v>
      </c>
      <c r="F306" s="1" t="s">
        <v>19</v>
      </c>
      <c r="G306" s="1" t="s">
        <v>14</v>
      </c>
      <c r="H306" s="1" t="s">
        <v>25</v>
      </c>
      <c r="I306">
        <v>37.92</v>
      </c>
      <c r="J306" s="1" t="s">
        <v>16</v>
      </c>
      <c r="K306">
        <v>305</v>
      </c>
      <c r="L306" s="1" t="s">
        <v>57</v>
      </c>
      <c r="M306" s="1">
        <f>SUMIF('cocina'!A:A,sala[[#This Row],[Número de Orden]],'cocina'!K:K)</f>
        <v>128</v>
      </c>
      <c r="N306" s="2">
        <f>sala[[#This Row],[Hora de Salida]]</f>
        <v>45019.175694444442</v>
      </c>
      <c r="O306" s="3">
        <f>IF(sala[[#This Row],[Estado de la Mesa]]="Ocupada",sala[[#This Row],[Hora de Salida]]-sala[[#This Row],[Hora de Llegada]]+15/(24*60),sala[[#This Row],[Hora de Salida]]-sala[[#This Row],[Hora de Llegada]])</f>
        <v>0.1444444444423425</v>
      </c>
      <c r="P306" s="3">
        <f>SUMIF('cocina'!A:A,sala[[#This Row],[Número de Orden]],'cocina'!H:H)/(24*60)</f>
        <v>4.5138888888888888E-2</v>
      </c>
      <c r="Q306" s="3">
        <f>IF((sala[[#This Row],[Tiempo de Permanencia]]-sala[[#This Row],[Tiempo de Preparación]])&gt;0,sala[[#This Row],[Tiempo de Permanencia]]-sala[[#This Row],[Tiempo de Preparación]],0)</f>
        <v>9.9305555553453606E-2</v>
      </c>
      <c r="R306" s="10">
        <f>IF(sala[[#This Row],[Tiempo de degustación]]&gt;0,1,0)</f>
        <v>1</v>
      </c>
      <c r="S306" s="1" t="str">
        <f>WEEKDAY(sala[[#This Row],[Fecha de Factura]],11)&amp;". "&amp;TEXT(sala[[#This Row],[Fecha de Factura]],"dddd")</f>
        <v>1. lunes</v>
      </c>
      <c r="T306" s="4">
        <f>SUMIF('cocina'!A:A,sala[[#This Row],[Número de Orden]],'cocina'!G:G)</f>
        <v>4</v>
      </c>
      <c r="U306" s="4">
        <f>sala[[#This Row],[Tiempo de Preparación]]*24</f>
        <v>1.0833333333333333</v>
      </c>
      <c r="V306">
        <f>sala[[#This Row],[Cobrada]]*sala[[#This Row],[Monto Total de la Cuenta]]</f>
        <v>128</v>
      </c>
      <c r="W306" s="4">
        <f>sala[[#This Row],[Tiempo de Permanencia]]*24</f>
        <v>3.46666666661622</v>
      </c>
    </row>
    <row r="307" spans="1:23" x14ac:dyDescent="0.25">
      <c r="A307">
        <v>7</v>
      </c>
      <c r="B307" s="1" t="s">
        <v>324</v>
      </c>
      <c r="C307">
        <v>4</v>
      </c>
      <c r="D307" s="2">
        <v>45019.002083333333</v>
      </c>
      <c r="E307" s="2">
        <v>45019.105555555558</v>
      </c>
      <c r="F307" s="1" t="s">
        <v>29</v>
      </c>
      <c r="G307" s="1" t="s">
        <v>14</v>
      </c>
      <c r="H307" s="1" t="s">
        <v>25</v>
      </c>
      <c r="I307">
        <v>16.96</v>
      </c>
      <c r="J307" s="1" t="s">
        <v>38</v>
      </c>
      <c r="K307">
        <v>306</v>
      </c>
      <c r="L307" s="1" t="s">
        <v>57</v>
      </c>
      <c r="M307" s="1">
        <f>SUMIF('cocina'!A:A,sala[[#This Row],[Número de Orden]],'cocina'!K:K)</f>
        <v>32</v>
      </c>
      <c r="N307" s="2">
        <f>sala[[#This Row],[Hora de Salida]]</f>
        <v>45019.105555555558</v>
      </c>
      <c r="O307" s="3">
        <f>IF(sala[[#This Row],[Estado de la Mesa]]="Ocupada",sala[[#This Row],[Hora de Salida]]-sala[[#This Row],[Hora de Llegada]]+15/(24*60),sala[[#This Row],[Hora de Salida]]-sala[[#This Row],[Hora de Llegada]])</f>
        <v>0.1138888888914759</v>
      </c>
      <c r="P307" s="3">
        <f>SUMIF('cocina'!A:A,sala[[#This Row],[Número de Orden]],'cocina'!H:H)/(24*60)</f>
        <v>1.4583333333333334E-2</v>
      </c>
      <c r="Q307" s="3">
        <f>IF((sala[[#This Row],[Tiempo de Permanencia]]-sala[[#This Row],[Tiempo de Preparación]])&gt;0,sala[[#This Row],[Tiempo de Permanencia]]-sala[[#This Row],[Tiempo de Preparación]],0)</f>
        <v>9.9305555558142564E-2</v>
      </c>
      <c r="R307" s="10">
        <f>IF(sala[[#This Row],[Tiempo de degustación]]&gt;0,1,0)</f>
        <v>1</v>
      </c>
      <c r="S307" s="1" t="str">
        <f>WEEKDAY(sala[[#This Row],[Fecha de Factura]],11)&amp;". "&amp;TEXT(sala[[#This Row],[Fecha de Factura]],"dddd")</f>
        <v>1. lunes</v>
      </c>
      <c r="T307" s="4">
        <f>SUMIF('cocina'!A:A,sala[[#This Row],[Número de Orden]],'cocina'!G:G)</f>
        <v>1</v>
      </c>
      <c r="U307" s="4">
        <f>sala[[#This Row],[Tiempo de Preparación]]*24</f>
        <v>0.35</v>
      </c>
      <c r="V307">
        <f>sala[[#This Row],[Cobrada]]*sala[[#This Row],[Monto Total de la Cuenta]]</f>
        <v>32</v>
      </c>
      <c r="W307" s="4">
        <f>sala[[#This Row],[Tiempo de Permanencia]]*24</f>
        <v>2.7333333333954215</v>
      </c>
    </row>
    <row r="308" spans="1:23" x14ac:dyDescent="0.25">
      <c r="A308">
        <v>20</v>
      </c>
      <c r="B308" s="1" t="s">
        <v>51</v>
      </c>
      <c r="C308">
        <v>5</v>
      </c>
      <c r="D308" s="2">
        <v>45019.131249999999</v>
      </c>
      <c r="E308" s="2">
        <v>45019.23541666667</v>
      </c>
      <c r="F308" s="1" t="s">
        <v>19</v>
      </c>
      <c r="G308" s="1" t="s">
        <v>14</v>
      </c>
      <c r="H308" s="1" t="s">
        <v>21</v>
      </c>
      <c r="I308">
        <v>31.66</v>
      </c>
      <c r="J308" s="1" t="s">
        <v>26</v>
      </c>
      <c r="K308">
        <v>307</v>
      </c>
      <c r="L308" s="1" t="s">
        <v>33</v>
      </c>
      <c r="M308" s="1">
        <f>SUMIF('cocina'!A:A,sala[[#This Row],[Número de Orden]],'cocina'!K:K)</f>
        <v>63</v>
      </c>
      <c r="N308" s="2">
        <f>sala[[#This Row],[Hora de Salida]]</f>
        <v>45019.23541666667</v>
      </c>
      <c r="O308" s="3">
        <f>IF(sala[[#This Row],[Estado de la Mesa]]="Ocupada",sala[[#This Row],[Hora de Salida]]-sala[[#This Row],[Hora de Llegada]]+15/(24*60),sala[[#This Row],[Hora de Salida]]-sala[[#This Row],[Hora de Llegada]])</f>
        <v>0.10416666667151731</v>
      </c>
      <c r="P308" s="3">
        <f>SUMIF('cocina'!A:A,sala[[#This Row],[Número de Orden]],'cocina'!H:H)/(24*60)</f>
        <v>2.7083333333333334E-2</v>
      </c>
      <c r="Q308" s="3">
        <f>IF((sala[[#This Row],[Tiempo de Permanencia]]-sala[[#This Row],[Tiempo de Preparación]])&gt;0,sala[[#This Row],[Tiempo de Permanencia]]-sala[[#This Row],[Tiempo de Preparación]],0)</f>
        <v>7.7083333338183971E-2</v>
      </c>
      <c r="R308" s="10">
        <f>IF(sala[[#This Row],[Tiempo de degustación]]&gt;0,1,0)</f>
        <v>1</v>
      </c>
      <c r="S308" s="1" t="str">
        <f>WEEKDAY(sala[[#This Row],[Fecha de Factura]],11)&amp;". "&amp;TEXT(sala[[#This Row],[Fecha de Factura]],"dddd")</f>
        <v>1. lunes</v>
      </c>
      <c r="T308" s="4">
        <f>SUMIF('cocina'!A:A,sala[[#This Row],[Número de Orden]],'cocina'!G:G)</f>
        <v>3</v>
      </c>
      <c r="U308" s="4">
        <f>sala[[#This Row],[Tiempo de Preparación]]*24</f>
        <v>0.65</v>
      </c>
      <c r="V308">
        <f>sala[[#This Row],[Cobrada]]*sala[[#This Row],[Monto Total de la Cuenta]]</f>
        <v>63</v>
      </c>
      <c r="W308" s="4">
        <f>sala[[#This Row],[Tiempo de Permanencia]]*24</f>
        <v>2.5000000001164153</v>
      </c>
    </row>
    <row r="309" spans="1:23" x14ac:dyDescent="0.25">
      <c r="A309">
        <v>14</v>
      </c>
      <c r="B309" s="1" t="s">
        <v>325</v>
      </c>
      <c r="C309">
        <v>6</v>
      </c>
      <c r="D309" s="2">
        <v>45019.079861111109</v>
      </c>
      <c r="E309" s="2">
        <v>45019.193749999999</v>
      </c>
      <c r="F309" s="1" t="s">
        <v>24</v>
      </c>
      <c r="G309" s="1" t="s">
        <v>14</v>
      </c>
      <c r="H309" s="1" t="s">
        <v>25</v>
      </c>
      <c r="I309">
        <v>33.79</v>
      </c>
      <c r="J309" s="1" t="s">
        <v>16</v>
      </c>
      <c r="K309">
        <v>308</v>
      </c>
      <c r="L309" s="1" t="s">
        <v>44</v>
      </c>
      <c r="M309" s="1">
        <f>SUMIF('cocina'!A:A,sala[[#This Row],[Número de Orden]],'cocina'!K:K)</f>
        <v>222</v>
      </c>
      <c r="N309" s="2">
        <f>sala[[#This Row],[Hora de Salida]]</f>
        <v>45019.193749999999</v>
      </c>
      <c r="O309" s="3">
        <f>IF(sala[[#This Row],[Estado de la Mesa]]="Ocupada",sala[[#This Row],[Hora de Salida]]-sala[[#This Row],[Hora de Llegada]]+15/(24*60),sala[[#This Row],[Hora de Salida]]-sala[[#This Row],[Hora de Llegada]])</f>
        <v>0.11388888888905058</v>
      </c>
      <c r="P309" s="3">
        <f>SUMIF('cocina'!A:A,sala[[#This Row],[Número de Orden]],'cocina'!H:H)/(24*60)</f>
        <v>0.12916666666666668</v>
      </c>
      <c r="Q309" s="3">
        <f>IF((sala[[#This Row],[Tiempo de Permanencia]]-sala[[#This Row],[Tiempo de Preparación]])&gt;0,sala[[#This Row],[Tiempo de Permanencia]]-sala[[#This Row],[Tiempo de Preparación]],0)</f>
        <v>0</v>
      </c>
      <c r="R309" s="10">
        <f>IF(sala[[#This Row],[Tiempo de degustación]]&gt;0,1,0)</f>
        <v>0</v>
      </c>
      <c r="S309" s="1" t="str">
        <f>WEEKDAY(sala[[#This Row],[Fecha de Factura]],11)&amp;". "&amp;TEXT(sala[[#This Row],[Fecha de Factura]],"dddd")</f>
        <v>1. lunes</v>
      </c>
      <c r="T309" s="4">
        <f>SUMIF('cocina'!A:A,sala[[#This Row],[Número de Orden]],'cocina'!G:G)</f>
        <v>7</v>
      </c>
      <c r="U309" s="4">
        <f>sala[[#This Row],[Tiempo de Preparación]]*24</f>
        <v>3.1000000000000005</v>
      </c>
      <c r="V309">
        <f>sala[[#This Row],[Cobrada]]*sala[[#This Row],[Monto Total de la Cuenta]]</f>
        <v>0</v>
      </c>
      <c r="W309" s="4">
        <f>sala[[#This Row],[Tiempo de Permanencia]]*24</f>
        <v>2.7333333333372138</v>
      </c>
    </row>
    <row r="310" spans="1:23" x14ac:dyDescent="0.25">
      <c r="A310">
        <v>9</v>
      </c>
      <c r="B310" s="1" t="s">
        <v>326</v>
      </c>
      <c r="C310">
        <v>3</v>
      </c>
      <c r="D310" s="2">
        <v>45019.019444444442</v>
      </c>
      <c r="E310" s="2">
        <v>45019.170138888891</v>
      </c>
      <c r="F310" s="1" t="s">
        <v>19</v>
      </c>
      <c r="G310" s="1" t="s">
        <v>14</v>
      </c>
      <c r="H310" s="1" t="s">
        <v>25</v>
      </c>
      <c r="I310">
        <v>36.090000000000003</v>
      </c>
      <c r="J310" s="1" t="s">
        <v>16</v>
      </c>
      <c r="K310">
        <v>309</v>
      </c>
      <c r="L310" s="1" t="s">
        <v>69</v>
      </c>
      <c r="M310" s="1">
        <f>SUMIF('cocina'!A:A,sala[[#This Row],[Número de Orden]],'cocina'!K:K)</f>
        <v>172</v>
      </c>
      <c r="N310" s="2">
        <f>sala[[#This Row],[Hora de Salida]]</f>
        <v>45019.170138888891</v>
      </c>
      <c r="O310" s="3">
        <f>IF(sala[[#This Row],[Estado de la Mesa]]="Ocupada",sala[[#This Row],[Hora de Salida]]-sala[[#This Row],[Hora de Llegada]]+15/(24*60),sala[[#This Row],[Hora de Salida]]-sala[[#This Row],[Hora de Llegada]])</f>
        <v>0.15069444444816327</v>
      </c>
      <c r="P310" s="3">
        <f>SUMIF('cocina'!A:A,sala[[#This Row],[Número de Orden]],'cocina'!H:H)/(24*60)</f>
        <v>8.5416666666666669E-2</v>
      </c>
      <c r="Q310" s="3">
        <f>IF((sala[[#This Row],[Tiempo de Permanencia]]-sala[[#This Row],[Tiempo de Preparación]])&gt;0,sala[[#This Row],[Tiempo de Permanencia]]-sala[[#This Row],[Tiempo de Preparación]],0)</f>
        <v>6.5277777781496599E-2</v>
      </c>
      <c r="R310" s="10">
        <f>IF(sala[[#This Row],[Tiempo de degustación]]&gt;0,1,0)</f>
        <v>1</v>
      </c>
      <c r="S310" s="1" t="str">
        <f>WEEKDAY(sala[[#This Row],[Fecha de Factura]],11)&amp;". "&amp;TEXT(sala[[#This Row],[Fecha de Factura]],"dddd")</f>
        <v>1. lunes</v>
      </c>
      <c r="T310" s="4">
        <f>SUMIF('cocina'!A:A,sala[[#This Row],[Número de Orden]],'cocina'!G:G)</f>
        <v>5</v>
      </c>
      <c r="U310" s="4">
        <f>sala[[#This Row],[Tiempo de Preparación]]*24</f>
        <v>2.0499999999999998</v>
      </c>
      <c r="V310">
        <f>sala[[#This Row],[Cobrada]]*sala[[#This Row],[Monto Total de la Cuenta]]</f>
        <v>172</v>
      </c>
      <c r="W310" s="4">
        <f>sala[[#This Row],[Tiempo de Permanencia]]*24</f>
        <v>3.6166666667559184</v>
      </c>
    </row>
    <row r="311" spans="1:23" x14ac:dyDescent="0.25">
      <c r="A311">
        <v>17</v>
      </c>
      <c r="B311" s="1" t="s">
        <v>327</v>
      </c>
      <c r="C311">
        <v>3</v>
      </c>
      <c r="D311" s="2">
        <v>45019.12777777778</v>
      </c>
      <c r="E311" s="2">
        <v>45019.265972222223</v>
      </c>
      <c r="F311" s="1" t="s">
        <v>29</v>
      </c>
      <c r="G311" s="1" t="s">
        <v>35</v>
      </c>
      <c r="H311" s="1" t="s">
        <v>25</v>
      </c>
      <c r="I311">
        <v>11.47</v>
      </c>
      <c r="J311" s="1" t="s">
        <v>26</v>
      </c>
      <c r="K311">
        <v>310</v>
      </c>
      <c r="L311" s="1" t="s">
        <v>44</v>
      </c>
      <c r="M311" s="1">
        <f>SUMIF('cocina'!A:A,sala[[#This Row],[Número de Orden]],'cocina'!K:K)</f>
        <v>138</v>
      </c>
      <c r="N311" s="2">
        <f>sala[[#This Row],[Hora de Salida]]</f>
        <v>45019.265972222223</v>
      </c>
      <c r="O311" s="3">
        <f>IF(sala[[#This Row],[Estado de la Mesa]]="Ocupada",sala[[#This Row],[Hora de Salida]]-sala[[#This Row],[Hora de Llegada]]+15/(24*60),sala[[#This Row],[Hora de Salida]]-sala[[#This Row],[Hora de Llegada]])</f>
        <v>0.13819444444379769</v>
      </c>
      <c r="P311" s="3">
        <f>SUMIF('cocina'!A:A,sala[[#This Row],[Número de Orden]],'cocina'!H:H)/(24*60)</f>
        <v>6.7361111111111108E-2</v>
      </c>
      <c r="Q311" s="3">
        <f>IF((sala[[#This Row],[Tiempo de Permanencia]]-sala[[#This Row],[Tiempo de Preparación]])&gt;0,sala[[#This Row],[Tiempo de Permanencia]]-sala[[#This Row],[Tiempo de Preparación]],0)</f>
        <v>7.0833333332686585E-2</v>
      </c>
      <c r="R311" s="10">
        <f>IF(sala[[#This Row],[Tiempo de degustación]]&gt;0,1,0)</f>
        <v>1</v>
      </c>
      <c r="S311" s="1" t="str">
        <f>WEEKDAY(sala[[#This Row],[Fecha de Factura]],11)&amp;". "&amp;TEXT(sala[[#This Row],[Fecha de Factura]],"dddd")</f>
        <v>1. lunes</v>
      </c>
      <c r="T311" s="4">
        <f>SUMIF('cocina'!A:A,sala[[#This Row],[Número de Orden]],'cocina'!G:G)</f>
        <v>5</v>
      </c>
      <c r="U311" s="4">
        <f>sala[[#This Row],[Tiempo de Preparación]]*24</f>
        <v>1.6166666666666667</v>
      </c>
      <c r="V311">
        <f>sala[[#This Row],[Cobrada]]*sala[[#This Row],[Monto Total de la Cuenta]]</f>
        <v>138</v>
      </c>
      <c r="W311" s="4">
        <f>sala[[#This Row],[Tiempo de Permanencia]]*24</f>
        <v>3.3166666666511446</v>
      </c>
    </row>
    <row r="312" spans="1:23" x14ac:dyDescent="0.25">
      <c r="A312">
        <v>6</v>
      </c>
      <c r="B312" s="1" t="s">
        <v>328</v>
      </c>
      <c r="C312">
        <v>4</v>
      </c>
      <c r="D312" s="2">
        <v>45019.069444444445</v>
      </c>
      <c r="E312" s="2">
        <v>45019.113194444442</v>
      </c>
      <c r="F312" s="1" t="s">
        <v>13</v>
      </c>
      <c r="G312" s="1" t="s">
        <v>20</v>
      </c>
      <c r="H312" s="1" t="s">
        <v>21</v>
      </c>
      <c r="I312">
        <v>39.270000000000003</v>
      </c>
      <c r="J312" s="1" t="s">
        <v>38</v>
      </c>
      <c r="K312">
        <v>311</v>
      </c>
      <c r="L312" s="1" t="s">
        <v>30</v>
      </c>
      <c r="M312" s="1">
        <f>SUMIF('cocina'!A:A,sala[[#This Row],[Número de Orden]],'cocina'!K:K)</f>
        <v>53</v>
      </c>
      <c r="N312" s="2">
        <f>sala[[#This Row],[Hora de Salida]]</f>
        <v>45019.113194444442</v>
      </c>
      <c r="O312" s="3">
        <f>IF(sala[[#This Row],[Estado de la Mesa]]="Ocupada",sala[[#This Row],[Hora de Salida]]-sala[[#This Row],[Hora de Llegada]]+15/(24*60),sala[[#This Row],[Hora de Salida]]-sala[[#This Row],[Hora de Llegada]])</f>
        <v>5.4166666663756281E-2</v>
      </c>
      <c r="P312" s="3">
        <f>SUMIF('cocina'!A:A,sala[[#This Row],[Número de Orden]],'cocina'!H:H)/(24*60)</f>
        <v>5.1388888888888887E-2</v>
      </c>
      <c r="Q312" s="3">
        <f>IF((sala[[#This Row],[Tiempo de Permanencia]]-sala[[#This Row],[Tiempo de Preparación]])&gt;0,sala[[#This Row],[Tiempo de Permanencia]]-sala[[#This Row],[Tiempo de Preparación]],0)</f>
        <v>2.7777777748673946E-3</v>
      </c>
      <c r="R312" s="10">
        <f>IF(sala[[#This Row],[Tiempo de degustación]]&gt;0,1,0)</f>
        <v>1</v>
      </c>
      <c r="S312" s="1" t="str">
        <f>WEEKDAY(sala[[#This Row],[Fecha de Factura]],11)&amp;". "&amp;TEXT(sala[[#This Row],[Fecha de Factura]],"dddd")</f>
        <v>1. lunes</v>
      </c>
      <c r="T312" s="4">
        <f>SUMIF('cocina'!A:A,sala[[#This Row],[Número de Orden]],'cocina'!G:G)</f>
        <v>2</v>
      </c>
      <c r="U312" s="4">
        <f>sala[[#This Row],[Tiempo de Preparación]]*24</f>
        <v>1.2333333333333334</v>
      </c>
      <c r="V312">
        <f>sala[[#This Row],[Cobrada]]*sala[[#This Row],[Monto Total de la Cuenta]]</f>
        <v>53</v>
      </c>
      <c r="W312" s="4">
        <f>sala[[#This Row],[Tiempo de Permanencia]]*24</f>
        <v>1.2999999999301508</v>
      </c>
    </row>
    <row r="313" spans="1:23" x14ac:dyDescent="0.25">
      <c r="A313">
        <v>2</v>
      </c>
      <c r="B313" s="1" t="s">
        <v>329</v>
      </c>
      <c r="C313">
        <v>4</v>
      </c>
      <c r="D313" s="2">
        <v>45019.129861111112</v>
      </c>
      <c r="E313" s="2">
        <v>45019.258333333331</v>
      </c>
      <c r="F313" s="1" t="s">
        <v>13</v>
      </c>
      <c r="G313" s="1" t="s">
        <v>14</v>
      </c>
      <c r="H313" s="1" t="s">
        <v>25</v>
      </c>
      <c r="I313">
        <v>30.89</v>
      </c>
      <c r="J313" s="1" t="s">
        <v>16</v>
      </c>
      <c r="K313">
        <v>312</v>
      </c>
      <c r="L313" s="1" t="s">
        <v>44</v>
      </c>
      <c r="M313" s="1">
        <f>SUMIF('cocina'!A:A,sala[[#This Row],[Número de Orden]],'cocina'!K:K)</f>
        <v>134</v>
      </c>
      <c r="N313" s="2">
        <f>sala[[#This Row],[Hora de Salida]]</f>
        <v>45019.258333333331</v>
      </c>
      <c r="O313" s="3">
        <f>IF(sala[[#This Row],[Estado de la Mesa]]="Ocupada",sala[[#This Row],[Hora de Salida]]-sala[[#This Row],[Hora de Llegada]]+15/(24*60),sala[[#This Row],[Hora de Salida]]-sala[[#This Row],[Hora de Llegada]])</f>
        <v>0.12847222221898846</v>
      </c>
      <c r="P313" s="3">
        <f>SUMIF('cocina'!A:A,sala[[#This Row],[Número de Orden]],'cocina'!H:H)/(24*60)</f>
        <v>3.8194444444444448E-2</v>
      </c>
      <c r="Q313" s="3">
        <f>IF((sala[[#This Row],[Tiempo de Permanencia]]-sala[[#This Row],[Tiempo de Preparación]])&gt;0,sala[[#This Row],[Tiempo de Permanencia]]-sala[[#This Row],[Tiempo de Preparación]],0)</f>
        <v>9.0277777774544016E-2</v>
      </c>
      <c r="R313" s="10">
        <f>IF(sala[[#This Row],[Tiempo de degustación]]&gt;0,1,0)</f>
        <v>1</v>
      </c>
      <c r="S313" s="1" t="str">
        <f>WEEKDAY(sala[[#This Row],[Fecha de Factura]],11)&amp;". "&amp;TEXT(sala[[#This Row],[Fecha de Factura]],"dddd")</f>
        <v>1. lunes</v>
      </c>
      <c r="T313" s="4">
        <f>SUMIF('cocina'!A:A,sala[[#This Row],[Número de Orden]],'cocina'!G:G)</f>
        <v>4</v>
      </c>
      <c r="U313" s="4">
        <f>sala[[#This Row],[Tiempo de Preparación]]*24</f>
        <v>0.91666666666666674</v>
      </c>
      <c r="V313">
        <f>sala[[#This Row],[Cobrada]]*sala[[#This Row],[Monto Total de la Cuenta]]</f>
        <v>134</v>
      </c>
      <c r="W313" s="4">
        <f>sala[[#This Row],[Tiempo de Permanencia]]*24</f>
        <v>3.0833333332557231</v>
      </c>
    </row>
    <row r="314" spans="1:23" x14ac:dyDescent="0.25">
      <c r="A314">
        <v>10</v>
      </c>
      <c r="B314" s="1" t="s">
        <v>40</v>
      </c>
      <c r="C314">
        <v>3</v>
      </c>
      <c r="D314" s="2">
        <v>45019.099305555559</v>
      </c>
      <c r="E314" s="2">
        <v>45019.240277777775</v>
      </c>
      <c r="F314" s="1" t="s">
        <v>19</v>
      </c>
      <c r="G314" s="1" t="s">
        <v>20</v>
      </c>
      <c r="H314" s="1" t="s">
        <v>15</v>
      </c>
      <c r="I314">
        <v>43.14</v>
      </c>
      <c r="J314" s="1" t="s">
        <v>16</v>
      </c>
      <c r="K314">
        <v>313</v>
      </c>
      <c r="L314" s="1" t="s">
        <v>17</v>
      </c>
      <c r="M314" s="1">
        <f>SUMIF('cocina'!A:A,sala[[#This Row],[Número de Orden]],'cocina'!K:K)</f>
        <v>232</v>
      </c>
      <c r="N314" s="2">
        <f>sala[[#This Row],[Hora de Salida]]</f>
        <v>45019.240277777775</v>
      </c>
      <c r="O314" s="3">
        <f>IF(sala[[#This Row],[Estado de la Mesa]]="Ocupada",sala[[#This Row],[Hora de Salida]]-sala[[#This Row],[Hora de Llegada]]+15/(24*60),sala[[#This Row],[Hora de Salida]]-sala[[#This Row],[Hora de Llegada]])</f>
        <v>0.14097222221607808</v>
      </c>
      <c r="P314" s="3">
        <f>SUMIF('cocina'!A:A,sala[[#This Row],[Número de Orden]],'cocina'!H:H)/(24*60)</f>
        <v>7.3611111111111113E-2</v>
      </c>
      <c r="Q314" s="3">
        <f>IF((sala[[#This Row],[Tiempo de Permanencia]]-sala[[#This Row],[Tiempo de Preparación]])&gt;0,sala[[#This Row],[Tiempo de Permanencia]]-sala[[#This Row],[Tiempo de Preparación]],0)</f>
        <v>6.7361111104966967E-2</v>
      </c>
      <c r="R314" s="10">
        <f>IF(sala[[#This Row],[Tiempo de degustación]]&gt;0,1,0)</f>
        <v>1</v>
      </c>
      <c r="S314" s="1" t="str">
        <f>WEEKDAY(sala[[#This Row],[Fecha de Factura]],11)&amp;". "&amp;TEXT(sala[[#This Row],[Fecha de Factura]],"dddd")</f>
        <v>1. lunes</v>
      </c>
      <c r="T314" s="4">
        <f>SUMIF('cocina'!A:A,sala[[#This Row],[Número de Orden]],'cocina'!G:G)</f>
        <v>8</v>
      </c>
      <c r="U314" s="4">
        <f>sala[[#This Row],[Tiempo de Preparación]]*24</f>
        <v>1.7666666666666666</v>
      </c>
      <c r="V314">
        <f>sala[[#This Row],[Cobrada]]*sala[[#This Row],[Monto Total de la Cuenta]]</f>
        <v>232</v>
      </c>
      <c r="W314" s="4">
        <f>sala[[#This Row],[Tiempo de Permanencia]]*24</f>
        <v>3.3833333331858739</v>
      </c>
    </row>
    <row r="315" spans="1:23" x14ac:dyDescent="0.25">
      <c r="A315">
        <v>20</v>
      </c>
      <c r="B315" s="1" t="s">
        <v>330</v>
      </c>
      <c r="C315">
        <v>5</v>
      </c>
      <c r="D315" s="2">
        <v>45019.031944444447</v>
      </c>
      <c r="E315" s="2">
        <v>45019.161805555559</v>
      </c>
      <c r="F315" s="1" t="s">
        <v>32</v>
      </c>
      <c r="G315" s="1" t="s">
        <v>14</v>
      </c>
      <c r="H315" s="1" t="s">
        <v>15</v>
      </c>
      <c r="I315">
        <v>32.18</v>
      </c>
      <c r="J315" s="1" t="s">
        <v>38</v>
      </c>
      <c r="K315">
        <v>314</v>
      </c>
      <c r="L315" s="1" t="s">
        <v>57</v>
      </c>
      <c r="M315" s="1">
        <f>SUMIF('cocina'!A:A,sala[[#This Row],[Número de Orden]],'cocina'!K:K)</f>
        <v>27</v>
      </c>
      <c r="N315" s="2">
        <f>sala[[#This Row],[Hora de Salida]]</f>
        <v>45019.161805555559</v>
      </c>
      <c r="O315" s="3">
        <f>IF(sala[[#This Row],[Estado de la Mesa]]="Ocupada",sala[[#This Row],[Hora de Salida]]-sala[[#This Row],[Hora de Llegada]]+15/(24*60),sala[[#This Row],[Hora de Salida]]-sala[[#This Row],[Hora de Llegada]])</f>
        <v>0.14027777777907127</v>
      </c>
      <c r="P315" s="3">
        <f>SUMIF('cocina'!A:A,sala[[#This Row],[Número de Orden]],'cocina'!H:H)/(24*60)</f>
        <v>3.472222222222222E-3</v>
      </c>
      <c r="Q315" s="3">
        <f>IF((sala[[#This Row],[Tiempo de Permanencia]]-sala[[#This Row],[Tiempo de Preparación]])&gt;0,sala[[#This Row],[Tiempo de Permanencia]]-sala[[#This Row],[Tiempo de Preparación]],0)</f>
        <v>0.13680555555684906</v>
      </c>
      <c r="R315" s="10">
        <f>IF(sala[[#This Row],[Tiempo de degustación]]&gt;0,1,0)</f>
        <v>1</v>
      </c>
      <c r="S315" s="1" t="str">
        <f>WEEKDAY(sala[[#This Row],[Fecha de Factura]],11)&amp;". "&amp;TEXT(sala[[#This Row],[Fecha de Factura]],"dddd")</f>
        <v>1. lunes</v>
      </c>
      <c r="T315" s="4">
        <f>SUMIF('cocina'!A:A,sala[[#This Row],[Número de Orden]],'cocina'!G:G)</f>
        <v>1</v>
      </c>
      <c r="U315" s="4">
        <f>sala[[#This Row],[Tiempo de Preparación]]*24</f>
        <v>8.3333333333333329E-2</v>
      </c>
      <c r="V315">
        <f>sala[[#This Row],[Cobrada]]*sala[[#This Row],[Monto Total de la Cuenta]]</f>
        <v>27</v>
      </c>
      <c r="W315" s="4">
        <f>sala[[#This Row],[Tiempo de Permanencia]]*24</f>
        <v>3.3666666666977108</v>
      </c>
    </row>
    <row r="316" spans="1:23" x14ac:dyDescent="0.25">
      <c r="A316">
        <v>14</v>
      </c>
      <c r="B316" s="1" t="s">
        <v>331</v>
      </c>
      <c r="C316">
        <v>1</v>
      </c>
      <c r="D316" s="2">
        <v>45019.008333333331</v>
      </c>
      <c r="E316" s="2">
        <v>45019.145138888889</v>
      </c>
      <c r="F316" s="1" t="s">
        <v>24</v>
      </c>
      <c r="G316" s="1" t="s">
        <v>14</v>
      </c>
      <c r="H316" s="1" t="s">
        <v>25</v>
      </c>
      <c r="I316">
        <v>20.6</v>
      </c>
      <c r="J316" s="1" t="s">
        <v>26</v>
      </c>
      <c r="K316">
        <v>315</v>
      </c>
      <c r="L316" s="1" t="s">
        <v>57</v>
      </c>
      <c r="M316" s="1">
        <f>SUMIF('cocina'!A:A,sala[[#This Row],[Número de Orden]],'cocina'!K:K)</f>
        <v>161</v>
      </c>
      <c r="N316" s="2">
        <f>sala[[#This Row],[Hora de Salida]]</f>
        <v>45019.145138888889</v>
      </c>
      <c r="O316" s="3">
        <f>IF(sala[[#This Row],[Estado de la Mesa]]="Ocupada",sala[[#This Row],[Hora de Salida]]-sala[[#This Row],[Hora de Llegada]]+15/(24*60),sala[[#This Row],[Hora de Salida]]-sala[[#This Row],[Hora de Llegada]])</f>
        <v>0.1368055555576575</v>
      </c>
      <c r="P316" s="3">
        <f>SUMIF('cocina'!A:A,sala[[#This Row],[Número de Orden]],'cocina'!H:H)/(24*60)</f>
        <v>8.7499999999999994E-2</v>
      </c>
      <c r="Q316" s="3">
        <f>IF((sala[[#This Row],[Tiempo de Permanencia]]-sala[[#This Row],[Tiempo de Preparación]])&gt;0,sala[[#This Row],[Tiempo de Permanencia]]-sala[[#This Row],[Tiempo de Preparación]],0)</f>
        <v>4.9305555557657504E-2</v>
      </c>
      <c r="R316" s="10">
        <f>IF(sala[[#This Row],[Tiempo de degustación]]&gt;0,1,0)</f>
        <v>1</v>
      </c>
      <c r="S316" s="1" t="str">
        <f>WEEKDAY(sala[[#This Row],[Fecha de Factura]],11)&amp;". "&amp;TEXT(sala[[#This Row],[Fecha de Factura]],"dddd")</f>
        <v>1. lunes</v>
      </c>
      <c r="T316" s="4">
        <f>SUMIF('cocina'!A:A,sala[[#This Row],[Número de Orden]],'cocina'!G:G)</f>
        <v>6</v>
      </c>
      <c r="U316" s="4">
        <f>sala[[#This Row],[Tiempo de Preparación]]*24</f>
        <v>2.0999999999999996</v>
      </c>
      <c r="V316">
        <f>sala[[#This Row],[Cobrada]]*sala[[#This Row],[Monto Total de la Cuenta]]</f>
        <v>161</v>
      </c>
      <c r="W316" s="4">
        <f>sala[[#This Row],[Tiempo de Permanencia]]*24</f>
        <v>3.28333333338378</v>
      </c>
    </row>
    <row r="317" spans="1:23" x14ac:dyDescent="0.25">
      <c r="A317">
        <v>2</v>
      </c>
      <c r="B317" s="1" t="s">
        <v>332</v>
      </c>
      <c r="C317">
        <v>2</v>
      </c>
      <c r="D317" s="2">
        <v>45019.068055555559</v>
      </c>
      <c r="E317" s="2">
        <v>45019.230555555558</v>
      </c>
      <c r="F317" s="1" t="s">
        <v>29</v>
      </c>
      <c r="G317" s="1" t="s">
        <v>20</v>
      </c>
      <c r="H317" s="1" t="s">
        <v>25</v>
      </c>
      <c r="I317">
        <v>31.13</v>
      </c>
      <c r="J317" s="1" t="s">
        <v>16</v>
      </c>
      <c r="K317">
        <v>316</v>
      </c>
      <c r="L317" s="1" t="s">
        <v>33</v>
      </c>
      <c r="M317" s="1">
        <f>SUMIF('cocina'!A:A,sala[[#This Row],[Número de Orden]],'cocina'!K:K)</f>
        <v>160</v>
      </c>
      <c r="N317" s="2">
        <f>sala[[#This Row],[Hora de Salida]]</f>
        <v>45019.230555555558</v>
      </c>
      <c r="O317" s="3">
        <f>IF(sala[[#This Row],[Estado de la Mesa]]="Ocupada",sala[[#This Row],[Hora de Salida]]-sala[[#This Row],[Hora de Llegada]]+15/(24*60),sala[[#This Row],[Hora de Salida]]-sala[[#This Row],[Hora de Llegada]])</f>
        <v>0.16249999999854481</v>
      </c>
      <c r="P317" s="3">
        <f>SUMIF('cocina'!A:A,sala[[#This Row],[Número de Orden]],'cocina'!H:H)/(24*60)</f>
        <v>0.10972222222222222</v>
      </c>
      <c r="Q317" s="3">
        <f>IF((sala[[#This Row],[Tiempo de Permanencia]]-sala[[#This Row],[Tiempo de Preparación]])&gt;0,sala[[#This Row],[Tiempo de Permanencia]]-sala[[#This Row],[Tiempo de Preparación]],0)</f>
        <v>5.2777777776322587E-2</v>
      </c>
      <c r="R317" s="10">
        <f>IF(sala[[#This Row],[Tiempo de degustación]]&gt;0,1,0)</f>
        <v>1</v>
      </c>
      <c r="S317" s="1" t="str">
        <f>WEEKDAY(sala[[#This Row],[Fecha de Factura]],11)&amp;". "&amp;TEXT(sala[[#This Row],[Fecha de Factura]],"dddd")</f>
        <v>1. lunes</v>
      </c>
      <c r="T317" s="4">
        <f>SUMIF('cocina'!A:A,sala[[#This Row],[Número de Orden]],'cocina'!G:G)</f>
        <v>6</v>
      </c>
      <c r="U317" s="4">
        <f>sala[[#This Row],[Tiempo de Preparación]]*24</f>
        <v>2.6333333333333333</v>
      </c>
      <c r="V317">
        <f>sala[[#This Row],[Cobrada]]*sala[[#This Row],[Monto Total de la Cuenta]]</f>
        <v>160</v>
      </c>
      <c r="W317" s="4">
        <f>sala[[#This Row],[Tiempo de Permanencia]]*24</f>
        <v>3.8999999999650754</v>
      </c>
    </row>
    <row r="318" spans="1:23" x14ac:dyDescent="0.25">
      <c r="A318">
        <v>17</v>
      </c>
      <c r="B318" s="1" t="s">
        <v>113</v>
      </c>
      <c r="C318">
        <v>2</v>
      </c>
      <c r="D318" s="2">
        <v>45019.100694444445</v>
      </c>
      <c r="E318" s="2">
        <v>45019.261111111111</v>
      </c>
      <c r="F318" s="1" t="s">
        <v>24</v>
      </c>
      <c r="G318" s="1" t="s">
        <v>20</v>
      </c>
      <c r="H318" s="1" t="s">
        <v>21</v>
      </c>
      <c r="I318">
        <v>24.55</v>
      </c>
      <c r="J318" s="1" t="s">
        <v>26</v>
      </c>
      <c r="K318">
        <v>317</v>
      </c>
      <c r="L318" s="1" t="s">
        <v>44</v>
      </c>
      <c r="M318" s="1">
        <f>SUMIF('cocina'!A:A,sala[[#This Row],[Número de Orden]],'cocina'!K:K)</f>
        <v>178</v>
      </c>
      <c r="N318" s="2">
        <f>sala[[#This Row],[Hora de Salida]]</f>
        <v>45019.261111111111</v>
      </c>
      <c r="O318" s="3">
        <f>IF(sala[[#This Row],[Estado de la Mesa]]="Ocupada",sala[[#This Row],[Hora de Salida]]-sala[[#This Row],[Hora de Llegada]]+15/(24*60),sala[[#This Row],[Hora de Salida]]-sala[[#This Row],[Hora de Llegada]])</f>
        <v>0.16041666666569654</v>
      </c>
      <c r="P318" s="3">
        <f>SUMIF('cocina'!A:A,sala[[#This Row],[Número de Orden]],'cocina'!H:H)/(24*60)</f>
        <v>6.1111111111111109E-2</v>
      </c>
      <c r="Q318" s="3">
        <f>IF((sala[[#This Row],[Tiempo de Permanencia]]-sala[[#This Row],[Tiempo de Preparación]])&gt;0,sala[[#This Row],[Tiempo de Permanencia]]-sala[[#This Row],[Tiempo de Preparación]],0)</f>
        <v>9.9305555554585423E-2</v>
      </c>
      <c r="R318" s="10">
        <f>IF(sala[[#This Row],[Tiempo de degustación]]&gt;0,1,0)</f>
        <v>1</v>
      </c>
      <c r="S318" s="1" t="str">
        <f>WEEKDAY(sala[[#This Row],[Fecha de Factura]],11)&amp;". "&amp;TEXT(sala[[#This Row],[Fecha de Factura]],"dddd")</f>
        <v>1. lunes</v>
      </c>
      <c r="T318" s="4">
        <f>SUMIF('cocina'!A:A,sala[[#This Row],[Número de Orden]],'cocina'!G:G)</f>
        <v>6</v>
      </c>
      <c r="U318" s="4">
        <f>sala[[#This Row],[Tiempo de Preparación]]*24</f>
        <v>1.4666666666666666</v>
      </c>
      <c r="V318">
        <f>sala[[#This Row],[Cobrada]]*sala[[#This Row],[Monto Total de la Cuenta]]</f>
        <v>178</v>
      </c>
      <c r="W318" s="4">
        <f>sala[[#This Row],[Tiempo de Permanencia]]*24</f>
        <v>3.8499999999767169</v>
      </c>
    </row>
    <row r="319" spans="1:23" x14ac:dyDescent="0.25">
      <c r="A319">
        <v>13</v>
      </c>
      <c r="B319" s="1" t="s">
        <v>333</v>
      </c>
      <c r="C319">
        <v>3</v>
      </c>
      <c r="D319" s="2">
        <v>45019.147916666669</v>
      </c>
      <c r="E319" s="2">
        <v>45019.214583333334</v>
      </c>
      <c r="F319" s="1" t="s">
        <v>13</v>
      </c>
      <c r="G319" s="1" t="s">
        <v>35</v>
      </c>
      <c r="H319" s="1" t="s">
        <v>25</v>
      </c>
      <c r="I319">
        <v>10.08</v>
      </c>
      <c r="J319" s="1" t="s">
        <v>16</v>
      </c>
      <c r="K319">
        <v>318</v>
      </c>
      <c r="L319" s="1" t="s">
        <v>39</v>
      </c>
      <c r="M319" s="1">
        <f>SUMIF('cocina'!A:A,sala[[#This Row],[Número de Orden]],'cocina'!K:K)</f>
        <v>29</v>
      </c>
      <c r="N319" s="2">
        <f>sala[[#This Row],[Hora de Salida]]</f>
        <v>45019.214583333334</v>
      </c>
      <c r="O319" s="3">
        <f>IF(sala[[#This Row],[Estado de la Mesa]]="Ocupada",sala[[#This Row],[Hora de Salida]]-sala[[#This Row],[Hora de Llegada]]+15/(24*60),sala[[#This Row],[Hora de Salida]]-sala[[#This Row],[Hora de Llegada]])</f>
        <v>6.6666666665696539E-2</v>
      </c>
      <c r="P319" s="3">
        <f>SUMIF('cocina'!A:A,sala[[#This Row],[Número de Orden]],'cocina'!H:H)/(24*60)</f>
        <v>2.7083333333333334E-2</v>
      </c>
      <c r="Q319" s="3">
        <f>IF((sala[[#This Row],[Tiempo de Permanencia]]-sala[[#This Row],[Tiempo de Preparación]])&gt;0,sala[[#This Row],[Tiempo de Permanencia]]-sala[[#This Row],[Tiempo de Preparación]],0)</f>
        <v>3.9583333332363205E-2</v>
      </c>
      <c r="R319" s="10">
        <f>IF(sala[[#This Row],[Tiempo de degustación]]&gt;0,1,0)</f>
        <v>1</v>
      </c>
      <c r="S319" s="1" t="str">
        <f>WEEKDAY(sala[[#This Row],[Fecha de Factura]],11)&amp;". "&amp;TEXT(sala[[#This Row],[Fecha de Factura]],"dddd")</f>
        <v>1. lunes</v>
      </c>
      <c r="T319" s="4">
        <f>SUMIF('cocina'!A:A,sala[[#This Row],[Número de Orden]],'cocina'!G:G)</f>
        <v>1</v>
      </c>
      <c r="U319" s="4">
        <f>sala[[#This Row],[Tiempo de Preparación]]*24</f>
        <v>0.65</v>
      </c>
      <c r="V319">
        <f>sala[[#This Row],[Cobrada]]*sala[[#This Row],[Monto Total de la Cuenta]]</f>
        <v>29</v>
      </c>
      <c r="W319" s="4">
        <f>sala[[#This Row],[Tiempo de Permanencia]]*24</f>
        <v>1.5999999999767169</v>
      </c>
    </row>
    <row r="320" spans="1:23" x14ac:dyDescent="0.25">
      <c r="A320">
        <v>1</v>
      </c>
      <c r="B320" s="1" t="s">
        <v>334</v>
      </c>
      <c r="C320">
        <v>1</v>
      </c>
      <c r="D320" s="2">
        <v>45019.033333333333</v>
      </c>
      <c r="E320" s="2">
        <v>45019.165972222225</v>
      </c>
      <c r="F320" s="1" t="s">
        <v>19</v>
      </c>
      <c r="G320" s="1" t="s">
        <v>14</v>
      </c>
      <c r="H320" s="1" t="s">
        <v>21</v>
      </c>
      <c r="I320">
        <v>30.05</v>
      </c>
      <c r="J320" s="1" t="s">
        <v>26</v>
      </c>
      <c r="K320">
        <v>319</v>
      </c>
      <c r="L320" s="1" t="s">
        <v>42</v>
      </c>
      <c r="M320" s="1">
        <f>SUMIF('cocina'!A:A,sala[[#This Row],[Número de Orden]],'cocina'!K:K)</f>
        <v>268</v>
      </c>
      <c r="N320" s="2">
        <f>sala[[#This Row],[Hora de Salida]]</f>
        <v>45019.165972222225</v>
      </c>
      <c r="O320" s="3">
        <f>IF(sala[[#This Row],[Estado de la Mesa]]="Ocupada",sala[[#This Row],[Hora de Salida]]-sala[[#This Row],[Hora de Llegada]]+15/(24*60),sala[[#This Row],[Hora de Salida]]-sala[[#This Row],[Hora de Llegada]])</f>
        <v>0.13263888889196096</v>
      </c>
      <c r="P320" s="3">
        <f>SUMIF('cocina'!A:A,sala[[#This Row],[Número de Orden]],'cocina'!H:H)/(24*60)</f>
        <v>8.7499999999999994E-2</v>
      </c>
      <c r="Q320" s="3">
        <f>IF((sala[[#This Row],[Tiempo de Permanencia]]-sala[[#This Row],[Tiempo de Preparación]])&gt;0,sala[[#This Row],[Tiempo de Permanencia]]-sala[[#This Row],[Tiempo de Preparación]],0)</f>
        <v>4.5138888891960965E-2</v>
      </c>
      <c r="R320" s="10">
        <f>IF(sala[[#This Row],[Tiempo de degustación]]&gt;0,1,0)</f>
        <v>1</v>
      </c>
      <c r="S320" s="1" t="str">
        <f>WEEKDAY(sala[[#This Row],[Fecha de Factura]],11)&amp;". "&amp;TEXT(sala[[#This Row],[Fecha de Factura]],"dddd")</f>
        <v>1. lunes</v>
      </c>
      <c r="T320" s="4">
        <f>SUMIF('cocina'!A:A,sala[[#This Row],[Número de Orden]],'cocina'!G:G)</f>
        <v>8</v>
      </c>
      <c r="U320" s="4">
        <f>sala[[#This Row],[Tiempo de Preparación]]*24</f>
        <v>2.0999999999999996</v>
      </c>
      <c r="V320">
        <f>sala[[#This Row],[Cobrada]]*sala[[#This Row],[Monto Total de la Cuenta]]</f>
        <v>268</v>
      </c>
      <c r="W320" s="4">
        <f>sala[[#This Row],[Tiempo de Permanencia]]*24</f>
        <v>3.183333333407063</v>
      </c>
    </row>
    <row r="321" spans="1:23" x14ac:dyDescent="0.25">
      <c r="A321">
        <v>9</v>
      </c>
      <c r="B321" s="1" t="s">
        <v>335</v>
      </c>
      <c r="C321">
        <v>1</v>
      </c>
      <c r="D321" s="2">
        <v>45019.0625</v>
      </c>
      <c r="E321" s="2">
        <v>45019.178472222222</v>
      </c>
      <c r="F321" s="1" t="s">
        <v>13</v>
      </c>
      <c r="G321" s="1" t="s">
        <v>14</v>
      </c>
      <c r="H321" s="1" t="s">
        <v>15</v>
      </c>
      <c r="I321">
        <v>44.02</v>
      </c>
      <c r="J321" s="1" t="s">
        <v>16</v>
      </c>
      <c r="K321">
        <v>320</v>
      </c>
      <c r="L321" s="1" t="s">
        <v>17</v>
      </c>
      <c r="M321" s="1">
        <f>SUMIF('cocina'!A:A,sala[[#This Row],[Número de Orden]],'cocina'!K:K)</f>
        <v>98</v>
      </c>
      <c r="N321" s="2">
        <f>sala[[#This Row],[Hora de Salida]]</f>
        <v>45019.178472222222</v>
      </c>
      <c r="O321" s="3">
        <f>IF(sala[[#This Row],[Estado de la Mesa]]="Ocupada",sala[[#This Row],[Hora de Salida]]-sala[[#This Row],[Hora de Llegada]]+15/(24*60),sala[[#This Row],[Hora de Salida]]-sala[[#This Row],[Hora de Llegada]])</f>
        <v>0.11597222222189885</v>
      </c>
      <c r="P321" s="3">
        <f>SUMIF('cocina'!A:A,sala[[#This Row],[Número de Orden]],'cocina'!H:H)/(24*60)</f>
        <v>9.0277777777777776E-2</v>
      </c>
      <c r="Q321" s="3">
        <f>IF((sala[[#This Row],[Tiempo de Permanencia]]-sala[[#This Row],[Tiempo de Preparación]])&gt;0,sala[[#This Row],[Tiempo de Permanencia]]-sala[[#This Row],[Tiempo de Preparación]],0)</f>
        <v>2.569444444412107E-2</v>
      </c>
      <c r="R321" s="10">
        <f>IF(sala[[#This Row],[Tiempo de degustación]]&gt;0,1,0)</f>
        <v>1</v>
      </c>
      <c r="S321" s="1" t="str">
        <f>WEEKDAY(sala[[#This Row],[Fecha de Factura]],11)&amp;". "&amp;TEXT(sala[[#This Row],[Fecha de Factura]],"dddd")</f>
        <v>1. lunes</v>
      </c>
      <c r="T321" s="4">
        <f>SUMIF('cocina'!A:A,sala[[#This Row],[Número de Orden]],'cocina'!G:G)</f>
        <v>4</v>
      </c>
      <c r="U321" s="4">
        <f>sala[[#This Row],[Tiempo de Preparación]]*24</f>
        <v>2.1666666666666665</v>
      </c>
      <c r="V321">
        <f>sala[[#This Row],[Cobrada]]*sala[[#This Row],[Monto Total de la Cuenta]]</f>
        <v>98</v>
      </c>
      <c r="W321" s="4">
        <f>sala[[#This Row],[Tiempo de Permanencia]]*24</f>
        <v>2.7833333333255723</v>
      </c>
    </row>
    <row r="322" spans="1:23" x14ac:dyDescent="0.25">
      <c r="A322">
        <v>18</v>
      </c>
      <c r="B322" s="1" t="s">
        <v>336</v>
      </c>
      <c r="C322">
        <v>5</v>
      </c>
      <c r="D322" s="2">
        <v>45019.086111111108</v>
      </c>
      <c r="E322" s="2">
        <v>45019.179166666669</v>
      </c>
      <c r="F322" s="1" t="s">
        <v>19</v>
      </c>
      <c r="G322" s="1" t="s">
        <v>14</v>
      </c>
      <c r="H322" s="1" t="s">
        <v>25</v>
      </c>
      <c r="I322">
        <v>23.59</v>
      </c>
      <c r="J322" s="1" t="s">
        <v>26</v>
      </c>
      <c r="K322">
        <v>321</v>
      </c>
      <c r="L322" s="1" t="s">
        <v>39</v>
      </c>
      <c r="M322" s="1">
        <f>SUMIF('cocina'!A:A,sala[[#This Row],[Número de Orden]],'cocina'!K:K)</f>
        <v>141</v>
      </c>
      <c r="N322" s="2">
        <f>sala[[#This Row],[Hora de Salida]]</f>
        <v>45019.179166666669</v>
      </c>
      <c r="O322" s="3">
        <f>IF(sala[[#This Row],[Estado de la Mesa]]="Ocupada",sala[[#This Row],[Hora de Salida]]-sala[[#This Row],[Hora de Llegada]]+15/(24*60),sala[[#This Row],[Hora de Salida]]-sala[[#This Row],[Hora de Llegada]])</f>
        <v>9.3055555560567882E-2</v>
      </c>
      <c r="P322" s="3">
        <f>SUMIF('cocina'!A:A,sala[[#This Row],[Número de Orden]],'cocina'!H:H)/(24*60)</f>
        <v>6.5972222222222224E-2</v>
      </c>
      <c r="Q322" s="3">
        <f>IF((sala[[#This Row],[Tiempo de Permanencia]]-sala[[#This Row],[Tiempo de Preparación]])&gt;0,sala[[#This Row],[Tiempo de Permanencia]]-sala[[#This Row],[Tiempo de Preparación]],0)</f>
        <v>2.7083333338345658E-2</v>
      </c>
      <c r="R322" s="10">
        <f>IF(sala[[#This Row],[Tiempo de degustación]]&gt;0,1,0)</f>
        <v>1</v>
      </c>
      <c r="S322" s="1" t="str">
        <f>WEEKDAY(sala[[#This Row],[Fecha de Factura]],11)&amp;". "&amp;TEXT(sala[[#This Row],[Fecha de Factura]],"dddd")</f>
        <v>1. lunes</v>
      </c>
      <c r="T322" s="4">
        <f>SUMIF('cocina'!A:A,sala[[#This Row],[Número de Orden]],'cocina'!G:G)</f>
        <v>6</v>
      </c>
      <c r="U322" s="4">
        <f>sala[[#This Row],[Tiempo de Preparación]]*24</f>
        <v>1.5833333333333335</v>
      </c>
      <c r="V322">
        <f>sala[[#This Row],[Cobrada]]*sala[[#This Row],[Monto Total de la Cuenta]]</f>
        <v>141</v>
      </c>
      <c r="W322" s="4">
        <f>sala[[#This Row],[Tiempo de Permanencia]]*24</f>
        <v>2.2333333334536292</v>
      </c>
    </row>
    <row r="323" spans="1:23" x14ac:dyDescent="0.25">
      <c r="A323">
        <v>12</v>
      </c>
      <c r="B323" s="1" t="s">
        <v>337</v>
      </c>
      <c r="C323">
        <v>1</v>
      </c>
      <c r="D323" s="2">
        <v>45019.15347222222</v>
      </c>
      <c r="E323" s="2">
        <v>45019.240972222222</v>
      </c>
      <c r="F323" s="1" t="s">
        <v>24</v>
      </c>
      <c r="G323" s="1" t="s">
        <v>35</v>
      </c>
      <c r="H323" s="1" t="s">
        <v>25</v>
      </c>
      <c r="I323">
        <v>24.69</v>
      </c>
      <c r="J323" s="1" t="s">
        <v>38</v>
      </c>
      <c r="K323">
        <v>322</v>
      </c>
      <c r="L323" s="1" t="s">
        <v>54</v>
      </c>
      <c r="M323" s="1">
        <f>SUMIF('cocina'!A:A,sala[[#This Row],[Número de Orden]],'cocina'!K:K)</f>
        <v>85</v>
      </c>
      <c r="N323" s="2">
        <f>sala[[#This Row],[Hora de Salida]]</f>
        <v>45019.240972222222</v>
      </c>
      <c r="O323" s="3">
        <f>IF(sala[[#This Row],[Estado de la Mesa]]="Ocupada",sala[[#This Row],[Hora de Salida]]-sala[[#This Row],[Hora de Llegada]]+15/(24*60),sala[[#This Row],[Hora de Salida]]-sala[[#This Row],[Hora de Llegada]])</f>
        <v>9.7916666668121863E-2</v>
      </c>
      <c r="P323" s="3">
        <f>SUMIF('cocina'!A:A,sala[[#This Row],[Número de Orden]],'cocina'!H:H)/(24*60)</f>
        <v>4.1666666666666664E-2</v>
      </c>
      <c r="Q323" s="3">
        <f>IF((sala[[#This Row],[Tiempo de Permanencia]]-sala[[#This Row],[Tiempo de Preparación]])&gt;0,sala[[#This Row],[Tiempo de Permanencia]]-sala[[#This Row],[Tiempo de Preparación]],0)</f>
        <v>5.6250000001455198E-2</v>
      </c>
      <c r="R323" s="10">
        <f>IF(sala[[#This Row],[Tiempo de degustación]]&gt;0,1,0)</f>
        <v>1</v>
      </c>
      <c r="S323" s="1" t="str">
        <f>WEEKDAY(sala[[#This Row],[Fecha de Factura]],11)&amp;". "&amp;TEXT(sala[[#This Row],[Fecha de Factura]],"dddd")</f>
        <v>1. lunes</v>
      </c>
      <c r="T323" s="4">
        <f>SUMIF('cocina'!A:A,sala[[#This Row],[Número de Orden]],'cocina'!G:G)</f>
        <v>3</v>
      </c>
      <c r="U323" s="4">
        <f>sala[[#This Row],[Tiempo de Preparación]]*24</f>
        <v>1</v>
      </c>
      <c r="V323">
        <f>sala[[#This Row],[Cobrada]]*sala[[#This Row],[Monto Total de la Cuenta]]</f>
        <v>85</v>
      </c>
      <c r="W323" s="4">
        <f>sala[[#This Row],[Tiempo de Permanencia]]*24</f>
        <v>2.3500000000349246</v>
      </c>
    </row>
    <row r="324" spans="1:23" x14ac:dyDescent="0.25">
      <c r="A324">
        <v>8</v>
      </c>
      <c r="B324" s="1" t="s">
        <v>338</v>
      </c>
      <c r="C324">
        <v>1</v>
      </c>
      <c r="D324" s="2">
        <v>45019.057638888888</v>
      </c>
      <c r="E324" s="2">
        <v>45019.179861111108</v>
      </c>
      <c r="F324" s="1" t="s">
        <v>29</v>
      </c>
      <c r="G324" s="1" t="s">
        <v>20</v>
      </c>
      <c r="H324" s="1" t="s">
        <v>21</v>
      </c>
      <c r="I324">
        <v>44.3</v>
      </c>
      <c r="J324" s="1" t="s">
        <v>26</v>
      </c>
      <c r="K324">
        <v>323</v>
      </c>
      <c r="L324" s="1" t="s">
        <v>57</v>
      </c>
      <c r="M324" s="1">
        <f>SUMIF('cocina'!A:A,sala[[#This Row],[Número de Orden]],'cocina'!K:K)</f>
        <v>208</v>
      </c>
      <c r="N324" s="2">
        <f>sala[[#This Row],[Hora de Salida]]</f>
        <v>45019.179861111108</v>
      </c>
      <c r="O324" s="3">
        <f>IF(sala[[#This Row],[Estado de la Mesa]]="Ocupada",sala[[#This Row],[Hora de Salida]]-sala[[#This Row],[Hora de Llegada]]+15/(24*60),sala[[#This Row],[Hora de Salida]]-sala[[#This Row],[Hora de Llegada]])</f>
        <v>0.12222222222044365</v>
      </c>
      <c r="P324" s="3">
        <f>SUMIF('cocina'!A:A,sala[[#This Row],[Número de Orden]],'cocina'!H:H)/(24*60)</f>
        <v>8.4722222222222227E-2</v>
      </c>
      <c r="Q324" s="3">
        <f>IF((sala[[#This Row],[Tiempo de Permanencia]]-sala[[#This Row],[Tiempo de Preparación]])&gt;0,sala[[#This Row],[Tiempo de Permanencia]]-sala[[#This Row],[Tiempo de Preparación]],0)</f>
        <v>3.7499999998221428E-2</v>
      </c>
      <c r="R324" s="10">
        <f>IF(sala[[#This Row],[Tiempo de degustación]]&gt;0,1,0)</f>
        <v>1</v>
      </c>
      <c r="S324" s="1" t="str">
        <f>WEEKDAY(sala[[#This Row],[Fecha de Factura]],11)&amp;". "&amp;TEXT(sala[[#This Row],[Fecha de Factura]],"dddd")</f>
        <v>1. lunes</v>
      </c>
      <c r="T324" s="4">
        <f>SUMIF('cocina'!A:A,sala[[#This Row],[Número de Orden]],'cocina'!G:G)</f>
        <v>9</v>
      </c>
      <c r="U324" s="4">
        <f>sala[[#This Row],[Tiempo de Preparación]]*24</f>
        <v>2.0333333333333332</v>
      </c>
      <c r="V324">
        <f>sala[[#This Row],[Cobrada]]*sala[[#This Row],[Monto Total de la Cuenta]]</f>
        <v>208</v>
      </c>
      <c r="W324" s="4">
        <f>sala[[#This Row],[Tiempo de Permanencia]]*24</f>
        <v>2.9333333332906477</v>
      </c>
    </row>
    <row r="325" spans="1:23" x14ac:dyDescent="0.25">
      <c r="A325">
        <v>9</v>
      </c>
      <c r="B325" s="1" t="s">
        <v>339</v>
      </c>
      <c r="C325">
        <v>6</v>
      </c>
      <c r="D325" s="2">
        <v>45019.029861111114</v>
      </c>
      <c r="E325" s="2">
        <v>45019.07708333333</v>
      </c>
      <c r="F325" s="1" t="s">
        <v>19</v>
      </c>
      <c r="G325" s="1" t="s">
        <v>35</v>
      </c>
      <c r="H325" s="1" t="s">
        <v>25</v>
      </c>
      <c r="I325">
        <v>21.6</v>
      </c>
      <c r="J325" s="1" t="s">
        <v>26</v>
      </c>
      <c r="K325">
        <v>324</v>
      </c>
      <c r="L325" s="1" t="s">
        <v>33</v>
      </c>
      <c r="M325" s="1">
        <f>SUMIF('cocina'!A:A,sala[[#This Row],[Número de Orden]],'cocina'!K:K)</f>
        <v>137</v>
      </c>
      <c r="N325" s="2">
        <f>sala[[#This Row],[Hora de Salida]]</f>
        <v>45019.07708333333</v>
      </c>
      <c r="O325" s="3">
        <f>IF(sala[[#This Row],[Estado de la Mesa]]="Ocupada",sala[[#This Row],[Hora de Salida]]-sala[[#This Row],[Hora de Llegada]]+15/(24*60),sala[[#This Row],[Hora de Salida]]-sala[[#This Row],[Hora de Llegada]])</f>
        <v>4.722222221607808E-2</v>
      </c>
      <c r="P325" s="3">
        <f>SUMIF('cocina'!A:A,sala[[#This Row],[Número de Orden]],'cocina'!H:H)/(24*60)</f>
        <v>6.25E-2</v>
      </c>
      <c r="Q325" s="3">
        <f>IF((sala[[#This Row],[Tiempo de Permanencia]]-sala[[#This Row],[Tiempo de Preparación]])&gt;0,sala[[#This Row],[Tiempo de Permanencia]]-sala[[#This Row],[Tiempo de Preparación]],0)</f>
        <v>0</v>
      </c>
      <c r="R325" s="10">
        <f>IF(sala[[#This Row],[Tiempo de degustación]]&gt;0,1,0)</f>
        <v>0</v>
      </c>
      <c r="S325" s="1" t="str">
        <f>WEEKDAY(sala[[#This Row],[Fecha de Factura]],11)&amp;". "&amp;TEXT(sala[[#This Row],[Fecha de Factura]],"dddd")</f>
        <v>1. lunes</v>
      </c>
      <c r="T325" s="4">
        <f>SUMIF('cocina'!A:A,sala[[#This Row],[Número de Orden]],'cocina'!G:G)</f>
        <v>5</v>
      </c>
      <c r="U325" s="4">
        <f>sala[[#This Row],[Tiempo de Preparación]]*24</f>
        <v>1.5</v>
      </c>
      <c r="V325">
        <f>sala[[#This Row],[Cobrada]]*sala[[#This Row],[Monto Total de la Cuenta]]</f>
        <v>0</v>
      </c>
      <c r="W325" s="4">
        <f>sala[[#This Row],[Tiempo de Permanencia]]*24</f>
        <v>1.1333333331858739</v>
      </c>
    </row>
    <row r="326" spans="1:23" x14ac:dyDescent="0.25">
      <c r="A326">
        <v>18</v>
      </c>
      <c r="B326" s="1" t="s">
        <v>340</v>
      </c>
      <c r="C326">
        <v>1</v>
      </c>
      <c r="D326" s="2">
        <v>45019.041666666664</v>
      </c>
      <c r="E326" s="2">
        <v>45019.095833333333</v>
      </c>
      <c r="F326" s="1" t="s">
        <v>24</v>
      </c>
      <c r="G326" s="1" t="s">
        <v>14</v>
      </c>
      <c r="H326" s="1" t="s">
        <v>25</v>
      </c>
      <c r="I326">
        <v>32.5</v>
      </c>
      <c r="J326" s="1" t="s">
        <v>16</v>
      </c>
      <c r="K326">
        <v>325</v>
      </c>
      <c r="L326" s="1" t="s">
        <v>33</v>
      </c>
      <c r="M326" s="1">
        <f>SUMIF('cocina'!A:A,sala[[#This Row],[Número de Orden]],'cocina'!K:K)</f>
        <v>154</v>
      </c>
      <c r="N326" s="2">
        <f>sala[[#This Row],[Hora de Salida]]</f>
        <v>45019.095833333333</v>
      </c>
      <c r="O326" s="3">
        <f>IF(sala[[#This Row],[Estado de la Mesa]]="Ocupada",sala[[#This Row],[Hora de Salida]]-sala[[#This Row],[Hora de Llegada]]+15/(24*60),sala[[#This Row],[Hora de Salida]]-sala[[#This Row],[Hora de Llegada]])</f>
        <v>5.4166666668606922E-2</v>
      </c>
      <c r="P326" s="3">
        <f>SUMIF('cocina'!A:A,sala[[#This Row],[Número de Orden]],'cocina'!H:H)/(24*60)</f>
        <v>4.9305555555555554E-2</v>
      </c>
      <c r="Q326" s="3">
        <f>IF((sala[[#This Row],[Tiempo de Permanencia]]-sala[[#This Row],[Tiempo de Preparación]])&gt;0,sala[[#This Row],[Tiempo de Permanencia]]-sala[[#This Row],[Tiempo de Preparación]],0)</f>
        <v>4.8611111130513682E-3</v>
      </c>
      <c r="R326" s="10">
        <f>IF(sala[[#This Row],[Tiempo de degustación]]&gt;0,1,0)</f>
        <v>1</v>
      </c>
      <c r="S326" s="1" t="str">
        <f>WEEKDAY(sala[[#This Row],[Fecha de Factura]],11)&amp;". "&amp;TEXT(sala[[#This Row],[Fecha de Factura]],"dddd")</f>
        <v>1. lunes</v>
      </c>
      <c r="T326" s="4">
        <f>SUMIF('cocina'!A:A,sala[[#This Row],[Número de Orden]],'cocina'!G:G)</f>
        <v>5</v>
      </c>
      <c r="U326" s="4">
        <f>sala[[#This Row],[Tiempo de Preparación]]*24</f>
        <v>1.1833333333333333</v>
      </c>
      <c r="V326">
        <f>sala[[#This Row],[Cobrada]]*sala[[#This Row],[Monto Total de la Cuenta]]</f>
        <v>154</v>
      </c>
      <c r="W326" s="4">
        <f>sala[[#This Row],[Tiempo de Permanencia]]*24</f>
        <v>1.3000000000465661</v>
      </c>
    </row>
    <row r="327" spans="1:23" x14ac:dyDescent="0.25">
      <c r="A327">
        <v>14</v>
      </c>
      <c r="B327" s="1" t="s">
        <v>341</v>
      </c>
      <c r="C327">
        <v>4</v>
      </c>
      <c r="D327" s="2">
        <v>45020.068749999999</v>
      </c>
      <c r="E327" s="2">
        <v>45020.231944444444</v>
      </c>
      <c r="F327" s="1" t="s">
        <v>19</v>
      </c>
      <c r="G327" s="1" t="s">
        <v>20</v>
      </c>
      <c r="H327" s="1" t="s">
        <v>15</v>
      </c>
      <c r="I327">
        <v>13.85</v>
      </c>
      <c r="J327" s="1" t="s">
        <v>38</v>
      </c>
      <c r="K327">
        <v>326</v>
      </c>
      <c r="L327" s="1" t="s">
        <v>33</v>
      </c>
      <c r="M327" s="1">
        <f>SUMIF('cocina'!A:A,sala[[#This Row],[Número de Orden]],'cocina'!K:K)</f>
        <v>81</v>
      </c>
      <c r="N327" s="2">
        <f>sala[[#This Row],[Hora de Salida]]</f>
        <v>45020.231944444444</v>
      </c>
      <c r="O327" s="3">
        <f>IF(sala[[#This Row],[Estado de la Mesa]]="Ocupada",sala[[#This Row],[Hora de Salida]]-sala[[#This Row],[Hora de Llegada]]+15/(24*60),sala[[#This Row],[Hora de Salida]]-sala[[#This Row],[Hora de Llegada]])</f>
        <v>0.17361111111191954</v>
      </c>
      <c r="P327" s="3">
        <f>SUMIF('cocina'!A:A,sala[[#This Row],[Número de Orden]],'cocina'!H:H)/(24*60)</f>
        <v>6.3194444444444442E-2</v>
      </c>
      <c r="Q327" s="3">
        <f>IF((sala[[#This Row],[Tiempo de Permanencia]]-sala[[#This Row],[Tiempo de Preparación]])&gt;0,sala[[#This Row],[Tiempo de Permanencia]]-sala[[#This Row],[Tiempo de Preparación]],0)</f>
        <v>0.1104166666674751</v>
      </c>
      <c r="R327" s="10">
        <f>IF(sala[[#This Row],[Tiempo de degustación]]&gt;0,1,0)</f>
        <v>1</v>
      </c>
      <c r="S327" s="1" t="str">
        <f>WEEKDAY(sala[[#This Row],[Fecha de Factura]],11)&amp;". "&amp;TEXT(sala[[#This Row],[Fecha de Factura]],"dddd")</f>
        <v>2. martes</v>
      </c>
      <c r="T327" s="4">
        <f>SUMIF('cocina'!A:A,sala[[#This Row],[Número de Orden]],'cocina'!G:G)</f>
        <v>3</v>
      </c>
      <c r="U327" s="4">
        <f>sala[[#This Row],[Tiempo de Preparación]]*24</f>
        <v>1.5166666666666666</v>
      </c>
      <c r="V327">
        <f>sala[[#This Row],[Cobrada]]*sala[[#This Row],[Monto Total de la Cuenta]]</f>
        <v>81</v>
      </c>
      <c r="W327" s="4">
        <f>sala[[#This Row],[Tiempo de Permanencia]]*24</f>
        <v>4.1666666666860692</v>
      </c>
    </row>
    <row r="328" spans="1:23" x14ac:dyDescent="0.25">
      <c r="A328">
        <v>12</v>
      </c>
      <c r="B328" s="1" t="s">
        <v>238</v>
      </c>
      <c r="C328">
        <v>5</v>
      </c>
      <c r="D328" s="2">
        <v>45020.124305555553</v>
      </c>
      <c r="E328" s="2">
        <v>45020.191666666666</v>
      </c>
      <c r="F328" s="1" t="s">
        <v>29</v>
      </c>
      <c r="G328" s="1" t="s">
        <v>35</v>
      </c>
      <c r="H328" s="1" t="s">
        <v>25</v>
      </c>
      <c r="I328">
        <v>15.08</v>
      </c>
      <c r="J328" s="1" t="s">
        <v>16</v>
      </c>
      <c r="K328">
        <v>327</v>
      </c>
      <c r="L328" s="1" t="s">
        <v>22</v>
      </c>
      <c r="M328" s="1">
        <f>SUMIF('cocina'!A:A,sala[[#This Row],[Número de Orden]],'cocina'!K:K)</f>
        <v>147</v>
      </c>
      <c r="N328" s="2">
        <f>sala[[#This Row],[Hora de Salida]]</f>
        <v>45020.191666666666</v>
      </c>
      <c r="O328" s="3">
        <f>IF(sala[[#This Row],[Estado de la Mesa]]="Ocupada",sala[[#This Row],[Hora de Salida]]-sala[[#This Row],[Hora de Llegada]]+15/(24*60),sala[[#This Row],[Hora de Salida]]-sala[[#This Row],[Hora de Llegada]])</f>
        <v>6.7361111112404615E-2</v>
      </c>
      <c r="P328" s="3">
        <f>SUMIF('cocina'!A:A,sala[[#This Row],[Número de Orden]],'cocina'!H:H)/(24*60)</f>
        <v>5.1388888888888887E-2</v>
      </c>
      <c r="Q328" s="3">
        <f>IF((sala[[#This Row],[Tiempo de Permanencia]]-sala[[#This Row],[Tiempo de Preparación]])&gt;0,sala[[#This Row],[Tiempo de Permanencia]]-sala[[#This Row],[Tiempo de Preparación]],0)</f>
        <v>1.5972222223515728E-2</v>
      </c>
      <c r="R328" s="10">
        <f>IF(sala[[#This Row],[Tiempo de degustación]]&gt;0,1,0)</f>
        <v>1</v>
      </c>
      <c r="S328" s="1" t="str">
        <f>WEEKDAY(sala[[#This Row],[Fecha de Factura]],11)&amp;". "&amp;TEXT(sala[[#This Row],[Fecha de Factura]],"dddd")</f>
        <v>2. martes</v>
      </c>
      <c r="T328" s="4">
        <f>SUMIF('cocina'!A:A,sala[[#This Row],[Número de Orden]],'cocina'!G:G)</f>
        <v>5</v>
      </c>
      <c r="U328" s="4">
        <f>sala[[#This Row],[Tiempo de Preparación]]*24</f>
        <v>1.2333333333333334</v>
      </c>
      <c r="V328">
        <f>sala[[#This Row],[Cobrada]]*sala[[#This Row],[Monto Total de la Cuenta]]</f>
        <v>147</v>
      </c>
      <c r="W328" s="4">
        <f>sala[[#This Row],[Tiempo de Permanencia]]*24</f>
        <v>1.6166666666977108</v>
      </c>
    </row>
    <row r="329" spans="1:23" x14ac:dyDescent="0.25">
      <c r="A329">
        <v>4</v>
      </c>
      <c r="B329" s="1" t="s">
        <v>342</v>
      </c>
      <c r="C329">
        <v>3</v>
      </c>
      <c r="D329" s="2">
        <v>45020.072222222225</v>
      </c>
      <c r="E329" s="2">
        <v>45020.171527777777</v>
      </c>
      <c r="F329" s="1" t="s">
        <v>24</v>
      </c>
      <c r="G329" s="1" t="s">
        <v>35</v>
      </c>
      <c r="H329" s="1" t="s">
        <v>25</v>
      </c>
      <c r="I329">
        <v>13.85</v>
      </c>
      <c r="J329" s="1" t="s">
        <v>16</v>
      </c>
      <c r="K329">
        <v>328</v>
      </c>
      <c r="L329" s="1" t="s">
        <v>57</v>
      </c>
      <c r="M329" s="1">
        <f>SUMIF('cocina'!A:A,sala[[#This Row],[Número de Orden]],'cocina'!K:K)</f>
        <v>35</v>
      </c>
      <c r="N329" s="2">
        <f>sala[[#This Row],[Hora de Salida]]</f>
        <v>45020.171527777777</v>
      </c>
      <c r="O329" s="3">
        <f>IF(sala[[#This Row],[Estado de la Mesa]]="Ocupada",sala[[#This Row],[Hora de Salida]]-sala[[#This Row],[Hora de Llegada]]+15/(24*60),sala[[#This Row],[Hora de Salida]]-sala[[#This Row],[Hora de Llegada]])</f>
        <v>9.9305555551836733E-2</v>
      </c>
      <c r="P329" s="3">
        <f>SUMIF('cocina'!A:A,sala[[#This Row],[Número de Orden]],'cocina'!H:H)/(24*60)</f>
        <v>1.4583333333333334E-2</v>
      </c>
      <c r="Q329" s="3">
        <f>IF((sala[[#This Row],[Tiempo de Permanencia]]-sala[[#This Row],[Tiempo de Preparación]])&gt;0,sala[[#This Row],[Tiempo de Permanencia]]-sala[[#This Row],[Tiempo de Preparación]],0)</f>
        <v>8.4722222218503396E-2</v>
      </c>
      <c r="R329" s="10">
        <f>IF(sala[[#This Row],[Tiempo de degustación]]&gt;0,1,0)</f>
        <v>1</v>
      </c>
      <c r="S329" s="1" t="str">
        <f>WEEKDAY(sala[[#This Row],[Fecha de Factura]],11)&amp;". "&amp;TEXT(sala[[#This Row],[Fecha de Factura]],"dddd")</f>
        <v>2. martes</v>
      </c>
      <c r="T329" s="4">
        <f>SUMIF('cocina'!A:A,sala[[#This Row],[Número de Orden]],'cocina'!G:G)</f>
        <v>1</v>
      </c>
      <c r="U329" s="4">
        <f>sala[[#This Row],[Tiempo de Preparación]]*24</f>
        <v>0.35</v>
      </c>
      <c r="V329">
        <f>sala[[#This Row],[Cobrada]]*sala[[#This Row],[Monto Total de la Cuenta]]</f>
        <v>35</v>
      </c>
      <c r="W329" s="4">
        <f>sala[[#This Row],[Tiempo de Permanencia]]*24</f>
        <v>2.3833333332440816</v>
      </c>
    </row>
    <row r="330" spans="1:23" x14ac:dyDescent="0.25">
      <c r="A330">
        <v>13</v>
      </c>
      <c r="B330" s="1" t="s">
        <v>343</v>
      </c>
      <c r="C330">
        <v>1</v>
      </c>
      <c r="D330" s="2">
        <v>45020.018055555556</v>
      </c>
      <c r="E330" s="2">
        <v>45020.111805555556</v>
      </c>
      <c r="F330" s="1" t="s">
        <v>24</v>
      </c>
      <c r="G330" s="1" t="s">
        <v>14</v>
      </c>
      <c r="H330" s="1" t="s">
        <v>25</v>
      </c>
      <c r="I330">
        <v>38.89</v>
      </c>
      <c r="J330" s="1" t="s">
        <v>38</v>
      </c>
      <c r="K330">
        <v>329</v>
      </c>
      <c r="L330" s="1" t="s">
        <v>42</v>
      </c>
      <c r="M330" s="1">
        <f>SUMIF('cocina'!A:A,sala[[#This Row],[Número de Orden]],'cocina'!K:K)</f>
        <v>207</v>
      </c>
      <c r="N330" s="2">
        <f>sala[[#This Row],[Hora de Salida]]</f>
        <v>45020.111805555556</v>
      </c>
      <c r="O330" s="3">
        <f>IF(sala[[#This Row],[Estado de la Mesa]]="Ocupada",sala[[#This Row],[Hora de Salida]]-sala[[#This Row],[Hora de Llegada]]+15/(24*60),sala[[#This Row],[Hora de Salida]]-sala[[#This Row],[Hora de Llegada]])</f>
        <v>0.10416666666666667</v>
      </c>
      <c r="P330" s="3">
        <f>SUMIF('cocina'!A:A,sala[[#This Row],[Número de Orden]],'cocina'!H:H)/(24*60)</f>
        <v>9.6527777777777782E-2</v>
      </c>
      <c r="Q330" s="3">
        <f>IF((sala[[#This Row],[Tiempo de Permanencia]]-sala[[#This Row],[Tiempo de Preparación]])&gt;0,sala[[#This Row],[Tiempo de Permanencia]]-sala[[#This Row],[Tiempo de Preparación]],0)</f>
        <v>7.6388888888888895E-3</v>
      </c>
      <c r="R330" s="10">
        <f>IF(sala[[#This Row],[Tiempo de degustación]]&gt;0,1,0)</f>
        <v>1</v>
      </c>
      <c r="S330" s="1" t="str">
        <f>WEEKDAY(sala[[#This Row],[Fecha de Factura]],11)&amp;". "&amp;TEXT(sala[[#This Row],[Fecha de Factura]],"dddd")</f>
        <v>2. martes</v>
      </c>
      <c r="T330" s="4">
        <f>SUMIF('cocina'!A:A,sala[[#This Row],[Número de Orden]],'cocina'!G:G)</f>
        <v>7</v>
      </c>
      <c r="U330" s="4">
        <f>sala[[#This Row],[Tiempo de Preparación]]*24</f>
        <v>2.3166666666666669</v>
      </c>
      <c r="V330">
        <f>sala[[#This Row],[Cobrada]]*sala[[#This Row],[Monto Total de la Cuenta]]</f>
        <v>207</v>
      </c>
      <c r="W330" s="4">
        <f>sala[[#This Row],[Tiempo de Permanencia]]*24</f>
        <v>2.5</v>
      </c>
    </row>
    <row r="331" spans="1:23" x14ac:dyDescent="0.25">
      <c r="A331">
        <v>10</v>
      </c>
      <c r="B331" s="1" t="s">
        <v>344</v>
      </c>
      <c r="C331">
        <v>6</v>
      </c>
      <c r="D331" s="2">
        <v>45020.076388888891</v>
      </c>
      <c r="E331" s="2">
        <v>45020.164583333331</v>
      </c>
      <c r="F331" s="1" t="s">
        <v>13</v>
      </c>
      <c r="G331" s="1" t="s">
        <v>20</v>
      </c>
      <c r="H331" s="1" t="s">
        <v>25</v>
      </c>
      <c r="I331">
        <v>32.17</v>
      </c>
      <c r="J331" s="1" t="s">
        <v>38</v>
      </c>
      <c r="K331">
        <v>330</v>
      </c>
      <c r="L331" s="1" t="s">
        <v>42</v>
      </c>
      <c r="M331" s="1">
        <f>SUMIF('cocina'!A:A,sala[[#This Row],[Número de Orden]],'cocina'!K:K)</f>
        <v>217</v>
      </c>
      <c r="N331" s="2">
        <f>sala[[#This Row],[Hora de Salida]]</f>
        <v>45020.164583333331</v>
      </c>
      <c r="O331" s="3">
        <f>IF(sala[[#This Row],[Estado de la Mesa]]="Ocupada",sala[[#This Row],[Hora de Salida]]-sala[[#This Row],[Hora de Llegada]]+15/(24*60),sala[[#This Row],[Hora de Salida]]-sala[[#This Row],[Hora de Llegada]])</f>
        <v>9.8611111107553981E-2</v>
      </c>
      <c r="P331" s="3">
        <f>SUMIF('cocina'!A:A,sala[[#This Row],[Número de Orden]],'cocina'!H:H)/(24*60)</f>
        <v>9.7222222222222224E-2</v>
      </c>
      <c r="Q331" s="3">
        <f>IF((sala[[#This Row],[Tiempo de Permanencia]]-sala[[#This Row],[Tiempo de Preparación]])&gt;0,sala[[#This Row],[Tiempo de Permanencia]]-sala[[#This Row],[Tiempo de Preparación]],0)</f>
        <v>1.3888888853317571E-3</v>
      </c>
      <c r="R331" s="10">
        <f>IF(sala[[#This Row],[Tiempo de degustación]]&gt;0,1,0)</f>
        <v>1</v>
      </c>
      <c r="S331" s="1" t="str">
        <f>WEEKDAY(sala[[#This Row],[Fecha de Factura]],11)&amp;". "&amp;TEXT(sala[[#This Row],[Fecha de Factura]],"dddd")</f>
        <v>2. martes</v>
      </c>
      <c r="T331" s="4">
        <f>SUMIF('cocina'!A:A,sala[[#This Row],[Número de Orden]],'cocina'!G:G)</f>
        <v>9</v>
      </c>
      <c r="U331" s="4">
        <f>sala[[#This Row],[Tiempo de Preparación]]*24</f>
        <v>2.3333333333333335</v>
      </c>
      <c r="V331">
        <f>sala[[#This Row],[Cobrada]]*sala[[#This Row],[Monto Total de la Cuenta]]</f>
        <v>217</v>
      </c>
      <c r="W331" s="4">
        <f>sala[[#This Row],[Tiempo de Permanencia]]*24</f>
        <v>2.3666666665812954</v>
      </c>
    </row>
    <row r="332" spans="1:23" x14ac:dyDescent="0.25">
      <c r="A332">
        <v>20</v>
      </c>
      <c r="B332" s="1" t="s">
        <v>345</v>
      </c>
      <c r="C332">
        <v>3</v>
      </c>
      <c r="D332" s="2">
        <v>45020.129166666666</v>
      </c>
      <c r="E332" s="2">
        <v>45020.261805555558</v>
      </c>
      <c r="F332" s="1" t="s">
        <v>32</v>
      </c>
      <c r="G332" s="1" t="s">
        <v>35</v>
      </c>
      <c r="H332" s="1" t="s">
        <v>15</v>
      </c>
      <c r="I332">
        <v>36.61</v>
      </c>
      <c r="J332" s="1" t="s">
        <v>16</v>
      </c>
      <c r="K332">
        <v>331</v>
      </c>
      <c r="L332" s="1" t="s">
        <v>30</v>
      </c>
      <c r="M332" s="1">
        <f>SUMIF('cocina'!A:A,sala[[#This Row],[Número de Orden]],'cocina'!K:K)</f>
        <v>173</v>
      </c>
      <c r="N332" s="2">
        <f>sala[[#This Row],[Hora de Salida]]</f>
        <v>45020.261805555558</v>
      </c>
      <c r="O332" s="3">
        <f>IF(sala[[#This Row],[Estado de la Mesa]]="Ocupada",sala[[#This Row],[Hora de Salida]]-sala[[#This Row],[Hora de Llegada]]+15/(24*60),sala[[#This Row],[Hora de Salida]]-sala[[#This Row],[Hora de Llegada]])</f>
        <v>0.13263888889196096</v>
      </c>
      <c r="P332" s="3">
        <f>SUMIF('cocina'!A:A,sala[[#This Row],[Número de Orden]],'cocina'!H:H)/(24*60)</f>
        <v>8.4027777777777785E-2</v>
      </c>
      <c r="Q332" s="3">
        <f>IF((sala[[#This Row],[Tiempo de Permanencia]]-sala[[#This Row],[Tiempo de Preparación]])&gt;0,sala[[#This Row],[Tiempo de Permanencia]]-sala[[#This Row],[Tiempo de Preparación]],0)</f>
        <v>4.8611111114183175E-2</v>
      </c>
      <c r="R332" s="10">
        <f>IF(sala[[#This Row],[Tiempo de degustación]]&gt;0,1,0)</f>
        <v>1</v>
      </c>
      <c r="S332" s="1" t="str">
        <f>WEEKDAY(sala[[#This Row],[Fecha de Factura]],11)&amp;". "&amp;TEXT(sala[[#This Row],[Fecha de Factura]],"dddd")</f>
        <v>2. martes</v>
      </c>
      <c r="T332" s="4">
        <f>SUMIF('cocina'!A:A,sala[[#This Row],[Número de Orden]],'cocina'!G:G)</f>
        <v>6</v>
      </c>
      <c r="U332" s="4">
        <f>sala[[#This Row],[Tiempo de Preparación]]*24</f>
        <v>2.0166666666666666</v>
      </c>
      <c r="V332">
        <f>sala[[#This Row],[Cobrada]]*sala[[#This Row],[Monto Total de la Cuenta]]</f>
        <v>173</v>
      </c>
      <c r="W332" s="4">
        <f>sala[[#This Row],[Tiempo de Permanencia]]*24</f>
        <v>3.183333333407063</v>
      </c>
    </row>
    <row r="333" spans="1:23" x14ac:dyDescent="0.25">
      <c r="A333">
        <v>6</v>
      </c>
      <c r="B333" s="1" t="s">
        <v>346</v>
      </c>
      <c r="C333">
        <v>1</v>
      </c>
      <c r="D333" s="2">
        <v>45020.009722222225</v>
      </c>
      <c r="E333" s="2">
        <v>45020.061805555553</v>
      </c>
      <c r="F333" s="1" t="s">
        <v>24</v>
      </c>
      <c r="G333" s="1" t="s">
        <v>14</v>
      </c>
      <c r="H333" s="1" t="s">
        <v>15</v>
      </c>
      <c r="I333">
        <v>25.21</v>
      </c>
      <c r="J333" s="1" t="s">
        <v>16</v>
      </c>
      <c r="K333">
        <v>332</v>
      </c>
      <c r="L333" s="1" t="s">
        <v>69</v>
      </c>
      <c r="M333" s="1">
        <f>SUMIF('cocina'!A:A,sala[[#This Row],[Número de Orden]],'cocina'!K:K)</f>
        <v>120</v>
      </c>
      <c r="N333" s="2">
        <f>sala[[#This Row],[Hora de Salida]]</f>
        <v>45020.061805555553</v>
      </c>
      <c r="O333" s="3">
        <f>IF(sala[[#This Row],[Estado de la Mesa]]="Ocupada",sala[[#This Row],[Hora de Salida]]-sala[[#This Row],[Hora de Llegada]]+15/(24*60),sala[[#This Row],[Hora de Salida]]-sala[[#This Row],[Hora de Llegada]])</f>
        <v>5.2083333328482695E-2</v>
      </c>
      <c r="P333" s="3">
        <f>SUMIF('cocina'!A:A,sala[[#This Row],[Número de Orden]],'cocina'!H:H)/(24*60)</f>
        <v>1.1805555555555555E-2</v>
      </c>
      <c r="Q333" s="3">
        <f>IF((sala[[#This Row],[Tiempo de Permanencia]]-sala[[#This Row],[Tiempo de Preparación]])&gt;0,sala[[#This Row],[Tiempo de Permanencia]]-sala[[#This Row],[Tiempo de Preparación]],0)</f>
        <v>4.027777777292714E-2</v>
      </c>
      <c r="R333" s="10">
        <f>IF(sala[[#This Row],[Tiempo de degustación]]&gt;0,1,0)</f>
        <v>1</v>
      </c>
      <c r="S333" s="1" t="str">
        <f>WEEKDAY(sala[[#This Row],[Fecha de Factura]],11)&amp;". "&amp;TEXT(sala[[#This Row],[Fecha de Factura]],"dddd")</f>
        <v>2. martes</v>
      </c>
      <c r="T333" s="4">
        <f>SUMIF('cocina'!A:A,sala[[#This Row],[Número de Orden]],'cocina'!G:G)</f>
        <v>3</v>
      </c>
      <c r="U333" s="4">
        <f>sala[[#This Row],[Tiempo de Preparación]]*24</f>
        <v>0.28333333333333333</v>
      </c>
      <c r="V333">
        <f>sala[[#This Row],[Cobrada]]*sala[[#This Row],[Monto Total de la Cuenta]]</f>
        <v>120</v>
      </c>
      <c r="W333" s="4">
        <f>sala[[#This Row],[Tiempo de Permanencia]]*24</f>
        <v>1.2499999998835847</v>
      </c>
    </row>
    <row r="334" spans="1:23" x14ac:dyDescent="0.25">
      <c r="A334">
        <v>6</v>
      </c>
      <c r="B334" s="1" t="s">
        <v>347</v>
      </c>
      <c r="C334">
        <v>1</v>
      </c>
      <c r="D334" s="2">
        <v>45020.131944444445</v>
      </c>
      <c r="E334" s="2">
        <v>45020.186805555553</v>
      </c>
      <c r="F334" s="1" t="s">
        <v>32</v>
      </c>
      <c r="G334" s="1" t="s">
        <v>35</v>
      </c>
      <c r="H334" s="1" t="s">
        <v>25</v>
      </c>
      <c r="I334">
        <v>13.19</v>
      </c>
      <c r="J334" s="1" t="s">
        <v>26</v>
      </c>
      <c r="K334">
        <v>333</v>
      </c>
      <c r="L334" s="1" t="s">
        <v>30</v>
      </c>
      <c r="M334" s="1">
        <f>SUMIF('cocina'!A:A,sala[[#This Row],[Número de Orden]],'cocina'!K:K)</f>
        <v>72</v>
      </c>
      <c r="N334" s="2">
        <f>sala[[#This Row],[Hora de Salida]]</f>
        <v>45020.186805555553</v>
      </c>
      <c r="O334" s="3">
        <f>IF(sala[[#This Row],[Estado de la Mesa]]="Ocupada",sala[[#This Row],[Hora de Salida]]-sala[[#This Row],[Hora de Llegada]]+15/(24*60),sala[[#This Row],[Hora de Salida]]-sala[[#This Row],[Hora de Llegada]])</f>
        <v>5.486111110803904E-2</v>
      </c>
      <c r="P334" s="3">
        <f>SUMIF('cocina'!A:A,sala[[#This Row],[Número de Orden]],'cocina'!H:H)/(24*60)</f>
        <v>4.2361111111111113E-2</v>
      </c>
      <c r="Q334" s="3">
        <f>IF((sala[[#This Row],[Tiempo de Permanencia]]-sala[[#This Row],[Tiempo de Preparación]])&gt;0,sala[[#This Row],[Tiempo de Permanencia]]-sala[[#This Row],[Tiempo de Preparación]],0)</f>
        <v>1.2499999996927927E-2</v>
      </c>
      <c r="R334" s="10">
        <f>IF(sala[[#This Row],[Tiempo de degustación]]&gt;0,1,0)</f>
        <v>1</v>
      </c>
      <c r="S334" s="1" t="str">
        <f>WEEKDAY(sala[[#This Row],[Fecha de Factura]],11)&amp;". "&amp;TEXT(sala[[#This Row],[Fecha de Factura]],"dddd")</f>
        <v>2. martes</v>
      </c>
      <c r="T334" s="4">
        <f>SUMIF('cocina'!A:A,sala[[#This Row],[Número de Orden]],'cocina'!G:G)</f>
        <v>3</v>
      </c>
      <c r="U334" s="4">
        <f>sala[[#This Row],[Tiempo de Preparación]]*24</f>
        <v>1.0166666666666666</v>
      </c>
      <c r="V334">
        <f>sala[[#This Row],[Cobrada]]*sala[[#This Row],[Monto Total de la Cuenta]]</f>
        <v>72</v>
      </c>
      <c r="W334" s="4">
        <f>sala[[#This Row],[Tiempo de Permanencia]]*24</f>
        <v>1.316666666592937</v>
      </c>
    </row>
    <row r="335" spans="1:23" x14ac:dyDescent="0.25">
      <c r="A335">
        <v>12</v>
      </c>
      <c r="B335" s="1" t="s">
        <v>348</v>
      </c>
      <c r="C335">
        <v>4</v>
      </c>
      <c r="D335" s="2">
        <v>45020.118750000001</v>
      </c>
      <c r="E335" s="2">
        <v>45020.271527777775</v>
      </c>
      <c r="F335" s="1" t="s">
        <v>19</v>
      </c>
      <c r="G335" s="1" t="s">
        <v>20</v>
      </c>
      <c r="H335" s="1" t="s">
        <v>25</v>
      </c>
      <c r="I335">
        <v>17.5</v>
      </c>
      <c r="J335" s="1" t="s">
        <v>26</v>
      </c>
      <c r="K335">
        <v>334</v>
      </c>
      <c r="L335" s="1" t="s">
        <v>69</v>
      </c>
      <c r="M335" s="1">
        <f>SUMIF('cocina'!A:A,sala[[#This Row],[Número de Orden]],'cocina'!K:K)</f>
        <v>173</v>
      </c>
      <c r="N335" s="2">
        <f>sala[[#This Row],[Hora de Salida]]</f>
        <v>45020.271527777775</v>
      </c>
      <c r="O335" s="3">
        <f>IF(sala[[#This Row],[Estado de la Mesa]]="Ocupada",sala[[#This Row],[Hora de Salida]]-sala[[#This Row],[Hora de Llegada]]+15/(24*60),sala[[#This Row],[Hora de Salida]]-sala[[#This Row],[Hora de Llegada]])</f>
        <v>0.15277777777373558</v>
      </c>
      <c r="P335" s="3">
        <f>SUMIF('cocina'!A:A,sala[[#This Row],[Número de Orden]],'cocina'!H:H)/(24*60)</f>
        <v>0.10833333333333334</v>
      </c>
      <c r="Q335" s="3">
        <f>IF((sala[[#This Row],[Tiempo de Permanencia]]-sala[[#This Row],[Tiempo de Preparación]])&gt;0,sala[[#This Row],[Tiempo de Permanencia]]-sala[[#This Row],[Tiempo de Preparación]],0)</f>
        <v>4.4444444440402242E-2</v>
      </c>
      <c r="R335" s="10">
        <f>IF(sala[[#This Row],[Tiempo de degustación]]&gt;0,1,0)</f>
        <v>1</v>
      </c>
      <c r="S335" s="1" t="str">
        <f>WEEKDAY(sala[[#This Row],[Fecha de Factura]],11)&amp;". "&amp;TEXT(sala[[#This Row],[Fecha de Factura]],"dddd")</f>
        <v>2. martes</v>
      </c>
      <c r="T335" s="4">
        <f>SUMIF('cocina'!A:A,sala[[#This Row],[Número de Orden]],'cocina'!G:G)</f>
        <v>7</v>
      </c>
      <c r="U335" s="4">
        <f>sala[[#This Row],[Tiempo de Preparación]]*24</f>
        <v>2.6</v>
      </c>
      <c r="V335">
        <f>sala[[#This Row],[Cobrada]]*sala[[#This Row],[Monto Total de la Cuenta]]</f>
        <v>173</v>
      </c>
      <c r="W335" s="4">
        <f>sala[[#This Row],[Tiempo de Permanencia]]*24</f>
        <v>3.6666666665696539</v>
      </c>
    </row>
    <row r="336" spans="1:23" x14ac:dyDescent="0.25">
      <c r="A336">
        <v>14</v>
      </c>
      <c r="B336" s="1" t="s">
        <v>349</v>
      </c>
      <c r="C336">
        <v>3</v>
      </c>
      <c r="D336" s="2">
        <v>45020.080555555556</v>
      </c>
      <c r="E336" s="2">
        <v>45020.131249999999</v>
      </c>
      <c r="F336" s="1" t="s">
        <v>32</v>
      </c>
      <c r="G336" s="1" t="s">
        <v>14</v>
      </c>
      <c r="H336" s="1" t="s">
        <v>15</v>
      </c>
      <c r="I336">
        <v>41.56</v>
      </c>
      <c r="J336" s="1" t="s">
        <v>26</v>
      </c>
      <c r="K336">
        <v>335</v>
      </c>
      <c r="L336" s="1" t="s">
        <v>27</v>
      </c>
      <c r="M336" s="1">
        <f>SUMIF('cocina'!A:A,sala[[#This Row],[Número de Orden]],'cocina'!K:K)</f>
        <v>114</v>
      </c>
      <c r="N336" s="2">
        <f>sala[[#This Row],[Hora de Salida]]</f>
        <v>45020.131249999999</v>
      </c>
      <c r="O336" s="3">
        <f>IF(sala[[#This Row],[Estado de la Mesa]]="Ocupada",sala[[#This Row],[Hora de Salida]]-sala[[#This Row],[Hora de Llegada]]+15/(24*60),sala[[#This Row],[Hora de Salida]]-sala[[#This Row],[Hora de Llegada]])</f>
        <v>5.0694444442342501E-2</v>
      </c>
      <c r="P336" s="3">
        <f>SUMIF('cocina'!A:A,sala[[#This Row],[Número de Orden]],'cocina'!H:H)/(24*60)</f>
        <v>4.791666666666667E-2</v>
      </c>
      <c r="Q336" s="3">
        <f>IF((sala[[#This Row],[Tiempo de Permanencia]]-sala[[#This Row],[Tiempo de Preparación]])&gt;0,sala[[#This Row],[Tiempo de Permanencia]]-sala[[#This Row],[Tiempo de Preparación]],0)</f>
        <v>2.7777777756758312E-3</v>
      </c>
      <c r="R336" s="10">
        <f>IF(sala[[#This Row],[Tiempo de degustación]]&gt;0,1,0)</f>
        <v>1</v>
      </c>
      <c r="S336" s="1" t="str">
        <f>WEEKDAY(sala[[#This Row],[Fecha de Factura]],11)&amp;". "&amp;TEXT(sala[[#This Row],[Fecha de Factura]],"dddd")</f>
        <v>2. martes</v>
      </c>
      <c r="T336" s="4">
        <f>SUMIF('cocina'!A:A,sala[[#This Row],[Número de Orden]],'cocina'!G:G)</f>
        <v>4</v>
      </c>
      <c r="U336" s="4">
        <f>sala[[#This Row],[Tiempo de Preparación]]*24</f>
        <v>1.1500000000000001</v>
      </c>
      <c r="V336">
        <f>sala[[#This Row],[Cobrada]]*sala[[#This Row],[Monto Total de la Cuenta]]</f>
        <v>114</v>
      </c>
      <c r="W336" s="4">
        <f>sala[[#This Row],[Tiempo de Permanencia]]*24</f>
        <v>1.21666666661622</v>
      </c>
    </row>
    <row r="337" spans="1:23" x14ac:dyDescent="0.25">
      <c r="A337">
        <v>4</v>
      </c>
      <c r="B337" s="1" t="s">
        <v>350</v>
      </c>
      <c r="C337">
        <v>5</v>
      </c>
      <c r="D337" s="2">
        <v>45020.065972222219</v>
      </c>
      <c r="E337" s="2">
        <v>45020.20208333333</v>
      </c>
      <c r="F337" s="1" t="s">
        <v>24</v>
      </c>
      <c r="G337" s="1" t="s">
        <v>35</v>
      </c>
      <c r="H337" s="1" t="s">
        <v>25</v>
      </c>
      <c r="I337">
        <v>17.93</v>
      </c>
      <c r="J337" s="1" t="s">
        <v>26</v>
      </c>
      <c r="K337">
        <v>336</v>
      </c>
      <c r="L337" s="1" t="s">
        <v>69</v>
      </c>
      <c r="M337" s="1">
        <f>SUMIF('cocina'!A:A,sala[[#This Row],[Número de Orden]],'cocina'!K:K)</f>
        <v>158</v>
      </c>
      <c r="N337" s="2">
        <f>sala[[#This Row],[Hora de Salida]]</f>
        <v>45020.20208333333</v>
      </c>
      <c r="O337" s="3">
        <f>IF(sala[[#This Row],[Estado de la Mesa]]="Ocupada",sala[[#This Row],[Hora de Salida]]-sala[[#This Row],[Hora de Llegada]]+15/(24*60),sala[[#This Row],[Hora de Salida]]-sala[[#This Row],[Hora de Llegada]])</f>
        <v>0.13611111111094942</v>
      </c>
      <c r="P337" s="3">
        <f>SUMIF('cocina'!A:A,sala[[#This Row],[Número de Orden]],'cocina'!H:H)/(24*60)</f>
        <v>4.5138888888888888E-2</v>
      </c>
      <c r="Q337" s="3">
        <f>IF((sala[[#This Row],[Tiempo de Permanencia]]-sala[[#This Row],[Tiempo de Preparación]])&gt;0,sala[[#This Row],[Tiempo de Permanencia]]-sala[[#This Row],[Tiempo de Preparación]],0)</f>
        <v>9.0972222222060528E-2</v>
      </c>
      <c r="R337" s="10">
        <f>IF(sala[[#This Row],[Tiempo de degustación]]&gt;0,1,0)</f>
        <v>1</v>
      </c>
      <c r="S337" s="1" t="str">
        <f>WEEKDAY(sala[[#This Row],[Fecha de Factura]],11)&amp;". "&amp;TEXT(sala[[#This Row],[Fecha de Factura]],"dddd")</f>
        <v>2. martes</v>
      </c>
      <c r="T337" s="4">
        <f>SUMIF('cocina'!A:A,sala[[#This Row],[Número de Orden]],'cocina'!G:G)</f>
        <v>7</v>
      </c>
      <c r="U337" s="4">
        <f>sala[[#This Row],[Tiempo de Preparación]]*24</f>
        <v>1.0833333333333333</v>
      </c>
      <c r="V337">
        <f>sala[[#This Row],[Cobrada]]*sala[[#This Row],[Monto Total de la Cuenta]]</f>
        <v>158</v>
      </c>
      <c r="W337" s="4">
        <f>sala[[#This Row],[Tiempo de Permanencia]]*24</f>
        <v>3.2666666666627862</v>
      </c>
    </row>
    <row r="338" spans="1:23" x14ac:dyDescent="0.25">
      <c r="A338">
        <v>11</v>
      </c>
      <c r="B338" s="1" t="s">
        <v>351</v>
      </c>
      <c r="C338">
        <v>2</v>
      </c>
      <c r="D338" s="2">
        <v>45020.068055555559</v>
      </c>
      <c r="E338" s="2">
        <v>45020.188194444447</v>
      </c>
      <c r="F338" s="1" t="s">
        <v>29</v>
      </c>
      <c r="G338" s="1" t="s">
        <v>35</v>
      </c>
      <c r="H338" s="1" t="s">
        <v>25</v>
      </c>
      <c r="I338">
        <v>19.28</v>
      </c>
      <c r="J338" s="1" t="s">
        <v>16</v>
      </c>
      <c r="K338">
        <v>337</v>
      </c>
      <c r="L338" s="1" t="s">
        <v>27</v>
      </c>
      <c r="M338" s="1">
        <f>SUMIF('cocina'!A:A,sala[[#This Row],[Número de Orden]],'cocina'!K:K)</f>
        <v>100</v>
      </c>
      <c r="N338" s="2">
        <f>sala[[#This Row],[Hora de Salida]]</f>
        <v>45020.188194444447</v>
      </c>
      <c r="O338" s="3">
        <f>IF(sala[[#This Row],[Estado de la Mesa]]="Ocupada",sala[[#This Row],[Hora de Salida]]-sala[[#This Row],[Hora de Llegada]]+15/(24*60),sala[[#This Row],[Hora de Salida]]-sala[[#This Row],[Hora de Llegada]])</f>
        <v>0.12013888888759539</v>
      </c>
      <c r="P338" s="3">
        <f>SUMIF('cocina'!A:A,sala[[#This Row],[Número de Orden]],'cocina'!H:H)/(24*60)</f>
        <v>4.027777777777778E-2</v>
      </c>
      <c r="Q338" s="3">
        <f>IF((sala[[#This Row],[Tiempo de Permanencia]]-sala[[#This Row],[Tiempo de Preparación]])&gt;0,sala[[#This Row],[Tiempo de Permanencia]]-sala[[#This Row],[Tiempo de Preparación]],0)</f>
        <v>7.9861111109817612E-2</v>
      </c>
      <c r="R338" s="10">
        <f>IF(sala[[#This Row],[Tiempo de degustación]]&gt;0,1,0)</f>
        <v>1</v>
      </c>
      <c r="S338" s="1" t="str">
        <f>WEEKDAY(sala[[#This Row],[Fecha de Factura]],11)&amp;". "&amp;TEXT(sala[[#This Row],[Fecha de Factura]],"dddd")</f>
        <v>2. martes</v>
      </c>
      <c r="T338" s="4">
        <f>SUMIF('cocina'!A:A,sala[[#This Row],[Número de Orden]],'cocina'!G:G)</f>
        <v>4</v>
      </c>
      <c r="U338" s="4">
        <f>sala[[#This Row],[Tiempo de Preparación]]*24</f>
        <v>0.96666666666666679</v>
      </c>
      <c r="V338">
        <f>sala[[#This Row],[Cobrada]]*sala[[#This Row],[Monto Total de la Cuenta]]</f>
        <v>100</v>
      </c>
      <c r="W338" s="4">
        <f>sala[[#This Row],[Tiempo de Permanencia]]*24</f>
        <v>2.8833333333022892</v>
      </c>
    </row>
    <row r="339" spans="1:23" x14ac:dyDescent="0.25">
      <c r="A339">
        <v>18</v>
      </c>
      <c r="B339" s="1" t="s">
        <v>352</v>
      </c>
      <c r="C339">
        <v>2</v>
      </c>
      <c r="D339" s="2">
        <v>45020.022222222222</v>
      </c>
      <c r="E339" s="2">
        <v>45020.145833333336</v>
      </c>
      <c r="F339" s="1" t="s">
        <v>29</v>
      </c>
      <c r="G339" s="1" t="s">
        <v>14</v>
      </c>
      <c r="H339" s="1" t="s">
        <v>15</v>
      </c>
      <c r="I339">
        <v>30.62</v>
      </c>
      <c r="J339" s="1" t="s">
        <v>16</v>
      </c>
      <c r="K339">
        <v>338</v>
      </c>
      <c r="L339" s="1" t="s">
        <v>54</v>
      </c>
      <c r="M339" s="1">
        <f>SUMIF('cocina'!A:A,sala[[#This Row],[Número de Orden]],'cocina'!K:K)</f>
        <v>279</v>
      </c>
      <c r="N339" s="2">
        <f>sala[[#This Row],[Hora de Salida]]</f>
        <v>45020.145833333336</v>
      </c>
      <c r="O339" s="3">
        <f>IF(sala[[#This Row],[Estado de la Mesa]]="Ocupada",sala[[#This Row],[Hora de Salida]]-sala[[#This Row],[Hora de Llegada]]+15/(24*60),sala[[#This Row],[Hora de Salida]]-sala[[#This Row],[Hora de Llegada]])</f>
        <v>0.12361111111385981</v>
      </c>
      <c r="P339" s="3">
        <f>SUMIF('cocina'!A:A,sala[[#This Row],[Número de Orden]],'cocina'!H:H)/(24*60)</f>
        <v>9.930555555555555E-2</v>
      </c>
      <c r="Q339" s="3">
        <f>IF((sala[[#This Row],[Tiempo de Permanencia]]-sala[[#This Row],[Tiempo de Preparación]])&gt;0,sala[[#This Row],[Tiempo de Permanencia]]-sala[[#This Row],[Tiempo de Preparación]],0)</f>
        <v>2.4305555558304257E-2</v>
      </c>
      <c r="R339" s="10">
        <f>IF(sala[[#This Row],[Tiempo de degustación]]&gt;0,1,0)</f>
        <v>1</v>
      </c>
      <c r="S339" s="1" t="str">
        <f>WEEKDAY(sala[[#This Row],[Fecha de Factura]],11)&amp;". "&amp;TEXT(sala[[#This Row],[Fecha de Factura]],"dddd")</f>
        <v>2. martes</v>
      </c>
      <c r="T339" s="4">
        <f>SUMIF('cocina'!A:A,sala[[#This Row],[Número de Orden]],'cocina'!G:G)</f>
        <v>10</v>
      </c>
      <c r="U339" s="4">
        <f>sala[[#This Row],[Tiempo de Preparación]]*24</f>
        <v>2.3833333333333333</v>
      </c>
      <c r="V339">
        <f>sala[[#This Row],[Cobrada]]*sala[[#This Row],[Monto Total de la Cuenta]]</f>
        <v>279</v>
      </c>
      <c r="W339" s="4">
        <f>sala[[#This Row],[Tiempo de Permanencia]]*24</f>
        <v>2.9666666667326353</v>
      </c>
    </row>
    <row r="340" spans="1:23" x14ac:dyDescent="0.25">
      <c r="A340">
        <v>13</v>
      </c>
      <c r="B340" s="1" t="s">
        <v>353</v>
      </c>
      <c r="C340">
        <v>2</v>
      </c>
      <c r="D340" s="2">
        <v>45020</v>
      </c>
      <c r="E340" s="2">
        <v>45020.084027777775</v>
      </c>
      <c r="F340" s="1" t="s">
        <v>13</v>
      </c>
      <c r="G340" s="1" t="s">
        <v>20</v>
      </c>
      <c r="H340" s="1" t="s">
        <v>15</v>
      </c>
      <c r="I340">
        <v>19.600000000000001</v>
      </c>
      <c r="J340" s="1" t="s">
        <v>16</v>
      </c>
      <c r="K340">
        <v>339</v>
      </c>
      <c r="L340" s="1" t="s">
        <v>33</v>
      </c>
      <c r="M340" s="1">
        <f>SUMIF('cocina'!A:A,sala[[#This Row],[Número de Orden]],'cocina'!K:K)</f>
        <v>104</v>
      </c>
      <c r="N340" s="2">
        <f>sala[[#This Row],[Hora de Salida]]</f>
        <v>45020.084027777775</v>
      </c>
      <c r="O340" s="3">
        <f>IF(sala[[#This Row],[Estado de la Mesa]]="Ocupada",sala[[#This Row],[Hora de Salida]]-sala[[#This Row],[Hora de Llegada]]+15/(24*60),sala[[#This Row],[Hora de Salida]]-sala[[#This Row],[Hora de Llegada]])</f>
        <v>8.4027777775190771E-2</v>
      </c>
      <c r="P340" s="3">
        <f>SUMIF('cocina'!A:A,sala[[#This Row],[Número de Orden]],'cocina'!H:H)/(24*60)</f>
        <v>3.1944444444444442E-2</v>
      </c>
      <c r="Q340" s="3">
        <f>IF((sala[[#This Row],[Tiempo de Permanencia]]-sala[[#This Row],[Tiempo de Preparación]])&gt;0,sala[[#This Row],[Tiempo de Permanencia]]-sala[[#This Row],[Tiempo de Preparación]],0)</f>
        <v>5.2083333330746329E-2</v>
      </c>
      <c r="R340" s="10">
        <f>IF(sala[[#This Row],[Tiempo de degustación]]&gt;0,1,0)</f>
        <v>1</v>
      </c>
      <c r="S340" s="1" t="str">
        <f>WEEKDAY(sala[[#This Row],[Fecha de Factura]],11)&amp;". "&amp;TEXT(sala[[#This Row],[Fecha de Factura]],"dddd")</f>
        <v>2. martes</v>
      </c>
      <c r="T340" s="4">
        <f>SUMIF('cocina'!A:A,sala[[#This Row],[Número de Orden]],'cocina'!G:G)</f>
        <v>4</v>
      </c>
      <c r="U340" s="4">
        <f>sala[[#This Row],[Tiempo de Preparación]]*24</f>
        <v>0.76666666666666661</v>
      </c>
      <c r="V340">
        <f>sala[[#This Row],[Cobrada]]*sala[[#This Row],[Monto Total de la Cuenta]]</f>
        <v>104</v>
      </c>
      <c r="W340" s="4">
        <f>sala[[#This Row],[Tiempo de Permanencia]]*24</f>
        <v>2.0166666666045785</v>
      </c>
    </row>
    <row r="341" spans="1:23" x14ac:dyDescent="0.25">
      <c r="A341">
        <v>15</v>
      </c>
      <c r="B341" s="1" t="s">
        <v>354</v>
      </c>
      <c r="C341">
        <v>1</v>
      </c>
      <c r="D341" s="2">
        <v>45020.05</v>
      </c>
      <c r="E341" s="2">
        <v>45020.193055555559</v>
      </c>
      <c r="F341" s="1" t="s">
        <v>13</v>
      </c>
      <c r="G341" s="1" t="s">
        <v>14</v>
      </c>
      <c r="H341" s="1" t="s">
        <v>25</v>
      </c>
      <c r="I341">
        <v>38.520000000000003</v>
      </c>
      <c r="J341" s="1" t="s">
        <v>26</v>
      </c>
      <c r="K341">
        <v>340</v>
      </c>
      <c r="L341" s="1" t="s">
        <v>17</v>
      </c>
      <c r="M341" s="1">
        <f>SUMIF('cocina'!A:A,sala[[#This Row],[Número de Orden]],'cocina'!K:K)</f>
        <v>164</v>
      </c>
      <c r="N341" s="2">
        <f>sala[[#This Row],[Hora de Salida]]</f>
        <v>45020.193055555559</v>
      </c>
      <c r="O341" s="3">
        <f>IF(sala[[#This Row],[Estado de la Mesa]]="Ocupada",sala[[#This Row],[Hora de Salida]]-sala[[#This Row],[Hora de Llegada]]+15/(24*60),sala[[#This Row],[Hora de Salida]]-sala[[#This Row],[Hora de Llegada]])</f>
        <v>0.14305555555620231</v>
      </c>
      <c r="P341" s="3">
        <f>SUMIF('cocina'!A:A,sala[[#This Row],[Número de Orden]],'cocina'!H:H)/(24*60)</f>
        <v>6.3194444444444442E-2</v>
      </c>
      <c r="Q341" s="3">
        <f>IF((sala[[#This Row],[Tiempo de Permanencia]]-sala[[#This Row],[Tiempo de Preparación]])&gt;0,sala[[#This Row],[Tiempo de Permanencia]]-sala[[#This Row],[Tiempo de Preparación]],0)</f>
        <v>7.9861111111757865E-2</v>
      </c>
      <c r="R341" s="10">
        <f>IF(sala[[#This Row],[Tiempo de degustación]]&gt;0,1,0)</f>
        <v>1</v>
      </c>
      <c r="S341" s="1" t="str">
        <f>WEEKDAY(sala[[#This Row],[Fecha de Factura]],11)&amp;". "&amp;TEXT(sala[[#This Row],[Fecha de Factura]],"dddd")</f>
        <v>2. martes</v>
      </c>
      <c r="T341" s="4">
        <f>SUMIF('cocina'!A:A,sala[[#This Row],[Número de Orden]],'cocina'!G:G)</f>
        <v>5</v>
      </c>
      <c r="U341" s="4">
        <f>sala[[#This Row],[Tiempo de Preparación]]*24</f>
        <v>1.5166666666666666</v>
      </c>
      <c r="V341">
        <f>sala[[#This Row],[Cobrada]]*sala[[#This Row],[Monto Total de la Cuenta]]</f>
        <v>164</v>
      </c>
      <c r="W341" s="4">
        <f>sala[[#This Row],[Tiempo de Permanencia]]*24</f>
        <v>3.4333333333488554</v>
      </c>
    </row>
    <row r="342" spans="1:23" x14ac:dyDescent="0.25">
      <c r="A342">
        <v>14</v>
      </c>
      <c r="B342" s="1" t="s">
        <v>355</v>
      </c>
      <c r="C342">
        <v>5</v>
      </c>
      <c r="D342" s="2">
        <v>45020.086805555555</v>
      </c>
      <c r="E342" s="2">
        <v>45020.179861111108</v>
      </c>
      <c r="F342" s="1" t="s">
        <v>13</v>
      </c>
      <c r="G342" s="1" t="s">
        <v>20</v>
      </c>
      <c r="H342" s="1" t="s">
        <v>25</v>
      </c>
      <c r="I342">
        <v>47.05</v>
      </c>
      <c r="J342" s="1" t="s">
        <v>26</v>
      </c>
      <c r="K342">
        <v>341</v>
      </c>
      <c r="L342" s="1" t="s">
        <v>33</v>
      </c>
      <c r="M342" s="1">
        <f>SUMIF('cocina'!A:A,sala[[#This Row],[Número de Orden]],'cocina'!K:K)</f>
        <v>177</v>
      </c>
      <c r="N342" s="2">
        <f>sala[[#This Row],[Hora de Salida]]</f>
        <v>45020.179861111108</v>
      </c>
      <c r="O342" s="3">
        <f>IF(sala[[#This Row],[Estado de la Mesa]]="Ocupada",sala[[#This Row],[Hora de Salida]]-sala[[#This Row],[Hora de Llegada]]+15/(24*60),sala[[#This Row],[Hora de Salida]]-sala[[#This Row],[Hora de Llegada]])</f>
        <v>9.3055555553291924E-2</v>
      </c>
      <c r="P342" s="3">
        <f>SUMIF('cocina'!A:A,sala[[#This Row],[Número de Orden]],'cocina'!H:H)/(24*60)</f>
        <v>6.1111111111111109E-2</v>
      </c>
      <c r="Q342" s="3">
        <f>IF((sala[[#This Row],[Tiempo de Permanencia]]-sala[[#This Row],[Tiempo de Preparación]])&gt;0,sala[[#This Row],[Tiempo de Permanencia]]-sala[[#This Row],[Tiempo de Preparación]],0)</f>
        <v>3.1944444442180815E-2</v>
      </c>
      <c r="R342" s="10">
        <f>IF(sala[[#This Row],[Tiempo de degustación]]&gt;0,1,0)</f>
        <v>1</v>
      </c>
      <c r="S342" s="1" t="str">
        <f>WEEKDAY(sala[[#This Row],[Fecha de Factura]],11)&amp;". "&amp;TEXT(sala[[#This Row],[Fecha de Factura]],"dddd")</f>
        <v>2. martes</v>
      </c>
      <c r="T342" s="4">
        <f>SUMIF('cocina'!A:A,sala[[#This Row],[Número de Orden]],'cocina'!G:G)</f>
        <v>6</v>
      </c>
      <c r="U342" s="4">
        <f>sala[[#This Row],[Tiempo de Preparación]]*24</f>
        <v>1.4666666666666666</v>
      </c>
      <c r="V342">
        <f>sala[[#This Row],[Cobrada]]*sala[[#This Row],[Monto Total de la Cuenta]]</f>
        <v>177</v>
      </c>
      <c r="W342" s="4">
        <f>sala[[#This Row],[Tiempo de Permanencia]]*24</f>
        <v>2.2333333332790062</v>
      </c>
    </row>
    <row r="343" spans="1:23" x14ac:dyDescent="0.25">
      <c r="A343">
        <v>19</v>
      </c>
      <c r="B343" s="1" t="s">
        <v>356</v>
      </c>
      <c r="C343">
        <v>5</v>
      </c>
      <c r="D343" s="2">
        <v>45020.104166666664</v>
      </c>
      <c r="E343" s="2">
        <v>45020.257638888892</v>
      </c>
      <c r="F343" s="1" t="s">
        <v>13</v>
      </c>
      <c r="G343" s="1" t="s">
        <v>20</v>
      </c>
      <c r="H343" s="1" t="s">
        <v>25</v>
      </c>
      <c r="I343">
        <v>20.059999999999999</v>
      </c>
      <c r="J343" s="1" t="s">
        <v>26</v>
      </c>
      <c r="K343">
        <v>342</v>
      </c>
      <c r="L343" s="1" t="s">
        <v>42</v>
      </c>
      <c r="M343" s="1">
        <f>SUMIF('cocina'!A:A,sala[[#This Row],[Número de Orden]],'cocina'!K:K)</f>
        <v>102</v>
      </c>
      <c r="N343" s="2">
        <f>sala[[#This Row],[Hora de Salida]]</f>
        <v>45020.257638888892</v>
      </c>
      <c r="O343" s="3">
        <f>IF(sala[[#This Row],[Estado de la Mesa]]="Ocupada",sala[[#This Row],[Hora de Salida]]-sala[[#This Row],[Hora de Llegada]]+15/(24*60),sala[[#This Row],[Hora de Salida]]-sala[[#This Row],[Hora de Llegada]])</f>
        <v>0.15347222222771961</v>
      </c>
      <c r="P343" s="3">
        <f>SUMIF('cocina'!A:A,sala[[#This Row],[Número de Orden]],'cocina'!H:H)/(24*60)</f>
        <v>3.7499999999999999E-2</v>
      </c>
      <c r="Q343" s="3">
        <f>IF((sala[[#This Row],[Tiempo de Permanencia]]-sala[[#This Row],[Tiempo de Preparación]])&gt;0,sala[[#This Row],[Tiempo de Permanencia]]-sala[[#This Row],[Tiempo de Preparación]],0)</f>
        <v>0.11597222222771961</v>
      </c>
      <c r="R343" s="10">
        <f>IF(sala[[#This Row],[Tiempo de degustación]]&gt;0,1,0)</f>
        <v>1</v>
      </c>
      <c r="S343" s="1" t="str">
        <f>WEEKDAY(sala[[#This Row],[Fecha de Factura]],11)&amp;". "&amp;TEXT(sala[[#This Row],[Fecha de Factura]],"dddd")</f>
        <v>2. martes</v>
      </c>
      <c r="T343" s="4">
        <f>SUMIF('cocina'!A:A,sala[[#This Row],[Número de Orden]],'cocina'!G:G)</f>
        <v>4</v>
      </c>
      <c r="U343" s="4">
        <f>sala[[#This Row],[Tiempo de Preparación]]*24</f>
        <v>0.89999999999999991</v>
      </c>
      <c r="V343">
        <f>sala[[#This Row],[Cobrada]]*sala[[#This Row],[Monto Total de la Cuenta]]</f>
        <v>102</v>
      </c>
      <c r="W343" s="4">
        <f>sala[[#This Row],[Tiempo de Permanencia]]*24</f>
        <v>3.6833333334652707</v>
      </c>
    </row>
    <row r="344" spans="1:23" x14ac:dyDescent="0.25">
      <c r="A344">
        <v>12</v>
      </c>
      <c r="B344" s="1" t="s">
        <v>357</v>
      </c>
      <c r="C344">
        <v>1</v>
      </c>
      <c r="D344" s="2">
        <v>45020.163888888892</v>
      </c>
      <c r="E344" s="2">
        <v>45020.239583333336</v>
      </c>
      <c r="F344" s="1" t="s">
        <v>29</v>
      </c>
      <c r="G344" s="1" t="s">
        <v>14</v>
      </c>
      <c r="H344" s="1" t="s">
        <v>25</v>
      </c>
      <c r="I344">
        <v>23.01</v>
      </c>
      <c r="J344" s="1" t="s">
        <v>38</v>
      </c>
      <c r="K344">
        <v>343</v>
      </c>
      <c r="L344" s="1" t="s">
        <v>33</v>
      </c>
      <c r="M344" s="1">
        <f>SUMIF('cocina'!A:A,sala[[#This Row],[Número de Orden]],'cocina'!K:K)</f>
        <v>137</v>
      </c>
      <c r="N344" s="2">
        <f>sala[[#This Row],[Hora de Salida]]</f>
        <v>45020.239583333336</v>
      </c>
      <c r="O344" s="3">
        <f>IF(sala[[#This Row],[Estado de la Mesa]]="Ocupada",sala[[#This Row],[Hora de Salida]]-sala[[#This Row],[Hora de Llegada]]+15/(24*60),sala[[#This Row],[Hora de Salida]]-sala[[#This Row],[Hora de Llegada]])</f>
        <v>8.6111111110464364E-2</v>
      </c>
      <c r="P344" s="3">
        <f>SUMIF('cocina'!A:A,sala[[#This Row],[Número de Orden]],'cocina'!H:H)/(24*60)</f>
        <v>7.013888888888889E-2</v>
      </c>
      <c r="Q344" s="3">
        <f>IF((sala[[#This Row],[Tiempo de Permanencia]]-sala[[#This Row],[Tiempo de Preparación]])&gt;0,sala[[#This Row],[Tiempo de Permanencia]]-sala[[#This Row],[Tiempo de Preparación]],0)</f>
        <v>1.5972222221575474E-2</v>
      </c>
      <c r="R344" s="10">
        <f>IF(sala[[#This Row],[Tiempo de degustación]]&gt;0,1,0)</f>
        <v>1</v>
      </c>
      <c r="S344" s="1" t="str">
        <f>WEEKDAY(sala[[#This Row],[Fecha de Factura]],11)&amp;". "&amp;TEXT(sala[[#This Row],[Fecha de Factura]],"dddd")</f>
        <v>2. martes</v>
      </c>
      <c r="T344" s="4">
        <f>SUMIF('cocina'!A:A,sala[[#This Row],[Número de Orden]],'cocina'!G:G)</f>
        <v>5</v>
      </c>
      <c r="U344" s="4">
        <f>sala[[#This Row],[Tiempo de Preparación]]*24</f>
        <v>1.6833333333333333</v>
      </c>
      <c r="V344">
        <f>sala[[#This Row],[Cobrada]]*sala[[#This Row],[Monto Total de la Cuenta]]</f>
        <v>137</v>
      </c>
      <c r="W344" s="4">
        <f>sala[[#This Row],[Tiempo de Permanencia]]*24</f>
        <v>2.0666666666511446</v>
      </c>
    </row>
    <row r="345" spans="1:23" x14ac:dyDescent="0.25">
      <c r="A345">
        <v>15</v>
      </c>
      <c r="B345" s="1" t="s">
        <v>358</v>
      </c>
      <c r="C345">
        <v>3</v>
      </c>
      <c r="D345" s="2">
        <v>45020.031944444447</v>
      </c>
      <c r="E345" s="2">
        <v>45020.086111111108</v>
      </c>
      <c r="F345" s="1" t="s">
        <v>24</v>
      </c>
      <c r="G345" s="1" t="s">
        <v>14</v>
      </c>
      <c r="H345" s="1" t="s">
        <v>25</v>
      </c>
      <c r="I345">
        <v>33.01</v>
      </c>
      <c r="J345" s="1" t="s">
        <v>38</v>
      </c>
      <c r="K345">
        <v>344</v>
      </c>
      <c r="L345" s="1" t="s">
        <v>57</v>
      </c>
      <c r="M345" s="1">
        <f>SUMIF('cocina'!A:A,sala[[#This Row],[Número de Orden]],'cocina'!K:K)</f>
        <v>183</v>
      </c>
      <c r="N345" s="2">
        <f>sala[[#This Row],[Hora de Salida]]</f>
        <v>45020.086111111108</v>
      </c>
      <c r="O345" s="3">
        <f>IF(sala[[#This Row],[Estado de la Mesa]]="Ocupada",sala[[#This Row],[Hora de Salida]]-sala[[#This Row],[Hora de Llegada]]+15/(24*60),sala[[#This Row],[Hora de Salida]]-sala[[#This Row],[Hora de Llegada]])</f>
        <v>6.4583333327997636E-2</v>
      </c>
      <c r="P345" s="3">
        <f>SUMIF('cocina'!A:A,sala[[#This Row],[Número de Orden]],'cocina'!H:H)/(24*60)</f>
        <v>5.9722222222222225E-2</v>
      </c>
      <c r="Q345" s="3">
        <f>IF((sala[[#This Row],[Tiempo de Permanencia]]-sala[[#This Row],[Tiempo de Preparación]])&gt;0,sala[[#This Row],[Tiempo de Permanencia]]-sala[[#This Row],[Tiempo de Preparación]],0)</f>
        <v>4.8611111057754106E-3</v>
      </c>
      <c r="R345" s="10">
        <f>IF(sala[[#This Row],[Tiempo de degustación]]&gt;0,1,0)</f>
        <v>1</v>
      </c>
      <c r="S345" s="1" t="str">
        <f>WEEKDAY(sala[[#This Row],[Fecha de Factura]],11)&amp;". "&amp;TEXT(sala[[#This Row],[Fecha de Factura]],"dddd")</f>
        <v>2. martes</v>
      </c>
      <c r="T345" s="4">
        <f>SUMIF('cocina'!A:A,sala[[#This Row],[Número de Orden]],'cocina'!G:G)</f>
        <v>6</v>
      </c>
      <c r="U345" s="4">
        <f>sala[[#This Row],[Tiempo de Preparación]]*24</f>
        <v>1.4333333333333333</v>
      </c>
      <c r="V345">
        <f>sala[[#This Row],[Cobrada]]*sala[[#This Row],[Monto Total de la Cuenta]]</f>
        <v>183</v>
      </c>
      <c r="W345" s="4">
        <f>sala[[#This Row],[Tiempo de Permanencia]]*24</f>
        <v>1.5499999998719431</v>
      </c>
    </row>
    <row r="346" spans="1:23" x14ac:dyDescent="0.25">
      <c r="A346">
        <v>16</v>
      </c>
      <c r="B346" s="1" t="s">
        <v>359</v>
      </c>
      <c r="C346">
        <v>3</v>
      </c>
      <c r="D346" s="2">
        <v>45020.054166666669</v>
      </c>
      <c r="E346" s="2">
        <v>45020.179861111108</v>
      </c>
      <c r="F346" s="1" t="s">
        <v>32</v>
      </c>
      <c r="G346" s="1" t="s">
        <v>14</v>
      </c>
      <c r="H346" s="1" t="s">
        <v>25</v>
      </c>
      <c r="I346">
        <v>13.98</v>
      </c>
      <c r="J346" s="1" t="s">
        <v>38</v>
      </c>
      <c r="K346">
        <v>345</v>
      </c>
      <c r="L346" s="1" t="s">
        <v>57</v>
      </c>
      <c r="M346" s="1">
        <f>SUMIF('cocina'!A:A,sala[[#This Row],[Número de Orden]],'cocina'!K:K)</f>
        <v>38</v>
      </c>
      <c r="N346" s="2">
        <f>sala[[#This Row],[Hora de Salida]]</f>
        <v>45020.179861111108</v>
      </c>
      <c r="O346" s="3">
        <f>IF(sala[[#This Row],[Estado de la Mesa]]="Ocupada",sala[[#This Row],[Hora de Salida]]-sala[[#This Row],[Hora de Llegada]]+15/(24*60),sala[[#This Row],[Hora de Salida]]-sala[[#This Row],[Hora de Llegada]])</f>
        <v>0.13611111110609878</v>
      </c>
      <c r="P346" s="3">
        <f>SUMIF('cocina'!A:A,sala[[#This Row],[Número de Orden]],'cocina'!H:H)/(24*60)</f>
        <v>1.2500000000000001E-2</v>
      </c>
      <c r="Q346" s="3">
        <f>IF((sala[[#This Row],[Tiempo de Permanencia]]-sala[[#This Row],[Tiempo de Preparación]])&gt;0,sala[[#This Row],[Tiempo de Permanencia]]-sala[[#This Row],[Tiempo de Preparación]],0)</f>
        <v>0.12361111110609878</v>
      </c>
      <c r="R346" s="10">
        <f>IF(sala[[#This Row],[Tiempo de degustación]]&gt;0,1,0)</f>
        <v>1</v>
      </c>
      <c r="S346" s="1" t="str">
        <f>WEEKDAY(sala[[#This Row],[Fecha de Factura]],11)&amp;". "&amp;TEXT(sala[[#This Row],[Fecha de Factura]],"dddd")</f>
        <v>2. martes</v>
      </c>
      <c r="T346" s="4">
        <f>SUMIF('cocina'!A:A,sala[[#This Row],[Número de Orden]],'cocina'!G:G)</f>
        <v>2</v>
      </c>
      <c r="U346" s="4">
        <f>sala[[#This Row],[Tiempo de Preparación]]*24</f>
        <v>0.30000000000000004</v>
      </c>
      <c r="V346">
        <f>sala[[#This Row],[Cobrada]]*sala[[#This Row],[Monto Total de la Cuenta]]</f>
        <v>38</v>
      </c>
      <c r="W346" s="4">
        <f>sala[[#This Row],[Tiempo de Permanencia]]*24</f>
        <v>3.2666666665463708</v>
      </c>
    </row>
    <row r="347" spans="1:23" x14ac:dyDescent="0.25">
      <c r="A347">
        <v>1</v>
      </c>
      <c r="B347" s="1" t="s">
        <v>360</v>
      </c>
      <c r="C347">
        <v>5</v>
      </c>
      <c r="D347" s="2">
        <v>45020.027777777781</v>
      </c>
      <c r="E347" s="2">
        <v>45020.163888888892</v>
      </c>
      <c r="F347" s="1" t="s">
        <v>29</v>
      </c>
      <c r="G347" s="1" t="s">
        <v>14</v>
      </c>
      <c r="H347" s="1" t="s">
        <v>15</v>
      </c>
      <c r="I347">
        <v>35.93</v>
      </c>
      <c r="J347" s="1" t="s">
        <v>16</v>
      </c>
      <c r="K347">
        <v>346</v>
      </c>
      <c r="L347" s="1" t="s">
        <v>69</v>
      </c>
      <c r="M347" s="1">
        <f>SUMIF('cocina'!A:A,sala[[#This Row],[Número de Orden]],'cocina'!K:K)</f>
        <v>72</v>
      </c>
      <c r="N347" s="2">
        <f>sala[[#This Row],[Hora de Salida]]</f>
        <v>45020.163888888892</v>
      </c>
      <c r="O347" s="3">
        <f>IF(sala[[#This Row],[Estado de la Mesa]]="Ocupada",sala[[#This Row],[Hora de Salida]]-sala[[#This Row],[Hora de Llegada]]+15/(24*60),sala[[#This Row],[Hora de Salida]]-sala[[#This Row],[Hora de Llegada]])</f>
        <v>0.13611111111094942</v>
      </c>
      <c r="P347" s="3">
        <f>SUMIF('cocina'!A:A,sala[[#This Row],[Número de Orden]],'cocina'!H:H)/(24*60)</f>
        <v>1.5277777777777777E-2</v>
      </c>
      <c r="Q347" s="3">
        <f>IF((sala[[#This Row],[Tiempo de Permanencia]]-sala[[#This Row],[Tiempo de Preparación]])&gt;0,sala[[#This Row],[Tiempo de Permanencia]]-sala[[#This Row],[Tiempo de Preparación]],0)</f>
        <v>0.12083333333317164</v>
      </c>
      <c r="R347" s="10">
        <f>IF(sala[[#This Row],[Tiempo de degustación]]&gt;0,1,0)</f>
        <v>1</v>
      </c>
      <c r="S347" s="1" t="str">
        <f>WEEKDAY(sala[[#This Row],[Fecha de Factura]],11)&amp;". "&amp;TEXT(sala[[#This Row],[Fecha de Factura]],"dddd")</f>
        <v>2. martes</v>
      </c>
      <c r="T347" s="4">
        <f>SUMIF('cocina'!A:A,sala[[#This Row],[Número de Orden]],'cocina'!G:G)</f>
        <v>2</v>
      </c>
      <c r="U347" s="4">
        <f>sala[[#This Row],[Tiempo de Preparación]]*24</f>
        <v>0.36666666666666664</v>
      </c>
      <c r="V347">
        <f>sala[[#This Row],[Cobrada]]*sala[[#This Row],[Monto Total de la Cuenta]]</f>
        <v>72</v>
      </c>
      <c r="W347" s="4">
        <f>sala[[#This Row],[Tiempo de Permanencia]]*24</f>
        <v>3.2666666666627862</v>
      </c>
    </row>
    <row r="348" spans="1:23" x14ac:dyDescent="0.25">
      <c r="A348">
        <v>7</v>
      </c>
      <c r="B348" s="1" t="s">
        <v>361</v>
      </c>
      <c r="C348">
        <v>4</v>
      </c>
      <c r="D348" s="2">
        <v>45020.075694444444</v>
      </c>
      <c r="E348" s="2">
        <v>45020.19027777778</v>
      </c>
      <c r="F348" s="1" t="s">
        <v>32</v>
      </c>
      <c r="G348" s="1" t="s">
        <v>14</v>
      </c>
      <c r="H348" s="1" t="s">
        <v>25</v>
      </c>
      <c r="I348">
        <v>48.52</v>
      </c>
      <c r="J348" s="1" t="s">
        <v>16</v>
      </c>
      <c r="K348">
        <v>347</v>
      </c>
      <c r="L348" s="1" t="s">
        <v>57</v>
      </c>
      <c r="M348" s="1">
        <f>SUMIF('cocina'!A:A,sala[[#This Row],[Número de Orden]],'cocina'!K:K)</f>
        <v>70</v>
      </c>
      <c r="N348" s="2">
        <f>sala[[#This Row],[Hora de Salida]]</f>
        <v>45020.19027777778</v>
      </c>
      <c r="O348" s="3">
        <f>IF(sala[[#This Row],[Estado de la Mesa]]="Ocupada",sala[[#This Row],[Hora de Salida]]-sala[[#This Row],[Hora de Llegada]]+15/(24*60),sala[[#This Row],[Hora de Salida]]-sala[[#This Row],[Hora de Llegada]])</f>
        <v>0.11458333333575865</v>
      </c>
      <c r="P348" s="3">
        <f>SUMIF('cocina'!A:A,sala[[#This Row],[Número de Orden]],'cocina'!H:H)/(24*60)</f>
        <v>3.0555555555555555E-2</v>
      </c>
      <c r="Q348" s="3">
        <f>IF((sala[[#This Row],[Tiempo de Permanencia]]-sala[[#This Row],[Tiempo de Preparación]])&gt;0,sala[[#This Row],[Tiempo de Permanencia]]-sala[[#This Row],[Tiempo de Preparación]],0)</f>
        <v>8.4027777780203095E-2</v>
      </c>
      <c r="R348" s="10">
        <f>IF(sala[[#This Row],[Tiempo de degustación]]&gt;0,1,0)</f>
        <v>1</v>
      </c>
      <c r="S348" s="1" t="str">
        <f>WEEKDAY(sala[[#This Row],[Fecha de Factura]],11)&amp;". "&amp;TEXT(sala[[#This Row],[Fecha de Factura]],"dddd")</f>
        <v>2. martes</v>
      </c>
      <c r="T348" s="4">
        <f>SUMIF('cocina'!A:A,sala[[#This Row],[Número de Orden]],'cocina'!G:G)</f>
        <v>2</v>
      </c>
      <c r="U348" s="4">
        <f>sala[[#This Row],[Tiempo de Preparación]]*24</f>
        <v>0.73333333333333328</v>
      </c>
      <c r="V348">
        <f>sala[[#This Row],[Cobrada]]*sala[[#This Row],[Monto Total de la Cuenta]]</f>
        <v>70</v>
      </c>
      <c r="W348" s="4">
        <f>sala[[#This Row],[Tiempo de Permanencia]]*24</f>
        <v>2.7500000000582077</v>
      </c>
    </row>
    <row r="349" spans="1:23" x14ac:dyDescent="0.25">
      <c r="A349">
        <v>16</v>
      </c>
      <c r="B349" s="1" t="s">
        <v>362</v>
      </c>
      <c r="C349">
        <v>2</v>
      </c>
      <c r="D349" s="2">
        <v>45020.053472222222</v>
      </c>
      <c r="E349" s="2">
        <v>45020.207638888889</v>
      </c>
      <c r="F349" s="1" t="s">
        <v>24</v>
      </c>
      <c r="G349" s="1" t="s">
        <v>14</v>
      </c>
      <c r="H349" s="1" t="s">
        <v>25</v>
      </c>
      <c r="I349">
        <v>30.78</v>
      </c>
      <c r="J349" s="1" t="s">
        <v>38</v>
      </c>
      <c r="K349">
        <v>348</v>
      </c>
      <c r="L349" s="1" t="s">
        <v>30</v>
      </c>
      <c r="M349" s="1">
        <f>SUMIF('cocina'!A:A,sala[[#This Row],[Número de Orden]],'cocina'!K:K)</f>
        <v>86</v>
      </c>
      <c r="N349" s="2">
        <f>sala[[#This Row],[Hora de Salida]]</f>
        <v>45020.207638888889</v>
      </c>
      <c r="O349" s="3">
        <f>IF(sala[[#This Row],[Estado de la Mesa]]="Ocupada",sala[[#This Row],[Hora de Salida]]-sala[[#This Row],[Hora de Llegada]]+15/(24*60),sala[[#This Row],[Hora de Salida]]-sala[[#This Row],[Hora de Llegada]])</f>
        <v>0.16458333333381839</v>
      </c>
      <c r="P349" s="3">
        <f>SUMIF('cocina'!A:A,sala[[#This Row],[Número de Orden]],'cocina'!H:H)/(24*60)</f>
        <v>6.1111111111111109E-2</v>
      </c>
      <c r="Q349" s="3">
        <f>IF((sala[[#This Row],[Tiempo de Permanencia]]-sala[[#This Row],[Tiempo de Preparación]])&gt;0,sala[[#This Row],[Tiempo de Permanencia]]-sala[[#This Row],[Tiempo de Preparación]],0)</f>
        <v>0.10347222222270727</v>
      </c>
      <c r="R349" s="10">
        <f>IF(sala[[#This Row],[Tiempo de degustación]]&gt;0,1,0)</f>
        <v>1</v>
      </c>
      <c r="S349" s="1" t="str">
        <f>WEEKDAY(sala[[#This Row],[Fecha de Factura]],11)&amp;". "&amp;TEXT(sala[[#This Row],[Fecha de Factura]],"dddd")</f>
        <v>2. martes</v>
      </c>
      <c r="T349" s="4">
        <f>SUMIF('cocina'!A:A,sala[[#This Row],[Número de Orden]],'cocina'!G:G)</f>
        <v>4</v>
      </c>
      <c r="U349" s="4">
        <f>sala[[#This Row],[Tiempo de Preparación]]*24</f>
        <v>1.4666666666666666</v>
      </c>
      <c r="V349">
        <f>sala[[#This Row],[Cobrada]]*sala[[#This Row],[Monto Total de la Cuenta]]</f>
        <v>86</v>
      </c>
      <c r="W349" s="4">
        <f>sala[[#This Row],[Tiempo de Permanencia]]*24</f>
        <v>3.9500000000116415</v>
      </c>
    </row>
    <row r="350" spans="1:23" x14ac:dyDescent="0.25">
      <c r="A350">
        <v>13</v>
      </c>
      <c r="B350" s="1" t="s">
        <v>363</v>
      </c>
      <c r="C350">
        <v>1</v>
      </c>
      <c r="D350" s="2">
        <v>45020.158333333333</v>
      </c>
      <c r="E350" s="2">
        <v>45020.313194444447</v>
      </c>
      <c r="F350" s="1" t="s">
        <v>29</v>
      </c>
      <c r="G350" s="1" t="s">
        <v>20</v>
      </c>
      <c r="H350" s="1" t="s">
        <v>25</v>
      </c>
      <c r="I350">
        <v>40.630000000000003</v>
      </c>
      <c r="J350" s="1" t="s">
        <v>38</v>
      </c>
      <c r="K350">
        <v>349</v>
      </c>
      <c r="L350" s="1" t="s">
        <v>27</v>
      </c>
      <c r="M350" s="1">
        <f>SUMIF('cocina'!A:A,sala[[#This Row],[Número de Orden]],'cocina'!K:K)</f>
        <v>152</v>
      </c>
      <c r="N350" s="2">
        <f>sala[[#This Row],[Hora de Salida]]</f>
        <v>45020.313194444447</v>
      </c>
      <c r="O350" s="3">
        <f>IF(sala[[#This Row],[Estado de la Mesa]]="Ocupada",sala[[#This Row],[Hora de Salida]]-sala[[#This Row],[Hora de Llegada]]+15/(24*60),sala[[#This Row],[Hora de Salida]]-sala[[#This Row],[Hora de Llegada]])</f>
        <v>0.16527777778052646</v>
      </c>
      <c r="P350" s="3">
        <f>SUMIF('cocina'!A:A,sala[[#This Row],[Número de Orden]],'cocina'!H:H)/(24*60)</f>
        <v>5.9027777777777776E-2</v>
      </c>
      <c r="Q350" s="3">
        <f>IF((sala[[#This Row],[Tiempo de Permanencia]]-sala[[#This Row],[Tiempo de Preparación]])&gt;0,sala[[#This Row],[Tiempo de Permanencia]]-sala[[#This Row],[Tiempo de Preparación]],0)</f>
        <v>0.10625000000274869</v>
      </c>
      <c r="R350" s="10">
        <f>IF(sala[[#This Row],[Tiempo de degustación]]&gt;0,1,0)</f>
        <v>1</v>
      </c>
      <c r="S350" s="1" t="str">
        <f>WEEKDAY(sala[[#This Row],[Fecha de Factura]],11)&amp;". "&amp;TEXT(sala[[#This Row],[Fecha de Factura]],"dddd")</f>
        <v>2. martes</v>
      </c>
      <c r="T350" s="4">
        <f>SUMIF('cocina'!A:A,sala[[#This Row],[Número de Orden]],'cocina'!G:G)</f>
        <v>6</v>
      </c>
      <c r="U350" s="4">
        <f>sala[[#This Row],[Tiempo de Preparación]]*24</f>
        <v>1.4166666666666665</v>
      </c>
      <c r="V350">
        <f>sala[[#This Row],[Cobrada]]*sala[[#This Row],[Monto Total de la Cuenta]]</f>
        <v>152</v>
      </c>
      <c r="W350" s="4">
        <f>sala[[#This Row],[Tiempo de Permanencia]]*24</f>
        <v>3.9666666667326353</v>
      </c>
    </row>
    <row r="351" spans="1:23" x14ac:dyDescent="0.25">
      <c r="A351">
        <v>2</v>
      </c>
      <c r="B351" s="1" t="s">
        <v>364</v>
      </c>
      <c r="C351">
        <v>6</v>
      </c>
      <c r="D351" s="2">
        <v>45020.024305555555</v>
      </c>
      <c r="E351" s="2">
        <v>45020.124305555553</v>
      </c>
      <c r="F351" s="1" t="s">
        <v>29</v>
      </c>
      <c r="G351" s="1" t="s">
        <v>20</v>
      </c>
      <c r="H351" s="1" t="s">
        <v>15</v>
      </c>
      <c r="I351">
        <v>36.21</v>
      </c>
      <c r="J351" s="1" t="s">
        <v>16</v>
      </c>
      <c r="K351">
        <v>350</v>
      </c>
      <c r="L351" s="1" t="s">
        <v>22</v>
      </c>
      <c r="M351" s="1">
        <f>SUMIF('cocina'!A:A,sala[[#This Row],[Número de Orden]],'cocina'!K:K)</f>
        <v>143</v>
      </c>
      <c r="N351" s="2">
        <f>sala[[#This Row],[Hora de Salida]]</f>
        <v>45020.124305555553</v>
      </c>
      <c r="O351" s="3">
        <f>IF(sala[[#This Row],[Estado de la Mesa]]="Ocupada",sala[[#This Row],[Hora de Salida]]-sala[[#This Row],[Hora de Llegada]]+15/(24*60),sala[[#This Row],[Hora de Salida]]-sala[[#This Row],[Hora de Llegada]])</f>
        <v>9.9999999998544808E-2</v>
      </c>
      <c r="P351" s="3">
        <f>SUMIF('cocina'!A:A,sala[[#This Row],[Número de Orden]],'cocina'!H:H)/(24*60)</f>
        <v>7.5694444444444439E-2</v>
      </c>
      <c r="Q351" s="3">
        <f>IF((sala[[#This Row],[Tiempo de Permanencia]]-sala[[#This Row],[Tiempo de Preparación]])&gt;0,sala[[#This Row],[Tiempo de Permanencia]]-sala[[#This Row],[Tiempo de Preparación]],0)</f>
        <v>2.4305555554100369E-2</v>
      </c>
      <c r="R351" s="10">
        <f>IF(sala[[#This Row],[Tiempo de degustación]]&gt;0,1,0)</f>
        <v>1</v>
      </c>
      <c r="S351" s="1" t="str">
        <f>WEEKDAY(sala[[#This Row],[Fecha de Factura]],11)&amp;". "&amp;TEXT(sala[[#This Row],[Fecha de Factura]],"dddd")</f>
        <v>2. martes</v>
      </c>
      <c r="T351" s="4">
        <f>SUMIF('cocina'!A:A,sala[[#This Row],[Número de Orden]],'cocina'!G:G)</f>
        <v>5</v>
      </c>
      <c r="U351" s="4">
        <f>sala[[#This Row],[Tiempo de Preparación]]*24</f>
        <v>1.8166666666666664</v>
      </c>
      <c r="V351">
        <f>sala[[#This Row],[Cobrada]]*sala[[#This Row],[Monto Total de la Cuenta]]</f>
        <v>143</v>
      </c>
      <c r="W351" s="4">
        <f>sala[[#This Row],[Tiempo de Permanencia]]*24</f>
        <v>2.3999999999650754</v>
      </c>
    </row>
    <row r="352" spans="1:23" x14ac:dyDescent="0.25">
      <c r="A352">
        <v>1</v>
      </c>
      <c r="B352" s="1" t="s">
        <v>365</v>
      </c>
      <c r="C352">
        <v>6</v>
      </c>
      <c r="D352" s="2">
        <v>45020.161111111112</v>
      </c>
      <c r="E352" s="2">
        <v>45020.256249999999</v>
      </c>
      <c r="F352" s="1" t="s">
        <v>19</v>
      </c>
      <c r="G352" s="1" t="s">
        <v>20</v>
      </c>
      <c r="H352" s="1" t="s">
        <v>25</v>
      </c>
      <c r="I352">
        <v>48.93</v>
      </c>
      <c r="J352" s="1" t="s">
        <v>26</v>
      </c>
      <c r="K352">
        <v>351</v>
      </c>
      <c r="L352" s="1" t="s">
        <v>27</v>
      </c>
      <c r="M352" s="1">
        <f>SUMIF('cocina'!A:A,sala[[#This Row],[Número de Orden]],'cocina'!K:K)</f>
        <v>201</v>
      </c>
      <c r="N352" s="2">
        <f>sala[[#This Row],[Hora de Salida]]</f>
        <v>45020.256249999999</v>
      </c>
      <c r="O352" s="3">
        <f>IF(sala[[#This Row],[Estado de la Mesa]]="Ocupada",sala[[#This Row],[Hora de Salida]]-sala[[#This Row],[Hora de Llegada]]+15/(24*60),sala[[#This Row],[Hora de Salida]]-sala[[#This Row],[Hora de Llegada]])</f>
        <v>9.5138888886140194E-2</v>
      </c>
      <c r="P352" s="3">
        <f>SUMIF('cocina'!A:A,sala[[#This Row],[Número de Orden]],'cocina'!H:H)/(24*60)</f>
        <v>1.7361111111111112E-2</v>
      </c>
      <c r="Q352" s="3">
        <f>IF((sala[[#This Row],[Tiempo de Permanencia]]-sala[[#This Row],[Tiempo de Preparación]])&gt;0,sala[[#This Row],[Tiempo de Permanencia]]-sala[[#This Row],[Tiempo de Preparación]],0)</f>
        <v>7.7777777775029089E-2</v>
      </c>
      <c r="R352" s="10">
        <f>IF(sala[[#This Row],[Tiempo de degustación]]&gt;0,1,0)</f>
        <v>1</v>
      </c>
      <c r="S352" s="1" t="str">
        <f>WEEKDAY(sala[[#This Row],[Fecha de Factura]],11)&amp;". "&amp;TEXT(sala[[#This Row],[Fecha de Factura]],"dddd")</f>
        <v>2. martes</v>
      </c>
      <c r="T352" s="4">
        <f>SUMIF('cocina'!A:A,sala[[#This Row],[Número de Orden]],'cocina'!G:G)</f>
        <v>6</v>
      </c>
      <c r="U352" s="4">
        <f>sala[[#This Row],[Tiempo de Preparación]]*24</f>
        <v>0.41666666666666669</v>
      </c>
      <c r="V352">
        <f>sala[[#This Row],[Cobrada]]*sala[[#This Row],[Monto Total de la Cuenta]]</f>
        <v>201</v>
      </c>
      <c r="W352" s="4">
        <f>sala[[#This Row],[Tiempo de Permanencia]]*24</f>
        <v>2.2833333332673647</v>
      </c>
    </row>
    <row r="353" spans="1:23" x14ac:dyDescent="0.25">
      <c r="A353">
        <v>1</v>
      </c>
      <c r="B353" s="1" t="s">
        <v>49</v>
      </c>
      <c r="C353">
        <v>3</v>
      </c>
      <c r="D353" s="2">
        <v>45020.011805555558</v>
      </c>
      <c r="E353" s="2">
        <v>45020.120138888888</v>
      </c>
      <c r="F353" s="1" t="s">
        <v>13</v>
      </c>
      <c r="G353" s="1" t="s">
        <v>20</v>
      </c>
      <c r="H353" s="1" t="s">
        <v>21</v>
      </c>
      <c r="I353">
        <v>17.55</v>
      </c>
      <c r="J353" s="1" t="s">
        <v>16</v>
      </c>
      <c r="K353">
        <v>352</v>
      </c>
      <c r="L353" s="1" t="s">
        <v>30</v>
      </c>
      <c r="M353" s="1">
        <f>SUMIF('cocina'!A:A,sala[[#This Row],[Número de Orden]],'cocina'!K:K)</f>
        <v>99</v>
      </c>
      <c r="N353" s="2">
        <f>sala[[#This Row],[Hora de Salida]]</f>
        <v>45020.120138888888</v>
      </c>
      <c r="O353" s="3">
        <f>IF(sala[[#This Row],[Estado de la Mesa]]="Ocupada",sala[[#This Row],[Hora de Salida]]-sala[[#This Row],[Hora de Llegada]]+15/(24*60),sala[[#This Row],[Hora de Salida]]-sala[[#This Row],[Hora de Llegada]])</f>
        <v>0.10833333332993789</v>
      </c>
      <c r="P353" s="3">
        <f>SUMIF('cocina'!A:A,sala[[#This Row],[Número de Orden]],'cocina'!H:H)/(24*60)</f>
        <v>4.8611111111111112E-3</v>
      </c>
      <c r="Q353" s="3">
        <f>IF((sala[[#This Row],[Tiempo de Permanencia]]-sala[[#This Row],[Tiempo de Preparación]])&gt;0,sala[[#This Row],[Tiempo de Permanencia]]-sala[[#This Row],[Tiempo de Preparación]],0)</f>
        <v>0.10347222221882678</v>
      </c>
      <c r="R353" s="10">
        <f>IF(sala[[#This Row],[Tiempo de degustación]]&gt;0,1,0)</f>
        <v>1</v>
      </c>
      <c r="S353" s="1" t="str">
        <f>WEEKDAY(sala[[#This Row],[Fecha de Factura]],11)&amp;". "&amp;TEXT(sala[[#This Row],[Fecha de Factura]],"dddd")</f>
        <v>2. martes</v>
      </c>
      <c r="T353" s="4">
        <f>SUMIF('cocina'!A:A,sala[[#This Row],[Número de Orden]],'cocina'!G:G)</f>
        <v>3</v>
      </c>
      <c r="U353" s="4">
        <f>sala[[#This Row],[Tiempo de Preparación]]*24</f>
        <v>0.11666666666666667</v>
      </c>
      <c r="V353">
        <f>sala[[#This Row],[Cobrada]]*sala[[#This Row],[Monto Total de la Cuenta]]</f>
        <v>99</v>
      </c>
      <c r="W353" s="4">
        <f>sala[[#This Row],[Tiempo de Permanencia]]*24</f>
        <v>2.5999999999185093</v>
      </c>
    </row>
    <row r="354" spans="1:23" x14ac:dyDescent="0.25">
      <c r="A354">
        <v>7</v>
      </c>
      <c r="B354" s="1" t="s">
        <v>366</v>
      </c>
      <c r="C354">
        <v>5</v>
      </c>
      <c r="D354" s="2">
        <v>45020.156944444447</v>
      </c>
      <c r="E354" s="2">
        <v>45020.316666666666</v>
      </c>
      <c r="F354" s="1" t="s">
        <v>29</v>
      </c>
      <c r="G354" s="1" t="s">
        <v>35</v>
      </c>
      <c r="H354" s="1" t="s">
        <v>25</v>
      </c>
      <c r="I354">
        <v>27.37</v>
      </c>
      <c r="J354" s="1" t="s">
        <v>16</v>
      </c>
      <c r="K354">
        <v>353</v>
      </c>
      <c r="L354" s="1" t="s">
        <v>27</v>
      </c>
      <c r="M354" s="1">
        <f>SUMIF('cocina'!A:A,sala[[#This Row],[Número de Orden]],'cocina'!K:K)</f>
        <v>212</v>
      </c>
      <c r="N354" s="2">
        <f>sala[[#This Row],[Hora de Salida]]</f>
        <v>45020.316666666666</v>
      </c>
      <c r="O354" s="3">
        <f>IF(sala[[#This Row],[Estado de la Mesa]]="Ocupada",sala[[#This Row],[Hora de Salida]]-sala[[#This Row],[Hora de Llegada]]+15/(24*60),sala[[#This Row],[Hora de Salida]]-sala[[#This Row],[Hora de Llegada]])</f>
        <v>0.15972222221898846</v>
      </c>
      <c r="P354" s="3">
        <f>SUMIF('cocina'!A:A,sala[[#This Row],[Número de Orden]],'cocina'!H:H)/(24*60)</f>
        <v>8.8888888888888892E-2</v>
      </c>
      <c r="Q354" s="3">
        <f>IF((sala[[#This Row],[Tiempo de Permanencia]]-sala[[#This Row],[Tiempo de Preparación]])&gt;0,sala[[#This Row],[Tiempo de Permanencia]]-sala[[#This Row],[Tiempo de Preparación]],0)</f>
        <v>7.0833333330099571E-2</v>
      </c>
      <c r="R354" s="10">
        <f>IF(sala[[#This Row],[Tiempo de degustación]]&gt;0,1,0)</f>
        <v>1</v>
      </c>
      <c r="S354" s="1" t="str">
        <f>WEEKDAY(sala[[#This Row],[Fecha de Factura]],11)&amp;". "&amp;TEXT(sala[[#This Row],[Fecha de Factura]],"dddd")</f>
        <v>2. martes</v>
      </c>
      <c r="T354" s="4">
        <f>SUMIF('cocina'!A:A,sala[[#This Row],[Número de Orden]],'cocina'!G:G)</f>
        <v>7</v>
      </c>
      <c r="U354" s="4">
        <f>sala[[#This Row],[Tiempo de Preparación]]*24</f>
        <v>2.1333333333333333</v>
      </c>
      <c r="V354">
        <f>sala[[#This Row],[Cobrada]]*sala[[#This Row],[Monto Total de la Cuenta]]</f>
        <v>212</v>
      </c>
      <c r="W354" s="4">
        <f>sala[[#This Row],[Tiempo de Permanencia]]*24</f>
        <v>3.8333333332557231</v>
      </c>
    </row>
    <row r="355" spans="1:23" x14ac:dyDescent="0.25">
      <c r="A355">
        <v>12</v>
      </c>
      <c r="B355" s="1" t="s">
        <v>367</v>
      </c>
      <c r="C355">
        <v>6</v>
      </c>
      <c r="D355" s="2">
        <v>45020.018055555556</v>
      </c>
      <c r="E355" s="2">
        <v>45020.14166666667</v>
      </c>
      <c r="F355" s="1" t="s">
        <v>29</v>
      </c>
      <c r="G355" s="1" t="s">
        <v>20</v>
      </c>
      <c r="H355" s="1" t="s">
        <v>25</v>
      </c>
      <c r="I355">
        <v>29.58</v>
      </c>
      <c r="J355" s="1" t="s">
        <v>38</v>
      </c>
      <c r="K355">
        <v>354</v>
      </c>
      <c r="L355" s="1" t="s">
        <v>30</v>
      </c>
      <c r="M355" s="1">
        <f>SUMIF('cocina'!A:A,sala[[#This Row],[Número de Orden]],'cocina'!K:K)</f>
        <v>181</v>
      </c>
      <c r="N355" s="2">
        <f>sala[[#This Row],[Hora de Salida]]</f>
        <v>45020.14166666667</v>
      </c>
      <c r="O355" s="3">
        <f>IF(sala[[#This Row],[Estado de la Mesa]]="Ocupada",sala[[#This Row],[Hora de Salida]]-sala[[#This Row],[Hora de Llegada]]+15/(24*60),sala[[#This Row],[Hora de Salida]]-sala[[#This Row],[Hora de Llegada]])</f>
        <v>0.13402777778052646</v>
      </c>
      <c r="P355" s="3">
        <f>SUMIF('cocina'!A:A,sala[[#This Row],[Número de Orden]],'cocina'!H:H)/(24*60)</f>
        <v>9.5138888888888884E-2</v>
      </c>
      <c r="Q355" s="3">
        <f>IF((sala[[#This Row],[Tiempo de Permanencia]]-sala[[#This Row],[Tiempo de Preparación]])&gt;0,sala[[#This Row],[Tiempo de Permanencia]]-sala[[#This Row],[Tiempo de Preparación]],0)</f>
        <v>3.888888889163758E-2</v>
      </c>
      <c r="R355" s="10">
        <f>IF(sala[[#This Row],[Tiempo de degustación]]&gt;0,1,0)</f>
        <v>1</v>
      </c>
      <c r="S355" s="1" t="str">
        <f>WEEKDAY(sala[[#This Row],[Fecha de Factura]],11)&amp;". "&amp;TEXT(sala[[#This Row],[Fecha de Factura]],"dddd")</f>
        <v>2. martes</v>
      </c>
      <c r="T355" s="4">
        <f>SUMIF('cocina'!A:A,sala[[#This Row],[Número de Orden]],'cocina'!G:G)</f>
        <v>8</v>
      </c>
      <c r="U355" s="4">
        <f>sala[[#This Row],[Tiempo de Preparación]]*24</f>
        <v>2.2833333333333332</v>
      </c>
      <c r="V355">
        <f>sala[[#This Row],[Cobrada]]*sala[[#This Row],[Monto Total de la Cuenta]]</f>
        <v>181</v>
      </c>
      <c r="W355" s="4">
        <f>sala[[#This Row],[Tiempo de Permanencia]]*24</f>
        <v>3.2166666667326353</v>
      </c>
    </row>
    <row r="356" spans="1:23" x14ac:dyDescent="0.25">
      <c r="A356">
        <v>4</v>
      </c>
      <c r="B356" s="1" t="s">
        <v>162</v>
      </c>
      <c r="C356">
        <v>4</v>
      </c>
      <c r="D356" s="2">
        <v>45020.070138888892</v>
      </c>
      <c r="E356" s="2">
        <v>45020.213194444441</v>
      </c>
      <c r="F356" s="1" t="s">
        <v>29</v>
      </c>
      <c r="G356" s="1" t="s">
        <v>20</v>
      </c>
      <c r="H356" s="1" t="s">
        <v>25</v>
      </c>
      <c r="I356">
        <v>30.53</v>
      </c>
      <c r="J356" s="1" t="s">
        <v>16</v>
      </c>
      <c r="K356">
        <v>355</v>
      </c>
      <c r="L356" s="1" t="s">
        <v>17</v>
      </c>
      <c r="M356" s="1">
        <f>SUMIF('cocina'!A:A,sala[[#This Row],[Número de Orden]],'cocina'!K:K)</f>
        <v>26</v>
      </c>
      <c r="N356" s="2">
        <f>sala[[#This Row],[Hora de Salida]]</f>
        <v>45020.213194444441</v>
      </c>
      <c r="O356" s="3">
        <f>IF(sala[[#This Row],[Estado de la Mesa]]="Ocupada",sala[[#This Row],[Hora de Salida]]-sala[[#This Row],[Hora de Llegada]]+15/(24*60),sala[[#This Row],[Hora de Salida]]-sala[[#This Row],[Hora de Llegada]])</f>
        <v>0.14305555554892635</v>
      </c>
      <c r="P356" s="3">
        <f>SUMIF('cocina'!A:A,sala[[#This Row],[Número de Orden]],'cocina'!H:H)/(24*60)</f>
        <v>4.8611111111111112E-3</v>
      </c>
      <c r="Q356" s="3">
        <f>IF((sala[[#This Row],[Tiempo de Permanencia]]-sala[[#This Row],[Tiempo de Preparación]])&gt;0,sala[[#This Row],[Tiempo de Permanencia]]-sala[[#This Row],[Tiempo de Preparación]],0)</f>
        <v>0.13819444443781523</v>
      </c>
      <c r="R356" s="10">
        <f>IF(sala[[#This Row],[Tiempo de degustación]]&gt;0,1,0)</f>
        <v>1</v>
      </c>
      <c r="S356" s="1" t="str">
        <f>WEEKDAY(sala[[#This Row],[Fecha de Factura]],11)&amp;". "&amp;TEXT(sala[[#This Row],[Fecha de Factura]],"dddd")</f>
        <v>2. martes</v>
      </c>
      <c r="T356" s="4">
        <f>SUMIF('cocina'!A:A,sala[[#This Row],[Número de Orden]],'cocina'!G:G)</f>
        <v>1</v>
      </c>
      <c r="U356" s="4">
        <f>sala[[#This Row],[Tiempo de Preparación]]*24</f>
        <v>0.11666666666666667</v>
      </c>
      <c r="V356">
        <f>sala[[#This Row],[Cobrada]]*sala[[#This Row],[Monto Total de la Cuenta]]</f>
        <v>26</v>
      </c>
      <c r="W356" s="4">
        <f>sala[[#This Row],[Tiempo de Permanencia]]*24</f>
        <v>3.4333333331742324</v>
      </c>
    </row>
    <row r="357" spans="1:23" x14ac:dyDescent="0.25">
      <c r="A357">
        <v>1</v>
      </c>
      <c r="B357" s="1" t="s">
        <v>368</v>
      </c>
      <c r="C357">
        <v>1</v>
      </c>
      <c r="D357" s="2">
        <v>45020.008333333331</v>
      </c>
      <c r="E357" s="2">
        <v>45020.095833333333</v>
      </c>
      <c r="F357" s="1" t="s">
        <v>13</v>
      </c>
      <c r="G357" s="1" t="s">
        <v>20</v>
      </c>
      <c r="H357" s="1" t="s">
        <v>25</v>
      </c>
      <c r="I357">
        <v>28.92</v>
      </c>
      <c r="J357" s="1" t="s">
        <v>38</v>
      </c>
      <c r="K357">
        <v>356</v>
      </c>
      <c r="L357" s="1" t="s">
        <v>27</v>
      </c>
      <c r="M357" s="1">
        <f>SUMIF('cocina'!A:A,sala[[#This Row],[Número de Orden]],'cocina'!K:K)</f>
        <v>36</v>
      </c>
      <c r="N357" s="2">
        <f>sala[[#This Row],[Hora de Salida]]</f>
        <v>45020.095833333333</v>
      </c>
      <c r="O357" s="3">
        <f>IF(sala[[#This Row],[Estado de la Mesa]]="Ocupada",sala[[#This Row],[Hora de Salida]]-sala[[#This Row],[Hora de Llegada]]+15/(24*60),sala[[#This Row],[Hora de Salida]]-sala[[#This Row],[Hora de Llegada]])</f>
        <v>9.7916666668121863E-2</v>
      </c>
      <c r="P357" s="3">
        <f>SUMIF('cocina'!A:A,sala[[#This Row],[Número de Orden]],'cocina'!H:H)/(24*60)</f>
        <v>4.8611111111111112E-3</v>
      </c>
      <c r="Q357" s="3">
        <f>IF((sala[[#This Row],[Tiempo de Permanencia]]-sala[[#This Row],[Tiempo de Preparación]])&gt;0,sala[[#This Row],[Tiempo de Permanencia]]-sala[[#This Row],[Tiempo de Preparación]],0)</f>
        <v>9.3055555557010755E-2</v>
      </c>
      <c r="R357" s="10">
        <f>IF(sala[[#This Row],[Tiempo de degustación]]&gt;0,1,0)</f>
        <v>1</v>
      </c>
      <c r="S357" s="1" t="str">
        <f>WEEKDAY(sala[[#This Row],[Fecha de Factura]],11)&amp;". "&amp;TEXT(sala[[#This Row],[Fecha de Factura]],"dddd")</f>
        <v>2. martes</v>
      </c>
      <c r="T357" s="4">
        <f>SUMIF('cocina'!A:A,sala[[#This Row],[Número de Orden]],'cocina'!G:G)</f>
        <v>2</v>
      </c>
      <c r="U357" s="4">
        <f>sala[[#This Row],[Tiempo de Preparación]]*24</f>
        <v>0.11666666666666667</v>
      </c>
      <c r="V357">
        <f>sala[[#This Row],[Cobrada]]*sala[[#This Row],[Monto Total de la Cuenta]]</f>
        <v>36</v>
      </c>
      <c r="W357" s="4">
        <f>sala[[#This Row],[Tiempo de Permanencia]]*24</f>
        <v>2.3500000000349246</v>
      </c>
    </row>
    <row r="358" spans="1:23" x14ac:dyDescent="0.25">
      <c r="A358">
        <v>17</v>
      </c>
      <c r="B358" s="1" t="s">
        <v>369</v>
      </c>
      <c r="C358">
        <v>2</v>
      </c>
      <c r="D358" s="2">
        <v>45020.054861111108</v>
      </c>
      <c r="E358" s="2">
        <v>45020.18472222222</v>
      </c>
      <c r="F358" s="1" t="s">
        <v>13</v>
      </c>
      <c r="G358" s="1" t="s">
        <v>20</v>
      </c>
      <c r="H358" s="1" t="s">
        <v>15</v>
      </c>
      <c r="I358">
        <v>26.87</v>
      </c>
      <c r="J358" s="1" t="s">
        <v>38</v>
      </c>
      <c r="K358">
        <v>357</v>
      </c>
      <c r="L358" s="1" t="s">
        <v>57</v>
      </c>
      <c r="M358" s="1">
        <f>SUMIF('cocina'!A:A,sala[[#This Row],[Número de Orden]],'cocina'!K:K)</f>
        <v>168</v>
      </c>
      <c r="N358" s="2">
        <f>sala[[#This Row],[Hora de Salida]]</f>
        <v>45020.18472222222</v>
      </c>
      <c r="O358" s="3">
        <f>IF(sala[[#This Row],[Estado de la Mesa]]="Ocupada",sala[[#This Row],[Hora de Salida]]-sala[[#This Row],[Hora de Llegada]]+15/(24*60),sala[[#This Row],[Hora de Salida]]-sala[[#This Row],[Hora de Llegada]])</f>
        <v>0.14027777777907127</v>
      </c>
      <c r="P358" s="3">
        <f>SUMIF('cocina'!A:A,sala[[#This Row],[Número de Orden]],'cocina'!H:H)/(24*60)</f>
        <v>6.6666666666666666E-2</v>
      </c>
      <c r="Q358" s="3">
        <f>IF((sala[[#This Row],[Tiempo de Permanencia]]-sala[[#This Row],[Tiempo de Preparación]])&gt;0,sala[[#This Row],[Tiempo de Permanencia]]-sala[[#This Row],[Tiempo de Preparación]],0)</f>
        <v>7.3611111112404606E-2</v>
      </c>
      <c r="R358" s="10">
        <f>IF(sala[[#This Row],[Tiempo de degustación]]&gt;0,1,0)</f>
        <v>1</v>
      </c>
      <c r="S358" s="1" t="str">
        <f>WEEKDAY(sala[[#This Row],[Fecha de Factura]],11)&amp;". "&amp;TEXT(sala[[#This Row],[Fecha de Factura]],"dddd")</f>
        <v>2. martes</v>
      </c>
      <c r="T358" s="4">
        <f>SUMIF('cocina'!A:A,sala[[#This Row],[Número de Orden]],'cocina'!G:G)</f>
        <v>7</v>
      </c>
      <c r="U358" s="4">
        <f>sala[[#This Row],[Tiempo de Preparación]]*24</f>
        <v>1.6</v>
      </c>
      <c r="V358">
        <f>sala[[#This Row],[Cobrada]]*sala[[#This Row],[Monto Total de la Cuenta]]</f>
        <v>168</v>
      </c>
      <c r="W358" s="4">
        <f>sala[[#This Row],[Tiempo de Permanencia]]*24</f>
        <v>3.3666666666977108</v>
      </c>
    </row>
    <row r="359" spans="1:23" x14ac:dyDescent="0.25">
      <c r="A359">
        <v>13</v>
      </c>
      <c r="B359" s="1" t="s">
        <v>307</v>
      </c>
      <c r="C359">
        <v>5</v>
      </c>
      <c r="D359" s="2">
        <v>45020.109027777777</v>
      </c>
      <c r="E359" s="2">
        <v>45020.247916666667</v>
      </c>
      <c r="F359" s="1" t="s">
        <v>29</v>
      </c>
      <c r="G359" s="1" t="s">
        <v>35</v>
      </c>
      <c r="H359" s="1" t="s">
        <v>25</v>
      </c>
      <c r="I359">
        <v>42.1</v>
      </c>
      <c r="J359" s="1" t="s">
        <v>16</v>
      </c>
      <c r="K359">
        <v>358</v>
      </c>
      <c r="L359" s="1" t="s">
        <v>44</v>
      </c>
      <c r="M359" s="1">
        <f>SUMIF('cocina'!A:A,sala[[#This Row],[Número de Orden]],'cocina'!K:K)</f>
        <v>166</v>
      </c>
      <c r="N359" s="2">
        <f>sala[[#This Row],[Hora de Salida]]</f>
        <v>45020.247916666667</v>
      </c>
      <c r="O359" s="3">
        <f>IF(sala[[#This Row],[Estado de la Mesa]]="Ocupada",sala[[#This Row],[Hora de Salida]]-sala[[#This Row],[Hora de Llegada]]+15/(24*60),sala[[#This Row],[Hora de Salida]]-sala[[#This Row],[Hora de Llegada]])</f>
        <v>0.13888888889050577</v>
      </c>
      <c r="P359" s="3">
        <f>SUMIF('cocina'!A:A,sala[[#This Row],[Número de Orden]],'cocina'!H:H)/(24*60)</f>
        <v>0.10555555555555556</v>
      </c>
      <c r="Q359" s="3">
        <f>IF((sala[[#This Row],[Tiempo de Permanencia]]-sala[[#This Row],[Tiempo de Preparación]])&gt;0,sala[[#This Row],[Tiempo de Permanencia]]-sala[[#This Row],[Tiempo de Preparación]],0)</f>
        <v>3.3333333334950213E-2</v>
      </c>
      <c r="R359" s="10">
        <f>IF(sala[[#This Row],[Tiempo de degustación]]&gt;0,1,0)</f>
        <v>1</v>
      </c>
      <c r="S359" s="1" t="str">
        <f>WEEKDAY(sala[[#This Row],[Fecha de Factura]],11)&amp;". "&amp;TEXT(sala[[#This Row],[Fecha de Factura]],"dddd")</f>
        <v>2. martes</v>
      </c>
      <c r="T359" s="4">
        <f>SUMIF('cocina'!A:A,sala[[#This Row],[Número de Orden]],'cocina'!G:G)</f>
        <v>8</v>
      </c>
      <c r="U359" s="4">
        <f>sala[[#This Row],[Tiempo de Preparación]]*24</f>
        <v>2.5333333333333332</v>
      </c>
      <c r="V359">
        <f>sala[[#This Row],[Cobrada]]*sala[[#This Row],[Monto Total de la Cuenta]]</f>
        <v>166</v>
      </c>
      <c r="W359" s="4">
        <f>sala[[#This Row],[Tiempo de Permanencia]]*24</f>
        <v>3.3333333333721384</v>
      </c>
    </row>
    <row r="360" spans="1:23" x14ac:dyDescent="0.25">
      <c r="A360">
        <v>11</v>
      </c>
      <c r="B360" s="1" t="s">
        <v>154</v>
      </c>
      <c r="C360">
        <v>2</v>
      </c>
      <c r="D360" s="2">
        <v>45020.02847222222</v>
      </c>
      <c r="E360" s="2">
        <v>45020.173611111109</v>
      </c>
      <c r="F360" s="1" t="s">
        <v>24</v>
      </c>
      <c r="G360" s="1" t="s">
        <v>14</v>
      </c>
      <c r="H360" s="1" t="s">
        <v>25</v>
      </c>
      <c r="I360">
        <v>12.2</v>
      </c>
      <c r="J360" s="1" t="s">
        <v>16</v>
      </c>
      <c r="K360">
        <v>359</v>
      </c>
      <c r="L360" s="1" t="s">
        <v>33</v>
      </c>
      <c r="M360" s="1">
        <f>SUMIF('cocina'!A:A,sala[[#This Row],[Número de Orden]],'cocina'!K:K)</f>
        <v>190</v>
      </c>
      <c r="N360" s="2">
        <f>sala[[#This Row],[Hora de Salida]]</f>
        <v>45020.173611111109</v>
      </c>
      <c r="O360" s="3">
        <f>IF(sala[[#This Row],[Estado de la Mesa]]="Ocupada",sala[[#This Row],[Hora de Salida]]-sala[[#This Row],[Hora de Llegada]]+15/(24*60),sala[[#This Row],[Hora de Salida]]-sala[[#This Row],[Hora de Llegada]])</f>
        <v>0.14513888888905058</v>
      </c>
      <c r="P360" s="3">
        <f>SUMIF('cocina'!A:A,sala[[#This Row],[Número de Orden]],'cocina'!H:H)/(24*60)</f>
        <v>0.10069444444444445</v>
      </c>
      <c r="Q360" s="3">
        <f>IF((sala[[#This Row],[Tiempo de Permanencia]]-sala[[#This Row],[Tiempo de Preparación]])&gt;0,sala[[#This Row],[Tiempo de Permanencia]]-sala[[#This Row],[Tiempo de Preparación]],0)</f>
        <v>4.4444444444606129E-2</v>
      </c>
      <c r="R360" s="10">
        <f>IF(sala[[#This Row],[Tiempo de degustación]]&gt;0,1,0)</f>
        <v>1</v>
      </c>
      <c r="S360" s="1" t="str">
        <f>WEEKDAY(sala[[#This Row],[Fecha de Factura]],11)&amp;". "&amp;TEXT(sala[[#This Row],[Fecha de Factura]],"dddd")</f>
        <v>2. martes</v>
      </c>
      <c r="T360" s="4">
        <f>SUMIF('cocina'!A:A,sala[[#This Row],[Número de Orden]],'cocina'!G:G)</f>
        <v>7</v>
      </c>
      <c r="U360" s="4">
        <f>sala[[#This Row],[Tiempo de Preparación]]*24</f>
        <v>2.416666666666667</v>
      </c>
      <c r="V360">
        <f>sala[[#This Row],[Cobrada]]*sala[[#This Row],[Monto Total de la Cuenta]]</f>
        <v>190</v>
      </c>
      <c r="W360" s="4">
        <f>sala[[#This Row],[Tiempo de Permanencia]]*24</f>
        <v>3.4833333333372138</v>
      </c>
    </row>
    <row r="361" spans="1:23" x14ac:dyDescent="0.25">
      <c r="A361">
        <v>16</v>
      </c>
      <c r="B361" s="1" t="s">
        <v>370</v>
      </c>
      <c r="C361">
        <v>3</v>
      </c>
      <c r="D361" s="2">
        <v>45020.048611111109</v>
      </c>
      <c r="E361" s="2">
        <v>45020.206944444442</v>
      </c>
      <c r="F361" s="1" t="s">
        <v>13</v>
      </c>
      <c r="G361" s="1" t="s">
        <v>14</v>
      </c>
      <c r="H361" s="1" t="s">
        <v>25</v>
      </c>
      <c r="I361">
        <v>39.26</v>
      </c>
      <c r="J361" s="1" t="s">
        <v>38</v>
      </c>
      <c r="K361">
        <v>360</v>
      </c>
      <c r="L361" s="1" t="s">
        <v>33</v>
      </c>
      <c r="M361" s="1">
        <f>SUMIF('cocina'!A:A,sala[[#This Row],[Número de Orden]],'cocina'!K:K)</f>
        <v>233</v>
      </c>
      <c r="N361" s="2">
        <f>sala[[#This Row],[Hora de Salida]]</f>
        <v>45020.206944444442</v>
      </c>
      <c r="O361" s="3">
        <f>IF(sala[[#This Row],[Estado de la Mesa]]="Ocupada",sala[[#This Row],[Hora de Salida]]-sala[[#This Row],[Hora de Llegada]]+15/(24*60),sala[[#This Row],[Hora de Salida]]-sala[[#This Row],[Hora de Llegada]])</f>
        <v>0.16874999999951493</v>
      </c>
      <c r="P361" s="3">
        <f>SUMIF('cocina'!A:A,sala[[#This Row],[Número de Orden]],'cocina'!H:H)/(24*60)</f>
        <v>0.11041666666666666</v>
      </c>
      <c r="Q361" s="3">
        <f>IF((sala[[#This Row],[Tiempo de Permanencia]]-sala[[#This Row],[Tiempo de Preparación]])&gt;0,sala[[#This Row],[Tiempo de Permanencia]]-sala[[#This Row],[Tiempo de Preparación]],0)</f>
        <v>5.8333333332848264E-2</v>
      </c>
      <c r="R361" s="10">
        <f>IF(sala[[#This Row],[Tiempo de degustación]]&gt;0,1,0)</f>
        <v>1</v>
      </c>
      <c r="S361" s="1" t="str">
        <f>WEEKDAY(sala[[#This Row],[Fecha de Factura]],11)&amp;". "&amp;TEXT(sala[[#This Row],[Fecha de Factura]],"dddd")</f>
        <v>2. martes</v>
      </c>
      <c r="T361" s="4">
        <f>SUMIF('cocina'!A:A,sala[[#This Row],[Número de Orden]],'cocina'!G:G)</f>
        <v>8</v>
      </c>
      <c r="U361" s="4">
        <f>sala[[#This Row],[Tiempo de Preparación]]*24</f>
        <v>2.65</v>
      </c>
      <c r="V361">
        <f>sala[[#This Row],[Cobrada]]*sala[[#This Row],[Monto Total de la Cuenta]]</f>
        <v>233</v>
      </c>
      <c r="W361" s="4">
        <f>sala[[#This Row],[Tiempo de Permanencia]]*24</f>
        <v>4.0499999999883585</v>
      </c>
    </row>
    <row r="362" spans="1:23" x14ac:dyDescent="0.25">
      <c r="A362">
        <v>16</v>
      </c>
      <c r="B362" s="1" t="s">
        <v>371</v>
      </c>
      <c r="C362">
        <v>1</v>
      </c>
      <c r="D362" s="2">
        <v>45020.078472222223</v>
      </c>
      <c r="E362" s="2">
        <v>45020.227777777778</v>
      </c>
      <c r="F362" s="1" t="s">
        <v>24</v>
      </c>
      <c r="G362" s="1" t="s">
        <v>35</v>
      </c>
      <c r="H362" s="1" t="s">
        <v>21</v>
      </c>
      <c r="I362">
        <v>41.73</v>
      </c>
      <c r="J362" s="1" t="s">
        <v>26</v>
      </c>
      <c r="K362">
        <v>361</v>
      </c>
      <c r="L362" s="1" t="s">
        <v>22</v>
      </c>
      <c r="M362" s="1">
        <f>SUMIF('cocina'!A:A,sala[[#This Row],[Número de Orden]],'cocina'!K:K)</f>
        <v>101</v>
      </c>
      <c r="N362" s="2">
        <f>sala[[#This Row],[Hora de Salida]]</f>
        <v>45020.227777777778</v>
      </c>
      <c r="O362" s="3">
        <f>IF(sala[[#This Row],[Estado de la Mesa]]="Ocupada",sala[[#This Row],[Hora de Salida]]-sala[[#This Row],[Hora de Llegada]]+15/(24*60),sala[[#This Row],[Hora de Salida]]-sala[[#This Row],[Hora de Llegada]])</f>
        <v>0.14930555555474712</v>
      </c>
      <c r="P362" s="3">
        <f>SUMIF('cocina'!A:A,sala[[#This Row],[Número de Orden]],'cocina'!H:H)/(24*60)</f>
        <v>7.7777777777777779E-2</v>
      </c>
      <c r="Q362" s="3">
        <f>IF((sala[[#This Row],[Tiempo de Permanencia]]-sala[[#This Row],[Tiempo de Preparación]])&gt;0,sala[[#This Row],[Tiempo de Permanencia]]-sala[[#This Row],[Tiempo de Preparación]],0)</f>
        <v>7.1527777776969337E-2</v>
      </c>
      <c r="R362" s="10">
        <f>IF(sala[[#This Row],[Tiempo de degustación]]&gt;0,1,0)</f>
        <v>1</v>
      </c>
      <c r="S362" s="1" t="str">
        <f>WEEKDAY(sala[[#This Row],[Fecha de Factura]],11)&amp;". "&amp;TEXT(sala[[#This Row],[Fecha de Factura]],"dddd")</f>
        <v>2. martes</v>
      </c>
      <c r="T362" s="4">
        <f>SUMIF('cocina'!A:A,sala[[#This Row],[Número de Orden]],'cocina'!G:G)</f>
        <v>4</v>
      </c>
      <c r="U362" s="4">
        <f>sala[[#This Row],[Tiempo de Preparación]]*24</f>
        <v>1.8666666666666667</v>
      </c>
      <c r="V362">
        <f>sala[[#This Row],[Cobrada]]*sala[[#This Row],[Monto Total de la Cuenta]]</f>
        <v>101</v>
      </c>
      <c r="W362" s="4">
        <f>sala[[#This Row],[Tiempo de Permanencia]]*24</f>
        <v>3.5833333333139308</v>
      </c>
    </row>
    <row r="363" spans="1:23" x14ac:dyDescent="0.25">
      <c r="A363">
        <v>15</v>
      </c>
      <c r="B363" s="1" t="s">
        <v>222</v>
      </c>
      <c r="C363">
        <v>2</v>
      </c>
      <c r="D363" s="2">
        <v>45020.085416666669</v>
      </c>
      <c r="E363" s="2">
        <v>45020.249305555553</v>
      </c>
      <c r="F363" s="1" t="s">
        <v>19</v>
      </c>
      <c r="G363" s="1" t="s">
        <v>14</v>
      </c>
      <c r="H363" s="1" t="s">
        <v>25</v>
      </c>
      <c r="I363">
        <v>47.21</v>
      </c>
      <c r="J363" s="1" t="s">
        <v>26</v>
      </c>
      <c r="K363">
        <v>362</v>
      </c>
      <c r="L363" s="1" t="s">
        <v>44</v>
      </c>
      <c r="M363" s="1">
        <f>SUMIF('cocina'!A:A,sala[[#This Row],[Número de Orden]],'cocina'!K:K)</f>
        <v>62</v>
      </c>
      <c r="N363" s="2">
        <f>sala[[#This Row],[Hora de Salida]]</f>
        <v>45020.249305555553</v>
      </c>
      <c r="O363" s="3">
        <f>IF(sala[[#This Row],[Estado de la Mesa]]="Ocupada",sala[[#This Row],[Hora de Salida]]-sala[[#This Row],[Hora de Llegada]]+15/(24*60),sala[[#This Row],[Hora de Salida]]-sala[[#This Row],[Hora de Llegada]])</f>
        <v>0.163888888884685</v>
      </c>
      <c r="P363" s="3">
        <f>SUMIF('cocina'!A:A,sala[[#This Row],[Número de Orden]],'cocina'!H:H)/(24*60)</f>
        <v>8.5416666666666669E-2</v>
      </c>
      <c r="Q363" s="3">
        <f>IF((sala[[#This Row],[Tiempo de Permanencia]]-sala[[#This Row],[Tiempo de Preparación]])&gt;0,sala[[#This Row],[Tiempo de Permanencia]]-sala[[#This Row],[Tiempo de Preparación]],0)</f>
        <v>7.8472222218018334E-2</v>
      </c>
      <c r="R363" s="10">
        <f>IF(sala[[#This Row],[Tiempo de degustación]]&gt;0,1,0)</f>
        <v>1</v>
      </c>
      <c r="S363" s="1" t="str">
        <f>WEEKDAY(sala[[#This Row],[Fecha de Factura]],11)&amp;". "&amp;TEXT(sala[[#This Row],[Fecha de Factura]],"dddd")</f>
        <v>2. martes</v>
      </c>
      <c r="T363" s="4">
        <f>SUMIF('cocina'!A:A,sala[[#This Row],[Número de Orden]],'cocina'!G:G)</f>
        <v>3</v>
      </c>
      <c r="U363" s="4">
        <f>sala[[#This Row],[Tiempo de Preparación]]*24</f>
        <v>2.0499999999999998</v>
      </c>
      <c r="V363">
        <f>sala[[#This Row],[Cobrada]]*sala[[#This Row],[Monto Total de la Cuenta]]</f>
        <v>62</v>
      </c>
      <c r="W363" s="4">
        <f>sala[[#This Row],[Tiempo de Permanencia]]*24</f>
        <v>3.9333333332324401</v>
      </c>
    </row>
    <row r="364" spans="1:23" x14ac:dyDescent="0.25">
      <c r="A364">
        <v>5</v>
      </c>
      <c r="B364" s="1" t="s">
        <v>372</v>
      </c>
      <c r="C364">
        <v>2</v>
      </c>
      <c r="D364" s="2">
        <v>45020.073611111111</v>
      </c>
      <c r="E364" s="2">
        <v>45020.145138888889</v>
      </c>
      <c r="F364" s="1" t="s">
        <v>13</v>
      </c>
      <c r="G364" s="1" t="s">
        <v>14</v>
      </c>
      <c r="H364" s="1" t="s">
        <v>25</v>
      </c>
      <c r="I364">
        <v>49.02</v>
      </c>
      <c r="J364" s="1" t="s">
        <v>38</v>
      </c>
      <c r="K364">
        <v>363</v>
      </c>
      <c r="L364" s="1" t="s">
        <v>27</v>
      </c>
      <c r="M364" s="1">
        <f>SUMIF('cocina'!A:A,sala[[#This Row],[Número de Orden]],'cocina'!K:K)</f>
        <v>240</v>
      </c>
      <c r="N364" s="2">
        <f>sala[[#This Row],[Hora de Salida]]</f>
        <v>45020.145138888889</v>
      </c>
      <c r="O364" s="3">
        <f>IF(sala[[#This Row],[Estado de la Mesa]]="Ocupada",sala[[#This Row],[Hora de Salida]]-sala[[#This Row],[Hora de Llegada]]+15/(24*60),sala[[#This Row],[Hora de Salida]]-sala[[#This Row],[Hora de Llegada]])</f>
        <v>8.1944444444767825E-2</v>
      </c>
      <c r="P364" s="3">
        <f>SUMIF('cocina'!A:A,sala[[#This Row],[Número de Orden]],'cocina'!H:H)/(24*60)</f>
        <v>0.10347222222222222</v>
      </c>
      <c r="Q364" s="3">
        <f>IF((sala[[#This Row],[Tiempo de Permanencia]]-sala[[#This Row],[Tiempo de Preparación]])&gt;0,sala[[#This Row],[Tiempo de Permanencia]]-sala[[#This Row],[Tiempo de Preparación]],0)</f>
        <v>0</v>
      </c>
      <c r="R364" s="10">
        <f>IF(sala[[#This Row],[Tiempo de degustación]]&gt;0,1,0)</f>
        <v>0</v>
      </c>
      <c r="S364" s="1" t="str">
        <f>WEEKDAY(sala[[#This Row],[Fecha de Factura]],11)&amp;". "&amp;TEXT(sala[[#This Row],[Fecha de Factura]],"dddd")</f>
        <v>2. martes</v>
      </c>
      <c r="T364" s="4">
        <f>SUMIF('cocina'!A:A,sala[[#This Row],[Número de Orden]],'cocina'!G:G)</f>
        <v>8</v>
      </c>
      <c r="U364" s="4">
        <f>sala[[#This Row],[Tiempo de Preparación]]*24</f>
        <v>2.4833333333333334</v>
      </c>
      <c r="V364">
        <f>sala[[#This Row],[Cobrada]]*sala[[#This Row],[Monto Total de la Cuenta]]</f>
        <v>0</v>
      </c>
      <c r="W364" s="4">
        <f>sala[[#This Row],[Tiempo de Permanencia]]*24</f>
        <v>1.9666666666744277</v>
      </c>
    </row>
    <row r="365" spans="1:23" x14ac:dyDescent="0.25">
      <c r="A365">
        <v>15</v>
      </c>
      <c r="B365" s="1" t="s">
        <v>373</v>
      </c>
      <c r="C365">
        <v>2</v>
      </c>
      <c r="D365" s="2">
        <v>45020.159722222219</v>
      </c>
      <c r="E365" s="2">
        <v>45020.298611111109</v>
      </c>
      <c r="F365" s="1" t="s">
        <v>29</v>
      </c>
      <c r="G365" s="1" t="s">
        <v>14</v>
      </c>
      <c r="H365" s="1" t="s">
        <v>15</v>
      </c>
      <c r="I365">
        <v>48.28</v>
      </c>
      <c r="J365" s="1" t="s">
        <v>16</v>
      </c>
      <c r="K365">
        <v>364</v>
      </c>
      <c r="L365" s="1" t="s">
        <v>27</v>
      </c>
      <c r="M365" s="1">
        <f>SUMIF('cocina'!A:A,sala[[#This Row],[Número de Orden]],'cocina'!K:K)</f>
        <v>157</v>
      </c>
      <c r="N365" s="2">
        <f>sala[[#This Row],[Hora de Salida]]</f>
        <v>45020.298611111109</v>
      </c>
      <c r="O365" s="3">
        <f>IF(sala[[#This Row],[Estado de la Mesa]]="Ocupada",sala[[#This Row],[Hora de Salida]]-sala[[#This Row],[Hora de Llegada]]+15/(24*60),sala[[#This Row],[Hora de Salida]]-sala[[#This Row],[Hora de Llegada]])</f>
        <v>0.13888888889050577</v>
      </c>
      <c r="P365" s="3">
        <f>SUMIF('cocina'!A:A,sala[[#This Row],[Número de Orden]],'cocina'!H:H)/(24*60)</f>
        <v>7.7777777777777779E-2</v>
      </c>
      <c r="Q365" s="3">
        <f>IF((sala[[#This Row],[Tiempo de Permanencia]]-sala[[#This Row],[Tiempo de Preparación]])&gt;0,sala[[#This Row],[Tiempo de Permanencia]]-sala[[#This Row],[Tiempo de Preparación]],0)</f>
        <v>6.1111111112727989E-2</v>
      </c>
      <c r="R365" s="10">
        <f>IF(sala[[#This Row],[Tiempo de degustación]]&gt;0,1,0)</f>
        <v>1</v>
      </c>
      <c r="S365" s="1" t="str">
        <f>WEEKDAY(sala[[#This Row],[Fecha de Factura]],11)&amp;". "&amp;TEXT(sala[[#This Row],[Fecha de Factura]],"dddd")</f>
        <v>2. martes</v>
      </c>
      <c r="T365" s="4">
        <f>SUMIF('cocina'!A:A,sala[[#This Row],[Número de Orden]],'cocina'!G:G)</f>
        <v>6</v>
      </c>
      <c r="U365" s="4">
        <f>sala[[#This Row],[Tiempo de Preparación]]*24</f>
        <v>1.8666666666666667</v>
      </c>
      <c r="V365">
        <f>sala[[#This Row],[Cobrada]]*sala[[#This Row],[Monto Total de la Cuenta]]</f>
        <v>157</v>
      </c>
      <c r="W365" s="4">
        <f>sala[[#This Row],[Tiempo de Permanencia]]*24</f>
        <v>3.3333333333721384</v>
      </c>
    </row>
    <row r="366" spans="1:23" x14ac:dyDescent="0.25">
      <c r="A366">
        <v>4</v>
      </c>
      <c r="B366" s="1" t="s">
        <v>374</v>
      </c>
      <c r="C366">
        <v>1</v>
      </c>
      <c r="D366" s="2">
        <v>45020.043749999997</v>
      </c>
      <c r="E366" s="2">
        <v>45020.189583333333</v>
      </c>
      <c r="F366" s="1" t="s">
        <v>13</v>
      </c>
      <c r="G366" s="1" t="s">
        <v>14</v>
      </c>
      <c r="H366" s="1" t="s">
        <v>21</v>
      </c>
      <c r="I366">
        <v>34.97</v>
      </c>
      <c r="J366" s="1" t="s">
        <v>38</v>
      </c>
      <c r="K366">
        <v>365</v>
      </c>
      <c r="L366" s="1" t="s">
        <v>57</v>
      </c>
      <c r="M366" s="1">
        <f>SUMIF('cocina'!A:A,sala[[#This Row],[Número de Orden]],'cocina'!K:K)</f>
        <v>108</v>
      </c>
      <c r="N366" s="2">
        <f>sala[[#This Row],[Hora de Salida]]</f>
        <v>45020.189583333333</v>
      </c>
      <c r="O366" s="3">
        <f>IF(sala[[#This Row],[Estado de la Mesa]]="Ocupada",sala[[#This Row],[Hora de Salida]]-sala[[#This Row],[Hora de Llegada]]+15/(24*60),sala[[#This Row],[Hora de Salida]]-sala[[#This Row],[Hora de Llegada]])</f>
        <v>0.15625000000242531</v>
      </c>
      <c r="P366" s="3">
        <f>SUMIF('cocina'!A:A,sala[[#This Row],[Número de Orden]],'cocina'!H:H)/(24*60)</f>
        <v>1.7361111111111112E-2</v>
      </c>
      <c r="Q366" s="3">
        <f>IF((sala[[#This Row],[Tiempo de Permanencia]]-sala[[#This Row],[Tiempo de Preparación]])&gt;0,sala[[#This Row],[Tiempo de Permanencia]]-sala[[#This Row],[Tiempo de Preparación]],0)</f>
        <v>0.13888888889131421</v>
      </c>
      <c r="R366" s="10">
        <f>IF(sala[[#This Row],[Tiempo de degustación]]&gt;0,1,0)</f>
        <v>1</v>
      </c>
      <c r="S366" s="1" t="str">
        <f>WEEKDAY(sala[[#This Row],[Fecha de Factura]],11)&amp;". "&amp;TEXT(sala[[#This Row],[Fecha de Factura]],"dddd")</f>
        <v>2. martes</v>
      </c>
      <c r="T366" s="4">
        <f>SUMIF('cocina'!A:A,sala[[#This Row],[Número de Orden]],'cocina'!G:G)</f>
        <v>3</v>
      </c>
      <c r="U366" s="4">
        <f>sala[[#This Row],[Tiempo de Preparación]]*24</f>
        <v>0.41666666666666669</v>
      </c>
      <c r="V366">
        <f>sala[[#This Row],[Cobrada]]*sala[[#This Row],[Monto Total de la Cuenta]]</f>
        <v>108</v>
      </c>
      <c r="W366" s="4">
        <f>sala[[#This Row],[Tiempo de Permanencia]]*24</f>
        <v>3.7500000000582077</v>
      </c>
    </row>
    <row r="367" spans="1:23" x14ac:dyDescent="0.25">
      <c r="A367">
        <v>17</v>
      </c>
      <c r="B367" s="1" t="s">
        <v>375</v>
      </c>
      <c r="C367">
        <v>5</v>
      </c>
      <c r="D367" s="2">
        <v>45020.064583333333</v>
      </c>
      <c r="E367" s="2">
        <v>45020.198611111111</v>
      </c>
      <c r="F367" s="1" t="s">
        <v>13</v>
      </c>
      <c r="G367" s="1" t="s">
        <v>14</v>
      </c>
      <c r="H367" s="1" t="s">
        <v>21</v>
      </c>
      <c r="I367">
        <v>10.57</v>
      </c>
      <c r="J367" s="1" t="s">
        <v>16</v>
      </c>
      <c r="K367">
        <v>366</v>
      </c>
      <c r="L367" s="1" t="s">
        <v>57</v>
      </c>
      <c r="M367" s="1">
        <f>SUMIF('cocina'!A:A,sala[[#This Row],[Número de Orden]],'cocina'!K:K)</f>
        <v>239</v>
      </c>
      <c r="N367" s="2">
        <f>sala[[#This Row],[Hora de Salida]]</f>
        <v>45020.198611111111</v>
      </c>
      <c r="O367" s="3">
        <f>IF(sala[[#This Row],[Estado de la Mesa]]="Ocupada",sala[[#This Row],[Hora de Salida]]-sala[[#This Row],[Hora de Llegada]]+15/(24*60),sala[[#This Row],[Hora de Salida]]-sala[[#This Row],[Hora de Llegada]])</f>
        <v>0.13402777777810115</v>
      </c>
      <c r="P367" s="3">
        <f>SUMIF('cocina'!A:A,sala[[#This Row],[Número de Orden]],'cocina'!H:H)/(24*60)</f>
        <v>6.25E-2</v>
      </c>
      <c r="Q367" s="3">
        <f>IF((sala[[#This Row],[Tiempo de Permanencia]]-sala[[#This Row],[Tiempo de Preparación]])&gt;0,sala[[#This Row],[Tiempo de Permanencia]]-sala[[#This Row],[Tiempo de Preparación]],0)</f>
        <v>7.1527777778101154E-2</v>
      </c>
      <c r="R367" s="10">
        <f>IF(sala[[#This Row],[Tiempo de degustación]]&gt;0,1,0)</f>
        <v>1</v>
      </c>
      <c r="S367" s="1" t="str">
        <f>WEEKDAY(sala[[#This Row],[Fecha de Factura]],11)&amp;". "&amp;TEXT(sala[[#This Row],[Fecha de Factura]],"dddd")</f>
        <v>2. martes</v>
      </c>
      <c r="T367" s="4">
        <f>SUMIF('cocina'!A:A,sala[[#This Row],[Número de Orden]],'cocina'!G:G)</f>
        <v>7</v>
      </c>
      <c r="U367" s="4">
        <f>sala[[#This Row],[Tiempo de Preparación]]*24</f>
        <v>1.5</v>
      </c>
      <c r="V367">
        <f>sala[[#This Row],[Cobrada]]*sala[[#This Row],[Monto Total de la Cuenta]]</f>
        <v>239</v>
      </c>
      <c r="W367" s="4">
        <f>sala[[#This Row],[Tiempo de Permanencia]]*24</f>
        <v>3.2166666666744277</v>
      </c>
    </row>
    <row r="368" spans="1:23" x14ac:dyDescent="0.25">
      <c r="A368">
        <v>12</v>
      </c>
      <c r="B368" s="1" t="s">
        <v>376</v>
      </c>
      <c r="C368">
        <v>2</v>
      </c>
      <c r="D368" s="2">
        <v>45020.036805555559</v>
      </c>
      <c r="E368" s="2">
        <v>45020.15625</v>
      </c>
      <c r="F368" s="1" t="s">
        <v>13</v>
      </c>
      <c r="G368" s="1" t="s">
        <v>35</v>
      </c>
      <c r="H368" s="1" t="s">
        <v>25</v>
      </c>
      <c r="I368">
        <v>12.62</v>
      </c>
      <c r="J368" s="1" t="s">
        <v>26</v>
      </c>
      <c r="K368">
        <v>367</v>
      </c>
      <c r="L368" s="1" t="s">
        <v>57</v>
      </c>
      <c r="M368" s="1">
        <f>SUMIF('cocina'!A:A,sala[[#This Row],[Número de Orden]],'cocina'!K:K)</f>
        <v>101</v>
      </c>
      <c r="N368" s="2">
        <f>sala[[#This Row],[Hora de Salida]]</f>
        <v>45020.15625</v>
      </c>
      <c r="O368" s="3">
        <f>IF(sala[[#This Row],[Estado de la Mesa]]="Ocupada",sala[[#This Row],[Hora de Salida]]-sala[[#This Row],[Hora de Llegada]]+15/(24*60),sala[[#This Row],[Hora de Salida]]-sala[[#This Row],[Hora de Llegada]])</f>
        <v>0.11944444444088731</v>
      </c>
      <c r="P368" s="3">
        <f>SUMIF('cocina'!A:A,sala[[#This Row],[Número de Orden]],'cocina'!H:H)/(24*60)</f>
        <v>5.0694444444444445E-2</v>
      </c>
      <c r="Q368" s="3">
        <f>IF((sala[[#This Row],[Tiempo de Permanencia]]-sala[[#This Row],[Tiempo de Preparación]])&gt;0,sala[[#This Row],[Tiempo de Permanencia]]-sala[[#This Row],[Tiempo de Preparación]],0)</f>
        <v>6.8749999996442865E-2</v>
      </c>
      <c r="R368" s="10">
        <f>IF(sala[[#This Row],[Tiempo de degustación]]&gt;0,1,0)</f>
        <v>1</v>
      </c>
      <c r="S368" s="1" t="str">
        <f>WEEKDAY(sala[[#This Row],[Fecha de Factura]],11)&amp;". "&amp;TEXT(sala[[#This Row],[Fecha de Factura]],"dddd")</f>
        <v>2. martes</v>
      </c>
      <c r="T368" s="4">
        <f>SUMIF('cocina'!A:A,sala[[#This Row],[Número de Orden]],'cocina'!G:G)</f>
        <v>4</v>
      </c>
      <c r="U368" s="4">
        <f>sala[[#This Row],[Tiempo de Preparación]]*24</f>
        <v>1.2166666666666668</v>
      </c>
      <c r="V368">
        <f>sala[[#This Row],[Cobrada]]*sala[[#This Row],[Monto Total de la Cuenta]]</f>
        <v>101</v>
      </c>
      <c r="W368" s="4">
        <f>sala[[#This Row],[Tiempo de Permanencia]]*24</f>
        <v>2.8666666665812954</v>
      </c>
    </row>
    <row r="369" spans="1:23" x14ac:dyDescent="0.25">
      <c r="A369">
        <v>13</v>
      </c>
      <c r="B369" s="1" t="s">
        <v>377</v>
      </c>
      <c r="C369">
        <v>1</v>
      </c>
      <c r="D369" s="2">
        <v>45020.14166666667</v>
      </c>
      <c r="E369" s="2">
        <v>45020.231249999997</v>
      </c>
      <c r="F369" s="1" t="s">
        <v>19</v>
      </c>
      <c r="G369" s="1" t="s">
        <v>20</v>
      </c>
      <c r="H369" s="1" t="s">
        <v>15</v>
      </c>
      <c r="I369">
        <v>37.65</v>
      </c>
      <c r="J369" s="1" t="s">
        <v>38</v>
      </c>
      <c r="K369">
        <v>368</v>
      </c>
      <c r="L369" s="1" t="s">
        <v>22</v>
      </c>
      <c r="M369" s="1">
        <f>SUMIF('cocina'!A:A,sala[[#This Row],[Número de Orden]],'cocina'!K:K)</f>
        <v>123</v>
      </c>
      <c r="N369" s="2">
        <f>sala[[#This Row],[Hora de Salida]]</f>
        <v>45020.231249999997</v>
      </c>
      <c r="O369" s="3">
        <f>IF(sala[[#This Row],[Estado de la Mesa]]="Ocupada",sala[[#This Row],[Hora de Salida]]-sala[[#This Row],[Hora de Llegada]]+15/(24*60),sala[[#This Row],[Hora de Salida]]-sala[[#This Row],[Hora de Llegada]])</f>
        <v>9.9999999993694175E-2</v>
      </c>
      <c r="P369" s="3">
        <f>SUMIF('cocina'!A:A,sala[[#This Row],[Número de Orden]],'cocina'!H:H)/(24*60)</f>
        <v>5.9027777777777776E-2</v>
      </c>
      <c r="Q369" s="3">
        <f>IF((sala[[#This Row],[Tiempo de Permanencia]]-sala[[#This Row],[Tiempo de Preparación]])&gt;0,sala[[#This Row],[Tiempo de Permanencia]]-sala[[#This Row],[Tiempo de Preparación]],0)</f>
        <v>4.0972222215916398E-2</v>
      </c>
      <c r="R369" s="10">
        <f>IF(sala[[#This Row],[Tiempo de degustación]]&gt;0,1,0)</f>
        <v>1</v>
      </c>
      <c r="S369" s="1" t="str">
        <f>WEEKDAY(sala[[#This Row],[Fecha de Factura]],11)&amp;". "&amp;TEXT(sala[[#This Row],[Fecha de Factura]],"dddd")</f>
        <v>2. martes</v>
      </c>
      <c r="T369" s="4">
        <f>SUMIF('cocina'!A:A,sala[[#This Row],[Número de Orden]],'cocina'!G:G)</f>
        <v>4</v>
      </c>
      <c r="U369" s="4">
        <f>sala[[#This Row],[Tiempo de Preparación]]*24</f>
        <v>1.4166666666666665</v>
      </c>
      <c r="V369">
        <f>sala[[#This Row],[Cobrada]]*sala[[#This Row],[Monto Total de la Cuenta]]</f>
        <v>123</v>
      </c>
      <c r="W369" s="4">
        <f>sala[[#This Row],[Tiempo de Permanencia]]*24</f>
        <v>2.3999999998486601</v>
      </c>
    </row>
    <row r="370" spans="1:23" x14ac:dyDescent="0.25">
      <c r="A370">
        <v>20</v>
      </c>
      <c r="B370" s="1" t="s">
        <v>378</v>
      </c>
      <c r="C370">
        <v>2</v>
      </c>
      <c r="D370" s="2">
        <v>45020.09097222222</v>
      </c>
      <c r="E370" s="2">
        <v>45020.245833333334</v>
      </c>
      <c r="F370" s="1" t="s">
        <v>29</v>
      </c>
      <c r="G370" s="1" t="s">
        <v>14</v>
      </c>
      <c r="H370" s="1" t="s">
        <v>25</v>
      </c>
      <c r="I370">
        <v>34.83</v>
      </c>
      <c r="J370" s="1" t="s">
        <v>26</v>
      </c>
      <c r="K370">
        <v>369</v>
      </c>
      <c r="L370" s="1" t="s">
        <v>44</v>
      </c>
      <c r="M370" s="1">
        <f>SUMIF('cocina'!A:A,sala[[#This Row],[Número de Orden]],'cocina'!K:K)</f>
        <v>242</v>
      </c>
      <c r="N370" s="2">
        <f>sala[[#This Row],[Hora de Salida]]</f>
        <v>45020.245833333334</v>
      </c>
      <c r="O370" s="3">
        <f>IF(sala[[#This Row],[Estado de la Mesa]]="Ocupada",sala[[#This Row],[Hora de Salida]]-sala[[#This Row],[Hora de Llegada]]+15/(24*60),sala[[#This Row],[Hora de Salida]]-sala[[#This Row],[Hora de Llegada]])</f>
        <v>0.15486111111385981</v>
      </c>
      <c r="P370" s="3">
        <f>SUMIF('cocina'!A:A,sala[[#This Row],[Número de Orden]],'cocina'!H:H)/(24*60)</f>
        <v>2.9166666666666667E-2</v>
      </c>
      <c r="Q370" s="3">
        <f>IF((sala[[#This Row],[Tiempo de Permanencia]]-sala[[#This Row],[Tiempo de Preparación]])&gt;0,sala[[#This Row],[Tiempo de Permanencia]]-sala[[#This Row],[Tiempo de Preparación]],0)</f>
        <v>0.12569444444719313</v>
      </c>
      <c r="R370" s="10">
        <f>IF(sala[[#This Row],[Tiempo de degustación]]&gt;0,1,0)</f>
        <v>1</v>
      </c>
      <c r="S370" s="1" t="str">
        <f>WEEKDAY(sala[[#This Row],[Fecha de Factura]],11)&amp;". "&amp;TEXT(sala[[#This Row],[Fecha de Factura]],"dddd")</f>
        <v>2. martes</v>
      </c>
      <c r="T370" s="4">
        <f>SUMIF('cocina'!A:A,sala[[#This Row],[Número de Orden]],'cocina'!G:G)</f>
        <v>9</v>
      </c>
      <c r="U370" s="4">
        <f>sala[[#This Row],[Tiempo de Preparación]]*24</f>
        <v>0.7</v>
      </c>
      <c r="V370">
        <f>sala[[#This Row],[Cobrada]]*sala[[#This Row],[Monto Total de la Cuenta]]</f>
        <v>242</v>
      </c>
      <c r="W370" s="4">
        <f>sala[[#This Row],[Tiempo de Permanencia]]*24</f>
        <v>3.7166666667326353</v>
      </c>
    </row>
    <row r="371" spans="1:23" x14ac:dyDescent="0.25">
      <c r="A371">
        <v>13</v>
      </c>
      <c r="B371" s="1" t="s">
        <v>379</v>
      </c>
      <c r="C371">
        <v>6</v>
      </c>
      <c r="D371" s="2">
        <v>45020.097222222219</v>
      </c>
      <c r="E371" s="2">
        <v>45020.140972222223</v>
      </c>
      <c r="F371" s="1" t="s">
        <v>13</v>
      </c>
      <c r="G371" s="1" t="s">
        <v>14</v>
      </c>
      <c r="H371" s="1" t="s">
        <v>25</v>
      </c>
      <c r="I371">
        <v>47.79</v>
      </c>
      <c r="J371" s="1" t="s">
        <v>26</v>
      </c>
      <c r="K371">
        <v>370</v>
      </c>
      <c r="L371" s="1" t="s">
        <v>44</v>
      </c>
      <c r="M371" s="1">
        <f>SUMIF('cocina'!A:A,sala[[#This Row],[Número de Orden]],'cocina'!K:K)</f>
        <v>72</v>
      </c>
      <c r="N371" s="2">
        <f>sala[[#This Row],[Hora de Salida]]</f>
        <v>45020.140972222223</v>
      </c>
      <c r="O371" s="3">
        <f>IF(sala[[#This Row],[Estado de la Mesa]]="Ocupada",sala[[#This Row],[Hora de Salida]]-sala[[#This Row],[Hora de Llegada]]+15/(24*60),sala[[#This Row],[Hora de Salida]]-sala[[#This Row],[Hora de Llegada]])</f>
        <v>4.3750000004365575E-2</v>
      </c>
      <c r="P371" s="3">
        <f>SUMIF('cocina'!A:A,sala[[#This Row],[Número de Orden]],'cocina'!H:H)/(24*60)</f>
        <v>2.2916666666666665E-2</v>
      </c>
      <c r="Q371" s="3">
        <f>IF((sala[[#This Row],[Tiempo de Permanencia]]-sala[[#This Row],[Tiempo de Preparación]])&gt;0,sala[[#This Row],[Tiempo de Permanencia]]-sala[[#This Row],[Tiempo de Preparación]],0)</f>
        <v>2.083333333769891E-2</v>
      </c>
      <c r="R371" s="10">
        <f>IF(sala[[#This Row],[Tiempo de degustación]]&gt;0,1,0)</f>
        <v>1</v>
      </c>
      <c r="S371" s="1" t="str">
        <f>WEEKDAY(sala[[#This Row],[Fecha de Factura]],11)&amp;". "&amp;TEXT(sala[[#This Row],[Fecha de Factura]],"dddd")</f>
        <v>2. martes</v>
      </c>
      <c r="T371" s="4">
        <f>SUMIF('cocina'!A:A,sala[[#This Row],[Número de Orden]],'cocina'!G:G)</f>
        <v>2</v>
      </c>
      <c r="U371" s="4">
        <f>sala[[#This Row],[Tiempo de Preparación]]*24</f>
        <v>0.54999999999999993</v>
      </c>
      <c r="V371">
        <f>sala[[#This Row],[Cobrada]]*sala[[#This Row],[Monto Total de la Cuenta]]</f>
        <v>72</v>
      </c>
      <c r="W371" s="4">
        <f>sala[[#This Row],[Tiempo de Permanencia]]*24</f>
        <v>1.0500000001047738</v>
      </c>
    </row>
    <row r="372" spans="1:23" x14ac:dyDescent="0.25">
      <c r="A372">
        <v>4</v>
      </c>
      <c r="B372" s="1" t="s">
        <v>380</v>
      </c>
      <c r="C372">
        <v>3</v>
      </c>
      <c r="D372" s="2">
        <v>45020.052777777775</v>
      </c>
      <c r="E372" s="2">
        <v>45020.188194444447</v>
      </c>
      <c r="F372" s="1" t="s">
        <v>32</v>
      </c>
      <c r="G372" s="1" t="s">
        <v>35</v>
      </c>
      <c r="H372" s="1" t="s">
        <v>25</v>
      </c>
      <c r="I372">
        <v>32.51</v>
      </c>
      <c r="J372" s="1" t="s">
        <v>38</v>
      </c>
      <c r="K372">
        <v>371</v>
      </c>
      <c r="L372" s="1" t="s">
        <v>54</v>
      </c>
      <c r="M372" s="1">
        <f>SUMIF('cocina'!A:A,sala[[#This Row],[Número de Orden]],'cocina'!K:K)</f>
        <v>200</v>
      </c>
      <c r="N372" s="2">
        <f>sala[[#This Row],[Hora de Salida]]</f>
        <v>45020.188194444447</v>
      </c>
      <c r="O372" s="3">
        <f>IF(sala[[#This Row],[Estado de la Mesa]]="Ocupada",sala[[#This Row],[Hora de Salida]]-sala[[#This Row],[Hora de Llegada]]+15/(24*60),sala[[#This Row],[Hora de Salida]]-sala[[#This Row],[Hora de Llegada]])</f>
        <v>0.14583333333818396</v>
      </c>
      <c r="P372" s="3">
        <f>SUMIF('cocina'!A:A,sala[[#This Row],[Número de Orden]],'cocina'!H:H)/(24*60)</f>
        <v>3.4027777777777775E-2</v>
      </c>
      <c r="Q372" s="3">
        <f>IF((sala[[#This Row],[Tiempo de Permanencia]]-sala[[#This Row],[Tiempo de Preparación]])&gt;0,sala[[#This Row],[Tiempo de Permanencia]]-sala[[#This Row],[Tiempo de Preparación]],0)</f>
        <v>0.11180555556040619</v>
      </c>
      <c r="R372" s="10">
        <f>IF(sala[[#This Row],[Tiempo de degustación]]&gt;0,1,0)</f>
        <v>1</v>
      </c>
      <c r="S372" s="1" t="str">
        <f>WEEKDAY(sala[[#This Row],[Fecha de Factura]],11)&amp;". "&amp;TEXT(sala[[#This Row],[Fecha de Factura]],"dddd")</f>
        <v>2. martes</v>
      </c>
      <c r="T372" s="4">
        <f>SUMIF('cocina'!A:A,sala[[#This Row],[Número de Orden]],'cocina'!G:G)</f>
        <v>7</v>
      </c>
      <c r="U372" s="4">
        <f>sala[[#This Row],[Tiempo de Preparación]]*24</f>
        <v>0.81666666666666665</v>
      </c>
      <c r="V372">
        <f>sala[[#This Row],[Cobrada]]*sala[[#This Row],[Monto Total de la Cuenta]]</f>
        <v>200</v>
      </c>
      <c r="W372" s="4">
        <f>sala[[#This Row],[Tiempo de Permanencia]]*24</f>
        <v>3.5000000001164153</v>
      </c>
    </row>
    <row r="373" spans="1:23" x14ac:dyDescent="0.25">
      <c r="A373">
        <v>14</v>
      </c>
      <c r="B373" s="1" t="s">
        <v>381</v>
      </c>
      <c r="C373">
        <v>5</v>
      </c>
      <c r="D373" s="2">
        <v>45020.115277777775</v>
      </c>
      <c r="E373" s="2">
        <v>45020.259722222225</v>
      </c>
      <c r="F373" s="1" t="s">
        <v>24</v>
      </c>
      <c r="G373" s="1" t="s">
        <v>14</v>
      </c>
      <c r="H373" s="1" t="s">
        <v>25</v>
      </c>
      <c r="I373">
        <v>17.170000000000002</v>
      </c>
      <c r="J373" s="1" t="s">
        <v>16</v>
      </c>
      <c r="K373">
        <v>372</v>
      </c>
      <c r="L373" s="1" t="s">
        <v>27</v>
      </c>
      <c r="M373" s="1">
        <f>SUMIF('cocina'!A:A,sala[[#This Row],[Número de Orden]],'cocina'!K:K)</f>
        <v>36</v>
      </c>
      <c r="N373" s="2">
        <f>sala[[#This Row],[Hora de Salida]]</f>
        <v>45020.259722222225</v>
      </c>
      <c r="O373" s="3">
        <f>IF(sala[[#This Row],[Estado de la Mesa]]="Ocupada",sala[[#This Row],[Hora de Salida]]-sala[[#This Row],[Hora de Llegada]]+15/(24*60),sala[[#This Row],[Hora de Salida]]-sala[[#This Row],[Hora de Llegada]])</f>
        <v>0.14444444444961846</v>
      </c>
      <c r="P373" s="3">
        <f>SUMIF('cocina'!A:A,sala[[#This Row],[Número de Orden]],'cocina'!H:H)/(24*60)</f>
        <v>1.5277777777777777E-2</v>
      </c>
      <c r="Q373" s="3">
        <f>IF((sala[[#This Row],[Tiempo de Permanencia]]-sala[[#This Row],[Tiempo de Preparación]])&gt;0,sala[[#This Row],[Tiempo de Permanencia]]-sala[[#This Row],[Tiempo de Preparación]],0)</f>
        <v>0.12916666667184068</v>
      </c>
      <c r="R373" s="10">
        <f>IF(sala[[#This Row],[Tiempo de degustación]]&gt;0,1,0)</f>
        <v>1</v>
      </c>
      <c r="S373" s="1" t="str">
        <f>WEEKDAY(sala[[#This Row],[Fecha de Factura]],11)&amp;". "&amp;TEXT(sala[[#This Row],[Fecha de Factura]],"dddd")</f>
        <v>2. martes</v>
      </c>
      <c r="T373" s="4">
        <f>SUMIF('cocina'!A:A,sala[[#This Row],[Número de Orden]],'cocina'!G:G)</f>
        <v>2</v>
      </c>
      <c r="U373" s="4">
        <f>sala[[#This Row],[Tiempo de Preparación]]*24</f>
        <v>0.36666666666666664</v>
      </c>
      <c r="V373">
        <f>sala[[#This Row],[Cobrada]]*sala[[#This Row],[Monto Total de la Cuenta]]</f>
        <v>36</v>
      </c>
      <c r="W373" s="4">
        <f>sala[[#This Row],[Tiempo de Permanencia]]*24</f>
        <v>3.466666666790843</v>
      </c>
    </row>
    <row r="374" spans="1:23" x14ac:dyDescent="0.25">
      <c r="A374">
        <v>19</v>
      </c>
      <c r="B374" s="1" t="s">
        <v>382</v>
      </c>
      <c r="C374">
        <v>2</v>
      </c>
      <c r="D374" s="2">
        <v>45020.025694444441</v>
      </c>
      <c r="E374" s="2">
        <v>45020.132638888892</v>
      </c>
      <c r="F374" s="1" t="s">
        <v>29</v>
      </c>
      <c r="G374" s="1" t="s">
        <v>20</v>
      </c>
      <c r="H374" s="1" t="s">
        <v>15</v>
      </c>
      <c r="I374">
        <v>26.62</v>
      </c>
      <c r="J374" s="1" t="s">
        <v>38</v>
      </c>
      <c r="K374">
        <v>373</v>
      </c>
      <c r="L374" s="1" t="s">
        <v>69</v>
      </c>
      <c r="M374" s="1">
        <f>SUMIF('cocina'!A:A,sala[[#This Row],[Número de Orden]],'cocina'!K:K)</f>
        <v>160</v>
      </c>
      <c r="N374" s="2">
        <f>sala[[#This Row],[Hora de Salida]]</f>
        <v>45020.132638888892</v>
      </c>
      <c r="O374" s="3">
        <f>IF(sala[[#This Row],[Estado de la Mesa]]="Ocupada",sala[[#This Row],[Hora de Salida]]-sala[[#This Row],[Hora de Llegada]]+15/(24*60),sala[[#This Row],[Hora de Salida]]-sala[[#This Row],[Hora de Llegada]])</f>
        <v>0.11736111111774032</v>
      </c>
      <c r="P374" s="3">
        <f>SUMIF('cocina'!A:A,sala[[#This Row],[Número de Orden]],'cocina'!H:H)/(24*60)</f>
        <v>8.0555555555555561E-2</v>
      </c>
      <c r="Q374" s="3">
        <f>IF((sala[[#This Row],[Tiempo de Permanencia]]-sala[[#This Row],[Tiempo de Preparación]])&gt;0,sala[[#This Row],[Tiempo de Permanencia]]-sala[[#This Row],[Tiempo de Preparación]],0)</f>
        <v>3.6805555562184761E-2</v>
      </c>
      <c r="R374" s="10">
        <f>IF(sala[[#This Row],[Tiempo de degustación]]&gt;0,1,0)</f>
        <v>1</v>
      </c>
      <c r="S374" s="1" t="str">
        <f>WEEKDAY(sala[[#This Row],[Fecha de Factura]],11)&amp;". "&amp;TEXT(sala[[#This Row],[Fecha de Factura]],"dddd")</f>
        <v>2. martes</v>
      </c>
      <c r="T374" s="4">
        <f>SUMIF('cocina'!A:A,sala[[#This Row],[Número de Orden]],'cocina'!G:G)</f>
        <v>7</v>
      </c>
      <c r="U374" s="4">
        <f>sala[[#This Row],[Tiempo de Preparación]]*24</f>
        <v>1.9333333333333336</v>
      </c>
      <c r="V374">
        <f>sala[[#This Row],[Cobrada]]*sala[[#This Row],[Monto Total de la Cuenta]]</f>
        <v>160</v>
      </c>
      <c r="W374" s="4">
        <f>sala[[#This Row],[Tiempo de Permanencia]]*24</f>
        <v>2.8166666668257676</v>
      </c>
    </row>
    <row r="375" spans="1:23" x14ac:dyDescent="0.25">
      <c r="A375">
        <v>18</v>
      </c>
      <c r="B375" s="1" t="s">
        <v>383</v>
      </c>
      <c r="C375">
        <v>3</v>
      </c>
      <c r="D375" s="2">
        <v>45020.138194444444</v>
      </c>
      <c r="E375" s="2">
        <v>45020.183333333334</v>
      </c>
      <c r="F375" s="1" t="s">
        <v>24</v>
      </c>
      <c r="G375" s="1" t="s">
        <v>14</v>
      </c>
      <c r="H375" s="1" t="s">
        <v>25</v>
      </c>
      <c r="I375">
        <v>33.35</v>
      </c>
      <c r="J375" s="1" t="s">
        <v>26</v>
      </c>
      <c r="K375">
        <v>374</v>
      </c>
      <c r="L375" s="1" t="s">
        <v>30</v>
      </c>
      <c r="M375" s="1">
        <f>SUMIF('cocina'!A:A,sala[[#This Row],[Número de Orden]],'cocina'!K:K)</f>
        <v>35</v>
      </c>
      <c r="N375" s="2">
        <f>sala[[#This Row],[Hora de Salida]]</f>
        <v>45020.183333333334</v>
      </c>
      <c r="O375" s="3">
        <f>IF(sala[[#This Row],[Estado de la Mesa]]="Ocupada",sala[[#This Row],[Hora de Salida]]-sala[[#This Row],[Hora de Llegada]]+15/(24*60),sala[[#This Row],[Hora de Salida]]-sala[[#This Row],[Hora de Llegada]])</f>
        <v>4.5138888890505768E-2</v>
      </c>
      <c r="P375" s="3">
        <f>SUMIF('cocina'!A:A,sala[[#This Row],[Número de Orden]],'cocina'!H:H)/(24*60)</f>
        <v>6.2500000000000003E-3</v>
      </c>
      <c r="Q375" s="3">
        <f>IF((sala[[#This Row],[Tiempo de Permanencia]]-sala[[#This Row],[Tiempo de Preparación]])&gt;0,sala[[#This Row],[Tiempo de Permanencia]]-sala[[#This Row],[Tiempo de Preparación]],0)</f>
        <v>3.888888889050577E-2</v>
      </c>
      <c r="R375" s="10">
        <f>IF(sala[[#This Row],[Tiempo de degustación]]&gt;0,1,0)</f>
        <v>1</v>
      </c>
      <c r="S375" s="1" t="str">
        <f>WEEKDAY(sala[[#This Row],[Fecha de Factura]],11)&amp;". "&amp;TEXT(sala[[#This Row],[Fecha de Factura]],"dddd")</f>
        <v>2. martes</v>
      </c>
      <c r="T375" s="4">
        <f>SUMIF('cocina'!A:A,sala[[#This Row],[Número de Orden]],'cocina'!G:G)</f>
        <v>1</v>
      </c>
      <c r="U375" s="4">
        <f>sala[[#This Row],[Tiempo de Preparación]]*24</f>
        <v>0.15000000000000002</v>
      </c>
      <c r="V375">
        <f>sala[[#This Row],[Cobrada]]*sala[[#This Row],[Monto Total de la Cuenta]]</f>
        <v>35</v>
      </c>
      <c r="W375" s="4">
        <f>sala[[#This Row],[Tiempo de Permanencia]]*24</f>
        <v>1.0833333333721384</v>
      </c>
    </row>
    <row r="376" spans="1:23" x14ac:dyDescent="0.25">
      <c r="A376">
        <v>18</v>
      </c>
      <c r="B376" s="1" t="s">
        <v>384</v>
      </c>
      <c r="C376">
        <v>1</v>
      </c>
      <c r="D376" s="2">
        <v>45020.011805555558</v>
      </c>
      <c r="E376" s="2">
        <v>45020.131249999999</v>
      </c>
      <c r="F376" s="1" t="s">
        <v>13</v>
      </c>
      <c r="G376" s="1" t="s">
        <v>14</v>
      </c>
      <c r="H376" s="1" t="s">
        <v>25</v>
      </c>
      <c r="I376">
        <v>22.3</v>
      </c>
      <c r="J376" s="1" t="s">
        <v>16</v>
      </c>
      <c r="K376">
        <v>375</v>
      </c>
      <c r="L376" s="1" t="s">
        <v>17</v>
      </c>
      <c r="M376" s="1">
        <f>SUMIF('cocina'!A:A,sala[[#This Row],[Número de Orden]],'cocina'!K:K)</f>
        <v>93</v>
      </c>
      <c r="N376" s="2">
        <f>sala[[#This Row],[Hora de Salida]]</f>
        <v>45020.131249999999</v>
      </c>
      <c r="O376" s="3">
        <f>IF(sala[[#This Row],[Estado de la Mesa]]="Ocupada",sala[[#This Row],[Hora de Salida]]-sala[[#This Row],[Hora de Llegada]]+15/(24*60),sala[[#This Row],[Hora de Salida]]-sala[[#This Row],[Hora de Llegada]])</f>
        <v>0.11944444444088731</v>
      </c>
      <c r="P376" s="3">
        <f>SUMIF('cocina'!A:A,sala[[#This Row],[Número de Orden]],'cocina'!H:H)/(24*60)</f>
        <v>1.8749999999999999E-2</v>
      </c>
      <c r="Q376" s="3">
        <f>IF((sala[[#This Row],[Tiempo de Permanencia]]-sala[[#This Row],[Tiempo de Preparación]])&gt;0,sala[[#This Row],[Tiempo de Permanencia]]-sala[[#This Row],[Tiempo de Preparación]],0)</f>
        <v>0.10069444444088731</v>
      </c>
      <c r="R376" s="10">
        <f>IF(sala[[#This Row],[Tiempo de degustación]]&gt;0,1,0)</f>
        <v>1</v>
      </c>
      <c r="S376" s="1" t="str">
        <f>WEEKDAY(sala[[#This Row],[Fecha de Factura]],11)&amp;". "&amp;TEXT(sala[[#This Row],[Fecha de Factura]],"dddd")</f>
        <v>2. martes</v>
      </c>
      <c r="T376" s="4">
        <f>SUMIF('cocina'!A:A,sala[[#This Row],[Número de Orden]],'cocina'!G:G)</f>
        <v>3</v>
      </c>
      <c r="U376" s="4">
        <f>sala[[#This Row],[Tiempo de Preparación]]*24</f>
        <v>0.44999999999999996</v>
      </c>
      <c r="V376">
        <f>sala[[#This Row],[Cobrada]]*sala[[#This Row],[Monto Total de la Cuenta]]</f>
        <v>93</v>
      </c>
      <c r="W376" s="4">
        <f>sala[[#This Row],[Tiempo de Permanencia]]*24</f>
        <v>2.8666666665812954</v>
      </c>
    </row>
    <row r="377" spans="1:23" x14ac:dyDescent="0.25">
      <c r="A377">
        <v>16</v>
      </c>
      <c r="B377" s="1" t="s">
        <v>371</v>
      </c>
      <c r="C377">
        <v>4</v>
      </c>
      <c r="D377" s="2">
        <v>45020.120138888888</v>
      </c>
      <c r="E377" s="2">
        <v>45020.216666666667</v>
      </c>
      <c r="F377" s="1" t="s">
        <v>19</v>
      </c>
      <c r="G377" s="1" t="s">
        <v>14</v>
      </c>
      <c r="H377" s="1" t="s">
        <v>21</v>
      </c>
      <c r="I377">
        <v>27.51</v>
      </c>
      <c r="J377" s="1" t="s">
        <v>38</v>
      </c>
      <c r="K377">
        <v>376</v>
      </c>
      <c r="L377" s="1" t="s">
        <v>54</v>
      </c>
      <c r="M377" s="1">
        <f>SUMIF('cocina'!A:A,sala[[#This Row],[Número de Orden]],'cocina'!K:K)</f>
        <v>46</v>
      </c>
      <c r="N377" s="2">
        <f>sala[[#This Row],[Hora de Salida]]</f>
        <v>45020.216666666667</v>
      </c>
      <c r="O377" s="3">
        <f>IF(sala[[#This Row],[Estado de la Mesa]]="Ocupada",sala[[#This Row],[Hora de Salida]]-sala[[#This Row],[Hora de Llegada]]+15/(24*60),sala[[#This Row],[Hora de Salida]]-sala[[#This Row],[Hora de Llegada]])</f>
        <v>0.10694444444622302</v>
      </c>
      <c r="P377" s="3">
        <f>SUMIF('cocina'!A:A,sala[[#This Row],[Número de Orden]],'cocina'!H:H)/(24*60)</f>
        <v>3.472222222222222E-3</v>
      </c>
      <c r="Q377" s="3">
        <f>IF((sala[[#This Row],[Tiempo de Permanencia]]-sala[[#This Row],[Tiempo de Preparación]])&gt;0,sala[[#This Row],[Tiempo de Permanencia]]-sala[[#This Row],[Tiempo de Preparación]],0)</f>
        <v>0.10347222222400079</v>
      </c>
      <c r="R377" s="10">
        <f>IF(sala[[#This Row],[Tiempo de degustación]]&gt;0,1,0)</f>
        <v>1</v>
      </c>
      <c r="S377" s="1" t="str">
        <f>WEEKDAY(sala[[#This Row],[Fecha de Factura]],11)&amp;". "&amp;TEXT(sala[[#This Row],[Fecha de Factura]],"dddd")</f>
        <v>2. martes</v>
      </c>
      <c r="T377" s="4">
        <f>SUMIF('cocina'!A:A,sala[[#This Row],[Número de Orden]],'cocina'!G:G)</f>
        <v>2</v>
      </c>
      <c r="U377" s="4">
        <f>sala[[#This Row],[Tiempo de Preparación]]*24</f>
        <v>8.3333333333333329E-2</v>
      </c>
      <c r="V377">
        <f>sala[[#This Row],[Cobrada]]*sala[[#This Row],[Monto Total de la Cuenta]]</f>
        <v>46</v>
      </c>
      <c r="W377" s="4">
        <f>sala[[#This Row],[Tiempo de Permanencia]]*24</f>
        <v>2.5666666667093523</v>
      </c>
    </row>
    <row r="378" spans="1:23" x14ac:dyDescent="0.25">
      <c r="A378">
        <v>5</v>
      </c>
      <c r="B378" s="1" t="s">
        <v>385</v>
      </c>
      <c r="C378">
        <v>1</v>
      </c>
      <c r="D378" s="2">
        <v>45020.054166666669</v>
      </c>
      <c r="E378" s="2">
        <v>45020.198611111111</v>
      </c>
      <c r="F378" s="1" t="s">
        <v>32</v>
      </c>
      <c r="G378" s="1" t="s">
        <v>14</v>
      </c>
      <c r="H378" s="1" t="s">
        <v>25</v>
      </c>
      <c r="I378">
        <v>14.96</v>
      </c>
      <c r="J378" s="1" t="s">
        <v>26</v>
      </c>
      <c r="K378">
        <v>377</v>
      </c>
      <c r="L378" s="1" t="s">
        <v>30</v>
      </c>
      <c r="M378" s="1">
        <f>SUMIF('cocina'!A:A,sala[[#This Row],[Número de Orden]],'cocina'!K:K)</f>
        <v>100</v>
      </c>
      <c r="N378" s="2">
        <f>sala[[#This Row],[Hora de Salida]]</f>
        <v>45020.198611111111</v>
      </c>
      <c r="O378" s="3">
        <f>IF(sala[[#This Row],[Estado de la Mesa]]="Ocupada",sala[[#This Row],[Hora de Salida]]-sala[[#This Row],[Hora de Llegada]]+15/(24*60),sala[[#This Row],[Hora de Salida]]-sala[[#This Row],[Hora de Llegada]])</f>
        <v>0.1444444444423425</v>
      </c>
      <c r="P378" s="3">
        <f>SUMIF('cocina'!A:A,sala[[#This Row],[Número de Orden]],'cocina'!H:H)/(24*60)</f>
        <v>3.1944444444444442E-2</v>
      </c>
      <c r="Q378" s="3">
        <f>IF((sala[[#This Row],[Tiempo de Permanencia]]-sala[[#This Row],[Tiempo de Preparación]])&gt;0,sala[[#This Row],[Tiempo de Permanencia]]-sala[[#This Row],[Tiempo de Preparación]],0)</f>
        <v>0.11249999999789806</v>
      </c>
      <c r="R378" s="10">
        <f>IF(sala[[#This Row],[Tiempo de degustación]]&gt;0,1,0)</f>
        <v>1</v>
      </c>
      <c r="S378" s="1" t="str">
        <f>WEEKDAY(sala[[#This Row],[Fecha de Factura]],11)&amp;". "&amp;TEXT(sala[[#This Row],[Fecha de Factura]],"dddd")</f>
        <v>2. martes</v>
      </c>
      <c r="T378" s="4">
        <f>SUMIF('cocina'!A:A,sala[[#This Row],[Número de Orden]],'cocina'!G:G)</f>
        <v>3</v>
      </c>
      <c r="U378" s="4">
        <f>sala[[#This Row],[Tiempo de Preparación]]*24</f>
        <v>0.76666666666666661</v>
      </c>
      <c r="V378">
        <f>sala[[#This Row],[Cobrada]]*sala[[#This Row],[Monto Total de la Cuenta]]</f>
        <v>100</v>
      </c>
      <c r="W378" s="4">
        <f>sala[[#This Row],[Tiempo de Permanencia]]*24</f>
        <v>3.46666666661622</v>
      </c>
    </row>
    <row r="379" spans="1:23" x14ac:dyDescent="0.25">
      <c r="A379">
        <v>3</v>
      </c>
      <c r="B379" s="1" t="s">
        <v>386</v>
      </c>
      <c r="C379">
        <v>1</v>
      </c>
      <c r="D379" s="2">
        <v>45020.163194444445</v>
      </c>
      <c r="E379" s="2">
        <v>45020.220833333333</v>
      </c>
      <c r="F379" s="1" t="s">
        <v>19</v>
      </c>
      <c r="G379" s="1" t="s">
        <v>14</v>
      </c>
      <c r="H379" s="1" t="s">
        <v>21</v>
      </c>
      <c r="I379">
        <v>40.31</v>
      </c>
      <c r="J379" s="1" t="s">
        <v>26</v>
      </c>
      <c r="K379">
        <v>378</v>
      </c>
      <c r="L379" s="1" t="s">
        <v>33</v>
      </c>
      <c r="M379" s="1">
        <f>SUMIF('cocina'!A:A,sala[[#This Row],[Número de Orden]],'cocina'!K:K)</f>
        <v>49</v>
      </c>
      <c r="N379" s="2">
        <f>sala[[#This Row],[Hora de Salida]]</f>
        <v>45020.220833333333</v>
      </c>
      <c r="O379" s="3">
        <f>IF(sala[[#This Row],[Estado de la Mesa]]="Ocupada",sala[[#This Row],[Hora de Salida]]-sala[[#This Row],[Hora de Llegada]]+15/(24*60),sala[[#This Row],[Hora de Salida]]-sala[[#This Row],[Hora de Llegada]])</f>
        <v>5.7638888887595385E-2</v>
      </c>
      <c r="P379" s="3">
        <f>SUMIF('cocina'!A:A,sala[[#This Row],[Número de Orden]],'cocina'!H:H)/(24*60)</f>
        <v>1.4583333333333334E-2</v>
      </c>
      <c r="Q379" s="3">
        <f>IF((sala[[#This Row],[Tiempo de Permanencia]]-sala[[#This Row],[Tiempo de Preparación]])&gt;0,sala[[#This Row],[Tiempo de Permanencia]]-sala[[#This Row],[Tiempo de Preparación]],0)</f>
        <v>4.3055555554262048E-2</v>
      </c>
      <c r="R379" s="10">
        <f>IF(sala[[#This Row],[Tiempo de degustación]]&gt;0,1,0)</f>
        <v>1</v>
      </c>
      <c r="S379" s="1" t="str">
        <f>WEEKDAY(sala[[#This Row],[Fecha de Factura]],11)&amp;". "&amp;TEXT(sala[[#This Row],[Fecha de Factura]],"dddd")</f>
        <v>2. martes</v>
      </c>
      <c r="T379" s="4">
        <f>SUMIF('cocina'!A:A,sala[[#This Row],[Número de Orden]],'cocina'!G:G)</f>
        <v>2</v>
      </c>
      <c r="U379" s="4">
        <f>sala[[#This Row],[Tiempo de Preparación]]*24</f>
        <v>0.35</v>
      </c>
      <c r="V379">
        <f>sala[[#This Row],[Cobrada]]*sala[[#This Row],[Monto Total de la Cuenta]]</f>
        <v>49</v>
      </c>
      <c r="W379" s="4">
        <f>sala[[#This Row],[Tiempo de Permanencia]]*24</f>
        <v>1.3833333333022892</v>
      </c>
    </row>
    <row r="380" spans="1:23" x14ac:dyDescent="0.25">
      <c r="A380">
        <v>4</v>
      </c>
      <c r="B380" s="1" t="s">
        <v>229</v>
      </c>
      <c r="C380">
        <v>2</v>
      </c>
      <c r="D380" s="2">
        <v>45020.063194444447</v>
      </c>
      <c r="E380" s="2">
        <v>45020.164583333331</v>
      </c>
      <c r="F380" s="1" t="s">
        <v>13</v>
      </c>
      <c r="G380" s="1" t="s">
        <v>20</v>
      </c>
      <c r="H380" s="1" t="s">
        <v>25</v>
      </c>
      <c r="I380">
        <v>10.61</v>
      </c>
      <c r="J380" s="1" t="s">
        <v>38</v>
      </c>
      <c r="K380">
        <v>379</v>
      </c>
      <c r="L380" s="1" t="s">
        <v>57</v>
      </c>
      <c r="M380" s="1">
        <f>SUMIF('cocina'!A:A,sala[[#This Row],[Número de Orden]],'cocina'!K:K)</f>
        <v>70</v>
      </c>
      <c r="N380" s="2">
        <f>sala[[#This Row],[Hora de Salida]]</f>
        <v>45020.164583333331</v>
      </c>
      <c r="O380" s="3">
        <f>IF(sala[[#This Row],[Estado de la Mesa]]="Ocupada",sala[[#This Row],[Hora de Salida]]-sala[[#This Row],[Hora de Llegada]]+15/(24*60),sala[[#This Row],[Hora de Salida]]-sala[[#This Row],[Hora de Llegada]])</f>
        <v>0.11180555555135167</v>
      </c>
      <c r="P380" s="3">
        <f>SUMIF('cocina'!A:A,sala[[#This Row],[Número de Orden]],'cocina'!H:H)/(24*60)</f>
        <v>4.1666666666666666E-3</v>
      </c>
      <c r="Q380" s="3">
        <f>IF((sala[[#This Row],[Tiempo de Permanencia]]-sala[[#This Row],[Tiempo de Preparación]])&gt;0,sala[[#This Row],[Tiempo de Permanencia]]-sala[[#This Row],[Tiempo de Preparación]],0)</f>
        <v>0.10763888888468501</v>
      </c>
      <c r="R380" s="10">
        <f>IF(sala[[#This Row],[Tiempo de degustación]]&gt;0,1,0)</f>
        <v>1</v>
      </c>
      <c r="S380" s="1" t="str">
        <f>WEEKDAY(sala[[#This Row],[Fecha de Factura]],11)&amp;". "&amp;TEXT(sala[[#This Row],[Fecha de Factura]],"dddd")</f>
        <v>2. martes</v>
      </c>
      <c r="T380" s="4">
        <f>SUMIF('cocina'!A:A,sala[[#This Row],[Número de Orden]],'cocina'!G:G)</f>
        <v>2</v>
      </c>
      <c r="U380" s="4">
        <f>sala[[#This Row],[Tiempo de Preparación]]*24</f>
        <v>0.1</v>
      </c>
      <c r="V380">
        <f>sala[[#This Row],[Cobrada]]*sala[[#This Row],[Monto Total de la Cuenta]]</f>
        <v>70</v>
      </c>
      <c r="W380" s="4">
        <f>sala[[#This Row],[Tiempo de Permanencia]]*24</f>
        <v>2.6833333332324401</v>
      </c>
    </row>
    <row r="381" spans="1:23" x14ac:dyDescent="0.25">
      <c r="A381">
        <v>5</v>
      </c>
      <c r="B381" s="1" t="s">
        <v>197</v>
      </c>
      <c r="C381">
        <v>1</v>
      </c>
      <c r="D381" s="2">
        <v>45020.040277777778</v>
      </c>
      <c r="E381" s="2">
        <v>45020.189583333333</v>
      </c>
      <c r="F381" s="1" t="s">
        <v>13</v>
      </c>
      <c r="G381" s="1" t="s">
        <v>35</v>
      </c>
      <c r="H381" s="1" t="s">
        <v>15</v>
      </c>
      <c r="I381">
        <v>22.53</v>
      </c>
      <c r="J381" s="1" t="s">
        <v>26</v>
      </c>
      <c r="K381">
        <v>380</v>
      </c>
      <c r="L381" s="1" t="s">
        <v>69</v>
      </c>
      <c r="M381" s="1">
        <f>SUMIF('cocina'!A:A,sala[[#This Row],[Número de Orden]],'cocina'!K:K)</f>
        <v>137</v>
      </c>
      <c r="N381" s="2">
        <f>sala[[#This Row],[Hora de Salida]]</f>
        <v>45020.189583333333</v>
      </c>
      <c r="O381" s="3">
        <f>IF(sala[[#This Row],[Estado de la Mesa]]="Ocupada",sala[[#This Row],[Hora de Salida]]-sala[[#This Row],[Hora de Llegada]]+15/(24*60),sala[[#This Row],[Hora de Salida]]-sala[[#This Row],[Hora de Llegada]])</f>
        <v>0.14930555555474712</v>
      </c>
      <c r="P381" s="3">
        <f>SUMIF('cocina'!A:A,sala[[#This Row],[Número de Orden]],'cocina'!H:H)/(24*60)</f>
        <v>6.458333333333334E-2</v>
      </c>
      <c r="Q381" s="3">
        <f>IF((sala[[#This Row],[Tiempo de Permanencia]]-sala[[#This Row],[Tiempo de Preparación]])&gt;0,sala[[#This Row],[Tiempo de Permanencia]]-sala[[#This Row],[Tiempo de Preparación]],0)</f>
        <v>8.4722222221413776E-2</v>
      </c>
      <c r="R381" s="10">
        <f>IF(sala[[#This Row],[Tiempo de degustación]]&gt;0,1,0)</f>
        <v>1</v>
      </c>
      <c r="S381" s="1" t="str">
        <f>WEEKDAY(sala[[#This Row],[Fecha de Factura]],11)&amp;". "&amp;TEXT(sala[[#This Row],[Fecha de Factura]],"dddd")</f>
        <v>2. martes</v>
      </c>
      <c r="T381" s="4">
        <f>SUMIF('cocina'!A:A,sala[[#This Row],[Número de Orden]],'cocina'!G:G)</f>
        <v>5</v>
      </c>
      <c r="U381" s="4">
        <f>sala[[#This Row],[Tiempo de Preparación]]*24</f>
        <v>1.5500000000000003</v>
      </c>
      <c r="V381">
        <f>sala[[#This Row],[Cobrada]]*sala[[#This Row],[Monto Total de la Cuenta]]</f>
        <v>137</v>
      </c>
      <c r="W381" s="4">
        <f>sala[[#This Row],[Tiempo de Permanencia]]*24</f>
        <v>3.5833333333139308</v>
      </c>
    </row>
    <row r="382" spans="1:23" x14ac:dyDescent="0.25">
      <c r="A382">
        <v>4</v>
      </c>
      <c r="B382" s="1" t="s">
        <v>387</v>
      </c>
      <c r="C382">
        <v>1</v>
      </c>
      <c r="D382" s="2">
        <v>45020.039583333331</v>
      </c>
      <c r="E382" s="2">
        <v>45020.188888888886</v>
      </c>
      <c r="F382" s="1" t="s">
        <v>19</v>
      </c>
      <c r="G382" s="1" t="s">
        <v>20</v>
      </c>
      <c r="H382" s="1" t="s">
        <v>15</v>
      </c>
      <c r="I382">
        <v>27.69</v>
      </c>
      <c r="J382" s="1" t="s">
        <v>26</v>
      </c>
      <c r="K382">
        <v>381</v>
      </c>
      <c r="L382" s="1" t="s">
        <v>44</v>
      </c>
      <c r="M382" s="1">
        <f>SUMIF('cocina'!A:A,sala[[#This Row],[Número de Orden]],'cocina'!K:K)</f>
        <v>144</v>
      </c>
      <c r="N382" s="2">
        <f>sala[[#This Row],[Hora de Salida]]</f>
        <v>45020.188888888886</v>
      </c>
      <c r="O382" s="3">
        <f>IF(sala[[#This Row],[Estado de la Mesa]]="Ocupada",sala[[#This Row],[Hora de Salida]]-sala[[#This Row],[Hora de Llegada]]+15/(24*60),sala[[#This Row],[Hora de Salida]]-sala[[#This Row],[Hora de Llegada]])</f>
        <v>0.14930555555474712</v>
      </c>
      <c r="P382" s="3">
        <f>SUMIF('cocina'!A:A,sala[[#This Row],[Número de Orden]],'cocina'!H:H)/(24*60)</f>
        <v>3.2638888888888891E-2</v>
      </c>
      <c r="Q382" s="3">
        <f>IF((sala[[#This Row],[Tiempo de Permanencia]]-sala[[#This Row],[Tiempo de Preparación]])&gt;0,sala[[#This Row],[Tiempo de Permanencia]]-sala[[#This Row],[Tiempo de Preparación]],0)</f>
        <v>0.11666666666585823</v>
      </c>
      <c r="R382" s="10">
        <f>IF(sala[[#This Row],[Tiempo de degustación]]&gt;0,1,0)</f>
        <v>1</v>
      </c>
      <c r="S382" s="1" t="str">
        <f>WEEKDAY(sala[[#This Row],[Fecha de Factura]],11)&amp;". "&amp;TEXT(sala[[#This Row],[Fecha de Factura]],"dddd")</f>
        <v>2. martes</v>
      </c>
      <c r="T382" s="4">
        <f>SUMIF('cocina'!A:A,sala[[#This Row],[Número de Orden]],'cocina'!G:G)</f>
        <v>5</v>
      </c>
      <c r="U382" s="4">
        <f>sala[[#This Row],[Tiempo de Preparación]]*24</f>
        <v>0.78333333333333344</v>
      </c>
      <c r="V382">
        <f>sala[[#This Row],[Cobrada]]*sala[[#This Row],[Monto Total de la Cuenta]]</f>
        <v>144</v>
      </c>
      <c r="W382" s="4">
        <f>sala[[#This Row],[Tiempo de Permanencia]]*24</f>
        <v>3.5833333333139308</v>
      </c>
    </row>
    <row r="383" spans="1:23" x14ac:dyDescent="0.25">
      <c r="A383">
        <v>20</v>
      </c>
      <c r="B383" s="1" t="s">
        <v>115</v>
      </c>
      <c r="C383">
        <v>6</v>
      </c>
      <c r="D383" s="2">
        <v>45020.131249999999</v>
      </c>
      <c r="E383" s="2">
        <v>45020.268750000003</v>
      </c>
      <c r="F383" s="1" t="s">
        <v>24</v>
      </c>
      <c r="G383" s="1" t="s">
        <v>35</v>
      </c>
      <c r="H383" s="1" t="s">
        <v>15</v>
      </c>
      <c r="I383">
        <v>19.8</v>
      </c>
      <c r="J383" s="1" t="s">
        <v>16</v>
      </c>
      <c r="K383">
        <v>382</v>
      </c>
      <c r="L383" s="1" t="s">
        <v>54</v>
      </c>
      <c r="M383" s="1">
        <f>SUMIF('cocina'!A:A,sala[[#This Row],[Número de Orden]],'cocina'!K:K)</f>
        <v>87</v>
      </c>
      <c r="N383" s="2">
        <f>sala[[#This Row],[Hora de Salida]]</f>
        <v>45020.268750000003</v>
      </c>
      <c r="O383" s="3">
        <f>IF(sala[[#This Row],[Estado de la Mesa]]="Ocupada",sala[[#This Row],[Hora de Salida]]-sala[[#This Row],[Hora de Llegada]]+15/(24*60),sala[[#This Row],[Hora de Salida]]-sala[[#This Row],[Hora de Llegada]])</f>
        <v>0.13750000000436557</v>
      </c>
      <c r="P383" s="3">
        <f>SUMIF('cocina'!A:A,sala[[#This Row],[Número de Orden]],'cocina'!H:H)/(24*60)</f>
        <v>3.7499999999999999E-2</v>
      </c>
      <c r="Q383" s="3">
        <f>IF((sala[[#This Row],[Tiempo de Permanencia]]-sala[[#This Row],[Tiempo de Preparación]])&gt;0,sala[[#This Row],[Tiempo de Permanencia]]-sala[[#This Row],[Tiempo de Preparación]],0)</f>
        <v>0.10000000000436557</v>
      </c>
      <c r="R383" s="10">
        <f>IF(sala[[#This Row],[Tiempo de degustación]]&gt;0,1,0)</f>
        <v>1</v>
      </c>
      <c r="S383" s="1" t="str">
        <f>WEEKDAY(sala[[#This Row],[Fecha de Factura]],11)&amp;". "&amp;TEXT(sala[[#This Row],[Fecha de Factura]],"dddd")</f>
        <v>2. martes</v>
      </c>
      <c r="T383" s="4">
        <f>SUMIF('cocina'!A:A,sala[[#This Row],[Número de Orden]],'cocina'!G:G)</f>
        <v>3</v>
      </c>
      <c r="U383" s="4">
        <f>sala[[#This Row],[Tiempo de Preparación]]*24</f>
        <v>0.89999999999999991</v>
      </c>
      <c r="V383">
        <f>sala[[#This Row],[Cobrada]]*sala[[#This Row],[Monto Total de la Cuenta]]</f>
        <v>87</v>
      </c>
      <c r="W383" s="4">
        <f>sala[[#This Row],[Tiempo de Permanencia]]*24</f>
        <v>3.3000000001047738</v>
      </c>
    </row>
    <row r="384" spans="1:23" x14ac:dyDescent="0.25">
      <c r="A384">
        <v>6</v>
      </c>
      <c r="B384" s="1" t="s">
        <v>388</v>
      </c>
      <c r="C384">
        <v>6</v>
      </c>
      <c r="D384" s="2">
        <v>45020.145138888889</v>
      </c>
      <c r="E384" s="2">
        <v>45020.272916666669</v>
      </c>
      <c r="F384" s="1" t="s">
        <v>32</v>
      </c>
      <c r="G384" s="1" t="s">
        <v>14</v>
      </c>
      <c r="H384" s="1" t="s">
        <v>25</v>
      </c>
      <c r="I384">
        <v>31.33</v>
      </c>
      <c r="J384" s="1" t="s">
        <v>26</v>
      </c>
      <c r="K384">
        <v>383</v>
      </c>
      <c r="L384" s="1" t="s">
        <v>57</v>
      </c>
      <c r="M384" s="1">
        <f>SUMIF('cocina'!A:A,sala[[#This Row],[Número de Orden]],'cocina'!K:K)</f>
        <v>108</v>
      </c>
      <c r="N384" s="2">
        <f>sala[[#This Row],[Hora de Salida]]</f>
        <v>45020.272916666669</v>
      </c>
      <c r="O384" s="3">
        <f>IF(sala[[#This Row],[Estado de la Mesa]]="Ocupada",sala[[#This Row],[Hora de Salida]]-sala[[#This Row],[Hora de Llegada]]+15/(24*60),sala[[#This Row],[Hora de Salida]]-sala[[#This Row],[Hora de Llegada]])</f>
        <v>0.12777777777955635</v>
      </c>
      <c r="P384" s="3">
        <f>SUMIF('cocina'!A:A,sala[[#This Row],[Número de Orden]],'cocina'!H:H)/(24*60)</f>
        <v>6.2500000000000003E-3</v>
      </c>
      <c r="Q384" s="3">
        <f>IF((sala[[#This Row],[Tiempo de Permanencia]]-sala[[#This Row],[Tiempo de Preparación]])&gt;0,sala[[#This Row],[Tiempo de Permanencia]]-sala[[#This Row],[Tiempo de Preparación]],0)</f>
        <v>0.12152777777955634</v>
      </c>
      <c r="R384" s="10">
        <f>IF(sala[[#This Row],[Tiempo de degustación]]&gt;0,1,0)</f>
        <v>1</v>
      </c>
      <c r="S384" s="1" t="str">
        <f>WEEKDAY(sala[[#This Row],[Fecha de Factura]],11)&amp;". "&amp;TEXT(sala[[#This Row],[Fecha de Factura]],"dddd")</f>
        <v>2. martes</v>
      </c>
      <c r="T384" s="4">
        <f>SUMIF('cocina'!A:A,sala[[#This Row],[Número de Orden]],'cocina'!G:G)</f>
        <v>3</v>
      </c>
      <c r="U384" s="4">
        <f>sala[[#This Row],[Tiempo de Preparación]]*24</f>
        <v>0.15000000000000002</v>
      </c>
      <c r="V384">
        <f>sala[[#This Row],[Cobrada]]*sala[[#This Row],[Monto Total de la Cuenta]]</f>
        <v>108</v>
      </c>
      <c r="W384" s="4">
        <f>sala[[#This Row],[Tiempo de Permanencia]]*24</f>
        <v>3.0666666667093523</v>
      </c>
    </row>
    <row r="385" spans="1:23" x14ac:dyDescent="0.25">
      <c r="A385">
        <v>1</v>
      </c>
      <c r="B385" s="1" t="s">
        <v>389</v>
      </c>
      <c r="C385">
        <v>5</v>
      </c>
      <c r="D385" s="2">
        <v>45020.007638888892</v>
      </c>
      <c r="E385" s="2">
        <v>45020.106249999997</v>
      </c>
      <c r="F385" s="1" t="s">
        <v>19</v>
      </c>
      <c r="G385" s="1" t="s">
        <v>20</v>
      </c>
      <c r="H385" s="1" t="s">
        <v>15</v>
      </c>
      <c r="I385">
        <v>39.32</v>
      </c>
      <c r="J385" s="1" t="s">
        <v>16</v>
      </c>
      <c r="K385">
        <v>384</v>
      </c>
      <c r="L385" s="1" t="s">
        <v>39</v>
      </c>
      <c r="M385" s="1">
        <f>SUMIF('cocina'!A:A,sala[[#This Row],[Número de Orden]],'cocina'!K:K)</f>
        <v>120</v>
      </c>
      <c r="N385" s="2">
        <f>sala[[#This Row],[Hora de Salida]]</f>
        <v>45020.106249999997</v>
      </c>
      <c r="O385" s="3">
        <f>IF(sala[[#This Row],[Estado de la Mesa]]="Ocupada",sala[[#This Row],[Hora de Salida]]-sala[[#This Row],[Hora de Llegada]]+15/(24*60),sala[[#This Row],[Hora de Salida]]-sala[[#This Row],[Hora de Llegada]])</f>
        <v>9.8611111105128657E-2</v>
      </c>
      <c r="P385" s="3">
        <f>SUMIF('cocina'!A:A,sala[[#This Row],[Número de Orden]],'cocina'!H:H)/(24*60)</f>
        <v>7.6388888888888895E-2</v>
      </c>
      <c r="Q385" s="3">
        <f>IF((sala[[#This Row],[Tiempo de Permanencia]]-sala[[#This Row],[Tiempo de Preparación]])&gt;0,sala[[#This Row],[Tiempo de Permanencia]]-sala[[#This Row],[Tiempo de Preparación]],0)</f>
        <v>2.2222222216239762E-2</v>
      </c>
      <c r="R385" s="10">
        <f>IF(sala[[#This Row],[Tiempo de degustación]]&gt;0,1,0)</f>
        <v>1</v>
      </c>
      <c r="S385" s="1" t="str">
        <f>WEEKDAY(sala[[#This Row],[Fecha de Factura]],11)&amp;". "&amp;TEXT(sala[[#This Row],[Fecha de Factura]],"dddd")</f>
        <v>2. martes</v>
      </c>
      <c r="T385" s="4">
        <f>SUMIF('cocina'!A:A,sala[[#This Row],[Número de Orden]],'cocina'!G:G)</f>
        <v>6</v>
      </c>
      <c r="U385" s="4">
        <f>sala[[#This Row],[Tiempo de Preparación]]*24</f>
        <v>1.8333333333333335</v>
      </c>
      <c r="V385">
        <f>sala[[#This Row],[Cobrada]]*sala[[#This Row],[Monto Total de la Cuenta]]</f>
        <v>120</v>
      </c>
      <c r="W385" s="4">
        <f>sala[[#This Row],[Tiempo de Permanencia]]*24</f>
        <v>2.3666666665230878</v>
      </c>
    </row>
    <row r="386" spans="1:23" x14ac:dyDescent="0.25">
      <c r="A386">
        <v>6</v>
      </c>
      <c r="B386" s="1" t="s">
        <v>390</v>
      </c>
      <c r="C386">
        <v>6</v>
      </c>
      <c r="D386" s="2">
        <v>45021.150694444441</v>
      </c>
      <c r="E386" s="2">
        <v>45021.279861111114</v>
      </c>
      <c r="F386" s="1" t="s">
        <v>13</v>
      </c>
      <c r="G386" s="1" t="s">
        <v>20</v>
      </c>
      <c r="H386" s="1" t="s">
        <v>25</v>
      </c>
      <c r="I386">
        <v>11.14</v>
      </c>
      <c r="J386" s="1" t="s">
        <v>38</v>
      </c>
      <c r="K386">
        <v>385</v>
      </c>
      <c r="L386" s="1" t="s">
        <v>17</v>
      </c>
      <c r="M386" s="1">
        <f>SUMIF('cocina'!A:A,sala[[#This Row],[Número de Orden]],'cocina'!K:K)</f>
        <v>60</v>
      </c>
      <c r="N386" s="2">
        <f>sala[[#This Row],[Hora de Salida]]</f>
        <v>45021.279861111114</v>
      </c>
      <c r="O386" s="3">
        <f>IF(sala[[#This Row],[Estado de la Mesa]]="Ocupada",sala[[#This Row],[Hora de Salida]]-sala[[#This Row],[Hora de Llegada]]+15/(24*60),sala[[#This Row],[Hora de Salida]]-sala[[#This Row],[Hora de Llegada]])</f>
        <v>0.13958333333963915</v>
      </c>
      <c r="P386" s="3">
        <f>SUMIF('cocina'!A:A,sala[[#This Row],[Número de Orden]],'cocina'!H:H)/(24*60)</f>
        <v>1.5277777777777777E-2</v>
      </c>
      <c r="Q386" s="3">
        <f>IF((sala[[#This Row],[Tiempo de Permanencia]]-sala[[#This Row],[Tiempo de Preparación]])&gt;0,sala[[#This Row],[Tiempo de Permanencia]]-sala[[#This Row],[Tiempo de Preparación]],0)</f>
        <v>0.12430555556186138</v>
      </c>
      <c r="R386" s="10">
        <f>IF(sala[[#This Row],[Tiempo de degustación]]&gt;0,1,0)</f>
        <v>1</v>
      </c>
      <c r="S386" s="1" t="str">
        <f>WEEKDAY(sala[[#This Row],[Fecha de Factura]],11)&amp;". "&amp;TEXT(sala[[#This Row],[Fecha de Factura]],"dddd")</f>
        <v>3. miércoles</v>
      </c>
      <c r="T386" s="4">
        <f>SUMIF('cocina'!A:A,sala[[#This Row],[Número de Orden]],'cocina'!G:G)</f>
        <v>2</v>
      </c>
      <c r="U386" s="4">
        <f>sala[[#This Row],[Tiempo de Preparación]]*24</f>
        <v>0.36666666666666664</v>
      </c>
      <c r="V386">
        <f>sala[[#This Row],[Cobrada]]*sala[[#This Row],[Monto Total de la Cuenta]]</f>
        <v>60</v>
      </c>
      <c r="W386" s="4">
        <f>sala[[#This Row],[Tiempo de Permanencia]]*24</f>
        <v>3.3500000001513399</v>
      </c>
    </row>
    <row r="387" spans="1:23" x14ac:dyDescent="0.25">
      <c r="A387">
        <v>5</v>
      </c>
      <c r="B387" s="1" t="s">
        <v>344</v>
      </c>
      <c r="C387">
        <v>2</v>
      </c>
      <c r="D387" s="2">
        <v>45021.022916666669</v>
      </c>
      <c r="E387" s="2">
        <v>45021.123611111114</v>
      </c>
      <c r="F387" s="1" t="s">
        <v>32</v>
      </c>
      <c r="G387" s="1" t="s">
        <v>14</v>
      </c>
      <c r="H387" s="1" t="s">
        <v>15</v>
      </c>
      <c r="I387">
        <v>28.96</v>
      </c>
      <c r="J387" s="1" t="s">
        <v>38</v>
      </c>
      <c r="K387">
        <v>386</v>
      </c>
      <c r="L387" s="1" t="s">
        <v>39</v>
      </c>
      <c r="M387" s="1">
        <f>SUMIF('cocina'!A:A,sala[[#This Row],[Número de Orden]],'cocina'!K:K)</f>
        <v>99</v>
      </c>
      <c r="N387" s="2">
        <f>sala[[#This Row],[Hora de Salida]]</f>
        <v>45021.123611111114</v>
      </c>
      <c r="O387" s="3">
        <f>IF(sala[[#This Row],[Estado de la Mesa]]="Ocupada",sala[[#This Row],[Hora de Salida]]-sala[[#This Row],[Hora de Llegada]]+15/(24*60),sala[[#This Row],[Hora de Salida]]-sala[[#This Row],[Hora de Llegada]])</f>
        <v>0.11111111111191956</v>
      </c>
      <c r="P387" s="3">
        <f>SUMIF('cocina'!A:A,sala[[#This Row],[Número de Orden]],'cocina'!H:H)/(24*60)</f>
        <v>2.7777777777777776E-2</v>
      </c>
      <c r="Q387" s="3">
        <f>IF((sala[[#This Row],[Tiempo de Permanencia]]-sala[[#This Row],[Tiempo de Preparación]])&gt;0,sala[[#This Row],[Tiempo de Permanencia]]-sala[[#This Row],[Tiempo de Preparación]],0)</f>
        <v>8.3333333334141779E-2</v>
      </c>
      <c r="R387" s="10">
        <f>IF(sala[[#This Row],[Tiempo de degustación]]&gt;0,1,0)</f>
        <v>1</v>
      </c>
      <c r="S387" s="1" t="str">
        <f>WEEKDAY(sala[[#This Row],[Fecha de Factura]],11)&amp;". "&amp;TEXT(sala[[#This Row],[Fecha de Factura]],"dddd")</f>
        <v>3. miércoles</v>
      </c>
      <c r="T387" s="4">
        <f>SUMIF('cocina'!A:A,sala[[#This Row],[Número de Orden]],'cocina'!G:G)</f>
        <v>3</v>
      </c>
      <c r="U387" s="4">
        <f>sala[[#This Row],[Tiempo de Preparación]]*24</f>
        <v>0.66666666666666663</v>
      </c>
      <c r="V387">
        <f>sala[[#This Row],[Cobrada]]*sala[[#This Row],[Monto Total de la Cuenta]]</f>
        <v>99</v>
      </c>
      <c r="W387" s="4">
        <f>sala[[#This Row],[Tiempo de Permanencia]]*24</f>
        <v>2.6666666666860692</v>
      </c>
    </row>
    <row r="388" spans="1:23" x14ac:dyDescent="0.25">
      <c r="A388">
        <v>6</v>
      </c>
      <c r="B388" s="1" t="s">
        <v>391</v>
      </c>
      <c r="C388">
        <v>5</v>
      </c>
      <c r="D388" s="2">
        <v>45021.131249999999</v>
      </c>
      <c r="E388" s="2">
        <v>45021.256944444445</v>
      </c>
      <c r="F388" s="1" t="s">
        <v>29</v>
      </c>
      <c r="G388" s="1" t="s">
        <v>14</v>
      </c>
      <c r="H388" s="1" t="s">
        <v>21</v>
      </c>
      <c r="I388">
        <v>20.84</v>
      </c>
      <c r="J388" s="1" t="s">
        <v>38</v>
      </c>
      <c r="K388">
        <v>387</v>
      </c>
      <c r="L388" s="1" t="s">
        <v>39</v>
      </c>
      <c r="M388" s="1">
        <f>SUMIF('cocina'!A:A,sala[[#This Row],[Número de Orden]],'cocina'!K:K)</f>
        <v>93</v>
      </c>
      <c r="N388" s="2">
        <f>sala[[#This Row],[Hora de Salida]]</f>
        <v>45021.256944444445</v>
      </c>
      <c r="O388" s="3">
        <f>IF(sala[[#This Row],[Estado de la Mesa]]="Ocupada",sala[[#This Row],[Hora de Salida]]-sala[[#This Row],[Hora de Llegada]]+15/(24*60),sala[[#This Row],[Hora de Salida]]-sala[[#This Row],[Hora de Llegada]])</f>
        <v>0.13611111111337473</v>
      </c>
      <c r="P388" s="3">
        <f>SUMIF('cocina'!A:A,sala[[#This Row],[Número de Orden]],'cocina'!H:H)/(24*60)</f>
        <v>1.2500000000000001E-2</v>
      </c>
      <c r="Q388" s="3">
        <f>IF((sala[[#This Row],[Tiempo de Permanencia]]-sala[[#This Row],[Tiempo de Preparación]])&gt;0,sala[[#This Row],[Tiempo de Permanencia]]-sala[[#This Row],[Tiempo de Preparación]],0)</f>
        <v>0.12361111111337474</v>
      </c>
      <c r="R388" s="10">
        <f>IF(sala[[#This Row],[Tiempo de degustación]]&gt;0,1,0)</f>
        <v>1</v>
      </c>
      <c r="S388" s="1" t="str">
        <f>WEEKDAY(sala[[#This Row],[Fecha de Factura]],11)&amp;". "&amp;TEXT(sala[[#This Row],[Fecha de Factura]],"dddd")</f>
        <v>3. miércoles</v>
      </c>
      <c r="T388" s="4">
        <f>SUMIF('cocina'!A:A,sala[[#This Row],[Número de Orden]],'cocina'!G:G)</f>
        <v>3</v>
      </c>
      <c r="U388" s="4">
        <f>sala[[#This Row],[Tiempo de Preparación]]*24</f>
        <v>0.30000000000000004</v>
      </c>
      <c r="V388">
        <f>sala[[#This Row],[Cobrada]]*sala[[#This Row],[Monto Total de la Cuenta]]</f>
        <v>93</v>
      </c>
      <c r="W388" s="4">
        <f>sala[[#This Row],[Tiempo de Permanencia]]*24</f>
        <v>3.2666666667209938</v>
      </c>
    </row>
    <row r="389" spans="1:23" x14ac:dyDescent="0.25">
      <c r="A389">
        <v>18</v>
      </c>
      <c r="B389" s="1" t="s">
        <v>209</v>
      </c>
      <c r="C389">
        <v>2</v>
      </c>
      <c r="D389" s="2">
        <v>45021.022916666669</v>
      </c>
      <c r="E389" s="2">
        <v>45021.149305555555</v>
      </c>
      <c r="F389" s="1" t="s">
        <v>24</v>
      </c>
      <c r="G389" s="1" t="s">
        <v>14</v>
      </c>
      <c r="H389" s="1" t="s">
        <v>25</v>
      </c>
      <c r="I389">
        <v>27.03</v>
      </c>
      <c r="J389" s="1" t="s">
        <v>26</v>
      </c>
      <c r="K389">
        <v>388</v>
      </c>
      <c r="L389" s="1" t="s">
        <v>17</v>
      </c>
      <c r="M389" s="1">
        <f>SUMIF('cocina'!A:A,sala[[#This Row],[Número de Orden]],'cocina'!K:K)</f>
        <v>291</v>
      </c>
      <c r="N389" s="2">
        <f>sala[[#This Row],[Hora de Salida]]</f>
        <v>45021.149305555555</v>
      </c>
      <c r="O389" s="3">
        <f>IF(sala[[#This Row],[Estado de la Mesa]]="Ocupada",sala[[#This Row],[Hora de Salida]]-sala[[#This Row],[Hora de Llegada]]+15/(24*60),sala[[#This Row],[Hora de Salida]]-sala[[#This Row],[Hora de Llegada]])</f>
        <v>0.12638888888614019</v>
      </c>
      <c r="P389" s="3">
        <f>SUMIF('cocina'!A:A,sala[[#This Row],[Número de Orden]],'cocina'!H:H)/(24*60)</f>
        <v>0.11874999999999999</v>
      </c>
      <c r="Q389" s="3">
        <f>IF((sala[[#This Row],[Tiempo de Permanencia]]-sala[[#This Row],[Tiempo de Preparación]])&gt;0,sala[[#This Row],[Tiempo de Permanencia]]-sala[[#This Row],[Tiempo de Preparación]],0)</f>
        <v>7.6388888861401993E-3</v>
      </c>
      <c r="R389" s="10">
        <f>IF(sala[[#This Row],[Tiempo de degustación]]&gt;0,1,0)</f>
        <v>1</v>
      </c>
      <c r="S389" s="1" t="str">
        <f>WEEKDAY(sala[[#This Row],[Fecha de Factura]],11)&amp;". "&amp;TEXT(sala[[#This Row],[Fecha de Factura]],"dddd")</f>
        <v>3. miércoles</v>
      </c>
      <c r="T389" s="4">
        <f>SUMIF('cocina'!A:A,sala[[#This Row],[Número de Orden]],'cocina'!G:G)</f>
        <v>9</v>
      </c>
      <c r="U389" s="4">
        <f>sala[[#This Row],[Tiempo de Preparación]]*24</f>
        <v>2.8499999999999996</v>
      </c>
      <c r="V389">
        <f>sala[[#This Row],[Cobrada]]*sala[[#This Row],[Monto Total de la Cuenta]]</f>
        <v>291</v>
      </c>
      <c r="W389" s="4">
        <f>sala[[#This Row],[Tiempo de Permanencia]]*24</f>
        <v>3.0333333332673647</v>
      </c>
    </row>
    <row r="390" spans="1:23" x14ac:dyDescent="0.25">
      <c r="A390">
        <v>19</v>
      </c>
      <c r="B390" s="1" t="s">
        <v>392</v>
      </c>
      <c r="C390">
        <v>5</v>
      </c>
      <c r="D390" s="2">
        <v>45021.001388888886</v>
      </c>
      <c r="E390" s="2">
        <v>45021.09375</v>
      </c>
      <c r="F390" s="1" t="s">
        <v>13</v>
      </c>
      <c r="G390" s="1" t="s">
        <v>14</v>
      </c>
      <c r="H390" s="1" t="s">
        <v>25</v>
      </c>
      <c r="I390">
        <v>39.14</v>
      </c>
      <c r="J390" s="1" t="s">
        <v>16</v>
      </c>
      <c r="K390">
        <v>389</v>
      </c>
      <c r="L390" s="1" t="s">
        <v>39</v>
      </c>
      <c r="M390" s="1">
        <f>SUMIF('cocina'!A:A,sala[[#This Row],[Número de Orden]],'cocina'!K:K)</f>
        <v>33</v>
      </c>
      <c r="N390" s="2">
        <f>sala[[#This Row],[Hora de Salida]]</f>
        <v>45021.09375</v>
      </c>
      <c r="O390" s="3">
        <f>IF(sala[[#This Row],[Estado de la Mesa]]="Ocupada",sala[[#This Row],[Hora de Salida]]-sala[[#This Row],[Hora de Llegada]]+15/(24*60),sala[[#This Row],[Hora de Salida]]-sala[[#This Row],[Hora de Llegada]])</f>
        <v>9.2361111113859806E-2</v>
      </c>
      <c r="P390" s="3">
        <f>SUMIF('cocina'!A:A,sala[[#This Row],[Número de Orden]],'cocina'!H:H)/(24*60)</f>
        <v>1.6666666666666666E-2</v>
      </c>
      <c r="Q390" s="3">
        <f>IF((sala[[#This Row],[Tiempo de Permanencia]]-sala[[#This Row],[Tiempo de Preparación]])&gt;0,sala[[#This Row],[Tiempo de Permanencia]]-sala[[#This Row],[Tiempo de Preparación]],0)</f>
        <v>7.5694444447193143E-2</v>
      </c>
      <c r="R390" s="10">
        <f>IF(sala[[#This Row],[Tiempo de degustación]]&gt;0,1,0)</f>
        <v>1</v>
      </c>
      <c r="S390" s="1" t="str">
        <f>WEEKDAY(sala[[#This Row],[Fecha de Factura]],11)&amp;". "&amp;TEXT(sala[[#This Row],[Fecha de Factura]],"dddd")</f>
        <v>3. miércoles</v>
      </c>
      <c r="T390" s="4">
        <f>SUMIF('cocina'!A:A,sala[[#This Row],[Número de Orden]],'cocina'!G:G)</f>
        <v>1</v>
      </c>
      <c r="U390" s="4">
        <f>sala[[#This Row],[Tiempo de Preparación]]*24</f>
        <v>0.4</v>
      </c>
      <c r="V390">
        <f>sala[[#This Row],[Cobrada]]*sala[[#This Row],[Monto Total de la Cuenta]]</f>
        <v>33</v>
      </c>
      <c r="W390" s="4">
        <f>sala[[#This Row],[Tiempo de Permanencia]]*24</f>
        <v>2.2166666667326353</v>
      </c>
    </row>
    <row r="391" spans="1:23" x14ac:dyDescent="0.25">
      <c r="A391">
        <v>9</v>
      </c>
      <c r="B391" s="1" t="s">
        <v>77</v>
      </c>
      <c r="C391">
        <v>2</v>
      </c>
      <c r="D391" s="2">
        <v>45021.124305555553</v>
      </c>
      <c r="E391" s="2">
        <v>45021.22152777778</v>
      </c>
      <c r="F391" s="1" t="s">
        <v>13</v>
      </c>
      <c r="G391" s="1" t="s">
        <v>14</v>
      </c>
      <c r="H391" s="1" t="s">
        <v>25</v>
      </c>
      <c r="I391">
        <v>42.68</v>
      </c>
      <c r="J391" s="1" t="s">
        <v>16</v>
      </c>
      <c r="K391">
        <v>390</v>
      </c>
      <c r="L391" s="1" t="s">
        <v>57</v>
      </c>
      <c r="M391" s="1">
        <f>SUMIF('cocina'!A:A,sala[[#This Row],[Número de Orden]],'cocina'!K:K)</f>
        <v>143</v>
      </c>
      <c r="N391" s="2">
        <f>sala[[#This Row],[Hora de Salida]]</f>
        <v>45021.22152777778</v>
      </c>
      <c r="O391" s="3">
        <f>IF(sala[[#This Row],[Estado de la Mesa]]="Ocupada",sala[[#This Row],[Hora de Salida]]-sala[[#This Row],[Hora de Llegada]]+15/(24*60),sala[[#This Row],[Hora de Salida]]-sala[[#This Row],[Hora de Llegada]])</f>
        <v>9.7222222226264421E-2</v>
      </c>
      <c r="P391" s="3">
        <f>SUMIF('cocina'!A:A,sala[[#This Row],[Número de Orden]],'cocina'!H:H)/(24*60)</f>
        <v>6.458333333333334E-2</v>
      </c>
      <c r="Q391" s="3">
        <f>IF((sala[[#This Row],[Tiempo de Permanencia]]-sala[[#This Row],[Tiempo de Preparación]])&gt;0,sala[[#This Row],[Tiempo de Permanencia]]-sala[[#This Row],[Tiempo de Preparación]],0)</f>
        <v>3.2638888892931081E-2</v>
      </c>
      <c r="R391" s="10">
        <f>IF(sala[[#This Row],[Tiempo de degustación]]&gt;0,1,0)</f>
        <v>1</v>
      </c>
      <c r="S391" s="1" t="str">
        <f>WEEKDAY(sala[[#This Row],[Fecha de Factura]],11)&amp;". "&amp;TEXT(sala[[#This Row],[Fecha de Factura]],"dddd")</f>
        <v>3. miércoles</v>
      </c>
      <c r="T391" s="4">
        <f>SUMIF('cocina'!A:A,sala[[#This Row],[Número de Orden]],'cocina'!G:G)</f>
        <v>6</v>
      </c>
      <c r="U391" s="4">
        <f>sala[[#This Row],[Tiempo de Preparación]]*24</f>
        <v>1.5500000000000003</v>
      </c>
      <c r="V391">
        <f>sala[[#This Row],[Cobrada]]*sala[[#This Row],[Monto Total de la Cuenta]]</f>
        <v>143</v>
      </c>
      <c r="W391" s="4">
        <f>sala[[#This Row],[Tiempo de Permanencia]]*24</f>
        <v>2.3333333334303461</v>
      </c>
    </row>
    <row r="392" spans="1:23" x14ac:dyDescent="0.25">
      <c r="A392">
        <v>15</v>
      </c>
      <c r="B392" s="1" t="s">
        <v>393</v>
      </c>
      <c r="C392">
        <v>1</v>
      </c>
      <c r="D392" s="2">
        <v>45021.086805555555</v>
      </c>
      <c r="E392" s="2">
        <v>45021.17291666667</v>
      </c>
      <c r="F392" s="1" t="s">
        <v>13</v>
      </c>
      <c r="G392" s="1" t="s">
        <v>14</v>
      </c>
      <c r="H392" s="1" t="s">
        <v>25</v>
      </c>
      <c r="I392">
        <v>48.6</v>
      </c>
      <c r="J392" s="1" t="s">
        <v>16</v>
      </c>
      <c r="K392">
        <v>391</v>
      </c>
      <c r="L392" s="1" t="s">
        <v>54</v>
      </c>
      <c r="M392" s="1">
        <f>SUMIF('cocina'!A:A,sala[[#This Row],[Número de Orden]],'cocina'!K:K)</f>
        <v>22</v>
      </c>
      <c r="N392" s="2">
        <f>sala[[#This Row],[Hora de Salida]]</f>
        <v>45021.17291666667</v>
      </c>
      <c r="O392" s="3">
        <f>IF(sala[[#This Row],[Estado de la Mesa]]="Ocupada",sala[[#This Row],[Hora de Salida]]-sala[[#This Row],[Hora de Llegada]]+15/(24*60),sala[[#This Row],[Hora de Salida]]-sala[[#This Row],[Hora de Llegada]])</f>
        <v>8.6111111115314998E-2</v>
      </c>
      <c r="P392" s="3">
        <f>SUMIF('cocina'!A:A,sala[[#This Row],[Número de Orden]],'cocina'!H:H)/(24*60)</f>
        <v>2.4305555555555556E-2</v>
      </c>
      <c r="Q392" s="3">
        <f>IF((sala[[#This Row],[Tiempo de Permanencia]]-sala[[#This Row],[Tiempo de Preparación]])&gt;0,sala[[#This Row],[Tiempo de Permanencia]]-sala[[#This Row],[Tiempo de Preparación]],0)</f>
        <v>6.1805555559759445E-2</v>
      </c>
      <c r="R392" s="10">
        <f>IF(sala[[#This Row],[Tiempo de degustación]]&gt;0,1,0)</f>
        <v>1</v>
      </c>
      <c r="S392" s="1" t="str">
        <f>WEEKDAY(sala[[#This Row],[Fecha de Factura]],11)&amp;". "&amp;TEXT(sala[[#This Row],[Fecha de Factura]],"dddd")</f>
        <v>3. miércoles</v>
      </c>
      <c r="T392" s="4">
        <f>SUMIF('cocina'!A:A,sala[[#This Row],[Número de Orden]],'cocina'!G:G)</f>
        <v>1</v>
      </c>
      <c r="U392" s="4">
        <f>sala[[#This Row],[Tiempo de Preparación]]*24</f>
        <v>0.58333333333333337</v>
      </c>
      <c r="V392">
        <f>sala[[#This Row],[Cobrada]]*sala[[#This Row],[Monto Total de la Cuenta]]</f>
        <v>22</v>
      </c>
      <c r="W392" s="4">
        <f>sala[[#This Row],[Tiempo de Permanencia]]*24</f>
        <v>2.0666666667675599</v>
      </c>
    </row>
    <row r="393" spans="1:23" x14ac:dyDescent="0.25">
      <c r="A393">
        <v>14</v>
      </c>
      <c r="B393" s="1" t="s">
        <v>394</v>
      </c>
      <c r="C393">
        <v>3</v>
      </c>
      <c r="D393" s="2">
        <v>45021.022916666669</v>
      </c>
      <c r="E393" s="2">
        <v>45021.172222222223</v>
      </c>
      <c r="F393" s="1" t="s">
        <v>24</v>
      </c>
      <c r="G393" s="1" t="s">
        <v>14</v>
      </c>
      <c r="H393" s="1" t="s">
        <v>25</v>
      </c>
      <c r="I393">
        <v>32.729999999999997</v>
      </c>
      <c r="J393" s="1" t="s">
        <v>38</v>
      </c>
      <c r="K393">
        <v>392</v>
      </c>
      <c r="L393" s="1" t="s">
        <v>42</v>
      </c>
      <c r="M393" s="1">
        <f>SUMIF('cocina'!A:A,sala[[#This Row],[Número de Orden]],'cocina'!K:K)</f>
        <v>120</v>
      </c>
      <c r="N393" s="2">
        <f>sala[[#This Row],[Hora de Salida]]</f>
        <v>45021.172222222223</v>
      </c>
      <c r="O393" s="3">
        <f>IF(sala[[#This Row],[Estado de la Mesa]]="Ocupada",sala[[#This Row],[Hora de Salida]]-sala[[#This Row],[Hora de Llegada]]+15/(24*60),sala[[#This Row],[Hora de Salida]]-sala[[#This Row],[Hora de Llegada]])</f>
        <v>0.15972222222141377</v>
      </c>
      <c r="P393" s="3">
        <f>SUMIF('cocina'!A:A,sala[[#This Row],[Número de Orden]],'cocina'!H:H)/(24*60)</f>
        <v>3.7499999999999999E-2</v>
      </c>
      <c r="Q393" s="3">
        <f>IF((sala[[#This Row],[Tiempo de Permanencia]]-sala[[#This Row],[Tiempo de Preparación]])&gt;0,sala[[#This Row],[Tiempo de Permanencia]]-sala[[#This Row],[Tiempo de Preparación]],0)</f>
        <v>0.12222222222141377</v>
      </c>
      <c r="R393" s="10">
        <f>IF(sala[[#This Row],[Tiempo de degustación]]&gt;0,1,0)</f>
        <v>1</v>
      </c>
      <c r="S393" s="1" t="str">
        <f>WEEKDAY(sala[[#This Row],[Fecha de Factura]],11)&amp;". "&amp;TEXT(sala[[#This Row],[Fecha de Factura]],"dddd")</f>
        <v>3. miércoles</v>
      </c>
      <c r="T393" s="4">
        <f>SUMIF('cocina'!A:A,sala[[#This Row],[Número de Orden]],'cocina'!G:G)</f>
        <v>4</v>
      </c>
      <c r="U393" s="4">
        <f>sala[[#This Row],[Tiempo de Preparación]]*24</f>
        <v>0.89999999999999991</v>
      </c>
      <c r="V393">
        <f>sala[[#This Row],[Cobrada]]*sala[[#This Row],[Monto Total de la Cuenta]]</f>
        <v>120</v>
      </c>
      <c r="W393" s="4">
        <f>sala[[#This Row],[Tiempo de Permanencia]]*24</f>
        <v>3.8333333333139308</v>
      </c>
    </row>
    <row r="394" spans="1:23" x14ac:dyDescent="0.25">
      <c r="A394">
        <v>13</v>
      </c>
      <c r="B394" s="1" t="s">
        <v>395</v>
      </c>
      <c r="C394">
        <v>3</v>
      </c>
      <c r="D394" s="2">
        <v>45021.106249999997</v>
      </c>
      <c r="E394" s="2">
        <v>45021.220138888886</v>
      </c>
      <c r="F394" s="1" t="s">
        <v>32</v>
      </c>
      <c r="G394" s="1" t="s">
        <v>14</v>
      </c>
      <c r="H394" s="1" t="s">
        <v>25</v>
      </c>
      <c r="I394">
        <v>12.54</v>
      </c>
      <c r="J394" s="1" t="s">
        <v>38</v>
      </c>
      <c r="K394">
        <v>393</v>
      </c>
      <c r="L394" s="1" t="s">
        <v>22</v>
      </c>
      <c r="M394" s="1">
        <f>SUMIF('cocina'!A:A,sala[[#This Row],[Número de Orden]],'cocina'!K:K)</f>
        <v>208</v>
      </c>
      <c r="N394" s="2">
        <f>sala[[#This Row],[Hora de Salida]]</f>
        <v>45021.220138888886</v>
      </c>
      <c r="O394" s="3">
        <f>IF(sala[[#This Row],[Estado de la Mesa]]="Ocupada",sala[[#This Row],[Hora de Salida]]-sala[[#This Row],[Hora de Llegada]]+15/(24*60),sala[[#This Row],[Hora de Salida]]-sala[[#This Row],[Hora de Llegada]])</f>
        <v>0.12430555555571725</v>
      </c>
      <c r="P394" s="3">
        <f>SUMIF('cocina'!A:A,sala[[#This Row],[Número de Orden]],'cocina'!H:H)/(24*60)</f>
        <v>7.5694444444444439E-2</v>
      </c>
      <c r="Q394" s="3">
        <f>IF((sala[[#This Row],[Tiempo de Permanencia]]-sala[[#This Row],[Tiempo de Preparación]])&gt;0,sala[[#This Row],[Tiempo de Permanencia]]-sala[[#This Row],[Tiempo de Preparación]],0)</f>
        <v>4.8611111111272809E-2</v>
      </c>
      <c r="R394" s="10">
        <f>IF(sala[[#This Row],[Tiempo de degustación]]&gt;0,1,0)</f>
        <v>1</v>
      </c>
      <c r="S394" s="1" t="str">
        <f>WEEKDAY(sala[[#This Row],[Fecha de Factura]],11)&amp;". "&amp;TEXT(sala[[#This Row],[Fecha de Factura]],"dddd")</f>
        <v>3. miércoles</v>
      </c>
      <c r="T394" s="4">
        <f>SUMIF('cocina'!A:A,sala[[#This Row],[Número de Orden]],'cocina'!G:G)</f>
        <v>8</v>
      </c>
      <c r="U394" s="4">
        <f>sala[[#This Row],[Tiempo de Preparación]]*24</f>
        <v>1.8166666666666664</v>
      </c>
      <c r="V394">
        <f>sala[[#This Row],[Cobrada]]*sala[[#This Row],[Monto Total de la Cuenta]]</f>
        <v>208</v>
      </c>
      <c r="W394" s="4">
        <f>sala[[#This Row],[Tiempo de Permanencia]]*24</f>
        <v>2.9833333333372138</v>
      </c>
    </row>
    <row r="395" spans="1:23" x14ac:dyDescent="0.25">
      <c r="A395">
        <v>17</v>
      </c>
      <c r="B395" s="1" t="s">
        <v>41</v>
      </c>
      <c r="C395">
        <v>1</v>
      </c>
      <c r="D395" s="2">
        <v>45021.143055555556</v>
      </c>
      <c r="E395" s="2">
        <v>45021.293055555558</v>
      </c>
      <c r="F395" s="1" t="s">
        <v>13</v>
      </c>
      <c r="G395" s="1" t="s">
        <v>14</v>
      </c>
      <c r="H395" s="1" t="s">
        <v>25</v>
      </c>
      <c r="I395">
        <v>18.05</v>
      </c>
      <c r="J395" s="1" t="s">
        <v>38</v>
      </c>
      <c r="K395">
        <v>394</v>
      </c>
      <c r="L395" s="1" t="s">
        <v>27</v>
      </c>
      <c r="M395" s="1">
        <f>SUMIF('cocina'!A:A,sala[[#This Row],[Número de Orden]],'cocina'!K:K)</f>
        <v>77</v>
      </c>
      <c r="N395" s="2">
        <f>sala[[#This Row],[Hora de Salida]]</f>
        <v>45021.293055555558</v>
      </c>
      <c r="O395" s="3">
        <f>IF(sala[[#This Row],[Estado de la Mesa]]="Ocupada",sala[[#This Row],[Hora de Salida]]-sala[[#This Row],[Hora de Llegada]]+15/(24*60),sala[[#This Row],[Hora de Salida]]-sala[[#This Row],[Hora de Llegada]])</f>
        <v>0.16041666666812185</v>
      </c>
      <c r="P395" s="3">
        <f>SUMIF('cocina'!A:A,sala[[#This Row],[Número de Orden]],'cocina'!H:H)/(24*60)</f>
        <v>3.2638888888888891E-2</v>
      </c>
      <c r="Q395" s="3">
        <f>IF((sala[[#This Row],[Tiempo de Permanencia]]-sala[[#This Row],[Tiempo de Preparación]])&gt;0,sala[[#This Row],[Tiempo de Permanencia]]-sala[[#This Row],[Tiempo de Preparación]],0)</f>
        <v>0.12777777777923296</v>
      </c>
      <c r="R395" s="10">
        <f>IF(sala[[#This Row],[Tiempo de degustación]]&gt;0,1,0)</f>
        <v>1</v>
      </c>
      <c r="S395" s="1" t="str">
        <f>WEEKDAY(sala[[#This Row],[Fecha de Factura]],11)&amp;". "&amp;TEXT(sala[[#This Row],[Fecha de Factura]],"dddd")</f>
        <v>3. miércoles</v>
      </c>
      <c r="T395" s="4">
        <f>SUMIF('cocina'!A:A,sala[[#This Row],[Número de Orden]],'cocina'!G:G)</f>
        <v>3</v>
      </c>
      <c r="U395" s="4">
        <f>sala[[#This Row],[Tiempo de Preparación]]*24</f>
        <v>0.78333333333333344</v>
      </c>
      <c r="V395">
        <f>sala[[#This Row],[Cobrada]]*sala[[#This Row],[Monto Total de la Cuenta]]</f>
        <v>77</v>
      </c>
      <c r="W395" s="4">
        <f>sala[[#This Row],[Tiempo de Permanencia]]*24</f>
        <v>3.8500000000349246</v>
      </c>
    </row>
    <row r="396" spans="1:23" x14ac:dyDescent="0.25">
      <c r="A396">
        <v>2</v>
      </c>
      <c r="B396" s="1" t="s">
        <v>396</v>
      </c>
      <c r="C396">
        <v>1</v>
      </c>
      <c r="D396" s="2">
        <v>45021.067361111112</v>
      </c>
      <c r="E396" s="2">
        <v>45021.231944444444</v>
      </c>
      <c r="F396" s="1" t="s">
        <v>24</v>
      </c>
      <c r="G396" s="1" t="s">
        <v>14</v>
      </c>
      <c r="H396" s="1" t="s">
        <v>15</v>
      </c>
      <c r="I396">
        <v>40.9</v>
      </c>
      <c r="J396" s="1" t="s">
        <v>26</v>
      </c>
      <c r="K396">
        <v>395</v>
      </c>
      <c r="L396" s="1" t="s">
        <v>54</v>
      </c>
      <c r="M396" s="1">
        <f>SUMIF('cocina'!A:A,sala[[#This Row],[Número de Orden]],'cocina'!K:K)</f>
        <v>38</v>
      </c>
      <c r="N396" s="2">
        <f>sala[[#This Row],[Hora de Salida]]</f>
        <v>45021.231944444444</v>
      </c>
      <c r="O396" s="3">
        <f>IF(sala[[#This Row],[Estado de la Mesa]]="Ocupada",sala[[#This Row],[Hora de Salida]]-sala[[#This Row],[Hora de Llegada]]+15/(24*60),sala[[#This Row],[Hora de Salida]]-sala[[#This Row],[Hora de Llegada]])</f>
        <v>0.16458333333139308</v>
      </c>
      <c r="P396" s="3">
        <f>SUMIF('cocina'!A:A,sala[[#This Row],[Número de Orden]],'cocina'!H:H)/(24*60)</f>
        <v>5.5555555555555558E-3</v>
      </c>
      <c r="Q396" s="3">
        <f>IF((sala[[#This Row],[Tiempo de Permanencia]]-sala[[#This Row],[Tiempo de Preparación]])&gt;0,sala[[#This Row],[Tiempo de Permanencia]]-sala[[#This Row],[Tiempo de Preparación]],0)</f>
        <v>0.15902777777583751</v>
      </c>
      <c r="R396" s="10">
        <f>IF(sala[[#This Row],[Tiempo de degustación]]&gt;0,1,0)</f>
        <v>1</v>
      </c>
      <c r="S396" s="1" t="str">
        <f>WEEKDAY(sala[[#This Row],[Fecha de Factura]],11)&amp;". "&amp;TEXT(sala[[#This Row],[Fecha de Factura]],"dddd")</f>
        <v>3. miércoles</v>
      </c>
      <c r="T396" s="4">
        <f>SUMIF('cocina'!A:A,sala[[#This Row],[Número de Orden]],'cocina'!G:G)</f>
        <v>2</v>
      </c>
      <c r="U396" s="4">
        <f>sala[[#This Row],[Tiempo de Preparación]]*24</f>
        <v>0.13333333333333333</v>
      </c>
      <c r="V396">
        <f>sala[[#This Row],[Cobrada]]*sala[[#This Row],[Monto Total de la Cuenta]]</f>
        <v>38</v>
      </c>
      <c r="W396" s="4">
        <f>sala[[#This Row],[Tiempo de Permanencia]]*24</f>
        <v>3.9499999999534339</v>
      </c>
    </row>
    <row r="397" spans="1:23" x14ac:dyDescent="0.25">
      <c r="A397">
        <v>11</v>
      </c>
      <c r="B397" s="1" t="s">
        <v>397</v>
      </c>
      <c r="C397">
        <v>1</v>
      </c>
      <c r="D397" s="2">
        <v>45021.022222222222</v>
      </c>
      <c r="E397" s="2">
        <v>45021.15</v>
      </c>
      <c r="F397" s="1" t="s">
        <v>24</v>
      </c>
      <c r="G397" s="1" t="s">
        <v>35</v>
      </c>
      <c r="H397" s="1" t="s">
        <v>21</v>
      </c>
      <c r="I397">
        <v>34.5</v>
      </c>
      <c r="J397" s="1" t="s">
        <v>26</v>
      </c>
      <c r="K397">
        <v>396</v>
      </c>
      <c r="L397" s="1" t="s">
        <v>33</v>
      </c>
      <c r="M397" s="1">
        <f>SUMIF('cocina'!A:A,sala[[#This Row],[Número de Orden]],'cocina'!K:K)</f>
        <v>83</v>
      </c>
      <c r="N397" s="2">
        <f>sala[[#This Row],[Hora de Salida]]</f>
        <v>45021.15</v>
      </c>
      <c r="O397" s="3">
        <f>IF(sala[[#This Row],[Estado de la Mesa]]="Ocupada",sala[[#This Row],[Hora de Salida]]-sala[[#This Row],[Hora de Llegada]]+15/(24*60),sala[[#This Row],[Hora de Salida]]-sala[[#This Row],[Hora de Llegada]])</f>
        <v>0.12777777777955635</v>
      </c>
      <c r="P397" s="3">
        <f>SUMIF('cocina'!A:A,sala[[#This Row],[Número de Orden]],'cocina'!H:H)/(24*60)</f>
        <v>3.9583333333333331E-2</v>
      </c>
      <c r="Q397" s="3">
        <f>IF((sala[[#This Row],[Tiempo de Permanencia]]-sala[[#This Row],[Tiempo de Preparación]])&gt;0,sala[[#This Row],[Tiempo de Permanencia]]-sala[[#This Row],[Tiempo de Preparación]],0)</f>
        <v>8.8194444446223014E-2</v>
      </c>
      <c r="R397" s="10">
        <f>IF(sala[[#This Row],[Tiempo de degustación]]&gt;0,1,0)</f>
        <v>1</v>
      </c>
      <c r="S397" s="1" t="str">
        <f>WEEKDAY(sala[[#This Row],[Fecha de Factura]],11)&amp;". "&amp;TEXT(sala[[#This Row],[Fecha de Factura]],"dddd")</f>
        <v>3. miércoles</v>
      </c>
      <c r="T397" s="4">
        <f>SUMIF('cocina'!A:A,sala[[#This Row],[Número de Orden]],'cocina'!G:G)</f>
        <v>4</v>
      </c>
      <c r="U397" s="4">
        <f>sala[[#This Row],[Tiempo de Preparación]]*24</f>
        <v>0.95</v>
      </c>
      <c r="V397">
        <f>sala[[#This Row],[Cobrada]]*sala[[#This Row],[Monto Total de la Cuenta]]</f>
        <v>83</v>
      </c>
      <c r="W397" s="4">
        <f>sala[[#This Row],[Tiempo de Permanencia]]*24</f>
        <v>3.0666666667093523</v>
      </c>
    </row>
    <row r="398" spans="1:23" x14ac:dyDescent="0.25">
      <c r="A398">
        <v>4</v>
      </c>
      <c r="B398" s="1" t="s">
        <v>360</v>
      </c>
      <c r="C398">
        <v>2</v>
      </c>
      <c r="D398" s="2">
        <v>45021.013888888891</v>
      </c>
      <c r="E398" s="2">
        <v>45021.06527777778</v>
      </c>
      <c r="F398" s="1" t="s">
        <v>32</v>
      </c>
      <c r="G398" s="1" t="s">
        <v>20</v>
      </c>
      <c r="H398" s="1" t="s">
        <v>15</v>
      </c>
      <c r="I398">
        <v>37.79</v>
      </c>
      <c r="J398" s="1" t="s">
        <v>26</v>
      </c>
      <c r="K398">
        <v>397</v>
      </c>
      <c r="L398" s="1" t="s">
        <v>57</v>
      </c>
      <c r="M398" s="1">
        <f>SUMIF('cocina'!A:A,sala[[#This Row],[Número de Orden]],'cocina'!K:K)</f>
        <v>147</v>
      </c>
      <c r="N398" s="2">
        <f>sala[[#This Row],[Hora de Salida]]</f>
        <v>45021.06527777778</v>
      </c>
      <c r="O398" s="3">
        <f>IF(sala[[#This Row],[Estado de la Mesa]]="Ocupada",sala[[#This Row],[Hora de Salida]]-sala[[#This Row],[Hora de Llegada]]+15/(24*60),sala[[#This Row],[Hora de Salida]]-sala[[#This Row],[Hora de Llegada]])</f>
        <v>5.1388888889050577E-2</v>
      </c>
      <c r="P398" s="3">
        <f>SUMIF('cocina'!A:A,sala[[#This Row],[Número de Orden]],'cocina'!H:H)/(24*60)</f>
        <v>4.791666666666667E-2</v>
      </c>
      <c r="Q398" s="3">
        <f>IF((sala[[#This Row],[Tiempo de Permanencia]]-sala[[#This Row],[Tiempo de Preparación]])&gt;0,sala[[#This Row],[Tiempo de Permanencia]]-sala[[#This Row],[Tiempo de Preparación]],0)</f>
        <v>3.4722222223839069E-3</v>
      </c>
      <c r="R398" s="10">
        <f>IF(sala[[#This Row],[Tiempo de degustación]]&gt;0,1,0)</f>
        <v>1</v>
      </c>
      <c r="S398" s="1" t="str">
        <f>WEEKDAY(sala[[#This Row],[Fecha de Factura]],11)&amp;". "&amp;TEXT(sala[[#This Row],[Fecha de Factura]],"dddd")</f>
        <v>3. miércoles</v>
      </c>
      <c r="T398" s="4">
        <f>SUMIF('cocina'!A:A,sala[[#This Row],[Número de Orden]],'cocina'!G:G)</f>
        <v>5</v>
      </c>
      <c r="U398" s="4">
        <f>sala[[#This Row],[Tiempo de Preparación]]*24</f>
        <v>1.1500000000000001</v>
      </c>
      <c r="V398">
        <f>sala[[#This Row],[Cobrada]]*sala[[#This Row],[Monto Total de la Cuenta]]</f>
        <v>147</v>
      </c>
      <c r="W398" s="4">
        <f>sala[[#This Row],[Tiempo de Permanencia]]*24</f>
        <v>1.2333333333372138</v>
      </c>
    </row>
    <row r="399" spans="1:23" x14ac:dyDescent="0.25">
      <c r="A399">
        <v>9</v>
      </c>
      <c r="B399" s="1" t="s">
        <v>398</v>
      </c>
      <c r="C399">
        <v>5</v>
      </c>
      <c r="D399" s="2">
        <v>45021.131944444445</v>
      </c>
      <c r="E399" s="2">
        <v>45021.295138888891</v>
      </c>
      <c r="F399" s="1" t="s">
        <v>19</v>
      </c>
      <c r="G399" s="1" t="s">
        <v>20</v>
      </c>
      <c r="H399" s="1" t="s">
        <v>25</v>
      </c>
      <c r="I399">
        <v>48.96</v>
      </c>
      <c r="J399" s="1" t="s">
        <v>26</v>
      </c>
      <c r="K399">
        <v>398</v>
      </c>
      <c r="L399" s="1" t="s">
        <v>33</v>
      </c>
      <c r="M399" s="1">
        <f>SUMIF('cocina'!A:A,sala[[#This Row],[Número de Orden]],'cocina'!K:K)</f>
        <v>122</v>
      </c>
      <c r="N399" s="2">
        <f>sala[[#This Row],[Hora de Salida]]</f>
        <v>45021.295138888891</v>
      </c>
      <c r="O399" s="3">
        <f>IF(sala[[#This Row],[Estado de la Mesa]]="Ocupada",sala[[#This Row],[Hora de Salida]]-sala[[#This Row],[Hora de Llegada]]+15/(24*60),sala[[#This Row],[Hora de Salida]]-sala[[#This Row],[Hora de Llegada]])</f>
        <v>0.16319444444525288</v>
      </c>
      <c r="P399" s="3">
        <f>SUMIF('cocina'!A:A,sala[[#This Row],[Número de Orden]],'cocina'!H:H)/(24*60)</f>
        <v>4.9305555555555554E-2</v>
      </c>
      <c r="Q399" s="3">
        <f>IF((sala[[#This Row],[Tiempo de Permanencia]]-sala[[#This Row],[Tiempo de Preparación]])&gt;0,sala[[#This Row],[Tiempo de Permanencia]]-sala[[#This Row],[Tiempo de Preparación]],0)</f>
        <v>0.11388888888969734</v>
      </c>
      <c r="R399" s="10">
        <f>IF(sala[[#This Row],[Tiempo de degustación]]&gt;0,1,0)</f>
        <v>1</v>
      </c>
      <c r="S399" s="1" t="str">
        <f>WEEKDAY(sala[[#This Row],[Fecha de Factura]],11)&amp;". "&amp;TEXT(sala[[#This Row],[Fecha de Factura]],"dddd")</f>
        <v>3. miércoles</v>
      </c>
      <c r="T399" s="4">
        <f>SUMIF('cocina'!A:A,sala[[#This Row],[Número de Orden]],'cocina'!G:G)</f>
        <v>4</v>
      </c>
      <c r="U399" s="4">
        <f>sala[[#This Row],[Tiempo de Preparación]]*24</f>
        <v>1.1833333333333333</v>
      </c>
      <c r="V399">
        <f>sala[[#This Row],[Cobrada]]*sala[[#This Row],[Monto Total de la Cuenta]]</f>
        <v>122</v>
      </c>
      <c r="W399" s="4">
        <f>sala[[#This Row],[Tiempo de Permanencia]]*24</f>
        <v>3.9166666666860692</v>
      </c>
    </row>
    <row r="400" spans="1:23" x14ac:dyDescent="0.25">
      <c r="A400">
        <v>7</v>
      </c>
      <c r="B400" s="1" t="s">
        <v>399</v>
      </c>
      <c r="C400">
        <v>6</v>
      </c>
      <c r="D400" s="2">
        <v>45021.116666666669</v>
      </c>
      <c r="E400" s="2">
        <v>45021.236111111109</v>
      </c>
      <c r="F400" s="1" t="s">
        <v>29</v>
      </c>
      <c r="G400" s="1" t="s">
        <v>14</v>
      </c>
      <c r="H400" s="1" t="s">
        <v>25</v>
      </c>
      <c r="I400">
        <v>27.32</v>
      </c>
      <c r="J400" s="1" t="s">
        <v>26</v>
      </c>
      <c r="K400">
        <v>399</v>
      </c>
      <c r="L400" s="1" t="s">
        <v>17</v>
      </c>
      <c r="M400" s="1">
        <f>SUMIF('cocina'!A:A,sala[[#This Row],[Número de Orden]],'cocina'!K:K)</f>
        <v>207</v>
      </c>
      <c r="N400" s="2">
        <f>sala[[#This Row],[Hora de Salida]]</f>
        <v>45021.236111111109</v>
      </c>
      <c r="O400" s="3">
        <f>IF(sala[[#This Row],[Estado de la Mesa]]="Ocupada",sala[[#This Row],[Hora de Salida]]-sala[[#This Row],[Hora de Llegada]]+15/(24*60),sala[[#This Row],[Hora de Salida]]-sala[[#This Row],[Hora de Llegada]])</f>
        <v>0.11944444444088731</v>
      </c>
      <c r="P400" s="3">
        <f>SUMIF('cocina'!A:A,sala[[#This Row],[Número de Orden]],'cocina'!H:H)/(24*60)</f>
        <v>6.3194444444444442E-2</v>
      </c>
      <c r="Q400" s="3">
        <f>IF((sala[[#This Row],[Tiempo de Permanencia]]-sala[[#This Row],[Tiempo de Preparación]])&gt;0,sala[[#This Row],[Tiempo de Permanencia]]-sala[[#This Row],[Tiempo de Preparación]],0)</f>
        <v>5.6249999996442868E-2</v>
      </c>
      <c r="R400" s="10">
        <f>IF(sala[[#This Row],[Tiempo de degustación]]&gt;0,1,0)</f>
        <v>1</v>
      </c>
      <c r="S400" s="1" t="str">
        <f>WEEKDAY(sala[[#This Row],[Fecha de Factura]],11)&amp;". "&amp;TEXT(sala[[#This Row],[Fecha de Factura]],"dddd")</f>
        <v>3. miércoles</v>
      </c>
      <c r="T400" s="4">
        <f>SUMIF('cocina'!A:A,sala[[#This Row],[Número de Orden]],'cocina'!G:G)</f>
        <v>6</v>
      </c>
      <c r="U400" s="4">
        <f>sala[[#This Row],[Tiempo de Preparación]]*24</f>
        <v>1.5166666666666666</v>
      </c>
      <c r="V400">
        <f>sala[[#This Row],[Cobrada]]*sala[[#This Row],[Monto Total de la Cuenta]]</f>
        <v>207</v>
      </c>
      <c r="W400" s="4">
        <f>sala[[#This Row],[Tiempo de Permanencia]]*24</f>
        <v>2.8666666665812954</v>
      </c>
    </row>
    <row r="401" spans="1:23" x14ac:dyDescent="0.25">
      <c r="A401">
        <v>9</v>
      </c>
      <c r="B401" s="1" t="s">
        <v>400</v>
      </c>
      <c r="C401">
        <v>4</v>
      </c>
      <c r="D401" s="2">
        <v>45021.09097222222</v>
      </c>
      <c r="E401" s="2">
        <v>45021.176388888889</v>
      </c>
      <c r="F401" s="1" t="s">
        <v>32</v>
      </c>
      <c r="G401" s="1" t="s">
        <v>14</v>
      </c>
      <c r="H401" s="1" t="s">
        <v>25</v>
      </c>
      <c r="I401">
        <v>42.96</v>
      </c>
      <c r="J401" s="1" t="s">
        <v>16</v>
      </c>
      <c r="K401">
        <v>400</v>
      </c>
      <c r="L401" s="1" t="s">
        <v>27</v>
      </c>
      <c r="M401" s="1">
        <f>SUMIF('cocina'!A:A,sala[[#This Row],[Número de Orden]],'cocina'!K:K)</f>
        <v>198</v>
      </c>
      <c r="N401" s="2">
        <f>sala[[#This Row],[Hora de Salida]]</f>
        <v>45021.176388888889</v>
      </c>
      <c r="O401" s="3">
        <f>IF(sala[[#This Row],[Estado de la Mesa]]="Ocupada",sala[[#This Row],[Hora de Salida]]-sala[[#This Row],[Hora de Llegada]]+15/(24*60),sala[[#This Row],[Hora de Salida]]-sala[[#This Row],[Hora de Llegada]])</f>
        <v>8.5416666668606922E-2</v>
      </c>
      <c r="P401" s="3">
        <f>SUMIF('cocina'!A:A,sala[[#This Row],[Número de Orden]],'cocina'!H:H)/(24*60)</f>
        <v>5.486111111111111E-2</v>
      </c>
      <c r="Q401" s="3">
        <f>IF((sala[[#This Row],[Tiempo de Permanencia]]-sala[[#This Row],[Tiempo de Preparación]])&gt;0,sala[[#This Row],[Tiempo de Permanencia]]-sala[[#This Row],[Tiempo de Preparación]],0)</f>
        <v>3.0555555557495812E-2</v>
      </c>
      <c r="R401" s="10">
        <f>IF(sala[[#This Row],[Tiempo de degustación]]&gt;0,1,0)</f>
        <v>1</v>
      </c>
      <c r="S401" s="1" t="str">
        <f>WEEKDAY(sala[[#This Row],[Fecha de Factura]],11)&amp;". "&amp;TEXT(sala[[#This Row],[Fecha de Factura]],"dddd")</f>
        <v>3. miércoles</v>
      </c>
      <c r="T401" s="4">
        <f>SUMIF('cocina'!A:A,sala[[#This Row],[Número de Orden]],'cocina'!G:G)</f>
        <v>6</v>
      </c>
      <c r="U401" s="4">
        <f>sala[[#This Row],[Tiempo de Preparación]]*24</f>
        <v>1.3166666666666667</v>
      </c>
      <c r="V401">
        <f>sala[[#This Row],[Cobrada]]*sala[[#This Row],[Monto Total de la Cuenta]]</f>
        <v>198</v>
      </c>
      <c r="W401" s="4">
        <f>sala[[#This Row],[Tiempo de Permanencia]]*24</f>
        <v>2.0500000000465661</v>
      </c>
    </row>
    <row r="402" spans="1:23" x14ac:dyDescent="0.25">
      <c r="A402">
        <v>16</v>
      </c>
      <c r="B402" s="1" t="s">
        <v>334</v>
      </c>
      <c r="C402">
        <v>2</v>
      </c>
      <c r="D402" s="2">
        <v>45021.160416666666</v>
      </c>
      <c r="E402" s="2">
        <v>45021.289583333331</v>
      </c>
      <c r="F402" s="1" t="s">
        <v>24</v>
      </c>
      <c r="G402" s="1" t="s">
        <v>14</v>
      </c>
      <c r="H402" s="1" t="s">
        <v>25</v>
      </c>
      <c r="I402">
        <v>15.87</v>
      </c>
      <c r="J402" s="1" t="s">
        <v>38</v>
      </c>
      <c r="K402">
        <v>401</v>
      </c>
      <c r="L402" s="1" t="s">
        <v>30</v>
      </c>
      <c r="M402" s="1">
        <f>SUMIF('cocina'!A:A,sala[[#This Row],[Número de Orden]],'cocina'!K:K)</f>
        <v>42</v>
      </c>
      <c r="N402" s="2">
        <f>sala[[#This Row],[Hora de Salida]]</f>
        <v>45021.289583333331</v>
      </c>
      <c r="O402" s="3">
        <f>IF(sala[[#This Row],[Estado de la Mesa]]="Ocupada",sala[[#This Row],[Hora de Salida]]-sala[[#This Row],[Hora de Llegada]]+15/(24*60),sala[[#This Row],[Hora de Salida]]-sala[[#This Row],[Hora de Llegada]])</f>
        <v>0.1395833333323632</v>
      </c>
      <c r="P402" s="3">
        <f>SUMIF('cocina'!A:A,sala[[#This Row],[Número de Orden]],'cocina'!H:H)/(24*60)</f>
        <v>1.3888888888888888E-2</v>
      </c>
      <c r="Q402" s="3">
        <f>IF((sala[[#This Row],[Tiempo de Permanencia]]-sala[[#This Row],[Tiempo de Preparación]])&gt;0,sala[[#This Row],[Tiempo de Permanencia]]-sala[[#This Row],[Tiempo de Preparación]],0)</f>
        <v>0.1256944444434743</v>
      </c>
      <c r="R402" s="10">
        <f>IF(sala[[#This Row],[Tiempo de degustación]]&gt;0,1,0)</f>
        <v>1</v>
      </c>
      <c r="S402" s="1" t="str">
        <f>WEEKDAY(sala[[#This Row],[Fecha de Factura]],11)&amp;". "&amp;TEXT(sala[[#This Row],[Fecha de Factura]],"dddd")</f>
        <v>3. miércoles</v>
      </c>
      <c r="T402" s="4">
        <f>SUMIF('cocina'!A:A,sala[[#This Row],[Número de Orden]],'cocina'!G:G)</f>
        <v>2</v>
      </c>
      <c r="U402" s="4">
        <f>sala[[#This Row],[Tiempo de Preparación]]*24</f>
        <v>0.33333333333333331</v>
      </c>
      <c r="V402">
        <f>sala[[#This Row],[Cobrada]]*sala[[#This Row],[Monto Total de la Cuenta]]</f>
        <v>42</v>
      </c>
      <c r="W402" s="4">
        <f>sala[[#This Row],[Tiempo de Permanencia]]*24</f>
        <v>3.3499999999767169</v>
      </c>
    </row>
    <row r="403" spans="1:23" x14ac:dyDescent="0.25">
      <c r="A403">
        <v>18</v>
      </c>
      <c r="B403" s="1" t="s">
        <v>401</v>
      </c>
      <c r="C403">
        <v>1</v>
      </c>
      <c r="D403" s="2">
        <v>45021.111805555556</v>
      </c>
      <c r="E403" s="2">
        <v>45021.213888888888</v>
      </c>
      <c r="F403" s="1" t="s">
        <v>13</v>
      </c>
      <c r="G403" s="1" t="s">
        <v>14</v>
      </c>
      <c r="H403" s="1" t="s">
        <v>25</v>
      </c>
      <c r="I403">
        <v>31.02</v>
      </c>
      <c r="J403" s="1" t="s">
        <v>16</v>
      </c>
      <c r="K403">
        <v>402</v>
      </c>
      <c r="L403" s="1" t="s">
        <v>22</v>
      </c>
      <c r="M403" s="1">
        <f>SUMIF('cocina'!A:A,sala[[#This Row],[Número de Orden]],'cocina'!K:K)</f>
        <v>151</v>
      </c>
      <c r="N403" s="2">
        <f>sala[[#This Row],[Hora de Salida]]</f>
        <v>45021.213888888888</v>
      </c>
      <c r="O403" s="3">
        <f>IF(sala[[#This Row],[Estado de la Mesa]]="Ocupada",sala[[#This Row],[Hora de Salida]]-sala[[#This Row],[Hora de Llegada]]+15/(24*60),sala[[#This Row],[Hora de Salida]]-sala[[#This Row],[Hora de Llegada]])</f>
        <v>0.10208333333139308</v>
      </c>
      <c r="P403" s="3">
        <f>SUMIF('cocina'!A:A,sala[[#This Row],[Número de Orden]],'cocina'!H:H)/(24*60)</f>
        <v>4.583333333333333E-2</v>
      </c>
      <c r="Q403" s="3">
        <f>IF((sala[[#This Row],[Tiempo de Permanencia]]-sala[[#This Row],[Tiempo de Preparación]])&gt;0,sala[[#This Row],[Tiempo de Permanencia]]-sala[[#This Row],[Tiempo de Preparación]],0)</f>
        <v>5.6249999998059748E-2</v>
      </c>
      <c r="R403" s="10">
        <f>IF(sala[[#This Row],[Tiempo de degustación]]&gt;0,1,0)</f>
        <v>1</v>
      </c>
      <c r="S403" s="1" t="str">
        <f>WEEKDAY(sala[[#This Row],[Fecha de Factura]],11)&amp;". "&amp;TEXT(sala[[#This Row],[Fecha de Factura]],"dddd")</f>
        <v>3. miércoles</v>
      </c>
      <c r="T403" s="4">
        <f>SUMIF('cocina'!A:A,sala[[#This Row],[Número de Orden]],'cocina'!G:G)</f>
        <v>7</v>
      </c>
      <c r="U403" s="4">
        <f>sala[[#This Row],[Tiempo de Preparación]]*24</f>
        <v>1.0999999999999999</v>
      </c>
      <c r="V403">
        <f>sala[[#This Row],[Cobrada]]*sala[[#This Row],[Monto Total de la Cuenta]]</f>
        <v>151</v>
      </c>
      <c r="W403" s="4">
        <f>sala[[#This Row],[Tiempo de Permanencia]]*24</f>
        <v>2.4499999999534339</v>
      </c>
    </row>
    <row r="404" spans="1:23" x14ac:dyDescent="0.25">
      <c r="A404">
        <v>14</v>
      </c>
      <c r="B404" s="1" t="s">
        <v>402</v>
      </c>
      <c r="C404">
        <v>5</v>
      </c>
      <c r="D404" s="2">
        <v>45021.09375</v>
      </c>
      <c r="E404" s="2">
        <v>45021.21875</v>
      </c>
      <c r="F404" s="1" t="s">
        <v>19</v>
      </c>
      <c r="G404" s="1" t="s">
        <v>14</v>
      </c>
      <c r="H404" s="1" t="s">
        <v>25</v>
      </c>
      <c r="I404">
        <v>14.76</v>
      </c>
      <c r="J404" s="1" t="s">
        <v>26</v>
      </c>
      <c r="K404">
        <v>403</v>
      </c>
      <c r="L404" s="1" t="s">
        <v>57</v>
      </c>
      <c r="M404" s="1">
        <f>SUMIF('cocina'!A:A,sala[[#This Row],[Número de Orden]],'cocina'!K:K)</f>
        <v>190</v>
      </c>
      <c r="N404" s="2">
        <f>sala[[#This Row],[Hora de Salida]]</f>
        <v>45021.21875</v>
      </c>
      <c r="O404" s="3">
        <f>IF(sala[[#This Row],[Estado de la Mesa]]="Ocupada",sala[[#This Row],[Hora de Salida]]-sala[[#This Row],[Hora de Llegada]]+15/(24*60),sala[[#This Row],[Hora de Salida]]-sala[[#This Row],[Hora de Llegada]])</f>
        <v>0.125</v>
      </c>
      <c r="P404" s="3">
        <f>SUMIF('cocina'!A:A,sala[[#This Row],[Número de Orden]],'cocina'!H:H)/(24*60)</f>
        <v>5.9027777777777776E-2</v>
      </c>
      <c r="Q404" s="3">
        <f>IF((sala[[#This Row],[Tiempo de Permanencia]]-sala[[#This Row],[Tiempo de Preparación]])&gt;0,sala[[#This Row],[Tiempo de Permanencia]]-sala[[#This Row],[Tiempo de Preparación]],0)</f>
        <v>6.5972222222222224E-2</v>
      </c>
      <c r="R404" s="10">
        <f>IF(sala[[#This Row],[Tiempo de degustación]]&gt;0,1,0)</f>
        <v>1</v>
      </c>
      <c r="S404" s="1" t="str">
        <f>WEEKDAY(sala[[#This Row],[Fecha de Factura]],11)&amp;". "&amp;TEXT(sala[[#This Row],[Fecha de Factura]],"dddd")</f>
        <v>3. miércoles</v>
      </c>
      <c r="T404" s="4">
        <f>SUMIF('cocina'!A:A,sala[[#This Row],[Número de Orden]],'cocina'!G:G)</f>
        <v>8</v>
      </c>
      <c r="U404" s="4">
        <f>sala[[#This Row],[Tiempo de Preparación]]*24</f>
        <v>1.4166666666666665</v>
      </c>
      <c r="V404">
        <f>sala[[#This Row],[Cobrada]]*sala[[#This Row],[Monto Total de la Cuenta]]</f>
        <v>190</v>
      </c>
      <c r="W404" s="4">
        <f>sala[[#This Row],[Tiempo de Permanencia]]*24</f>
        <v>3</v>
      </c>
    </row>
    <row r="405" spans="1:23" x14ac:dyDescent="0.25">
      <c r="A405">
        <v>17</v>
      </c>
      <c r="B405" s="1" t="s">
        <v>356</v>
      </c>
      <c r="C405">
        <v>2</v>
      </c>
      <c r="D405" s="2">
        <v>45021.026388888888</v>
      </c>
      <c r="E405" s="2">
        <v>45021.186805555553</v>
      </c>
      <c r="F405" s="1" t="s">
        <v>29</v>
      </c>
      <c r="G405" s="1" t="s">
        <v>14</v>
      </c>
      <c r="H405" s="1" t="s">
        <v>25</v>
      </c>
      <c r="I405">
        <v>32.56</v>
      </c>
      <c r="J405" s="1" t="s">
        <v>26</v>
      </c>
      <c r="K405">
        <v>404</v>
      </c>
      <c r="L405" s="1" t="s">
        <v>17</v>
      </c>
      <c r="M405" s="1">
        <f>SUMIF('cocina'!A:A,sala[[#This Row],[Número de Orden]],'cocina'!K:K)</f>
        <v>182</v>
      </c>
      <c r="N405" s="2">
        <f>sala[[#This Row],[Hora de Salida]]</f>
        <v>45021.186805555553</v>
      </c>
      <c r="O405" s="3">
        <f>IF(sala[[#This Row],[Estado de la Mesa]]="Ocupada",sala[[#This Row],[Hora de Salida]]-sala[[#This Row],[Hora de Llegada]]+15/(24*60),sala[[#This Row],[Hora de Salida]]-sala[[#This Row],[Hora de Llegada]])</f>
        <v>0.16041666666569654</v>
      </c>
      <c r="P405" s="3">
        <f>SUMIF('cocina'!A:A,sala[[#This Row],[Número de Orden]],'cocina'!H:H)/(24*60)</f>
        <v>7.0833333333333331E-2</v>
      </c>
      <c r="Q405" s="3">
        <f>IF((sala[[#This Row],[Tiempo de Permanencia]]-sala[[#This Row],[Tiempo de Preparación]])&gt;0,sala[[#This Row],[Tiempo de Permanencia]]-sala[[#This Row],[Tiempo de Preparación]],0)</f>
        <v>8.9583333332363208E-2</v>
      </c>
      <c r="R405" s="10">
        <f>IF(sala[[#This Row],[Tiempo de degustación]]&gt;0,1,0)</f>
        <v>1</v>
      </c>
      <c r="S405" s="1" t="str">
        <f>WEEKDAY(sala[[#This Row],[Fecha de Factura]],11)&amp;". "&amp;TEXT(sala[[#This Row],[Fecha de Factura]],"dddd")</f>
        <v>3. miércoles</v>
      </c>
      <c r="T405" s="4">
        <f>SUMIF('cocina'!A:A,sala[[#This Row],[Número de Orden]],'cocina'!G:G)</f>
        <v>6</v>
      </c>
      <c r="U405" s="4">
        <f>sala[[#This Row],[Tiempo de Preparación]]*24</f>
        <v>1.7</v>
      </c>
      <c r="V405">
        <f>sala[[#This Row],[Cobrada]]*sala[[#This Row],[Monto Total de la Cuenta]]</f>
        <v>182</v>
      </c>
      <c r="W405" s="4">
        <f>sala[[#This Row],[Tiempo de Permanencia]]*24</f>
        <v>3.8499999999767169</v>
      </c>
    </row>
    <row r="406" spans="1:23" x14ac:dyDescent="0.25">
      <c r="A406">
        <v>5</v>
      </c>
      <c r="B406" s="1" t="s">
        <v>403</v>
      </c>
      <c r="C406">
        <v>6</v>
      </c>
      <c r="D406" s="2">
        <v>45021.11041666667</v>
      </c>
      <c r="E406" s="2">
        <v>45021.207638888889</v>
      </c>
      <c r="F406" s="1" t="s">
        <v>24</v>
      </c>
      <c r="G406" s="1" t="s">
        <v>35</v>
      </c>
      <c r="H406" s="1" t="s">
        <v>25</v>
      </c>
      <c r="I406">
        <v>14.56</v>
      </c>
      <c r="J406" s="1" t="s">
        <v>16</v>
      </c>
      <c r="K406">
        <v>405</v>
      </c>
      <c r="L406" s="1" t="s">
        <v>69</v>
      </c>
      <c r="M406" s="1">
        <f>SUMIF('cocina'!A:A,sala[[#This Row],[Número de Orden]],'cocina'!K:K)</f>
        <v>106</v>
      </c>
      <c r="N406" s="2">
        <f>sala[[#This Row],[Hora de Salida]]</f>
        <v>45021.207638888889</v>
      </c>
      <c r="O406" s="3">
        <f>IF(sala[[#This Row],[Estado de la Mesa]]="Ocupada",sala[[#This Row],[Hora de Salida]]-sala[[#This Row],[Hora de Llegada]]+15/(24*60),sala[[#This Row],[Hora de Salida]]-sala[[#This Row],[Hora de Llegada]])</f>
        <v>9.7222222218988463E-2</v>
      </c>
      <c r="P406" s="3">
        <f>SUMIF('cocina'!A:A,sala[[#This Row],[Número de Orden]],'cocina'!H:H)/(24*60)</f>
        <v>6.805555555555555E-2</v>
      </c>
      <c r="Q406" s="3">
        <f>IF((sala[[#This Row],[Tiempo de Permanencia]]-sala[[#This Row],[Tiempo de Preparación]])&gt;0,sala[[#This Row],[Tiempo de Permanencia]]-sala[[#This Row],[Tiempo de Preparación]],0)</f>
        <v>2.9166666663432914E-2</v>
      </c>
      <c r="R406" s="10">
        <f>IF(sala[[#This Row],[Tiempo de degustación]]&gt;0,1,0)</f>
        <v>1</v>
      </c>
      <c r="S406" s="1" t="str">
        <f>WEEKDAY(sala[[#This Row],[Fecha de Factura]],11)&amp;". "&amp;TEXT(sala[[#This Row],[Fecha de Factura]],"dddd")</f>
        <v>3. miércoles</v>
      </c>
      <c r="T406" s="4">
        <f>SUMIF('cocina'!A:A,sala[[#This Row],[Número de Orden]],'cocina'!G:G)</f>
        <v>4</v>
      </c>
      <c r="U406" s="4">
        <f>sala[[#This Row],[Tiempo de Preparación]]*24</f>
        <v>1.6333333333333333</v>
      </c>
      <c r="V406">
        <f>sala[[#This Row],[Cobrada]]*sala[[#This Row],[Monto Total de la Cuenta]]</f>
        <v>106</v>
      </c>
      <c r="W406" s="4">
        <f>sala[[#This Row],[Tiempo de Permanencia]]*24</f>
        <v>2.3333333332557231</v>
      </c>
    </row>
    <row r="407" spans="1:23" x14ac:dyDescent="0.25">
      <c r="A407">
        <v>14</v>
      </c>
      <c r="B407" s="1" t="s">
        <v>281</v>
      </c>
      <c r="C407">
        <v>5</v>
      </c>
      <c r="D407" s="2">
        <v>45021.020138888889</v>
      </c>
      <c r="E407" s="2">
        <v>45021.109027777777</v>
      </c>
      <c r="F407" s="1" t="s">
        <v>24</v>
      </c>
      <c r="G407" s="1" t="s">
        <v>35</v>
      </c>
      <c r="H407" s="1" t="s">
        <v>21</v>
      </c>
      <c r="I407">
        <v>34.03</v>
      </c>
      <c r="J407" s="1" t="s">
        <v>38</v>
      </c>
      <c r="K407">
        <v>406</v>
      </c>
      <c r="L407" s="1" t="s">
        <v>17</v>
      </c>
      <c r="M407" s="1">
        <f>SUMIF('cocina'!A:A,sala[[#This Row],[Número de Orden]],'cocina'!K:K)</f>
        <v>155</v>
      </c>
      <c r="N407" s="2">
        <f>sala[[#This Row],[Hora de Salida]]</f>
        <v>45021.109027777777</v>
      </c>
      <c r="O407" s="3">
        <f>IF(sala[[#This Row],[Estado de la Mesa]]="Ocupada",sala[[#This Row],[Hora de Salida]]-sala[[#This Row],[Hora de Llegada]]+15/(24*60),sala[[#This Row],[Hora de Salida]]-sala[[#This Row],[Hora de Llegada]])</f>
        <v>9.9305555554262057E-2</v>
      </c>
      <c r="P407" s="3">
        <f>SUMIF('cocina'!A:A,sala[[#This Row],[Número de Orden]],'cocina'!H:H)/(24*60)</f>
        <v>8.1250000000000003E-2</v>
      </c>
      <c r="Q407" s="3">
        <f>IF((sala[[#This Row],[Tiempo de Permanencia]]-sala[[#This Row],[Tiempo de Preparación]])&gt;0,sala[[#This Row],[Tiempo de Permanencia]]-sala[[#This Row],[Tiempo de Preparación]],0)</f>
        <v>1.8055555554262054E-2</v>
      </c>
      <c r="R407" s="10">
        <f>IF(sala[[#This Row],[Tiempo de degustación]]&gt;0,1,0)</f>
        <v>1</v>
      </c>
      <c r="S407" s="1" t="str">
        <f>WEEKDAY(sala[[#This Row],[Fecha de Factura]],11)&amp;". "&amp;TEXT(sala[[#This Row],[Fecha de Factura]],"dddd")</f>
        <v>3. miércoles</v>
      </c>
      <c r="T407" s="4">
        <f>SUMIF('cocina'!A:A,sala[[#This Row],[Número de Orden]],'cocina'!G:G)</f>
        <v>6</v>
      </c>
      <c r="U407" s="4">
        <f>sala[[#This Row],[Tiempo de Preparación]]*24</f>
        <v>1.9500000000000002</v>
      </c>
      <c r="V407">
        <f>sala[[#This Row],[Cobrada]]*sala[[#This Row],[Monto Total de la Cuenta]]</f>
        <v>155</v>
      </c>
      <c r="W407" s="4">
        <f>sala[[#This Row],[Tiempo de Permanencia]]*24</f>
        <v>2.3833333333022892</v>
      </c>
    </row>
    <row r="408" spans="1:23" x14ac:dyDescent="0.25">
      <c r="A408">
        <v>4</v>
      </c>
      <c r="B408" s="1" t="s">
        <v>404</v>
      </c>
      <c r="C408">
        <v>1</v>
      </c>
      <c r="D408" s="2">
        <v>45021.092361111114</v>
      </c>
      <c r="E408" s="2">
        <v>45021.20208333333</v>
      </c>
      <c r="F408" s="1" t="s">
        <v>32</v>
      </c>
      <c r="G408" s="1" t="s">
        <v>20</v>
      </c>
      <c r="H408" s="1" t="s">
        <v>15</v>
      </c>
      <c r="I408">
        <v>22.98</v>
      </c>
      <c r="J408" s="1" t="s">
        <v>16</v>
      </c>
      <c r="K408">
        <v>407</v>
      </c>
      <c r="L408" s="1" t="s">
        <v>54</v>
      </c>
      <c r="M408" s="1">
        <f>SUMIF('cocina'!A:A,sala[[#This Row],[Número de Orden]],'cocina'!K:K)</f>
        <v>95</v>
      </c>
      <c r="N408" s="2">
        <f>sala[[#This Row],[Hora de Salida]]</f>
        <v>45021.20208333333</v>
      </c>
      <c r="O408" s="3">
        <f>IF(sala[[#This Row],[Estado de la Mesa]]="Ocupada",sala[[#This Row],[Hora de Salida]]-sala[[#This Row],[Hora de Llegada]]+15/(24*60),sala[[#This Row],[Hora de Salida]]-sala[[#This Row],[Hora de Llegada]])</f>
        <v>0.10972222221607808</v>
      </c>
      <c r="P408" s="3">
        <f>SUMIF('cocina'!A:A,sala[[#This Row],[Número de Orden]],'cocina'!H:H)/(24*60)</f>
        <v>3.4722222222222224E-2</v>
      </c>
      <c r="Q408" s="3">
        <f>IF((sala[[#This Row],[Tiempo de Permanencia]]-sala[[#This Row],[Tiempo de Preparación]])&gt;0,sala[[#This Row],[Tiempo de Permanencia]]-sala[[#This Row],[Tiempo de Preparación]],0)</f>
        <v>7.4999999993855856E-2</v>
      </c>
      <c r="R408" s="10">
        <f>IF(sala[[#This Row],[Tiempo de degustación]]&gt;0,1,0)</f>
        <v>1</v>
      </c>
      <c r="S408" s="1" t="str">
        <f>WEEKDAY(sala[[#This Row],[Fecha de Factura]],11)&amp;". "&amp;TEXT(sala[[#This Row],[Fecha de Factura]],"dddd")</f>
        <v>3. miércoles</v>
      </c>
      <c r="T408" s="4">
        <f>SUMIF('cocina'!A:A,sala[[#This Row],[Número de Orden]],'cocina'!G:G)</f>
        <v>4</v>
      </c>
      <c r="U408" s="4">
        <f>sala[[#This Row],[Tiempo de Preparación]]*24</f>
        <v>0.83333333333333337</v>
      </c>
      <c r="V408">
        <f>sala[[#This Row],[Cobrada]]*sala[[#This Row],[Monto Total de la Cuenta]]</f>
        <v>95</v>
      </c>
      <c r="W408" s="4">
        <f>sala[[#This Row],[Tiempo de Permanencia]]*24</f>
        <v>2.6333333331858739</v>
      </c>
    </row>
    <row r="409" spans="1:23" x14ac:dyDescent="0.25">
      <c r="A409">
        <v>17</v>
      </c>
      <c r="B409" s="1" t="s">
        <v>318</v>
      </c>
      <c r="C409">
        <v>3</v>
      </c>
      <c r="D409" s="2">
        <v>45021.038888888892</v>
      </c>
      <c r="E409" s="2">
        <v>45021.170138888891</v>
      </c>
      <c r="F409" s="1" t="s">
        <v>24</v>
      </c>
      <c r="G409" s="1" t="s">
        <v>14</v>
      </c>
      <c r="H409" s="1" t="s">
        <v>25</v>
      </c>
      <c r="I409">
        <v>10.14</v>
      </c>
      <c r="J409" s="1" t="s">
        <v>38</v>
      </c>
      <c r="K409">
        <v>408</v>
      </c>
      <c r="L409" s="1" t="s">
        <v>57</v>
      </c>
      <c r="M409" s="1">
        <f>SUMIF('cocina'!A:A,sala[[#This Row],[Número de Orden]],'cocina'!K:K)</f>
        <v>131</v>
      </c>
      <c r="N409" s="2">
        <f>sala[[#This Row],[Hora de Salida]]</f>
        <v>45021.170138888891</v>
      </c>
      <c r="O409" s="3">
        <f>IF(sala[[#This Row],[Estado de la Mesa]]="Ocupada",sala[[#This Row],[Hora de Salida]]-sala[[#This Row],[Hora de Llegada]]+15/(24*60),sala[[#This Row],[Hora de Salida]]-sala[[#This Row],[Hora de Llegada]])</f>
        <v>0.14166666666521147</v>
      </c>
      <c r="P409" s="3">
        <f>SUMIF('cocina'!A:A,sala[[#This Row],[Número de Orden]],'cocina'!H:H)/(24*60)</f>
        <v>7.3611111111111113E-2</v>
      </c>
      <c r="Q409" s="3">
        <f>IF((sala[[#This Row],[Tiempo de Permanencia]]-sala[[#This Row],[Tiempo de Preparación]])&gt;0,sala[[#This Row],[Tiempo de Permanencia]]-sala[[#This Row],[Tiempo de Preparación]],0)</f>
        <v>6.8055555554100353E-2</v>
      </c>
      <c r="R409" s="10">
        <f>IF(sala[[#This Row],[Tiempo de degustación]]&gt;0,1,0)</f>
        <v>1</v>
      </c>
      <c r="S409" s="1" t="str">
        <f>WEEKDAY(sala[[#This Row],[Fecha de Factura]],11)&amp;". "&amp;TEXT(sala[[#This Row],[Fecha de Factura]],"dddd")</f>
        <v>3. miércoles</v>
      </c>
      <c r="T409" s="4">
        <f>SUMIF('cocina'!A:A,sala[[#This Row],[Número de Orden]],'cocina'!G:G)</f>
        <v>5</v>
      </c>
      <c r="U409" s="4">
        <f>sala[[#This Row],[Tiempo de Preparación]]*24</f>
        <v>1.7666666666666666</v>
      </c>
      <c r="V409">
        <f>sala[[#This Row],[Cobrada]]*sala[[#This Row],[Monto Total de la Cuenta]]</f>
        <v>131</v>
      </c>
      <c r="W409" s="4">
        <f>sala[[#This Row],[Tiempo de Permanencia]]*24</f>
        <v>3.3999999999650754</v>
      </c>
    </row>
    <row r="410" spans="1:23" x14ac:dyDescent="0.25">
      <c r="A410">
        <v>15</v>
      </c>
      <c r="B410" s="1" t="s">
        <v>405</v>
      </c>
      <c r="C410">
        <v>5</v>
      </c>
      <c r="D410" s="2">
        <v>45021.079861111109</v>
      </c>
      <c r="E410" s="2">
        <v>45021.125694444447</v>
      </c>
      <c r="F410" s="1" t="s">
        <v>19</v>
      </c>
      <c r="G410" s="1" t="s">
        <v>14</v>
      </c>
      <c r="H410" s="1" t="s">
        <v>25</v>
      </c>
      <c r="I410">
        <v>48.7</v>
      </c>
      <c r="J410" s="1" t="s">
        <v>16</v>
      </c>
      <c r="K410">
        <v>409</v>
      </c>
      <c r="L410" s="1" t="s">
        <v>57</v>
      </c>
      <c r="M410" s="1">
        <f>SUMIF('cocina'!A:A,sala[[#This Row],[Número de Orden]],'cocina'!K:K)</f>
        <v>203</v>
      </c>
      <c r="N410" s="2">
        <f>sala[[#This Row],[Hora de Salida]]</f>
        <v>45021.125694444447</v>
      </c>
      <c r="O410" s="3">
        <f>IF(sala[[#This Row],[Estado de la Mesa]]="Ocupada",sala[[#This Row],[Hora de Salida]]-sala[[#This Row],[Hora de Llegada]]+15/(24*60),sala[[#This Row],[Hora de Salida]]-sala[[#This Row],[Hora de Llegada]])</f>
        <v>4.5833333337213844E-2</v>
      </c>
      <c r="P410" s="3">
        <f>SUMIF('cocina'!A:A,sala[[#This Row],[Número de Orden]],'cocina'!H:H)/(24*60)</f>
        <v>0.11319444444444444</v>
      </c>
      <c r="Q410" s="3">
        <f>IF((sala[[#This Row],[Tiempo de Permanencia]]-sala[[#This Row],[Tiempo de Preparación]])&gt;0,sala[[#This Row],[Tiempo de Permanencia]]-sala[[#This Row],[Tiempo de Preparación]],0)</f>
        <v>0</v>
      </c>
      <c r="R410" s="10">
        <f>IF(sala[[#This Row],[Tiempo de degustación]]&gt;0,1,0)</f>
        <v>0</v>
      </c>
      <c r="S410" s="1" t="str">
        <f>WEEKDAY(sala[[#This Row],[Fecha de Factura]],11)&amp;". "&amp;TEXT(sala[[#This Row],[Fecha de Factura]],"dddd")</f>
        <v>3. miércoles</v>
      </c>
      <c r="T410" s="4">
        <f>SUMIF('cocina'!A:A,sala[[#This Row],[Número de Orden]],'cocina'!G:G)</f>
        <v>8</v>
      </c>
      <c r="U410" s="4">
        <f>sala[[#This Row],[Tiempo de Preparación]]*24</f>
        <v>2.7166666666666668</v>
      </c>
      <c r="V410">
        <f>sala[[#This Row],[Cobrada]]*sala[[#This Row],[Monto Total de la Cuenta]]</f>
        <v>0</v>
      </c>
      <c r="W410" s="4">
        <f>sala[[#This Row],[Tiempo de Permanencia]]*24</f>
        <v>1.1000000000931323</v>
      </c>
    </row>
    <row r="411" spans="1:23" x14ac:dyDescent="0.25">
      <c r="A411">
        <v>1</v>
      </c>
      <c r="B411" s="1" t="s">
        <v>406</v>
      </c>
      <c r="C411">
        <v>3</v>
      </c>
      <c r="D411" s="2">
        <v>45021.115972222222</v>
      </c>
      <c r="E411" s="2">
        <v>45021.224305555559</v>
      </c>
      <c r="F411" s="1" t="s">
        <v>32</v>
      </c>
      <c r="G411" s="1" t="s">
        <v>35</v>
      </c>
      <c r="H411" s="1" t="s">
        <v>25</v>
      </c>
      <c r="I411">
        <v>43.65</v>
      </c>
      <c r="J411" s="1" t="s">
        <v>16</v>
      </c>
      <c r="K411">
        <v>410</v>
      </c>
      <c r="L411" s="1" t="s">
        <v>33</v>
      </c>
      <c r="M411" s="1">
        <f>SUMIF('cocina'!A:A,sala[[#This Row],[Número de Orden]],'cocina'!K:K)</f>
        <v>56</v>
      </c>
      <c r="N411" s="2">
        <f>sala[[#This Row],[Hora de Salida]]</f>
        <v>45021.224305555559</v>
      </c>
      <c r="O411" s="3">
        <f>IF(sala[[#This Row],[Estado de la Mesa]]="Ocupada",sala[[#This Row],[Hora de Salida]]-sala[[#This Row],[Hora de Llegada]]+15/(24*60),sala[[#This Row],[Hora de Salida]]-sala[[#This Row],[Hora de Llegada]])</f>
        <v>0.10833333333721384</v>
      </c>
      <c r="P411" s="3">
        <f>SUMIF('cocina'!A:A,sala[[#This Row],[Número de Orden]],'cocina'!H:H)/(24*60)</f>
        <v>6.3194444444444442E-2</v>
      </c>
      <c r="Q411" s="3">
        <f>IF((sala[[#This Row],[Tiempo de Permanencia]]-sala[[#This Row],[Tiempo de Preparación]])&gt;0,sala[[#This Row],[Tiempo de Permanencia]]-sala[[#This Row],[Tiempo de Preparación]],0)</f>
        <v>4.5138888892769402E-2</v>
      </c>
      <c r="R411" s="10">
        <f>IF(sala[[#This Row],[Tiempo de degustación]]&gt;0,1,0)</f>
        <v>1</v>
      </c>
      <c r="S411" s="1" t="str">
        <f>WEEKDAY(sala[[#This Row],[Fecha de Factura]],11)&amp;". "&amp;TEXT(sala[[#This Row],[Fecha de Factura]],"dddd")</f>
        <v>3. miércoles</v>
      </c>
      <c r="T411" s="4">
        <f>SUMIF('cocina'!A:A,sala[[#This Row],[Número de Orden]],'cocina'!G:G)</f>
        <v>2</v>
      </c>
      <c r="U411" s="4">
        <f>sala[[#This Row],[Tiempo de Preparación]]*24</f>
        <v>1.5166666666666666</v>
      </c>
      <c r="V411">
        <f>sala[[#This Row],[Cobrada]]*sala[[#This Row],[Monto Total de la Cuenta]]</f>
        <v>56</v>
      </c>
      <c r="W411" s="4">
        <f>sala[[#This Row],[Tiempo de Permanencia]]*24</f>
        <v>2.6000000000931323</v>
      </c>
    </row>
    <row r="412" spans="1:23" x14ac:dyDescent="0.25">
      <c r="A412">
        <v>3</v>
      </c>
      <c r="B412" s="1" t="s">
        <v>252</v>
      </c>
      <c r="C412">
        <v>3</v>
      </c>
      <c r="D412" s="2">
        <v>45021.09097222222</v>
      </c>
      <c r="E412" s="2">
        <v>45021.211111111108</v>
      </c>
      <c r="F412" s="1" t="s">
        <v>19</v>
      </c>
      <c r="G412" s="1" t="s">
        <v>14</v>
      </c>
      <c r="H412" s="1" t="s">
        <v>15</v>
      </c>
      <c r="I412">
        <v>21.88</v>
      </c>
      <c r="J412" s="1" t="s">
        <v>38</v>
      </c>
      <c r="K412">
        <v>411</v>
      </c>
      <c r="L412" s="1" t="s">
        <v>22</v>
      </c>
      <c r="M412" s="1">
        <f>SUMIF('cocina'!A:A,sala[[#This Row],[Número de Orden]],'cocina'!K:K)</f>
        <v>219</v>
      </c>
      <c r="N412" s="2">
        <f>sala[[#This Row],[Hora de Salida]]</f>
        <v>45021.211111111108</v>
      </c>
      <c r="O412" s="3">
        <f>IF(sala[[#This Row],[Estado de la Mesa]]="Ocupada",sala[[#This Row],[Hora de Salida]]-sala[[#This Row],[Hora de Llegada]]+15/(24*60),sala[[#This Row],[Hora de Salida]]-sala[[#This Row],[Hora de Llegada]])</f>
        <v>0.13055555555426204</v>
      </c>
      <c r="P412" s="3">
        <f>SUMIF('cocina'!A:A,sala[[#This Row],[Número de Orden]],'cocina'!H:H)/(24*60)</f>
        <v>5.4166666666666669E-2</v>
      </c>
      <c r="Q412" s="3">
        <f>IF((sala[[#This Row],[Tiempo de Permanencia]]-sala[[#This Row],[Tiempo de Preparación]])&gt;0,sala[[#This Row],[Tiempo de Permanencia]]-sala[[#This Row],[Tiempo de Preparación]],0)</f>
        <v>7.6388888887595374E-2</v>
      </c>
      <c r="R412" s="10">
        <f>IF(sala[[#This Row],[Tiempo de degustación]]&gt;0,1,0)</f>
        <v>1</v>
      </c>
      <c r="S412" s="1" t="str">
        <f>WEEKDAY(sala[[#This Row],[Fecha de Factura]],11)&amp;". "&amp;TEXT(sala[[#This Row],[Fecha de Factura]],"dddd")</f>
        <v>3. miércoles</v>
      </c>
      <c r="T412" s="4">
        <f>SUMIF('cocina'!A:A,sala[[#This Row],[Número de Orden]],'cocina'!G:G)</f>
        <v>7</v>
      </c>
      <c r="U412" s="4">
        <f>sala[[#This Row],[Tiempo de Preparación]]*24</f>
        <v>1.3</v>
      </c>
      <c r="V412">
        <f>sala[[#This Row],[Cobrada]]*sala[[#This Row],[Monto Total de la Cuenta]]</f>
        <v>219</v>
      </c>
      <c r="W412" s="4">
        <f>sala[[#This Row],[Tiempo de Permanencia]]*24</f>
        <v>3.1333333333022892</v>
      </c>
    </row>
    <row r="413" spans="1:23" x14ac:dyDescent="0.25">
      <c r="A413">
        <v>11</v>
      </c>
      <c r="B413" s="1" t="s">
        <v>407</v>
      </c>
      <c r="C413">
        <v>4</v>
      </c>
      <c r="D413" s="2">
        <v>45021.015277777777</v>
      </c>
      <c r="E413" s="2">
        <v>45021.085416666669</v>
      </c>
      <c r="F413" s="1" t="s">
        <v>29</v>
      </c>
      <c r="G413" s="1" t="s">
        <v>35</v>
      </c>
      <c r="H413" s="1" t="s">
        <v>25</v>
      </c>
      <c r="I413">
        <v>12.94</v>
      </c>
      <c r="J413" s="1" t="s">
        <v>38</v>
      </c>
      <c r="K413">
        <v>412</v>
      </c>
      <c r="L413" s="1" t="s">
        <v>33</v>
      </c>
      <c r="M413" s="1">
        <f>SUMIF('cocina'!A:A,sala[[#This Row],[Número de Orden]],'cocina'!K:K)</f>
        <v>93</v>
      </c>
      <c r="N413" s="2">
        <f>sala[[#This Row],[Hora de Salida]]</f>
        <v>45021.085416666669</v>
      </c>
      <c r="O413" s="3">
        <f>IF(sala[[#This Row],[Estado de la Mesa]]="Ocupada",sala[[#This Row],[Hora de Salida]]-sala[[#This Row],[Hora de Llegada]]+15/(24*60),sala[[#This Row],[Hora de Salida]]-sala[[#This Row],[Hora de Llegada]])</f>
        <v>8.0555555558627631E-2</v>
      </c>
      <c r="P413" s="3">
        <f>SUMIF('cocina'!A:A,sala[[#This Row],[Número de Orden]],'cocina'!H:H)/(24*60)</f>
        <v>3.9583333333333331E-2</v>
      </c>
      <c r="Q413" s="3">
        <f>IF((sala[[#This Row],[Tiempo de Permanencia]]-sala[[#This Row],[Tiempo de Preparación]])&gt;0,sala[[#This Row],[Tiempo de Permanencia]]-sala[[#This Row],[Tiempo de Preparación]],0)</f>
        <v>4.09722222252943E-2</v>
      </c>
      <c r="R413" s="10">
        <f>IF(sala[[#This Row],[Tiempo de degustación]]&gt;0,1,0)</f>
        <v>1</v>
      </c>
      <c r="S413" s="1" t="str">
        <f>WEEKDAY(sala[[#This Row],[Fecha de Factura]],11)&amp;". "&amp;TEXT(sala[[#This Row],[Fecha de Factura]],"dddd")</f>
        <v>3. miércoles</v>
      </c>
      <c r="T413" s="4">
        <f>SUMIF('cocina'!A:A,sala[[#This Row],[Número de Orden]],'cocina'!G:G)</f>
        <v>3</v>
      </c>
      <c r="U413" s="4">
        <f>sala[[#This Row],[Tiempo de Preparación]]*24</f>
        <v>0.95</v>
      </c>
      <c r="V413">
        <f>sala[[#This Row],[Cobrada]]*sala[[#This Row],[Monto Total de la Cuenta]]</f>
        <v>93</v>
      </c>
      <c r="W413" s="4">
        <f>sala[[#This Row],[Tiempo de Permanencia]]*24</f>
        <v>1.933333333407063</v>
      </c>
    </row>
    <row r="414" spans="1:23" x14ac:dyDescent="0.25">
      <c r="A414">
        <v>13</v>
      </c>
      <c r="B414" s="1" t="s">
        <v>408</v>
      </c>
      <c r="C414">
        <v>3</v>
      </c>
      <c r="D414" s="2">
        <v>45021.10833333333</v>
      </c>
      <c r="E414" s="2">
        <v>45021.206944444442</v>
      </c>
      <c r="F414" s="1" t="s">
        <v>32</v>
      </c>
      <c r="G414" s="1" t="s">
        <v>35</v>
      </c>
      <c r="H414" s="1" t="s">
        <v>25</v>
      </c>
      <c r="I414">
        <v>23.01</v>
      </c>
      <c r="J414" s="1" t="s">
        <v>38</v>
      </c>
      <c r="K414">
        <v>413</v>
      </c>
      <c r="L414" s="1" t="s">
        <v>69</v>
      </c>
      <c r="M414" s="1">
        <f>SUMIF('cocina'!A:A,sala[[#This Row],[Número de Orden]],'cocina'!K:K)</f>
        <v>35</v>
      </c>
      <c r="N414" s="2">
        <f>sala[[#This Row],[Hora de Salida]]</f>
        <v>45021.206944444442</v>
      </c>
      <c r="O414" s="3">
        <f>IF(sala[[#This Row],[Estado de la Mesa]]="Ocupada",sala[[#This Row],[Hora de Salida]]-sala[[#This Row],[Hora de Llegada]]+15/(24*60),sala[[#This Row],[Hora de Salida]]-sala[[#This Row],[Hora de Llegada]])</f>
        <v>0.10902777777907129</v>
      </c>
      <c r="P414" s="3">
        <f>SUMIF('cocina'!A:A,sala[[#This Row],[Número de Orden]],'cocina'!H:H)/(24*60)</f>
        <v>8.3333333333333332E-3</v>
      </c>
      <c r="Q414" s="3">
        <f>IF((sala[[#This Row],[Tiempo de Permanencia]]-sala[[#This Row],[Tiempo de Preparación]])&gt;0,sala[[#This Row],[Tiempo de Permanencia]]-sala[[#This Row],[Tiempo de Preparación]],0)</f>
        <v>0.10069444444573795</v>
      </c>
      <c r="R414" s="10">
        <f>IF(sala[[#This Row],[Tiempo de degustación]]&gt;0,1,0)</f>
        <v>1</v>
      </c>
      <c r="S414" s="1" t="str">
        <f>WEEKDAY(sala[[#This Row],[Fecha de Factura]],11)&amp;". "&amp;TEXT(sala[[#This Row],[Fecha de Factura]],"dddd")</f>
        <v>3. miércoles</v>
      </c>
      <c r="T414" s="4">
        <f>SUMIF('cocina'!A:A,sala[[#This Row],[Número de Orden]],'cocina'!G:G)</f>
        <v>1</v>
      </c>
      <c r="U414" s="4">
        <f>sala[[#This Row],[Tiempo de Preparación]]*24</f>
        <v>0.2</v>
      </c>
      <c r="V414">
        <f>sala[[#This Row],[Cobrada]]*sala[[#This Row],[Monto Total de la Cuenta]]</f>
        <v>35</v>
      </c>
      <c r="W414" s="4">
        <f>sala[[#This Row],[Tiempo de Permanencia]]*24</f>
        <v>2.6166666666977108</v>
      </c>
    </row>
    <row r="415" spans="1:23" x14ac:dyDescent="0.25">
      <c r="A415">
        <v>14</v>
      </c>
      <c r="B415" s="1" t="s">
        <v>409</v>
      </c>
      <c r="C415">
        <v>6</v>
      </c>
      <c r="D415" s="2">
        <v>45021.154861111114</v>
      </c>
      <c r="E415" s="2">
        <v>45021.3</v>
      </c>
      <c r="F415" s="1" t="s">
        <v>29</v>
      </c>
      <c r="G415" s="1" t="s">
        <v>20</v>
      </c>
      <c r="H415" s="1" t="s">
        <v>25</v>
      </c>
      <c r="I415">
        <v>13.17</v>
      </c>
      <c r="J415" s="1" t="s">
        <v>16</v>
      </c>
      <c r="K415">
        <v>414</v>
      </c>
      <c r="L415" s="1" t="s">
        <v>17</v>
      </c>
      <c r="M415" s="1">
        <f>SUMIF('cocina'!A:A,sala[[#This Row],[Número de Orden]],'cocina'!K:K)</f>
        <v>33</v>
      </c>
      <c r="N415" s="2">
        <f>sala[[#This Row],[Hora de Salida]]</f>
        <v>45021.3</v>
      </c>
      <c r="O415" s="3">
        <f>IF(sala[[#This Row],[Estado de la Mesa]]="Ocupada",sala[[#This Row],[Hora de Salida]]-sala[[#This Row],[Hora de Llegada]]+15/(24*60),sala[[#This Row],[Hora de Salida]]-sala[[#This Row],[Hora de Llegada]])</f>
        <v>0.14513888888905058</v>
      </c>
      <c r="P415" s="3">
        <f>SUMIF('cocina'!A:A,sala[[#This Row],[Número de Orden]],'cocina'!H:H)/(24*60)</f>
        <v>2.6388888888888889E-2</v>
      </c>
      <c r="Q415" s="3">
        <f>IF((sala[[#This Row],[Tiempo de Permanencia]]-sala[[#This Row],[Tiempo de Preparación]])&gt;0,sala[[#This Row],[Tiempo de Permanencia]]-sala[[#This Row],[Tiempo de Preparación]],0)</f>
        <v>0.11875000000016168</v>
      </c>
      <c r="R415" s="10">
        <f>IF(sala[[#This Row],[Tiempo de degustación]]&gt;0,1,0)</f>
        <v>1</v>
      </c>
      <c r="S415" s="1" t="str">
        <f>WEEKDAY(sala[[#This Row],[Fecha de Factura]],11)&amp;". "&amp;TEXT(sala[[#This Row],[Fecha de Factura]],"dddd")</f>
        <v>3. miércoles</v>
      </c>
      <c r="T415" s="4">
        <f>SUMIF('cocina'!A:A,sala[[#This Row],[Número de Orden]],'cocina'!G:G)</f>
        <v>1</v>
      </c>
      <c r="U415" s="4">
        <f>sala[[#This Row],[Tiempo de Preparación]]*24</f>
        <v>0.6333333333333333</v>
      </c>
      <c r="V415">
        <f>sala[[#This Row],[Cobrada]]*sala[[#This Row],[Monto Total de la Cuenta]]</f>
        <v>33</v>
      </c>
      <c r="W415" s="4">
        <f>sala[[#This Row],[Tiempo de Permanencia]]*24</f>
        <v>3.4833333333372138</v>
      </c>
    </row>
    <row r="416" spans="1:23" x14ac:dyDescent="0.25">
      <c r="A416">
        <v>14</v>
      </c>
      <c r="B416" s="1" t="s">
        <v>410</v>
      </c>
      <c r="C416">
        <v>4</v>
      </c>
      <c r="D416" s="2">
        <v>45021.027083333334</v>
      </c>
      <c r="E416" s="2">
        <v>45021.190972222219</v>
      </c>
      <c r="F416" s="1" t="s">
        <v>32</v>
      </c>
      <c r="G416" s="1" t="s">
        <v>35</v>
      </c>
      <c r="H416" s="1" t="s">
        <v>25</v>
      </c>
      <c r="I416">
        <v>20.51</v>
      </c>
      <c r="J416" s="1" t="s">
        <v>38</v>
      </c>
      <c r="K416">
        <v>415</v>
      </c>
      <c r="L416" s="1" t="s">
        <v>27</v>
      </c>
      <c r="M416" s="1">
        <f>SUMIF('cocina'!A:A,sala[[#This Row],[Número de Orden]],'cocina'!K:K)</f>
        <v>158</v>
      </c>
      <c r="N416" s="2">
        <f>sala[[#This Row],[Hora de Salida]]</f>
        <v>45021.190972222219</v>
      </c>
      <c r="O416" s="3">
        <f>IF(sala[[#This Row],[Estado de la Mesa]]="Ocupada",sala[[#This Row],[Hora de Salida]]-sala[[#This Row],[Hora de Llegada]]+15/(24*60),sala[[#This Row],[Hora de Salida]]-sala[[#This Row],[Hora de Llegada]])</f>
        <v>0.17430555555135166</v>
      </c>
      <c r="P416" s="3">
        <f>SUMIF('cocina'!A:A,sala[[#This Row],[Número de Orden]],'cocina'!H:H)/(24*60)</f>
        <v>6.0416666666666667E-2</v>
      </c>
      <c r="Q416" s="3">
        <f>IF((sala[[#This Row],[Tiempo de Permanencia]]-sala[[#This Row],[Tiempo de Preparación]])&gt;0,sala[[#This Row],[Tiempo de Permanencia]]-sala[[#This Row],[Tiempo de Preparación]],0)</f>
        <v>0.11388888888468499</v>
      </c>
      <c r="R416" s="10">
        <f>IF(sala[[#This Row],[Tiempo de degustación]]&gt;0,1,0)</f>
        <v>1</v>
      </c>
      <c r="S416" s="1" t="str">
        <f>WEEKDAY(sala[[#This Row],[Fecha de Factura]],11)&amp;". "&amp;TEXT(sala[[#This Row],[Fecha de Factura]],"dddd")</f>
        <v>3. miércoles</v>
      </c>
      <c r="T416" s="4">
        <f>SUMIF('cocina'!A:A,sala[[#This Row],[Número de Orden]],'cocina'!G:G)</f>
        <v>5</v>
      </c>
      <c r="U416" s="4">
        <f>sala[[#This Row],[Tiempo de Preparación]]*24</f>
        <v>1.45</v>
      </c>
      <c r="V416">
        <f>sala[[#This Row],[Cobrada]]*sala[[#This Row],[Monto Total de la Cuenta]]</f>
        <v>158</v>
      </c>
      <c r="W416" s="4">
        <f>sala[[#This Row],[Tiempo de Permanencia]]*24</f>
        <v>4.1833333332324401</v>
      </c>
    </row>
    <row r="417" spans="1:23" x14ac:dyDescent="0.25">
      <c r="A417">
        <v>20</v>
      </c>
      <c r="B417" s="1" t="s">
        <v>411</v>
      </c>
      <c r="C417">
        <v>2</v>
      </c>
      <c r="D417" s="2">
        <v>45021.127083333333</v>
      </c>
      <c r="E417" s="2">
        <v>45021.275694444441</v>
      </c>
      <c r="F417" s="1" t="s">
        <v>19</v>
      </c>
      <c r="G417" s="1" t="s">
        <v>35</v>
      </c>
      <c r="H417" s="1" t="s">
        <v>25</v>
      </c>
      <c r="I417">
        <v>12.9</v>
      </c>
      <c r="J417" s="1" t="s">
        <v>16</v>
      </c>
      <c r="K417">
        <v>416</v>
      </c>
      <c r="L417" s="1" t="s">
        <v>44</v>
      </c>
      <c r="M417" s="1">
        <f>SUMIF('cocina'!A:A,sala[[#This Row],[Número de Orden]],'cocina'!K:K)</f>
        <v>25</v>
      </c>
      <c r="N417" s="2">
        <f>sala[[#This Row],[Hora de Salida]]</f>
        <v>45021.275694444441</v>
      </c>
      <c r="O417" s="3">
        <f>IF(sala[[#This Row],[Estado de la Mesa]]="Ocupada",sala[[#This Row],[Hora de Salida]]-sala[[#This Row],[Hora de Llegada]]+15/(24*60),sala[[#This Row],[Hora de Salida]]-sala[[#This Row],[Hora de Llegada]])</f>
        <v>0.14861111110803904</v>
      </c>
      <c r="P417" s="3">
        <f>SUMIF('cocina'!A:A,sala[[#This Row],[Número de Orden]],'cocina'!H:H)/(24*60)</f>
        <v>6.2500000000000003E-3</v>
      </c>
      <c r="Q417" s="3">
        <f>IF((sala[[#This Row],[Tiempo de Permanencia]]-sala[[#This Row],[Tiempo de Preparación]])&gt;0,sala[[#This Row],[Tiempo de Permanencia]]-sala[[#This Row],[Tiempo de Preparación]],0)</f>
        <v>0.14236111110803903</v>
      </c>
      <c r="R417" s="10">
        <f>IF(sala[[#This Row],[Tiempo de degustación]]&gt;0,1,0)</f>
        <v>1</v>
      </c>
      <c r="S417" s="1" t="str">
        <f>WEEKDAY(sala[[#This Row],[Fecha de Factura]],11)&amp;". "&amp;TEXT(sala[[#This Row],[Fecha de Factura]],"dddd")</f>
        <v>3. miércoles</v>
      </c>
      <c r="T417" s="4">
        <f>SUMIF('cocina'!A:A,sala[[#This Row],[Número de Orden]],'cocina'!G:G)</f>
        <v>1</v>
      </c>
      <c r="U417" s="4">
        <f>sala[[#This Row],[Tiempo de Preparación]]*24</f>
        <v>0.15000000000000002</v>
      </c>
      <c r="V417">
        <f>sala[[#This Row],[Cobrada]]*sala[[#This Row],[Monto Total de la Cuenta]]</f>
        <v>25</v>
      </c>
      <c r="W417" s="4">
        <f>sala[[#This Row],[Tiempo de Permanencia]]*24</f>
        <v>3.566666666592937</v>
      </c>
    </row>
    <row r="418" spans="1:23" x14ac:dyDescent="0.25">
      <c r="A418">
        <v>7</v>
      </c>
      <c r="B418" s="1" t="s">
        <v>412</v>
      </c>
      <c r="C418">
        <v>2</v>
      </c>
      <c r="D418" s="2">
        <v>45021.142361111109</v>
      </c>
      <c r="E418" s="2">
        <v>45021.189583333333</v>
      </c>
      <c r="F418" s="1" t="s">
        <v>24</v>
      </c>
      <c r="G418" s="1" t="s">
        <v>35</v>
      </c>
      <c r="H418" s="1" t="s">
        <v>25</v>
      </c>
      <c r="I418">
        <v>35.08</v>
      </c>
      <c r="J418" s="1" t="s">
        <v>26</v>
      </c>
      <c r="K418">
        <v>417</v>
      </c>
      <c r="L418" s="1" t="s">
        <v>39</v>
      </c>
      <c r="M418" s="1">
        <f>SUMIF('cocina'!A:A,sala[[#This Row],[Número de Orden]],'cocina'!K:K)</f>
        <v>142</v>
      </c>
      <c r="N418" s="2">
        <f>sala[[#This Row],[Hora de Salida]]</f>
        <v>45021.189583333333</v>
      </c>
      <c r="O418" s="3">
        <f>IF(sala[[#This Row],[Estado de la Mesa]]="Ocupada",sala[[#This Row],[Hora de Salida]]-sala[[#This Row],[Hora de Llegada]]+15/(24*60),sala[[#This Row],[Hora de Salida]]-sala[[#This Row],[Hora de Llegada]])</f>
        <v>4.7222222223354038E-2</v>
      </c>
      <c r="P418" s="3">
        <f>SUMIF('cocina'!A:A,sala[[#This Row],[Número de Orden]],'cocina'!H:H)/(24*60)</f>
        <v>6.25E-2</v>
      </c>
      <c r="Q418" s="3">
        <f>IF((sala[[#This Row],[Tiempo de Permanencia]]-sala[[#This Row],[Tiempo de Preparación]])&gt;0,sala[[#This Row],[Tiempo de Permanencia]]-sala[[#This Row],[Tiempo de Preparación]],0)</f>
        <v>0</v>
      </c>
      <c r="R418" s="10">
        <f>IF(sala[[#This Row],[Tiempo de degustación]]&gt;0,1,0)</f>
        <v>0</v>
      </c>
      <c r="S418" s="1" t="str">
        <f>WEEKDAY(sala[[#This Row],[Fecha de Factura]],11)&amp;". "&amp;TEXT(sala[[#This Row],[Fecha de Factura]],"dddd")</f>
        <v>3. miércoles</v>
      </c>
      <c r="T418" s="4">
        <f>SUMIF('cocina'!A:A,sala[[#This Row],[Número de Orden]],'cocina'!G:G)</f>
        <v>5</v>
      </c>
      <c r="U418" s="4">
        <f>sala[[#This Row],[Tiempo de Preparación]]*24</f>
        <v>1.5</v>
      </c>
      <c r="V418">
        <f>sala[[#This Row],[Cobrada]]*sala[[#This Row],[Monto Total de la Cuenta]]</f>
        <v>0</v>
      </c>
      <c r="W418" s="4">
        <f>sala[[#This Row],[Tiempo de Permanencia]]*24</f>
        <v>1.1333333333604969</v>
      </c>
    </row>
    <row r="419" spans="1:23" x14ac:dyDescent="0.25">
      <c r="A419">
        <v>17</v>
      </c>
      <c r="B419" s="1" t="s">
        <v>413</v>
      </c>
      <c r="C419">
        <v>4</v>
      </c>
      <c r="D419" s="2">
        <v>45021.036111111112</v>
      </c>
      <c r="E419" s="2">
        <v>45021.146527777775</v>
      </c>
      <c r="F419" s="1" t="s">
        <v>13</v>
      </c>
      <c r="G419" s="1" t="s">
        <v>35</v>
      </c>
      <c r="H419" s="1" t="s">
        <v>25</v>
      </c>
      <c r="I419">
        <v>35.51</v>
      </c>
      <c r="J419" s="1" t="s">
        <v>16</v>
      </c>
      <c r="K419">
        <v>418</v>
      </c>
      <c r="L419" s="1" t="s">
        <v>17</v>
      </c>
      <c r="M419" s="1">
        <f>SUMIF('cocina'!A:A,sala[[#This Row],[Número de Orden]],'cocina'!K:K)</f>
        <v>118</v>
      </c>
      <c r="N419" s="2">
        <f>sala[[#This Row],[Hora de Salida]]</f>
        <v>45021.146527777775</v>
      </c>
      <c r="O419" s="3">
        <f>IF(sala[[#This Row],[Estado de la Mesa]]="Ocupada",sala[[#This Row],[Hora de Salida]]-sala[[#This Row],[Hora de Llegada]]+15/(24*60),sala[[#This Row],[Hora de Salida]]-sala[[#This Row],[Hora de Llegada]])</f>
        <v>0.11041666666278616</v>
      </c>
      <c r="P419" s="3">
        <f>SUMIF('cocina'!A:A,sala[[#This Row],[Número de Orden]],'cocina'!H:H)/(24*60)</f>
        <v>6.9444444444444448E-2</v>
      </c>
      <c r="Q419" s="3">
        <f>IF((sala[[#This Row],[Tiempo de Permanencia]]-sala[[#This Row],[Tiempo de Preparación]])&gt;0,sala[[#This Row],[Tiempo de Permanencia]]-sala[[#This Row],[Tiempo de Preparación]],0)</f>
        <v>4.0972222218341708E-2</v>
      </c>
      <c r="R419" s="10">
        <f>IF(sala[[#This Row],[Tiempo de degustación]]&gt;0,1,0)</f>
        <v>1</v>
      </c>
      <c r="S419" s="1" t="str">
        <f>WEEKDAY(sala[[#This Row],[Fecha de Factura]],11)&amp;". "&amp;TEXT(sala[[#This Row],[Fecha de Factura]],"dddd")</f>
        <v>3. miércoles</v>
      </c>
      <c r="T419" s="4">
        <f>SUMIF('cocina'!A:A,sala[[#This Row],[Número de Orden]],'cocina'!G:G)</f>
        <v>4</v>
      </c>
      <c r="U419" s="4">
        <f>sala[[#This Row],[Tiempo de Preparación]]*24</f>
        <v>1.6666666666666667</v>
      </c>
      <c r="V419">
        <f>sala[[#This Row],[Cobrada]]*sala[[#This Row],[Monto Total de la Cuenta]]</f>
        <v>118</v>
      </c>
      <c r="W419" s="4">
        <f>sala[[#This Row],[Tiempo de Permanencia]]*24</f>
        <v>2.6499999999068677</v>
      </c>
    </row>
    <row r="420" spans="1:23" x14ac:dyDescent="0.25">
      <c r="A420">
        <v>11</v>
      </c>
      <c r="B420" s="1" t="s">
        <v>414</v>
      </c>
      <c r="C420">
        <v>4</v>
      </c>
      <c r="D420" s="2">
        <v>45021.134722222225</v>
      </c>
      <c r="E420" s="2">
        <v>45021.238194444442</v>
      </c>
      <c r="F420" s="1" t="s">
        <v>29</v>
      </c>
      <c r="G420" s="1" t="s">
        <v>14</v>
      </c>
      <c r="H420" s="1" t="s">
        <v>25</v>
      </c>
      <c r="I420">
        <v>14.09</v>
      </c>
      <c r="J420" s="1" t="s">
        <v>38</v>
      </c>
      <c r="K420">
        <v>419</v>
      </c>
      <c r="L420" s="1" t="s">
        <v>69</v>
      </c>
      <c r="M420" s="1">
        <f>SUMIF('cocina'!A:A,sala[[#This Row],[Número de Orden]],'cocina'!K:K)</f>
        <v>67</v>
      </c>
      <c r="N420" s="2">
        <f>sala[[#This Row],[Hora de Salida]]</f>
        <v>45021.238194444442</v>
      </c>
      <c r="O420" s="3">
        <f>IF(sala[[#This Row],[Estado de la Mesa]]="Ocupada",sala[[#This Row],[Hora de Salida]]-sala[[#This Row],[Hora de Llegada]]+15/(24*60),sala[[#This Row],[Hora de Salida]]-sala[[#This Row],[Hora de Llegada]])</f>
        <v>0.11388888888419994</v>
      </c>
      <c r="P420" s="3">
        <f>SUMIF('cocina'!A:A,sala[[#This Row],[Número de Orden]],'cocina'!H:H)/(24*60)</f>
        <v>4.4444444444444446E-2</v>
      </c>
      <c r="Q420" s="3">
        <f>IF((sala[[#This Row],[Tiempo de Permanencia]]-sala[[#This Row],[Tiempo de Preparación]])&gt;0,sala[[#This Row],[Tiempo de Permanencia]]-sala[[#This Row],[Tiempo de Preparación]],0)</f>
        <v>6.9444444439755504E-2</v>
      </c>
      <c r="R420" s="10">
        <f>IF(sala[[#This Row],[Tiempo de degustación]]&gt;0,1,0)</f>
        <v>1</v>
      </c>
      <c r="S420" s="1" t="str">
        <f>WEEKDAY(sala[[#This Row],[Fecha de Factura]],11)&amp;". "&amp;TEXT(sala[[#This Row],[Fecha de Factura]],"dddd")</f>
        <v>3. miércoles</v>
      </c>
      <c r="T420" s="4">
        <f>SUMIF('cocina'!A:A,sala[[#This Row],[Número de Orden]],'cocina'!G:G)</f>
        <v>2</v>
      </c>
      <c r="U420" s="4">
        <f>sala[[#This Row],[Tiempo de Preparación]]*24</f>
        <v>1.0666666666666667</v>
      </c>
      <c r="V420">
        <f>sala[[#This Row],[Cobrada]]*sala[[#This Row],[Monto Total de la Cuenta]]</f>
        <v>67</v>
      </c>
      <c r="W420" s="4">
        <f>sala[[#This Row],[Tiempo de Permanencia]]*24</f>
        <v>2.7333333332207985</v>
      </c>
    </row>
    <row r="421" spans="1:23" x14ac:dyDescent="0.25">
      <c r="A421">
        <v>18</v>
      </c>
      <c r="B421" s="1" t="s">
        <v>43</v>
      </c>
      <c r="C421">
        <v>6</v>
      </c>
      <c r="D421" s="2">
        <v>45021.095833333333</v>
      </c>
      <c r="E421" s="2">
        <v>45021.228472222225</v>
      </c>
      <c r="F421" s="1" t="s">
        <v>24</v>
      </c>
      <c r="G421" s="1" t="s">
        <v>14</v>
      </c>
      <c r="H421" s="1" t="s">
        <v>25</v>
      </c>
      <c r="I421">
        <v>31.49</v>
      </c>
      <c r="J421" s="1" t="s">
        <v>38</v>
      </c>
      <c r="K421">
        <v>420</v>
      </c>
      <c r="L421" s="1" t="s">
        <v>42</v>
      </c>
      <c r="M421" s="1">
        <f>SUMIF('cocina'!A:A,sala[[#This Row],[Número de Orden]],'cocina'!K:K)</f>
        <v>242</v>
      </c>
      <c r="N421" s="2">
        <f>sala[[#This Row],[Hora de Salida]]</f>
        <v>45021.228472222225</v>
      </c>
      <c r="O421" s="3">
        <f>IF(sala[[#This Row],[Estado de la Mesa]]="Ocupada",sala[[#This Row],[Hora de Salida]]-sala[[#This Row],[Hora de Llegada]]+15/(24*60),sala[[#This Row],[Hora de Salida]]-sala[[#This Row],[Hora de Llegada]])</f>
        <v>0.14305555555862762</v>
      </c>
      <c r="P421" s="3">
        <f>SUMIF('cocina'!A:A,sala[[#This Row],[Número de Orden]],'cocina'!H:H)/(24*60)</f>
        <v>7.2916666666666671E-2</v>
      </c>
      <c r="Q421" s="3">
        <f>IF((sala[[#This Row],[Tiempo de Permanencia]]-sala[[#This Row],[Tiempo de Preparación]])&gt;0,sala[[#This Row],[Tiempo de Permanencia]]-sala[[#This Row],[Tiempo de Preparación]],0)</f>
        <v>7.0138888891960946E-2</v>
      </c>
      <c r="R421" s="10">
        <f>IF(sala[[#This Row],[Tiempo de degustación]]&gt;0,1,0)</f>
        <v>1</v>
      </c>
      <c r="S421" s="1" t="str">
        <f>WEEKDAY(sala[[#This Row],[Fecha de Factura]],11)&amp;". "&amp;TEXT(sala[[#This Row],[Fecha de Factura]],"dddd")</f>
        <v>3. miércoles</v>
      </c>
      <c r="T421" s="4">
        <f>SUMIF('cocina'!A:A,sala[[#This Row],[Número de Orden]],'cocina'!G:G)</f>
        <v>9</v>
      </c>
      <c r="U421" s="4">
        <f>sala[[#This Row],[Tiempo de Preparación]]*24</f>
        <v>1.75</v>
      </c>
      <c r="V421">
        <f>sala[[#This Row],[Cobrada]]*sala[[#This Row],[Monto Total de la Cuenta]]</f>
        <v>242</v>
      </c>
      <c r="W421" s="4">
        <f>sala[[#This Row],[Tiempo de Permanencia]]*24</f>
        <v>3.433333333407063</v>
      </c>
    </row>
    <row r="422" spans="1:23" x14ac:dyDescent="0.25">
      <c r="A422">
        <v>10</v>
      </c>
      <c r="B422" s="1" t="s">
        <v>415</v>
      </c>
      <c r="C422">
        <v>1</v>
      </c>
      <c r="D422" s="2">
        <v>45021.067361111112</v>
      </c>
      <c r="E422" s="2">
        <v>45021.171527777777</v>
      </c>
      <c r="F422" s="1" t="s">
        <v>19</v>
      </c>
      <c r="G422" s="1" t="s">
        <v>14</v>
      </c>
      <c r="H422" s="1" t="s">
        <v>25</v>
      </c>
      <c r="I422">
        <v>17.57</v>
      </c>
      <c r="J422" s="1" t="s">
        <v>38</v>
      </c>
      <c r="K422">
        <v>421</v>
      </c>
      <c r="L422" s="1" t="s">
        <v>57</v>
      </c>
      <c r="M422" s="1">
        <f>SUMIF('cocina'!A:A,sala[[#This Row],[Número de Orden]],'cocina'!K:K)</f>
        <v>85</v>
      </c>
      <c r="N422" s="2">
        <f>sala[[#This Row],[Hora de Salida]]</f>
        <v>45021.171527777777</v>
      </c>
      <c r="O422" s="3">
        <f>IF(sala[[#This Row],[Estado de la Mesa]]="Ocupada",sala[[#This Row],[Hora de Salida]]-sala[[#This Row],[Hora de Llegada]]+15/(24*60),sala[[#This Row],[Hora de Salida]]-sala[[#This Row],[Hora de Llegada]])</f>
        <v>0.11458333333090802</v>
      </c>
      <c r="P422" s="3">
        <f>SUMIF('cocina'!A:A,sala[[#This Row],[Número de Orden]],'cocina'!H:H)/(24*60)</f>
        <v>4.9305555555555554E-2</v>
      </c>
      <c r="Q422" s="3">
        <f>IF((sala[[#This Row],[Tiempo de Permanencia]]-sala[[#This Row],[Tiempo de Preparación]])&gt;0,sala[[#This Row],[Tiempo de Permanencia]]-sala[[#This Row],[Tiempo de Preparación]],0)</f>
        <v>6.5277777775352458E-2</v>
      </c>
      <c r="R422" s="10">
        <f>IF(sala[[#This Row],[Tiempo de degustación]]&gt;0,1,0)</f>
        <v>1</v>
      </c>
      <c r="S422" s="1" t="str">
        <f>WEEKDAY(sala[[#This Row],[Fecha de Factura]],11)&amp;". "&amp;TEXT(sala[[#This Row],[Fecha de Factura]],"dddd")</f>
        <v>3. miércoles</v>
      </c>
      <c r="T422" s="4">
        <f>SUMIF('cocina'!A:A,sala[[#This Row],[Número de Orden]],'cocina'!G:G)</f>
        <v>4</v>
      </c>
      <c r="U422" s="4">
        <f>sala[[#This Row],[Tiempo de Preparación]]*24</f>
        <v>1.1833333333333333</v>
      </c>
      <c r="V422">
        <f>sala[[#This Row],[Cobrada]]*sala[[#This Row],[Monto Total de la Cuenta]]</f>
        <v>85</v>
      </c>
      <c r="W422" s="4">
        <f>sala[[#This Row],[Tiempo de Permanencia]]*24</f>
        <v>2.7499999999417923</v>
      </c>
    </row>
    <row r="423" spans="1:23" x14ac:dyDescent="0.25">
      <c r="A423">
        <v>12</v>
      </c>
      <c r="B423" s="1" t="s">
        <v>416</v>
      </c>
      <c r="C423">
        <v>6</v>
      </c>
      <c r="D423" s="2">
        <v>45021.025000000001</v>
      </c>
      <c r="E423" s="2">
        <v>45021.131249999999</v>
      </c>
      <c r="F423" s="1" t="s">
        <v>24</v>
      </c>
      <c r="G423" s="1" t="s">
        <v>14</v>
      </c>
      <c r="H423" s="1" t="s">
        <v>25</v>
      </c>
      <c r="I423">
        <v>39.72</v>
      </c>
      <c r="J423" s="1" t="s">
        <v>16</v>
      </c>
      <c r="K423">
        <v>422</v>
      </c>
      <c r="L423" s="1" t="s">
        <v>17</v>
      </c>
      <c r="M423" s="1">
        <f>SUMIF('cocina'!A:A,sala[[#This Row],[Número de Orden]],'cocina'!K:K)</f>
        <v>88</v>
      </c>
      <c r="N423" s="2">
        <f>sala[[#This Row],[Hora de Salida]]</f>
        <v>45021.131249999999</v>
      </c>
      <c r="O423" s="3">
        <f>IF(sala[[#This Row],[Estado de la Mesa]]="Ocupada",sala[[#This Row],[Hora de Salida]]-sala[[#This Row],[Hora de Llegada]]+15/(24*60),sala[[#This Row],[Hora de Salida]]-sala[[#This Row],[Hora de Llegada]])</f>
        <v>0.10624999999708962</v>
      </c>
      <c r="P423" s="3">
        <f>SUMIF('cocina'!A:A,sala[[#This Row],[Número de Orden]],'cocina'!H:H)/(24*60)</f>
        <v>2.361111111111111E-2</v>
      </c>
      <c r="Q423" s="3">
        <f>IF((sala[[#This Row],[Tiempo de Permanencia]]-sala[[#This Row],[Tiempo de Preparación]])&gt;0,sala[[#This Row],[Tiempo de Permanencia]]-sala[[#This Row],[Tiempo de Preparación]],0)</f>
        <v>8.2638888885978506E-2</v>
      </c>
      <c r="R423" s="10">
        <f>IF(sala[[#This Row],[Tiempo de degustación]]&gt;0,1,0)</f>
        <v>1</v>
      </c>
      <c r="S423" s="1" t="str">
        <f>WEEKDAY(sala[[#This Row],[Fecha de Factura]],11)&amp;". "&amp;TEXT(sala[[#This Row],[Fecha de Factura]],"dddd")</f>
        <v>3. miércoles</v>
      </c>
      <c r="T423" s="4">
        <f>SUMIF('cocina'!A:A,sala[[#This Row],[Número de Orden]],'cocina'!G:G)</f>
        <v>3</v>
      </c>
      <c r="U423" s="4">
        <f>sala[[#This Row],[Tiempo de Preparación]]*24</f>
        <v>0.56666666666666665</v>
      </c>
      <c r="V423">
        <f>sala[[#This Row],[Cobrada]]*sala[[#This Row],[Monto Total de la Cuenta]]</f>
        <v>88</v>
      </c>
      <c r="W423" s="4">
        <f>sala[[#This Row],[Tiempo de Permanencia]]*24</f>
        <v>2.5499999999301508</v>
      </c>
    </row>
    <row r="424" spans="1:23" x14ac:dyDescent="0.25">
      <c r="A424">
        <v>4</v>
      </c>
      <c r="B424" s="1" t="s">
        <v>236</v>
      </c>
      <c r="C424">
        <v>2</v>
      </c>
      <c r="D424" s="2">
        <v>45021.106944444444</v>
      </c>
      <c r="E424" s="2">
        <v>45021.206250000003</v>
      </c>
      <c r="F424" s="1" t="s">
        <v>19</v>
      </c>
      <c r="G424" s="1" t="s">
        <v>14</v>
      </c>
      <c r="H424" s="1" t="s">
        <v>21</v>
      </c>
      <c r="I424">
        <v>34.130000000000003</v>
      </c>
      <c r="J424" s="1" t="s">
        <v>26</v>
      </c>
      <c r="K424">
        <v>423</v>
      </c>
      <c r="L424" s="1" t="s">
        <v>54</v>
      </c>
      <c r="M424" s="1">
        <f>SUMIF('cocina'!A:A,sala[[#This Row],[Número de Orden]],'cocina'!K:K)</f>
        <v>152</v>
      </c>
      <c r="N424" s="2">
        <f>sala[[#This Row],[Hora de Salida]]</f>
        <v>45021.206250000003</v>
      </c>
      <c r="O424" s="3">
        <f>IF(sala[[#This Row],[Estado de la Mesa]]="Ocupada",sala[[#This Row],[Hora de Salida]]-sala[[#This Row],[Hora de Llegada]]+15/(24*60),sala[[#This Row],[Hora de Salida]]-sala[[#This Row],[Hora de Llegada]])</f>
        <v>9.930555555911269E-2</v>
      </c>
      <c r="P424" s="3">
        <f>SUMIF('cocina'!A:A,sala[[#This Row],[Número de Orden]],'cocina'!H:H)/(24*60)</f>
        <v>2.1527777777777778E-2</v>
      </c>
      <c r="Q424" s="3">
        <f>IF((sala[[#This Row],[Tiempo de Permanencia]]-sala[[#This Row],[Tiempo de Preparación]])&gt;0,sala[[#This Row],[Tiempo de Permanencia]]-sala[[#This Row],[Tiempo de Preparación]],0)</f>
        <v>7.7777777781334906E-2</v>
      </c>
      <c r="R424" s="10">
        <f>IF(sala[[#This Row],[Tiempo de degustación]]&gt;0,1,0)</f>
        <v>1</v>
      </c>
      <c r="S424" s="1" t="str">
        <f>WEEKDAY(sala[[#This Row],[Fecha de Factura]],11)&amp;". "&amp;TEXT(sala[[#This Row],[Fecha de Factura]],"dddd")</f>
        <v>3. miércoles</v>
      </c>
      <c r="T424" s="4">
        <f>SUMIF('cocina'!A:A,sala[[#This Row],[Número de Orden]],'cocina'!G:G)</f>
        <v>5</v>
      </c>
      <c r="U424" s="4">
        <f>sala[[#This Row],[Tiempo de Preparación]]*24</f>
        <v>0.51666666666666661</v>
      </c>
      <c r="V424">
        <f>sala[[#This Row],[Cobrada]]*sala[[#This Row],[Monto Total de la Cuenta]]</f>
        <v>152</v>
      </c>
      <c r="W424" s="4">
        <f>sala[[#This Row],[Tiempo de Permanencia]]*24</f>
        <v>2.3833333334187046</v>
      </c>
    </row>
    <row r="425" spans="1:23" x14ac:dyDescent="0.25">
      <c r="A425">
        <v>13</v>
      </c>
      <c r="B425" s="1" t="s">
        <v>417</v>
      </c>
      <c r="C425">
        <v>3</v>
      </c>
      <c r="D425" s="2">
        <v>45021.047222222223</v>
      </c>
      <c r="E425" s="2">
        <v>45021.136805555558</v>
      </c>
      <c r="F425" s="1" t="s">
        <v>24</v>
      </c>
      <c r="G425" s="1" t="s">
        <v>35</v>
      </c>
      <c r="H425" s="1" t="s">
        <v>21</v>
      </c>
      <c r="I425">
        <v>11.02</v>
      </c>
      <c r="J425" s="1" t="s">
        <v>16</v>
      </c>
      <c r="K425">
        <v>424</v>
      </c>
      <c r="L425" s="1" t="s">
        <v>22</v>
      </c>
      <c r="M425" s="1">
        <f>SUMIF('cocina'!A:A,sala[[#This Row],[Número de Orden]],'cocina'!K:K)</f>
        <v>147</v>
      </c>
      <c r="N425" s="2">
        <f>sala[[#This Row],[Hora de Salida]]</f>
        <v>45021.136805555558</v>
      </c>
      <c r="O425" s="3">
        <f>IF(sala[[#This Row],[Estado de la Mesa]]="Ocupada",sala[[#This Row],[Hora de Salida]]-sala[[#This Row],[Hora de Llegada]]+15/(24*60),sala[[#This Row],[Hora de Salida]]-sala[[#This Row],[Hora de Llegada]])</f>
        <v>8.9583333334303461E-2</v>
      </c>
      <c r="P425" s="3">
        <f>SUMIF('cocina'!A:A,sala[[#This Row],[Número de Orden]],'cocina'!H:H)/(24*60)</f>
        <v>6.1111111111111109E-2</v>
      </c>
      <c r="Q425" s="3">
        <f>IF((sala[[#This Row],[Tiempo de Permanencia]]-sala[[#This Row],[Tiempo de Preparación]])&gt;0,sala[[#This Row],[Tiempo de Permanencia]]-sala[[#This Row],[Tiempo de Preparación]],0)</f>
        <v>2.8472222223192352E-2</v>
      </c>
      <c r="R425" s="10">
        <f>IF(sala[[#This Row],[Tiempo de degustación]]&gt;0,1,0)</f>
        <v>1</v>
      </c>
      <c r="S425" s="1" t="str">
        <f>WEEKDAY(sala[[#This Row],[Fecha de Factura]],11)&amp;". "&amp;TEXT(sala[[#This Row],[Fecha de Factura]],"dddd")</f>
        <v>3. miércoles</v>
      </c>
      <c r="T425" s="4">
        <f>SUMIF('cocina'!A:A,sala[[#This Row],[Número de Orden]],'cocina'!G:G)</f>
        <v>6</v>
      </c>
      <c r="U425" s="4">
        <f>sala[[#This Row],[Tiempo de Preparación]]*24</f>
        <v>1.4666666666666666</v>
      </c>
      <c r="V425">
        <f>sala[[#This Row],[Cobrada]]*sala[[#This Row],[Monto Total de la Cuenta]]</f>
        <v>147</v>
      </c>
      <c r="W425" s="4">
        <f>sala[[#This Row],[Tiempo de Permanencia]]*24</f>
        <v>2.1500000000232831</v>
      </c>
    </row>
    <row r="426" spans="1:23" x14ac:dyDescent="0.25">
      <c r="A426">
        <v>18</v>
      </c>
      <c r="B426" s="1" t="s">
        <v>418</v>
      </c>
      <c r="C426">
        <v>3</v>
      </c>
      <c r="D426" s="2">
        <v>45021.058333333334</v>
      </c>
      <c r="E426" s="2">
        <v>45021.15625</v>
      </c>
      <c r="F426" s="1" t="s">
        <v>24</v>
      </c>
      <c r="G426" s="1" t="s">
        <v>14</v>
      </c>
      <c r="H426" s="1" t="s">
        <v>25</v>
      </c>
      <c r="I426">
        <v>49.43</v>
      </c>
      <c r="J426" s="1" t="s">
        <v>16</v>
      </c>
      <c r="K426">
        <v>425</v>
      </c>
      <c r="L426" s="1" t="s">
        <v>33</v>
      </c>
      <c r="M426" s="1">
        <f>SUMIF('cocina'!A:A,sala[[#This Row],[Número de Orden]],'cocina'!K:K)</f>
        <v>19</v>
      </c>
      <c r="N426" s="2">
        <f>sala[[#This Row],[Hora de Salida]]</f>
        <v>45021.15625</v>
      </c>
      <c r="O426" s="3">
        <f>IF(sala[[#This Row],[Estado de la Mesa]]="Ocupada",sala[[#This Row],[Hora de Salida]]-sala[[#This Row],[Hora de Llegada]]+15/(24*60),sala[[#This Row],[Hora de Salida]]-sala[[#This Row],[Hora de Llegada]])</f>
        <v>9.7916666665696539E-2</v>
      </c>
      <c r="P426" s="3">
        <f>SUMIF('cocina'!A:A,sala[[#This Row],[Número de Orden]],'cocina'!H:H)/(24*60)</f>
        <v>1.9444444444444445E-2</v>
      </c>
      <c r="Q426" s="3">
        <f>IF((sala[[#This Row],[Tiempo de Permanencia]]-sala[[#This Row],[Tiempo de Preparación]])&gt;0,sala[[#This Row],[Tiempo de Permanencia]]-sala[[#This Row],[Tiempo de Preparación]],0)</f>
        <v>7.8472222221252094E-2</v>
      </c>
      <c r="R426" s="10">
        <f>IF(sala[[#This Row],[Tiempo de degustación]]&gt;0,1,0)</f>
        <v>1</v>
      </c>
      <c r="S426" s="1" t="str">
        <f>WEEKDAY(sala[[#This Row],[Fecha de Factura]],11)&amp;". "&amp;TEXT(sala[[#This Row],[Fecha de Factura]],"dddd")</f>
        <v>3. miércoles</v>
      </c>
      <c r="T426" s="4">
        <f>SUMIF('cocina'!A:A,sala[[#This Row],[Número de Orden]],'cocina'!G:G)</f>
        <v>1</v>
      </c>
      <c r="U426" s="4">
        <f>sala[[#This Row],[Tiempo de Preparación]]*24</f>
        <v>0.46666666666666667</v>
      </c>
      <c r="V426">
        <f>sala[[#This Row],[Cobrada]]*sala[[#This Row],[Monto Total de la Cuenta]]</f>
        <v>19</v>
      </c>
      <c r="W426" s="4">
        <f>sala[[#This Row],[Tiempo de Permanencia]]*24</f>
        <v>2.3499999999767169</v>
      </c>
    </row>
    <row r="427" spans="1:23" x14ac:dyDescent="0.25">
      <c r="A427">
        <v>5</v>
      </c>
      <c r="B427" s="1" t="s">
        <v>419</v>
      </c>
      <c r="C427">
        <v>2</v>
      </c>
      <c r="D427" s="2">
        <v>45021.132638888892</v>
      </c>
      <c r="E427" s="2">
        <v>45021.209722222222</v>
      </c>
      <c r="F427" s="1" t="s">
        <v>32</v>
      </c>
      <c r="G427" s="1" t="s">
        <v>14</v>
      </c>
      <c r="H427" s="1" t="s">
        <v>25</v>
      </c>
      <c r="I427">
        <v>47.8</v>
      </c>
      <c r="J427" s="1" t="s">
        <v>16</v>
      </c>
      <c r="K427">
        <v>426</v>
      </c>
      <c r="L427" s="1" t="s">
        <v>27</v>
      </c>
      <c r="M427" s="1">
        <f>SUMIF('cocina'!A:A,sala[[#This Row],[Número de Orden]],'cocina'!K:K)</f>
        <v>247</v>
      </c>
      <c r="N427" s="2">
        <f>sala[[#This Row],[Hora de Salida]]</f>
        <v>45021.209722222222</v>
      </c>
      <c r="O427" s="3">
        <f>IF(sala[[#This Row],[Estado de la Mesa]]="Ocupada",sala[[#This Row],[Hora de Salida]]-sala[[#This Row],[Hora de Llegada]]+15/(24*60),sala[[#This Row],[Hora de Salida]]-sala[[#This Row],[Hora de Llegada]])</f>
        <v>7.7083333329937886E-2</v>
      </c>
      <c r="P427" s="3">
        <f>SUMIF('cocina'!A:A,sala[[#This Row],[Número de Orden]],'cocina'!H:H)/(24*60)</f>
        <v>8.0555555555555561E-2</v>
      </c>
      <c r="Q427" s="3">
        <f>IF((sala[[#This Row],[Tiempo de Permanencia]]-sala[[#This Row],[Tiempo de Preparación]])&gt;0,sala[[#This Row],[Tiempo de Permanencia]]-sala[[#This Row],[Tiempo de Preparación]],0)</f>
        <v>0</v>
      </c>
      <c r="R427" s="10">
        <f>IF(sala[[#This Row],[Tiempo de degustación]]&gt;0,1,0)</f>
        <v>0</v>
      </c>
      <c r="S427" s="1" t="str">
        <f>WEEKDAY(sala[[#This Row],[Fecha de Factura]],11)&amp;". "&amp;TEXT(sala[[#This Row],[Fecha de Factura]],"dddd")</f>
        <v>3. miércoles</v>
      </c>
      <c r="T427" s="4">
        <f>SUMIF('cocina'!A:A,sala[[#This Row],[Número de Orden]],'cocina'!G:G)</f>
        <v>8</v>
      </c>
      <c r="U427" s="4">
        <f>sala[[#This Row],[Tiempo de Preparación]]*24</f>
        <v>1.9333333333333336</v>
      </c>
      <c r="V427">
        <f>sala[[#This Row],[Cobrada]]*sala[[#This Row],[Monto Total de la Cuenta]]</f>
        <v>0</v>
      </c>
      <c r="W427" s="4">
        <f>sala[[#This Row],[Tiempo de Permanencia]]*24</f>
        <v>1.8499999999185093</v>
      </c>
    </row>
    <row r="428" spans="1:23" x14ac:dyDescent="0.25">
      <c r="A428">
        <v>2</v>
      </c>
      <c r="B428" s="1" t="s">
        <v>195</v>
      </c>
      <c r="C428">
        <v>4</v>
      </c>
      <c r="D428" s="2">
        <v>45021.106944444444</v>
      </c>
      <c r="E428" s="2">
        <v>45021.154861111114</v>
      </c>
      <c r="F428" s="1" t="s">
        <v>24</v>
      </c>
      <c r="G428" s="1" t="s">
        <v>14</v>
      </c>
      <c r="H428" s="1" t="s">
        <v>21</v>
      </c>
      <c r="I428">
        <v>43.74</v>
      </c>
      <c r="J428" s="1" t="s">
        <v>26</v>
      </c>
      <c r="K428">
        <v>427</v>
      </c>
      <c r="L428" s="1" t="s">
        <v>42</v>
      </c>
      <c r="M428" s="1">
        <f>SUMIF('cocina'!A:A,sala[[#This Row],[Número de Orden]],'cocina'!K:K)</f>
        <v>206</v>
      </c>
      <c r="N428" s="2">
        <f>sala[[#This Row],[Hora de Salida]]</f>
        <v>45021.154861111114</v>
      </c>
      <c r="O428" s="3">
        <f>IF(sala[[#This Row],[Estado de la Mesa]]="Ocupada",sala[[#This Row],[Hora de Salida]]-sala[[#This Row],[Hora de Llegada]]+15/(24*60),sala[[#This Row],[Hora de Salida]]-sala[[#This Row],[Hora de Llegada]])</f>
        <v>4.7916666670062114E-2</v>
      </c>
      <c r="P428" s="3">
        <f>SUMIF('cocina'!A:A,sala[[#This Row],[Número de Orden]],'cocina'!H:H)/(24*60)</f>
        <v>0.11527777777777778</v>
      </c>
      <c r="Q428" s="3">
        <f>IF((sala[[#This Row],[Tiempo de Permanencia]]-sala[[#This Row],[Tiempo de Preparación]])&gt;0,sala[[#This Row],[Tiempo de Permanencia]]-sala[[#This Row],[Tiempo de Preparación]],0)</f>
        <v>0</v>
      </c>
      <c r="R428" s="10">
        <f>IF(sala[[#This Row],[Tiempo de degustación]]&gt;0,1,0)</f>
        <v>0</v>
      </c>
      <c r="S428" s="1" t="str">
        <f>WEEKDAY(sala[[#This Row],[Fecha de Factura]],11)&amp;". "&amp;TEXT(sala[[#This Row],[Fecha de Factura]],"dddd")</f>
        <v>3. miércoles</v>
      </c>
      <c r="T428" s="4">
        <f>SUMIF('cocina'!A:A,sala[[#This Row],[Número de Orden]],'cocina'!G:G)</f>
        <v>8</v>
      </c>
      <c r="U428" s="4">
        <f>sala[[#This Row],[Tiempo de Preparación]]*24</f>
        <v>2.7666666666666666</v>
      </c>
      <c r="V428">
        <f>sala[[#This Row],[Cobrada]]*sala[[#This Row],[Monto Total de la Cuenta]]</f>
        <v>0</v>
      </c>
      <c r="W428" s="4">
        <f>sala[[#This Row],[Tiempo de Permanencia]]*24</f>
        <v>1.1500000000814907</v>
      </c>
    </row>
    <row r="429" spans="1:23" x14ac:dyDescent="0.25">
      <c r="A429">
        <v>7</v>
      </c>
      <c r="B429" s="1" t="s">
        <v>420</v>
      </c>
      <c r="C429">
        <v>5</v>
      </c>
      <c r="D429" s="2">
        <v>45021.137499999997</v>
      </c>
      <c r="E429" s="2">
        <v>45021.252083333333</v>
      </c>
      <c r="F429" s="1" t="s">
        <v>32</v>
      </c>
      <c r="G429" s="1" t="s">
        <v>20</v>
      </c>
      <c r="H429" s="1" t="s">
        <v>25</v>
      </c>
      <c r="I429">
        <v>15.6</v>
      </c>
      <c r="J429" s="1" t="s">
        <v>16</v>
      </c>
      <c r="K429">
        <v>428</v>
      </c>
      <c r="L429" s="1" t="s">
        <v>54</v>
      </c>
      <c r="M429" s="1">
        <f>SUMIF('cocina'!A:A,sala[[#This Row],[Número de Orden]],'cocina'!K:K)</f>
        <v>175</v>
      </c>
      <c r="N429" s="2">
        <f>sala[[#This Row],[Hora de Salida]]</f>
        <v>45021.252083333333</v>
      </c>
      <c r="O429" s="3">
        <f>IF(sala[[#This Row],[Estado de la Mesa]]="Ocupada",sala[[#This Row],[Hora de Salida]]-sala[[#This Row],[Hora de Llegada]]+15/(24*60),sala[[#This Row],[Hora de Salida]]-sala[[#This Row],[Hora de Llegada]])</f>
        <v>0.11458333333575865</v>
      </c>
      <c r="P429" s="3">
        <f>SUMIF('cocina'!A:A,sala[[#This Row],[Número de Orden]],'cocina'!H:H)/(24*60)</f>
        <v>0.12430555555555556</v>
      </c>
      <c r="Q429" s="3">
        <f>IF((sala[[#This Row],[Tiempo de Permanencia]]-sala[[#This Row],[Tiempo de Preparación]])&gt;0,sala[[#This Row],[Tiempo de Permanencia]]-sala[[#This Row],[Tiempo de Preparación]],0)</f>
        <v>0</v>
      </c>
      <c r="R429" s="10">
        <f>IF(sala[[#This Row],[Tiempo de degustación]]&gt;0,1,0)</f>
        <v>0</v>
      </c>
      <c r="S429" s="1" t="str">
        <f>WEEKDAY(sala[[#This Row],[Fecha de Factura]],11)&amp;". "&amp;TEXT(sala[[#This Row],[Fecha de Factura]],"dddd")</f>
        <v>3. miércoles</v>
      </c>
      <c r="T429" s="4">
        <f>SUMIF('cocina'!A:A,sala[[#This Row],[Número de Orden]],'cocina'!G:G)</f>
        <v>6</v>
      </c>
      <c r="U429" s="4">
        <f>sala[[#This Row],[Tiempo de Preparación]]*24</f>
        <v>2.9833333333333334</v>
      </c>
      <c r="V429">
        <f>sala[[#This Row],[Cobrada]]*sala[[#This Row],[Monto Total de la Cuenta]]</f>
        <v>0</v>
      </c>
      <c r="W429" s="4">
        <f>sala[[#This Row],[Tiempo de Permanencia]]*24</f>
        <v>2.7500000000582077</v>
      </c>
    </row>
    <row r="430" spans="1:23" x14ac:dyDescent="0.25">
      <c r="A430">
        <v>8</v>
      </c>
      <c r="B430" s="1" t="s">
        <v>421</v>
      </c>
      <c r="C430">
        <v>1</v>
      </c>
      <c r="D430" s="2">
        <v>45021.006944444445</v>
      </c>
      <c r="E430" s="2">
        <v>45021.156944444447</v>
      </c>
      <c r="F430" s="1" t="s">
        <v>32</v>
      </c>
      <c r="G430" s="1" t="s">
        <v>14</v>
      </c>
      <c r="H430" s="1" t="s">
        <v>25</v>
      </c>
      <c r="I430">
        <v>10.95</v>
      </c>
      <c r="J430" s="1" t="s">
        <v>16</v>
      </c>
      <c r="K430">
        <v>429</v>
      </c>
      <c r="L430" s="1" t="s">
        <v>27</v>
      </c>
      <c r="M430" s="1">
        <f>SUMIF('cocina'!A:A,sala[[#This Row],[Número de Orden]],'cocina'!K:K)</f>
        <v>78</v>
      </c>
      <c r="N430" s="2">
        <f>sala[[#This Row],[Hora de Salida]]</f>
        <v>45021.156944444447</v>
      </c>
      <c r="O430" s="3">
        <f>IF(sala[[#This Row],[Estado de la Mesa]]="Ocupada",sala[[#This Row],[Hora de Salida]]-sala[[#This Row],[Hora de Llegada]]+15/(24*60),sala[[#This Row],[Hora de Salida]]-sala[[#This Row],[Hora de Llegada]])</f>
        <v>0.15000000000145519</v>
      </c>
      <c r="P430" s="3">
        <f>SUMIF('cocina'!A:A,sala[[#This Row],[Número de Orden]],'cocina'!H:H)/(24*60)</f>
        <v>1.8749999999999999E-2</v>
      </c>
      <c r="Q430" s="3">
        <f>IF((sala[[#This Row],[Tiempo de Permanencia]]-sala[[#This Row],[Tiempo de Preparación]])&gt;0,sala[[#This Row],[Tiempo de Permanencia]]-sala[[#This Row],[Tiempo de Preparación]],0)</f>
        <v>0.1312500000014552</v>
      </c>
      <c r="R430" s="10">
        <f>IF(sala[[#This Row],[Tiempo de degustación]]&gt;0,1,0)</f>
        <v>1</v>
      </c>
      <c r="S430" s="1" t="str">
        <f>WEEKDAY(sala[[#This Row],[Fecha de Factura]],11)&amp;". "&amp;TEXT(sala[[#This Row],[Fecha de Factura]],"dddd")</f>
        <v>3. miércoles</v>
      </c>
      <c r="T430" s="4">
        <f>SUMIF('cocina'!A:A,sala[[#This Row],[Número de Orden]],'cocina'!G:G)</f>
        <v>3</v>
      </c>
      <c r="U430" s="4">
        <f>sala[[#This Row],[Tiempo de Preparación]]*24</f>
        <v>0.44999999999999996</v>
      </c>
      <c r="V430">
        <f>sala[[#This Row],[Cobrada]]*sala[[#This Row],[Monto Total de la Cuenta]]</f>
        <v>78</v>
      </c>
      <c r="W430" s="4">
        <f>sala[[#This Row],[Tiempo de Permanencia]]*24</f>
        <v>3.6000000000349246</v>
      </c>
    </row>
    <row r="431" spans="1:23" x14ac:dyDescent="0.25">
      <c r="A431">
        <v>7</v>
      </c>
      <c r="B431" s="1" t="s">
        <v>422</v>
      </c>
      <c r="C431">
        <v>3</v>
      </c>
      <c r="D431" s="2">
        <v>45021.097916666666</v>
      </c>
      <c r="E431" s="2">
        <v>45021.165972222225</v>
      </c>
      <c r="F431" s="1" t="s">
        <v>32</v>
      </c>
      <c r="G431" s="1" t="s">
        <v>14</v>
      </c>
      <c r="H431" s="1" t="s">
        <v>15</v>
      </c>
      <c r="I431">
        <v>42.09</v>
      </c>
      <c r="J431" s="1" t="s">
        <v>16</v>
      </c>
      <c r="K431">
        <v>430</v>
      </c>
      <c r="L431" s="1" t="s">
        <v>39</v>
      </c>
      <c r="M431" s="1">
        <f>SUMIF('cocina'!A:A,sala[[#This Row],[Número de Orden]],'cocina'!K:K)</f>
        <v>25</v>
      </c>
      <c r="N431" s="2">
        <f>sala[[#This Row],[Hora de Salida]]</f>
        <v>45021.165972222225</v>
      </c>
      <c r="O431" s="3">
        <f>IF(sala[[#This Row],[Estado de la Mesa]]="Ocupada",sala[[#This Row],[Hora de Salida]]-sala[[#This Row],[Hora de Llegada]]+15/(24*60),sala[[#This Row],[Hora de Salida]]-sala[[#This Row],[Hora de Llegada]])</f>
        <v>6.805555555911269E-2</v>
      </c>
      <c r="P431" s="3">
        <f>SUMIF('cocina'!A:A,sala[[#This Row],[Número de Orden]],'cocina'!H:H)/(24*60)</f>
        <v>3.4027777777777775E-2</v>
      </c>
      <c r="Q431" s="3">
        <f>IF((sala[[#This Row],[Tiempo de Permanencia]]-sala[[#This Row],[Tiempo de Preparación]])&gt;0,sala[[#This Row],[Tiempo de Permanencia]]-sala[[#This Row],[Tiempo de Preparación]],0)</f>
        <v>3.4027777781334916E-2</v>
      </c>
      <c r="R431" s="10">
        <f>IF(sala[[#This Row],[Tiempo de degustación]]&gt;0,1,0)</f>
        <v>1</v>
      </c>
      <c r="S431" s="1" t="str">
        <f>WEEKDAY(sala[[#This Row],[Fecha de Factura]],11)&amp;". "&amp;TEXT(sala[[#This Row],[Fecha de Factura]],"dddd")</f>
        <v>3. miércoles</v>
      </c>
      <c r="T431" s="4">
        <f>SUMIF('cocina'!A:A,sala[[#This Row],[Número de Orden]],'cocina'!G:G)</f>
        <v>1</v>
      </c>
      <c r="U431" s="4">
        <f>sala[[#This Row],[Tiempo de Preparación]]*24</f>
        <v>0.81666666666666665</v>
      </c>
      <c r="V431">
        <f>sala[[#This Row],[Cobrada]]*sala[[#This Row],[Monto Total de la Cuenta]]</f>
        <v>25</v>
      </c>
      <c r="W431" s="4">
        <f>sala[[#This Row],[Tiempo de Permanencia]]*24</f>
        <v>1.6333333334187046</v>
      </c>
    </row>
    <row r="432" spans="1:23" x14ac:dyDescent="0.25">
      <c r="A432">
        <v>15</v>
      </c>
      <c r="B432" s="1" t="s">
        <v>304</v>
      </c>
      <c r="C432">
        <v>5</v>
      </c>
      <c r="D432" s="2">
        <v>45021.147916666669</v>
      </c>
      <c r="E432" s="2">
        <v>45021.309027777781</v>
      </c>
      <c r="F432" s="1" t="s">
        <v>29</v>
      </c>
      <c r="G432" s="1" t="s">
        <v>14</v>
      </c>
      <c r="H432" s="1" t="s">
        <v>25</v>
      </c>
      <c r="I432">
        <v>39.82</v>
      </c>
      <c r="J432" s="1" t="s">
        <v>26</v>
      </c>
      <c r="K432">
        <v>431</v>
      </c>
      <c r="L432" s="1" t="s">
        <v>69</v>
      </c>
      <c r="M432" s="1">
        <f>SUMIF('cocina'!A:A,sala[[#This Row],[Número de Orden]],'cocina'!K:K)</f>
        <v>60</v>
      </c>
      <c r="N432" s="2">
        <f>sala[[#This Row],[Hora de Salida]]</f>
        <v>45021.309027777781</v>
      </c>
      <c r="O432" s="3">
        <f>IF(sala[[#This Row],[Estado de la Mesa]]="Ocupada",sala[[#This Row],[Hora de Salida]]-sala[[#This Row],[Hora de Llegada]]+15/(24*60),sala[[#This Row],[Hora de Salida]]-sala[[#This Row],[Hora de Llegada]])</f>
        <v>0.16111111111240461</v>
      </c>
      <c r="P432" s="3">
        <f>SUMIF('cocina'!A:A,sala[[#This Row],[Número de Orden]],'cocina'!H:H)/(24*60)</f>
        <v>1.3888888888888888E-2</v>
      </c>
      <c r="Q432" s="3">
        <f>IF((sala[[#This Row],[Tiempo de Permanencia]]-sala[[#This Row],[Tiempo de Preparación]])&gt;0,sala[[#This Row],[Tiempo de Permanencia]]-sala[[#This Row],[Tiempo de Preparación]],0)</f>
        <v>0.14722222222351572</v>
      </c>
      <c r="R432" s="10">
        <f>IF(sala[[#This Row],[Tiempo de degustación]]&gt;0,1,0)</f>
        <v>1</v>
      </c>
      <c r="S432" s="1" t="str">
        <f>WEEKDAY(sala[[#This Row],[Fecha de Factura]],11)&amp;". "&amp;TEXT(sala[[#This Row],[Fecha de Factura]],"dddd")</f>
        <v>3. miércoles</v>
      </c>
      <c r="T432" s="4">
        <f>SUMIF('cocina'!A:A,sala[[#This Row],[Número de Orden]],'cocina'!G:G)</f>
        <v>2</v>
      </c>
      <c r="U432" s="4">
        <f>sala[[#This Row],[Tiempo de Preparación]]*24</f>
        <v>0.33333333333333331</v>
      </c>
      <c r="V432">
        <f>sala[[#This Row],[Cobrada]]*sala[[#This Row],[Monto Total de la Cuenta]]</f>
        <v>60</v>
      </c>
      <c r="W432" s="4">
        <f>sala[[#This Row],[Tiempo de Permanencia]]*24</f>
        <v>3.8666666666977108</v>
      </c>
    </row>
    <row r="433" spans="1:23" x14ac:dyDescent="0.25">
      <c r="A433">
        <v>10</v>
      </c>
      <c r="B433" s="1" t="s">
        <v>423</v>
      </c>
      <c r="C433">
        <v>2</v>
      </c>
      <c r="D433" s="2">
        <v>45021.146527777775</v>
      </c>
      <c r="E433" s="2">
        <v>45021.245833333334</v>
      </c>
      <c r="F433" s="1" t="s">
        <v>32</v>
      </c>
      <c r="G433" s="1" t="s">
        <v>35</v>
      </c>
      <c r="H433" s="1" t="s">
        <v>25</v>
      </c>
      <c r="I433">
        <v>18.71</v>
      </c>
      <c r="J433" s="1" t="s">
        <v>26</v>
      </c>
      <c r="K433">
        <v>432</v>
      </c>
      <c r="L433" s="1" t="s">
        <v>22</v>
      </c>
      <c r="M433" s="1">
        <f>SUMIF('cocina'!A:A,sala[[#This Row],[Número de Orden]],'cocina'!K:K)</f>
        <v>109</v>
      </c>
      <c r="N433" s="2">
        <f>sala[[#This Row],[Hora de Salida]]</f>
        <v>45021.245833333334</v>
      </c>
      <c r="O433" s="3">
        <f>IF(sala[[#This Row],[Estado de la Mesa]]="Ocupada",sala[[#This Row],[Hora de Salida]]-sala[[#This Row],[Hora de Llegada]]+15/(24*60),sala[[#This Row],[Hora de Salida]]-sala[[#This Row],[Hora de Llegada]])</f>
        <v>9.930555555911269E-2</v>
      </c>
      <c r="P433" s="3">
        <f>SUMIF('cocina'!A:A,sala[[#This Row],[Número de Orden]],'cocina'!H:H)/(24*60)</f>
        <v>5.1388888888888887E-2</v>
      </c>
      <c r="Q433" s="3">
        <f>IF((sala[[#This Row],[Tiempo de Permanencia]]-sala[[#This Row],[Tiempo de Preparación]])&gt;0,sala[[#This Row],[Tiempo de Permanencia]]-sala[[#This Row],[Tiempo de Preparación]],0)</f>
        <v>4.7916666670223804E-2</v>
      </c>
      <c r="R433" s="10">
        <f>IF(sala[[#This Row],[Tiempo de degustación]]&gt;0,1,0)</f>
        <v>1</v>
      </c>
      <c r="S433" s="1" t="str">
        <f>WEEKDAY(sala[[#This Row],[Fecha de Factura]],11)&amp;". "&amp;TEXT(sala[[#This Row],[Fecha de Factura]],"dddd")</f>
        <v>3. miércoles</v>
      </c>
      <c r="T433" s="4">
        <f>SUMIF('cocina'!A:A,sala[[#This Row],[Número de Orden]],'cocina'!G:G)</f>
        <v>5</v>
      </c>
      <c r="U433" s="4">
        <f>sala[[#This Row],[Tiempo de Preparación]]*24</f>
        <v>1.2333333333333334</v>
      </c>
      <c r="V433">
        <f>sala[[#This Row],[Cobrada]]*sala[[#This Row],[Monto Total de la Cuenta]]</f>
        <v>109</v>
      </c>
      <c r="W433" s="4">
        <f>sala[[#This Row],[Tiempo de Permanencia]]*24</f>
        <v>2.3833333334187046</v>
      </c>
    </row>
    <row r="434" spans="1:23" x14ac:dyDescent="0.25">
      <c r="A434">
        <v>10</v>
      </c>
      <c r="B434" s="1" t="s">
        <v>37</v>
      </c>
      <c r="C434">
        <v>4</v>
      </c>
      <c r="D434" s="2">
        <v>45021.051388888889</v>
      </c>
      <c r="E434" s="2">
        <v>45021.131249999999</v>
      </c>
      <c r="F434" s="1" t="s">
        <v>32</v>
      </c>
      <c r="G434" s="1" t="s">
        <v>14</v>
      </c>
      <c r="H434" s="1" t="s">
        <v>25</v>
      </c>
      <c r="I434">
        <v>45.77</v>
      </c>
      <c r="J434" s="1" t="s">
        <v>16</v>
      </c>
      <c r="K434">
        <v>433</v>
      </c>
      <c r="L434" s="1" t="s">
        <v>42</v>
      </c>
      <c r="M434" s="1">
        <f>SUMIF('cocina'!A:A,sala[[#This Row],[Número de Orden]],'cocina'!K:K)</f>
        <v>102</v>
      </c>
      <c r="N434" s="2">
        <f>sala[[#This Row],[Hora de Salida]]</f>
        <v>45021.131249999999</v>
      </c>
      <c r="O434" s="3">
        <f>IF(sala[[#This Row],[Estado de la Mesa]]="Ocupada",sala[[#This Row],[Hora de Salida]]-sala[[#This Row],[Hora de Llegada]]+15/(24*60),sala[[#This Row],[Hora de Salida]]-sala[[#This Row],[Hora de Llegada]])</f>
        <v>7.9861111109494232E-2</v>
      </c>
      <c r="P434" s="3">
        <f>SUMIF('cocina'!A:A,sala[[#This Row],[Número de Orden]],'cocina'!H:H)/(24*60)</f>
        <v>5.1388888888888887E-2</v>
      </c>
      <c r="Q434" s="3">
        <f>IF((sala[[#This Row],[Tiempo de Permanencia]]-sala[[#This Row],[Tiempo de Preparación]])&gt;0,sala[[#This Row],[Tiempo de Permanencia]]-sala[[#This Row],[Tiempo de Preparación]],0)</f>
        <v>2.8472222220605345E-2</v>
      </c>
      <c r="R434" s="10">
        <f>IF(sala[[#This Row],[Tiempo de degustación]]&gt;0,1,0)</f>
        <v>1</v>
      </c>
      <c r="S434" s="1" t="str">
        <f>WEEKDAY(sala[[#This Row],[Fecha de Factura]],11)&amp;". "&amp;TEXT(sala[[#This Row],[Fecha de Factura]],"dddd")</f>
        <v>3. miércoles</v>
      </c>
      <c r="T434" s="4">
        <f>SUMIF('cocina'!A:A,sala[[#This Row],[Número de Orden]],'cocina'!G:G)</f>
        <v>4</v>
      </c>
      <c r="U434" s="4">
        <f>sala[[#This Row],[Tiempo de Preparación]]*24</f>
        <v>1.2333333333333334</v>
      </c>
      <c r="V434">
        <f>sala[[#This Row],[Cobrada]]*sala[[#This Row],[Monto Total de la Cuenta]]</f>
        <v>102</v>
      </c>
      <c r="W434" s="4">
        <f>sala[[#This Row],[Tiempo de Permanencia]]*24</f>
        <v>1.9166666666278616</v>
      </c>
    </row>
    <row r="435" spans="1:23" x14ac:dyDescent="0.25">
      <c r="A435">
        <v>15</v>
      </c>
      <c r="B435" s="1" t="s">
        <v>424</v>
      </c>
      <c r="C435">
        <v>4</v>
      </c>
      <c r="D435" s="2">
        <v>45021.010416666664</v>
      </c>
      <c r="E435" s="2">
        <v>45021.163194444445</v>
      </c>
      <c r="F435" s="1" t="s">
        <v>32</v>
      </c>
      <c r="G435" s="1" t="s">
        <v>14</v>
      </c>
      <c r="H435" s="1" t="s">
        <v>25</v>
      </c>
      <c r="I435">
        <v>37.15</v>
      </c>
      <c r="J435" s="1" t="s">
        <v>16</v>
      </c>
      <c r="K435">
        <v>434</v>
      </c>
      <c r="L435" s="1" t="s">
        <v>42</v>
      </c>
      <c r="M435" s="1">
        <f>SUMIF('cocina'!A:A,sala[[#This Row],[Número de Orden]],'cocina'!K:K)</f>
        <v>96</v>
      </c>
      <c r="N435" s="2">
        <f>sala[[#This Row],[Hora de Salida]]</f>
        <v>45021.163194444445</v>
      </c>
      <c r="O435" s="3">
        <f>IF(sala[[#This Row],[Estado de la Mesa]]="Ocupada",sala[[#This Row],[Hora de Salida]]-sala[[#This Row],[Hora de Llegada]]+15/(24*60),sala[[#This Row],[Hora de Salida]]-sala[[#This Row],[Hora de Llegada]])</f>
        <v>0.15277777778101154</v>
      </c>
      <c r="P435" s="3">
        <f>SUMIF('cocina'!A:A,sala[[#This Row],[Número de Orden]],'cocina'!H:H)/(24*60)</f>
        <v>4.027777777777778E-2</v>
      </c>
      <c r="Q435" s="3">
        <f>IF((sala[[#This Row],[Tiempo de Permanencia]]-sala[[#This Row],[Tiempo de Preparación]])&gt;0,sala[[#This Row],[Tiempo de Permanencia]]-sala[[#This Row],[Tiempo de Preparación]],0)</f>
        <v>0.11250000000323376</v>
      </c>
      <c r="R435" s="10">
        <f>IF(sala[[#This Row],[Tiempo de degustación]]&gt;0,1,0)</f>
        <v>1</v>
      </c>
      <c r="S435" s="1" t="str">
        <f>WEEKDAY(sala[[#This Row],[Fecha de Factura]],11)&amp;". "&amp;TEXT(sala[[#This Row],[Fecha de Factura]],"dddd")</f>
        <v>3. miércoles</v>
      </c>
      <c r="T435" s="4">
        <f>SUMIF('cocina'!A:A,sala[[#This Row],[Número de Orden]],'cocina'!G:G)</f>
        <v>4</v>
      </c>
      <c r="U435" s="4">
        <f>sala[[#This Row],[Tiempo de Preparación]]*24</f>
        <v>0.96666666666666679</v>
      </c>
      <c r="V435">
        <f>sala[[#This Row],[Cobrada]]*sala[[#This Row],[Monto Total de la Cuenta]]</f>
        <v>96</v>
      </c>
      <c r="W435" s="4">
        <f>sala[[#This Row],[Tiempo de Permanencia]]*24</f>
        <v>3.6666666667442769</v>
      </c>
    </row>
    <row r="436" spans="1:23" x14ac:dyDescent="0.25">
      <c r="A436">
        <v>17</v>
      </c>
      <c r="B436" s="1" t="s">
        <v>425</v>
      </c>
      <c r="C436">
        <v>6</v>
      </c>
      <c r="D436" s="2">
        <v>45021.161805555559</v>
      </c>
      <c r="E436" s="2">
        <v>45021.250694444447</v>
      </c>
      <c r="F436" s="1" t="s">
        <v>29</v>
      </c>
      <c r="G436" s="1" t="s">
        <v>14</v>
      </c>
      <c r="H436" s="1" t="s">
        <v>25</v>
      </c>
      <c r="I436">
        <v>30.48</v>
      </c>
      <c r="J436" s="1" t="s">
        <v>38</v>
      </c>
      <c r="K436">
        <v>435</v>
      </c>
      <c r="L436" s="1" t="s">
        <v>17</v>
      </c>
      <c r="M436" s="1">
        <f>SUMIF('cocina'!A:A,sala[[#This Row],[Número de Orden]],'cocina'!K:K)</f>
        <v>154</v>
      </c>
      <c r="N436" s="2">
        <f>sala[[#This Row],[Hora de Salida]]</f>
        <v>45021.250694444447</v>
      </c>
      <c r="O436" s="3">
        <f>IF(sala[[#This Row],[Estado de la Mesa]]="Ocupada",sala[[#This Row],[Hora de Salida]]-sala[[#This Row],[Hora de Llegada]]+15/(24*60),sala[[#This Row],[Hora de Salida]]-sala[[#This Row],[Hora de Llegada]])</f>
        <v>9.9305555554262057E-2</v>
      </c>
      <c r="P436" s="3">
        <f>SUMIF('cocina'!A:A,sala[[#This Row],[Número de Orden]],'cocina'!H:H)/(24*60)</f>
        <v>7.7083333333333337E-2</v>
      </c>
      <c r="Q436" s="3">
        <f>IF((sala[[#This Row],[Tiempo de Permanencia]]-sala[[#This Row],[Tiempo de Preparación]])&gt;0,sala[[#This Row],[Tiempo de Permanencia]]-sala[[#This Row],[Tiempo de Preparación]],0)</f>
        <v>2.222222222092872E-2</v>
      </c>
      <c r="R436" s="10">
        <f>IF(sala[[#This Row],[Tiempo de degustación]]&gt;0,1,0)</f>
        <v>1</v>
      </c>
      <c r="S436" s="1" t="str">
        <f>WEEKDAY(sala[[#This Row],[Fecha de Factura]],11)&amp;". "&amp;TEXT(sala[[#This Row],[Fecha de Factura]],"dddd")</f>
        <v>3. miércoles</v>
      </c>
      <c r="T436" s="4">
        <f>SUMIF('cocina'!A:A,sala[[#This Row],[Número de Orden]],'cocina'!G:G)</f>
        <v>6</v>
      </c>
      <c r="U436" s="4">
        <f>sala[[#This Row],[Tiempo de Preparación]]*24</f>
        <v>1.85</v>
      </c>
      <c r="V436">
        <f>sala[[#This Row],[Cobrada]]*sala[[#This Row],[Monto Total de la Cuenta]]</f>
        <v>154</v>
      </c>
      <c r="W436" s="4">
        <f>sala[[#This Row],[Tiempo de Permanencia]]*24</f>
        <v>2.3833333333022892</v>
      </c>
    </row>
    <row r="437" spans="1:23" x14ac:dyDescent="0.25">
      <c r="A437">
        <v>10</v>
      </c>
      <c r="B437" s="1" t="s">
        <v>426</v>
      </c>
      <c r="C437">
        <v>3</v>
      </c>
      <c r="D437" s="2">
        <v>45021.008333333331</v>
      </c>
      <c r="E437" s="2">
        <v>45021.169444444444</v>
      </c>
      <c r="F437" s="1" t="s">
        <v>29</v>
      </c>
      <c r="G437" s="1" t="s">
        <v>14</v>
      </c>
      <c r="H437" s="1" t="s">
        <v>25</v>
      </c>
      <c r="I437">
        <v>10.14</v>
      </c>
      <c r="J437" s="1" t="s">
        <v>38</v>
      </c>
      <c r="K437">
        <v>436</v>
      </c>
      <c r="L437" s="1" t="s">
        <v>27</v>
      </c>
      <c r="M437" s="1">
        <f>SUMIF('cocina'!A:A,sala[[#This Row],[Número de Orden]],'cocina'!K:K)</f>
        <v>56</v>
      </c>
      <c r="N437" s="2">
        <f>sala[[#This Row],[Hora de Salida]]</f>
        <v>45021.169444444444</v>
      </c>
      <c r="O437" s="3">
        <f>IF(sala[[#This Row],[Estado de la Mesa]]="Ocupada",sala[[#This Row],[Hora de Salida]]-sala[[#This Row],[Hora de Llegada]]+15/(24*60),sala[[#This Row],[Hora de Salida]]-sala[[#This Row],[Hora de Llegada]])</f>
        <v>0.17152777777907127</v>
      </c>
      <c r="P437" s="3">
        <f>SUMIF('cocina'!A:A,sala[[#This Row],[Número de Orden]],'cocina'!H:H)/(24*60)</f>
        <v>3.125E-2</v>
      </c>
      <c r="Q437" s="3">
        <f>IF((sala[[#This Row],[Tiempo de Permanencia]]-sala[[#This Row],[Tiempo de Preparación]])&gt;0,sala[[#This Row],[Tiempo de Permanencia]]-sala[[#This Row],[Tiempo de Preparación]],0)</f>
        <v>0.14027777777907127</v>
      </c>
      <c r="R437" s="10">
        <f>IF(sala[[#This Row],[Tiempo de degustación]]&gt;0,1,0)</f>
        <v>1</v>
      </c>
      <c r="S437" s="1" t="str">
        <f>WEEKDAY(sala[[#This Row],[Fecha de Factura]],11)&amp;". "&amp;TEXT(sala[[#This Row],[Fecha de Factura]],"dddd")</f>
        <v>3. miércoles</v>
      </c>
      <c r="T437" s="4">
        <f>SUMIF('cocina'!A:A,sala[[#This Row],[Número de Orden]],'cocina'!G:G)</f>
        <v>2</v>
      </c>
      <c r="U437" s="4">
        <f>sala[[#This Row],[Tiempo de Preparación]]*24</f>
        <v>0.75</v>
      </c>
      <c r="V437">
        <f>sala[[#This Row],[Cobrada]]*sala[[#This Row],[Monto Total de la Cuenta]]</f>
        <v>56</v>
      </c>
      <c r="W437" s="4">
        <f>sala[[#This Row],[Tiempo de Permanencia]]*24</f>
        <v>4.1166666666977108</v>
      </c>
    </row>
    <row r="438" spans="1:23" x14ac:dyDescent="0.25">
      <c r="A438">
        <v>16</v>
      </c>
      <c r="B438" s="1" t="s">
        <v>331</v>
      </c>
      <c r="C438">
        <v>6</v>
      </c>
      <c r="D438" s="2">
        <v>45021.126388888886</v>
      </c>
      <c r="E438" s="2">
        <v>45021.225694444445</v>
      </c>
      <c r="F438" s="1" t="s">
        <v>13</v>
      </c>
      <c r="G438" s="1" t="s">
        <v>14</v>
      </c>
      <c r="H438" s="1" t="s">
        <v>25</v>
      </c>
      <c r="I438">
        <v>12.56</v>
      </c>
      <c r="J438" s="1" t="s">
        <v>16</v>
      </c>
      <c r="K438">
        <v>437</v>
      </c>
      <c r="L438" s="1" t="s">
        <v>30</v>
      </c>
      <c r="M438" s="1">
        <f>SUMIF('cocina'!A:A,sala[[#This Row],[Número de Orden]],'cocina'!K:K)</f>
        <v>70</v>
      </c>
      <c r="N438" s="2">
        <f>sala[[#This Row],[Hora de Salida]]</f>
        <v>45021.225694444445</v>
      </c>
      <c r="O438" s="3">
        <f>IF(sala[[#This Row],[Estado de la Mesa]]="Ocupada",sala[[#This Row],[Hora de Salida]]-sala[[#This Row],[Hora de Llegada]]+15/(24*60),sala[[#This Row],[Hora de Salida]]-sala[[#This Row],[Hora de Llegada]])</f>
        <v>9.930555555911269E-2</v>
      </c>
      <c r="P438" s="3">
        <f>SUMIF('cocina'!A:A,sala[[#This Row],[Número de Orden]],'cocina'!H:H)/(24*60)</f>
        <v>3.5416666666666666E-2</v>
      </c>
      <c r="Q438" s="3">
        <f>IF((sala[[#This Row],[Tiempo de Permanencia]]-sala[[#This Row],[Tiempo de Preparación]])&gt;0,sala[[#This Row],[Tiempo de Permanencia]]-sala[[#This Row],[Tiempo de Preparación]],0)</f>
        <v>6.3888888892446025E-2</v>
      </c>
      <c r="R438" s="10">
        <f>IF(sala[[#This Row],[Tiempo de degustación]]&gt;0,1,0)</f>
        <v>1</v>
      </c>
      <c r="S438" s="1" t="str">
        <f>WEEKDAY(sala[[#This Row],[Fecha de Factura]],11)&amp;". "&amp;TEXT(sala[[#This Row],[Fecha de Factura]],"dddd")</f>
        <v>3. miércoles</v>
      </c>
      <c r="T438" s="4">
        <f>SUMIF('cocina'!A:A,sala[[#This Row],[Número de Orden]],'cocina'!G:G)</f>
        <v>2</v>
      </c>
      <c r="U438" s="4">
        <f>sala[[#This Row],[Tiempo de Preparación]]*24</f>
        <v>0.85</v>
      </c>
      <c r="V438">
        <f>sala[[#This Row],[Cobrada]]*sala[[#This Row],[Monto Total de la Cuenta]]</f>
        <v>70</v>
      </c>
      <c r="W438" s="4">
        <f>sala[[#This Row],[Tiempo de Permanencia]]*24</f>
        <v>2.3833333334187046</v>
      </c>
    </row>
    <row r="439" spans="1:23" x14ac:dyDescent="0.25">
      <c r="A439">
        <v>2</v>
      </c>
      <c r="B439" s="1" t="s">
        <v>427</v>
      </c>
      <c r="C439">
        <v>1</v>
      </c>
      <c r="D439" s="2">
        <v>45021.165277777778</v>
      </c>
      <c r="E439" s="2">
        <v>45021.314583333333</v>
      </c>
      <c r="F439" s="1" t="s">
        <v>19</v>
      </c>
      <c r="G439" s="1" t="s">
        <v>14</v>
      </c>
      <c r="H439" s="1" t="s">
        <v>25</v>
      </c>
      <c r="I439">
        <v>19.3</v>
      </c>
      <c r="J439" s="1" t="s">
        <v>26</v>
      </c>
      <c r="K439">
        <v>438</v>
      </c>
      <c r="L439" s="1" t="s">
        <v>69</v>
      </c>
      <c r="M439" s="1">
        <f>SUMIF('cocina'!A:A,sala[[#This Row],[Número de Orden]],'cocina'!K:K)</f>
        <v>33</v>
      </c>
      <c r="N439" s="2">
        <f>sala[[#This Row],[Hora de Salida]]</f>
        <v>45021.314583333333</v>
      </c>
      <c r="O439" s="3">
        <f>IF(sala[[#This Row],[Estado de la Mesa]]="Ocupada",sala[[#This Row],[Hora de Salida]]-sala[[#This Row],[Hora de Llegada]]+15/(24*60),sala[[#This Row],[Hora de Salida]]-sala[[#This Row],[Hora de Llegada]])</f>
        <v>0.14930555555474712</v>
      </c>
      <c r="P439" s="3">
        <f>SUMIF('cocina'!A:A,sala[[#This Row],[Número de Orden]],'cocina'!H:H)/(24*60)</f>
        <v>3.5416666666666666E-2</v>
      </c>
      <c r="Q439" s="3">
        <f>IF((sala[[#This Row],[Tiempo de Permanencia]]-sala[[#This Row],[Tiempo de Preparación]])&gt;0,sala[[#This Row],[Tiempo de Permanencia]]-sala[[#This Row],[Tiempo de Preparación]],0)</f>
        <v>0.11388888888808045</v>
      </c>
      <c r="R439" s="10">
        <f>IF(sala[[#This Row],[Tiempo de degustación]]&gt;0,1,0)</f>
        <v>1</v>
      </c>
      <c r="S439" s="1" t="str">
        <f>WEEKDAY(sala[[#This Row],[Fecha de Factura]],11)&amp;". "&amp;TEXT(sala[[#This Row],[Fecha de Factura]],"dddd")</f>
        <v>3. miércoles</v>
      </c>
      <c r="T439" s="4">
        <f>SUMIF('cocina'!A:A,sala[[#This Row],[Número de Orden]],'cocina'!G:G)</f>
        <v>1</v>
      </c>
      <c r="U439" s="4">
        <f>sala[[#This Row],[Tiempo de Preparación]]*24</f>
        <v>0.85</v>
      </c>
      <c r="V439">
        <f>sala[[#This Row],[Cobrada]]*sala[[#This Row],[Monto Total de la Cuenta]]</f>
        <v>33</v>
      </c>
      <c r="W439" s="4">
        <f>sala[[#This Row],[Tiempo de Permanencia]]*24</f>
        <v>3.5833333333139308</v>
      </c>
    </row>
    <row r="440" spans="1:23" x14ac:dyDescent="0.25">
      <c r="A440">
        <v>15</v>
      </c>
      <c r="B440" s="1" t="s">
        <v>428</v>
      </c>
      <c r="C440">
        <v>1</v>
      </c>
      <c r="D440" s="2">
        <v>45021</v>
      </c>
      <c r="E440" s="2">
        <v>45021.057638888888</v>
      </c>
      <c r="F440" s="1" t="s">
        <v>13</v>
      </c>
      <c r="G440" s="1" t="s">
        <v>35</v>
      </c>
      <c r="H440" s="1" t="s">
        <v>25</v>
      </c>
      <c r="I440">
        <v>25.56</v>
      </c>
      <c r="J440" s="1" t="s">
        <v>26</v>
      </c>
      <c r="K440">
        <v>439</v>
      </c>
      <c r="L440" s="1" t="s">
        <v>42</v>
      </c>
      <c r="M440" s="1">
        <f>SUMIF('cocina'!A:A,sala[[#This Row],[Número de Orden]],'cocina'!K:K)</f>
        <v>177</v>
      </c>
      <c r="N440" s="2">
        <f>sala[[#This Row],[Hora de Salida]]</f>
        <v>45021.057638888888</v>
      </c>
      <c r="O440" s="3">
        <f>IF(sala[[#This Row],[Estado de la Mesa]]="Ocupada",sala[[#This Row],[Hora de Salida]]-sala[[#This Row],[Hora de Llegada]]+15/(24*60),sala[[#This Row],[Hora de Salida]]-sala[[#This Row],[Hora de Llegada]])</f>
        <v>5.7638888887595385E-2</v>
      </c>
      <c r="P440" s="3">
        <f>SUMIF('cocina'!A:A,sala[[#This Row],[Número de Orden]],'cocina'!H:H)/(24*60)</f>
        <v>4.4444444444444446E-2</v>
      </c>
      <c r="Q440" s="3">
        <f>IF((sala[[#This Row],[Tiempo de Permanencia]]-sala[[#This Row],[Tiempo de Preparación]])&gt;0,sala[[#This Row],[Tiempo de Permanencia]]-sala[[#This Row],[Tiempo de Preparación]],0)</f>
        <v>1.3194444443150939E-2</v>
      </c>
      <c r="R440" s="10">
        <f>IF(sala[[#This Row],[Tiempo de degustación]]&gt;0,1,0)</f>
        <v>1</v>
      </c>
      <c r="S440" s="1" t="str">
        <f>WEEKDAY(sala[[#This Row],[Fecha de Factura]],11)&amp;". "&amp;TEXT(sala[[#This Row],[Fecha de Factura]],"dddd")</f>
        <v>3. miércoles</v>
      </c>
      <c r="T440" s="4">
        <f>SUMIF('cocina'!A:A,sala[[#This Row],[Número de Orden]],'cocina'!G:G)</f>
        <v>6</v>
      </c>
      <c r="U440" s="4">
        <f>sala[[#This Row],[Tiempo de Preparación]]*24</f>
        <v>1.0666666666666667</v>
      </c>
      <c r="V440">
        <f>sala[[#This Row],[Cobrada]]*sala[[#This Row],[Monto Total de la Cuenta]]</f>
        <v>177</v>
      </c>
      <c r="W440" s="4">
        <f>sala[[#This Row],[Tiempo de Permanencia]]*24</f>
        <v>1.3833333333022892</v>
      </c>
    </row>
    <row r="441" spans="1:23" x14ac:dyDescent="0.25">
      <c r="A441">
        <v>13</v>
      </c>
      <c r="B441" s="1" t="s">
        <v>429</v>
      </c>
      <c r="C441">
        <v>1</v>
      </c>
      <c r="D441" s="2">
        <v>45021.082638888889</v>
      </c>
      <c r="E441" s="2">
        <v>45021.241666666669</v>
      </c>
      <c r="F441" s="1" t="s">
        <v>24</v>
      </c>
      <c r="G441" s="1" t="s">
        <v>14</v>
      </c>
      <c r="H441" s="1" t="s">
        <v>25</v>
      </c>
      <c r="I441">
        <v>38.85</v>
      </c>
      <c r="J441" s="1" t="s">
        <v>38</v>
      </c>
      <c r="K441">
        <v>440</v>
      </c>
      <c r="L441" s="1" t="s">
        <v>69</v>
      </c>
      <c r="M441" s="1">
        <f>SUMIF('cocina'!A:A,sala[[#This Row],[Número de Orden]],'cocina'!K:K)</f>
        <v>84</v>
      </c>
      <c r="N441" s="2">
        <f>sala[[#This Row],[Hora de Salida]]</f>
        <v>45021.241666666669</v>
      </c>
      <c r="O441" s="3">
        <f>IF(sala[[#This Row],[Estado de la Mesa]]="Ocupada",sala[[#This Row],[Hora de Salida]]-sala[[#This Row],[Hora de Llegada]]+15/(24*60),sala[[#This Row],[Hora de Salida]]-sala[[#This Row],[Hora de Llegada]])</f>
        <v>0.169444444446223</v>
      </c>
      <c r="P441" s="3">
        <f>SUMIF('cocina'!A:A,sala[[#This Row],[Número de Orden]],'cocina'!H:H)/(24*60)</f>
        <v>3.125E-2</v>
      </c>
      <c r="Q441" s="3">
        <f>IF((sala[[#This Row],[Tiempo de Permanencia]]-sala[[#This Row],[Tiempo de Preparación]])&gt;0,sala[[#This Row],[Tiempo de Permanencia]]-sala[[#This Row],[Tiempo de Preparación]],0)</f>
        <v>0.138194444446223</v>
      </c>
      <c r="R441" s="10">
        <f>IF(sala[[#This Row],[Tiempo de degustación]]&gt;0,1,0)</f>
        <v>1</v>
      </c>
      <c r="S441" s="1" t="str">
        <f>WEEKDAY(sala[[#This Row],[Fecha de Factura]],11)&amp;". "&amp;TEXT(sala[[#This Row],[Fecha de Factura]],"dddd")</f>
        <v>3. miércoles</v>
      </c>
      <c r="T441" s="4">
        <f>SUMIF('cocina'!A:A,sala[[#This Row],[Número de Orden]],'cocina'!G:G)</f>
        <v>4</v>
      </c>
      <c r="U441" s="4">
        <f>sala[[#This Row],[Tiempo de Preparación]]*24</f>
        <v>0.75</v>
      </c>
      <c r="V441">
        <f>sala[[#This Row],[Cobrada]]*sala[[#This Row],[Monto Total de la Cuenta]]</f>
        <v>84</v>
      </c>
      <c r="W441" s="4">
        <f>sala[[#This Row],[Tiempo de Permanencia]]*24</f>
        <v>4.0666666667093523</v>
      </c>
    </row>
    <row r="442" spans="1:23" x14ac:dyDescent="0.25">
      <c r="A442">
        <v>13</v>
      </c>
      <c r="B442" s="1" t="s">
        <v>430</v>
      </c>
      <c r="C442">
        <v>6</v>
      </c>
      <c r="D442" s="2">
        <v>45021.044444444444</v>
      </c>
      <c r="E442" s="2">
        <v>45021.140972222223</v>
      </c>
      <c r="F442" s="1" t="s">
        <v>24</v>
      </c>
      <c r="G442" s="1" t="s">
        <v>14</v>
      </c>
      <c r="H442" s="1" t="s">
        <v>21</v>
      </c>
      <c r="I442">
        <v>23.31</v>
      </c>
      <c r="J442" s="1" t="s">
        <v>38</v>
      </c>
      <c r="K442">
        <v>441</v>
      </c>
      <c r="L442" s="1" t="s">
        <v>17</v>
      </c>
      <c r="M442" s="1">
        <f>SUMIF('cocina'!A:A,sala[[#This Row],[Número de Orden]],'cocina'!K:K)</f>
        <v>183</v>
      </c>
      <c r="N442" s="2">
        <f>sala[[#This Row],[Hora de Salida]]</f>
        <v>45021.140972222223</v>
      </c>
      <c r="O442" s="3">
        <f>IF(sala[[#This Row],[Estado de la Mesa]]="Ocupada",sala[[#This Row],[Hora de Salida]]-sala[[#This Row],[Hora de Llegada]]+15/(24*60),sala[[#This Row],[Hora de Salida]]-sala[[#This Row],[Hora de Llegada]])</f>
        <v>0.10694444444622302</v>
      </c>
      <c r="P442" s="3">
        <f>SUMIF('cocina'!A:A,sala[[#This Row],[Número de Orden]],'cocina'!H:H)/(24*60)</f>
        <v>6.25E-2</v>
      </c>
      <c r="Q442" s="3">
        <f>IF((sala[[#This Row],[Tiempo de Permanencia]]-sala[[#This Row],[Tiempo de Preparación]])&gt;0,sala[[#This Row],[Tiempo de Permanencia]]-sala[[#This Row],[Tiempo de Preparación]],0)</f>
        <v>4.4444444446223016E-2</v>
      </c>
      <c r="R442" s="10">
        <f>IF(sala[[#This Row],[Tiempo de degustación]]&gt;0,1,0)</f>
        <v>1</v>
      </c>
      <c r="S442" s="1" t="str">
        <f>WEEKDAY(sala[[#This Row],[Fecha de Factura]],11)&amp;". "&amp;TEXT(sala[[#This Row],[Fecha de Factura]],"dddd")</f>
        <v>3. miércoles</v>
      </c>
      <c r="T442" s="4">
        <f>SUMIF('cocina'!A:A,sala[[#This Row],[Número de Orden]],'cocina'!G:G)</f>
        <v>6</v>
      </c>
      <c r="U442" s="4">
        <f>sala[[#This Row],[Tiempo de Preparación]]*24</f>
        <v>1.5</v>
      </c>
      <c r="V442">
        <f>sala[[#This Row],[Cobrada]]*sala[[#This Row],[Monto Total de la Cuenta]]</f>
        <v>183</v>
      </c>
      <c r="W442" s="4">
        <f>sala[[#This Row],[Tiempo de Permanencia]]*24</f>
        <v>2.5666666667093523</v>
      </c>
    </row>
    <row r="443" spans="1:23" x14ac:dyDescent="0.25">
      <c r="A443">
        <v>15</v>
      </c>
      <c r="B443" s="1" t="s">
        <v>431</v>
      </c>
      <c r="C443">
        <v>3</v>
      </c>
      <c r="D443" s="2">
        <v>45021.086111111108</v>
      </c>
      <c r="E443" s="2">
        <v>45021.137499999997</v>
      </c>
      <c r="F443" s="1" t="s">
        <v>32</v>
      </c>
      <c r="G443" s="1" t="s">
        <v>35</v>
      </c>
      <c r="H443" s="1" t="s">
        <v>25</v>
      </c>
      <c r="I443">
        <v>21.07</v>
      </c>
      <c r="J443" s="1" t="s">
        <v>38</v>
      </c>
      <c r="K443">
        <v>442</v>
      </c>
      <c r="L443" s="1" t="s">
        <v>44</v>
      </c>
      <c r="M443" s="1">
        <f>SUMIF('cocina'!A:A,sala[[#This Row],[Número de Orden]],'cocina'!K:K)</f>
        <v>235</v>
      </c>
      <c r="N443" s="2">
        <f>sala[[#This Row],[Hora de Salida]]</f>
        <v>45021.137499999997</v>
      </c>
      <c r="O443" s="3">
        <f>IF(sala[[#This Row],[Estado de la Mesa]]="Ocupada",sala[[#This Row],[Hora de Salida]]-sala[[#This Row],[Hora de Llegada]]+15/(24*60),sala[[#This Row],[Hora de Salida]]-sala[[#This Row],[Hora de Llegada]])</f>
        <v>6.1805555555717241E-2</v>
      </c>
      <c r="P443" s="3">
        <f>SUMIF('cocina'!A:A,sala[[#This Row],[Número de Orden]],'cocina'!H:H)/(24*60)</f>
        <v>9.0972222222222218E-2</v>
      </c>
      <c r="Q443" s="3">
        <f>IF((sala[[#This Row],[Tiempo de Permanencia]]-sala[[#This Row],[Tiempo de Preparación]])&gt;0,sala[[#This Row],[Tiempo de Permanencia]]-sala[[#This Row],[Tiempo de Preparación]],0)</f>
        <v>0</v>
      </c>
      <c r="R443" s="10">
        <f>IF(sala[[#This Row],[Tiempo de degustación]]&gt;0,1,0)</f>
        <v>0</v>
      </c>
      <c r="S443" s="1" t="str">
        <f>WEEKDAY(sala[[#This Row],[Fecha de Factura]],11)&amp;". "&amp;TEXT(sala[[#This Row],[Fecha de Factura]],"dddd")</f>
        <v>3. miércoles</v>
      </c>
      <c r="T443" s="4">
        <f>SUMIF('cocina'!A:A,sala[[#This Row],[Número de Orden]],'cocina'!G:G)</f>
        <v>7</v>
      </c>
      <c r="U443" s="4">
        <f>sala[[#This Row],[Tiempo de Preparación]]*24</f>
        <v>2.1833333333333331</v>
      </c>
      <c r="V443">
        <f>sala[[#This Row],[Cobrada]]*sala[[#This Row],[Monto Total de la Cuenta]]</f>
        <v>0</v>
      </c>
      <c r="W443" s="4">
        <f>sala[[#This Row],[Tiempo de Permanencia]]*24</f>
        <v>1.4833333333372138</v>
      </c>
    </row>
    <row r="444" spans="1:23" x14ac:dyDescent="0.25">
      <c r="A444">
        <v>4</v>
      </c>
      <c r="B444" s="1" t="s">
        <v>418</v>
      </c>
      <c r="C444">
        <v>2</v>
      </c>
      <c r="D444" s="2">
        <v>45021.052083333336</v>
      </c>
      <c r="E444" s="2">
        <v>45021.134722222225</v>
      </c>
      <c r="F444" s="1" t="s">
        <v>24</v>
      </c>
      <c r="G444" s="1" t="s">
        <v>14</v>
      </c>
      <c r="H444" s="1" t="s">
        <v>15</v>
      </c>
      <c r="I444">
        <v>14.48</v>
      </c>
      <c r="J444" s="1" t="s">
        <v>26</v>
      </c>
      <c r="K444">
        <v>443</v>
      </c>
      <c r="L444" s="1" t="s">
        <v>39</v>
      </c>
      <c r="M444" s="1">
        <f>SUMIF('cocina'!A:A,sala[[#This Row],[Número de Orden]],'cocina'!K:K)</f>
        <v>217</v>
      </c>
      <c r="N444" s="2">
        <f>sala[[#This Row],[Hora de Salida]]</f>
        <v>45021.134722222225</v>
      </c>
      <c r="O444" s="3">
        <f>IF(sala[[#This Row],[Estado de la Mesa]]="Ocupada",sala[[#This Row],[Hora de Salida]]-sala[[#This Row],[Hora de Llegada]]+15/(24*60),sala[[#This Row],[Hora de Salida]]-sala[[#This Row],[Hora de Llegada]])</f>
        <v>8.2638888889050577E-2</v>
      </c>
      <c r="P444" s="3">
        <f>SUMIF('cocina'!A:A,sala[[#This Row],[Número de Orden]],'cocina'!H:H)/(24*60)</f>
        <v>0.1076388888888889</v>
      </c>
      <c r="Q444" s="3">
        <f>IF((sala[[#This Row],[Tiempo de Permanencia]]-sala[[#This Row],[Tiempo de Preparación]])&gt;0,sala[[#This Row],[Tiempo de Permanencia]]-sala[[#This Row],[Tiempo de Preparación]],0)</f>
        <v>0</v>
      </c>
      <c r="R444" s="10">
        <f>IF(sala[[#This Row],[Tiempo de degustación]]&gt;0,1,0)</f>
        <v>0</v>
      </c>
      <c r="S444" s="1" t="str">
        <f>WEEKDAY(sala[[#This Row],[Fecha de Factura]],11)&amp;". "&amp;TEXT(sala[[#This Row],[Fecha de Factura]],"dddd")</f>
        <v>3. miércoles</v>
      </c>
      <c r="T444" s="4">
        <f>SUMIF('cocina'!A:A,sala[[#This Row],[Número de Orden]],'cocina'!G:G)</f>
        <v>8</v>
      </c>
      <c r="U444" s="4">
        <f>sala[[#This Row],[Tiempo de Preparación]]*24</f>
        <v>2.5833333333333335</v>
      </c>
      <c r="V444">
        <f>sala[[#This Row],[Cobrada]]*sala[[#This Row],[Monto Total de la Cuenta]]</f>
        <v>0</v>
      </c>
      <c r="W444" s="4">
        <f>sala[[#This Row],[Tiempo de Permanencia]]*24</f>
        <v>1.9833333333372138</v>
      </c>
    </row>
    <row r="445" spans="1:23" x14ac:dyDescent="0.25">
      <c r="A445">
        <v>8</v>
      </c>
      <c r="B445" s="1" t="s">
        <v>96</v>
      </c>
      <c r="C445">
        <v>5</v>
      </c>
      <c r="D445" s="2">
        <v>45021.140972222223</v>
      </c>
      <c r="E445" s="2">
        <v>45021.255555555559</v>
      </c>
      <c r="F445" s="1" t="s">
        <v>19</v>
      </c>
      <c r="G445" s="1" t="s">
        <v>14</v>
      </c>
      <c r="H445" s="1" t="s">
        <v>25</v>
      </c>
      <c r="I445">
        <v>25.26</v>
      </c>
      <c r="J445" s="1" t="s">
        <v>26</v>
      </c>
      <c r="K445">
        <v>444</v>
      </c>
      <c r="L445" s="1" t="s">
        <v>69</v>
      </c>
      <c r="M445" s="1">
        <f>SUMIF('cocina'!A:A,sala[[#This Row],[Número de Orden]],'cocina'!K:K)</f>
        <v>95</v>
      </c>
      <c r="N445" s="2">
        <f>sala[[#This Row],[Hora de Salida]]</f>
        <v>45021.255555555559</v>
      </c>
      <c r="O445" s="3">
        <f>IF(sala[[#This Row],[Estado de la Mesa]]="Ocupada",sala[[#This Row],[Hora de Salida]]-sala[[#This Row],[Hora de Llegada]]+15/(24*60),sala[[#This Row],[Hora de Salida]]-sala[[#This Row],[Hora de Llegada]])</f>
        <v>0.11458333333575865</v>
      </c>
      <c r="P445" s="3">
        <f>SUMIF('cocina'!A:A,sala[[#This Row],[Número de Orden]],'cocina'!H:H)/(24*60)</f>
        <v>5.6250000000000001E-2</v>
      </c>
      <c r="Q445" s="3">
        <f>IF((sala[[#This Row],[Tiempo de Permanencia]]-sala[[#This Row],[Tiempo de Preparación]])&gt;0,sala[[#This Row],[Tiempo de Permanencia]]-sala[[#This Row],[Tiempo de Preparación]],0)</f>
        <v>5.8333333335758651E-2</v>
      </c>
      <c r="R445" s="10">
        <f>IF(sala[[#This Row],[Tiempo de degustación]]&gt;0,1,0)</f>
        <v>1</v>
      </c>
      <c r="S445" s="1" t="str">
        <f>WEEKDAY(sala[[#This Row],[Fecha de Factura]],11)&amp;". "&amp;TEXT(sala[[#This Row],[Fecha de Factura]],"dddd")</f>
        <v>3. miércoles</v>
      </c>
      <c r="T445" s="4">
        <f>SUMIF('cocina'!A:A,sala[[#This Row],[Número de Orden]],'cocina'!G:G)</f>
        <v>4</v>
      </c>
      <c r="U445" s="4">
        <f>sala[[#This Row],[Tiempo de Preparación]]*24</f>
        <v>1.35</v>
      </c>
      <c r="V445">
        <f>sala[[#This Row],[Cobrada]]*sala[[#This Row],[Monto Total de la Cuenta]]</f>
        <v>95</v>
      </c>
      <c r="W445" s="4">
        <f>sala[[#This Row],[Tiempo de Permanencia]]*24</f>
        <v>2.7500000000582077</v>
      </c>
    </row>
    <row r="446" spans="1:23" x14ac:dyDescent="0.25">
      <c r="A446">
        <v>6</v>
      </c>
      <c r="B446" s="1" t="s">
        <v>432</v>
      </c>
      <c r="C446">
        <v>5</v>
      </c>
      <c r="D446" s="2">
        <v>45021.042361111111</v>
      </c>
      <c r="E446" s="2">
        <v>45021.131249999999</v>
      </c>
      <c r="F446" s="1" t="s">
        <v>19</v>
      </c>
      <c r="G446" s="1" t="s">
        <v>20</v>
      </c>
      <c r="H446" s="1" t="s">
        <v>25</v>
      </c>
      <c r="I446">
        <v>14.28</v>
      </c>
      <c r="J446" s="1" t="s">
        <v>26</v>
      </c>
      <c r="K446">
        <v>445</v>
      </c>
      <c r="L446" s="1" t="s">
        <v>30</v>
      </c>
      <c r="M446" s="1">
        <f>SUMIF('cocina'!A:A,sala[[#This Row],[Número de Orden]],'cocina'!K:K)</f>
        <v>81</v>
      </c>
      <c r="N446" s="2">
        <f>sala[[#This Row],[Hora de Salida]]</f>
        <v>45021.131249999999</v>
      </c>
      <c r="O446" s="3">
        <f>IF(sala[[#This Row],[Estado de la Mesa]]="Ocupada",sala[[#This Row],[Hora de Salida]]-sala[[#This Row],[Hora de Llegada]]+15/(24*60),sala[[#This Row],[Hora de Salida]]-sala[[#This Row],[Hora de Llegada]])</f>
        <v>8.8888888887595385E-2</v>
      </c>
      <c r="P446" s="3">
        <f>SUMIF('cocina'!A:A,sala[[#This Row],[Número de Orden]],'cocina'!H:H)/(24*60)</f>
        <v>1.8055555555555554E-2</v>
      </c>
      <c r="Q446" s="3">
        <f>IF((sala[[#This Row],[Tiempo de Permanencia]]-sala[[#This Row],[Tiempo de Preparación]])&gt;0,sala[[#This Row],[Tiempo de Permanencia]]-sala[[#This Row],[Tiempo de Preparación]],0)</f>
        <v>7.0833333332039838E-2</v>
      </c>
      <c r="R446" s="10">
        <f>IF(sala[[#This Row],[Tiempo de degustación]]&gt;0,1,0)</f>
        <v>1</v>
      </c>
      <c r="S446" s="1" t="str">
        <f>WEEKDAY(sala[[#This Row],[Fecha de Factura]],11)&amp;". "&amp;TEXT(sala[[#This Row],[Fecha de Factura]],"dddd")</f>
        <v>3. miércoles</v>
      </c>
      <c r="T446" s="4">
        <f>SUMIF('cocina'!A:A,sala[[#This Row],[Número de Orden]],'cocina'!G:G)</f>
        <v>3</v>
      </c>
      <c r="U446" s="4">
        <f>sala[[#This Row],[Tiempo de Preparación]]*24</f>
        <v>0.43333333333333329</v>
      </c>
      <c r="V446">
        <f>sala[[#This Row],[Cobrada]]*sala[[#This Row],[Monto Total de la Cuenta]]</f>
        <v>81</v>
      </c>
      <c r="W446" s="4">
        <f>sala[[#This Row],[Tiempo de Permanencia]]*24</f>
        <v>2.1333333333022892</v>
      </c>
    </row>
    <row r="447" spans="1:23" x14ac:dyDescent="0.25">
      <c r="A447">
        <v>12</v>
      </c>
      <c r="B447" s="1" t="s">
        <v>82</v>
      </c>
      <c r="C447">
        <v>2</v>
      </c>
      <c r="D447" s="2">
        <v>45021.116666666669</v>
      </c>
      <c r="E447" s="2">
        <v>45021.259027777778</v>
      </c>
      <c r="F447" s="1" t="s">
        <v>19</v>
      </c>
      <c r="G447" s="1" t="s">
        <v>14</v>
      </c>
      <c r="H447" s="1" t="s">
        <v>25</v>
      </c>
      <c r="I447">
        <v>35.24</v>
      </c>
      <c r="J447" s="1" t="s">
        <v>26</v>
      </c>
      <c r="K447">
        <v>446</v>
      </c>
      <c r="L447" s="1" t="s">
        <v>54</v>
      </c>
      <c r="M447" s="1">
        <f>SUMIF('cocina'!A:A,sala[[#This Row],[Número de Orden]],'cocina'!K:K)</f>
        <v>21</v>
      </c>
      <c r="N447" s="2">
        <f>sala[[#This Row],[Hora de Salida]]</f>
        <v>45021.259027777778</v>
      </c>
      <c r="O447" s="3">
        <f>IF(sala[[#This Row],[Estado de la Mesa]]="Ocupada",sala[[#This Row],[Hora de Salida]]-sala[[#This Row],[Hora de Llegada]]+15/(24*60),sala[[#This Row],[Hora de Salida]]-sala[[#This Row],[Hora de Llegada]])</f>
        <v>0.14236111110949423</v>
      </c>
      <c r="P447" s="3">
        <f>SUMIF('cocina'!A:A,sala[[#This Row],[Número de Orden]],'cocina'!H:H)/(24*60)</f>
        <v>5.5555555555555558E-3</v>
      </c>
      <c r="Q447" s="3">
        <f>IF((sala[[#This Row],[Tiempo de Permanencia]]-sala[[#This Row],[Tiempo de Preparación]])&gt;0,sala[[#This Row],[Tiempo de Permanencia]]-sala[[#This Row],[Tiempo de Preparación]],0)</f>
        <v>0.13680555555393867</v>
      </c>
      <c r="R447" s="10">
        <f>IF(sala[[#This Row],[Tiempo de degustación]]&gt;0,1,0)</f>
        <v>1</v>
      </c>
      <c r="S447" s="1" t="str">
        <f>WEEKDAY(sala[[#This Row],[Fecha de Factura]],11)&amp;". "&amp;TEXT(sala[[#This Row],[Fecha de Factura]],"dddd")</f>
        <v>3. miércoles</v>
      </c>
      <c r="T447" s="4">
        <f>SUMIF('cocina'!A:A,sala[[#This Row],[Número de Orden]],'cocina'!G:G)</f>
        <v>1</v>
      </c>
      <c r="U447" s="4">
        <f>sala[[#This Row],[Tiempo de Preparación]]*24</f>
        <v>0.13333333333333333</v>
      </c>
      <c r="V447">
        <f>sala[[#This Row],[Cobrada]]*sala[[#This Row],[Monto Total de la Cuenta]]</f>
        <v>21</v>
      </c>
      <c r="W447" s="4">
        <f>sala[[#This Row],[Tiempo de Permanencia]]*24</f>
        <v>3.4166666666278616</v>
      </c>
    </row>
    <row r="448" spans="1:23" x14ac:dyDescent="0.25">
      <c r="A448">
        <v>8</v>
      </c>
      <c r="B448" s="1" t="s">
        <v>433</v>
      </c>
      <c r="C448">
        <v>2</v>
      </c>
      <c r="D448" s="2">
        <v>45021.161805555559</v>
      </c>
      <c r="E448" s="2">
        <v>45021.308333333334</v>
      </c>
      <c r="F448" s="1" t="s">
        <v>32</v>
      </c>
      <c r="G448" s="1" t="s">
        <v>35</v>
      </c>
      <c r="H448" s="1" t="s">
        <v>25</v>
      </c>
      <c r="I448">
        <v>28.68</v>
      </c>
      <c r="J448" s="1" t="s">
        <v>26</v>
      </c>
      <c r="K448">
        <v>447</v>
      </c>
      <c r="L448" s="1" t="s">
        <v>17</v>
      </c>
      <c r="M448" s="1">
        <f>SUMIF('cocina'!A:A,sala[[#This Row],[Número de Orden]],'cocina'!K:K)</f>
        <v>181</v>
      </c>
      <c r="N448" s="2">
        <f>sala[[#This Row],[Hora de Salida]]</f>
        <v>45021.308333333334</v>
      </c>
      <c r="O448" s="3">
        <f>IF(sala[[#This Row],[Estado de la Mesa]]="Ocupada",sala[[#This Row],[Hora de Salida]]-sala[[#This Row],[Hora de Llegada]]+15/(24*60),sala[[#This Row],[Hora de Salida]]-sala[[#This Row],[Hora de Llegada]])</f>
        <v>0.14652777777519077</v>
      </c>
      <c r="P448" s="3">
        <f>SUMIF('cocina'!A:A,sala[[#This Row],[Número de Orden]],'cocina'!H:H)/(24*60)</f>
        <v>5.9722222222222225E-2</v>
      </c>
      <c r="Q448" s="3">
        <f>IF((sala[[#This Row],[Tiempo de Permanencia]]-sala[[#This Row],[Tiempo de Preparación]])&gt;0,sala[[#This Row],[Tiempo de Permanencia]]-sala[[#This Row],[Tiempo de Preparación]],0)</f>
        <v>8.6805555552968539E-2</v>
      </c>
      <c r="R448" s="10">
        <f>IF(sala[[#This Row],[Tiempo de degustación]]&gt;0,1,0)</f>
        <v>1</v>
      </c>
      <c r="S448" s="1" t="str">
        <f>WEEKDAY(sala[[#This Row],[Fecha de Factura]],11)&amp;". "&amp;TEXT(sala[[#This Row],[Fecha de Factura]],"dddd")</f>
        <v>3. miércoles</v>
      </c>
      <c r="T448" s="4">
        <f>SUMIF('cocina'!A:A,sala[[#This Row],[Número de Orden]],'cocina'!G:G)</f>
        <v>8</v>
      </c>
      <c r="U448" s="4">
        <f>sala[[#This Row],[Tiempo de Preparación]]*24</f>
        <v>1.4333333333333333</v>
      </c>
      <c r="V448">
        <f>sala[[#This Row],[Cobrada]]*sala[[#This Row],[Monto Total de la Cuenta]]</f>
        <v>181</v>
      </c>
      <c r="W448" s="4">
        <f>sala[[#This Row],[Tiempo de Permanencia]]*24</f>
        <v>3.5166666666045785</v>
      </c>
    </row>
    <row r="449" spans="1:23" x14ac:dyDescent="0.25">
      <c r="A449">
        <v>4</v>
      </c>
      <c r="B449" s="1" t="s">
        <v>348</v>
      </c>
      <c r="C449">
        <v>5</v>
      </c>
      <c r="D449" s="2">
        <v>45021.004861111112</v>
      </c>
      <c r="E449" s="2">
        <v>45021.149305555555</v>
      </c>
      <c r="F449" s="1" t="s">
        <v>32</v>
      </c>
      <c r="G449" s="1" t="s">
        <v>35</v>
      </c>
      <c r="H449" s="1" t="s">
        <v>25</v>
      </c>
      <c r="I449">
        <v>35.68</v>
      </c>
      <c r="J449" s="1" t="s">
        <v>38</v>
      </c>
      <c r="K449">
        <v>448</v>
      </c>
      <c r="L449" s="1" t="s">
        <v>39</v>
      </c>
      <c r="M449" s="1">
        <f>SUMIF('cocina'!A:A,sala[[#This Row],[Número de Orden]],'cocina'!K:K)</f>
        <v>137</v>
      </c>
      <c r="N449" s="2">
        <f>sala[[#This Row],[Hora de Salida]]</f>
        <v>45021.149305555555</v>
      </c>
      <c r="O449" s="3">
        <f>IF(sala[[#This Row],[Estado de la Mesa]]="Ocupada",sala[[#This Row],[Hora de Salida]]-sala[[#This Row],[Hora de Llegada]]+15/(24*60),sala[[#This Row],[Hora de Salida]]-sala[[#This Row],[Hora de Llegada]])</f>
        <v>0.15486111110900916</v>
      </c>
      <c r="P449" s="3">
        <f>SUMIF('cocina'!A:A,sala[[#This Row],[Número de Orden]],'cocina'!H:H)/(24*60)</f>
        <v>4.583333333333333E-2</v>
      </c>
      <c r="Q449" s="3">
        <f>IF((sala[[#This Row],[Tiempo de Permanencia]]-sala[[#This Row],[Tiempo de Preparación]])&gt;0,sala[[#This Row],[Tiempo de Permanencia]]-sala[[#This Row],[Tiempo de Preparación]],0)</f>
        <v>0.10902777777567582</v>
      </c>
      <c r="R449" s="10">
        <f>IF(sala[[#This Row],[Tiempo de degustación]]&gt;0,1,0)</f>
        <v>1</v>
      </c>
      <c r="S449" s="1" t="str">
        <f>WEEKDAY(sala[[#This Row],[Fecha de Factura]],11)&amp;". "&amp;TEXT(sala[[#This Row],[Fecha de Factura]],"dddd")</f>
        <v>3. miércoles</v>
      </c>
      <c r="T449" s="4">
        <f>SUMIF('cocina'!A:A,sala[[#This Row],[Número de Orden]],'cocina'!G:G)</f>
        <v>5</v>
      </c>
      <c r="U449" s="4">
        <f>sala[[#This Row],[Tiempo de Preparación]]*24</f>
        <v>1.0999999999999999</v>
      </c>
      <c r="V449">
        <f>sala[[#This Row],[Cobrada]]*sala[[#This Row],[Monto Total de la Cuenta]]</f>
        <v>137</v>
      </c>
      <c r="W449" s="4">
        <f>sala[[#This Row],[Tiempo de Permanencia]]*24</f>
        <v>3.71666666661622</v>
      </c>
    </row>
    <row r="450" spans="1:23" x14ac:dyDescent="0.25">
      <c r="A450">
        <v>3</v>
      </c>
      <c r="B450" s="1" t="s">
        <v>434</v>
      </c>
      <c r="C450">
        <v>3</v>
      </c>
      <c r="D450" s="2">
        <v>45021.142361111109</v>
      </c>
      <c r="E450" s="2">
        <v>45021.209722222222</v>
      </c>
      <c r="F450" s="1" t="s">
        <v>13</v>
      </c>
      <c r="G450" s="1" t="s">
        <v>14</v>
      </c>
      <c r="H450" s="1" t="s">
        <v>21</v>
      </c>
      <c r="I450">
        <v>42.25</v>
      </c>
      <c r="J450" s="1" t="s">
        <v>38</v>
      </c>
      <c r="K450">
        <v>449</v>
      </c>
      <c r="L450" s="1" t="s">
        <v>27</v>
      </c>
      <c r="M450" s="1">
        <f>SUMIF('cocina'!A:A,sala[[#This Row],[Número de Orden]],'cocina'!K:K)</f>
        <v>64</v>
      </c>
      <c r="N450" s="2">
        <f>sala[[#This Row],[Hora de Salida]]</f>
        <v>45021.209722222222</v>
      </c>
      <c r="O450" s="3">
        <f>IF(sala[[#This Row],[Estado de la Mesa]]="Ocupada",sala[[#This Row],[Hora de Salida]]-sala[[#This Row],[Hora de Llegada]]+15/(24*60),sala[[#This Row],[Hora de Salida]]-sala[[#This Row],[Hora de Llegada]])</f>
        <v>7.7777777779071286E-2</v>
      </c>
      <c r="P450" s="3">
        <f>SUMIF('cocina'!A:A,sala[[#This Row],[Número de Orden]],'cocina'!H:H)/(24*60)</f>
        <v>2.2916666666666665E-2</v>
      </c>
      <c r="Q450" s="3">
        <f>IF((sala[[#This Row],[Tiempo de Permanencia]]-sala[[#This Row],[Tiempo de Preparación]])&gt;0,sala[[#This Row],[Tiempo de Permanencia]]-sala[[#This Row],[Tiempo de Preparación]],0)</f>
        <v>5.4861111112404617E-2</v>
      </c>
      <c r="R450" s="10">
        <f>IF(sala[[#This Row],[Tiempo de degustación]]&gt;0,1,0)</f>
        <v>1</v>
      </c>
      <c r="S450" s="1" t="str">
        <f>WEEKDAY(sala[[#This Row],[Fecha de Factura]],11)&amp;". "&amp;TEXT(sala[[#This Row],[Fecha de Factura]],"dddd")</f>
        <v>3. miércoles</v>
      </c>
      <c r="T450" s="4">
        <f>SUMIF('cocina'!A:A,sala[[#This Row],[Número de Orden]],'cocina'!G:G)</f>
        <v>2</v>
      </c>
      <c r="U450" s="4">
        <f>sala[[#This Row],[Tiempo de Preparación]]*24</f>
        <v>0.54999999999999993</v>
      </c>
      <c r="V450">
        <f>sala[[#This Row],[Cobrada]]*sala[[#This Row],[Monto Total de la Cuenta]]</f>
        <v>64</v>
      </c>
      <c r="W450" s="4">
        <f>sala[[#This Row],[Tiempo de Permanencia]]*24</f>
        <v>1.8666666666977108</v>
      </c>
    </row>
    <row r="451" spans="1:23" x14ac:dyDescent="0.25">
      <c r="A451">
        <v>9</v>
      </c>
      <c r="B451" s="1" t="s">
        <v>435</v>
      </c>
      <c r="C451">
        <v>6</v>
      </c>
      <c r="D451" s="2">
        <v>45021.160416666666</v>
      </c>
      <c r="E451" s="2">
        <v>45021.209027777775</v>
      </c>
      <c r="F451" s="1" t="s">
        <v>13</v>
      </c>
      <c r="G451" s="1" t="s">
        <v>14</v>
      </c>
      <c r="H451" s="1" t="s">
        <v>25</v>
      </c>
      <c r="I451">
        <v>48.9</v>
      </c>
      <c r="J451" s="1" t="s">
        <v>38</v>
      </c>
      <c r="K451">
        <v>450</v>
      </c>
      <c r="L451" s="1" t="s">
        <v>42</v>
      </c>
      <c r="M451" s="1">
        <f>SUMIF('cocina'!A:A,sala[[#This Row],[Número de Orden]],'cocina'!K:K)</f>
        <v>72</v>
      </c>
      <c r="N451" s="2">
        <f>sala[[#This Row],[Hora de Salida]]</f>
        <v>45021.209027777775</v>
      </c>
      <c r="O451" s="3">
        <f>IF(sala[[#This Row],[Estado de la Mesa]]="Ocupada",sala[[#This Row],[Hora de Salida]]-sala[[#This Row],[Hora de Llegada]]+15/(24*60),sala[[#This Row],[Hora de Salida]]-sala[[#This Row],[Hora de Llegada]])</f>
        <v>5.9027777776160896E-2</v>
      </c>
      <c r="P451" s="3">
        <f>SUMIF('cocina'!A:A,sala[[#This Row],[Número de Orden]],'cocina'!H:H)/(24*60)</f>
        <v>2.361111111111111E-2</v>
      </c>
      <c r="Q451" s="3">
        <f>IF((sala[[#This Row],[Tiempo de Permanencia]]-sala[[#This Row],[Tiempo de Preparación]])&gt;0,sala[[#This Row],[Tiempo de Permanencia]]-sala[[#This Row],[Tiempo de Preparación]],0)</f>
        <v>3.5416666665049786E-2</v>
      </c>
      <c r="R451" s="10">
        <f>IF(sala[[#This Row],[Tiempo de degustación]]&gt;0,1,0)</f>
        <v>1</v>
      </c>
      <c r="S451" s="1" t="str">
        <f>WEEKDAY(sala[[#This Row],[Fecha de Factura]],11)&amp;". "&amp;TEXT(sala[[#This Row],[Fecha de Factura]],"dddd")</f>
        <v>3. miércoles</v>
      </c>
      <c r="T451" s="4">
        <f>SUMIF('cocina'!A:A,sala[[#This Row],[Número de Orden]],'cocina'!G:G)</f>
        <v>3</v>
      </c>
      <c r="U451" s="4">
        <f>sala[[#This Row],[Tiempo de Preparación]]*24</f>
        <v>0.56666666666666665</v>
      </c>
      <c r="V451">
        <f>sala[[#This Row],[Cobrada]]*sala[[#This Row],[Monto Total de la Cuenta]]</f>
        <v>72</v>
      </c>
      <c r="W451" s="4">
        <f>sala[[#This Row],[Tiempo de Permanencia]]*24</f>
        <v>1.4166666666278616</v>
      </c>
    </row>
    <row r="452" spans="1:23" x14ac:dyDescent="0.25">
      <c r="A452">
        <v>3</v>
      </c>
      <c r="B452" s="1" t="s">
        <v>256</v>
      </c>
      <c r="C452">
        <v>1</v>
      </c>
      <c r="D452" s="2">
        <v>45021.053472222222</v>
      </c>
      <c r="E452" s="2">
        <v>45021.101388888892</v>
      </c>
      <c r="F452" s="1" t="s">
        <v>29</v>
      </c>
      <c r="G452" s="1" t="s">
        <v>20</v>
      </c>
      <c r="H452" s="1" t="s">
        <v>25</v>
      </c>
      <c r="I452">
        <v>46.37</v>
      </c>
      <c r="J452" s="1" t="s">
        <v>26</v>
      </c>
      <c r="K452">
        <v>451</v>
      </c>
      <c r="L452" s="1" t="s">
        <v>42</v>
      </c>
      <c r="M452" s="1">
        <f>SUMIF('cocina'!A:A,sala[[#This Row],[Número de Orden]],'cocina'!K:K)</f>
        <v>92</v>
      </c>
      <c r="N452" s="2">
        <f>sala[[#This Row],[Hora de Salida]]</f>
        <v>45021.101388888892</v>
      </c>
      <c r="O452" s="3">
        <f>IF(sala[[#This Row],[Estado de la Mesa]]="Ocupada",sala[[#This Row],[Hora de Salida]]-sala[[#This Row],[Hora de Llegada]]+15/(24*60),sala[[#This Row],[Hora de Salida]]-sala[[#This Row],[Hora de Llegada]])</f>
        <v>4.7916666670062114E-2</v>
      </c>
      <c r="P452" s="3">
        <f>SUMIF('cocina'!A:A,sala[[#This Row],[Número de Orden]],'cocina'!H:H)/(24*60)</f>
        <v>7.1527777777777773E-2</v>
      </c>
      <c r="Q452" s="3">
        <f>IF((sala[[#This Row],[Tiempo de Permanencia]]-sala[[#This Row],[Tiempo de Preparación]])&gt;0,sala[[#This Row],[Tiempo de Permanencia]]-sala[[#This Row],[Tiempo de Preparación]],0)</f>
        <v>0</v>
      </c>
      <c r="R452" s="10">
        <f>IF(sala[[#This Row],[Tiempo de degustación]]&gt;0,1,0)</f>
        <v>0</v>
      </c>
      <c r="S452" s="1" t="str">
        <f>WEEKDAY(sala[[#This Row],[Fecha de Factura]],11)&amp;". "&amp;TEXT(sala[[#This Row],[Fecha de Factura]],"dddd")</f>
        <v>3. miércoles</v>
      </c>
      <c r="T452" s="4">
        <f>SUMIF('cocina'!A:A,sala[[#This Row],[Número de Orden]],'cocina'!G:G)</f>
        <v>3</v>
      </c>
      <c r="U452" s="4">
        <f>sala[[#This Row],[Tiempo de Preparación]]*24</f>
        <v>1.7166666666666666</v>
      </c>
      <c r="V452">
        <f>sala[[#This Row],[Cobrada]]*sala[[#This Row],[Monto Total de la Cuenta]]</f>
        <v>0</v>
      </c>
      <c r="W452" s="4">
        <f>sala[[#This Row],[Tiempo de Permanencia]]*24</f>
        <v>1.1500000000814907</v>
      </c>
    </row>
    <row r="453" spans="1:23" x14ac:dyDescent="0.25">
      <c r="A453">
        <v>9</v>
      </c>
      <c r="B453" s="1" t="s">
        <v>436</v>
      </c>
      <c r="C453">
        <v>1</v>
      </c>
      <c r="D453" s="2">
        <v>45021.120138888888</v>
      </c>
      <c r="E453" s="2">
        <v>45021.22152777778</v>
      </c>
      <c r="F453" s="1" t="s">
        <v>32</v>
      </c>
      <c r="G453" s="1" t="s">
        <v>14</v>
      </c>
      <c r="H453" s="1" t="s">
        <v>25</v>
      </c>
      <c r="I453">
        <v>43.48</v>
      </c>
      <c r="J453" s="1" t="s">
        <v>16</v>
      </c>
      <c r="K453">
        <v>452</v>
      </c>
      <c r="L453" s="1" t="s">
        <v>44</v>
      </c>
      <c r="M453" s="1">
        <f>SUMIF('cocina'!A:A,sala[[#This Row],[Número de Orden]],'cocina'!K:K)</f>
        <v>158</v>
      </c>
      <c r="N453" s="2">
        <f>sala[[#This Row],[Hora de Salida]]</f>
        <v>45021.22152777778</v>
      </c>
      <c r="O453" s="3">
        <f>IF(sala[[#This Row],[Estado de la Mesa]]="Ocupada",sala[[#This Row],[Hora de Salida]]-sala[[#This Row],[Hora de Llegada]]+15/(24*60),sala[[#This Row],[Hora de Salida]]-sala[[#This Row],[Hora de Llegada]])</f>
        <v>0.10138888889196096</v>
      </c>
      <c r="P453" s="3">
        <f>SUMIF('cocina'!A:A,sala[[#This Row],[Número de Orden]],'cocina'!H:H)/(24*60)</f>
        <v>8.5416666666666669E-2</v>
      </c>
      <c r="Q453" s="3">
        <f>IF((sala[[#This Row],[Tiempo de Permanencia]]-sala[[#This Row],[Tiempo de Preparación]])&gt;0,sala[[#This Row],[Tiempo de Permanencia]]-sala[[#This Row],[Tiempo de Preparación]],0)</f>
        <v>1.5972222225294291E-2</v>
      </c>
      <c r="R453" s="10">
        <f>IF(sala[[#This Row],[Tiempo de degustación]]&gt;0,1,0)</f>
        <v>1</v>
      </c>
      <c r="S453" s="1" t="str">
        <f>WEEKDAY(sala[[#This Row],[Fecha de Factura]],11)&amp;". "&amp;TEXT(sala[[#This Row],[Fecha de Factura]],"dddd")</f>
        <v>3. miércoles</v>
      </c>
      <c r="T453" s="4">
        <f>SUMIF('cocina'!A:A,sala[[#This Row],[Número de Orden]],'cocina'!G:G)</f>
        <v>6</v>
      </c>
      <c r="U453" s="4">
        <f>sala[[#This Row],[Tiempo de Preparación]]*24</f>
        <v>2.0499999999999998</v>
      </c>
      <c r="V453">
        <f>sala[[#This Row],[Cobrada]]*sala[[#This Row],[Monto Total de la Cuenta]]</f>
        <v>158</v>
      </c>
      <c r="W453" s="4">
        <f>sala[[#This Row],[Tiempo de Permanencia]]*24</f>
        <v>2.433333333407063</v>
      </c>
    </row>
    <row r="454" spans="1:23" x14ac:dyDescent="0.25">
      <c r="A454">
        <v>6</v>
      </c>
      <c r="B454" s="1" t="s">
        <v>437</v>
      </c>
      <c r="C454">
        <v>1</v>
      </c>
      <c r="D454" s="2">
        <v>45021.154166666667</v>
      </c>
      <c r="E454" s="2">
        <v>45021.213194444441</v>
      </c>
      <c r="F454" s="1" t="s">
        <v>24</v>
      </c>
      <c r="G454" s="1" t="s">
        <v>20</v>
      </c>
      <c r="H454" s="1" t="s">
        <v>25</v>
      </c>
      <c r="I454">
        <v>36.83</v>
      </c>
      <c r="J454" s="1" t="s">
        <v>26</v>
      </c>
      <c r="K454">
        <v>453</v>
      </c>
      <c r="L454" s="1" t="s">
        <v>57</v>
      </c>
      <c r="M454" s="1">
        <f>SUMIF('cocina'!A:A,sala[[#This Row],[Número de Orden]],'cocina'!K:K)</f>
        <v>130</v>
      </c>
      <c r="N454" s="2">
        <f>sala[[#This Row],[Hora de Salida]]</f>
        <v>45021.213194444441</v>
      </c>
      <c r="O454" s="3">
        <f>IF(sala[[#This Row],[Estado de la Mesa]]="Ocupada",sala[[#This Row],[Hora de Salida]]-sala[[#This Row],[Hora de Llegada]]+15/(24*60),sala[[#This Row],[Hora de Salida]]-sala[[#This Row],[Hora de Llegada]])</f>
        <v>5.9027777773735579E-2</v>
      </c>
      <c r="P454" s="3">
        <f>SUMIF('cocina'!A:A,sala[[#This Row],[Número de Orden]],'cocina'!H:H)/(24*60)</f>
        <v>6.9444444444444448E-2</v>
      </c>
      <c r="Q454" s="3">
        <f>IF((sala[[#This Row],[Tiempo de Permanencia]]-sala[[#This Row],[Tiempo de Preparación]])&gt;0,sala[[#This Row],[Tiempo de Permanencia]]-sala[[#This Row],[Tiempo de Preparación]],0)</f>
        <v>0</v>
      </c>
      <c r="R454" s="10">
        <f>IF(sala[[#This Row],[Tiempo de degustación]]&gt;0,1,0)</f>
        <v>0</v>
      </c>
      <c r="S454" s="1" t="str">
        <f>WEEKDAY(sala[[#This Row],[Fecha de Factura]],11)&amp;". "&amp;TEXT(sala[[#This Row],[Fecha de Factura]],"dddd")</f>
        <v>3. miércoles</v>
      </c>
      <c r="T454" s="4">
        <f>SUMIF('cocina'!A:A,sala[[#This Row],[Número de Orden]],'cocina'!G:G)</f>
        <v>4</v>
      </c>
      <c r="U454" s="4">
        <f>sala[[#This Row],[Tiempo de Preparación]]*24</f>
        <v>1.6666666666666667</v>
      </c>
      <c r="V454">
        <f>sala[[#This Row],[Cobrada]]*sala[[#This Row],[Monto Total de la Cuenta]]</f>
        <v>0</v>
      </c>
      <c r="W454" s="4">
        <f>sala[[#This Row],[Tiempo de Permanencia]]*24</f>
        <v>1.4166666665696539</v>
      </c>
    </row>
    <row r="455" spans="1:23" x14ac:dyDescent="0.25">
      <c r="A455">
        <v>1</v>
      </c>
      <c r="B455" s="1" t="s">
        <v>417</v>
      </c>
      <c r="C455">
        <v>3</v>
      </c>
      <c r="D455" s="2">
        <v>45021.143055555556</v>
      </c>
      <c r="E455" s="2">
        <v>45021.203472222223</v>
      </c>
      <c r="F455" s="1" t="s">
        <v>19</v>
      </c>
      <c r="G455" s="1" t="s">
        <v>14</v>
      </c>
      <c r="H455" s="1" t="s">
        <v>25</v>
      </c>
      <c r="I455">
        <v>39.619999999999997</v>
      </c>
      <c r="J455" s="1" t="s">
        <v>26</v>
      </c>
      <c r="K455">
        <v>454</v>
      </c>
      <c r="L455" s="1" t="s">
        <v>22</v>
      </c>
      <c r="M455" s="1">
        <f>SUMIF('cocina'!A:A,sala[[#This Row],[Número de Orden]],'cocina'!K:K)</f>
        <v>233</v>
      </c>
      <c r="N455" s="2">
        <f>sala[[#This Row],[Hora de Salida]]</f>
        <v>45021.203472222223</v>
      </c>
      <c r="O455" s="3">
        <f>IF(sala[[#This Row],[Estado de la Mesa]]="Ocupada",sala[[#This Row],[Hora de Salida]]-sala[[#This Row],[Hora de Llegada]]+15/(24*60),sala[[#This Row],[Hora de Salida]]-sala[[#This Row],[Hora de Llegada]])</f>
        <v>6.0416666667151731E-2</v>
      </c>
      <c r="P455" s="3">
        <f>SUMIF('cocina'!A:A,sala[[#This Row],[Número de Orden]],'cocina'!H:H)/(24*60)</f>
        <v>0.10625</v>
      </c>
      <c r="Q455" s="3">
        <f>IF((sala[[#This Row],[Tiempo de Permanencia]]-sala[[#This Row],[Tiempo de Preparación]])&gt;0,sala[[#This Row],[Tiempo de Permanencia]]-sala[[#This Row],[Tiempo de Preparación]],0)</f>
        <v>0</v>
      </c>
      <c r="R455" s="10">
        <f>IF(sala[[#This Row],[Tiempo de degustación]]&gt;0,1,0)</f>
        <v>0</v>
      </c>
      <c r="S455" s="1" t="str">
        <f>WEEKDAY(sala[[#This Row],[Fecha de Factura]],11)&amp;". "&amp;TEXT(sala[[#This Row],[Fecha de Factura]],"dddd")</f>
        <v>3. miércoles</v>
      </c>
      <c r="T455" s="4">
        <f>SUMIF('cocina'!A:A,sala[[#This Row],[Número de Orden]],'cocina'!G:G)</f>
        <v>9</v>
      </c>
      <c r="U455" s="4">
        <f>sala[[#This Row],[Tiempo de Preparación]]*24</f>
        <v>2.5499999999999998</v>
      </c>
      <c r="V455">
        <f>sala[[#This Row],[Cobrada]]*sala[[#This Row],[Monto Total de la Cuenta]]</f>
        <v>0</v>
      </c>
      <c r="W455" s="4">
        <f>sala[[#This Row],[Tiempo de Permanencia]]*24</f>
        <v>1.4500000000116415</v>
      </c>
    </row>
    <row r="456" spans="1:23" x14ac:dyDescent="0.25">
      <c r="A456">
        <v>12</v>
      </c>
      <c r="B456" s="1" t="s">
        <v>286</v>
      </c>
      <c r="C456">
        <v>6</v>
      </c>
      <c r="D456" s="2">
        <v>45021.165277777778</v>
      </c>
      <c r="E456" s="2">
        <v>45021.245833333334</v>
      </c>
      <c r="F456" s="1" t="s">
        <v>29</v>
      </c>
      <c r="G456" s="1" t="s">
        <v>20</v>
      </c>
      <c r="H456" s="1" t="s">
        <v>15</v>
      </c>
      <c r="I456">
        <v>19.7</v>
      </c>
      <c r="J456" s="1" t="s">
        <v>16</v>
      </c>
      <c r="K456">
        <v>455</v>
      </c>
      <c r="L456" s="1" t="s">
        <v>22</v>
      </c>
      <c r="M456" s="1">
        <f>SUMIF('cocina'!A:A,sala[[#This Row],[Número de Orden]],'cocina'!K:K)</f>
        <v>48</v>
      </c>
      <c r="N456" s="2">
        <f>sala[[#This Row],[Hora de Salida]]</f>
        <v>45021.245833333334</v>
      </c>
      <c r="O456" s="3">
        <f>IF(sala[[#This Row],[Estado de la Mesa]]="Ocupada",sala[[#This Row],[Hora de Salida]]-sala[[#This Row],[Hora de Llegada]]+15/(24*60),sala[[#This Row],[Hora de Salida]]-sala[[#This Row],[Hora de Llegada]])</f>
        <v>8.0555555556202307E-2</v>
      </c>
      <c r="P456" s="3">
        <f>SUMIF('cocina'!A:A,sala[[#This Row],[Número de Orden]],'cocina'!H:H)/(24*60)</f>
        <v>7.6388888888888886E-3</v>
      </c>
      <c r="Q456" s="3">
        <f>IF((sala[[#This Row],[Tiempo de Permanencia]]-sala[[#This Row],[Tiempo de Preparación]])&gt;0,sala[[#This Row],[Tiempo de Permanencia]]-sala[[#This Row],[Tiempo de Preparación]],0)</f>
        <v>7.2916666667313418E-2</v>
      </c>
      <c r="R456" s="10">
        <f>IF(sala[[#This Row],[Tiempo de degustación]]&gt;0,1,0)</f>
        <v>1</v>
      </c>
      <c r="S456" s="1" t="str">
        <f>WEEKDAY(sala[[#This Row],[Fecha de Factura]],11)&amp;". "&amp;TEXT(sala[[#This Row],[Fecha de Factura]],"dddd")</f>
        <v>3. miércoles</v>
      </c>
      <c r="T456" s="4">
        <f>SUMIF('cocina'!A:A,sala[[#This Row],[Número de Orden]],'cocina'!G:G)</f>
        <v>2</v>
      </c>
      <c r="U456" s="4">
        <f>sala[[#This Row],[Tiempo de Preparación]]*24</f>
        <v>0.18333333333333332</v>
      </c>
      <c r="V456">
        <f>sala[[#This Row],[Cobrada]]*sala[[#This Row],[Monto Total de la Cuenta]]</f>
        <v>48</v>
      </c>
      <c r="W456" s="4">
        <f>sala[[#This Row],[Tiempo de Permanencia]]*24</f>
        <v>1.9333333333488554</v>
      </c>
    </row>
    <row r="457" spans="1:23" x14ac:dyDescent="0.25">
      <c r="A457">
        <v>13</v>
      </c>
      <c r="B457" s="1" t="s">
        <v>438</v>
      </c>
      <c r="C457">
        <v>6</v>
      </c>
      <c r="D457" s="2">
        <v>45021.091666666667</v>
      </c>
      <c r="E457" s="2">
        <v>45021.21875</v>
      </c>
      <c r="F457" s="1" t="s">
        <v>32</v>
      </c>
      <c r="G457" s="1" t="s">
        <v>14</v>
      </c>
      <c r="H457" s="1" t="s">
        <v>25</v>
      </c>
      <c r="I457">
        <v>21.94</v>
      </c>
      <c r="J457" s="1" t="s">
        <v>26</v>
      </c>
      <c r="K457">
        <v>456</v>
      </c>
      <c r="L457" s="1" t="s">
        <v>69</v>
      </c>
      <c r="M457" s="1">
        <f>SUMIF('cocina'!A:A,sala[[#This Row],[Número de Orden]],'cocina'!K:K)</f>
        <v>148</v>
      </c>
      <c r="N457" s="2">
        <f>sala[[#This Row],[Hora de Salida]]</f>
        <v>45021.21875</v>
      </c>
      <c r="O457" s="3">
        <f>IF(sala[[#This Row],[Estado de la Mesa]]="Ocupada",sala[[#This Row],[Hora de Salida]]-sala[[#This Row],[Hora de Llegada]]+15/(24*60),sala[[#This Row],[Hora de Salida]]-sala[[#This Row],[Hora de Llegada]])</f>
        <v>0.12708333333284827</v>
      </c>
      <c r="P457" s="3">
        <f>SUMIF('cocina'!A:A,sala[[#This Row],[Número de Orden]],'cocina'!H:H)/(24*60)</f>
        <v>4.9305555555555554E-2</v>
      </c>
      <c r="Q457" s="3">
        <f>IF((sala[[#This Row],[Tiempo de Permanencia]]-sala[[#This Row],[Tiempo de Preparación]])&gt;0,sala[[#This Row],[Tiempo de Permanencia]]-sala[[#This Row],[Tiempo de Preparación]],0)</f>
        <v>7.7777777777292723E-2</v>
      </c>
      <c r="R457" s="10">
        <f>IF(sala[[#This Row],[Tiempo de degustación]]&gt;0,1,0)</f>
        <v>1</v>
      </c>
      <c r="S457" s="1" t="str">
        <f>WEEKDAY(sala[[#This Row],[Fecha de Factura]],11)&amp;". "&amp;TEXT(sala[[#This Row],[Fecha de Factura]],"dddd")</f>
        <v>3. miércoles</v>
      </c>
      <c r="T457" s="4">
        <f>SUMIF('cocina'!A:A,sala[[#This Row],[Número de Orden]],'cocina'!G:G)</f>
        <v>4</v>
      </c>
      <c r="U457" s="4">
        <f>sala[[#This Row],[Tiempo de Preparación]]*24</f>
        <v>1.1833333333333333</v>
      </c>
      <c r="V457">
        <f>sala[[#This Row],[Cobrada]]*sala[[#This Row],[Monto Total de la Cuenta]]</f>
        <v>148</v>
      </c>
      <c r="W457" s="4">
        <f>sala[[#This Row],[Tiempo de Permanencia]]*24</f>
        <v>3.0499999999883585</v>
      </c>
    </row>
    <row r="458" spans="1:23" x14ac:dyDescent="0.25">
      <c r="A458">
        <v>18</v>
      </c>
      <c r="B458" s="1" t="s">
        <v>439</v>
      </c>
      <c r="C458">
        <v>6</v>
      </c>
      <c r="D458" s="2">
        <v>45021.158333333333</v>
      </c>
      <c r="E458" s="2">
        <v>45021.313888888886</v>
      </c>
      <c r="F458" s="1" t="s">
        <v>24</v>
      </c>
      <c r="G458" s="1" t="s">
        <v>14</v>
      </c>
      <c r="H458" s="1" t="s">
        <v>21</v>
      </c>
      <c r="I458">
        <v>17.260000000000002</v>
      </c>
      <c r="J458" s="1" t="s">
        <v>16</v>
      </c>
      <c r="K458">
        <v>457</v>
      </c>
      <c r="L458" s="1" t="s">
        <v>42</v>
      </c>
      <c r="M458" s="1">
        <f>SUMIF('cocina'!A:A,sala[[#This Row],[Número de Orden]],'cocina'!K:K)</f>
        <v>137</v>
      </c>
      <c r="N458" s="2">
        <f>sala[[#This Row],[Hora de Salida]]</f>
        <v>45021.313888888886</v>
      </c>
      <c r="O458" s="3">
        <f>IF(sala[[#This Row],[Estado de la Mesa]]="Ocupada",sala[[#This Row],[Hora de Salida]]-sala[[#This Row],[Hora de Llegada]]+15/(24*60),sala[[#This Row],[Hora de Salida]]-sala[[#This Row],[Hora de Llegada]])</f>
        <v>0.15555555555329192</v>
      </c>
      <c r="P458" s="3">
        <f>SUMIF('cocina'!A:A,sala[[#This Row],[Número de Orden]],'cocina'!H:H)/(24*60)</f>
        <v>4.027777777777778E-2</v>
      </c>
      <c r="Q458" s="3">
        <f>IF((sala[[#This Row],[Tiempo de Permanencia]]-sala[[#This Row],[Tiempo de Preparación]])&gt;0,sala[[#This Row],[Tiempo de Permanencia]]-sala[[#This Row],[Tiempo de Preparación]],0)</f>
        <v>0.11527777777551415</v>
      </c>
      <c r="R458" s="10">
        <f>IF(sala[[#This Row],[Tiempo de degustación]]&gt;0,1,0)</f>
        <v>1</v>
      </c>
      <c r="S458" s="1" t="str">
        <f>WEEKDAY(sala[[#This Row],[Fecha de Factura]],11)&amp;". "&amp;TEXT(sala[[#This Row],[Fecha de Factura]],"dddd")</f>
        <v>3. miércoles</v>
      </c>
      <c r="T458" s="4">
        <f>SUMIF('cocina'!A:A,sala[[#This Row],[Número de Orden]],'cocina'!G:G)</f>
        <v>5</v>
      </c>
      <c r="U458" s="4">
        <f>sala[[#This Row],[Tiempo de Preparación]]*24</f>
        <v>0.96666666666666679</v>
      </c>
      <c r="V458">
        <f>sala[[#This Row],[Cobrada]]*sala[[#This Row],[Monto Total de la Cuenta]]</f>
        <v>137</v>
      </c>
      <c r="W458" s="4">
        <f>sala[[#This Row],[Tiempo de Permanencia]]*24</f>
        <v>3.7333333332790062</v>
      </c>
    </row>
    <row r="459" spans="1:23" x14ac:dyDescent="0.25">
      <c r="A459">
        <v>4</v>
      </c>
      <c r="B459" s="1" t="s">
        <v>440</v>
      </c>
      <c r="C459">
        <v>3</v>
      </c>
      <c r="D459" s="2">
        <v>45021.111805555556</v>
      </c>
      <c r="E459" s="2">
        <v>45021.181250000001</v>
      </c>
      <c r="F459" s="1" t="s">
        <v>32</v>
      </c>
      <c r="G459" s="1" t="s">
        <v>14</v>
      </c>
      <c r="H459" s="1" t="s">
        <v>25</v>
      </c>
      <c r="I459">
        <v>15.21</v>
      </c>
      <c r="J459" s="1" t="s">
        <v>38</v>
      </c>
      <c r="K459">
        <v>458</v>
      </c>
      <c r="L459" s="1" t="s">
        <v>42</v>
      </c>
      <c r="M459" s="1">
        <f>SUMIF('cocina'!A:A,sala[[#This Row],[Número de Orden]],'cocina'!K:K)</f>
        <v>268</v>
      </c>
      <c r="N459" s="2">
        <f>sala[[#This Row],[Hora de Salida]]</f>
        <v>45021.181250000001</v>
      </c>
      <c r="O459" s="3">
        <f>IF(sala[[#This Row],[Estado de la Mesa]]="Ocupada",sala[[#This Row],[Hora de Salida]]-sala[[#This Row],[Hora de Llegada]]+15/(24*60),sala[[#This Row],[Hora de Salida]]-sala[[#This Row],[Hora de Llegada]])</f>
        <v>7.9861111111919555E-2</v>
      </c>
      <c r="P459" s="3">
        <f>SUMIF('cocina'!A:A,sala[[#This Row],[Número de Orden]],'cocina'!H:H)/(24*60)</f>
        <v>6.1805555555555558E-2</v>
      </c>
      <c r="Q459" s="3">
        <f>IF((sala[[#This Row],[Tiempo de Permanencia]]-sala[[#This Row],[Tiempo de Preparación]])&gt;0,sala[[#This Row],[Tiempo de Permanencia]]-sala[[#This Row],[Tiempo de Preparación]],0)</f>
        <v>1.8055555556363997E-2</v>
      </c>
      <c r="R459" s="10">
        <f>IF(sala[[#This Row],[Tiempo de degustación]]&gt;0,1,0)</f>
        <v>1</v>
      </c>
      <c r="S459" s="1" t="str">
        <f>WEEKDAY(sala[[#This Row],[Fecha de Factura]],11)&amp;". "&amp;TEXT(sala[[#This Row],[Fecha de Factura]],"dddd")</f>
        <v>3. miércoles</v>
      </c>
      <c r="T459" s="4">
        <f>SUMIF('cocina'!A:A,sala[[#This Row],[Número de Orden]],'cocina'!G:G)</f>
        <v>9</v>
      </c>
      <c r="U459" s="4">
        <f>sala[[#This Row],[Tiempo de Preparación]]*24</f>
        <v>1.4833333333333334</v>
      </c>
      <c r="V459">
        <f>sala[[#This Row],[Cobrada]]*sala[[#This Row],[Monto Total de la Cuenta]]</f>
        <v>268</v>
      </c>
      <c r="W459" s="4">
        <f>sala[[#This Row],[Tiempo de Permanencia]]*24</f>
        <v>1.9166666666860692</v>
      </c>
    </row>
    <row r="460" spans="1:23" x14ac:dyDescent="0.25">
      <c r="A460">
        <v>20</v>
      </c>
      <c r="B460" s="1" t="s">
        <v>441</v>
      </c>
      <c r="C460">
        <v>1</v>
      </c>
      <c r="D460" s="2">
        <v>45021.01666666667</v>
      </c>
      <c r="E460" s="2">
        <v>45021.091666666667</v>
      </c>
      <c r="F460" s="1" t="s">
        <v>19</v>
      </c>
      <c r="G460" s="1" t="s">
        <v>14</v>
      </c>
      <c r="H460" s="1" t="s">
        <v>25</v>
      </c>
      <c r="I460">
        <v>32.770000000000003</v>
      </c>
      <c r="J460" s="1" t="s">
        <v>38</v>
      </c>
      <c r="K460">
        <v>459</v>
      </c>
      <c r="L460" s="1" t="s">
        <v>69</v>
      </c>
      <c r="M460" s="1">
        <f>SUMIF('cocina'!A:A,sala[[#This Row],[Número de Orden]],'cocina'!K:K)</f>
        <v>84</v>
      </c>
      <c r="N460" s="2">
        <f>sala[[#This Row],[Hora de Salida]]</f>
        <v>45021.091666666667</v>
      </c>
      <c r="O460" s="3">
        <f>IF(sala[[#This Row],[Estado de la Mesa]]="Ocupada",sala[[#This Row],[Hora de Salida]]-sala[[#This Row],[Hora de Llegada]]+15/(24*60),sala[[#This Row],[Hora de Salida]]-sala[[#This Row],[Hora de Llegada]])</f>
        <v>8.5416666663756288E-2</v>
      </c>
      <c r="P460" s="3">
        <f>SUMIF('cocina'!A:A,sala[[#This Row],[Número de Orden]],'cocina'!H:H)/(24*60)</f>
        <v>2.0833333333333332E-2</v>
      </c>
      <c r="Q460" s="3">
        <f>IF((sala[[#This Row],[Tiempo de Permanencia]]-sala[[#This Row],[Tiempo de Preparación]])&gt;0,sala[[#This Row],[Tiempo de Permanencia]]-sala[[#This Row],[Tiempo de Preparación]],0)</f>
        <v>6.458333333042296E-2</v>
      </c>
      <c r="R460" s="10">
        <f>IF(sala[[#This Row],[Tiempo de degustación]]&gt;0,1,0)</f>
        <v>1</v>
      </c>
      <c r="S460" s="1" t="str">
        <f>WEEKDAY(sala[[#This Row],[Fecha de Factura]],11)&amp;". "&amp;TEXT(sala[[#This Row],[Fecha de Factura]],"dddd")</f>
        <v>3. miércoles</v>
      </c>
      <c r="T460" s="4">
        <f>SUMIF('cocina'!A:A,sala[[#This Row],[Número de Orden]],'cocina'!G:G)</f>
        <v>3</v>
      </c>
      <c r="U460" s="4">
        <f>sala[[#This Row],[Tiempo de Preparación]]*24</f>
        <v>0.5</v>
      </c>
      <c r="V460">
        <f>sala[[#This Row],[Cobrada]]*sala[[#This Row],[Monto Total de la Cuenta]]</f>
        <v>84</v>
      </c>
      <c r="W460" s="4">
        <f>sala[[#This Row],[Tiempo de Permanencia]]*24</f>
        <v>2.0499999999301508</v>
      </c>
    </row>
    <row r="461" spans="1:23" x14ac:dyDescent="0.25">
      <c r="A461">
        <v>19</v>
      </c>
      <c r="B461" s="1" t="s">
        <v>197</v>
      </c>
      <c r="C461">
        <v>6</v>
      </c>
      <c r="D461" s="2">
        <v>45021.143750000003</v>
      </c>
      <c r="E461" s="2">
        <v>45021.288888888892</v>
      </c>
      <c r="F461" s="1" t="s">
        <v>32</v>
      </c>
      <c r="G461" s="1" t="s">
        <v>35</v>
      </c>
      <c r="H461" s="1" t="s">
        <v>25</v>
      </c>
      <c r="I461">
        <v>49.6</v>
      </c>
      <c r="J461" s="1" t="s">
        <v>26</v>
      </c>
      <c r="K461">
        <v>460</v>
      </c>
      <c r="L461" s="1" t="s">
        <v>54</v>
      </c>
      <c r="M461" s="1">
        <f>SUMIF('cocina'!A:A,sala[[#This Row],[Número de Orden]],'cocina'!K:K)</f>
        <v>176</v>
      </c>
      <c r="N461" s="2">
        <f>sala[[#This Row],[Hora de Salida]]</f>
        <v>45021.288888888892</v>
      </c>
      <c r="O461" s="3">
        <f>IF(sala[[#This Row],[Estado de la Mesa]]="Ocupada",sala[[#This Row],[Hora de Salida]]-sala[[#This Row],[Hora de Llegada]]+15/(24*60),sala[[#This Row],[Hora de Salida]]-sala[[#This Row],[Hora de Llegada]])</f>
        <v>0.14513888888905058</v>
      </c>
      <c r="P461" s="3">
        <f>SUMIF('cocina'!A:A,sala[[#This Row],[Número de Orden]],'cocina'!H:H)/(24*60)</f>
        <v>8.611111111111111E-2</v>
      </c>
      <c r="Q461" s="3">
        <f>IF((sala[[#This Row],[Tiempo de Permanencia]]-sala[[#This Row],[Tiempo de Preparación]])&gt;0,sala[[#This Row],[Tiempo de Permanencia]]-sala[[#This Row],[Tiempo de Preparación]],0)</f>
        <v>5.9027777777939466E-2</v>
      </c>
      <c r="R461" s="10">
        <f>IF(sala[[#This Row],[Tiempo de degustación]]&gt;0,1,0)</f>
        <v>1</v>
      </c>
      <c r="S461" s="1" t="str">
        <f>WEEKDAY(sala[[#This Row],[Fecha de Factura]],11)&amp;". "&amp;TEXT(sala[[#This Row],[Fecha de Factura]],"dddd")</f>
        <v>3. miércoles</v>
      </c>
      <c r="T461" s="4">
        <f>SUMIF('cocina'!A:A,sala[[#This Row],[Número de Orden]],'cocina'!G:G)</f>
        <v>7</v>
      </c>
      <c r="U461" s="4">
        <f>sala[[#This Row],[Tiempo de Preparación]]*24</f>
        <v>2.0666666666666664</v>
      </c>
      <c r="V461">
        <f>sala[[#This Row],[Cobrada]]*sala[[#This Row],[Monto Total de la Cuenta]]</f>
        <v>176</v>
      </c>
      <c r="W461" s="4">
        <f>sala[[#This Row],[Tiempo de Permanencia]]*24</f>
        <v>3.4833333333372138</v>
      </c>
    </row>
    <row r="462" spans="1:23" x14ac:dyDescent="0.25">
      <c r="A462">
        <v>4</v>
      </c>
      <c r="B462" s="1" t="s">
        <v>442</v>
      </c>
      <c r="C462">
        <v>3</v>
      </c>
      <c r="D462" s="2">
        <v>45021.113194444442</v>
      </c>
      <c r="E462" s="2">
        <v>45021.246527777781</v>
      </c>
      <c r="F462" s="1" t="s">
        <v>29</v>
      </c>
      <c r="G462" s="1" t="s">
        <v>35</v>
      </c>
      <c r="H462" s="1" t="s">
        <v>21</v>
      </c>
      <c r="I462">
        <v>21.51</v>
      </c>
      <c r="J462" s="1" t="s">
        <v>26</v>
      </c>
      <c r="K462">
        <v>461</v>
      </c>
      <c r="L462" s="1" t="s">
        <v>33</v>
      </c>
      <c r="M462" s="1">
        <f>SUMIF('cocina'!A:A,sala[[#This Row],[Número de Orden]],'cocina'!K:K)</f>
        <v>99</v>
      </c>
      <c r="N462" s="2">
        <f>sala[[#This Row],[Hora de Salida]]</f>
        <v>45021.246527777781</v>
      </c>
      <c r="O462" s="3">
        <f>IF(sala[[#This Row],[Estado de la Mesa]]="Ocupada",sala[[#This Row],[Hora de Salida]]-sala[[#This Row],[Hora de Llegada]]+15/(24*60),sala[[#This Row],[Hora de Salida]]-sala[[#This Row],[Hora de Llegada]])</f>
        <v>0.13333333333866904</v>
      </c>
      <c r="P462" s="3">
        <f>SUMIF('cocina'!A:A,sala[[#This Row],[Número de Orden]],'cocina'!H:H)/(24*60)</f>
        <v>4.583333333333333E-2</v>
      </c>
      <c r="Q462" s="3">
        <f>IF((sala[[#This Row],[Tiempo de Permanencia]]-sala[[#This Row],[Tiempo de Preparación]])&gt;0,sala[[#This Row],[Tiempo de Permanencia]]-sala[[#This Row],[Tiempo de Preparación]],0)</f>
        <v>8.7500000005335699E-2</v>
      </c>
      <c r="R462" s="10">
        <f>IF(sala[[#This Row],[Tiempo de degustación]]&gt;0,1,0)</f>
        <v>1</v>
      </c>
      <c r="S462" s="1" t="str">
        <f>WEEKDAY(sala[[#This Row],[Fecha de Factura]],11)&amp;". "&amp;TEXT(sala[[#This Row],[Fecha de Factura]],"dddd")</f>
        <v>3. miércoles</v>
      </c>
      <c r="T462" s="4">
        <f>SUMIF('cocina'!A:A,sala[[#This Row],[Número de Orden]],'cocina'!G:G)</f>
        <v>3</v>
      </c>
      <c r="U462" s="4">
        <f>sala[[#This Row],[Tiempo de Preparación]]*24</f>
        <v>1.0999999999999999</v>
      </c>
      <c r="V462">
        <f>sala[[#This Row],[Cobrada]]*sala[[#This Row],[Monto Total de la Cuenta]]</f>
        <v>99</v>
      </c>
      <c r="W462" s="4">
        <f>sala[[#This Row],[Tiempo de Permanencia]]*24</f>
        <v>3.2000000001280569</v>
      </c>
    </row>
    <row r="463" spans="1:23" x14ac:dyDescent="0.25">
      <c r="A463">
        <v>9</v>
      </c>
      <c r="B463" s="1" t="s">
        <v>73</v>
      </c>
      <c r="C463">
        <v>2</v>
      </c>
      <c r="D463" s="2">
        <v>45021.091666666667</v>
      </c>
      <c r="E463" s="2">
        <v>45021.185416666667</v>
      </c>
      <c r="F463" s="1" t="s">
        <v>24</v>
      </c>
      <c r="G463" s="1" t="s">
        <v>14</v>
      </c>
      <c r="H463" s="1" t="s">
        <v>25</v>
      </c>
      <c r="I463">
        <v>21.17</v>
      </c>
      <c r="J463" s="1" t="s">
        <v>16</v>
      </c>
      <c r="K463">
        <v>462</v>
      </c>
      <c r="L463" s="1" t="s">
        <v>17</v>
      </c>
      <c r="M463" s="1">
        <f>SUMIF('cocina'!A:A,sala[[#This Row],[Número de Orden]],'cocina'!K:K)</f>
        <v>99</v>
      </c>
      <c r="N463" s="2">
        <f>sala[[#This Row],[Hora de Salida]]</f>
        <v>45021.185416666667</v>
      </c>
      <c r="O463" s="3">
        <f>IF(sala[[#This Row],[Estado de la Mesa]]="Ocupada",sala[[#This Row],[Hora de Salida]]-sala[[#This Row],[Hora de Llegada]]+15/(24*60),sala[[#This Row],[Hora de Salida]]-sala[[#This Row],[Hora de Llegada]])</f>
        <v>9.375E-2</v>
      </c>
      <c r="P463" s="3">
        <f>SUMIF('cocina'!A:A,sala[[#This Row],[Número de Orden]],'cocina'!H:H)/(24*60)</f>
        <v>7.6388888888888886E-3</v>
      </c>
      <c r="Q463" s="3">
        <f>IF((sala[[#This Row],[Tiempo de Permanencia]]-sala[[#This Row],[Tiempo de Preparación]])&gt;0,sala[[#This Row],[Tiempo de Permanencia]]-sala[[#This Row],[Tiempo de Preparación]],0)</f>
        <v>8.611111111111111E-2</v>
      </c>
      <c r="R463" s="10">
        <f>IF(sala[[#This Row],[Tiempo de degustación]]&gt;0,1,0)</f>
        <v>1</v>
      </c>
      <c r="S463" s="1" t="str">
        <f>WEEKDAY(sala[[#This Row],[Fecha de Factura]],11)&amp;". "&amp;TEXT(sala[[#This Row],[Fecha de Factura]],"dddd")</f>
        <v>3. miércoles</v>
      </c>
      <c r="T463" s="4">
        <f>SUMIF('cocina'!A:A,sala[[#This Row],[Número de Orden]],'cocina'!G:G)</f>
        <v>3</v>
      </c>
      <c r="U463" s="4">
        <f>sala[[#This Row],[Tiempo de Preparación]]*24</f>
        <v>0.18333333333333332</v>
      </c>
      <c r="V463">
        <f>sala[[#This Row],[Cobrada]]*sala[[#This Row],[Monto Total de la Cuenta]]</f>
        <v>99</v>
      </c>
      <c r="W463" s="4">
        <f>sala[[#This Row],[Tiempo de Permanencia]]*24</f>
        <v>2.25</v>
      </c>
    </row>
    <row r="464" spans="1:23" x14ac:dyDescent="0.25">
      <c r="A464">
        <v>7</v>
      </c>
      <c r="B464" s="1" t="s">
        <v>443</v>
      </c>
      <c r="C464">
        <v>2</v>
      </c>
      <c r="D464" s="2">
        <v>45021.036805555559</v>
      </c>
      <c r="E464" s="2">
        <v>45021.134027777778</v>
      </c>
      <c r="F464" s="1" t="s">
        <v>24</v>
      </c>
      <c r="G464" s="1" t="s">
        <v>14</v>
      </c>
      <c r="H464" s="1" t="s">
        <v>15</v>
      </c>
      <c r="I464">
        <v>17.07</v>
      </c>
      <c r="J464" s="1" t="s">
        <v>38</v>
      </c>
      <c r="K464">
        <v>463</v>
      </c>
      <c r="L464" s="1" t="s">
        <v>30</v>
      </c>
      <c r="M464" s="1">
        <f>SUMIF('cocina'!A:A,sala[[#This Row],[Número de Orden]],'cocina'!K:K)</f>
        <v>93</v>
      </c>
      <c r="N464" s="2">
        <f>sala[[#This Row],[Hora de Salida]]</f>
        <v>45021.134027777778</v>
      </c>
      <c r="O464" s="3">
        <f>IF(sala[[#This Row],[Estado de la Mesa]]="Ocupada",sala[[#This Row],[Hora de Salida]]-sala[[#This Row],[Hora de Llegada]]+15/(24*60),sala[[#This Row],[Hora de Salida]]-sala[[#This Row],[Hora de Llegada]])</f>
        <v>0.10763888888565513</v>
      </c>
      <c r="P464" s="3">
        <f>SUMIF('cocina'!A:A,sala[[#This Row],[Número de Orden]],'cocina'!H:H)/(24*60)</f>
        <v>9.7222222222222224E-3</v>
      </c>
      <c r="Q464" s="3">
        <f>IF((sala[[#This Row],[Tiempo de Permanencia]]-sala[[#This Row],[Tiempo de Preparación]])&gt;0,sala[[#This Row],[Tiempo de Permanencia]]-sala[[#This Row],[Tiempo de Preparación]],0)</f>
        <v>9.7916666663432905E-2</v>
      </c>
      <c r="R464" s="10">
        <f>IF(sala[[#This Row],[Tiempo de degustación]]&gt;0,1,0)</f>
        <v>1</v>
      </c>
      <c r="S464" s="1" t="str">
        <f>WEEKDAY(sala[[#This Row],[Fecha de Factura]],11)&amp;". "&amp;TEXT(sala[[#This Row],[Fecha de Factura]],"dddd")</f>
        <v>3. miércoles</v>
      </c>
      <c r="T464" s="4">
        <f>SUMIF('cocina'!A:A,sala[[#This Row],[Número de Orden]],'cocina'!G:G)</f>
        <v>3</v>
      </c>
      <c r="U464" s="4">
        <f>sala[[#This Row],[Tiempo de Preparación]]*24</f>
        <v>0.23333333333333334</v>
      </c>
      <c r="V464">
        <f>sala[[#This Row],[Cobrada]]*sala[[#This Row],[Monto Total de la Cuenta]]</f>
        <v>93</v>
      </c>
      <c r="W464" s="4">
        <f>sala[[#This Row],[Tiempo de Permanencia]]*24</f>
        <v>2.5833333332557231</v>
      </c>
    </row>
    <row r="465" spans="1:23" x14ac:dyDescent="0.25">
      <c r="A465">
        <v>16</v>
      </c>
      <c r="B465" s="1" t="s">
        <v>113</v>
      </c>
      <c r="C465">
        <v>1</v>
      </c>
      <c r="D465" s="2">
        <v>45021.056250000001</v>
      </c>
      <c r="E465" s="2">
        <v>45021.193749999999</v>
      </c>
      <c r="F465" s="1" t="s">
        <v>32</v>
      </c>
      <c r="G465" s="1" t="s">
        <v>14</v>
      </c>
      <c r="H465" s="1" t="s">
        <v>25</v>
      </c>
      <c r="I465">
        <v>48.5</v>
      </c>
      <c r="J465" s="1" t="s">
        <v>16</v>
      </c>
      <c r="K465">
        <v>464</v>
      </c>
      <c r="L465" s="1" t="s">
        <v>57</v>
      </c>
      <c r="M465" s="1">
        <f>SUMIF('cocina'!A:A,sala[[#This Row],[Número de Orden]],'cocina'!K:K)</f>
        <v>154</v>
      </c>
      <c r="N465" s="2">
        <f>sala[[#This Row],[Hora de Salida]]</f>
        <v>45021.193749999999</v>
      </c>
      <c r="O465" s="3">
        <f>IF(sala[[#This Row],[Estado de la Mesa]]="Ocupada",sala[[#This Row],[Hora de Salida]]-sala[[#This Row],[Hora de Llegada]]+15/(24*60),sala[[#This Row],[Hora de Salida]]-sala[[#This Row],[Hora de Llegada]])</f>
        <v>0.13749999999708962</v>
      </c>
      <c r="P465" s="3">
        <f>SUMIF('cocina'!A:A,sala[[#This Row],[Número de Orden]],'cocina'!H:H)/(24*60)</f>
        <v>5.8333333333333334E-2</v>
      </c>
      <c r="Q465" s="3">
        <f>IF((sala[[#This Row],[Tiempo de Permanencia]]-sala[[#This Row],[Tiempo de Preparación]])&gt;0,sala[[#This Row],[Tiempo de Permanencia]]-sala[[#This Row],[Tiempo de Preparación]],0)</f>
        <v>7.9166666663756283E-2</v>
      </c>
      <c r="R465" s="10">
        <f>IF(sala[[#This Row],[Tiempo de degustación]]&gt;0,1,0)</f>
        <v>1</v>
      </c>
      <c r="S465" s="1" t="str">
        <f>WEEKDAY(sala[[#This Row],[Fecha de Factura]],11)&amp;". "&amp;TEXT(sala[[#This Row],[Fecha de Factura]],"dddd")</f>
        <v>3. miércoles</v>
      </c>
      <c r="T465" s="4">
        <f>SUMIF('cocina'!A:A,sala[[#This Row],[Número de Orden]],'cocina'!G:G)</f>
        <v>6</v>
      </c>
      <c r="U465" s="4">
        <f>sala[[#This Row],[Tiempo de Preparación]]*24</f>
        <v>1.4</v>
      </c>
      <c r="V465">
        <f>sala[[#This Row],[Cobrada]]*sala[[#This Row],[Monto Total de la Cuenta]]</f>
        <v>154</v>
      </c>
      <c r="W465" s="4">
        <f>sala[[#This Row],[Tiempo de Permanencia]]*24</f>
        <v>3.2999999999301508</v>
      </c>
    </row>
    <row r="466" spans="1:23" x14ac:dyDescent="0.25">
      <c r="A466">
        <v>4</v>
      </c>
      <c r="B466" s="1" t="s">
        <v>444</v>
      </c>
      <c r="C466">
        <v>2</v>
      </c>
      <c r="D466" s="2">
        <v>45021.049305555556</v>
      </c>
      <c r="E466" s="2">
        <v>45021.151388888888</v>
      </c>
      <c r="F466" s="1" t="s">
        <v>19</v>
      </c>
      <c r="G466" s="1" t="s">
        <v>14</v>
      </c>
      <c r="H466" s="1" t="s">
        <v>25</v>
      </c>
      <c r="I466">
        <v>44.9</v>
      </c>
      <c r="J466" s="1" t="s">
        <v>38</v>
      </c>
      <c r="K466">
        <v>465</v>
      </c>
      <c r="L466" s="1" t="s">
        <v>44</v>
      </c>
      <c r="M466" s="1">
        <f>SUMIF('cocina'!A:A,sala[[#This Row],[Número de Orden]],'cocina'!K:K)</f>
        <v>121</v>
      </c>
      <c r="N466" s="2">
        <f>sala[[#This Row],[Hora de Salida]]</f>
        <v>45021.151388888888</v>
      </c>
      <c r="O466" s="3">
        <f>IF(sala[[#This Row],[Estado de la Mesa]]="Ocupada",sala[[#This Row],[Hora de Salida]]-sala[[#This Row],[Hora de Llegada]]+15/(24*60),sala[[#This Row],[Hora de Salida]]-sala[[#This Row],[Hora de Llegada]])</f>
        <v>0.11249999999805975</v>
      </c>
      <c r="P466" s="3">
        <f>SUMIF('cocina'!A:A,sala[[#This Row],[Número de Orden]],'cocina'!H:H)/(24*60)</f>
        <v>4.1666666666666664E-2</v>
      </c>
      <c r="Q466" s="3">
        <f>IF((sala[[#This Row],[Tiempo de Permanencia]]-sala[[#This Row],[Tiempo de Preparación]])&gt;0,sala[[#This Row],[Tiempo de Permanencia]]-sala[[#This Row],[Tiempo de Preparación]],0)</f>
        <v>7.0833333331393078E-2</v>
      </c>
      <c r="R466" s="10">
        <f>IF(sala[[#This Row],[Tiempo de degustación]]&gt;0,1,0)</f>
        <v>1</v>
      </c>
      <c r="S466" s="1" t="str">
        <f>WEEKDAY(sala[[#This Row],[Fecha de Factura]],11)&amp;". "&amp;TEXT(sala[[#This Row],[Fecha de Factura]],"dddd")</f>
        <v>3. miércoles</v>
      </c>
      <c r="T466" s="4">
        <f>SUMIF('cocina'!A:A,sala[[#This Row],[Número de Orden]],'cocina'!G:G)</f>
        <v>5</v>
      </c>
      <c r="U466" s="4">
        <f>sala[[#This Row],[Tiempo de Preparación]]*24</f>
        <v>1</v>
      </c>
      <c r="V466">
        <f>sala[[#This Row],[Cobrada]]*sala[[#This Row],[Monto Total de la Cuenta]]</f>
        <v>121</v>
      </c>
      <c r="W466" s="4">
        <f>sala[[#This Row],[Tiempo de Permanencia]]*24</f>
        <v>2.6999999999534339</v>
      </c>
    </row>
    <row r="467" spans="1:23" x14ac:dyDescent="0.25">
      <c r="A467">
        <v>4</v>
      </c>
      <c r="B467" s="1" t="s">
        <v>445</v>
      </c>
      <c r="C467">
        <v>1</v>
      </c>
      <c r="D467" s="2">
        <v>45021.07916666667</v>
      </c>
      <c r="E467" s="2">
        <v>45021.180555555555</v>
      </c>
      <c r="F467" s="1" t="s">
        <v>19</v>
      </c>
      <c r="G467" s="1" t="s">
        <v>14</v>
      </c>
      <c r="H467" s="1" t="s">
        <v>25</v>
      </c>
      <c r="I467">
        <v>26.63</v>
      </c>
      <c r="J467" s="1" t="s">
        <v>26</v>
      </c>
      <c r="K467">
        <v>466</v>
      </c>
      <c r="L467" s="1" t="s">
        <v>42</v>
      </c>
      <c r="M467" s="1">
        <f>SUMIF('cocina'!A:A,sala[[#This Row],[Número de Orden]],'cocina'!K:K)</f>
        <v>140</v>
      </c>
      <c r="N467" s="2">
        <f>sala[[#This Row],[Hora de Salida]]</f>
        <v>45021.180555555555</v>
      </c>
      <c r="O467" s="3">
        <f>IF(sala[[#This Row],[Estado de la Mesa]]="Ocupada",sala[[#This Row],[Hora de Salida]]-sala[[#This Row],[Hora de Llegada]]+15/(24*60),sala[[#This Row],[Hora de Salida]]-sala[[#This Row],[Hora de Llegada]])</f>
        <v>0.101388888884685</v>
      </c>
      <c r="P467" s="3">
        <f>SUMIF('cocina'!A:A,sala[[#This Row],[Número de Orden]],'cocina'!H:H)/(24*60)</f>
        <v>0.10069444444444445</v>
      </c>
      <c r="Q467" s="3">
        <f>IF((sala[[#This Row],[Tiempo de Permanencia]]-sala[[#This Row],[Tiempo de Preparación]])&gt;0,sala[[#This Row],[Tiempo de Permanencia]]-sala[[#This Row],[Tiempo de Preparación]],0)</f>
        <v>6.9444444024055474E-4</v>
      </c>
      <c r="R467" s="10">
        <f>IF(sala[[#This Row],[Tiempo de degustación]]&gt;0,1,0)</f>
        <v>1</v>
      </c>
      <c r="S467" s="1" t="str">
        <f>WEEKDAY(sala[[#This Row],[Fecha de Factura]],11)&amp;". "&amp;TEXT(sala[[#This Row],[Fecha de Factura]],"dddd")</f>
        <v>3. miércoles</v>
      </c>
      <c r="T467" s="4">
        <f>SUMIF('cocina'!A:A,sala[[#This Row],[Número de Orden]],'cocina'!G:G)</f>
        <v>5</v>
      </c>
      <c r="U467" s="4">
        <f>sala[[#This Row],[Tiempo de Preparación]]*24</f>
        <v>2.416666666666667</v>
      </c>
      <c r="V467">
        <f>sala[[#This Row],[Cobrada]]*sala[[#This Row],[Monto Total de la Cuenta]]</f>
        <v>140</v>
      </c>
      <c r="W467" s="4">
        <f>sala[[#This Row],[Tiempo de Permanencia]]*24</f>
        <v>2.4333333332324401</v>
      </c>
    </row>
    <row r="468" spans="1:23" x14ac:dyDescent="0.25">
      <c r="A468">
        <v>15</v>
      </c>
      <c r="B468" s="1" t="s">
        <v>446</v>
      </c>
      <c r="C468">
        <v>3</v>
      </c>
      <c r="D468" s="2">
        <v>45021.112500000003</v>
      </c>
      <c r="E468" s="2">
        <v>45021.176388888889</v>
      </c>
      <c r="F468" s="1" t="s">
        <v>19</v>
      </c>
      <c r="G468" s="1" t="s">
        <v>14</v>
      </c>
      <c r="H468" s="1" t="s">
        <v>15</v>
      </c>
      <c r="I468">
        <v>42.31</v>
      </c>
      <c r="J468" s="1" t="s">
        <v>16</v>
      </c>
      <c r="K468">
        <v>467</v>
      </c>
      <c r="L468" s="1" t="s">
        <v>33</v>
      </c>
      <c r="M468" s="1">
        <f>SUMIF('cocina'!A:A,sala[[#This Row],[Número de Orden]],'cocina'!K:K)</f>
        <v>143</v>
      </c>
      <c r="N468" s="2">
        <f>sala[[#This Row],[Hora de Salida]]</f>
        <v>45021.176388888889</v>
      </c>
      <c r="O468" s="3">
        <f>IF(sala[[#This Row],[Estado de la Mesa]]="Ocupada",sala[[#This Row],[Hora de Salida]]-sala[[#This Row],[Hora de Llegada]]+15/(24*60),sala[[#This Row],[Hora de Salida]]-sala[[#This Row],[Hora de Llegada]])</f>
        <v>6.3888888886140194E-2</v>
      </c>
      <c r="P468" s="3">
        <f>SUMIF('cocina'!A:A,sala[[#This Row],[Número de Orden]],'cocina'!H:H)/(24*60)</f>
        <v>0.05</v>
      </c>
      <c r="Q468" s="3">
        <f>IF((sala[[#This Row],[Tiempo de Permanencia]]-sala[[#This Row],[Tiempo de Preparación]])&gt;0,sala[[#This Row],[Tiempo de Permanencia]]-sala[[#This Row],[Tiempo de Preparación]],0)</f>
        <v>1.3888888886140191E-2</v>
      </c>
      <c r="R468" s="10">
        <f>IF(sala[[#This Row],[Tiempo de degustación]]&gt;0,1,0)</f>
        <v>1</v>
      </c>
      <c r="S468" s="1" t="str">
        <f>WEEKDAY(sala[[#This Row],[Fecha de Factura]],11)&amp;". "&amp;TEXT(sala[[#This Row],[Fecha de Factura]],"dddd")</f>
        <v>3. miércoles</v>
      </c>
      <c r="T468" s="4">
        <f>SUMIF('cocina'!A:A,sala[[#This Row],[Número de Orden]],'cocina'!G:G)</f>
        <v>5</v>
      </c>
      <c r="U468" s="4">
        <f>sala[[#This Row],[Tiempo de Preparación]]*24</f>
        <v>1.2000000000000002</v>
      </c>
      <c r="V468">
        <f>sala[[#This Row],[Cobrada]]*sala[[#This Row],[Monto Total de la Cuenta]]</f>
        <v>143</v>
      </c>
      <c r="W468" s="4">
        <f>sala[[#This Row],[Tiempo de Permanencia]]*24</f>
        <v>1.5333333332673647</v>
      </c>
    </row>
    <row r="469" spans="1:23" x14ac:dyDescent="0.25">
      <c r="A469">
        <v>14</v>
      </c>
      <c r="B469" s="1" t="s">
        <v>447</v>
      </c>
      <c r="C469">
        <v>6</v>
      </c>
      <c r="D469" s="2">
        <v>45021.124305555553</v>
      </c>
      <c r="E469" s="2">
        <v>45021.239583333336</v>
      </c>
      <c r="F469" s="1" t="s">
        <v>24</v>
      </c>
      <c r="G469" s="1" t="s">
        <v>20</v>
      </c>
      <c r="H469" s="1" t="s">
        <v>25</v>
      </c>
      <c r="I469">
        <v>14.28</v>
      </c>
      <c r="J469" s="1" t="s">
        <v>16</v>
      </c>
      <c r="K469">
        <v>468</v>
      </c>
      <c r="L469" s="1" t="s">
        <v>69</v>
      </c>
      <c r="M469" s="1">
        <f>SUMIF('cocina'!A:A,sala[[#This Row],[Número de Orden]],'cocina'!K:K)</f>
        <v>106</v>
      </c>
      <c r="N469" s="2">
        <f>sala[[#This Row],[Hora de Salida]]</f>
        <v>45021.239583333336</v>
      </c>
      <c r="O469" s="3">
        <f>IF(sala[[#This Row],[Estado de la Mesa]]="Ocupada",sala[[#This Row],[Hora de Salida]]-sala[[#This Row],[Hora de Llegada]]+15/(24*60),sala[[#This Row],[Hora de Salida]]-sala[[#This Row],[Hora de Llegada]])</f>
        <v>0.11527777778246673</v>
      </c>
      <c r="P469" s="3">
        <f>SUMIF('cocina'!A:A,sala[[#This Row],[Número de Orden]],'cocina'!H:H)/(24*60)</f>
        <v>4.3749999999999997E-2</v>
      </c>
      <c r="Q469" s="3">
        <f>IF((sala[[#This Row],[Tiempo de Permanencia]]-sala[[#This Row],[Tiempo de Preparación]])&gt;0,sala[[#This Row],[Tiempo de Permanencia]]-sala[[#This Row],[Tiempo de Preparación]],0)</f>
        <v>7.1527777782466731E-2</v>
      </c>
      <c r="R469" s="10">
        <f>IF(sala[[#This Row],[Tiempo de degustación]]&gt;0,1,0)</f>
        <v>1</v>
      </c>
      <c r="S469" s="1" t="str">
        <f>WEEKDAY(sala[[#This Row],[Fecha de Factura]],11)&amp;". "&amp;TEXT(sala[[#This Row],[Fecha de Factura]],"dddd")</f>
        <v>3. miércoles</v>
      </c>
      <c r="T469" s="4">
        <f>SUMIF('cocina'!A:A,sala[[#This Row],[Número de Orden]],'cocina'!G:G)</f>
        <v>5</v>
      </c>
      <c r="U469" s="4">
        <f>sala[[#This Row],[Tiempo de Preparación]]*24</f>
        <v>1.0499999999999998</v>
      </c>
      <c r="V469">
        <f>sala[[#This Row],[Cobrada]]*sala[[#This Row],[Monto Total de la Cuenta]]</f>
        <v>106</v>
      </c>
      <c r="W469" s="4">
        <f>sala[[#This Row],[Tiempo de Permanencia]]*24</f>
        <v>2.7666666667792015</v>
      </c>
    </row>
    <row r="470" spans="1:23" x14ac:dyDescent="0.25">
      <c r="A470">
        <v>1</v>
      </c>
      <c r="B470" s="1" t="s">
        <v>448</v>
      </c>
      <c r="C470">
        <v>2</v>
      </c>
      <c r="D470" s="2">
        <v>45021.122916666667</v>
      </c>
      <c r="E470" s="2">
        <v>45021.223611111112</v>
      </c>
      <c r="F470" s="1" t="s">
        <v>19</v>
      </c>
      <c r="G470" s="1" t="s">
        <v>35</v>
      </c>
      <c r="H470" s="1" t="s">
        <v>25</v>
      </c>
      <c r="I470">
        <v>25.26</v>
      </c>
      <c r="J470" s="1" t="s">
        <v>16</v>
      </c>
      <c r="K470">
        <v>469</v>
      </c>
      <c r="L470" s="1" t="s">
        <v>22</v>
      </c>
      <c r="M470" s="1">
        <f>SUMIF('cocina'!A:A,sala[[#This Row],[Número de Orden]],'cocina'!K:K)</f>
        <v>137</v>
      </c>
      <c r="N470" s="2">
        <f>sala[[#This Row],[Hora de Salida]]</f>
        <v>45021.223611111112</v>
      </c>
      <c r="O470" s="3">
        <f>IF(sala[[#This Row],[Estado de la Mesa]]="Ocupada",sala[[#This Row],[Hora de Salida]]-sala[[#This Row],[Hora de Llegada]]+15/(24*60),sala[[#This Row],[Hora de Salida]]-sala[[#This Row],[Hora de Llegada]])</f>
        <v>0.10069444444525288</v>
      </c>
      <c r="P470" s="3">
        <f>SUMIF('cocina'!A:A,sala[[#This Row],[Número de Orden]],'cocina'!H:H)/(24*60)</f>
        <v>4.583333333333333E-2</v>
      </c>
      <c r="Q470" s="3">
        <f>IF((sala[[#This Row],[Tiempo de Permanencia]]-sala[[#This Row],[Tiempo de Preparación]])&gt;0,sala[[#This Row],[Tiempo de Permanencia]]-sala[[#This Row],[Tiempo de Preparación]],0)</f>
        <v>5.4861111111919554E-2</v>
      </c>
      <c r="R470" s="10">
        <f>IF(sala[[#This Row],[Tiempo de degustación]]&gt;0,1,0)</f>
        <v>1</v>
      </c>
      <c r="S470" s="1" t="str">
        <f>WEEKDAY(sala[[#This Row],[Fecha de Factura]],11)&amp;". "&amp;TEXT(sala[[#This Row],[Fecha de Factura]],"dddd")</f>
        <v>3. miércoles</v>
      </c>
      <c r="T470" s="4">
        <f>SUMIF('cocina'!A:A,sala[[#This Row],[Número de Orden]],'cocina'!G:G)</f>
        <v>4</v>
      </c>
      <c r="U470" s="4">
        <f>sala[[#This Row],[Tiempo de Preparación]]*24</f>
        <v>1.0999999999999999</v>
      </c>
      <c r="V470">
        <f>sala[[#This Row],[Cobrada]]*sala[[#This Row],[Monto Total de la Cuenta]]</f>
        <v>137</v>
      </c>
      <c r="W470" s="4">
        <f>sala[[#This Row],[Tiempo de Permanencia]]*24</f>
        <v>2.4166666666860692</v>
      </c>
    </row>
    <row r="471" spans="1:23" x14ac:dyDescent="0.25">
      <c r="A471">
        <v>17</v>
      </c>
      <c r="B471" s="1" t="s">
        <v>449</v>
      </c>
      <c r="C471">
        <v>3</v>
      </c>
      <c r="D471" s="2">
        <v>45021.070138888892</v>
      </c>
      <c r="E471" s="2">
        <v>45021.178472222222</v>
      </c>
      <c r="F471" s="1" t="s">
        <v>32</v>
      </c>
      <c r="G471" s="1" t="s">
        <v>14</v>
      </c>
      <c r="H471" s="1" t="s">
        <v>25</v>
      </c>
      <c r="I471">
        <v>47.46</v>
      </c>
      <c r="J471" s="1" t="s">
        <v>38</v>
      </c>
      <c r="K471">
        <v>470</v>
      </c>
      <c r="L471" s="1" t="s">
        <v>44</v>
      </c>
      <c r="M471" s="1">
        <f>SUMIF('cocina'!A:A,sala[[#This Row],[Número de Orden]],'cocina'!K:K)</f>
        <v>78</v>
      </c>
      <c r="N471" s="2">
        <f>sala[[#This Row],[Hora de Salida]]</f>
        <v>45021.178472222222</v>
      </c>
      <c r="O471" s="3">
        <f>IF(sala[[#This Row],[Estado de la Mesa]]="Ocupada",sala[[#This Row],[Hora de Salida]]-sala[[#This Row],[Hora de Llegada]]+15/(24*60),sala[[#This Row],[Hora de Salida]]-sala[[#This Row],[Hora de Llegada]])</f>
        <v>0.11874999999660456</v>
      </c>
      <c r="P471" s="3">
        <f>SUMIF('cocina'!A:A,sala[[#This Row],[Número de Orden]],'cocina'!H:H)/(24*60)</f>
        <v>0.05</v>
      </c>
      <c r="Q471" s="3">
        <f>IF((sala[[#This Row],[Tiempo de Permanencia]]-sala[[#This Row],[Tiempo de Preparación]])&gt;0,sala[[#This Row],[Tiempo de Permanencia]]-sala[[#This Row],[Tiempo de Preparación]],0)</f>
        <v>6.8749999996604555E-2</v>
      </c>
      <c r="R471" s="10">
        <f>IF(sala[[#This Row],[Tiempo de degustación]]&gt;0,1,0)</f>
        <v>1</v>
      </c>
      <c r="S471" s="1" t="str">
        <f>WEEKDAY(sala[[#This Row],[Fecha de Factura]],11)&amp;". "&amp;TEXT(sala[[#This Row],[Fecha de Factura]],"dddd")</f>
        <v>3. miércoles</v>
      </c>
      <c r="T471" s="4">
        <f>SUMIF('cocina'!A:A,sala[[#This Row],[Número de Orden]],'cocina'!G:G)</f>
        <v>4</v>
      </c>
      <c r="U471" s="4">
        <f>sala[[#This Row],[Tiempo de Preparación]]*24</f>
        <v>1.2000000000000002</v>
      </c>
      <c r="V471">
        <f>sala[[#This Row],[Cobrada]]*sala[[#This Row],[Monto Total de la Cuenta]]</f>
        <v>78</v>
      </c>
      <c r="W471" s="4">
        <f>sala[[#This Row],[Tiempo de Permanencia]]*24</f>
        <v>2.8499999999185093</v>
      </c>
    </row>
    <row r="472" spans="1:23" x14ac:dyDescent="0.25">
      <c r="A472">
        <v>7</v>
      </c>
      <c r="B472" s="1" t="s">
        <v>450</v>
      </c>
      <c r="C472">
        <v>6</v>
      </c>
      <c r="D472" s="2">
        <v>45021.15</v>
      </c>
      <c r="E472" s="2">
        <v>45021.234722222223</v>
      </c>
      <c r="F472" s="1" t="s">
        <v>32</v>
      </c>
      <c r="G472" s="1" t="s">
        <v>20</v>
      </c>
      <c r="H472" s="1" t="s">
        <v>15</v>
      </c>
      <c r="I472">
        <v>28.49</v>
      </c>
      <c r="J472" s="1" t="s">
        <v>16</v>
      </c>
      <c r="K472">
        <v>471</v>
      </c>
      <c r="L472" s="1" t="s">
        <v>33</v>
      </c>
      <c r="M472" s="1">
        <f>SUMIF('cocina'!A:A,sala[[#This Row],[Número de Orden]],'cocina'!K:K)</f>
        <v>105</v>
      </c>
      <c r="N472" s="2">
        <f>sala[[#This Row],[Hora de Salida]]</f>
        <v>45021.234722222223</v>
      </c>
      <c r="O472" s="3">
        <f>IF(sala[[#This Row],[Estado de la Mesa]]="Ocupada",sala[[#This Row],[Hora de Salida]]-sala[[#This Row],[Hora de Llegada]]+15/(24*60),sala[[#This Row],[Hora de Salida]]-sala[[#This Row],[Hora de Llegada]])</f>
        <v>8.4722222221898846E-2</v>
      </c>
      <c r="P472" s="3">
        <f>SUMIF('cocina'!A:A,sala[[#This Row],[Número de Orden]],'cocina'!H:H)/(24*60)</f>
        <v>3.9583333333333331E-2</v>
      </c>
      <c r="Q472" s="3">
        <f>IF((sala[[#This Row],[Tiempo de Permanencia]]-sala[[#This Row],[Tiempo de Preparación]])&gt;0,sala[[#This Row],[Tiempo de Permanencia]]-sala[[#This Row],[Tiempo de Preparación]],0)</f>
        <v>4.5138888888565515E-2</v>
      </c>
      <c r="R472" s="10">
        <f>IF(sala[[#This Row],[Tiempo de degustación]]&gt;0,1,0)</f>
        <v>1</v>
      </c>
      <c r="S472" s="1" t="str">
        <f>WEEKDAY(sala[[#This Row],[Fecha de Factura]],11)&amp;". "&amp;TEXT(sala[[#This Row],[Fecha de Factura]],"dddd")</f>
        <v>3. miércoles</v>
      </c>
      <c r="T472" s="4">
        <f>SUMIF('cocina'!A:A,sala[[#This Row],[Número de Orden]],'cocina'!G:G)</f>
        <v>3</v>
      </c>
      <c r="U472" s="4">
        <f>sala[[#This Row],[Tiempo de Preparación]]*24</f>
        <v>0.95</v>
      </c>
      <c r="V472">
        <f>sala[[#This Row],[Cobrada]]*sala[[#This Row],[Monto Total de la Cuenta]]</f>
        <v>105</v>
      </c>
      <c r="W472" s="4">
        <f>sala[[#This Row],[Tiempo de Permanencia]]*24</f>
        <v>2.0333333333255723</v>
      </c>
    </row>
    <row r="473" spans="1:23" x14ac:dyDescent="0.25">
      <c r="A473">
        <v>20</v>
      </c>
      <c r="B473" s="1" t="s">
        <v>451</v>
      </c>
      <c r="C473">
        <v>2</v>
      </c>
      <c r="D473" s="2">
        <v>45021.164583333331</v>
      </c>
      <c r="E473" s="2">
        <v>45021.286111111112</v>
      </c>
      <c r="F473" s="1" t="s">
        <v>24</v>
      </c>
      <c r="G473" s="1" t="s">
        <v>14</v>
      </c>
      <c r="H473" s="1" t="s">
        <v>21</v>
      </c>
      <c r="I473">
        <v>36.79</v>
      </c>
      <c r="J473" s="1" t="s">
        <v>38</v>
      </c>
      <c r="K473">
        <v>472</v>
      </c>
      <c r="L473" s="1" t="s">
        <v>44</v>
      </c>
      <c r="M473" s="1">
        <f>SUMIF('cocina'!A:A,sala[[#This Row],[Número de Orden]],'cocina'!K:K)</f>
        <v>114</v>
      </c>
      <c r="N473" s="2">
        <f>sala[[#This Row],[Hora de Salida]]</f>
        <v>45021.286111111112</v>
      </c>
      <c r="O473" s="3">
        <f>IF(sala[[#This Row],[Estado de la Mesa]]="Ocupada",sala[[#This Row],[Hora de Salida]]-sala[[#This Row],[Hora de Llegada]]+15/(24*60),sala[[#This Row],[Hora de Salida]]-sala[[#This Row],[Hora de Llegada]])</f>
        <v>0.13194444444767819</v>
      </c>
      <c r="P473" s="3">
        <f>SUMIF('cocina'!A:A,sala[[#This Row],[Número de Orden]],'cocina'!H:H)/(24*60)</f>
        <v>5.0694444444444445E-2</v>
      </c>
      <c r="Q473" s="3">
        <f>IF((sala[[#This Row],[Tiempo de Permanencia]]-sala[[#This Row],[Tiempo de Preparación]])&gt;0,sala[[#This Row],[Tiempo de Permanencia]]-sala[[#This Row],[Tiempo de Preparación]],0)</f>
        <v>8.1250000003233749E-2</v>
      </c>
      <c r="R473" s="10">
        <f>IF(sala[[#This Row],[Tiempo de degustación]]&gt;0,1,0)</f>
        <v>1</v>
      </c>
      <c r="S473" s="1" t="str">
        <f>WEEKDAY(sala[[#This Row],[Fecha de Factura]],11)&amp;". "&amp;TEXT(sala[[#This Row],[Fecha de Factura]],"dddd")</f>
        <v>3. miércoles</v>
      </c>
      <c r="T473" s="4">
        <f>SUMIF('cocina'!A:A,sala[[#This Row],[Número de Orden]],'cocina'!G:G)</f>
        <v>4</v>
      </c>
      <c r="U473" s="4">
        <f>sala[[#This Row],[Tiempo de Preparación]]*24</f>
        <v>1.2166666666666668</v>
      </c>
      <c r="V473">
        <f>sala[[#This Row],[Cobrada]]*sala[[#This Row],[Monto Total de la Cuenta]]</f>
        <v>114</v>
      </c>
      <c r="W473" s="4">
        <f>sala[[#This Row],[Tiempo de Permanencia]]*24</f>
        <v>3.1666666667442769</v>
      </c>
    </row>
    <row r="474" spans="1:23" x14ac:dyDescent="0.25">
      <c r="A474">
        <v>13</v>
      </c>
      <c r="B474" s="1" t="s">
        <v>452</v>
      </c>
      <c r="C474">
        <v>4</v>
      </c>
      <c r="D474" s="2">
        <v>45022.15</v>
      </c>
      <c r="E474" s="2">
        <v>45022.294444444444</v>
      </c>
      <c r="F474" s="1" t="s">
        <v>24</v>
      </c>
      <c r="G474" s="1" t="s">
        <v>14</v>
      </c>
      <c r="H474" s="1" t="s">
        <v>15</v>
      </c>
      <c r="I474">
        <v>15.63</v>
      </c>
      <c r="J474" s="1" t="s">
        <v>38</v>
      </c>
      <c r="K474">
        <v>473</v>
      </c>
      <c r="L474" s="1" t="s">
        <v>30</v>
      </c>
      <c r="M474" s="1">
        <f>SUMIF('cocina'!A:A,sala[[#This Row],[Número de Orden]],'cocina'!K:K)</f>
        <v>79</v>
      </c>
      <c r="N474" s="2">
        <f>sala[[#This Row],[Hora de Salida]]</f>
        <v>45022.294444444444</v>
      </c>
      <c r="O474" s="3">
        <f>IF(sala[[#This Row],[Estado de la Mesa]]="Ocupada",sala[[#This Row],[Hora de Salida]]-sala[[#This Row],[Hora de Llegada]]+15/(24*60),sala[[#This Row],[Hora de Salida]]-sala[[#This Row],[Hora de Llegada]])</f>
        <v>0.15486111110900916</v>
      </c>
      <c r="P474" s="3">
        <f>SUMIF('cocina'!A:A,sala[[#This Row],[Número de Orden]],'cocina'!H:H)/(24*60)</f>
        <v>4.2361111111111113E-2</v>
      </c>
      <c r="Q474" s="3">
        <f>IF((sala[[#This Row],[Tiempo de Permanencia]]-sala[[#This Row],[Tiempo de Preparación]])&gt;0,sala[[#This Row],[Tiempo de Permanencia]]-sala[[#This Row],[Tiempo de Preparación]],0)</f>
        <v>0.11249999999789805</v>
      </c>
      <c r="R474" s="10">
        <f>IF(sala[[#This Row],[Tiempo de degustación]]&gt;0,1,0)</f>
        <v>1</v>
      </c>
      <c r="S474" s="1" t="str">
        <f>WEEKDAY(sala[[#This Row],[Fecha de Factura]],11)&amp;". "&amp;TEXT(sala[[#This Row],[Fecha de Factura]],"dddd")</f>
        <v>4. jueves</v>
      </c>
      <c r="T474" s="4">
        <f>SUMIF('cocina'!A:A,sala[[#This Row],[Número de Orden]],'cocina'!G:G)</f>
        <v>3</v>
      </c>
      <c r="U474" s="4">
        <f>sala[[#This Row],[Tiempo de Preparación]]*24</f>
        <v>1.0166666666666666</v>
      </c>
      <c r="V474">
        <f>sala[[#This Row],[Cobrada]]*sala[[#This Row],[Monto Total de la Cuenta]]</f>
        <v>79</v>
      </c>
      <c r="W474" s="4">
        <f>sala[[#This Row],[Tiempo de Permanencia]]*24</f>
        <v>3.71666666661622</v>
      </c>
    </row>
    <row r="475" spans="1:23" x14ac:dyDescent="0.25">
      <c r="A475">
        <v>2</v>
      </c>
      <c r="B475" s="1" t="s">
        <v>453</v>
      </c>
      <c r="C475">
        <v>6</v>
      </c>
      <c r="D475" s="2">
        <v>45022.077777777777</v>
      </c>
      <c r="E475" s="2">
        <v>45022.147222222222</v>
      </c>
      <c r="F475" s="1" t="s">
        <v>32</v>
      </c>
      <c r="G475" s="1" t="s">
        <v>14</v>
      </c>
      <c r="H475" s="1" t="s">
        <v>25</v>
      </c>
      <c r="I475">
        <v>21.66</v>
      </c>
      <c r="J475" s="1" t="s">
        <v>26</v>
      </c>
      <c r="K475">
        <v>474</v>
      </c>
      <c r="L475" s="1" t="s">
        <v>33</v>
      </c>
      <c r="M475" s="1">
        <f>SUMIF('cocina'!A:A,sala[[#This Row],[Número de Orden]],'cocina'!K:K)</f>
        <v>178</v>
      </c>
      <c r="N475" s="2">
        <f>sala[[#This Row],[Hora de Salida]]</f>
        <v>45022.147222222222</v>
      </c>
      <c r="O475" s="3">
        <f>IF(sala[[#This Row],[Estado de la Mesa]]="Ocupada",sala[[#This Row],[Hora de Salida]]-sala[[#This Row],[Hora de Llegada]]+15/(24*60),sala[[#This Row],[Hora de Salida]]-sala[[#This Row],[Hora de Llegada]])</f>
        <v>6.9444444445252884E-2</v>
      </c>
      <c r="P475" s="3">
        <f>SUMIF('cocina'!A:A,sala[[#This Row],[Número de Orden]],'cocina'!H:H)/(24*60)</f>
        <v>0.11180555555555556</v>
      </c>
      <c r="Q475" s="3">
        <f>IF((sala[[#This Row],[Tiempo de Permanencia]]-sala[[#This Row],[Tiempo de Preparación]])&gt;0,sala[[#This Row],[Tiempo de Permanencia]]-sala[[#This Row],[Tiempo de Preparación]],0)</f>
        <v>0</v>
      </c>
      <c r="R475" s="10">
        <f>IF(sala[[#This Row],[Tiempo de degustación]]&gt;0,1,0)</f>
        <v>0</v>
      </c>
      <c r="S475" s="1" t="str">
        <f>WEEKDAY(sala[[#This Row],[Fecha de Factura]],11)&amp;". "&amp;TEXT(sala[[#This Row],[Fecha de Factura]],"dddd")</f>
        <v>4. jueves</v>
      </c>
      <c r="T475" s="4">
        <f>SUMIF('cocina'!A:A,sala[[#This Row],[Número de Orden]],'cocina'!G:G)</f>
        <v>6</v>
      </c>
      <c r="U475" s="4">
        <f>sala[[#This Row],[Tiempo de Preparación]]*24</f>
        <v>2.6833333333333336</v>
      </c>
      <c r="V475">
        <f>sala[[#This Row],[Cobrada]]*sala[[#This Row],[Monto Total de la Cuenta]]</f>
        <v>0</v>
      </c>
      <c r="W475" s="4">
        <f>sala[[#This Row],[Tiempo de Permanencia]]*24</f>
        <v>1.6666666666860692</v>
      </c>
    </row>
    <row r="476" spans="1:23" x14ac:dyDescent="0.25">
      <c r="A476">
        <v>18</v>
      </c>
      <c r="B476" s="1" t="s">
        <v>360</v>
      </c>
      <c r="C476">
        <v>4</v>
      </c>
      <c r="D476" s="2">
        <v>45022.136805555558</v>
      </c>
      <c r="E476" s="2">
        <v>45022.243055555555</v>
      </c>
      <c r="F476" s="1" t="s">
        <v>29</v>
      </c>
      <c r="G476" s="1" t="s">
        <v>35</v>
      </c>
      <c r="H476" s="1" t="s">
        <v>15</v>
      </c>
      <c r="I476">
        <v>19.55</v>
      </c>
      <c r="J476" s="1" t="s">
        <v>38</v>
      </c>
      <c r="K476">
        <v>475</v>
      </c>
      <c r="L476" s="1" t="s">
        <v>30</v>
      </c>
      <c r="M476" s="1">
        <f>SUMIF('cocina'!A:A,sala[[#This Row],[Número de Orden]],'cocina'!K:K)</f>
        <v>174</v>
      </c>
      <c r="N476" s="2">
        <f>sala[[#This Row],[Hora de Salida]]</f>
        <v>45022.243055555555</v>
      </c>
      <c r="O476" s="3">
        <f>IF(sala[[#This Row],[Estado de la Mesa]]="Ocupada",sala[[#This Row],[Hora de Salida]]-sala[[#This Row],[Hora de Llegada]]+15/(24*60),sala[[#This Row],[Hora de Salida]]-sala[[#This Row],[Hora de Llegada]])</f>
        <v>0.11666666666375629</v>
      </c>
      <c r="P476" s="3">
        <f>SUMIF('cocina'!A:A,sala[[#This Row],[Número de Orden]],'cocina'!H:H)/(24*60)</f>
        <v>2.4305555555555556E-2</v>
      </c>
      <c r="Q476" s="3">
        <f>IF((sala[[#This Row],[Tiempo de Permanencia]]-sala[[#This Row],[Tiempo de Preparación]])&gt;0,sala[[#This Row],[Tiempo de Permanencia]]-sala[[#This Row],[Tiempo de Preparación]],0)</f>
        <v>9.2361111108200736E-2</v>
      </c>
      <c r="R476" s="10">
        <f>IF(sala[[#This Row],[Tiempo de degustación]]&gt;0,1,0)</f>
        <v>1</v>
      </c>
      <c r="S476" s="1" t="str">
        <f>WEEKDAY(sala[[#This Row],[Fecha de Factura]],11)&amp;". "&amp;TEXT(sala[[#This Row],[Fecha de Factura]],"dddd")</f>
        <v>4. jueves</v>
      </c>
      <c r="T476" s="4">
        <f>SUMIF('cocina'!A:A,sala[[#This Row],[Número de Orden]],'cocina'!G:G)</f>
        <v>6</v>
      </c>
      <c r="U476" s="4">
        <f>sala[[#This Row],[Tiempo de Preparación]]*24</f>
        <v>0.58333333333333337</v>
      </c>
      <c r="V476">
        <f>sala[[#This Row],[Cobrada]]*sala[[#This Row],[Monto Total de la Cuenta]]</f>
        <v>174</v>
      </c>
      <c r="W476" s="4">
        <f>sala[[#This Row],[Tiempo de Permanencia]]*24</f>
        <v>2.7999999999301508</v>
      </c>
    </row>
    <row r="477" spans="1:23" x14ac:dyDescent="0.25">
      <c r="A477">
        <v>13</v>
      </c>
      <c r="B477" s="1" t="s">
        <v>454</v>
      </c>
      <c r="C477">
        <v>2</v>
      </c>
      <c r="D477" s="2">
        <v>45022.002083333333</v>
      </c>
      <c r="E477" s="2">
        <v>45022.074305555558</v>
      </c>
      <c r="F477" s="1" t="s">
        <v>13</v>
      </c>
      <c r="G477" s="1" t="s">
        <v>20</v>
      </c>
      <c r="H477" s="1" t="s">
        <v>15</v>
      </c>
      <c r="I477">
        <v>43.53</v>
      </c>
      <c r="J477" s="1" t="s">
        <v>38</v>
      </c>
      <c r="K477">
        <v>476</v>
      </c>
      <c r="L477" s="1" t="s">
        <v>30</v>
      </c>
      <c r="M477" s="1">
        <f>SUMIF('cocina'!A:A,sala[[#This Row],[Número de Orden]],'cocina'!K:K)</f>
        <v>218</v>
      </c>
      <c r="N477" s="2">
        <f>sala[[#This Row],[Hora de Salida]]</f>
        <v>45022.074305555558</v>
      </c>
      <c r="O477" s="3">
        <f>IF(sala[[#This Row],[Estado de la Mesa]]="Ocupada",sala[[#This Row],[Hora de Salida]]-sala[[#This Row],[Hora de Llegada]]+15/(24*60),sala[[#This Row],[Hora de Salida]]-sala[[#This Row],[Hora de Llegada]])</f>
        <v>8.2638888891475901E-2</v>
      </c>
      <c r="P477" s="3">
        <f>SUMIF('cocina'!A:A,sala[[#This Row],[Número de Orden]],'cocina'!H:H)/(24*60)</f>
        <v>7.9861111111111105E-2</v>
      </c>
      <c r="Q477" s="3">
        <f>IF((sala[[#This Row],[Tiempo de Permanencia]]-sala[[#This Row],[Tiempo de Preparación]])&gt;0,sala[[#This Row],[Tiempo de Permanencia]]-sala[[#This Row],[Tiempo de Preparación]],0)</f>
        <v>2.7777777803647957E-3</v>
      </c>
      <c r="R477" s="10">
        <f>IF(sala[[#This Row],[Tiempo de degustación]]&gt;0,1,0)</f>
        <v>1</v>
      </c>
      <c r="S477" s="1" t="str">
        <f>WEEKDAY(sala[[#This Row],[Fecha de Factura]],11)&amp;". "&amp;TEXT(sala[[#This Row],[Fecha de Factura]],"dddd")</f>
        <v>4. jueves</v>
      </c>
      <c r="T477" s="4">
        <f>SUMIF('cocina'!A:A,sala[[#This Row],[Número de Orden]],'cocina'!G:G)</f>
        <v>7</v>
      </c>
      <c r="U477" s="4">
        <f>sala[[#This Row],[Tiempo de Preparación]]*24</f>
        <v>1.9166666666666665</v>
      </c>
      <c r="V477">
        <f>sala[[#This Row],[Cobrada]]*sala[[#This Row],[Monto Total de la Cuenta]]</f>
        <v>218</v>
      </c>
      <c r="W477" s="4">
        <f>sala[[#This Row],[Tiempo de Permanencia]]*24</f>
        <v>1.9833333333954215</v>
      </c>
    </row>
    <row r="478" spans="1:23" x14ac:dyDescent="0.25">
      <c r="A478">
        <v>8</v>
      </c>
      <c r="B478" s="1" t="s">
        <v>455</v>
      </c>
      <c r="C478">
        <v>6</v>
      </c>
      <c r="D478" s="2">
        <v>45022.068749999999</v>
      </c>
      <c r="E478" s="2">
        <v>45022.123611111114</v>
      </c>
      <c r="F478" s="1" t="s">
        <v>32</v>
      </c>
      <c r="G478" s="1" t="s">
        <v>20</v>
      </c>
      <c r="H478" s="1" t="s">
        <v>25</v>
      </c>
      <c r="I478">
        <v>33.85</v>
      </c>
      <c r="J478" s="1" t="s">
        <v>16</v>
      </c>
      <c r="K478">
        <v>477</v>
      </c>
      <c r="L478" s="1" t="s">
        <v>22</v>
      </c>
      <c r="M478" s="1">
        <f>SUMIF('cocina'!A:A,sala[[#This Row],[Número de Orden]],'cocina'!K:K)</f>
        <v>204</v>
      </c>
      <c r="N478" s="2">
        <f>sala[[#This Row],[Hora de Salida]]</f>
        <v>45022.123611111114</v>
      </c>
      <c r="O478" s="3">
        <f>IF(sala[[#This Row],[Estado de la Mesa]]="Ocupada",sala[[#This Row],[Hora de Salida]]-sala[[#This Row],[Hora de Llegada]]+15/(24*60),sala[[#This Row],[Hora de Salida]]-sala[[#This Row],[Hora de Llegada]])</f>
        <v>5.4861111115314998E-2</v>
      </c>
      <c r="P478" s="3">
        <f>SUMIF('cocina'!A:A,sala[[#This Row],[Número de Orden]],'cocina'!H:H)/(24*60)</f>
        <v>7.9861111111111105E-2</v>
      </c>
      <c r="Q478" s="3">
        <f>IF((sala[[#This Row],[Tiempo de Permanencia]]-sala[[#This Row],[Tiempo de Preparación]])&gt;0,sala[[#This Row],[Tiempo de Permanencia]]-sala[[#This Row],[Tiempo de Preparación]],0)</f>
        <v>0</v>
      </c>
      <c r="R478" s="10">
        <f>IF(sala[[#This Row],[Tiempo de degustación]]&gt;0,1,0)</f>
        <v>0</v>
      </c>
      <c r="S478" s="1" t="str">
        <f>WEEKDAY(sala[[#This Row],[Fecha de Factura]],11)&amp;". "&amp;TEXT(sala[[#This Row],[Fecha de Factura]],"dddd")</f>
        <v>4. jueves</v>
      </c>
      <c r="T478" s="4">
        <f>SUMIF('cocina'!A:A,sala[[#This Row],[Número de Orden]],'cocina'!G:G)</f>
        <v>8</v>
      </c>
      <c r="U478" s="4">
        <f>sala[[#This Row],[Tiempo de Preparación]]*24</f>
        <v>1.9166666666666665</v>
      </c>
      <c r="V478">
        <f>sala[[#This Row],[Cobrada]]*sala[[#This Row],[Monto Total de la Cuenta]]</f>
        <v>0</v>
      </c>
      <c r="W478" s="4">
        <f>sala[[#This Row],[Tiempo de Permanencia]]*24</f>
        <v>1.3166666667675599</v>
      </c>
    </row>
    <row r="479" spans="1:23" x14ac:dyDescent="0.25">
      <c r="A479">
        <v>7</v>
      </c>
      <c r="B479" s="1" t="s">
        <v>143</v>
      </c>
      <c r="C479">
        <v>5</v>
      </c>
      <c r="D479" s="2">
        <v>45022.000694444447</v>
      </c>
      <c r="E479" s="2">
        <v>45022.144444444442</v>
      </c>
      <c r="F479" s="1" t="s">
        <v>19</v>
      </c>
      <c r="G479" s="1" t="s">
        <v>14</v>
      </c>
      <c r="H479" s="1" t="s">
        <v>21</v>
      </c>
      <c r="I479">
        <v>32.78</v>
      </c>
      <c r="J479" s="1" t="s">
        <v>38</v>
      </c>
      <c r="K479">
        <v>478</v>
      </c>
      <c r="L479" s="1" t="s">
        <v>42</v>
      </c>
      <c r="M479" s="1">
        <f>SUMIF('cocina'!A:A,sala[[#This Row],[Número de Orden]],'cocina'!K:K)</f>
        <v>118</v>
      </c>
      <c r="N479" s="2">
        <f>sala[[#This Row],[Hora de Salida]]</f>
        <v>45022.144444444442</v>
      </c>
      <c r="O479" s="3">
        <f>IF(sala[[#This Row],[Estado de la Mesa]]="Ocupada",sala[[#This Row],[Hora de Salida]]-sala[[#This Row],[Hora de Llegada]]+15/(24*60),sala[[#This Row],[Hora de Salida]]-sala[[#This Row],[Hora de Llegada]])</f>
        <v>0.15416666666230108</v>
      </c>
      <c r="P479" s="3">
        <f>SUMIF('cocina'!A:A,sala[[#This Row],[Número de Orden]],'cocina'!H:H)/(24*60)</f>
        <v>6.25E-2</v>
      </c>
      <c r="Q479" s="3">
        <f>IF((sala[[#This Row],[Tiempo de Permanencia]]-sala[[#This Row],[Tiempo de Preparación]])&gt;0,sala[[#This Row],[Tiempo de Permanencia]]-sala[[#This Row],[Tiempo de Preparación]],0)</f>
        <v>9.1666666662301083E-2</v>
      </c>
      <c r="R479" s="10">
        <f>IF(sala[[#This Row],[Tiempo de degustación]]&gt;0,1,0)</f>
        <v>1</v>
      </c>
      <c r="S479" s="1" t="str">
        <f>WEEKDAY(sala[[#This Row],[Fecha de Factura]],11)&amp;". "&amp;TEXT(sala[[#This Row],[Fecha de Factura]],"dddd")</f>
        <v>4. jueves</v>
      </c>
      <c r="T479" s="4">
        <f>SUMIF('cocina'!A:A,sala[[#This Row],[Número de Orden]],'cocina'!G:G)</f>
        <v>4</v>
      </c>
      <c r="U479" s="4">
        <f>sala[[#This Row],[Tiempo de Preparación]]*24</f>
        <v>1.5</v>
      </c>
      <c r="V479">
        <f>sala[[#This Row],[Cobrada]]*sala[[#This Row],[Monto Total de la Cuenta]]</f>
        <v>118</v>
      </c>
      <c r="W479" s="4">
        <f>sala[[#This Row],[Tiempo de Permanencia]]*24</f>
        <v>3.6999999998952262</v>
      </c>
    </row>
    <row r="480" spans="1:23" x14ac:dyDescent="0.25">
      <c r="A480">
        <v>1</v>
      </c>
      <c r="B480" s="1" t="s">
        <v>94</v>
      </c>
      <c r="C480">
        <v>3</v>
      </c>
      <c r="D480" s="2">
        <v>45022.029166666667</v>
      </c>
      <c r="E480" s="2">
        <v>45022.1875</v>
      </c>
      <c r="F480" s="1" t="s">
        <v>13</v>
      </c>
      <c r="G480" s="1" t="s">
        <v>14</v>
      </c>
      <c r="H480" s="1" t="s">
        <v>15</v>
      </c>
      <c r="I480">
        <v>39.58</v>
      </c>
      <c r="J480" s="1" t="s">
        <v>16</v>
      </c>
      <c r="K480">
        <v>479</v>
      </c>
      <c r="L480" s="1" t="s">
        <v>69</v>
      </c>
      <c r="M480" s="1">
        <f>SUMIF('cocina'!A:A,sala[[#This Row],[Número de Orden]],'cocina'!K:K)</f>
        <v>52</v>
      </c>
      <c r="N480" s="2">
        <f>sala[[#This Row],[Hora de Salida]]</f>
        <v>45022.1875</v>
      </c>
      <c r="O480" s="3">
        <f>IF(sala[[#This Row],[Estado de la Mesa]]="Ocupada",sala[[#This Row],[Hora de Salida]]-sala[[#This Row],[Hora de Llegada]]+15/(24*60),sala[[#This Row],[Hora de Salida]]-sala[[#This Row],[Hora de Llegada]])</f>
        <v>0.15833333333284827</v>
      </c>
      <c r="P480" s="3">
        <f>SUMIF('cocina'!A:A,sala[[#This Row],[Número de Orden]],'cocina'!H:H)/(24*60)</f>
        <v>5.7638888888888892E-2</v>
      </c>
      <c r="Q480" s="3">
        <f>IF((sala[[#This Row],[Tiempo de Permanencia]]-sala[[#This Row],[Tiempo de Preparación]])&gt;0,sala[[#This Row],[Tiempo de Permanencia]]-sala[[#This Row],[Tiempo de Preparación]],0)</f>
        <v>0.10069444444395938</v>
      </c>
      <c r="R480" s="10">
        <f>IF(sala[[#This Row],[Tiempo de degustación]]&gt;0,1,0)</f>
        <v>1</v>
      </c>
      <c r="S480" s="1" t="str">
        <f>WEEKDAY(sala[[#This Row],[Fecha de Factura]],11)&amp;". "&amp;TEXT(sala[[#This Row],[Fecha de Factura]],"dddd")</f>
        <v>4. jueves</v>
      </c>
      <c r="T480" s="4">
        <f>SUMIF('cocina'!A:A,sala[[#This Row],[Número de Orden]],'cocina'!G:G)</f>
        <v>2</v>
      </c>
      <c r="U480" s="4">
        <f>sala[[#This Row],[Tiempo de Preparación]]*24</f>
        <v>1.3833333333333333</v>
      </c>
      <c r="V480">
        <f>sala[[#This Row],[Cobrada]]*sala[[#This Row],[Monto Total de la Cuenta]]</f>
        <v>52</v>
      </c>
      <c r="W480" s="4">
        <f>sala[[#This Row],[Tiempo de Permanencia]]*24</f>
        <v>3.7999999999883585</v>
      </c>
    </row>
    <row r="481" spans="1:23" x14ac:dyDescent="0.25">
      <c r="A481">
        <v>1</v>
      </c>
      <c r="B481" s="1" t="s">
        <v>456</v>
      </c>
      <c r="C481">
        <v>5</v>
      </c>
      <c r="D481" s="2">
        <v>45022.143055555556</v>
      </c>
      <c r="E481" s="2">
        <v>45022.304861111108</v>
      </c>
      <c r="F481" s="1" t="s">
        <v>29</v>
      </c>
      <c r="G481" s="1" t="s">
        <v>20</v>
      </c>
      <c r="H481" s="1" t="s">
        <v>21</v>
      </c>
      <c r="I481">
        <v>18.63</v>
      </c>
      <c r="J481" s="1" t="s">
        <v>16</v>
      </c>
      <c r="K481">
        <v>480</v>
      </c>
      <c r="L481" s="1" t="s">
        <v>44</v>
      </c>
      <c r="M481" s="1">
        <f>SUMIF('cocina'!A:A,sala[[#This Row],[Número de Orden]],'cocina'!K:K)</f>
        <v>159</v>
      </c>
      <c r="N481" s="2">
        <f>sala[[#This Row],[Hora de Salida]]</f>
        <v>45022.304861111108</v>
      </c>
      <c r="O481" s="3">
        <f>IF(sala[[#This Row],[Estado de la Mesa]]="Ocupada",sala[[#This Row],[Hora de Salida]]-sala[[#This Row],[Hora de Llegada]]+15/(24*60),sala[[#This Row],[Hora de Salida]]-sala[[#This Row],[Hora de Llegada]])</f>
        <v>0.16180555555183673</v>
      </c>
      <c r="P481" s="3">
        <f>SUMIF('cocina'!A:A,sala[[#This Row],[Número de Orden]],'cocina'!H:H)/(24*60)</f>
        <v>4.5138888888888888E-2</v>
      </c>
      <c r="Q481" s="3">
        <f>IF((sala[[#This Row],[Tiempo de Permanencia]]-sala[[#This Row],[Tiempo de Preparación]])&gt;0,sala[[#This Row],[Tiempo de Permanencia]]-sala[[#This Row],[Tiempo de Preparación]],0)</f>
        <v>0.11666666666294784</v>
      </c>
      <c r="R481" s="10">
        <f>IF(sala[[#This Row],[Tiempo de degustación]]&gt;0,1,0)</f>
        <v>1</v>
      </c>
      <c r="S481" s="1" t="str">
        <f>WEEKDAY(sala[[#This Row],[Fecha de Factura]],11)&amp;". "&amp;TEXT(sala[[#This Row],[Fecha de Factura]],"dddd")</f>
        <v>4. jueves</v>
      </c>
      <c r="T481" s="4">
        <f>SUMIF('cocina'!A:A,sala[[#This Row],[Número de Orden]],'cocina'!G:G)</f>
        <v>5</v>
      </c>
      <c r="U481" s="4">
        <f>sala[[#This Row],[Tiempo de Preparación]]*24</f>
        <v>1.0833333333333333</v>
      </c>
      <c r="V481">
        <f>sala[[#This Row],[Cobrada]]*sala[[#This Row],[Monto Total de la Cuenta]]</f>
        <v>159</v>
      </c>
      <c r="W481" s="4">
        <f>sala[[#This Row],[Tiempo de Permanencia]]*24</f>
        <v>3.8833333332440816</v>
      </c>
    </row>
    <row r="482" spans="1:23" x14ac:dyDescent="0.25">
      <c r="A482">
        <v>9</v>
      </c>
      <c r="B482" s="1" t="s">
        <v>457</v>
      </c>
      <c r="C482">
        <v>4</v>
      </c>
      <c r="D482" s="2">
        <v>45022.081250000003</v>
      </c>
      <c r="E482" s="2">
        <v>45022.196527777778</v>
      </c>
      <c r="F482" s="1" t="s">
        <v>19</v>
      </c>
      <c r="G482" s="1" t="s">
        <v>14</v>
      </c>
      <c r="H482" s="1" t="s">
        <v>25</v>
      </c>
      <c r="I482">
        <v>42.02</v>
      </c>
      <c r="J482" s="1" t="s">
        <v>16</v>
      </c>
      <c r="K482">
        <v>481</v>
      </c>
      <c r="L482" s="1" t="s">
        <v>33</v>
      </c>
      <c r="M482" s="1">
        <f>SUMIF('cocina'!A:A,sala[[#This Row],[Número de Orden]],'cocina'!K:K)</f>
        <v>52</v>
      </c>
      <c r="N482" s="2">
        <f>sala[[#This Row],[Hora de Salida]]</f>
        <v>45022.196527777778</v>
      </c>
      <c r="O482" s="3">
        <f>IF(sala[[#This Row],[Estado de la Mesa]]="Ocupada",sala[[#This Row],[Hora de Salida]]-sala[[#This Row],[Hora de Llegada]]+15/(24*60),sala[[#This Row],[Hora de Salida]]-sala[[#This Row],[Hora de Llegada]])</f>
        <v>0.11527777777519077</v>
      </c>
      <c r="P482" s="3">
        <f>SUMIF('cocina'!A:A,sala[[#This Row],[Número de Orden]],'cocina'!H:H)/(24*60)</f>
        <v>4.027777777777778E-2</v>
      </c>
      <c r="Q482" s="3">
        <f>IF((sala[[#This Row],[Tiempo de Permanencia]]-sala[[#This Row],[Tiempo de Preparación]])&gt;0,sala[[#This Row],[Tiempo de Permanencia]]-sala[[#This Row],[Tiempo de Preparación]],0)</f>
        <v>7.4999999997412997E-2</v>
      </c>
      <c r="R482" s="10">
        <f>IF(sala[[#This Row],[Tiempo de degustación]]&gt;0,1,0)</f>
        <v>1</v>
      </c>
      <c r="S482" s="1" t="str">
        <f>WEEKDAY(sala[[#This Row],[Fecha de Factura]],11)&amp;". "&amp;TEXT(sala[[#This Row],[Fecha de Factura]],"dddd")</f>
        <v>4. jueves</v>
      </c>
      <c r="T482" s="4">
        <f>SUMIF('cocina'!A:A,sala[[#This Row],[Número de Orden]],'cocina'!G:G)</f>
        <v>2</v>
      </c>
      <c r="U482" s="4">
        <f>sala[[#This Row],[Tiempo de Preparación]]*24</f>
        <v>0.96666666666666679</v>
      </c>
      <c r="V482">
        <f>sala[[#This Row],[Cobrada]]*sala[[#This Row],[Monto Total de la Cuenta]]</f>
        <v>52</v>
      </c>
      <c r="W482" s="4">
        <f>sala[[#This Row],[Tiempo de Permanencia]]*24</f>
        <v>2.7666666666045785</v>
      </c>
    </row>
    <row r="483" spans="1:23" x14ac:dyDescent="0.25">
      <c r="A483">
        <v>9</v>
      </c>
      <c r="B483" s="1" t="s">
        <v>201</v>
      </c>
      <c r="C483">
        <v>4</v>
      </c>
      <c r="D483" s="2">
        <v>45022.02847222222</v>
      </c>
      <c r="E483" s="2">
        <v>45022.124305555553</v>
      </c>
      <c r="F483" s="1" t="s">
        <v>13</v>
      </c>
      <c r="G483" s="1" t="s">
        <v>20</v>
      </c>
      <c r="H483" s="1" t="s">
        <v>25</v>
      </c>
      <c r="I483">
        <v>18.84</v>
      </c>
      <c r="J483" s="1" t="s">
        <v>26</v>
      </c>
      <c r="K483">
        <v>482</v>
      </c>
      <c r="L483" s="1" t="s">
        <v>22</v>
      </c>
      <c r="M483" s="1">
        <f>SUMIF('cocina'!A:A,sala[[#This Row],[Número de Orden]],'cocina'!K:K)</f>
        <v>63</v>
      </c>
      <c r="N483" s="2">
        <f>sala[[#This Row],[Hora de Salida]]</f>
        <v>45022.124305555553</v>
      </c>
      <c r="O483" s="3">
        <f>IF(sala[[#This Row],[Estado de la Mesa]]="Ocupada",sala[[#This Row],[Hora de Salida]]-sala[[#This Row],[Hora de Llegada]]+15/(24*60),sala[[#This Row],[Hora de Salida]]-sala[[#This Row],[Hora de Llegada]])</f>
        <v>9.5833333332848269E-2</v>
      </c>
      <c r="P483" s="3">
        <f>SUMIF('cocina'!A:A,sala[[#This Row],[Número de Orden]],'cocina'!H:H)/(24*60)</f>
        <v>1.4583333333333334E-2</v>
      </c>
      <c r="Q483" s="3">
        <f>IF((sala[[#This Row],[Tiempo de Permanencia]]-sala[[#This Row],[Tiempo de Preparación]])&gt;0,sala[[#This Row],[Tiempo de Permanencia]]-sala[[#This Row],[Tiempo de Preparación]],0)</f>
        <v>8.1249999999514932E-2</v>
      </c>
      <c r="R483" s="10">
        <f>IF(sala[[#This Row],[Tiempo de degustación]]&gt;0,1,0)</f>
        <v>1</v>
      </c>
      <c r="S483" s="1" t="str">
        <f>WEEKDAY(sala[[#This Row],[Fecha de Factura]],11)&amp;". "&amp;TEXT(sala[[#This Row],[Fecha de Factura]],"dddd")</f>
        <v>4. jueves</v>
      </c>
      <c r="T483" s="4">
        <f>SUMIF('cocina'!A:A,sala[[#This Row],[Número de Orden]],'cocina'!G:G)</f>
        <v>3</v>
      </c>
      <c r="U483" s="4">
        <f>sala[[#This Row],[Tiempo de Preparación]]*24</f>
        <v>0.35</v>
      </c>
      <c r="V483">
        <f>sala[[#This Row],[Cobrada]]*sala[[#This Row],[Monto Total de la Cuenta]]</f>
        <v>63</v>
      </c>
      <c r="W483" s="4">
        <f>sala[[#This Row],[Tiempo de Permanencia]]*24</f>
        <v>2.2999999999883585</v>
      </c>
    </row>
    <row r="484" spans="1:23" x14ac:dyDescent="0.25">
      <c r="A484">
        <v>2</v>
      </c>
      <c r="B484" s="1" t="s">
        <v>458</v>
      </c>
      <c r="C484">
        <v>4</v>
      </c>
      <c r="D484" s="2">
        <v>45022.159722222219</v>
      </c>
      <c r="E484" s="2">
        <v>45022.292361111111</v>
      </c>
      <c r="F484" s="1" t="s">
        <v>19</v>
      </c>
      <c r="G484" s="1" t="s">
        <v>14</v>
      </c>
      <c r="H484" s="1" t="s">
        <v>25</v>
      </c>
      <c r="I484">
        <v>12.74</v>
      </c>
      <c r="J484" s="1" t="s">
        <v>16</v>
      </c>
      <c r="K484">
        <v>483</v>
      </c>
      <c r="L484" s="1" t="s">
        <v>54</v>
      </c>
      <c r="M484" s="1">
        <f>SUMIF('cocina'!A:A,sala[[#This Row],[Número de Orden]],'cocina'!K:K)</f>
        <v>81</v>
      </c>
      <c r="N484" s="2">
        <f>sala[[#This Row],[Hora de Salida]]</f>
        <v>45022.292361111111</v>
      </c>
      <c r="O484" s="3">
        <f>IF(sala[[#This Row],[Estado de la Mesa]]="Ocupada",sala[[#This Row],[Hora de Salida]]-sala[[#This Row],[Hora de Llegada]]+15/(24*60),sala[[#This Row],[Hora de Salida]]-sala[[#This Row],[Hora de Llegada]])</f>
        <v>0.13263888889196096</v>
      </c>
      <c r="P484" s="3">
        <f>SUMIF('cocina'!A:A,sala[[#This Row],[Número de Orden]],'cocina'!H:H)/(24*60)</f>
        <v>3.6805555555555557E-2</v>
      </c>
      <c r="Q484" s="3">
        <f>IF((sala[[#This Row],[Tiempo de Permanencia]]-sala[[#This Row],[Tiempo de Preparación]])&gt;0,sala[[#This Row],[Tiempo de Permanencia]]-sala[[#This Row],[Tiempo de Preparación]],0)</f>
        <v>9.5833333336405396E-2</v>
      </c>
      <c r="R484" s="10">
        <f>IF(sala[[#This Row],[Tiempo de degustación]]&gt;0,1,0)</f>
        <v>1</v>
      </c>
      <c r="S484" s="1" t="str">
        <f>WEEKDAY(sala[[#This Row],[Fecha de Factura]],11)&amp;". "&amp;TEXT(sala[[#This Row],[Fecha de Factura]],"dddd")</f>
        <v>4. jueves</v>
      </c>
      <c r="T484" s="4">
        <f>SUMIF('cocina'!A:A,sala[[#This Row],[Número de Orden]],'cocina'!G:G)</f>
        <v>3</v>
      </c>
      <c r="U484" s="4">
        <f>sala[[#This Row],[Tiempo de Preparación]]*24</f>
        <v>0.8833333333333333</v>
      </c>
      <c r="V484">
        <f>sala[[#This Row],[Cobrada]]*sala[[#This Row],[Monto Total de la Cuenta]]</f>
        <v>81</v>
      </c>
      <c r="W484" s="4">
        <f>sala[[#This Row],[Tiempo de Permanencia]]*24</f>
        <v>3.183333333407063</v>
      </c>
    </row>
    <row r="485" spans="1:23" x14ac:dyDescent="0.25">
      <c r="A485">
        <v>18</v>
      </c>
      <c r="B485" s="1" t="s">
        <v>459</v>
      </c>
      <c r="C485">
        <v>2</v>
      </c>
      <c r="D485" s="2">
        <v>45022.064583333333</v>
      </c>
      <c r="E485" s="2">
        <v>45022.188194444447</v>
      </c>
      <c r="F485" s="1" t="s">
        <v>32</v>
      </c>
      <c r="G485" s="1" t="s">
        <v>14</v>
      </c>
      <c r="H485" s="1" t="s">
        <v>25</v>
      </c>
      <c r="I485">
        <v>22.76</v>
      </c>
      <c r="J485" s="1" t="s">
        <v>26</v>
      </c>
      <c r="K485">
        <v>484</v>
      </c>
      <c r="L485" s="1" t="s">
        <v>57</v>
      </c>
      <c r="M485" s="1">
        <f>SUMIF('cocina'!A:A,sala[[#This Row],[Número de Orden]],'cocina'!K:K)</f>
        <v>75</v>
      </c>
      <c r="N485" s="2">
        <f>sala[[#This Row],[Hora de Salida]]</f>
        <v>45022.188194444447</v>
      </c>
      <c r="O485" s="3">
        <f>IF(sala[[#This Row],[Estado de la Mesa]]="Ocupada",sala[[#This Row],[Hora de Salida]]-sala[[#This Row],[Hora de Llegada]]+15/(24*60),sala[[#This Row],[Hora de Salida]]-sala[[#This Row],[Hora de Llegada]])</f>
        <v>0.12361111111385981</v>
      </c>
      <c r="P485" s="3">
        <f>SUMIF('cocina'!A:A,sala[[#This Row],[Número de Orden]],'cocina'!H:H)/(24*60)</f>
        <v>2.361111111111111E-2</v>
      </c>
      <c r="Q485" s="3">
        <f>IF((sala[[#This Row],[Tiempo de Permanencia]]-sala[[#This Row],[Tiempo de Preparación]])&gt;0,sala[[#This Row],[Tiempo de Permanencia]]-sala[[#This Row],[Tiempo de Preparación]],0)</f>
        <v>0.1000000000027487</v>
      </c>
      <c r="R485" s="10">
        <f>IF(sala[[#This Row],[Tiempo de degustación]]&gt;0,1,0)</f>
        <v>1</v>
      </c>
      <c r="S485" s="1" t="str">
        <f>WEEKDAY(sala[[#This Row],[Fecha de Factura]],11)&amp;". "&amp;TEXT(sala[[#This Row],[Fecha de Factura]],"dddd")</f>
        <v>4. jueves</v>
      </c>
      <c r="T485" s="4">
        <f>SUMIF('cocina'!A:A,sala[[#This Row],[Número de Orden]],'cocina'!G:G)</f>
        <v>3</v>
      </c>
      <c r="U485" s="4">
        <f>sala[[#This Row],[Tiempo de Preparación]]*24</f>
        <v>0.56666666666666665</v>
      </c>
      <c r="V485">
        <f>sala[[#This Row],[Cobrada]]*sala[[#This Row],[Monto Total de la Cuenta]]</f>
        <v>75</v>
      </c>
      <c r="W485" s="4">
        <f>sala[[#This Row],[Tiempo de Permanencia]]*24</f>
        <v>2.9666666667326353</v>
      </c>
    </row>
    <row r="486" spans="1:23" x14ac:dyDescent="0.25">
      <c r="A486">
        <v>6</v>
      </c>
      <c r="B486" s="1" t="s">
        <v>350</v>
      </c>
      <c r="C486">
        <v>5</v>
      </c>
      <c r="D486" s="2">
        <v>45022.041666666664</v>
      </c>
      <c r="E486" s="2">
        <v>45022.119444444441</v>
      </c>
      <c r="F486" s="1" t="s">
        <v>29</v>
      </c>
      <c r="G486" s="1" t="s">
        <v>35</v>
      </c>
      <c r="H486" s="1" t="s">
        <v>25</v>
      </c>
      <c r="I486">
        <v>39.07</v>
      </c>
      <c r="J486" s="1" t="s">
        <v>16</v>
      </c>
      <c r="K486">
        <v>485</v>
      </c>
      <c r="L486" s="1" t="s">
        <v>42</v>
      </c>
      <c r="M486" s="1">
        <f>SUMIF('cocina'!A:A,sala[[#This Row],[Número de Orden]],'cocina'!K:K)</f>
        <v>144</v>
      </c>
      <c r="N486" s="2">
        <f>sala[[#This Row],[Hora de Salida]]</f>
        <v>45022.119444444441</v>
      </c>
      <c r="O486" s="3">
        <f>IF(sala[[#This Row],[Estado de la Mesa]]="Ocupada",sala[[#This Row],[Hora de Salida]]-sala[[#This Row],[Hora de Llegada]]+15/(24*60),sala[[#This Row],[Hora de Salida]]-sala[[#This Row],[Hora de Llegada]])</f>
        <v>7.7777777776645962E-2</v>
      </c>
      <c r="P486" s="3">
        <f>SUMIF('cocina'!A:A,sala[[#This Row],[Número de Orden]],'cocina'!H:H)/(24*60)</f>
        <v>5.486111111111111E-2</v>
      </c>
      <c r="Q486" s="3">
        <f>IF((sala[[#This Row],[Tiempo de Permanencia]]-sala[[#This Row],[Tiempo de Preparación]])&gt;0,sala[[#This Row],[Tiempo de Permanencia]]-sala[[#This Row],[Tiempo de Preparación]],0)</f>
        <v>2.2916666665534852E-2</v>
      </c>
      <c r="R486" s="10">
        <f>IF(sala[[#This Row],[Tiempo de degustación]]&gt;0,1,0)</f>
        <v>1</v>
      </c>
      <c r="S486" s="1" t="str">
        <f>WEEKDAY(sala[[#This Row],[Fecha de Factura]],11)&amp;". "&amp;TEXT(sala[[#This Row],[Fecha de Factura]],"dddd")</f>
        <v>4. jueves</v>
      </c>
      <c r="T486" s="4">
        <f>SUMIF('cocina'!A:A,sala[[#This Row],[Número de Orden]],'cocina'!G:G)</f>
        <v>5</v>
      </c>
      <c r="U486" s="4">
        <f>sala[[#This Row],[Tiempo de Preparación]]*24</f>
        <v>1.3166666666666667</v>
      </c>
      <c r="V486">
        <f>sala[[#This Row],[Cobrada]]*sala[[#This Row],[Monto Total de la Cuenta]]</f>
        <v>144</v>
      </c>
      <c r="W486" s="4">
        <f>sala[[#This Row],[Tiempo de Permanencia]]*24</f>
        <v>1.8666666666395031</v>
      </c>
    </row>
    <row r="487" spans="1:23" x14ac:dyDescent="0.25">
      <c r="A487">
        <v>15</v>
      </c>
      <c r="B487" s="1" t="s">
        <v>460</v>
      </c>
      <c r="C487">
        <v>3</v>
      </c>
      <c r="D487" s="2">
        <v>45022.115972222222</v>
      </c>
      <c r="E487" s="2">
        <v>45022.258333333331</v>
      </c>
      <c r="F487" s="1" t="s">
        <v>19</v>
      </c>
      <c r="G487" s="1" t="s">
        <v>20</v>
      </c>
      <c r="H487" s="1" t="s">
        <v>15</v>
      </c>
      <c r="I487">
        <v>12.66</v>
      </c>
      <c r="J487" s="1" t="s">
        <v>38</v>
      </c>
      <c r="K487">
        <v>486</v>
      </c>
      <c r="L487" s="1" t="s">
        <v>22</v>
      </c>
      <c r="M487" s="1">
        <f>SUMIF('cocina'!A:A,sala[[#This Row],[Número de Orden]],'cocina'!K:K)</f>
        <v>150</v>
      </c>
      <c r="N487" s="2">
        <f>sala[[#This Row],[Hora de Salida]]</f>
        <v>45022.258333333331</v>
      </c>
      <c r="O487" s="3">
        <f>IF(sala[[#This Row],[Estado de la Mesa]]="Ocupada",sala[[#This Row],[Hora de Salida]]-sala[[#This Row],[Hora de Llegada]]+15/(24*60),sala[[#This Row],[Hora de Salida]]-sala[[#This Row],[Hora de Llegada]])</f>
        <v>0.15277777777616089</v>
      </c>
      <c r="P487" s="3">
        <f>SUMIF('cocina'!A:A,sala[[#This Row],[Número de Orden]],'cocina'!H:H)/(24*60)</f>
        <v>4.0972222222222222E-2</v>
      </c>
      <c r="Q487" s="3">
        <f>IF((sala[[#This Row],[Tiempo de Permanencia]]-sala[[#This Row],[Tiempo de Preparación]])&gt;0,sala[[#This Row],[Tiempo de Permanencia]]-sala[[#This Row],[Tiempo de Preparación]],0)</f>
        <v>0.11180555555393867</v>
      </c>
      <c r="R487" s="10">
        <f>IF(sala[[#This Row],[Tiempo de degustación]]&gt;0,1,0)</f>
        <v>1</v>
      </c>
      <c r="S487" s="1" t="str">
        <f>WEEKDAY(sala[[#This Row],[Fecha de Factura]],11)&amp;". "&amp;TEXT(sala[[#This Row],[Fecha de Factura]],"dddd")</f>
        <v>4. jueves</v>
      </c>
      <c r="T487" s="4">
        <f>SUMIF('cocina'!A:A,sala[[#This Row],[Número de Orden]],'cocina'!G:G)</f>
        <v>5</v>
      </c>
      <c r="U487" s="4">
        <f>sala[[#This Row],[Tiempo de Preparación]]*24</f>
        <v>0.98333333333333339</v>
      </c>
      <c r="V487">
        <f>sala[[#This Row],[Cobrada]]*sala[[#This Row],[Monto Total de la Cuenta]]</f>
        <v>150</v>
      </c>
      <c r="W487" s="4">
        <f>sala[[#This Row],[Tiempo de Permanencia]]*24</f>
        <v>3.6666666666278616</v>
      </c>
    </row>
    <row r="488" spans="1:23" x14ac:dyDescent="0.25">
      <c r="A488">
        <v>17</v>
      </c>
      <c r="B488" s="1" t="s">
        <v>107</v>
      </c>
      <c r="C488">
        <v>1</v>
      </c>
      <c r="D488" s="2">
        <v>45022.06527777778</v>
      </c>
      <c r="E488" s="2">
        <v>45022.159722222219</v>
      </c>
      <c r="F488" s="1" t="s">
        <v>19</v>
      </c>
      <c r="G488" s="1" t="s">
        <v>14</v>
      </c>
      <c r="H488" s="1" t="s">
        <v>25</v>
      </c>
      <c r="I488">
        <v>45.76</v>
      </c>
      <c r="J488" s="1" t="s">
        <v>38</v>
      </c>
      <c r="K488">
        <v>487</v>
      </c>
      <c r="L488" s="1" t="s">
        <v>30</v>
      </c>
      <c r="M488" s="1">
        <f>SUMIF('cocina'!A:A,sala[[#This Row],[Número de Orden]],'cocina'!K:K)</f>
        <v>152</v>
      </c>
      <c r="N488" s="2">
        <f>sala[[#This Row],[Hora de Salida]]</f>
        <v>45022.159722222219</v>
      </c>
      <c r="O488" s="3">
        <f>IF(sala[[#This Row],[Estado de la Mesa]]="Ocupada",sala[[#This Row],[Hora de Salida]]-sala[[#This Row],[Hora de Llegada]]+15/(24*60),sala[[#This Row],[Hora de Salida]]-sala[[#This Row],[Hora de Llegada]])</f>
        <v>0.10486111110609879</v>
      </c>
      <c r="P488" s="3">
        <f>SUMIF('cocina'!A:A,sala[[#This Row],[Número de Orden]],'cocina'!H:H)/(24*60)</f>
        <v>6.3888888888888884E-2</v>
      </c>
      <c r="Q488" s="3">
        <f>IF((sala[[#This Row],[Tiempo de Permanencia]]-sala[[#This Row],[Tiempo de Preparación]])&gt;0,sala[[#This Row],[Tiempo de Permanencia]]-sala[[#This Row],[Tiempo de Preparación]],0)</f>
        <v>4.0972222217209905E-2</v>
      </c>
      <c r="R488" s="10">
        <f>IF(sala[[#This Row],[Tiempo de degustación]]&gt;0,1,0)</f>
        <v>1</v>
      </c>
      <c r="S488" s="1" t="str">
        <f>WEEKDAY(sala[[#This Row],[Fecha de Factura]],11)&amp;". "&amp;TEXT(sala[[#This Row],[Fecha de Factura]],"dddd")</f>
        <v>4. jueves</v>
      </c>
      <c r="T488" s="4">
        <f>SUMIF('cocina'!A:A,sala[[#This Row],[Número de Orden]],'cocina'!G:G)</f>
        <v>5</v>
      </c>
      <c r="U488" s="4">
        <f>sala[[#This Row],[Tiempo de Preparación]]*24</f>
        <v>1.5333333333333332</v>
      </c>
      <c r="V488">
        <f>sala[[#This Row],[Cobrada]]*sala[[#This Row],[Monto Total de la Cuenta]]</f>
        <v>152</v>
      </c>
      <c r="W488" s="4">
        <f>sala[[#This Row],[Tiempo de Permanencia]]*24</f>
        <v>2.5166666665463708</v>
      </c>
    </row>
    <row r="489" spans="1:23" x14ac:dyDescent="0.25">
      <c r="A489">
        <v>10</v>
      </c>
      <c r="B489" s="1" t="s">
        <v>461</v>
      </c>
      <c r="C489">
        <v>4</v>
      </c>
      <c r="D489" s="2">
        <v>45022</v>
      </c>
      <c r="E489" s="2">
        <v>45022.081944444442</v>
      </c>
      <c r="F489" s="1" t="s">
        <v>13</v>
      </c>
      <c r="G489" s="1" t="s">
        <v>14</v>
      </c>
      <c r="H489" s="1" t="s">
        <v>15</v>
      </c>
      <c r="I489">
        <v>37.380000000000003</v>
      </c>
      <c r="J489" s="1" t="s">
        <v>26</v>
      </c>
      <c r="K489">
        <v>488</v>
      </c>
      <c r="L489" s="1" t="s">
        <v>69</v>
      </c>
      <c r="M489" s="1">
        <f>SUMIF('cocina'!A:A,sala[[#This Row],[Número de Orden]],'cocina'!K:K)</f>
        <v>185</v>
      </c>
      <c r="N489" s="2">
        <f>sala[[#This Row],[Hora de Salida]]</f>
        <v>45022.081944444442</v>
      </c>
      <c r="O489" s="3">
        <f>IF(sala[[#This Row],[Estado de la Mesa]]="Ocupada",sala[[#This Row],[Hora de Salida]]-sala[[#This Row],[Hora de Llegada]]+15/(24*60),sala[[#This Row],[Hora de Salida]]-sala[[#This Row],[Hora de Llegada]])</f>
        <v>8.1944444442342501E-2</v>
      </c>
      <c r="P489" s="3">
        <f>SUMIF('cocina'!A:A,sala[[#This Row],[Número de Orden]],'cocina'!H:H)/(24*60)</f>
        <v>8.611111111111111E-2</v>
      </c>
      <c r="Q489" s="3">
        <f>IF((sala[[#This Row],[Tiempo de Permanencia]]-sala[[#This Row],[Tiempo de Preparación]])&gt;0,sala[[#This Row],[Tiempo de Permanencia]]-sala[[#This Row],[Tiempo de Preparación]],0)</f>
        <v>0</v>
      </c>
      <c r="R489" s="10">
        <f>IF(sala[[#This Row],[Tiempo de degustación]]&gt;0,1,0)</f>
        <v>0</v>
      </c>
      <c r="S489" s="1" t="str">
        <f>WEEKDAY(sala[[#This Row],[Fecha de Factura]],11)&amp;". "&amp;TEXT(sala[[#This Row],[Fecha de Factura]],"dddd")</f>
        <v>4. jueves</v>
      </c>
      <c r="T489" s="4">
        <f>SUMIF('cocina'!A:A,sala[[#This Row],[Número de Orden]],'cocina'!G:G)</f>
        <v>8</v>
      </c>
      <c r="U489" s="4">
        <f>sala[[#This Row],[Tiempo de Preparación]]*24</f>
        <v>2.0666666666666664</v>
      </c>
      <c r="V489">
        <f>sala[[#This Row],[Cobrada]]*sala[[#This Row],[Monto Total de la Cuenta]]</f>
        <v>0</v>
      </c>
      <c r="W489" s="4">
        <f>sala[[#This Row],[Tiempo de Permanencia]]*24</f>
        <v>1.96666666661622</v>
      </c>
    </row>
    <row r="490" spans="1:23" x14ac:dyDescent="0.25">
      <c r="A490">
        <v>3</v>
      </c>
      <c r="B490" s="1" t="s">
        <v>462</v>
      </c>
      <c r="C490">
        <v>1</v>
      </c>
      <c r="D490" s="2">
        <v>45022.122916666667</v>
      </c>
      <c r="E490" s="2">
        <v>45022.227083333331</v>
      </c>
      <c r="F490" s="1" t="s">
        <v>13</v>
      </c>
      <c r="G490" s="1" t="s">
        <v>20</v>
      </c>
      <c r="H490" s="1" t="s">
        <v>25</v>
      </c>
      <c r="I490">
        <v>22.27</v>
      </c>
      <c r="J490" s="1" t="s">
        <v>38</v>
      </c>
      <c r="K490">
        <v>489</v>
      </c>
      <c r="L490" s="1" t="s">
        <v>69</v>
      </c>
      <c r="M490" s="1">
        <f>SUMIF('cocina'!A:A,sala[[#This Row],[Número de Orden]],'cocina'!K:K)</f>
        <v>149</v>
      </c>
      <c r="N490" s="2">
        <f>sala[[#This Row],[Hora de Salida]]</f>
        <v>45022.227083333331</v>
      </c>
      <c r="O490" s="3">
        <f>IF(sala[[#This Row],[Estado de la Mesa]]="Ocupada",sala[[#This Row],[Hora de Salida]]-sala[[#This Row],[Hora de Llegada]]+15/(24*60),sala[[#This Row],[Hora de Salida]]-sala[[#This Row],[Hora de Llegada]])</f>
        <v>0.11458333333090802</v>
      </c>
      <c r="P490" s="3">
        <f>SUMIF('cocina'!A:A,sala[[#This Row],[Número de Orden]],'cocina'!H:H)/(24*60)</f>
        <v>2.361111111111111E-2</v>
      </c>
      <c r="Q490" s="3">
        <f>IF((sala[[#This Row],[Tiempo de Permanencia]]-sala[[#This Row],[Tiempo de Preparación]])&gt;0,sala[[#This Row],[Tiempo de Permanencia]]-sala[[#This Row],[Tiempo de Preparación]],0)</f>
        <v>9.0972222219796908E-2</v>
      </c>
      <c r="R490" s="10">
        <f>IF(sala[[#This Row],[Tiempo de degustación]]&gt;0,1,0)</f>
        <v>1</v>
      </c>
      <c r="S490" s="1" t="str">
        <f>WEEKDAY(sala[[#This Row],[Fecha de Factura]],11)&amp;". "&amp;TEXT(sala[[#This Row],[Fecha de Factura]],"dddd")</f>
        <v>4. jueves</v>
      </c>
      <c r="T490" s="4">
        <f>SUMIF('cocina'!A:A,sala[[#This Row],[Número de Orden]],'cocina'!G:G)</f>
        <v>5</v>
      </c>
      <c r="U490" s="4">
        <f>sala[[#This Row],[Tiempo de Preparación]]*24</f>
        <v>0.56666666666666665</v>
      </c>
      <c r="V490">
        <f>sala[[#This Row],[Cobrada]]*sala[[#This Row],[Monto Total de la Cuenta]]</f>
        <v>149</v>
      </c>
      <c r="W490" s="4">
        <f>sala[[#This Row],[Tiempo de Permanencia]]*24</f>
        <v>2.7499999999417923</v>
      </c>
    </row>
    <row r="491" spans="1:23" x14ac:dyDescent="0.25">
      <c r="A491">
        <v>1</v>
      </c>
      <c r="B491" s="1" t="s">
        <v>443</v>
      </c>
      <c r="C491">
        <v>2</v>
      </c>
      <c r="D491" s="2">
        <v>45022.138888888891</v>
      </c>
      <c r="E491" s="2">
        <v>45022.206250000003</v>
      </c>
      <c r="F491" s="1" t="s">
        <v>29</v>
      </c>
      <c r="G491" s="1" t="s">
        <v>14</v>
      </c>
      <c r="H491" s="1" t="s">
        <v>25</v>
      </c>
      <c r="I491">
        <v>26.79</v>
      </c>
      <c r="J491" s="1" t="s">
        <v>26</v>
      </c>
      <c r="K491">
        <v>490</v>
      </c>
      <c r="L491" s="1" t="s">
        <v>22</v>
      </c>
      <c r="M491" s="1">
        <f>SUMIF('cocina'!A:A,sala[[#This Row],[Número de Orden]],'cocina'!K:K)</f>
        <v>212</v>
      </c>
      <c r="N491" s="2">
        <f>sala[[#This Row],[Hora de Salida]]</f>
        <v>45022.206250000003</v>
      </c>
      <c r="O491" s="3">
        <f>IF(sala[[#This Row],[Estado de la Mesa]]="Ocupada",sala[[#This Row],[Hora de Salida]]-sala[[#This Row],[Hora de Llegada]]+15/(24*60),sala[[#This Row],[Hora de Salida]]-sala[[#This Row],[Hora de Llegada]])</f>
        <v>6.7361111112404615E-2</v>
      </c>
      <c r="P491" s="3">
        <f>SUMIF('cocina'!A:A,sala[[#This Row],[Número de Orden]],'cocina'!H:H)/(24*60)</f>
        <v>9.0972222222222218E-2</v>
      </c>
      <c r="Q491" s="3">
        <f>IF((sala[[#This Row],[Tiempo de Permanencia]]-sala[[#This Row],[Tiempo de Preparación]])&gt;0,sala[[#This Row],[Tiempo de Permanencia]]-sala[[#This Row],[Tiempo de Preparación]],0)</f>
        <v>0</v>
      </c>
      <c r="R491" s="10">
        <f>IF(sala[[#This Row],[Tiempo de degustación]]&gt;0,1,0)</f>
        <v>0</v>
      </c>
      <c r="S491" s="1" t="str">
        <f>WEEKDAY(sala[[#This Row],[Fecha de Factura]],11)&amp;". "&amp;TEXT(sala[[#This Row],[Fecha de Factura]],"dddd")</f>
        <v>4. jueves</v>
      </c>
      <c r="T491" s="4">
        <f>SUMIF('cocina'!A:A,sala[[#This Row],[Número de Orden]],'cocina'!G:G)</f>
        <v>7</v>
      </c>
      <c r="U491" s="4">
        <f>sala[[#This Row],[Tiempo de Preparación]]*24</f>
        <v>2.1833333333333331</v>
      </c>
      <c r="V491">
        <f>sala[[#This Row],[Cobrada]]*sala[[#This Row],[Monto Total de la Cuenta]]</f>
        <v>0</v>
      </c>
      <c r="W491" s="4">
        <f>sala[[#This Row],[Tiempo de Permanencia]]*24</f>
        <v>1.6166666666977108</v>
      </c>
    </row>
    <row r="492" spans="1:23" x14ac:dyDescent="0.25">
      <c r="A492">
        <v>7</v>
      </c>
      <c r="B492" s="1" t="s">
        <v>415</v>
      </c>
      <c r="C492">
        <v>4</v>
      </c>
      <c r="D492" s="2">
        <v>45022.004861111112</v>
      </c>
      <c r="E492" s="2">
        <v>45022.109027777777</v>
      </c>
      <c r="F492" s="1" t="s">
        <v>32</v>
      </c>
      <c r="G492" s="1" t="s">
        <v>20</v>
      </c>
      <c r="H492" s="1" t="s">
        <v>25</v>
      </c>
      <c r="I492">
        <v>34.68</v>
      </c>
      <c r="J492" s="1" t="s">
        <v>38</v>
      </c>
      <c r="K492">
        <v>491</v>
      </c>
      <c r="L492" s="1" t="s">
        <v>17</v>
      </c>
      <c r="M492" s="1">
        <f>SUMIF('cocina'!A:A,sala[[#This Row],[Número de Orden]],'cocina'!K:K)</f>
        <v>118</v>
      </c>
      <c r="N492" s="2">
        <f>sala[[#This Row],[Hora de Salida]]</f>
        <v>45022.109027777777</v>
      </c>
      <c r="O492" s="3">
        <f>IF(sala[[#This Row],[Estado de la Mesa]]="Ocupada",sala[[#This Row],[Hora de Salida]]-sala[[#This Row],[Hora de Llegada]]+15/(24*60),sala[[#This Row],[Hora de Salida]]-sala[[#This Row],[Hora de Llegada]])</f>
        <v>0.11458333333090802</v>
      </c>
      <c r="P492" s="3">
        <f>SUMIF('cocina'!A:A,sala[[#This Row],[Número de Orden]],'cocina'!H:H)/(24*60)</f>
        <v>2.8472222222222222E-2</v>
      </c>
      <c r="Q492" s="3">
        <f>IF((sala[[#This Row],[Tiempo de Permanencia]]-sala[[#This Row],[Tiempo de Preparación]])&gt;0,sala[[#This Row],[Tiempo de Permanencia]]-sala[[#This Row],[Tiempo de Preparación]],0)</f>
        <v>8.6111111108685801E-2</v>
      </c>
      <c r="R492" s="10">
        <f>IF(sala[[#This Row],[Tiempo de degustación]]&gt;0,1,0)</f>
        <v>1</v>
      </c>
      <c r="S492" s="1" t="str">
        <f>WEEKDAY(sala[[#This Row],[Fecha de Factura]],11)&amp;". "&amp;TEXT(sala[[#This Row],[Fecha de Factura]],"dddd")</f>
        <v>4. jueves</v>
      </c>
      <c r="T492" s="4">
        <f>SUMIF('cocina'!A:A,sala[[#This Row],[Número de Orden]],'cocina'!G:G)</f>
        <v>4</v>
      </c>
      <c r="U492" s="4">
        <f>sala[[#This Row],[Tiempo de Preparación]]*24</f>
        <v>0.68333333333333335</v>
      </c>
      <c r="V492">
        <f>sala[[#This Row],[Cobrada]]*sala[[#This Row],[Monto Total de la Cuenta]]</f>
        <v>118</v>
      </c>
      <c r="W492" s="4">
        <f>sala[[#This Row],[Tiempo de Permanencia]]*24</f>
        <v>2.7499999999417923</v>
      </c>
    </row>
    <row r="493" spans="1:23" x14ac:dyDescent="0.25">
      <c r="A493">
        <v>4</v>
      </c>
      <c r="B493" s="1" t="s">
        <v>463</v>
      </c>
      <c r="C493">
        <v>4</v>
      </c>
      <c r="D493" s="2">
        <v>45022.043749999997</v>
      </c>
      <c r="E493" s="2">
        <v>45022.191666666666</v>
      </c>
      <c r="F493" s="1" t="s">
        <v>19</v>
      </c>
      <c r="G493" s="1" t="s">
        <v>14</v>
      </c>
      <c r="H493" s="1" t="s">
        <v>25</v>
      </c>
      <c r="I493">
        <v>16.62</v>
      </c>
      <c r="J493" s="1" t="s">
        <v>16</v>
      </c>
      <c r="K493">
        <v>492</v>
      </c>
      <c r="L493" s="1" t="s">
        <v>22</v>
      </c>
      <c r="M493" s="1">
        <f>SUMIF('cocina'!A:A,sala[[#This Row],[Número de Orden]],'cocina'!K:K)</f>
        <v>210</v>
      </c>
      <c r="N493" s="2">
        <f>sala[[#This Row],[Hora de Salida]]</f>
        <v>45022.191666666666</v>
      </c>
      <c r="O493" s="3">
        <f>IF(sala[[#This Row],[Estado de la Mesa]]="Ocupada",sala[[#This Row],[Hora de Salida]]-sala[[#This Row],[Hora de Llegada]]+15/(24*60),sala[[#This Row],[Hora de Salida]]-sala[[#This Row],[Hora de Llegada]])</f>
        <v>0.14791666666860692</v>
      </c>
      <c r="P493" s="3">
        <f>SUMIF('cocina'!A:A,sala[[#This Row],[Número de Orden]],'cocina'!H:H)/(24*60)</f>
        <v>3.4027777777777775E-2</v>
      </c>
      <c r="Q493" s="3">
        <f>IF((sala[[#This Row],[Tiempo de Permanencia]]-sala[[#This Row],[Tiempo de Preparación]])&gt;0,sala[[#This Row],[Tiempo de Permanencia]]-sala[[#This Row],[Tiempo de Preparación]],0)</f>
        <v>0.11388888889082915</v>
      </c>
      <c r="R493" s="10">
        <f>IF(sala[[#This Row],[Tiempo de degustación]]&gt;0,1,0)</f>
        <v>1</v>
      </c>
      <c r="S493" s="1" t="str">
        <f>WEEKDAY(sala[[#This Row],[Fecha de Factura]],11)&amp;". "&amp;TEXT(sala[[#This Row],[Fecha de Factura]],"dddd")</f>
        <v>4. jueves</v>
      </c>
      <c r="T493" s="4">
        <f>SUMIF('cocina'!A:A,sala[[#This Row],[Número de Orden]],'cocina'!G:G)</f>
        <v>8</v>
      </c>
      <c r="U493" s="4">
        <f>sala[[#This Row],[Tiempo de Preparación]]*24</f>
        <v>0.81666666666666665</v>
      </c>
      <c r="V493">
        <f>sala[[#This Row],[Cobrada]]*sala[[#This Row],[Monto Total de la Cuenta]]</f>
        <v>210</v>
      </c>
      <c r="W493" s="4">
        <f>sala[[#This Row],[Tiempo de Permanencia]]*24</f>
        <v>3.5500000000465661</v>
      </c>
    </row>
    <row r="494" spans="1:23" x14ac:dyDescent="0.25">
      <c r="A494">
        <v>2</v>
      </c>
      <c r="B494" s="1" t="s">
        <v>161</v>
      </c>
      <c r="C494">
        <v>2</v>
      </c>
      <c r="D494" s="2">
        <v>45022.021527777775</v>
      </c>
      <c r="E494" s="2">
        <v>45022.073611111111</v>
      </c>
      <c r="F494" s="1" t="s">
        <v>29</v>
      </c>
      <c r="G494" s="1" t="s">
        <v>14</v>
      </c>
      <c r="H494" s="1" t="s">
        <v>25</v>
      </c>
      <c r="I494">
        <v>32.67</v>
      </c>
      <c r="J494" s="1" t="s">
        <v>38</v>
      </c>
      <c r="K494">
        <v>493</v>
      </c>
      <c r="L494" s="1" t="s">
        <v>33</v>
      </c>
      <c r="M494" s="1">
        <f>SUMIF('cocina'!A:A,sala[[#This Row],[Número de Orden]],'cocina'!K:K)</f>
        <v>54</v>
      </c>
      <c r="N494" s="2">
        <f>sala[[#This Row],[Hora de Salida]]</f>
        <v>45022.073611111111</v>
      </c>
      <c r="O494" s="3">
        <f>IF(sala[[#This Row],[Estado de la Mesa]]="Ocupada",sala[[#This Row],[Hora de Salida]]-sala[[#This Row],[Hora de Llegada]]+15/(24*60),sala[[#This Row],[Hora de Salida]]-sala[[#This Row],[Hora de Llegada]])</f>
        <v>6.2500000002425324E-2</v>
      </c>
      <c r="P494" s="3">
        <f>SUMIF('cocina'!A:A,sala[[#This Row],[Número de Orden]],'cocina'!H:H)/(24*60)</f>
        <v>5.5555555555555558E-3</v>
      </c>
      <c r="Q494" s="3">
        <f>IF((sala[[#This Row],[Tiempo de Permanencia]]-sala[[#This Row],[Tiempo de Preparación]])&gt;0,sala[[#This Row],[Tiempo de Permanencia]]-sala[[#This Row],[Tiempo de Preparación]],0)</f>
        <v>5.6944444446869767E-2</v>
      </c>
      <c r="R494" s="10">
        <f>IF(sala[[#This Row],[Tiempo de degustación]]&gt;0,1,0)</f>
        <v>1</v>
      </c>
      <c r="S494" s="1" t="str">
        <f>WEEKDAY(sala[[#This Row],[Fecha de Factura]],11)&amp;". "&amp;TEXT(sala[[#This Row],[Fecha de Factura]],"dddd")</f>
        <v>4. jueves</v>
      </c>
      <c r="T494" s="4">
        <f>SUMIF('cocina'!A:A,sala[[#This Row],[Número de Orden]],'cocina'!G:G)</f>
        <v>3</v>
      </c>
      <c r="U494" s="4">
        <f>sala[[#This Row],[Tiempo de Preparación]]*24</f>
        <v>0.13333333333333333</v>
      </c>
      <c r="V494">
        <f>sala[[#This Row],[Cobrada]]*sala[[#This Row],[Monto Total de la Cuenta]]</f>
        <v>54</v>
      </c>
      <c r="W494" s="4">
        <f>sala[[#This Row],[Tiempo de Permanencia]]*24</f>
        <v>1.5000000000582077</v>
      </c>
    </row>
    <row r="495" spans="1:23" x14ac:dyDescent="0.25">
      <c r="A495">
        <v>20</v>
      </c>
      <c r="B495" s="1" t="s">
        <v>349</v>
      </c>
      <c r="C495">
        <v>5</v>
      </c>
      <c r="D495" s="2">
        <v>45022.061111111114</v>
      </c>
      <c r="E495" s="2">
        <v>45022.200694444444</v>
      </c>
      <c r="F495" s="1" t="s">
        <v>19</v>
      </c>
      <c r="G495" s="1" t="s">
        <v>20</v>
      </c>
      <c r="H495" s="1" t="s">
        <v>25</v>
      </c>
      <c r="I495">
        <v>11.85</v>
      </c>
      <c r="J495" s="1" t="s">
        <v>16</v>
      </c>
      <c r="K495">
        <v>494</v>
      </c>
      <c r="L495" s="1" t="s">
        <v>30</v>
      </c>
      <c r="M495" s="1">
        <f>SUMIF('cocina'!A:A,sala[[#This Row],[Número de Orden]],'cocina'!K:K)</f>
        <v>172</v>
      </c>
      <c r="N495" s="2">
        <f>sala[[#This Row],[Hora de Salida]]</f>
        <v>45022.200694444444</v>
      </c>
      <c r="O495" s="3">
        <f>IF(sala[[#This Row],[Estado de la Mesa]]="Ocupada",sala[[#This Row],[Hora de Salida]]-sala[[#This Row],[Hora de Llegada]]+15/(24*60),sala[[#This Row],[Hora de Salida]]-sala[[#This Row],[Hora de Llegada]])</f>
        <v>0.13958333332993789</v>
      </c>
      <c r="P495" s="3">
        <f>SUMIF('cocina'!A:A,sala[[#This Row],[Número de Orden]],'cocina'!H:H)/(24*60)</f>
        <v>2.1527777777777778E-2</v>
      </c>
      <c r="Q495" s="3">
        <f>IF((sala[[#This Row],[Tiempo de Permanencia]]-sala[[#This Row],[Tiempo de Preparación]])&gt;0,sala[[#This Row],[Tiempo de Permanencia]]-sala[[#This Row],[Tiempo de Preparación]],0)</f>
        <v>0.1180555555521601</v>
      </c>
      <c r="R495" s="10">
        <f>IF(sala[[#This Row],[Tiempo de degustación]]&gt;0,1,0)</f>
        <v>1</v>
      </c>
      <c r="S495" s="1" t="str">
        <f>WEEKDAY(sala[[#This Row],[Fecha de Factura]],11)&amp;". "&amp;TEXT(sala[[#This Row],[Fecha de Factura]],"dddd")</f>
        <v>4. jueves</v>
      </c>
      <c r="T495" s="4">
        <f>SUMIF('cocina'!A:A,sala[[#This Row],[Número de Orden]],'cocina'!G:G)</f>
        <v>5</v>
      </c>
      <c r="U495" s="4">
        <f>sala[[#This Row],[Tiempo de Preparación]]*24</f>
        <v>0.51666666666666661</v>
      </c>
      <c r="V495">
        <f>sala[[#This Row],[Cobrada]]*sala[[#This Row],[Monto Total de la Cuenta]]</f>
        <v>172</v>
      </c>
      <c r="W495" s="4">
        <f>sala[[#This Row],[Tiempo de Permanencia]]*24</f>
        <v>3.3499999999185093</v>
      </c>
    </row>
    <row r="496" spans="1:23" x14ac:dyDescent="0.25">
      <c r="A496">
        <v>11</v>
      </c>
      <c r="B496" s="1" t="s">
        <v>464</v>
      </c>
      <c r="C496">
        <v>6</v>
      </c>
      <c r="D496" s="2">
        <v>45022.125694444447</v>
      </c>
      <c r="E496" s="2">
        <v>45022.284722222219</v>
      </c>
      <c r="F496" s="1" t="s">
        <v>24</v>
      </c>
      <c r="G496" s="1" t="s">
        <v>20</v>
      </c>
      <c r="H496" s="1" t="s">
        <v>25</v>
      </c>
      <c r="I496">
        <v>33.96</v>
      </c>
      <c r="J496" s="1" t="s">
        <v>26</v>
      </c>
      <c r="K496">
        <v>495</v>
      </c>
      <c r="L496" s="1" t="s">
        <v>39</v>
      </c>
      <c r="M496" s="1">
        <f>SUMIF('cocina'!A:A,sala[[#This Row],[Número de Orden]],'cocina'!K:K)</f>
        <v>263</v>
      </c>
      <c r="N496" s="2">
        <f>sala[[#This Row],[Hora de Salida]]</f>
        <v>45022.284722222219</v>
      </c>
      <c r="O496" s="3">
        <f>IF(sala[[#This Row],[Estado de la Mesa]]="Ocupada",sala[[#This Row],[Hora de Salida]]-sala[[#This Row],[Hora de Llegada]]+15/(24*60),sala[[#This Row],[Hora de Salida]]-sala[[#This Row],[Hora de Llegada]])</f>
        <v>0.15902777777228039</v>
      </c>
      <c r="P496" s="3">
        <f>SUMIF('cocina'!A:A,sala[[#This Row],[Número de Orden]],'cocina'!H:H)/(24*60)</f>
        <v>7.0833333333333331E-2</v>
      </c>
      <c r="Q496" s="3">
        <f>IF((sala[[#This Row],[Tiempo de Permanencia]]-sala[[#This Row],[Tiempo de Preparación]])&gt;0,sala[[#This Row],[Tiempo de Permanencia]]-sala[[#This Row],[Tiempo de Preparación]],0)</f>
        <v>8.8194444438947056E-2</v>
      </c>
      <c r="R496" s="10">
        <f>IF(sala[[#This Row],[Tiempo de degustación]]&gt;0,1,0)</f>
        <v>1</v>
      </c>
      <c r="S496" s="1" t="str">
        <f>WEEKDAY(sala[[#This Row],[Fecha de Factura]],11)&amp;". "&amp;TEXT(sala[[#This Row],[Fecha de Factura]],"dddd")</f>
        <v>4. jueves</v>
      </c>
      <c r="T496" s="4">
        <f>SUMIF('cocina'!A:A,sala[[#This Row],[Número de Orden]],'cocina'!G:G)</f>
        <v>8</v>
      </c>
      <c r="U496" s="4">
        <f>sala[[#This Row],[Tiempo de Preparación]]*24</f>
        <v>1.7</v>
      </c>
      <c r="V496">
        <f>sala[[#This Row],[Cobrada]]*sala[[#This Row],[Monto Total de la Cuenta]]</f>
        <v>263</v>
      </c>
      <c r="W496" s="4">
        <f>sala[[#This Row],[Tiempo de Permanencia]]*24</f>
        <v>3.8166666665347293</v>
      </c>
    </row>
    <row r="497" spans="1:23" x14ac:dyDescent="0.25">
      <c r="A497">
        <v>1</v>
      </c>
      <c r="B497" s="1" t="s">
        <v>192</v>
      </c>
      <c r="C497">
        <v>3</v>
      </c>
      <c r="D497" s="2">
        <v>45022.106944444444</v>
      </c>
      <c r="E497" s="2">
        <v>45022.265277777777</v>
      </c>
      <c r="F497" s="1" t="s">
        <v>19</v>
      </c>
      <c r="G497" s="1" t="s">
        <v>14</v>
      </c>
      <c r="H497" s="1" t="s">
        <v>25</v>
      </c>
      <c r="I497">
        <v>39.42</v>
      </c>
      <c r="J497" s="1" t="s">
        <v>16</v>
      </c>
      <c r="K497">
        <v>496</v>
      </c>
      <c r="L497" s="1" t="s">
        <v>69</v>
      </c>
      <c r="M497" s="1">
        <f>SUMIF('cocina'!A:A,sala[[#This Row],[Número de Orden]],'cocina'!K:K)</f>
        <v>223</v>
      </c>
      <c r="N497" s="2">
        <f>sala[[#This Row],[Hora de Salida]]</f>
        <v>45022.265277777777</v>
      </c>
      <c r="O497" s="3">
        <f>IF(sala[[#This Row],[Estado de la Mesa]]="Ocupada",sala[[#This Row],[Hora de Salida]]-sala[[#This Row],[Hora de Llegada]]+15/(24*60),sala[[#This Row],[Hora de Salida]]-sala[[#This Row],[Hora de Llegada]])</f>
        <v>0.15833333333284827</v>
      </c>
      <c r="P497" s="3">
        <f>SUMIF('cocina'!A:A,sala[[#This Row],[Número de Orden]],'cocina'!H:H)/(24*60)</f>
        <v>9.2361111111111116E-2</v>
      </c>
      <c r="Q497" s="3">
        <f>IF((sala[[#This Row],[Tiempo de Permanencia]]-sala[[#This Row],[Tiempo de Preparación]])&gt;0,sala[[#This Row],[Tiempo de Permanencia]]-sala[[#This Row],[Tiempo de Preparación]],0)</f>
        <v>6.5972222221737153E-2</v>
      </c>
      <c r="R497" s="10">
        <f>IF(sala[[#This Row],[Tiempo de degustación]]&gt;0,1,0)</f>
        <v>1</v>
      </c>
      <c r="S497" s="1" t="str">
        <f>WEEKDAY(sala[[#This Row],[Fecha de Factura]],11)&amp;". "&amp;TEXT(sala[[#This Row],[Fecha de Factura]],"dddd")</f>
        <v>4. jueves</v>
      </c>
      <c r="T497" s="4">
        <f>SUMIF('cocina'!A:A,sala[[#This Row],[Número de Orden]],'cocina'!G:G)</f>
        <v>8</v>
      </c>
      <c r="U497" s="4">
        <f>sala[[#This Row],[Tiempo de Preparación]]*24</f>
        <v>2.2166666666666668</v>
      </c>
      <c r="V497">
        <f>sala[[#This Row],[Cobrada]]*sala[[#This Row],[Monto Total de la Cuenta]]</f>
        <v>223</v>
      </c>
      <c r="W497" s="4">
        <f>sala[[#This Row],[Tiempo de Permanencia]]*24</f>
        <v>3.7999999999883585</v>
      </c>
    </row>
    <row r="498" spans="1:23" x14ac:dyDescent="0.25">
      <c r="A498">
        <v>13</v>
      </c>
      <c r="B498" s="1" t="s">
        <v>110</v>
      </c>
      <c r="C498">
        <v>6</v>
      </c>
      <c r="D498" s="2">
        <v>45022.145833333336</v>
      </c>
      <c r="E498" s="2">
        <v>45022.290277777778</v>
      </c>
      <c r="F498" s="1" t="s">
        <v>13</v>
      </c>
      <c r="G498" s="1" t="s">
        <v>14</v>
      </c>
      <c r="H498" s="1" t="s">
        <v>15</v>
      </c>
      <c r="I498">
        <v>29.93</v>
      </c>
      <c r="J498" s="1" t="s">
        <v>16</v>
      </c>
      <c r="K498">
        <v>497</v>
      </c>
      <c r="L498" s="1" t="s">
        <v>69</v>
      </c>
      <c r="M498" s="1">
        <f>SUMIF('cocina'!A:A,sala[[#This Row],[Número de Orden]],'cocina'!K:K)</f>
        <v>150</v>
      </c>
      <c r="N498" s="2">
        <f>sala[[#This Row],[Hora de Salida]]</f>
        <v>45022.290277777778</v>
      </c>
      <c r="O498" s="3">
        <f>IF(sala[[#This Row],[Estado de la Mesa]]="Ocupada",sala[[#This Row],[Hora de Salida]]-sala[[#This Row],[Hora de Llegada]]+15/(24*60),sala[[#This Row],[Hora de Salida]]-sala[[#This Row],[Hora de Llegada]])</f>
        <v>0.1444444444423425</v>
      </c>
      <c r="P498" s="3">
        <f>SUMIF('cocina'!A:A,sala[[#This Row],[Número de Orden]],'cocina'!H:H)/(24*60)</f>
        <v>2.6388888888888889E-2</v>
      </c>
      <c r="Q498" s="3">
        <f>IF((sala[[#This Row],[Tiempo de Permanencia]]-sala[[#This Row],[Tiempo de Preparación]])&gt;0,sala[[#This Row],[Tiempo de Permanencia]]-sala[[#This Row],[Tiempo de Preparación]],0)</f>
        <v>0.11805555555345361</v>
      </c>
      <c r="R498" s="10">
        <f>IF(sala[[#This Row],[Tiempo de degustación]]&gt;0,1,0)</f>
        <v>1</v>
      </c>
      <c r="S498" s="1" t="str">
        <f>WEEKDAY(sala[[#This Row],[Fecha de Factura]],11)&amp;". "&amp;TEXT(sala[[#This Row],[Fecha de Factura]],"dddd")</f>
        <v>4. jueves</v>
      </c>
      <c r="T498" s="4">
        <f>SUMIF('cocina'!A:A,sala[[#This Row],[Número de Orden]],'cocina'!G:G)</f>
        <v>4</v>
      </c>
      <c r="U498" s="4">
        <f>sala[[#This Row],[Tiempo de Preparación]]*24</f>
        <v>0.6333333333333333</v>
      </c>
      <c r="V498">
        <f>sala[[#This Row],[Cobrada]]*sala[[#This Row],[Monto Total de la Cuenta]]</f>
        <v>150</v>
      </c>
      <c r="W498" s="4">
        <f>sala[[#This Row],[Tiempo de Permanencia]]*24</f>
        <v>3.46666666661622</v>
      </c>
    </row>
    <row r="499" spans="1:23" x14ac:dyDescent="0.25">
      <c r="A499">
        <v>20</v>
      </c>
      <c r="B499" s="1" t="s">
        <v>422</v>
      </c>
      <c r="C499">
        <v>3</v>
      </c>
      <c r="D499" s="2">
        <v>45022.011805555558</v>
      </c>
      <c r="E499" s="2">
        <v>45022.156944444447</v>
      </c>
      <c r="F499" s="1" t="s">
        <v>13</v>
      </c>
      <c r="G499" s="1" t="s">
        <v>14</v>
      </c>
      <c r="H499" s="1" t="s">
        <v>25</v>
      </c>
      <c r="I499">
        <v>21.99</v>
      </c>
      <c r="J499" s="1" t="s">
        <v>26</v>
      </c>
      <c r="K499">
        <v>498</v>
      </c>
      <c r="L499" s="1" t="s">
        <v>17</v>
      </c>
      <c r="M499" s="1">
        <f>SUMIF('cocina'!A:A,sala[[#This Row],[Número de Orden]],'cocina'!K:K)</f>
        <v>19</v>
      </c>
      <c r="N499" s="2">
        <f>sala[[#This Row],[Hora de Salida]]</f>
        <v>45022.156944444447</v>
      </c>
      <c r="O499" s="3">
        <f>IF(sala[[#This Row],[Estado de la Mesa]]="Ocupada",sala[[#This Row],[Hora de Salida]]-sala[[#This Row],[Hora de Llegada]]+15/(24*60),sala[[#This Row],[Hora de Salida]]-sala[[#This Row],[Hora de Llegada]])</f>
        <v>0.14513888888905058</v>
      </c>
      <c r="P499" s="3">
        <f>SUMIF('cocina'!A:A,sala[[#This Row],[Número de Orden]],'cocina'!H:H)/(24*60)</f>
        <v>2.2222222222222223E-2</v>
      </c>
      <c r="Q499" s="3">
        <f>IF((sala[[#This Row],[Tiempo de Permanencia]]-sala[[#This Row],[Tiempo de Preparación]])&gt;0,sala[[#This Row],[Tiempo de Permanencia]]-sala[[#This Row],[Tiempo de Preparación]],0)</f>
        <v>0.12291666666682835</v>
      </c>
      <c r="R499" s="10">
        <f>IF(sala[[#This Row],[Tiempo de degustación]]&gt;0,1,0)</f>
        <v>1</v>
      </c>
      <c r="S499" s="1" t="str">
        <f>WEEKDAY(sala[[#This Row],[Fecha de Factura]],11)&amp;". "&amp;TEXT(sala[[#This Row],[Fecha de Factura]],"dddd")</f>
        <v>4. jueves</v>
      </c>
      <c r="T499" s="4">
        <f>SUMIF('cocina'!A:A,sala[[#This Row],[Número de Orden]],'cocina'!G:G)</f>
        <v>1</v>
      </c>
      <c r="U499" s="4">
        <f>sala[[#This Row],[Tiempo de Preparación]]*24</f>
        <v>0.53333333333333333</v>
      </c>
      <c r="V499">
        <f>sala[[#This Row],[Cobrada]]*sala[[#This Row],[Monto Total de la Cuenta]]</f>
        <v>19</v>
      </c>
      <c r="W499" s="4">
        <f>sala[[#This Row],[Tiempo de Permanencia]]*24</f>
        <v>3.4833333333372138</v>
      </c>
    </row>
    <row r="500" spans="1:23" x14ac:dyDescent="0.25">
      <c r="A500">
        <v>5</v>
      </c>
      <c r="B500" s="1" t="s">
        <v>410</v>
      </c>
      <c r="C500">
        <v>5</v>
      </c>
      <c r="D500" s="2">
        <v>45022.056250000001</v>
      </c>
      <c r="E500" s="2">
        <v>45022.186111111114</v>
      </c>
      <c r="F500" s="1" t="s">
        <v>24</v>
      </c>
      <c r="G500" s="1" t="s">
        <v>35</v>
      </c>
      <c r="H500" s="1" t="s">
        <v>15</v>
      </c>
      <c r="I500">
        <v>22.69</v>
      </c>
      <c r="J500" s="1" t="s">
        <v>16</v>
      </c>
      <c r="K500">
        <v>499</v>
      </c>
      <c r="L500" s="1" t="s">
        <v>27</v>
      </c>
      <c r="M500" s="1">
        <f>SUMIF('cocina'!A:A,sala[[#This Row],[Número de Orden]],'cocina'!K:K)</f>
        <v>158</v>
      </c>
      <c r="N500" s="2">
        <f>sala[[#This Row],[Hora de Salida]]</f>
        <v>45022.186111111114</v>
      </c>
      <c r="O500" s="3">
        <f>IF(sala[[#This Row],[Estado de la Mesa]]="Ocupada",sala[[#This Row],[Hora de Salida]]-sala[[#This Row],[Hora de Llegada]]+15/(24*60),sala[[#This Row],[Hora de Salida]]-sala[[#This Row],[Hora de Llegada]])</f>
        <v>0.12986111111240461</v>
      </c>
      <c r="P500" s="3">
        <f>SUMIF('cocina'!A:A,sala[[#This Row],[Número de Orden]],'cocina'!H:H)/(24*60)</f>
        <v>9.0277777777777776E-2</v>
      </c>
      <c r="Q500" s="3">
        <f>IF((sala[[#This Row],[Tiempo de Permanencia]]-sala[[#This Row],[Tiempo de Preparación]])&gt;0,sala[[#This Row],[Tiempo de Permanencia]]-sala[[#This Row],[Tiempo de Preparación]],0)</f>
        <v>3.9583333334626838E-2</v>
      </c>
      <c r="R500" s="10">
        <f>IF(sala[[#This Row],[Tiempo de degustación]]&gt;0,1,0)</f>
        <v>1</v>
      </c>
      <c r="S500" s="1" t="str">
        <f>WEEKDAY(sala[[#This Row],[Fecha de Factura]],11)&amp;". "&amp;TEXT(sala[[#This Row],[Fecha de Factura]],"dddd")</f>
        <v>4. jueves</v>
      </c>
      <c r="T500" s="4">
        <f>SUMIF('cocina'!A:A,sala[[#This Row],[Número de Orden]],'cocina'!G:G)</f>
        <v>6</v>
      </c>
      <c r="U500" s="4">
        <f>sala[[#This Row],[Tiempo de Preparación]]*24</f>
        <v>2.1666666666666665</v>
      </c>
      <c r="V500">
        <f>sala[[#This Row],[Cobrada]]*sala[[#This Row],[Monto Total de la Cuenta]]</f>
        <v>158</v>
      </c>
      <c r="W500" s="4">
        <f>sala[[#This Row],[Tiempo de Permanencia]]*24</f>
        <v>3.1166666666977108</v>
      </c>
    </row>
    <row r="501" spans="1:23" x14ac:dyDescent="0.25">
      <c r="A501">
        <v>4</v>
      </c>
      <c r="B501" s="1" t="s">
        <v>462</v>
      </c>
      <c r="C501">
        <v>5</v>
      </c>
      <c r="D501" s="2">
        <v>45022.053472222222</v>
      </c>
      <c r="E501" s="2">
        <v>45022.21875</v>
      </c>
      <c r="F501" s="1" t="s">
        <v>32</v>
      </c>
      <c r="G501" s="1" t="s">
        <v>20</v>
      </c>
      <c r="H501" s="1" t="s">
        <v>15</v>
      </c>
      <c r="I501">
        <v>37.619999999999997</v>
      </c>
      <c r="J501" s="1" t="s">
        <v>38</v>
      </c>
      <c r="K501">
        <v>500</v>
      </c>
      <c r="L501" s="1" t="s">
        <v>69</v>
      </c>
      <c r="M501" s="1">
        <f>SUMIF('cocina'!A:A,sala[[#This Row],[Número de Orden]],'cocina'!K:K)</f>
        <v>93</v>
      </c>
      <c r="N501" s="2">
        <f>sala[[#This Row],[Hora de Salida]]</f>
        <v>45022.21875</v>
      </c>
      <c r="O501" s="3">
        <f>IF(sala[[#This Row],[Estado de la Mesa]]="Ocupada",sala[[#This Row],[Hora de Salida]]-sala[[#This Row],[Hora de Llegada]]+15/(24*60),sala[[#This Row],[Hora de Salida]]-sala[[#This Row],[Hora de Llegada]])</f>
        <v>0.17569444444476781</v>
      </c>
      <c r="P501" s="3">
        <f>SUMIF('cocina'!A:A,sala[[#This Row],[Número de Orden]],'cocina'!H:H)/(24*60)</f>
        <v>2.9166666666666667E-2</v>
      </c>
      <c r="Q501" s="3">
        <f>IF((sala[[#This Row],[Tiempo de Permanencia]]-sala[[#This Row],[Tiempo de Preparación]])&gt;0,sala[[#This Row],[Tiempo de Permanencia]]-sala[[#This Row],[Tiempo de Preparación]],0)</f>
        <v>0.14652777777810114</v>
      </c>
      <c r="R501" s="10">
        <f>IF(sala[[#This Row],[Tiempo de degustación]]&gt;0,1,0)</f>
        <v>1</v>
      </c>
      <c r="S501" s="1" t="str">
        <f>WEEKDAY(sala[[#This Row],[Fecha de Factura]],11)&amp;". "&amp;TEXT(sala[[#This Row],[Fecha de Factura]],"dddd")</f>
        <v>4. jueves</v>
      </c>
      <c r="T501" s="4">
        <f>SUMIF('cocina'!A:A,sala[[#This Row],[Número de Orden]],'cocina'!G:G)</f>
        <v>4</v>
      </c>
      <c r="U501" s="4">
        <f>sala[[#This Row],[Tiempo de Preparación]]*24</f>
        <v>0.7</v>
      </c>
      <c r="V501">
        <f>sala[[#This Row],[Cobrada]]*sala[[#This Row],[Monto Total de la Cuenta]]</f>
        <v>93</v>
      </c>
      <c r="W501" s="4">
        <f>sala[[#This Row],[Tiempo de Permanencia]]*24</f>
        <v>4.2166666666744277</v>
      </c>
    </row>
    <row r="502" spans="1:23" x14ac:dyDescent="0.25">
      <c r="A502">
        <v>7</v>
      </c>
      <c r="B502" s="1" t="s">
        <v>465</v>
      </c>
      <c r="C502">
        <v>1</v>
      </c>
      <c r="D502" s="2">
        <v>45022.155555555553</v>
      </c>
      <c r="E502" s="2">
        <v>45022.271527777775</v>
      </c>
      <c r="F502" s="1" t="s">
        <v>19</v>
      </c>
      <c r="G502" s="1" t="s">
        <v>35</v>
      </c>
      <c r="H502" s="1" t="s">
        <v>25</v>
      </c>
      <c r="I502">
        <v>28.38</v>
      </c>
      <c r="J502" s="1" t="s">
        <v>38</v>
      </c>
      <c r="K502">
        <v>501</v>
      </c>
      <c r="L502" s="1" t="s">
        <v>39</v>
      </c>
      <c r="M502" s="1">
        <f>SUMIF('cocina'!A:A,sala[[#This Row],[Número de Orden]],'cocina'!K:K)</f>
        <v>138</v>
      </c>
      <c r="N502" s="2">
        <f>sala[[#This Row],[Hora de Salida]]</f>
        <v>45022.271527777775</v>
      </c>
      <c r="O502" s="3">
        <f>IF(sala[[#This Row],[Estado de la Mesa]]="Ocupada",sala[[#This Row],[Hora de Salida]]-sala[[#This Row],[Hora de Llegada]]+15/(24*60),sala[[#This Row],[Hora de Salida]]-sala[[#This Row],[Hora de Llegada]])</f>
        <v>0.1263888888885655</v>
      </c>
      <c r="P502" s="3">
        <f>SUMIF('cocina'!A:A,sala[[#This Row],[Número de Orden]],'cocina'!H:H)/(24*60)</f>
        <v>2.7083333333333334E-2</v>
      </c>
      <c r="Q502" s="3">
        <f>IF((sala[[#This Row],[Tiempo de Permanencia]]-sala[[#This Row],[Tiempo de Preparación]])&gt;0,sala[[#This Row],[Tiempo de Permanencia]]-sala[[#This Row],[Tiempo de Preparación]],0)</f>
        <v>9.9305555555232169E-2</v>
      </c>
      <c r="R502" s="10">
        <f>IF(sala[[#This Row],[Tiempo de degustación]]&gt;0,1,0)</f>
        <v>1</v>
      </c>
      <c r="S502" s="1" t="str">
        <f>WEEKDAY(sala[[#This Row],[Fecha de Factura]],11)&amp;". "&amp;TEXT(sala[[#This Row],[Fecha de Factura]],"dddd")</f>
        <v>4. jueves</v>
      </c>
      <c r="T502" s="4">
        <f>SUMIF('cocina'!A:A,sala[[#This Row],[Número de Orden]],'cocina'!G:G)</f>
        <v>5</v>
      </c>
      <c r="U502" s="4">
        <f>sala[[#This Row],[Tiempo de Preparación]]*24</f>
        <v>0.65</v>
      </c>
      <c r="V502">
        <f>sala[[#This Row],[Cobrada]]*sala[[#This Row],[Monto Total de la Cuenta]]</f>
        <v>138</v>
      </c>
      <c r="W502" s="4">
        <f>sala[[#This Row],[Tiempo de Permanencia]]*24</f>
        <v>3.0333333333255723</v>
      </c>
    </row>
    <row r="503" spans="1:23" x14ac:dyDescent="0.25">
      <c r="A503">
        <v>5</v>
      </c>
      <c r="B503" s="1" t="s">
        <v>258</v>
      </c>
      <c r="C503">
        <v>2</v>
      </c>
      <c r="D503" s="2">
        <v>45022.03125</v>
      </c>
      <c r="E503" s="2">
        <v>45022.081250000003</v>
      </c>
      <c r="F503" s="1" t="s">
        <v>29</v>
      </c>
      <c r="G503" s="1" t="s">
        <v>14</v>
      </c>
      <c r="H503" s="1" t="s">
        <v>25</v>
      </c>
      <c r="I503">
        <v>32.9</v>
      </c>
      <c r="J503" s="1" t="s">
        <v>16</v>
      </c>
      <c r="K503">
        <v>502</v>
      </c>
      <c r="L503" s="1" t="s">
        <v>42</v>
      </c>
      <c r="M503" s="1">
        <f>SUMIF('cocina'!A:A,sala[[#This Row],[Número de Orden]],'cocina'!K:K)</f>
        <v>139</v>
      </c>
      <c r="N503" s="2">
        <f>sala[[#This Row],[Hora de Salida]]</f>
        <v>45022.081250000003</v>
      </c>
      <c r="O503" s="3">
        <f>IF(sala[[#This Row],[Estado de la Mesa]]="Ocupada",sala[[#This Row],[Hora de Salida]]-sala[[#This Row],[Hora de Llegada]]+15/(24*60),sala[[#This Row],[Hora de Salida]]-sala[[#This Row],[Hora de Llegada]])</f>
        <v>5.0000000002910383E-2</v>
      </c>
      <c r="P503" s="3">
        <f>SUMIF('cocina'!A:A,sala[[#This Row],[Número de Orden]],'cocina'!H:H)/(24*60)</f>
        <v>5.0694444444444445E-2</v>
      </c>
      <c r="Q503" s="3">
        <f>IF((sala[[#This Row],[Tiempo de Permanencia]]-sala[[#This Row],[Tiempo de Preparación]])&gt;0,sala[[#This Row],[Tiempo de Permanencia]]-sala[[#This Row],[Tiempo de Preparación]],0)</f>
        <v>0</v>
      </c>
      <c r="R503" s="10">
        <f>IF(sala[[#This Row],[Tiempo de degustación]]&gt;0,1,0)</f>
        <v>0</v>
      </c>
      <c r="S503" s="1" t="str">
        <f>WEEKDAY(sala[[#This Row],[Fecha de Factura]],11)&amp;". "&amp;TEXT(sala[[#This Row],[Fecha de Factura]],"dddd")</f>
        <v>4. jueves</v>
      </c>
      <c r="T503" s="4">
        <f>SUMIF('cocina'!A:A,sala[[#This Row],[Número de Orden]],'cocina'!G:G)</f>
        <v>5</v>
      </c>
      <c r="U503" s="4">
        <f>sala[[#This Row],[Tiempo de Preparación]]*24</f>
        <v>1.2166666666666668</v>
      </c>
      <c r="V503">
        <f>sala[[#This Row],[Cobrada]]*sala[[#This Row],[Monto Total de la Cuenta]]</f>
        <v>0</v>
      </c>
      <c r="W503" s="4">
        <f>sala[[#This Row],[Tiempo de Permanencia]]*24</f>
        <v>1.2000000000698492</v>
      </c>
    </row>
    <row r="504" spans="1:23" x14ac:dyDescent="0.25">
      <c r="A504">
        <v>3</v>
      </c>
      <c r="B504" s="1" t="s">
        <v>466</v>
      </c>
      <c r="C504">
        <v>1</v>
      </c>
      <c r="D504" s="2">
        <v>45022.097222222219</v>
      </c>
      <c r="E504" s="2">
        <v>45022.168055555558</v>
      </c>
      <c r="F504" s="1" t="s">
        <v>13</v>
      </c>
      <c r="G504" s="1" t="s">
        <v>14</v>
      </c>
      <c r="H504" s="1" t="s">
        <v>25</v>
      </c>
      <c r="I504">
        <v>35.840000000000003</v>
      </c>
      <c r="J504" s="1" t="s">
        <v>16</v>
      </c>
      <c r="K504">
        <v>503</v>
      </c>
      <c r="L504" s="1" t="s">
        <v>17</v>
      </c>
      <c r="M504" s="1">
        <f>SUMIF('cocina'!A:A,sala[[#This Row],[Número de Orden]],'cocina'!K:K)</f>
        <v>137</v>
      </c>
      <c r="N504" s="2">
        <f>sala[[#This Row],[Hora de Salida]]</f>
        <v>45022.168055555558</v>
      </c>
      <c r="O504" s="3">
        <f>IF(sala[[#This Row],[Estado de la Mesa]]="Ocupada",sala[[#This Row],[Hora de Salida]]-sala[[#This Row],[Hora de Llegada]]+15/(24*60),sala[[#This Row],[Hora de Salida]]-sala[[#This Row],[Hora de Llegada]])</f>
        <v>7.0833333338669036E-2</v>
      </c>
      <c r="P504" s="3">
        <f>SUMIF('cocina'!A:A,sala[[#This Row],[Número de Orden]],'cocina'!H:H)/(24*60)</f>
        <v>5.9027777777777776E-2</v>
      </c>
      <c r="Q504" s="3">
        <f>IF((sala[[#This Row],[Tiempo de Permanencia]]-sala[[#This Row],[Tiempo de Preparación]])&gt;0,sala[[#This Row],[Tiempo de Permanencia]]-sala[[#This Row],[Tiempo de Preparación]],0)</f>
        <v>1.1805555560891259E-2</v>
      </c>
      <c r="R504" s="10">
        <f>IF(sala[[#This Row],[Tiempo de degustación]]&gt;0,1,0)</f>
        <v>1</v>
      </c>
      <c r="S504" s="1" t="str">
        <f>WEEKDAY(sala[[#This Row],[Fecha de Factura]],11)&amp;". "&amp;TEXT(sala[[#This Row],[Fecha de Factura]],"dddd")</f>
        <v>4. jueves</v>
      </c>
      <c r="T504" s="4">
        <f>SUMIF('cocina'!A:A,sala[[#This Row],[Número de Orden]],'cocina'!G:G)</f>
        <v>5</v>
      </c>
      <c r="U504" s="4">
        <f>sala[[#This Row],[Tiempo de Preparación]]*24</f>
        <v>1.4166666666666665</v>
      </c>
      <c r="V504">
        <f>sala[[#This Row],[Cobrada]]*sala[[#This Row],[Monto Total de la Cuenta]]</f>
        <v>137</v>
      </c>
      <c r="W504" s="4">
        <f>sala[[#This Row],[Tiempo de Permanencia]]*24</f>
        <v>1.7000000001280569</v>
      </c>
    </row>
    <row r="505" spans="1:23" x14ac:dyDescent="0.25">
      <c r="A505">
        <v>2</v>
      </c>
      <c r="B505" s="1" t="s">
        <v>467</v>
      </c>
      <c r="C505">
        <v>5</v>
      </c>
      <c r="D505" s="2">
        <v>45022.090277777781</v>
      </c>
      <c r="E505" s="2">
        <v>45022.2</v>
      </c>
      <c r="F505" s="1" t="s">
        <v>29</v>
      </c>
      <c r="G505" s="1" t="s">
        <v>35</v>
      </c>
      <c r="H505" s="1" t="s">
        <v>21</v>
      </c>
      <c r="I505">
        <v>31.31</v>
      </c>
      <c r="J505" s="1" t="s">
        <v>16</v>
      </c>
      <c r="K505">
        <v>504</v>
      </c>
      <c r="L505" s="1" t="s">
        <v>27</v>
      </c>
      <c r="M505" s="1">
        <f>SUMIF('cocina'!A:A,sala[[#This Row],[Número de Orden]],'cocina'!K:K)</f>
        <v>54</v>
      </c>
      <c r="N505" s="2">
        <f>sala[[#This Row],[Hora de Salida]]</f>
        <v>45022.2</v>
      </c>
      <c r="O505" s="3">
        <f>IF(sala[[#This Row],[Estado de la Mesa]]="Ocupada",sala[[#This Row],[Hora de Salida]]-sala[[#This Row],[Hora de Llegada]]+15/(24*60),sala[[#This Row],[Hora de Salida]]-sala[[#This Row],[Hora de Llegada]])</f>
        <v>0.10972222221607808</v>
      </c>
      <c r="P505" s="3">
        <f>SUMIF('cocina'!A:A,sala[[#This Row],[Número de Orden]],'cocina'!H:H)/(24*60)</f>
        <v>1.3194444444444444E-2</v>
      </c>
      <c r="Q505" s="3">
        <f>IF((sala[[#This Row],[Tiempo de Permanencia]]-sala[[#This Row],[Tiempo de Preparación]])&gt;0,sala[[#This Row],[Tiempo de Permanencia]]-sala[[#This Row],[Tiempo de Preparación]],0)</f>
        <v>9.6527777771633641E-2</v>
      </c>
      <c r="R505" s="10">
        <f>IF(sala[[#This Row],[Tiempo de degustación]]&gt;0,1,0)</f>
        <v>1</v>
      </c>
      <c r="S505" s="1" t="str">
        <f>WEEKDAY(sala[[#This Row],[Fecha de Factura]],11)&amp;". "&amp;TEXT(sala[[#This Row],[Fecha de Factura]],"dddd")</f>
        <v>4. jueves</v>
      </c>
      <c r="T505" s="4">
        <f>SUMIF('cocina'!A:A,sala[[#This Row],[Número de Orden]],'cocina'!G:G)</f>
        <v>2</v>
      </c>
      <c r="U505" s="4">
        <f>sala[[#This Row],[Tiempo de Preparación]]*24</f>
        <v>0.31666666666666665</v>
      </c>
      <c r="V505">
        <f>sala[[#This Row],[Cobrada]]*sala[[#This Row],[Monto Total de la Cuenta]]</f>
        <v>54</v>
      </c>
      <c r="W505" s="4">
        <f>sala[[#This Row],[Tiempo de Permanencia]]*24</f>
        <v>2.6333333331858739</v>
      </c>
    </row>
    <row r="506" spans="1:23" x14ac:dyDescent="0.25">
      <c r="A506">
        <v>5</v>
      </c>
      <c r="B506" s="1" t="s">
        <v>468</v>
      </c>
      <c r="C506">
        <v>1</v>
      </c>
      <c r="D506" s="2">
        <v>45022.109722222223</v>
      </c>
      <c r="E506" s="2">
        <v>45022.254861111112</v>
      </c>
      <c r="F506" s="1" t="s">
        <v>24</v>
      </c>
      <c r="G506" s="1" t="s">
        <v>35</v>
      </c>
      <c r="H506" s="1" t="s">
        <v>25</v>
      </c>
      <c r="I506">
        <v>25.76</v>
      </c>
      <c r="J506" s="1" t="s">
        <v>16</v>
      </c>
      <c r="K506">
        <v>505</v>
      </c>
      <c r="L506" s="1" t="s">
        <v>22</v>
      </c>
      <c r="M506" s="1">
        <f>SUMIF('cocina'!A:A,sala[[#This Row],[Número de Orden]],'cocina'!K:K)</f>
        <v>155</v>
      </c>
      <c r="N506" s="2">
        <f>sala[[#This Row],[Hora de Salida]]</f>
        <v>45022.254861111112</v>
      </c>
      <c r="O506" s="3">
        <f>IF(sala[[#This Row],[Estado de la Mesa]]="Ocupada",sala[[#This Row],[Hora de Salida]]-sala[[#This Row],[Hora de Llegada]]+15/(24*60),sala[[#This Row],[Hora de Salida]]-sala[[#This Row],[Hora de Llegada]])</f>
        <v>0.14513888888905058</v>
      </c>
      <c r="P506" s="3">
        <f>SUMIF('cocina'!A:A,sala[[#This Row],[Número de Orden]],'cocina'!H:H)/(24*60)</f>
        <v>7.9861111111111105E-2</v>
      </c>
      <c r="Q506" s="3">
        <f>IF((sala[[#This Row],[Tiempo de Permanencia]]-sala[[#This Row],[Tiempo de Preparación]])&gt;0,sala[[#This Row],[Tiempo de Permanencia]]-sala[[#This Row],[Tiempo de Preparación]],0)</f>
        <v>6.5277777777939472E-2</v>
      </c>
      <c r="R506" s="10">
        <f>IF(sala[[#This Row],[Tiempo de degustación]]&gt;0,1,0)</f>
        <v>1</v>
      </c>
      <c r="S506" s="1" t="str">
        <f>WEEKDAY(sala[[#This Row],[Fecha de Factura]],11)&amp;". "&amp;TEXT(sala[[#This Row],[Fecha de Factura]],"dddd")</f>
        <v>4. jueves</v>
      </c>
      <c r="T506" s="4">
        <f>SUMIF('cocina'!A:A,sala[[#This Row],[Número de Orden]],'cocina'!G:G)</f>
        <v>5</v>
      </c>
      <c r="U506" s="4">
        <f>sala[[#This Row],[Tiempo de Preparación]]*24</f>
        <v>1.9166666666666665</v>
      </c>
      <c r="V506">
        <f>sala[[#This Row],[Cobrada]]*sala[[#This Row],[Monto Total de la Cuenta]]</f>
        <v>155</v>
      </c>
      <c r="W506" s="4">
        <f>sala[[#This Row],[Tiempo de Permanencia]]*24</f>
        <v>3.4833333333372138</v>
      </c>
    </row>
    <row r="507" spans="1:23" x14ac:dyDescent="0.25">
      <c r="A507">
        <v>18</v>
      </c>
      <c r="B507" s="1" t="s">
        <v>469</v>
      </c>
      <c r="C507">
        <v>2</v>
      </c>
      <c r="D507" s="2">
        <v>45022.084027777775</v>
      </c>
      <c r="E507" s="2">
        <v>45022.168055555558</v>
      </c>
      <c r="F507" s="1" t="s">
        <v>13</v>
      </c>
      <c r="G507" s="1" t="s">
        <v>35</v>
      </c>
      <c r="H507" s="1" t="s">
        <v>25</v>
      </c>
      <c r="I507">
        <v>11.65</v>
      </c>
      <c r="J507" s="1" t="s">
        <v>38</v>
      </c>
      <c r="K507">
        <v>506</v>
      </c>
      <c r="L507" s="1" t="s">
        <v>30</v>
      </c>
      <c r="M507" s="1">
        <f>SUMIF('cocina'!A:A,sala[[#This Row],[Número de Orden]],'cocina'!K:K)</f>
        <v>70</v>
      </c>
      <c r="N507" s="2">
        <f>sala[[#This Row],[Hora de Salida]]</f>
        <v>45022.168055555558</v>
      </c>
      <c r="O507" s="3">
        <f>IF(sala[[#This Row],[Estado de la Mesa]]="Ocupada",sala[[#This Row],[Hora de Salida]]-sala[[#This Row],[Hora de Llegada]]+15/(24*60),sala[[#This Row],[Hora de Salida]]-sala[[#This Row],[Hora de Llegada]])</f>
        <v>9.44444444491334E-2</v>
      </c>
      <c r="P507" s="3">
        <f>SUMIF('cocina'!A:A,sala[[#This Row],[Número de Orden]],'cocina'!H:H)/(24*60)</f>
        <v>3.472222222222222E-3</v>
      </c>
      <c r="Q507" s="3">
        <f>IF((sala[[#This Row],[Tiempo de Permanencia]]-sala[[#This Row],[Tiempo de Preparación]])&gt;0,sala[[#This Row],[Tiempo de Permanencia]]-sala[[#This Row],[Tiempo de Preparación]],0)</f>
        <v>9.0972222226911176E-2</v>
      </c>
      <c r="R507" s="10">
        <f>IF(sala[[#This Row],[Tiempo de degustación]]&gt;0,1,0)</f>
        <v>1</v>
      </c>
      <c r="S507" s="1" t="str">
        <f>WEEKDAY(sala[[#This Row],[Fecha de Factura]],11)&amp;". "&amp;TEXT(sala[[#This Row],[Fecha de Factura]],"dddd")</f>
        <v>4. jueves</v>
      </c>
      <c r="T507" s="4">
        <f>SUMIF('cocina'!A:A,sala[[#This Row],[Número de Orden]],'cocina'!G:G)</f>
        <v>2</v>
      </c>
      <c r="U507" s="4">
        <f>sala[[#This Row],[Tiempo de Preparación]]*24</f>
        <v>8.3333333333333329E-2</v>
      </c>
      <c r="V507">
        <f>sala[[#This Row],[Cobrada]]*sala[[#This Row],[Monto Total de la Cuenta]]</f>
        <v>70</v>
      </c>
      <c r="W507" s="4">
        <f>sala[[#This Row],[Tiempo de Permanencia]]*24</f>
        <v>2.2666666667792015</v>
      </c>
    </row>
    <row r="508" spans="1:23" x14ac:dyDescent="0.25">
      <c r="A508">
        <v>18</v>
      </c>
      <c r="B508" s="1" t="s">
        <v>441</v>
      </c>
      <c r="C508">
        <v>4</v>
      </c>
      <c r="D508" s="2">
        <v>45022.143055555556</v>
      </c>
      <c r="E508" s="2">
        <v>45022.1875</v>
      </c>
      <c r="F508" s="1" t="s">
        <v>24</v>
      </c>
      <c r="G508" s="1" t="s">
        <v>20</v>
      </c>
      <c r="H508" s="1" t="s">
        <v>25</v>
      </c>
      <c r="I508">
        <v>43.42</v>
      </c>
      <c r="J508" s="1" t="s">
        <v>26</v>
      </c>
      <c r="K508">
        <v>507</v>
      </c>
      <c r="L508" s="1" t="s">
        <v>42</v>
      </c>
      <c r="M508" s="1">
        <f>SUMIF('cocina'!A:A,sala[[#This Row],[Número de Orden]],'cocina'!K:K)</f>
        <v>210</v>
      </c>
      <c r="N508" s="2">
        <f>sala[[#This Row],[Hora de Salida]]</f>
        <v>45022.1875</v>
      </c>
      <c r="O508" s="3">
        <f>IF(sala[[#This Row],[Estado de la Mesa]]="Ocupada",sala[[#This Row],[Hora de Salida]]-sala[[#This Row],[Hora de Llegada]]+15/(24*60),sala[[#This Row],[Hora de Salida]]-sala[[#This Row],[Hora de Llegada]])</f>
        <v>4.4444444443797693E-2</v>
      </c>
      <c r="P508" s="3">
        <f>SUMIF('cocina'!A:A,sala[[#This Row],[Número de Orden]],'cocina'!H:H)/(24*60)</f>
        <v>4.791666666666667E-2</v>
      </c>
      <c r="Q508" s="3">
        <f>IF((sala[[#This Row],[Tiempo de Permanencia]]-sala[[#This Row],[Tiempo de Preparación]])&gt;0,sala[[#This Row],[Tiempo de Permanencia]]-sala[[#This Row],[Tiempo de Preparación]],0)</f>
        <v>0</v>
      </c>
      <c r="R508" s="10">
        <f>IF(sala[[#This Row],[Tiempo de degustación]]&gt;0,1,0)</f>
        <v>0</v>
      </c>
      <c r="S508" s="1" t="str">
        <f>WEEKDAY(sala[[#This Row],[Fecha de Factura]],11)&amp;". "&amp;TEXT(sala[[#This Row],[Fecha de Factura]],"dddd")</f>
        <v>4. jueves</v>
      </c>
      <c r="T508" s="4">
        <f>SUMIF('cocina'!A:A,sala[[#This Row],[Número de Orden]],'cocina'!G:G)</f>
        <v>6</v>
      </c>
      <c r="U508" s="4">
        <f>sala[[#This Row],[Tiempo de Preparación]]*24</f>
        <v>1.1500000000000001</v>
      </c>
      <c r="V508">
        <f>sala[[#This Row],[Cobrada]]*sala[[#This Row],[Monto Total de la Cuenta]]</f>
        <v>0</v>
      </c>
      <c r="W508" s="4">
        <f>sala[[#This Row],[Tiempo de Permanencia]]*24</f>
        <v>1.0666666666511446</v>
      </c>
    </row>
    <row r="509" spans="1:23" x14ac:dyDescent="0.25">
      <c r="A509">
        <v>6</v>
      </c>
      <c r="B509" s="1" t="s">
        <v>470</v>
      </c>
      <c r="C509">
        <v>1</v>
      </c>
      <c r="D509" s="2">
        <v>45022.118055555555</v>
      </c>
      <c r="E509" s="2">
        <v>45022.274305555555</v>
      </c>
      <c r="F509" s="1" t="s">
        <v>29</v>
      </c>
      <c r="G509" s="1" t="s">
        <v>14</v>
      </c>
      <c r="H509" s="1" t="s">
        <v>25</v>
      </c>
      <c r="I509">
        <v>42.8</v>
      </c>
      <c r="J509" s="1" t="s">
        <v>16</v>
      </c>
      <c r="K509">
        <v>508</v>
      </c>
      <c r="L509" s="1" t="s">
        <v>27</v>
      </c>
      <c r="M509" s="1">
        <f>SUMIF('cocina'!A:A,sala[[#This Row],[Número de Orden]],'cocina'!K:K)</f>
        <v>32</v>
      </c>
      <c r="N509" s="2">
        <f>sala[[#This Row],[Hora de Salida]]</f>
        <v>45022.274305555555</v>
      </c>
      <c r="O509" s="3">
        <f>IF(sala[[#This Row],[Estado de la Mesa]]="Ocupada",sala[[#This Row],[Hora de Salida]]-sala[[#This Row],[Hora de Llegada]]+15/(24*60),sala[[#This Row],[Hora de Salida]]-sala[[#This Row],[Hora de Llegada]])</f>
        <v>0.15625</v>
      </c>
      <c r="P509" s="3">
        <f>SUMIF('cocina'!A:A,sala[[#This Row],[Número de Orden]],'cocina'!H:H)/(24*60)</f>
        <v>2.361111111111111E-2</v>
      </c>
      <c r="Q509" s="3">
        <f>IF((sala[[#This Row],[Tiempo de Permanencia]]-sala[[#This Row],[Tiempo de Preparación]])&gt;0,sala[[#This Row],[Tiempo de Permanencia]]-sala[[#This Row],[Tiempo de Preparación]],0)</f>
        <v>0.13263888888888889</v>
      </c>
      <c r="R509" s="10">
        <f>IF(sala[[#This Row],[Tiempo de degustación]]&gt;0,1,0)</f>
        <v>1</v>
      </c>
      <c r="S509" s="1" t="str">
        <f>WEEKDAY(sala[[#This Row],[Fecha de Factura]],11)&amp;". "&amp;TEXT(sala[[#This Row],[Fecha de Factura]],"dddd")</f>
        <v>4. jueves</v>
      </c>
      <c r="T509" s="4">
        <f>SUMIF('cocina'!A:A,sala[[#This Row],[Número de Orden]],'cocina'!G:G)</f>
        <v>1</v>
      </c>
      <c r="U509" s="4">
        <f>sala[[#This Row],[Tiempo de Preparación]]*24</f>
        <v>0.56666666666666665</v>
      </c>
      <c r="V509">
        <f>sala[[#This Row],[Cobrada]]*sala[[#This Row],[Monto Total de la Cuenta]]</f>
        <v>32</v>
      </c>
      <c r="W509" s="4">
        <f>sala[[#This Row],[Tiempo de Permanencia]]*24</f>
        <v>3.75</v>
      </c>
    </row>
    <row r="510" spans="1:23" x14ac:dyDescent="0.25">
      <c r="A510">
        <v>5</v>
      </c>
      <c r="B510" s="1" t="s">
        <v>103</v>
      </c>
      <c r="C510">
        <v>3</v>
      </c>
      <c r="D510" s="2">
        <v>45022.133333333331</v>
      </c>
      <c r="E510" s="2">
        <v>45022.251388888886</v>
      </c>
      <c r="F510" s="1" t="s">
        <v>19</v>
      </c>
      <c r="G510" s="1" t="s">
        <v>20</v>
      </c>
      <c r="H510" s="1" t="s">
        <v>25</v>
      </c>
      <c r="I510">
        <v>16.260000000000002</v>
      </c>
      <c r="J510" s="1" t="s">
        <v>38</v>
      </c>
      <c r="K510">
        <v>509</v>
      </c>
      <c r="L510" s="1" t="s">
        <v>27</v>
      </c>
      <c r="M510" s="1">
        <f>SUMIF('cocina'!A:A,sala[[#This Row],[Número de Orden]],'cocina'!K:K)</f>
        <v>80</v>
      </c>
      <c r="N510" s="2">
        <f>sala[[#This Row],[Hora de Salida]]</f>
        <v>45022.251388888886</v>
      </c>
      <c r="O510" s="3">
        <f>IF(sala[[#This Row],[Estado de la Mesa]]="Ocupada",sala[[#This Row],[Hora de Salida]]-sala[[#This Row],[Hora de Llegada]]+15/(24*60),sala[[#This Row],[Hora de Salida]]-sala[[#This Row],[Hora de Llegada]])</f>
        <v>0.12847222222141377</v>
      </c>
      <c r="P510" s="3">
        <f>SUMIF('cocina'!A:A,sala[[#This Row],[Número de Orden]],'cocina'!H:H)/(24*60)</f>
        <v>3.2638888888888891E-2</v>
      </c>
      <c r="Q510" s="3">
        <f>IF((sala[[#This Row],[Tiempo de Permanencia]]-sala[[#This Row],[Tiempo de Preparación]])&gt;0,sala[[#This Row],[Tiempo de Permanencia]]-sala[[#This Row],[Tiempo de Preparación]],0)</f>
        <v>9.5833333332524889E-2</v>
      </c>
      <c r="R510" s="10">
        <f>IF(sala[[#This Row],[Tiempo de degustación]]&gt;0,1,0)</f>
        <v>1</v>
      </c>
      <c r="S510" s="1" t="str">
        <f>WEEKDAY(sala[[#This Row],[Fecha de Factura]],11)&amp;". "&amp;TEXT(sala[[#This Row],[Fecha de Factura]],"dddd")</f>
        <v>4. jueves</v>
      </c>
      <c r="T510" s="4">
        <f>SUMIF('cocina'!A:A,sala[[#This Row],[Número de Orden]],'cocina'!G:G)</f>
        <v>2</v>
      </c>
      <c r="U510" s="4">
        <f>sala[[#This Row],[Tiempo de Preparación]]*24</f>
        <v>0.78333333333333344</v>
      </c>
      <c r="V510">
        <f>sala[[#This Row],[Cobrada]]*sala[[#This Row],[Monto Total de la Cuenta]]</f>
        <v>80</v>
      </c>
      <c r="W510" s="4">
        <f>sala[[#This Row],[Tiempo de Permanencia]]*24</f>
        <v>3.0833333333139308</v>
      </c>
    </row>
    <row r="511" spans="1:23" x14ac:dyDescent="0.25">
      <c r="A511">
        <v>6</v>
      </c>
      <c r="B511" s="1" t="s">
        <v>471</v>
      </c>
      <c r="C511">
        <v>4</v>
      </c>
      <c r="D511" s="2">
        <v>45022.147222222222</v>
      </c>
      <c r="E511" s="2">
        <v>45022.189583333333</v>
      </c>
      <c r="F511" s="1" t="s">
        <v>32</v>
      </c>
      <c r="G511" s="1" t="s">
        <v>14</v>
      </c>
      <c r="H511" s="1" t="s">
        <v>25</v>
      </c>
      <c r="I511">
        <v>14.97</v>
      </c>
      <c r="J511" s="1" t="s">
        <v>26</v>
      </c>
      <c r="K511">
        <v>510</v>
      </c>
      <c r="L511" s="1" t="s">
        <v>30</v>
      </c>
      <c r="M511" s="1">
        <f>SUMIF('cocina'!A:A,sala[[#This Row],[Número de Orden]],'cocina'!K:K)</f>
        <v>36</v>
      </c>
      <c r="N511" s="2">
        <f>sala[[#This Row],[Hora de Salida]]</f>
        <v>45022.189583333333</v>
      </c>
      <c r="O511" s="3">
        <f>IF(sala[[#This Row],[Estado de la Mesa]]="Ocupada",sala[[#This Row],[Hora de Salida]]-sala[[#This Row],[Hora de Llegada]]+15/(24*60),sala[[#This Row],[Hora de Salida]]-sala[[#This Row],[Hora de Llegada]])</f>
        <v>4.2361111110949423E-2</v>
      </c>
      <c r="P511" s="3">
        <f>SUMIF('cocina'!A:A,sala[[#This Row],[Número de Orden]],'cocina'!H:H)/(24*60)</f>
        <v>3.3333333333333333E-2</v>
      </c>
      <c r="Q511" s="3">
        <f>IF((sala[[#This Row],[Tiempo de Permanencia]]-sala[[#This Row],[Tiempo de Preparación]])&gt;0,sala[[#This Row],[Tiempo de Permanencia]]-sala[[#This Row],[Tiempo de Preparación]],0)</f>
        <v>9.0277777776160903E-3</v>
      </c>
      <c r="R511" s="10">
        <f>IF(sala[[#This Row],[Tiempo de degustación]]&gt;0,1,0)</f>
        <v>1</v>
      </c>
      <c r="S511" s="1" t="str">
        <f>WEEKDAY(sala[[#This Row],[Fecha de Factura]],11)&amp;". "&amp;TEXT(sala[[#This Row],[Fecha de Factura]],"dddd")</f>
        <v>4. jueves</v>
      </c>
      <c r="T511" s="4">
        <f>SUMIF('cocina'!A:A,sala[[#This Row],[Número de Orden]],'cocina'!G:G)</f>
        <v>1</v>
      </c>
      <c r="U511" s="4">
        <f>sala[[#This Row],[Tiempo de Preparación]]*24</f>
        <v>0.8</v>
      </c>
      <c r="V511">
        <f>sala[[#This Row],[Cobrada]]*sala[[#This Row],[Monto Total de la Cuenta]]</f>
        <v>36</v>
      </c>
      <c r="W511" s="4">
        <f>sala[[#This Row],[Tiempo de Permanencia]]*24</f>
        <v>1.0166666666627862</v>
      </c>
    </row>
    <row r="512" spans="1:23" x14ac:dyDescent="0.25">
      <c r="A512">
        <v>2</v>
      </c>
      <c r="B512" s="1" t="s">
        <v>472</v>
      </c>
      <c r="C512">
        <v>1</v>
      </c>
      <c r="D512" s="2">
        <v>45022.068055555559</v>
      </c>
      <c r="E512" s="2">
        <v>45022.140972222223</v>
      </c>
      <c r="F512" s="1" t="s">
        <v>19</v>
      </c>
      <c r="G512" s="1" t="s">
        <v>14</v>
      </c>
      <c r="H512" s="1" t="s">
        <v>25</v>
      </c>
      <c r="I512">
        <v>35.950000000000003</v>
      </c>
      <c r="J512" s="1" t="s">
        <v>26</v>
      </c>
      <c r="K512">
        <v>511</v>
      </c>
      <c r="L512" s="1" t="s">
        <v>69</v>
      </c>
      <c r="M512" s="1">
        <f>SUMIF('cocina'!A:A,sala[[#This Row],[Número de Orden]],'cocina'!K:K)</f>
        <v>137</v>
      </c>
      <c r="N512" s="2">
        <f>sala[[#This Row],[Hora de Salida]]</f>
        <v>45022.140972222223</v>
      </c>
      <c r="O512" s="3">
        <f>IF(sala[[#This Row],[Estado de la Mesa]]="Ocupada",sala[[#This Row],[Hora de Salida]]-sala[[#This Row],[Hora de Llegada]]+15/(24*60),sala[[#This Row],[Hora de Salida]]-sala[[#This Row],[Hora de Llegada]])</f>
        <v>7.2916666664241347E-2</v>
      </c>
      <c r="P512" s="3">
        <f>SUMIF('cocina'!A:A,sala[[#This Row],[Número de Orden]],'cocina'!H:H)/(24*60)</f>
        <v>2.6388888888888889E-2</v>
      </c>
      <c r="Q512" s="3">
        <f>IF((sala[[#This Row],[Tiempo de Permanencia]]-sala[[#This Row],[Tiempo de Preparación]])&gt;0,sala[[#This Row],[Tiempo de Permanencia]]-sala[[#This Row],[Tiempo de Preparación]],0)</f>
        <v>4.6527777775352455E-2</v>
      </c>
      <c r="R512" s="10">
        <f>IF(sala[[#This Row],[Tiempo de degustación]]&gt;0,1,0)</f>
        <v>1</v>
      </c>
      <c r="S512" s="1" t="str">
        <f>WEEKDAY(sala[[#This Row],[Fecha de Factura]],11)&amp;". "&amp;TEXT(sala[[#This Row],[Fecha de Factura]],"dddd")</f>
        <v>4. jueves</v>
      </c>
      <c r="T512" s="4">
        <f>SUMIF('cocina'!A:A,sala[[#This Row],[Número de Orden]],'cocina'!G:G)</f>
        <v>5</v>
      </c>
      <c r="U512" s="4">
        <f>sala[[#This Row],[Tiempo de Preparación]]*24</f>
        <v>0.6333333333333333</v>
      </c>
      <c r="V512">
        <f>sala[[#This Row],[Cobrada]]*sala[[#This Row],[Monto Total de la Cuenta]]</f>
        <v>137</v>
      </c>
      <c r="W512" s="4">
        <f>sala[[#This Row],[Tiempo de Permanencia]]*24</f>
        <v>1.7499999999417923</v>
      </c>
    </row>
    <row r="513" spans="1:23" x14ac:dyDescent="0.25">
      <c r="A513">
        <v>2</v>
      </c>
      <c r="B513" s="1" t="s">
        <v>400</v>
      </c>
      <c r="C513">
        <v>1</v>
      </c>
      <c r="D513" s="2">
        <v>45022.054861111108</v>
      </c>
      <c r="E513" s="2">
        <v>45022.101388888892</v>
      </c>
      <c r="F513" s="1" t="s">
        <v>29</v>
      </c>
      <c r="G513" s="1" t="s">
        <v>14</v>
      </c>
      <c r="H513" s="1" t="s">
        <v>25</v>
      </c>
      <c r="I513">
        <v>37.369999999999997</v>
      </c>
      <c r="J513" s="1" t="s">
        <v>38</v>
      </c>
      <c r="K513">
        <v>512</v>
      </c>
      <c r="L513" s="1" t="s">
        <v>17</v>
      </c>
      <c r="M513" s="1">
        <f>SUMIF('cocina'!A:A,sala[[#This Row],[Número de Orden]],'cocina'!K:K)</f>
        <v>128</v>
      </c>
      <c r="N513" s="2">
        <f>sala[[#This Row],[Hora de Salida]]</f>
        <v>45022.101388888892</v>
      </c>
      <c r="O513" s="3">
        <f>IF(sala[[#This Row],[Estado de la Mesa]]="Ocupada",sala[[#This Row],[Hora de Salida]]-sala[[#This Row],[Hora de Llegada]]+15/(24*60),sala[[#This Row],[Hora de Salida]]-sala[[#This Row],[Hora de Llegada]])</f>
        <v>5.6944444450588584E-2</v>
      </c>
      <c r="P513" s="3">
        <f>SUMIF('cocina'!A:A,sala[[#This Row],[Número de Orden]],'cocina'!H:H)/(24*60)</f>
        <v>4.0972222222222222E-2</v>
      </c>
      <c r="Q513" s="3">
        <f>IF((sala[[#This Row],[Tiempo de Permanencia]]-sala[[#This Row],[Tiempo de Preparación]])&gt;0,sala[[#This Row],[Tiempo de Permanencia]]-sala[[#This Row],[Tiempo de Preparación]],0)</f>
        <v>1.5972222228366362E-2</v>
      </c>
      <c r="R513" s="10">
        <f>IF(sala[[#This Row],[Tiempo de degustación]]&gt;0,1,0)</f>
        <v>1</v>
      </c>
      <c r="S513" s="1" t="str">
        <f>WEEKDAY(sala[[#This Row],[Fecha de Factura]],11)&amp;". "&amp;TEXT(sala[[#This Row],[Fecha de Factura]],"dddd")</f>
        <v>4. jueves</v>
      </c>
      <c r="T513" s="4">
        <f>SUMIF('cocina'!A:A,sala[[#This Row],[Número de Orden]],'cocina'!G:G)</f>
        <v>4</v>
      </c>
      <c r="U513" s="4">
        <f>sala[[#This Row],[Tiempo de Preparación]]*24</f>
        <v>0.98333333333333339</v>
      </c>
      <c r="V513">
        <f>sala[[#This Row],[Cobrada]]*sala[[#This Row],[Monto Total de la Cuenta]]</f>
        <v>128</v>
      </c>
      <c r="W513" s="4">
        <f>sala[[#This Row],[Tiempo de Permanencia]]*24</f>
        <v>1.3666666668141261</v>
      </c>
    </row>
    <row r="514" spans="1:23" x14ac:dyDescent="0.25">
      <c r="A514">
        <v>8</v>
      </c>
      <c r="B514" s="1" t="s">
        <v>47</v>
      </c>
      <c r="C514">
        <v>6</v>
      </c>
      <c r="D514" s="2">
        <v>45022.061111111114</v>
      </c>
      <c r="E514" s="2">
        <v>45022.20208333333</v>
      </c>
      <c r="F514" s="1" t="s">
        <v>13</v>
      </c>
      <c r="G514" s="1" t="s">
        <v>20</v>
      </c>
      <c r="H514" s="1" t="s">
        <v>25</v>
      </c>
      <c r="I514">
        <v>22.74</v>
      </c>
      <c r="J514" s="1" t="s">
        <v>38</v>
      </c>
      <c r="K514">
        <v>513</v>
      </c>
      <c r="L514" s="1" t="s">
        <v>42</v>
      </c>
      <c r="M514" s="1">
        <f>SUMIF('cocina'!A:A,sala[[#This Row],[Número de Orden]],'cocina'!K:K)</f>
        <v>54</v>
      </c>
      <c r="N514" s="2">
        <f>sala[[#This Row],[Hora de Salida]]</f>
        <v>45022.20208333333</v>
      </c>
      <c r="O514" s="3">
        <f>IF(sala[[#This Row],[Estado de la Mesa]]="Ocupada",sala[[#This Row],[Hora de Salida]]-sala[[#This Row],[Hora de Llegada]]+15/(24*60),sala[[#This Row],[Hora de Salida]]-sala[[#This Row],[Hora de Llegada]])</f>
        <v>0.15138888888274474</v>
      </c>
      <c r="P514" s="3">
        <f>SUMIF('cocina'!A:A,sala[[#This Row],[Número de Orden]],'cocina'!H:H)/(24*60)</f>
        <v>3.888888888888889E-2</v>
      </c>
      <c r="Q514" s="3">
        <f>IF((sala[[#This Row],[Tiempo de Permanencia]]-sala[[#This Row],[Tiempo de Preparación]])&gt;0,sala[[#This Row],[Tiempo de Permanencia]]-sala[[#This Row],[Tiempo de Preparación]],0)</f>
        <v>0.11249999999385585</v>
      </c>
      <c r="R514" s="10">
        <f>IF(sala[[#This Row],[Tiempo de degustación]]&gt;0,1,0)</f>
        <v>1</v>
      </c>
      <c r="S514" s="1" t="str">
        <f>WEEKDAY(sala[[#This Row],[Fecha de Factura]],11)&amp;". "&amp;TEXT(sala[[#This Row],[Fecha de Factura]],"dddd")</f>
        <v>4. jueves</v>
      </c>
      <c r="T514" s="4">
        <f>SUMIF('cocina'!A:A,sala[[#This Row],[Número de Orden]],'cocina'!G:G)</f>
        <v>3</v>
      </c>
      <c r="U514" s="4">
        <f>sala[[#This Row],[Tiempo de Preparación]]*24</f>
        <v>0.93333333333333335</v>
      </c>
      <c r="V514">
        <f>sala[[#This Row],[Cobrada]]*sala[[#This Row],[Monto Total de la Cuenta]]</f>
        <v>54</v>
      </c>
      <c r="W514" s="4">
        <f>sala[[#This Row],[Tiempo de Permanencia]]*24</f>
        <v>3.6333333331858739</v>
      </c>
    </row>
    <row r="515" spans="1:23" x14ac:dyDescent="0.25">
      <c r="A515">
        <v>18</v>
      </c>
      <c r="B515" s="1" t="s">
        <v>473</v>
      </c>
      <c r="C515">
        <v>5</v>
      </c>
      <c r="D515" s="2">
        <v>45022.054861111108</v>
      </c>
      <c r="E515" s="2">
        <v>45022.191666666666</v>
      </c>
      <c r="F515" s="1" t="s">
        <v>32</v>
      </c>
      <c r="G515" s="1" t="s">
        <v>14</v>
      </c>
      <c r="H515" s="1" t="s">
        <v>25</v>
      </c>
      <c r="I515">
        <v>38.840000000000003</v>
      </c>
      <c r="J515" s="1" t="s">
        <v>26</v>
      </c>
      <c r="K515">
        <v>514</v>
      </c>
      <c r="L515" s="1" t="s">
        <v>57</v>
      </c>
      <c r="M515" s="1">
        <f>SUMIF('cocina'!A:A,sala[[#This Row],[Número de Orden]],'cocina'!K:K)</f>
        <v>174</v>
      </c>
      <c r="N515" s="2">
        <f>sala[[#This Row],[Hora de Salida]]</f>
        <v>45022.191666666666</v>
      </c>
      <c r="O515" s="3">
        <f>IF(sala[[#This Row],[Estado de la Mesa]]="Ocupada",sala[[#This Row],[Hora de Salida]]-sala[[#This Row],[Hora de Llegada]]+15/(24*60),sala[[#This Row],[Hora de Salida]]-sala[[#This Row],[Hora de Llegada]])</f>
        <v>0.1368055555576575</v>
      </c>
      <c r="P515" s="3">
        <f>SUMIF('cocina'!A:A,sala[[#This Row],[Número de Orden]],'cocina'!H:H)/(24*60)</f>
        <v>7.7777777777777779E-2</v>
      </c>
      <c r="Q515" s="3">
        <f>IF((sala[[#This Row],[Tiempo de Permanencia]]-sala[[#This Row],[Tiempo de Preparación]])&gt;0,sala[[#This Row],[Tiempo de Permanencia]]-sala[[#This Row],[Tiempo de Preparación]],0)</f>
        <v>5.902777777987972E-2</v>
      </c>
      <c r="R515" s="10">
        <f>IF(sala[[#This Row],[Tiempo de degustación]]&gt;0,1,0)</f>
        <v>1</v>
      </c>
      <c r="S515" s="1" t="str">
        <f>WEEKDAY(sala[[#This Row],[Fecha de Factura]],11)&amp;". "&amp;TEXT(sala[[#This Row],[Fecha de Factura]],"dddd")</f>
        <v>4. jueves</v>
      </c>
      <c r="T515" s="4">
        <f>SUMIF('cocina'!A:A,sala[[#This Row],[Número de Orden]],'cocina'!G:G)</f>
        <v>7</v>
      </c>
      <c r="U515" s="4">
        <f>sala[[#This Row],[Tiempo de Preparación]]*24</f>
        <v>1.8666666666666667</v>
      </c>
      <c r="V515">
        <f>sala[[#This Row],[Cobrada]]*sala[[#This Row],[Monto Total de la Cuenta]]</f>
        <v>174</v>
      </c>
      <c r="W515" s="4">
        <f>sala[[#This Row],[Tiempo de Permanencia]]*24</f>
        <v>3.28333333338378</v>
      </c>
    </row>
    <row r="516" spans="1:23" x14ac:dyDescent="0.25">
      <c r="A516">
        <v>19</v>
      </c>
      <c r="B516" s="1" t="s">
        <v>347</v>
      </c>
      <c r="C516">
        <v>2</v>
      </c>
      <c r="D516" s="2">
        <v>45022.040277777778</v>
      </c>
      <c r="E516" s="2">
        <v>45022.085416666669</v>
      </c>
      <c r="F516" s="1" t="s">
        <v>24</v>
      </c>
      <c r="G516" s="1" t="s">
        <v>14</v>
      </c>
      <c r="H516" s="1" t="s">
        <v>25</v>
      </c>
      <c r="I516">
        <v>43.79</v>
      </c>
      <c r="J516" s="1" t="s">
        <v>38</v>
      </c>
      <c r="K516">
        <v>515</v>
      </c>
      <c r="L516" s="1" t="s">
        <v>57</v>
      </c>
      <c r="M516" s="1">
        <f>SUMIF('cocina'!A:A,sala[[#This Row],[Número de Orden]],'cocina'!K:K)</f>
        <v>18</v>
      </c>
      <c r="N516" s="2">
        <f>sala[[#This Row],[Hora de Salida]]</f>
        <v>45022.085416666669</v>
      </c>
      <c r="O516" s="3">
        <f>IF(sala[[#This Row],[Estado de la Mesa]]="Ocupada",sala[[#This Row],[Hora de Salida]]-sala[[#This Row],[Hora de Llegada]]+15/(24*60),sala[[#This Row],[Hora de Salida]]-sala[[#This Row],[Hora de Llegada]])</f>
        <v>5.5555555557172433E-2</v>
      </c>
      <c r="P516" s="3">
        <f>SUMIF('cocina'!A:A,sala[[#This Row],[Número de Orden]],'cocina'!H:H)/(24*60)</f>
        <v>9.0277777777777769E-3</v>
      </c>
      <c r="Q516" s="3">
        <f>IF((sala[[#This Row],[Tiempo de Permanencia]]-sala[[#This Row],[Tiempo de Preparación]])&gt;0,sala[[#This Row],[Tiempo de Permanencia]]-sala[[#This Row],[Tiempo de Preparación]],0)</f>
        <v>4.6527777779394652E-2</v>
      </c>
      <c r="R516" s="10">
        <f>IF(sala[[#This Row],[Tiempo de degustación]]&gt;0,1,0)</f>
        <v>1</v>
      </c>
      <c r="S516" s="1" t="str">
        <f>WEEKDAY(sala[[#This Row],[Fecha de Factura]],11)&amp;". "&amp;TEXT(sala[[#This Row],[Fecha de Factura]],"dddd")</f>
        <v>4. jueves</v>
      </c>
      <c r="T516" s="4">
        <f>SUMIF('cocina'!A:A,sala[[#This Row],[Número de Orden]],'cocina'!G:G)</f>
        <v>1</v>
      </c>
      <c r="U516" s="4">
        <f>sala[[#This Row],[Tiempo de Preparación]]*24</f>
        <v>0.21666666666666665</v>
      </c>
      <c r="V516">
        <f>sala[[#This Row],[Cobrada]]*sala[[#This Row],[Monto Total de la Cuenta]]</f>
        <v>18</v>
      </c>
      <c r="W516" s="4">
        <f>sala[[#This Row],[Tiempo de Permanencia]]*24</f>
        <v>1.3333333333721384</v>
      </c>
    </row>
    <row r="517" spans="1:23" x14ac:dyDescent="0.25">
      <c r="A517">
        <v>7</v>
      </c>
      <c r="B517" s="1" t="s">
        <v>474</v>
      </c>
      <c r="C517">
        <v>2</v>
      </c>
      <c r="D517" s="2">
        <v>45022.163194444445</v>
      </c>
      <c r="E517" s="2">
        <v>45022.207638888889</v>
      </c>
      <c r="F517" s="1" t="s">
        <v>32</v>
      </c>
      <c r="G517" s="1" t="s">
        <v>14</v>
      </c>
      <c r="H517" s="1" t="s">
        <v>25</v>
      </c>
      <c r="I517">
        <v>20.85</v>
      </c>
      <c r="J517" s="1" t="s">
        <v>16</v>
      </c>
      <c r="K517">
        <v>516</v>
      </c>
      <c r="L517" s="1" t="s">
        <v>30</v>
      </c>
      <c r="M517" s="1">
        <f>SUMIF('cocina'!A:A,sala[[#This Row],[Número de Orden]],'cocina'!K:K)</f>
        <v>146</v>
      </c>
      <c r="N517" s="2">
        <f>sala[[#This Row],[Hora de Salida]]</f>
        <v>45022.207638888889</v>
      </c>
      <c r="O517" s="3">
        <f>IF(sala[[#This Row],[Estado de la Mesa]]="Ocupada",sala[[#This Row],[Hora de Salida]]-sala[[#This Row],[Hora de Llegada]]+15/(24*60),sala[[#This Row],[Hora de Salida]]-sala[[#This Row],[Hora de Llegada]])</f>
        <v>4.4444444443797693E-2</v>
      </c>
      <c r="P517" s="3">
        <f>SUMIF('cocina'!A:A,sala[[#This Row],[Número de Orden]],'cocina'!H:H)/(24*60)</f>
        <v>6.7361111111111108E-2</v>
      </c>
      <c r="Q517" s="3">
        <f>IF((sala[[#This Row],[Tiempo de Permanencia]]-sala[[#This Row],[Tiempo de Preparación]])&gt;0,sala[[#This Row],[Tiempo de Permanencia]]-sala[[#This Row],[Tiempo de Preparación]],0)</f>
        <v>0</v>
      </c>
      <c r="R517" s="10">
        <f>IF(sala[[#This Row],[Tiempo de degustación]]&gt;0,1,0)</f>
        <v>0</v>
      </c>
      <c r="S517" s="1" t="str">
        <f>WEEKDAY(sala[[#This Row],[Fecha de Factura]],11)&amp;". "&amp;TEXT(sala[[#This Row],[Fecha de Factura]],"dddd")</f>
        <v>4. jueves</v>
      </c>
      <c r="T517" s="4">
        <f>SUMIF('cocina'!A:A,sala[[#This Row],[Número de Orden]],'cocina'!G:G)</f>
        <v>7</v>
      </c>
      <c r="U517" s="4">
        <f>sala[[#This Row],[Tiempo de Preparación]]*24</f>
        <v>1.6166666666666667</v>
      </c>
      <c r="V517">
        <f>sala[[#This Row],[Cobrada]]*sala[[#This Row],[Monto Total de la Cuenta]]</f>
        <v>0</v>
      </c>
      <c r="W517" s="4">
        <f>sala[[#This Row],[Tiempo de Permanencia]]*24</f>
        <v>1.0666666666511446</v>
      </c>
    </row>
    <row r="518" spans="1:23" x14ac:dyDescent="0.25">
      <c r="A518">
        <v>4</v>
      </c>
      <c r="B518" s="1" t="s">
        <v>390</v>
      </c>
      <c r="C518">
        <v>5</v>
      </c>
      <c r="D518" s="2">
        <v>45022.065972222219</v>
      </c>
      <c r="E518" s="2">
        <v>45022.229166666664</v>
      </c>
      <c r="F518" s="1" t="s">
        <v>32</v>
      </c>
      <c r="G518" s="1" t="s">
        <v>14</v>
      </c>
      <c r="H518" s="1" t="s">
        <v>21</v>
      </c>
      <c r="I518">
        <v>23.92</v>
      </c>
      <c r="J518" s="1" t="s">
        <v>16</v>
      </c>
      <c r="K518">
        <v>517</v>
      </c>
      <c r="L518" s="1" t="s">
        <v>54</v>
      </c>
      <c r="M518" s="1">
        <f>SUMIF('cocina'!A:A,sala[[#This Row],[Número de Orden]],'cocina'!K:K)</f>
        <v>103</v>
      </c>
      <c r="N518" s="2">
        <f>sala[[#This Row],[Hora de Salida]]</f>
        <v>45022.229166666664</v>
      </c>
      <c r="O518" s="3">
        <f>IF(sala[[#This Row],[Estado de la Mesa]]="Ocupada",sala[[#This Row],[Hora de Salida]]-sala[[#This Row],[Hora de Llegada]]+15/(24*60),sala[[#This Row],[Hora de Salida]]-sala[[#This Row],[Hora de Llegada]])</f>
        <v>0.16319444444525288</v>
      </c>
      <c r="P518" s="3">
        <f>SUMIF('cocina'!A:A,sala[[#This Row],[Número de Orden]],'cocina'!H:H)/(24*60)</f>
        <v>4.5138888888888888E-2</v>
      </c>
      <c r="Q518" s="3">
        <f>IF((sala[[#This Row],[Tiempo de Permanencia]]-sala[[#This Row],[Tiempo de Preparación]])&gt;0,sala[[#This Row],[Tiempo de Permanencia]]-sala[[#This Row],[Tiempo de Preparación]],0)</f>
        <v>0.11805555555636399</v>
      </c>
      <c r="R518" s="10">
        <f>IF(sala[[#This Row],[Tiempo de degustación]]&gt;0,1,0)</f>
        <v>1</v>
      </c>
      <c r="S518" s="1" t="str">
        <f>WEEKDAY(sala[[#This Row],[Fecha de Factura]],11)&amp;". "&amp;TEXT(sala[[#This Row],[Fecha de Factura]],"dddd")</f>
        <v>4. jueves</v>
      </c>
      <c r="T518" s="4">
        <f>SUMIF('cocina'!A:A,sala[[#This Row],[Número de Orden]],'cocina'!G:G)</f>
        <v>5</v>
      </c>
      <c r="U518" s="4">
        <f>sala[[#This Row],[Tiempo de Preparación]]*24</f>
        <v>1.0833333333333333</v>
      </c>
      <c r="V518">
        <f>sala[[#This Row],[Cobrada]]*sala[[#This Row],[Monto Total de la Cuenta]]</f>
        <v>103</v>
      </c>
      <c r="W518" s="4">
        <f>sala[[#This Row],[Tiempo de Permanencia]]*24</f>
        <v>3.9166666666860692</v>
      </c>
    </row>
    <row r="519" spans="1:23" x14ac:dyDescent="0.25">
      <c r="A519">
        <v>5</v>
      </c>
      <c r="B519" s="1" t="s">
        <v>173</v>
      </c>
      <c r="C519">
        <v>6</v>
      </c>
      <c r="D519" s="2">
        <v>45022.088888888888</v>
      </c>
      <c r="E519" s="2">
        <v>45022.251388888886</v>
      </c>
      <c r="F519" s="1" t="s">
        <v>32</v>
      </c>
      <c r="G519" s="1" t="s">
        <v>20</v>
      </c>
      <c r="H519" s="1" t="s">
        <v>25</v>
      </c>
      <c r="I519">
        <v>18.48</v>
      </c>
      <c r="J519" s="1" t="s">
        <v>38</v>
      </c>
      <c r="K519">
        <v>518</v>
      </c>
      <c r="L519" s="1" t="s">
        <v>22</v>
      </c>
      <c r="M519" s="1">
        <f>SUMIF('cocina'!A:A,sala[[#This Row],[Número de Orden]],'cocina'!K:K)</f>
        <v>77</v>
      </c>
      <c r="N519" s="2">
        <f>sala[[#This Row],[Hora de Salida]]</f>
        <v>45022.251388888886</v>
      </c>
      <c r="O519" s="3">
        <f>IF(sala[[#This Row],[Estado de la Mesa]]="Ocupada",sala[[#This Row],[Hora de Salida]]-sala[[#This Row],[Hora de Llegada]]+15/(24*60),sala[[#This Row],[Hora de Salida]]-sala[[#This Row],[Hora de Llegada]])</f>
        <v>0.17291666666521147</v>
      </c>
      <c r="P519" s="3">
        <f>SUMIF('cocina'!A:A,sala[[#This Row],[Número de Orden]],'cocina'!H:H)/(24*60)</f>
        <v>3.6805555555555557E-2</v>
      </c>
      <c r="Q519" s="3">
        <f>IF((sala[[#This Row],[Tiempo de Permanencia]]-sala[[#This Row],[Tiempo de Preparación]])&gt;0,sala[[#This Row],[Tiempo de Permanencia]]-sala[[#This Row],[Tiempo de Preparación]],0)</f>
        <v>0.1361111111096559</v>
      </c>
      <c r="R519" s="10">
        <f>IF(sala[[#This Row],[Tiempo de degustación]]&gt;0,1,0)</f>
        <v>1</v>
      </c>
      <c r="S519" s="1" t="str">
        <f>WEEKDAY(sala[[#This Row],[Fecha de Factura]],11)&amp;". "&amp;TEXT(sala[[#This Row],[Fecha de Factura]],"dddd")</f>
        <v>4. jueves</v>
      </c>
      <c r="T519" s="4">
        <f>SUMIF('cocina'!A:A,sala[[#This Row],[Número de Orden]],'cocina'!G:G)</f>
        <v>3</v>
      </c>
      <c r="U519" s="4">
        <f>sala[[#This Row],[Tiempo de Preparación]]*24</f>
        <v>0.8833333333333333</v>
      </c>
      <c r="V519">
        <f>sala[[#This Row],[Cobrada]]*sala[[#This Row],[Monto Total de la Cuenta]]</f>
        <v>77</v>
      </c>
      <c r="W519" s="4">
        <f>sala[[#This Row],[Tiempo de Permanencia]]*24</f>
        <v>4.1499999999650754</v>
      </c>
    </row>
    <row r="520" spans="1:23" x14ac:dyDescent="0.25">
      <c r="A520">
        <v>6</v>
      </c>
      <c r="B520" s="1" t="s">
        <v>475</v>
      </c>
      <c r="C520">
        <v>2</v>
      </c>
      <c r="D520" s="2">
        <v>45022.033333333333</v>
      </c>
      <c r="E520" s="2">
        <v>45022.15902777778</v>
      </c>
      <c r="F520" s="1" t="s">
        <v>29</v>
      </c>
      <c r="G520" s="1" t="s">
        <v>14</v>
      </c>
      <c r="H520" s="1" t="s">
        <v>25</v>
      </c>
      <c r="I520">
        <v>34.590000000000003</v>
      </c>
      <c r="J520" s="1" t="s">
        <v>26</v>
      </c>
      <c r="K520">
        <v>519</v>
      </c>
      <c r="L520" s="1" t="s">
        <v>30</v>
      </c>
      <c r="M520" s="1">
        <f>SUMIF('cocina'!A:A,sala[[#This Row],[Número de Orden]],'cocina'!K:K)</f>
        <v>245</v>
      </c>
      <c r="N520" s="2">
        <f>sala[[#This Row],[Hora de Salida]]</f>
        <v>45022.15902777778</v>
      </c>
      <c r="O520" s="3">
        <f>IF(sala[[#This Row],[Estado de la Mesa]]="Ocupada",sala[[#This Row],[Hora de Salida]]-sala[[#This Row],[Hora de Llegada]]+15/(24*60),sala[[#This Row],[Hora de Salida]]-sala[[#This Row],[Hora de Llegada]])</f>
        <v>0.12569444444670808</v>
      </c>
      <c r="P520" s="3">
        <f>SUMIF('cocina'!A:A,sala[[#This Row],[Número de Orden]],'cocina'!H:H)/(24*60)</f>
        <v>0.10833333333333334</v>
      </c>
      <c r="Q520" s="3">
        <f>IF((sala[[#This Row],[Tiempo de Permanencia]]-sala[[#This Row],[Tiempo de Preparación]])&gt;0,sala[[#This Row],[Tiempo de Permanencia]]-sala[[#This Row],[Tiempo de Preparación]],0)</f>
        <v>1.7361111113374739E-2</v>
      </c>
      <c r="R520" s="10">
        <f>IF(sala[[#This Row],[Tiempo de degustación]]&gt;0,1,0)</f>
        <v>1</v>
      </c>
      <c r="S520" s="1" t="str">
        <f>WEEKDAY(sala[[#This Row],[Fecha de Factura]],11)&amp;". "&amp;TEXT(sala[[#This Row],[Fecha de Factura]],"dddd")</f>
        <v>4. jueves</v>
      </c>
      <c r="T520" s="4">
        <f>SUMIF('cocina'!A:A,sala[[#This Row],[Número de Orden]],'cocina'!G:G)</f>
        <v>8</v>
      </c>
      <c r="U520" s="4">
        <f>sala[[#This Row],[Tiempo de Preparación]]*24</f>
        <v>2.6</v>
      </c>
      <c r="V520">
        <f>sala[[#This Row],[Cobrada]]*sala[[#This Row],[Monto Total de la Cuenta]]</f>
        <v>245</v>
      </c>
      <c r="W520" s="4">
        <f>sala[[#This Row],[Tiempo de Permanencia]]*24</f>
        <v>3.0166666667209938</v>
      </c>
    </row>
    <row r="521" spans="1:23" x14ac:dyDescent="0.25">
      <c r="A521">
        <v>4</v>
      </c>
      <c r="B521" s="1" t="s">
        <v>476</v>
      </c>
      <c r="C521">
        <v>4</v>
      </c>
      <c r="D521" s="2">
        <v>45022.149305555555</v>
      </c>
      <c r="E521" s="2">
        <v>45022.265972222223</v>
      </c>
      <c r="F521" s="1" t="s">
        <v>32</v>
      </c>
      <c r="G521" s="1" t="s">
        <v>35</v>
      </c>
      <c r="H521" s="1" t="s">
        <v>25</v>
      </c>
      <c r="I521">
        <v>43.99</v>
      </c>
      <c r="J521" s="1" t="s">
        <v>26</v>
      </c>
      <c r="K521">
        <v>520</v>
      </c>
      <c r="L521" s="1" t="s">
        <v>22</v>
      </c>
      <c r="M521" s="1">
        <f>SUMIF('cocina'!A:A,sala[[#This Row],[Número de Orden]],'cocina'!K:K)</f>
        <v>280</v>
      </c>
      <c r="N521" s="2">
        <f>sala[[#This Row],[Hora de Salida]]</f>
        <v>45022.265972222223</v>
      </c>
      <c r="O521" s="3">
        <f>IF(sala[[#This Row],[Estado de la Mesa]]="Ocupada",sala[[#This Row],[Hora de Salida]]-sala[[#This Row],[Hora de Llegada]]+15/(24*60),sala[[#This Row],[Hora de Salida]]-sala[[#This Row],[Hora de Llegada]])</f>
        <v>0.11666666666860692</v>
      </c>
      <c r="P521" s="3">
        <f>SUMIF('cocina'!A:A,sala[[#This Row],[Número de Orden]],'cocina'!H:H)/(24*60)</f>
        <v>8.4027777777777785E-2</v>
      </c>
      <c r="Q521" s="3">
        <f>IF((sala[[#This Row],[Tiempo de Permanencia]]-sala[[#This Row],[Tiempo de Preparación]])&gt;0,sala[[#This Row],[Tiempo de Permanencia]]-sala[[#This Row],[Tiempo de Preparación]],0)</f>
        <v>3.2638888890829137E-2</v>
      </c>
      <c r="R521" s="10">
        <f>IF(sala[[#This Row],[Tiempo de degustación]]&gt;0,1,0)</f>
        <v>1</v>
      </c>
      <c r="S521" s="1" t="str">
        <f>WEEKDAY(sala[[#This Row],[Fecha de Factura]],11)&amp;". "&amp;TEXT(sala[[#This Row],[Fecha de Factura]],"dddd")</f>
        <v>4. jueves</v>
      </c>
      <c r="T521" s="4">
        <f>SUMIF('cocina'!A:A,sala[[#This Row],[Número de Orden]],'cocina'!G:G)</f>
        <v>9</v>
      </c>
      <c r="U521" s="4">
        <f>sala[[#This Row],[Tiempo de Preparación]]*24</f>
        <v>2.0166666666666666</v>
      </c>
      <c r="V521">
        <f>sala[[#This Row],[Cobrada]]*sala[[#This Row],[Monto Total de la Cuenta]]</f>
        <v>280</v>
      </c>
      <c r="W521" s="4">
        <f>sala[[#This Row],[Tiempo de Permanencia]]*24</f>
        <v>2.8000000000465661</v>
      </c>
    </row>
    <row r="522" spans="1:23" x14ac:dyDescent="0.25">
      <c r="A522">
        <v>18</v>
      </c>
      <c r="B522" s="1" t="s">
        <v>477</v>
      </c>
      <c r="C522">
        <v>2</v>
      </c>
      <c r="D522" s="2">
        <v>45022.029861111114</v>
      </c>
      <c r="E522" s="2">
        <v>45022.120833333334</v>
      </c>
      <c r="F522" s="1" t="s">
        <v>32</v>
      </c>
      <c r="G522" s="1" t="s">
        <v>14</v>
      </c>
      <c r="H522" s="1" t="s">
        <v>25</v>
      </c>
      <c r="I522">
        <v>15.18</v>
      </c>
      <c r="J522" s="1" t="s">
        <v>26</v>
      </c>
      <c r="K522">
        <v>521</v>
      </c>
      <c r="L522" s="1" t="s">
        <v>42</v>
      </c>
      <c r="M522" s="1">
        <f>SUMIF('cocina'!A:A,sala[[#This Row],[Número de Orden]],'cocina'!K:K)</f>
        <v>210</v>
      </c>
      <c r="N522" s="2">
        <f>sala[[#This Row],[Hora de Salida]]</f>
        <v>45022.120833333334</v>
      </c>
      <c r="O522" s="3">
        <f>IF(sala[[#This Row],[Estado de la Mesa]]="Ocupada",sala[[#This Row],[Hora de Salida]]-sala[[#This Row],[Hora de Llegada]]+15/(24*60),sala[[#This Row],[Hora de Salida]]-sala[[#This Row],[Hora de Llegada]])</f>
        <v>9.0972222220443655E-2</v>
      </c>
      <c r="P522" s="3">
        <f>SUMIF('cocina'!A:A,sala[[#This Row],[Número de Orden]],'cocina'!H:H)/(24*60)</f>
        <v>6.3194444444444442E-2</v>
      </c>
      <c r="Q522" s="3">
        <f>IF((sala[[#This Row],[Tiempo de Permanencia]]-sala[[#This Row],[Tiempo de Preparación]])&gt;0,sala[[#This Row],[Tiempo de Permanencia]]-sala[[#This Row],[Tiempo de Preparación]],0)</f>
        <v>2.7777777775999213E-2</v>
      </c>
      <c r="R522" s="10">
        <f>IF(sala[[#This Row],[Tiempo de degustación]]&gt;0,1,0)</f>
        <v>1</v>
      </c>
      <c r="S522" s="1" t="str">
        <f>WEEKDAY(sala[[#This Row],[Fecha de Factura]],11)&amp;". "&amp;TEXT(sala[[#This Row],[Fecha de Factura]],"dddd")</f>
        <v>4. jueves</v>
      </c>
      <c r="T522" s="4">
        <f>SUMIF('cocina'!A:A,sala[[#This Row],[Número de Orden]],'cocina'!G:G)</f>
        <v>7</v>
      </c>
      <c r="U522" s="4">
        <f>sala[[#This Row],[Tiempo de Preparación]]*24</f>
        <v>1.5166666666666666</v>
      </c>
      <c r="V522">
        <f>sala[[#This Row],[Cobrada]]*sala[[#This Row],[Monto Total de la Cuenta]]</f>
        <v>210</v>
      </c>
      <c r="W522" s="4">
        <f>sala[[#This Row],[Tiempo de Permanencia]]*24</f>
        <v>2.1833333332906477</v>
      </c>
    </row>
    <row r="523" spans="1:23" x14ac:dyDescent="0.25">
      <c r="A523">
        <v>2</v>
      </c>
      <c r="B523" s="1" t="s">
        <v>41</v>
      </c>
      <c r="C523">
        <v>5</v>
      </c>
      <c r="D523" s="2">
        <v>45022.068055555559</v>
      </c>
      <c r="E523" s="2">
        <v>45022.18472222222</v>
      </c>
      <c r="F523" s="1" t="s">
        <v>32</v>
      </c>
      <c r="G523" s="1" t="s">
        <v>14</v>
      </c>
      <c r="H523" s="1" t="s">
        <v>21</v>
      </c>
      <c r="I523">
        <v>35.35</v>
      </c>
      <c r="J523" s="1" t="s">
        <v>26</v>
      </c>
      <c r="K523">
        <v>522</v>
      </c>
      <c r="L523" s="1" t="s">
        <v>44</v>
      </c>
      <c r="M523" s="1">
        <f>SUMIF('cocina'!A:A,sala[[#This Row],[Número de Orden]],'cocina'!K:K)</f>
        <v>84</v>
      </c>
      <c r="N523" s="2">
        <f>sala[[#This Row],[Hora de Salida]]</f>
        <v>45022.18472222222</v>
      </c>
      <c r="O523" s="3">
        <f>IF(sala[[#This Row],[Estado de la Mesa]]="Ocupada",sala[[#This Row],[Hora de Salida]]-sala[[#This Row],[Hora de Llegada]]+15/(24*60),sala[[#This Row],[Hora de Salida]]-sala[[#This Row],[Hora de Llegada]])</f>
        <v>0.11666666666133096</v>
      </c>
      <c r="P523" s="3">
        <f>SUMIF('cocina'!A:A,sala[[#This Row],[Número de Orden]],'cocina'!H:H)/(24*60)</f>
        <v>3.2638888888888891E-2</v>
      </c>
      <c r="Q523" s="3">
        <f>IF((sala[[#This Row],[Tiempo de Permanencia]]-sala[[#This Row],[Tiempo de Preparación]])&gt;0,sala[[#This Row],[Tiempo de Permanencia]]-sala[[#This Row],[Tiempo de Preparación]],0)</f>
        <v>8.402777777244208E-2</v>
      </c>
      <c r="R523" s="10">
        <f>IF(sala[[#This Row],[Tiempo de degustación]]&gt;0,1,0)</f>
        <v>1</v>
      </c>
      <c r="S523" s="1" t="str">
        <f>WEEKDAY(sala[[#This Row],[Fecha de Factura]],11)&amp;". "&amp;TEXT(sala[[#This Row],[Fecha de Factura]],"dddd")</f>
        <v>4. jueves</v>
      </c>
      <c r="T523" s="4">
        <f>SUMIF('cocina'!A:A,sala[[#This Row],[Número de Orden]],'cocina'!G:G)</f>
        <v>3</v>
      </c>
      <c r="U523" s="4">
        <f>sala[[#This Row],[Tiempo de Preparación]]*24</f>
        <v>0.78333333333333344</v>
      </c>
      <c r="V523">
        <f>sala[[#This Row],[Cobrada]]*sala[[#This Row],[Monto Total de la Cuenta]]</f>
        <v>84</v>
      </c>
      <c r="W523" s="4">
        <f>sala[[#This Row],[Tiempo de Permanencia]]*24</f>
        <v>2.7999999998719431</v>
      </c>
    </row>
    <row r="524" spans="1:23" x14ac:dyDescent="0.25">
      <c r="A524">
        <v>4</v>
      </c>
      <c r="B524" s="1" t="s">
        <v>478</v>
      </c>
      <c r="C524">
        <v>3</v>
      </c>
      <c r="D524" s="2">
        <v>45022.068749999999</v>
      </c>
      <c r="E524" s="2">
        <v>45022.195833333331</v>
      </c>
      <c r="F524" s="1" t="s">
        <v>29</v>
      </c>
      <c r="G524" s="1" t="s">
        <v>14</v>
      </c>
      <c r="H524" s="1" t="s">
        <v>25</v>
      </c>
      <c r="I524">
        <v>45.41</v>
      </c>
      <c r="J524" s="1" t="s">
        <v>38</v>
      </c>
      <c r="K524">
        <v>523</v>
      </c>
      <c r="L524" s="1" t="s">
        <v>69</v>
      </c>
      <c r="M524" s="1">
        <f>SUMIF('cocina'!A:A,sala[[#This Row],[Número de Orden]],'cocina'!K:K)</f>
        <v>81</v>
      </c>
      <c r="N524" s="2">
        <f>sala[[#This Row],[Hora de Salida]]</f>
        <v>45022.195833333331</v>
      </c>
      <c r="O524" s="3">
        <f>IF(sala[[#This Row],[Estado de la Mesa]]="Ocupada",sala[[#This Row],[Hora de Salida]]-sala[[#This Row],[Hora de Llegada]]+15/(24*60),sala[[#This Row],[Hora de Salida]]-sala[[#This Row],[Hora de Llegada]])</f>
        <v>0.13749999999951493</v>
      </c>
      <c r="P524" s="3">
        <f>SUMIF('cocina'!A:A,sala[[#This Row],[Número de Orden]],'cocina'!H:H)/(24*60)</f>
        <v>3.5416666666666666E-2</v>
      </c>
      <c r="Q524" s="3">
        <f>IF((sala[[#This Row],[Tiempo de Permanencia]]-sala[[#This Row],[Tiempo de Preparación]])&gt;0,sala[[#This Row],[Tiempo de Permanencia]]-sala[[#This Row],[Tiempo de Preparación]],0)</f>
        <v>0.10208333333284826</v>
      </c>
      <c r="R524" s="10">
        <f>IF(sala[[#This Row],[Tiempo de degustación]]&gt;0,1,0)</f>
        <v>1</v>
      </c>
      <c r="S524" s="1" t="str">
        <f>WEEKDAY(sala[[#This Row],[Fecha de Factura]],11)&amp;". "&amp;TEXT(sala[[#This Row],[Fecha de Factura]],"dddd")</f>
        <v>4. jueves</v>
      </c>
      <c r="T524" s="4">
        <f>SUMIF('cocina'!A:A,sala[[#This Row],[Número de Orden]],'cocina'!G:G)</f>
        <v>3</v>
      </c>
      <c r="U524" s="4">
        <f>sala[[#This Row],[Tiempo de Preparación]]*24</f>
        <v>0.85</v>
      </c>
      <c r="V524">
        <f>sala[[#This Row],[Cobrada]]*sala[[#This Row],[Monto Total de la Cuenta]]</f>
        <v>81</v>
      </c>
      <c r="W524" s="4">
        <f>sala[[#This Row],[Tiempo de Permanencia]]*24</f>
        <v>3.2999999999883585</v>
      </c>
    </row>
    <row r="525" spans="1:23" x14ac:dyDescent="0.25">
      <c r="A525">
        <v>16</v>
      </c>
      <c r="B525" s="1" t="s">
        <v>479</v>
      </c>
      <c r="C525">
        <v>4</v>
      </c>
      <c r="D525" s="2">
        <v>45022.002083333333</v>
      </c>
      <c r="E525" s="2">
        <v>45022.105555555558</v>
      </c>
      <c r="F525" s="1" t="s">
        <v>13</v>
      </c>
      <c r="G525" s="1" t="s">
        <v>14</v>
      </c>
      <c r="H525" s="1" t="s">
        <v>25</v>
      </c>
      <c r="I525">
        <v>26.91</v>
      </c>
      <c r="J525" s="1" t="s">
        <v>38</v>
      </c>
      <c r="K525">
        <v>524</v>
      </c>
      <c r="L525" s="1" t="s">
        <v>33</v>
      </c>
      <c r="M525" s="1">
        <f>SUMIF('cocina'!A:A,sala[[#This Row],[Número de Orden]],'cocina'!K:K)</f>
        <v>76</v>
      </c>
      <c r="N525" s="2">
        <f>sala[[#This Row],[Hora de Salida]]</f>
        <v>45022.105555555558</v>
      </c>
      <c r="O525" s="3">
        <f>IF(sala[[#This Row],[Estado de la Mesa]]="Ocupada",sala[[#This Row],[Hora de Salida]]-sala[[#This Row],[Hora de Llegada]]+15/(24*60),sala[[#This Row],[Hora de Salida]]-sala[[#This Row],[Hora de Llegada]])</f>
        <v>0.1138888888914759</v>
      </c>
      <c r="P525" s="3">
        <f>SUMIF('cocina'!A:A,sala[[#This Row],[Número de Orden]],'cocina'!H:H)/(24*60)</f>
        <v>4.2361111111111113E-2</v>
      </c>
      <c r="Q525" s="3">
        <f>IF((sala[[#This Row],[Tiempo de Permanencia]]-sala[[#This Row],[Tiempo de Preparación]])&gt;0,sala[[#This Row],[Tiempo de Permanencia]]-sala[[#This Row],[Tiempo de Preparación]],0)</f>
        <v>7.1527777780364787E-2</v>
      </c>
      <c r="R525" s="10">
        <f>IF(sala[[#This Row],[Tiempo de degustación]]&gt;0,1,0)</f>
        <v>1</v>
      </c>
      <c r="S525" s="1" t="str">
        <f>WEEKDAY(sala[[#This Row],[Fecha de Factura]],11)&amp;". "&amp;TEXT(sala[[#This Row],[Fecha de Factura]],"dddd")</f>
        <v>4. jueves</v>
      </c>
      <c r="T525" s="4">
        <f>SUMIF('cocina'!A:A,sala[[#This Row],[Número de Orden]],'cocina'!G:G)</f>
        <v>3</v>
      </c>
      <c r="U525" s="4">
        <f>sala[[#This Row],[Tiempo de Preparación]]*24</f>
        <v>1.0166666666666666</v>
      </c>
      <c r="V525">
        <f>sala[[#This Row],[Cobrada]]*sala[[#This Row],[Monto Total de la Cuenta]]</f>
        <v>76</v>
      </c>
      <c r="W525" s="4">
        <f>sala[[#This Row],[Tiempo de Permanencia]]*24</f>
        <v>2.7333333333954215</v>
      </c>
    </row>
    <row r="526" spans="1:23" x14ac:dyDescent="0.25">
      <c r="A526">
        <v>16</v>
      </c>
      <c r="B526" s="1" t="s">
        <v>237</v>
      </c>
      <c r="C526">
        <v>3</v>
      </c>
      <c r="D526" s="2">
        <v>45022.143750000003</v>
      </c>
      <c r="E526" s="2">
        <v>45022.301388888889</v>
      </c>
      <c r="F526" s="1" t="s">
        <v>13</v>
      </c>
      <c r="G526" s="1" t="s">
        <v>14</v>
      </c>
      <c r="H526" s="1" t="s">
        <v>25</v>
      </c>
      <c r="I526">
        <v>32.869999999999997</v>
      </c>
      <c r="J526" s="1" t="s">
        <v>38</v>
      </c>
      <c r="K526">
        <v>525</v>
      </c>
      <c r="L526" s="1" t="s">
        <v>39</v>
      </c>
      <c r="M526" s="1">
        <f>SUMIF('cocina'!A:A,sala[[#This Row],[Número de Orden]],'cocina'!K:K)</f>
        <v>197</v>
      </c>
      <c r="N526" s="2">
        <f>sala[[#This Row],[Hora de Salida]]</f>
        <v>45022.301388888889</v>
      </c>
      <c r="O526" s="3">
        <f>IF(sala[[#This Row],[Estado de la Mesa]]="Ocupada",sala[[#This Row],[Hora de Salida]]-sala[[#This Row],[Hora de Llegada]]+15/(24*60),sala[[#This Row],[Hora de Salida]]-sala[[#This Row],[Hora de Llegada]])</f>
        <v>0.16805555555280685</v>
      </c>
      <c r="P526" s="3">
        <f>SUMIF('cocina'!A:A,sala[[#This Row],[Número de Orden]],'cocina'!H:H)/(24*60)</f>
        <v>5.347222222222222E-2</v>
      </c>
      <c r="Q526" s="3">
        <f>IF((sala[[#This Row],[Tiempo de Permanencia]]-sala[[#This Row],[Tiempo de Preparación]])&gt;0,sala[[#This Row],[Tiempo de Permanencia]]-sala[[#This Row],[Tiempo de Preparación]],0)</f>
        <v>0.11458333333058462</v>
      </c>
      <c r="R526" s="10">
        <f>IF(sala[[#This Row],[Tiempo de degustación]]&gt;0,1,0)</f>
        <v>1</v>
      </c>
      <c r="S526" s="1" t="str">
        <f>WEEKDAY(sala[[#This Row],[Fecha de Factura]],11)&amp;". "&amp;TEXT(sala[[#This Row],[Fecha de Factura]],"dddd")</f>
        <v>4. jueves</v>
      </c>
      <c r="T526" s="4">
        <f>SUMIF('cocina'!A:A,sala[[#This Row],[Número de Orden]],'cocina'!G:G)</f>
        <v>7</v>
      </c>
      <c r="U526" s="4">
        <f>sala[[#This Row],[Tiempo de Preparación]]*24</f>
        <v>1.2833333333333332</v>
      </c>
      <c r="V526">
        <f>sala[[#This Row],[Cobrada]]*sala[[#This Row],[Monto Total de la Cuenta]]</f>
        <v>197</v>
      </c>
      <c r="W526" s="4">
        <f>sala[[#This Row],[Tiempo de Permanencia]]*24</f>
        <v>4.0333333332673647</v>
      </c>
    </row>
    <row r="527" spans="1:23" x14ac:dyDescent="0.25">
      <c r="A527">
        <v>4</v>
      </c>
      <c r="B527" s="1" t="s">
        <v>480</v>
      </c>
      <c r="C527">
        <v>6</v>
      </c>
      <c r="D527" s="2">
        <v>45022.155555555553</v>
      </c>
      <c r="E527" s="2">
        <v>45022.236805555556</v>
      </c>
      <c r="F527" s="1" t="s">
        <v>32</v>
      </c>
      <c r="G527" s="1" t="s">
        <v>35</v>
      </c>
      <c r="H527" s="1" t="s">
        <v>15</v>
      </c>
      <c r="I527">
        <v>43.02</v>
      </c>
      <c r="J527" s="1" t="s">
        <v>26</v>
      </c>
      <c r="K527">
        <v>526</v>
      </c>
      <c r="L527" s="1" t="s">
        <v>42</v>
      </c>
      <c r="M527" s="1">
        <f>SUMIF('cocina'!A:A,sala[[#This Row],[Número de Orden]],'cocina'!K:K)</f>
        <v>33</v>
      </c>
      <c r="N527" s="2">
        <f>sala[[#This Row],[Hora de Salida]]</f>
        <v>45022.236805555556</v>
      </c>
      <c r="O527" s="3">
        <f>IF(sala[[#This Row],[Estado de la Mesa]]="Ocupada",sala[[#This Row],[Hora de Salida]]-sala[[#This Row],[Hora de Llegada]]+15/(24*60),sala[[#This Row],[Hora de Salida]]-sala[[#This Row],[Hora de Llegada]])</f>
        <v>8.1250000002910383E-2</v>
      </c>
      <c r="P527" s="3">
        <f>SUMIF('cocina'!A:A,sala[[#This Row],[Número de Orden]],'cocina'!H:H)/(24*60)</f>
        <v>1.5277777777777777E-2</v>
      </c>
      <c r="Q527" s="3">
        <f>IF((sala[[#This Row],[Tiempo de Permanencia]]-sala[[#This Row],[Tiempo de Preparación]])&gt;0,sala[[#This Row],[Tiempo de Permanencia]]-sala[[#This Row],[Tiempo de Preparación]],0)</f>
        <v>6.5972222225132604E-2</v>
      </c>
      <c r="R527" s="10">
        <f>IF(sala[[#This Row],[Tiempo de degustación]]&gt;0,1,0)</f>
        <v>1</v>
      </c>
      <c r="S527" s="1" t="str">
        <f>WEEKDAY(sala[[#This Row],[Fecha de Factura]],11)&amp;". "&amp;TEXT(sala[[#This Row],[Fecha de Factura]],"dddd")</f>
        <v>4. jueves</v>
      </c>
      <c r="T527" s="4">
        <f>SUMIF('cocina'!A:A,sala[[#This Row],[Número de Orden]],'cocina'!G:G)</f>
        <v>1</v>
      </c>
      <c r="U527" s="4">
        <f>sala[[#This Row],[Tiempo de Preparación]]*24</f>
        <v>0.36666666666666664</v>
      </c>
      <c r="V527">
        <f>sala[[#This Row],[Cobrada]]*sala[[#This Row],[Monto Total de la Cuenta]]</f>
        <v>33</v>
      </c>
      <c r="W527" s="4">
        <f>sala[[#This Row],[Tiempo de Permanencia]]*24</f>
        <v>1.9500000000698492</v>
      </c>
    </row>
    <row r="528" spans="1:23" x14ac:dyDescent="0.25">
      <c r="A528">
        <v>19</v>
      </c>
      <c r="B528" s="1" t="s">
        <v>481</v>
      </c>
      <c r="C528">
        <v>4</v>
      </c>
      <c r="D528" s="2">
        <v>45022.15347222222</v>
      </c>
      <c r="E528" s="2">
        <v>45022.246527777781</v>
      </c>
      <c r="F528" s="1" t="s">
        <v>19</v>
      </c>
      <c r="G528" s="1" t="s">
        <v>20</v>
      </c>
      <c r="H528" s="1" t="s">
        <v>21</v>
      </c>
      <c r="I528">
        <v>22.95</v>
      </c>
      <c r="J528" s="1" t="s">
        <v>38</v>
      </c>
      <c r="K528">
        <v>527</v>
      </c>
      <c r="L528" s="1" t="s">
        <v>17</v>
      </c>
      <c r="M528" s="1">
        <f>SUMIF('cocina'!A:A,sala[[#This Row],[Número de Orden]],'cocina'!K:K)</f>
        <v>54</v>
      </c>
      <c r="N528" s="2">
        <f>sala[[#This Row],[Hora de Salida]]</f>
        <v>45022.246527777781</v>
      </c>
      <c r="O528" s="3">
        <f>IF(sala[[#This Row],[Estado de la Mesa]]="Ocupada",sala[[#This Row],[Hora de Salida]]-sala[[#This Row],[Hora de Llegada]]+15/(24*60),sala[[#This Row],[Hora de Salida]]-sala[[#This Row],[Hora de Llegada]])</f>
        <v>0.10347222222723455</v>
      </c>
      <c r="P528" s="3">
        <f>SUMIF('cocina'!A:A,sala[[#This Row],[Número de Orden]],'cocina'!H:H)/(24*60)</f>
        <v>2.1527777777777778E-2</v>
      </c>
      <c r="Q528" s="3">
        <f>IF((sala[[#This Row],[Tiempo de Permanencia]]-sala[[#This Row],[Tiempo de Preparación]])&gt;0,sala[[#This Row],[Tiempo de Permanencia]]-sala[[#This Row],[Tiempo de Preparación]],0)</f>
        <v>8.1944444449456783E-2</v>
      </c>
      <c r="R528" s="10">
        <f>IF(sala[[#This Row],[Tiempo de degustación]]&gt;0,1,0)</f>
        <v>1</v>
      </c>
      <c r="S528" s="1" t="str">
        <f>WEEKDAY(sala[[#This Row],[Fecha de Factura]],11)&amp;". "&amp;TEXT(sala[[#This Row],[Fecha de Factura]],"dddd")</f>
        <v>4. jueves</v>
      </c>
      <c r="T528" s="4">
        <f>SUMIF('cocina'!A:A,sala[[#This Row],[Número de Orden]],'cocina'!G:G)</f>
        <v>2</v>
      </c>
      <c r="U528" s="4">
        <f>sala[[#This Row],[Tiempo de Preparación]]*24</f>
        <v>0.51666666666666661</v>
      </c>
      <c r="V528">
        <f>sala[[#This Row],[Cobrada]]*sala[[#This Row],[Monto Total de la Cuenta]]</f>
        <v>54</v>
      </c>
      <c r="W528" s="4">
        <f>sala[[#This Row],[Tiempo de Permanencia]]*24</f>
        <v>2.4833333334536292</v>
      </c>
    </row>
    <row r="529" spans="1:23" x14ac:dyDescent="0.25">
      <c r="A529">
        <v>14</v>
      </c>
      <c r="B529" s="1" t="s">
        <v>482</v>
      </c>
      <c r="C529">
        <v>2</v>
      </c>
      <c r="D529" s="2">
        <v>45022.074305555558</v>
      </c>
      <c r="E529" s="2">
        <v>45022.158333333333</v>
      </c>
      <c r="F529" s="1" t="s">
        <v>24</v>
      </c>
      <c r="G529" s="1" t="s">
        <v>14</v>
      </c>
      <c r="H529" s="1" t="s">
        <v>15</v>
      </c>
      <c r="I529">
        <v>15.62</v>
      </c>
      <c r="J529" s="1" t="s">
        <v>16</v>
      </c>
      <c r="K529">
        <v>528</v>
      </c>
      <c r="L529" s="1" t="s">
        <v>42</v>
      </c>
      <c r="M529" s="1">
        <f>SUMIF('cocina'!A:A,sala[[#This Row],[Número de Orden]],'cocina'!K:K)</f>
        <v>78</v>
      </c>
      <c r="N529" s="2">
        <f>sala[[#This Row],[Hora de Salida]]</f>
        <v>45022.158333333333</v>
      </c>
      <c r="O529" s="3">
        <f>IF(sala[[#This Row],[Estado de la Mesa]]="Ocupada",sala[[#This Row],[Hora de Salida]]-sala[[#This Row],[Hora de Llegada]]+15/(24*60),sala[[#This Row],[Hora de Salida]]-sala[[#This Row],[Hora de Llegada]])</f>
        <v>8.4027777775190771E-2</v>
      </c>
      <c r="P529" s="3">
        <f>SUMIF('cocina'!A:A,sala[[#This Row],[Número de Orden]],'cocina'!H:H)/(24*60)</f>
        <v>8.4027777777777785E-2</v>
      </c>
      <c r="Q529" s="3">
        <f>IF((sala[[#This Row],[Tiempo de Permanencia]]-sala[[#This Row],[Tiempo de Preparación]])&gt;0,sala[[#This Row],[Tiempo de Permanencia]]-sala[[#This Row],[Tiempo de Preparación]],0)</f>
        <v>0</v>
      </c>
      <c r="R529" s="10">
        <f>IF(sala[[#This Row],[Tiempo de degustación]]&gt;0,1,0)</f>
        <v>0</v>
      </c>
      <c r="S529" s="1" t="str">
        <f>WEEKDAY(sala[[#This Row],[Fecha de Factura]],11)&amp;". "&amp;TEXT(sala[[#This Row],[Fecha de Factura]],"dddd")</f>
        <v>4. jueves</v>
      </c>
      <c r="T529" s="4">
        <f>SUMIF('cocina'!A:A,sala[[#This Row],[Número de Orden]],'cocina'!G:G)</f>
        <v>3</v>
      </c>
      <c r="U529" s="4">
        <f>sala[[#This Row],[Tiempo de Preparación]]*24</f>
        <v>2.0166666666666666</v>
      </c>
      <c r="V529">
        <f>sala[[#This Row],[Cobrada]]*sala[[#This Row],[Monto Total de la Cuenta]]</f>
        <v>0</v>
      </c>
      <c r="W529" s="4">
        <f>sala[[#This Row],[Tiempo de Permanencia]]*24</f>
        <v>2.0166666666045785</v>
      </c>
    </row>
    <row r="530" spans="1:23" x14ac:dyDescent="0.25">
      <c r="A530">
        <v>1</v>
      </c>
      <c r="B530" s="1" t="s">
        <v>483</v>
      </c>
      <c r="C530">
        <v>2</v>
      </c>
      <c r="D530" s="2">
        <v>45022.081944444442</v>
      </c>
      <c r="E530" s="2">
        <v>45022.195833333331</v>
      </c>
      <c r="F530" s="1" t="s">
        <v>13</v>
      </c>
      <c r="G530" s="1" t="s">
        <v>14</v>
      </c>
      <c r="H530" s="1" t="s">
        <v>25</v>
      </c>
      <c r="I530">
        <v>25.91</v>
      </c>
      <c r="J530" s="1" t="s">
        <v>38</v>
      </c>
      <c r="K530">
        <v>529</v>
      </c>
      <c r="L530" s="1" t="s">
        <v>17</v>
      </c>
      <c r="M530" s="1">
        <f>SUMIF('cocina'!A:A,sala[[#This Row],[Número de Orden]],'cocina'!K:K)</f>
        <v>208</v>
      </c>
      <c r="N530" s="2">
        <f>sala[[#This Row],[Hora de Salida]]</f>
        <v>45022.195833333331</v>
      </c>
      <c r="O530" s="3">
        <f>IF(sala[[#This Row],[Estado de la Mesa]]="Ocupada",sala[[#This Row],[Hora de Salida]]-sala[[#This Row],[Hora de Llegada]]+15/(24*60),sala[[#This Row],[Hora de Salida]]-sala[[#This Row],[Hora de Llegada]])</f>
        <v>0.12430555555571725</v>
      </c>
      <c r="P530" s="3">
        <f>SUMIF('cocina'!A:A,sala[[#This Row],[Número de Orden]],'cocina'!H:H)/(24*60)</f>
        <v>0.10902777777777778</v>
      </c>
      <c r="Q530" s="3">
        <f>IF((sala[[#This Row],[Tiempo de Permanencia]]-sala[[#This Row],[Tiempo de Preparación]])&gt;0,sala[[#This Row],[Tiempo de Permanencia]]-sala[[#This Row],[Tiempo de Preparación]],0)</f>
        <v>1.5277777777939469E-2</v>
      </c>
      <c r="R530" s="10">
        <f>IF(sala[[#This Row],[Tiempo de degustación]]&gt;0,1,0)</f>
        <v>1</v>
      </c>
      <c r="S530" s="1" t="str">
        <f>WEEKDAY(sala[[#This Row],[Fecha de Factura]],11)&amp;". "&amp;TEXT(sala[[#This Row],[Fecha de Factura]],"dddd")</f>
        <v>4. jueves</v>
      </c>
      <c r="T530" s="4">
        <f>SUMIF('cocina'!A:A,sala[[#This Row],[Número de Orden]],'cocina'!G:G)</f>
        <v>7</v>
      </c>
      <c r="U530" s="4">
        <f>sala[[#This Row],[Tiempo de Preparación]]*24</f>
        <v>2.6166666666666667</v>
      </c>
      <c r="V530">
        <f>sala[[#This Row],[Cobrada]]*sala[[#This Row],[Monto Total de la Cuenta]]</f>
        <v>208</v>
      </c>
      <c r="W530" s="4">
        <f>sala[[#This Row],[Tiempo de Permanencia]]*24</f>
        <v>2.9833333333372138</v>
      </c>
    </row>
    <row r="531" spans="1:23" x14ac:dyDescent="0.25">
      <c r="A531">
        <v>7</v>
      </c>
      <c r="B531" s="1" t="s">
        <v>484</v>
      </c>
      <c r="C531">
        <v>5</v>
      </c>
      <c r="D531" s="2">
        <v>45022.092361111114</v>
      </c>
      <c r="E531" s="2">
        <v>45022.254861111112</v>
      </c>
      <c r="F531" s="1" t="s">
        <v>29</v>
      </c>
      <c r="G531" s="1" t="s">
        <v>14</v>
      </c>
      <c r="H531" s="1" t="s">
        <v>25</v>
      </c>
      <c r="I531">
        <v>30.19</v>
      </c>
      <c r="J531" s="1" t="s">
        <v>38</v>
      </c>
      <c r="K531">
        <v>530</v>
      </c>
      <c r="L531" s="1" t="s">
        <v>30</v>
      </c>
      <c r="M531" s="1">
        <f>SUMIF('cocina'!A:A,sala[[#This Row],[Número de Orden]],'cocina'!K:K)</f>
        <v>160</v>
      </c>
      <c r="N531" s="2">
        <f>sala[[#This Row],[Hora de Salida]]</f>
        <v>45022.254861111112</v>
      </c>
      <c r="O531" s="3">
        <f>IF(sala[[#This Row],[Estado de la Mesa]]="Ocupada",sala[[#This Row],[Hora de Salida]]-sala[[#This Row],[Hora de Llegada]]+15/(24*60),sala[[#This Row],[Hora de Salida]]-sala[[#This Row],[Hora de Llegada]])</f>
        <v>0.17291666666521147</v>
      </c>
      <c r="P531" s="3">
        <f>SUMIF('cocina'!A:A,sala[[#This Row],[Número de Orden]],'cocina'!H:H)/(24*60)</f>
        <v>7.3611111111111113E-2</v>
      </c>
      <c r="Q531" s="3">
        <f>IF((sala[[#This Row],[Tiempo de Permanencia]]-sala[[#This Row],[Tiempo de Preparación]])&gt;0,sala[[#This Row],[Tiempo de Permanencia]]-sala[[#This Row],[Tiempo de Preparación]],0)</f>
        <v>9.9305555554100353E-2</v>
      </c>
      <c r="R531" s="10">
        <f>IF(sala[[#This Row],[Tiempo de degustación]]&gt;0,1,0)</f>
        <v>1</v>
      </c>
      <c r="S531" s="1" t="str">
        <f>WEEKDAY(sala[[#This Row],[Fecha de Factura]],11)&amp;". "&amp;TEXT(sala[[#This Row],[Fecha de Factura]],"dddd")</f>
        <v>4. jueves</v>
      </c>
      <c r="T531" s="4">
        <f>SUMIF('cocina'!A:A,sala[[#This Row],[Número de Orden]],'cocina'!G:G)</f>
        <v>7</v>
      </c>
      <c r="U531" s="4">
        <f>sala[[#This Row],[Tiempo de Preparación]]*24</f>
        <v>1.7666666666666666</v>
      </c>
      <c r="V531">
        <f>sala[[#This Row],[Cobrada]]*sala[[#This Row],[Monto Total de la Cuenta]]</f>
        <v>160</v>
      </c>
      <c r="W531" s="4">
        <f>sala[[#This Row],[Tiempo de Permanencia]]*24</f>
        <v>4.1499999999650754</v>
      </c>
    </row>
    <row r="532" spans="1:23" x14ac:dyDescent="0.25">
      <c r="A532">
        <v>9</v>
      </c>
      <c r="B532" s="1" t="s">
        <v>382</v>
      </c>
      <c r="C532">
        <v>6</v>
      </c>
      <c r="D532" s="2">
        <v>45022.127083333333</v>
      </c>
      <c r="E532" s="2">
        <v>45022.211111111108</v>
      </c>
      <c r="F532" s="1" t="s">
        <v>24</v>
      </c>
      <c r="G532" s="1" t="s">
        <v>35</v>
      </c>
      <c r="H532" s="1" t="s">
        <v>21</v>
      </c>
      <c r="I532">
        <v>34.39</v>
      </c>
      <c r="J532" s="1" t="s">
        <v>26</v>
      </c>
      <c r="K532">
        <v>531</v>
      </c>
      <c r="L532" s="1" t="s">
        <v>30</v>
      </c>
      <c r="M532" s="1">
        <f>SUMIF('cocina'!A:A,sala[[#This Row],[Número de Orden]],'cocina'!K:K)</f>
        <v>244</v>
      </c>
      <c r="N532" s="2">
        <f>sala[[#This Row],[Hora de Salida]]</f>
        <v>45022.211111111108</v>
      </c>
      <c r="O532" s="3">
        <f>IF(sala[[#This Row],[Estado de la Mesa]]="Ocupada",sala[[#This Row],[Hora de Salida]]-sala[[#This Row],[Hora de Llegada]]+15/(24*60),sala[[#This Row],[Hora de Salida]]-sala[[#This Row],[Hora de Llegada]])</f>
        <v>8.4027777775190771E-2</v>
      </c>
      <c r="P532" s="3">
        <f>SUMIF('cocina'!A:A,sala[[#This Row],[Número de Orden]],'cocina'!H:H)/(24*60)</f>
        <v>0.13819444444444445</v>
      </c>
      <c r="Q532" s="3">
        <f>IF((sala[[#This Row],[Tiempo de Permanencia]]-sala[[#This Row],[Tiempo de Preparación]])&gt;0,sala[[#This Row],[Tiempo de Permanencia]]-sala[[#This Row],[Tiempo de Preparación]],0)</f>
        <v>0</v>
      </c>
      <c r="R532" s="10">
        <f>IF(sala[[#This Row],[Tiempo de degustación]]&gt;0,1,0)</f>
        <v>0</v>
      </c>
      <c r="S532" s="1" t="str">
        <f>WEEKDAY(sala[[#This Row],[Fecha de Factura]],11)&amp;". "&amp;TEXT(sala[[#This Row],[Fecha de Factura]],"dddd")</f>
        <v>4. jueves</v>
      </c>
      <c r="T532" s="4">
        <f>SUMIF('cocina'!A:A,sala[[#This Row],[Número de Orden]],'cocina'!G:G)</f>
        <v>10</v>
      </c>
      <c r="U532" s="4">
        <f>sala[[#This Row],[Tiempo de Preparación]]*24</f>
        <v>3.3166666666666669</v>
      </c>
      <c r="V532">
        <f>sala[[#This Row],[Cobrada]]*sala[[#This Row],[Monto Total de la Cuenta]]</f>
        <v>0</v>
      </c>
      <c r="W532" s="4">
        <f>sala[[#This Row],[Tiempo de Permanencia]]*24</f>
        <v>2.0166666666045785</v>
      </c>
    </row>
    <row r="533" spans="1:23" x14ac:dyDescent="0.25">
      <c r="A533">
        <v>13</v>
      </c>
      <c r="B533" s="1" t="s">
        <v>97</v>
      </c>
      <c r="C533">
        <v>3</v>
      </c>
      <c r="D533" s="2">
        <v>45022.074999999997</v>
      </c>
      <c r="E533" s="2">
        <v>45022.226388888892</v>
      </c>
      <c r="F533" s="1" t="s">
        <v>13</v>
      </c>
      <c r="G533" s="1" t="s">
        <v>20</v>
      </c>
      <c r="H533" s="1" t="s">
        <v>15</v>
      </c>
      <c r="I533">
        <v>17.95</v>
      </c>
      <c r="J533" s="1" t="s">
        <v>16</v>
      </c>
      <c r="K533">
        <v>532</v>
      </c>
      <c r="L533" s="1" t="s">
        <v>69</v>
      </c>
      <c r="M533" s="1">
        <f>SUMIF('cocina'!A:A,sala[[#This Row],[Número de Orden]],'cocina'!K:K)</f>
        <v>137</v>
      </c>
      <c r="N533" s="2">
        <f>sala[[#This Row],[Hora de Salida]]</f>
        <v>45022.226388888892</v>
      </c>
      <c r="O533" s="3">
        <f>IF(sala[[#This Row],[Estado de la Mesa]]="Ocupada",sala[[#This Row],[Hora de Salida]]-sala[[#This Row],[Hora de Llegada]]+15/(24*60),sala[[#This Row],[Hora de Salida]]-sala[[#This Row],[Hora de Llegada]])</f>
        <v>0.15138888889487134</v>
      </c>
      <c r="P533" s="3">
        <f>SUMIF('cocina'!A:A,sala[[#This Row],[Número de Orden]],'cocina'!H:H)/(24*60)</f>
        <v>4.0972222222222222E-2</v>
      </c>
      <c r="Q533" s="3">
        <f>IF((sala[[#This Row],[Tiempo de Permanencia]]-sala[[#This Row],[Tiempo de Preparación]])&gt;0,sala[[#This Row],[Tiempo de Permanencia]]-sala[[#This Row],[Tiempo de Preparación]],0)</f>
        <v>0.11041666667264913</v>
      </c>
      <c r="R533" s="10">
        <f>IF(sala[[#This Row],[Tiempo de degustación]]&gt;0,1,0)</f>
        <v>1</v>
      </c>
      <c r="S533" s="1" t="str">
        <f>WEEKDAY(sala[[#This Row],[Fecha de Factura]],11)&amp;". "&amp;TEXT(sala[[#This Row],[Fecha de Factura]],"dddd")</f>
        <v>4. jueves</v>
      </c>
      <c r="T533" s="4">
        <f>SUMIF('cocina'!A:A,sala[[#This Row],[Número de Orden]],'cocina'!G:G)</f>
        <v>5</v>
      </c>
      <c r="U533" s="4">
        <f>sala[[#This Row],[Tiempo de Preparación]]*24</f>
        <v>0.98333333333333339</v>
      </c>
      <c r="V533">
        <f>sala[[#This Row],[Cobrada]]*sala[[#This Row],[Monto Total de la Cuenta]]</f>
        <v>137</v>
      </c>
      <c r="W533" s="4">
        <f>sala[[#This Row],[Tiempo de Permanencia]]*24</f>
        <v>3.6333333334769122</v>
      </c>
    </row>
    <row r="534" spans="1:23" x14ac:dyDescent="0.25">
      <c r="A534">
        <v>1</v>
      </c>
      <c r="B534" s="1" t="s">
        <v>238</v>
      </c>
      <c r="C534">
        <v>3</v>
      </c>
      <c r="D534" s="2">
        <v>45022.134722222225</v>
      </c>
      <c r="E534" s="2">
        <v>45022.222222222219</v>
      </c>
      <c r="F534" s="1" t="s">
        <v>29</v>
      </c>
      <c r="G534" s="1" t="s">
        <v>35</v>
      </c>
      <c r="H534" s="1" t="s">
        <v>15</v>
      </c>
      <c r="I534">
        <v>20.09</v>
      </c>
      <c r="J534" s="1" t="s">
        <v>26</v>
      </c>
      <c r="K534">
        <v>533</v>
      </c>
      <c r="L534" s="1" t="s">
        <v>54</v>
      </c>
      <c r="M534" s="1">
        <f>SUMIF('cocina'!A:A,sala[[#This Row],[Número de Orden]],'cocina'!K:K)</f>
        <v>41</v>
      </c>
      <c r="N534" s="2">
        <f>sala[[#This Row],[Hora de Salida]]</f>
        <v>45022.222222222219</v>
      </c>
      <c r="O534" s="3">
        <f>IF(sala[[#This Row],[Estado de la Mesa]]="Ocupada",sala[[#This Row],[Hora de Salida]]-sala[[#This Row],[Hora de Llegada]]+15/(24*60),sala[[#This Row],[Hora de Salida]]-sala[[#This Row],[Hora de Llegada]])</f>
        <v>8.7499999994179234E-2</v>
      </c>
      <c r="P534" s="3">
        <f>SUMIF('cocina'!A:A,sala[[#This Row],[Número de Orden]],'cocina'!H:H)/(24*60)</f>
        <v>3.3333333333333333E-2</v>
      </c>
      <c r="Q534" s="3">
        <f>IF((sala[[#This Row],[Tiempo de Permanencia]]-sala[[#This Row],[Tiempo de Preparación]])&gt;0,sala[[#This Row],[Tiempo de Permanencia]]-sala[[#This Row],[Tiempo de Preparación]],0)</f>
        <v>5.4166666660845901E-2</v>
      </c>
      <c r="R534" s="10">
        <f>IF(sala[[#This Row],[Tiempo de degustación]]&gt;0,1,0)</f>
        <v>1</v>
      </c>
      <c r="S534" s="1" t="str">
        <f>WEEKDAY(sala[[#This Row],[Fecha de Factura]],11)&amp;". "&amp;TEXT(sala[[#This Row],[Fecha de Factura]],"dddd")</f>
        <v>4. jueves</v>
      </c>
      <c r="T534" s="4">
        <f>SUMIF('cocina'!A:A,sala[[#This Row],[Número de Orden]],'cocina'!G:G)</f>
        <v>2</v>
      </c>
      <c r="U534" s="4">
        <f>sala[[#This Row],[Tiempo de Preparación]]*24</f>
        <v>0.8</v>
      </c>
      <c r="V534">
        <f>sala[[#This Row],[Cobrada]]*sala[[#This Row],[Monto Total de la Cuenta]]</f>
        <v>41</v>
      </c>
      <c r="W534" s="4">
        <f>sala[[#This Row],[Tiempo de Permanencia]]*24</f>
        <v>2.0999999998603016</v>
      </c>
    </row>
    <row r="535" spans="1:23" x14ac:dyDescent="0.25">
      <c r="A535">
        <v>1</v>
      </c>
      <c r="B535" s="1" t="s">
        <v>485</v>
      </c>
      <c r="C535">
        <v>6</v>
      </c>
      <c r="D535" s="2">
        <v>45022.043055555558</v>
      </c>
      <c r="E535" s="2">
        <v>45022.186805555553</v>
      </c>
      <c r="F535" s="1" t="s">
        <v>32</v>
      </c>
      <c r="G535" s="1" t="s">
        <v>35</v>
      </c>
      <c r="H535" s="1" t="s">
        <v>25</v>
      </c>
      <c r="I535">
        <v>23.59</v>
      </c>
      <c r="J535" s="1" t="s">
        <v>16</v>
      </c>
      <c r="K535">
        <v>534</v>
      </c>
      <c r="L535" s="1" t="s">
        <v>27</v>
      </c>
      <c r="M535" s="1">
        <f>SUMIF('cocina'!A:A,sala[[#This Row],[Número de Orden]],'cocina'!K:K)</f>
        <v>147</v>
      </c>
      <c r="N535" s="2">
        <f>sala[[#This Row],[Hora de Salida]]</f>
        <v>45022.186805555553</v>
      </c>
      <c r="O535" s="3">
        <f>IF(sala[[#This Row],[Estado de la Mesa]]="Ocupada",sala[[#This Row],[Hora de Salida]]-sala[[#This Row],[Hora de Llegada]]+15/(24*60),sala[[#This Row],[Hora de Salida]]-sala[[#This Row],[Hora de Llegada]])</f>
        <v>0.14374999999563443</v>
      </c>
      <c r="P535" s="3">
        <f>SUMIF('cocina'!A:A,sala[[#This Row],[Número de Orden]],'cocina'!H:H)/(24*60)</f>
        <v>5.2777777777777778E-2</v>
      </c>
      <c r="Q535" s="3">
        <f>IF((sala[[#This Row],[Tiempo de Permanencia]]-sala[[#This Row],[Tiempo de Preparación]])&gt;0,sala[[#This Row],[Tiempo de Permanencia]]-sala[[#This Row],[Tiempo de Preparación]],0)</f>
        <v>9.0972222217856641E-2</v>
      </c>
      <c r="R535" s="10">
        <f>IF(sala[[#This Row],[Tiempo de degustación]]&gt;0,1,0)</f>
        <v>1</v>
      </c>
      <c r="S535" s="1" t="str">
        <f>WEEKDAY(sala[[#This Row],[Fecha de Factura]],11)&amp;". "&amp;TEXT(sala[[#This Row],[Fecha de Factura]],"dddd")</f>
        <v>4. jueves</v>
      </c>
      <c r="T535" s="4">
        <f>SUMIF('cocina'!A:A,sala[[#This Row],[Número de Orden]],'cocina'!G:G)</f>
        <v>5</v>
      </c>
      <c r="U535" s="4">
        <f>sala[[#This Row],[Tiempo de Preparación]]*24</f>
        <v>1.2666666666666666</v>
      </c>
      <c r="V535">
        <f>sala[[#This Row],[Cobrada]]*sala[[#This Row],[Monto Total de la Cuenta]]</f>
        <v>147</v>
      </c>
      <c r="W535" s="4">
        <f>sala[[#This Row],[Tiempo de Permanencia]]*24</f>
        <v>3.4499999998952262</v>
      </c>
    </row>
    <row r="536" spans="1:23" x14ac:dyDescent="0.25">
      <c r="A536">
        <v>15</v>
      </c>
      <c r="B536" s="1" t="s">
        <v>149</v>
      </c>
      <c r="C536">
        <v>3</v>
      </c>
      <c r="D536" s="2">
        <v>45022.039583333331</v>
      </c>
      <c r="E536" s="2">
        <v>45022.147222222222</v>
      </c>
      <c r="F536" s="1" t="s">
        <v>19</v>
      </c>
      <c r="G536" s="1" t="s">
        <v>20</v>
      </c>
      <c r="H536" s="1" t="s">
        <v>25</v>
      </c>
      <c r="I536">
        <v>39.450000000000003</v>
      </c>
      <c r="J536" s="1" t="s">
        <v>26</v>
      </c>
      <c r="K536">
        <v>535</v>
      </c>
      <c r="L536" s="1" t="s">
        <v>57</v>
      </c>
      <c r="M536" s="1">
        <f>SUMIF('cocina'!A:A,sala[[#This Row],[Número de Orden]],'cocina'!K:K)</f>
        <v>276</v>
      </c>
      <c r="N536" s="2">
        <f>sala[[#This Row],[Hora de Salida]]</f>
        <v>45022.147222222222</v>
      </c>
      <c r="O536" s="3">
        <f>IF(sala[[#This Row],[Estado de la Mesa]]="Ocupada",sala[[#This Row],[Hora de Salida]]-sala[[#This Row],[Hora de Llegada]]+15/(24*60),sala[[#This Row],[Hora de Salida]]-sala[[#This Row],[Hora de Llegada]])</f>
        <v>0.10763888889050577</v>
      </c>
      <c r="P536" s="3">
        <f>SUMIF('cocina'!A:A,sala[[#This Row],[Número de Orden]],'cocina'!H:H)/(24*60)</f>
        <v>7.8472222222222221E-2</v>
      </c>
      <c r="Q536" s="3">
        <f>IF((sala[[#This Row],[Tiempo de Permanencia]]-sala[[#This Row],[Tiempo de Preparación]])&gt;0,sala[[#This Row],[Tiempo de Permanencia]]-sala[[#This Row],[Tiempo de Preparación]],0)</f>
        <v>2.9166666668283547E-2</v>
      </c>
      <c r="R536" s="10">
        <f>IF(sala[[#This Row],[Tiempo de degustación]]&gt;0,1,0)</f>
        <v>1</v>
      </c>
      <c r="S536" s="1" t="str">
        <f>WEEKDAY(sala[[#This Row],[Fecha de Factura]],11)&amp;". "&amp;TEXT(sala[[#This Row],[Fecha de Factura]],"dddd")</f>
        <v>4. jueves</v>
      </c>
      <c r="T536" s="4">
        <f>SUMIF('cocina'!A:A,sala[[#This Row],[Número de Orden]],'cocina'!G:G)</f>
        <v>9</v>
      </c>
      <c r="U536" s="4">
        <f>sala[[#This Row],[Tiempo de Preparación]]*24</f>
        <v>1.8833333333333333</v>
      </c>
      <c r="V536">
        <f>sala[[#This Row],[Cobrada]]*sala[[#This Row],[Monto Total de la Cuenta]]</f>
        <v>276</v>
      </c>
      <c r="W536" s="4">
        <f>sala[[#This Row],[Tiempo de Permanencia]]*24</f>
        <v>2.5833333333721384</v>
      </c>
    </row>
    <row r="537" spans="1:23" x14ac:dyDescent="0.25">
      <c r="A537">
        <v>9</v>
      </c>
      <c r="B537" s="1" t="s">
        <v>486</v>
      </c>
      <c r="C537">
        <v>2</v>
      </c>
      <c r="D537" s="2">
        <v>45022.104861111111</v>
      </c>
      <c r="E537" s="2">
        <v>45022.193749999999</v>
      </c>
      <c r="F537" s="1" t="s">
        <v>32</v>
      </c>
      <c r="G537" s="1" t="s">
        <v>14</v>
      </c>
      <c r="H537" s="1" t="s">
        <v>25</v>
      </c>
      <c r="I537">
        <v>46</v>
      </c>
      <c r="J537" s="1" t="s">
        <v>16</v>
      </c>
      <c r="K537">
        <v>536</v>
      </c>
      <c r="L537" s="1" t="s">
        <v>57</v>
      </c>
      <c r="M537" s="1">
        <f>SUMIF('cocina'!A:A,sala[[#This Row],[Número de Orden]],'cocina'!K:K)</f>
        <v>212</v>
      </c>
      <c r="N537" s="2">
        <f>sala[[#This Row],[Hora de Salida]]</f>
        <v>45022.193749999999</v>
      </c>
      <c r="O537" s="3">
        <f>IF(sala[[#This Row],[Estado de la Mesa]]="Ocupada",sala[[#This Row],[Hora de Salida]]-sala[[#This Row],[Hora de Llegada]]+15/(24*60),sala[[#This Row],[Hora de Salida]]-sala[[#This Row],[Hora de Llegada]])</f>
        <v>8.8888888887595385E-2</v>
      </c>
      <c r="P537" s="3">
        <f>SUMIF('cocina'!A:A,sala[[#This Row],[Número de Orden]],'cocina'!H:H)/(24*60)</f>
        <v>0.10555555555555556</v>
      </c>
      <c r="Q537" s="3">
        <f>IF((sala[[#This Row],[Tiempo de Permanencia]]-sala[[#This Row],[Tiempo de Preparación]])&gt;0,sala[[#This Row],[Tiempo de Permanencia]]-sala[[#This Row],[Tiempo de Preparación]],0)</f>
        <v>0</v>
      </c>
      <c r="R537" s="10">
        <f>IF(sala[[#This Row],[Tiempo de degustación]]&gt;0,1,0)</f>
        <v>0</v>
      </c>
      <c r="S537" s="1" t="str">
        <f>WEEKDAY(sala[[#This Row],[Fecha de Factura]],11)&amp;". "&amp;TEXT(sala[[#This Row],[Fecha de Factura]],"dddd")</f>
        <v>4. jueves</v>
      </c>
      <c r="T537" s="4">
        <f>SUMIF('cocina'!A:A,sala[[#This Row],[Número de Orden]],'cocina'!G:G)</f>
        <v>8</v>
      </c>
      <c r="U537" s="4">
        <f>sala[[#This Row],[Tiempo de Preparación]]*24</f>
        <v>2.5333333333333332</v>
      </c>
      <c r="V537">
        <f>sala[[#This Row],[Cobrada]]*sala[[#This Row],[Monto Total de la Cuenta]]</f>
        <v>0</v>
      </c>
      <c r="W537" s="4">
        <f>sala[[#This Row],[Tiempo de Permanencia]]*24</f>
        <v>2.1333333333022892</v>
      </c>
    </row>
    <row r="538" spans="1:23" x14ac:dyDescent="0.25">
      <c r="A538">
        <v>18</v>
      </c>
      <c r="B538" s="1" t="s">
        <v>175</v>
      </c>
      <c r="C538">
        <v>6</v>
      </c>
      <c r="D538" s="2">
        <v>45022.01666666667</v>
      </c>
      <c r="E538" s="2">
        <v>45022.089583333334</v>
      </c>
      <c r="F538" s="1" t="s">
        <v>13</v>
      </c>
      <c r="G538" s="1" t="s">
        <v>20</v>
      </c>
      <c r="H538" s="1" t="s">
        <v>15</v>
      </c>
      <c r="I538">
        <v>28.68</v>
      </c>
      <c r="J538" s="1" t="s">
        <v>38</v>
      </c>
      <c r="K538">
        <v>537</v>
      </c>
      <c r="L538" s="1" t="s">
        <v>33</v>
      </c>
      <c r="M538" s="1">
        <f>SUMIF('cocina'!A:A,sala[[#This Row],[Número de Orden]],'cocina'!K:K)</f>
        <v>63</v>
      </c>
      <c r="N538" s="2">
        <f>sala[[#This Row],[Hora de Salida]]</f>
        <v>45022.089583333334</v>
      </c>
      <c r="O538" s="3">
        <f>IF(sala[[#This Row],[Estado de la Mesa]]="Ocupada",sala[[#This Row],[Hora de Salida]]-sala[[#This Row],[Hora de Llegada]]+15/(24*60),sala[[#This Row],[Hora de Salida]]-sala[[#This Row],[Hora de Llegada]])</f>
        <v>8.3333333330908019E-2</v>
      </c>
      <c r="P538" s="3">
        <f>SUMIF('cocina'!A:A,sala[[#This Row],[Número de Orden]],'cocina'!H:H)/(24*60)</f>
        <v>1.4583333333333334E-2</v>
      </c>
      <c r="Q538" s="3">
        <f>IF((sala[[#This Row],[Tiempo de Permanencia]]-sala[[#This Row],[Tiempo de Preparación]])&gt;0,sala[[#This Row],[Tiempo de Permanencia]]-sala[[#This Row],[Tiempo de Preparación]],0)</f>
        <v>6.8749999997574682E-2</v>
      </c>
      <c r="R538" s="10">
        <f>IF(sala[[#This Row],[Tiempo de degustación]]&gt;0,1,0)</f>
        <v>1</v>
      </c>
      <c r="S538" s="1" t="str">
        <f>WEEKDAY(sala[[#This Row],[Fecha de Factura]],11)&amp;". "&amp;TEXT(sala[[#This Row],[Fecha de Factura]],"dddd")</f>
        <v>4. jueves</v>
      </c>
      <c r="T538" s="4">
        <f>SUMIF('cocina'!A:A,sala[[#This Row],[Número de Orden]],'cocina'!G:G)</f>
        <v>3</v>
      </c>
      <c r="U538" s="4">
        <f>sala[[#This Row],[Tiempo de Preparación]]*24</f>
        <v>0.35</v>
      </c>
      <c r="V538">
        <f>sala[[#This Row],[Cobrada]]*sala[[#This Row],[Monto Total de la Cuenta]]</f>
        <v>63</v>
      </c>
      <c r="W538" s="4">
        <f>sala[[#This Row],[Tiempo de Permanencia]]*24</f>
        <v>1.9999999999417923</v>
      </c>
    </row>
    <row r="539" spans="1:23" x14ac:dyDescent="0.25">
      <c r="A539">
        <v>14</v>
      </c>
      <c r="B539" s="1" t="s">
        <v>297</v>
      </c>
      <c r="C539">
        <v>4</v>
      </c>
      <c r="D539" s="2">
        <v>45022.138194444444</v>
      </c>
      <c r="E539" s="2">
        <v>45022.231249999997</v>
      </c>
      <c r="F539" s="1" t="s">
        <v>32</v>
      </c>
      <c r="G539" s="1" t="s">
        <v>35</v>
      </c>
      <c r="H539" s="1" t="s">
        <v>15</v>
      </c>
      <c r="I539">
        <v>41.35</v>
      </c>
      <c r="J539" s="1" t="s">
        <v>26</v>
      </c>
      <c r="K539">
        <v>538</v>
      </c>
      <c r="L539" s="1" t="s">
        <v>22</v>
      </c>
      <c r="M539" s="1">
        <f>SUMIF('cocina'!A:A,sala[[#This Row],[Número de Orden]],'cocina'!K:K)</f>
        <v>142</v>
      </c>
      <c r="N539" s="2">
        <f>sala[[#This Row],[Hora de Salida]]</f>
        <v>45022.231249999997</v>
      </c>
      <c r="O539" s="3">
        <f>IF(sala[[#This Row],[Estado de la Mesa]]="Ocupada",sala[[#This Row],[Hora de Salida]]-sala[[#This Row],[Hora de Llegada]]+15/(24*60),sala[[#This Row],[Hora de Salida]]-sala[[#This Row],[Hora de Llegada]])</f>
        <v>9.3055555553291924E-2</v>
      </c>
      <c r="P539" s="3">
        <f>SUMIF('cocina'!A:A,sala[[#This Row],[Número de Orden]],'cocina'!H:H)/(24*60)</f>
        <v>0.13750000000000001</v>
      </c>
      <c r="Q539" s="3">
        <f>IF((sala[[#This Row],[Tiempo de Permanencia]]-sala[[#This Row],[Tiempo de Preparación]])&gt;0,sala[[#This Row],[Tiempo de Permanencia]]-sala[[#This Row],[Tiempo de Preparación]],0)</f>
        <v>0</v>
      </c>
      <c r="R539" s="10">
        <f>IF(sala[[#This Row],[Tiempo de degustación]]&gt;0,1,0)</f>
        <v>0</v>
      </c>
      <c r="S539" s="1" t="str">
        <f>WEEKDAY(sala[[#This Row],[Fecha de Factura]],11)&amp;". "&amp;TEXT(sala[[#This Row],[Fecha de Factura]],"dddd")</f>
        <v>4. jueves</v>
      </c>
      <c r="T539" s="4">
        <f>SUMIF('cocina'!A:A,sala[[#This Row],[Número de Orden]],'cocina'!G:G)</f>
        <v>5</v>
      </c>
      <c r="U539" s="4">
        <f>sala[[#This Row],[Tiempo de Preparación]]*24</f>
        <v>3.3000000000000003</v>
      </c>
      <c r="V539">
        <f>sala[[#This Row],[Cobrada]]*sala[[#This Row],[Monto Total de la Cuenta]]</f>
        <v>0</v>
      </c>
      <c r="W539" s="4">
        <f>sala[[#This Row],[Tiempo de Permanencia]]*24</f>
        <v>2.2333333332790062</v>
      </c>
    </row>
    <row r="540" spans="1:23" x14ac:dyDescent="0.25">
      <c r="A540">
        <v>18</v>
      </c>
      <c r="B540" s="1" t="s">
        <v>487</v>
      </c>
      <c r="C540">
        <v>3</v>
      </c>
      <c r="D540" s="2">
        <v>45022.160416666666</v>
      </c>
      <c r="E540" s="2">
        <v>45022.291666666664</v>
      </c>
      <c r="F540" s="1" t="s">
        <v>24</v>
      </c>
      <c r="G540" s="1" t="s">
        <v>20</v>
      </c>
      <c r="H540" s="1" t="s">
        <v>21</v>
      </c>
      <c r="I540">
        <v>20.9</v>
      </c>
      <c r="J540" s="1" t="s">
        <v>26</v>
      </c>
      <c r="K540">
        <v>539</v>
      </c>
      <c r="L540" s="1" t="s">
        <v>22</v>
      </c>
      <c r="M540" s="1">
        <f>SUMIF('cocina'!A:A,sala[[#This Row],[Número de Orden]],'cocina'!K:K)</f>
        <v>240</v>
      </c>
      <c r="N540" s="2">
        <f>sala[[#This Row],[Hora de Salida]]</f>
        <v>45022.291666666664</v>
      </c>
      <c r="O540" s="3">
        <f>IF(sala[[#This Row],[Estado de la Mesa]]="Ocupada",sala[[#This Row],[Hora de Salida]]-sala[[#This Row],[Hora de Llegada]]+15/(24*60),sala[[#This Row],[Hora de Salida]]-sala[[#This Row],[Hora de Llegada]])</f>
        <v>0.13124999999854481</v>
      </c>
      <c r="P540" s="3">
        <f>SUMIF('cocina'!A:A,sala[[#This Row],[Número de Orden]],'cocina'!H:H)/(24*60)</f>
        <v>8.9583333333333334E-2</v>
      </c>
      <c r="Q540" s="3">
        <f>IF((sala[[#This Row],[Tiempo de Permanencia]]-sala[[#This Row],[Tiempo de Preparación]])&gt;0,sala[[#This Row],[Tiempo de Permanencia]]-sala[[#This Row],[Tiempo de Preparación]],0)</f>
        <v>4.1666666665211474E-2</v>
      </c>
      <c r="R540" s="10">
        <f>IF(sala[[#This Row],[Tiempo de degustación]]&gt;0,1,0)</f>
        <v>1</v>
      </c>
      <c r="S540" s="1" t="str">
        <f>WEEKDAY(sala[[#This Row],[Fecha de Factura]],11)&amp;". "&amp;TEXT(sala[[#This Row],[Fecha de Factura]],"dddd")</f>
        <v>4. jueves</v>
      </c>
      <c r="T540" s="4">
        <f>SUMIF('cocina'!A:A,sala[[#This Row],[Número de Orden]],'cocina'!G:G)</f>
        <v>9</v>
      </c>
      <c r="U540" s="4">
        <f>sala[[#This Row],[Tiempo de Preparación]]*24</f>
        <v>2.15</v>
      </c>
      <c r="V540">
        <f>sala[[#This Row],[Cobrada]]*sala[[#This Row],[Monto Total de la Cuenta]]</f>
        <v>240</v>
      </c>
      <c r="W540" s="4">
        <f>sala[[#This Row],[Tiempo de Permanencia]]*24</f>
        <v>3.1499999999650754</v>
      </c>
    </row>
    <row r="541" spans="1:23" x14ac:dyDescent="0.25">
      <c r="A541">
        <v>6</v>
      </c>
      <c r="B541" s="1" t="s">
        <v>488</v>
      </c>
      <c r="C541">
        <v>4</v>
      </c>
      <c r="D541" s="2">
        <v>45022.156944444447</v>
      </c>
      <c r="E541" s="2">
        <v>45022.288888888892</v>
      </c>
      <c r="F541" s="1" t="s">
        <v>19</v>
      </c>
      <c r="G541" s="1" t="s">
        <v>14</v>
      </c>
      <c r="H541" s="1" t="s">
        <v>25</v>
      </c>
      <c r="I541">
        <v>47.85</v>
      </c>
      <c r="J541" s="1" t="s">
        <v>16</v>
      </c>
      <c r="K541">
        <v>540</v>
      </c>
      <c r="L541" s="1" t="s">
        <v>44</v>
      </c>
      <c r="M541" s="1">
        <f>SUMIF('cocina'!A:A,sala[[#This Row],[Número de Orden]],'cocina'!K:K)</f>
        <v>124</v>
      </c>
      <c r="N541" s="2">
        <f>sala[[#This Row],[Hora de Salida]]</f>
        <v>45022.288888888892</v>
      </c>
      <c r="O541" s="3">
        <f>IF(sala[[#This Row],[Estado de la Mesa]]="Ocupada",sala[[#This Row],[Hora de Salida]]-sala[[#This Row],[Hora de Llegada]]+15/(24*60),sala[[#This Row],[Hora de Salida]]-sala[[#This Row],[Hora de Llegada]])</f>
        <v>0.13194444444525288</v>
      </c>
      <c r="P541" s="3">
        <f>SUMIF('cocina'!A:A,sala[[#This Row],[Número de Orden]],'cocina'!H:H)/(24*60)</f>
        <v>5.6944444444444443E-2</v>
      </c>
      <c r="Q541" s="3">
        <f>IF((sala[[#This Row],[Tiempo de Permanencia]]-sala[[#This Row],[Tiempo de Preparación]])&gt;0,sala[[#This Row],[Tiempo de Permanencia]]-sala[[#This Row],[Tiempo de Preparación]],0)</f>
        <v>7.5000000000808448E-2</v>
      </c>
      <c r="R541" s="10">
        <f>IF(sala[[#This Row],[Tiempo de degustación]]&gt;0,1,0)</f>
        <v>1</v>
      </c>
      <c r="S541" s="1" t="str">
        <f>WEEKDAY(sala[[#This Row],[Fecha de Factura]],11)&amp;". "&amp;TEXT(sala[[#This Row],[Fecha de Factura]],"dddd")</f>
        <v>4. jueves</v>
      </c>
      <c r="T541" s="4">
        <f>SUMIF('cocina'!A:A,sala[[#This Row],[Número de Orden]],'cocina'!G:G)</f>
        <v>5</v>
      </c>
      <c r="U541" s="4">
        <f>sala[[#This Row],[Tiempo de Preparación]]*24</f>
        <v>1.3666666666666667</v>
      </c>
      <c r="V541">
        <f>sala[[#This Row],[Cobrada]]*sala[[#This Row],[Monto Total de la Cuenta]]</f>
        <v>124</v>
      </c>
      <c r="W541" s="4">
        <f>sala[[#This Row],[Tiempo de Permanencia]]*24</f>
        <v>3.1666666666860692</v>
      </c>
    </row>
    <row r="542" spans="1:23" x14ac:dyDescent="0.25">
      <c r="A542">
        <v>19</v>
      </c>
      <c r="B542" s="1" t="s">
        <v>62</v>
      </c>
      <c r="C542">
        <v>2</v>
      </c>
      <c r="D542" s="2">
        <v>45022.022916666669</v>
      </c>
      <c r="E542" s="2">
        <v>45022.188888888886</v>
      </c>
      <c r="F542" s="1" t="s">
        <v>19</v>
      </c>
      <c r="G542" s="1" t="s">
        <v>20</v>
      </c>
      <c r="H542" s="1" t="s">
        <v>15</v>
      </c>
      <c r="I542">
        <v>33.700000000000003</v>
      </c>
      <c r="J542" s="1" t="s">
        <v>16</v>
      </c>
      <c r="K542">
        <v>541</v>
      </c>
      <c r="L542" s="1" t="s">
        <v>22</v>
      </c>
      <c r="M542" s="1">
        <f>SUMIF('cocina'!A:A,sala[[#This Row],[Número de Orden]],'cocina'!K:K)</f>
        <v>202</v>
      </c>
      <c r="N542" s="2">
        <f>sala[[#This Row],[Hora de Salida]]</f>
        <v>45022.188888888886</v>
      </c>
      <c r="O542" s="3">
        <f>IF(sala[[#This Row],[Estado de la Mesa]]="Ocupada",sala[[#This Row],[Hora de Salida]]-sala[[#This Row],[Hora de Llegada]]+15/(24*60),sala[[#This Row],[Hora de Salida]]-sala[[#This Row],[Hora de Llegada]])</f>
        <v>0.16597222221753327</v>
      </c>
      <c r="P542" s="3">
        <f>SUMIF('cocina'!A:A,sala[[#This Row],[Número de Orden]],'cocina'!H:H)/(24*60)</f>
        <v>8.611111111111111E-2</v>
      </c>
      <c r="Q542" s="3">
        <f>IF((sala[[#This Row],[Tiempo de Permanencia]]-sala[[#This Row],[Tiempo de Preparación]])&gt;0,sala[[#This Row],[Tiempo de Permanencia]]-sala[[#This Row],[Tiempo de Preparación]],0)</f>
        <v>7.9861111106422161E-2</v>
      </c>
      <c r="R542" s="10">
        <f>IF(sala[[#This Row],[Tiempo de degustación]]&gt;0,1,0)</f>
        <v>1</v>
      </c>
      <c r="S542" s="1" t="str">
        <f>WEEKDAY(sala[[#This Row],[Fecha de Factura]],11)&amp;". "&amp;TEXT(sala[[#This Row],[Fecha de Factura]],"dddd")</f>
        <v>4. jueves</v>
      </c>
      <c r="T542" s="4">
        <f>SUMIF('cocina'!A:A,sala[[#This Row],[Número de Orden]],'cocina'!G:G)</f>
        <v>8</v>
      </c>
      <c r="U542" s="4">
        <f>sala[[#This Row],[Tiempo de Preparación]]*24</f>
        <v>2.0666666666666664</v>
      </c>
      <c r="V542">
        <f>sala[[#This Row],[Cobrada]]*sala[[#This Row],[Monto Total de la Cuenta]]</f>
        <v>202</v>
      </c>
      <c r="W542" s="4">
        <f>sala[[#This Row],[Tiempo de Permanencia]]*24</f>
        <v>3.9833333332207985</v>
      </c>
    </row>
    <row r="543" spans="1:23" x14ac:dyDescent="0.25">
      <c r="A543">
        <v>9</v>
      </c>
      <c r="B543" s="1" t="s">
        <v>169</v>
      </c>
      <c r="C543">
        <v>5</v>
      </c>
      <c r="D543" s="2">
        <v>45022.115972222222</v>
      </c>
      <c r="E543" s="2">
        <v>45022.196527777778</v>
      </c>
      <c r="F543" s="1" t="s">
        <v>13</v>
      </c>
      <c r="G543" s="1" t="s">
        <v>20</v>
      </c>
      <c r="H543" s="1" t="s">
        <v>25</v>
      </c>
      <c r="I543">
        <v>49.05</v>
      </c>
      <c r="J543" s="1" t="s">
        <v>16</v>
      </c>
      <c r="K543">
        <v>542</v>
      </c>
      <c r="L543" s="1" t="s">
        <v>57</v>
      </c>
      <c r="M543" s="1">
        <f>SUMIF('cocina'!A:A,sala[[#This Row],[Número de Orden]],'cocina'!K:K)</f>
        <v>148</v>
      </c>
      <c r="N543" s="2">
        <f>sala[[#This Row],[Hora de Salida]]</f>
        <v>45022.196527777778</v>
      </c>
      <c r="O543" s="3">
        <f>IF(sala[[#This Row],[Estado de la Mesa]]="Ocupada",sala[[#This Row],[Hora de Salida]]-sala[[#This Row],[Hora de Llegada]]+15/(24*60),sala[[#This Row],[Hora de Salida]]-sala[[#This Row],[Hora de Llegada]])</f>
        <v>8.0555555556202307E-2</v>
      </c>
      <c r="P543" s="3">
        <f>SUMIF('cocina'!A:A,sala[[#This Row],[Número de Orden]],'cocina'!H:H)/(24*60)</f>
        <v>7.9861111111111105E-2</v>
      </c>
      <c r="Q543" s="3">
        <f>IF((sala[[#This Row],[Tiempo de Permanencia]]-sala[[#This Row],[Tiempo de Preparación]])&gt;0,sala[[#This Row],[Tiempo de Permanencia]]-sala[[#This Row],[Tiempo de Preparación]],0)</f>
        <v>6.944444450912024E-4</v>
      </c>
      <c r="R543" s="10">
        <f>IF(sala[[#This Row],[Tiempo de degustación]]&gt;0,1,0)</f>
        <v>1</v>
      </c>
      <c r="S543" s="1" t="str">
        <f>WEEKDAY(sala[[#This Row],[Fecha de Factura]],11)&amp;". "&amp;TEXT(sala[[#This Row],[Fecha de Factura]],"dddd")</f>
        <v>4. jueves</v>
      </c>
      <c r="T543" s="4">
        <f>SUMIF('cocina'!A:A,sala[[#This Row],[Número de Orden]],'cocina'!G:G)</f>
        <v>5</v>
      </c>
      <c r="U543" s="4">
        <f>sala[[#This Row],[Tiempo de Preparación]]*24</f>
        <v>1.9166666666666665</v>
      </c>
      <c r="V543">
        <f>sala[[#This Row],[Cobrada]]*sala[[#This Row],[Monto Total de la Cuenta]]</f>
        <v>148</v>
      </c>
      <c r="W543" s="4">
        <f>sala[[#This Row],[Tiempo de Permanencia]]*24</f>
        <v>1.9333333333488554</v>
      </c>
    </row>
    <row r="544" spans="1:23" x14ac:dyDescent="0.25">
      <c r="A544">
        <v>19</v>
      </c>
      <c r="B544" s="1" t="s">
        <v>489</v>
      </c>
      <c r="C544">
        <v>5</v>
      </c>
      <c r="D544" s="2">
        <v>45022.032638888886</v>
      </c>
      <c r="E544" s="2">
        <v>45022.150694444441</v>
      </c>
      <c r="F544" s="1" t="s">
        <v>32</v>
      </c>
      <c r="G544" s="1" t="s">
        <v>35</v>
      </c>
      <c r="H544" s="1" t="s">
        <v>25</v>
      </c>
      <c r="I544">
        <v>49.37</v>
      </c>
      <c r="J544" s="1" t="s">
        <v>16</v>
      </c>
      <c r="K544">
        <v>543</v>
      </c>
      <c r="L544" s="1" t="s">
        <v>30</v>
      </c>
      <c r="M544" s="1">
        <f>SUMIF('cocina'!A:A,sala[[#This Row],[Número de Orden]],'cocina'!K:K)</f>
        <v>206</v>
      </c>
      <c r="N544" s="2">
        <f>sala[[#This Row],[Hora de Salida]]</f>
        <v>45022.150694444441</v>
      </c>
      <c r="O544" s="3">
        <f>IF(sala[[#This Row],[Estado de la Mesa]]="Ocupada",sala[[#This Row],[Hora de Salida]]-sala[[#This Row],[Hora de Llegada]]+15/(24*60),sala[[#This Row],[Hora de Salida]]-sala[[#This Row],[Hora de Llegada]])</f>
        <v>0.11805555555474712</v>
      </c>
      <c r="P544" s="3">
        <f>SUMIF('cocina'!A:A,sala[[#This Row],[Número de Orden]],'cocina'!H:H)/(24*60)</f>
        <v>5.1388888888888887E-2</v>
      </c>
      <c r="Q544" s="3">
        <f>IF((sala[[#This Row],[Tiempo de Permanencia]]-sala[[#This Row],[Tiempo de Preparación]])&gt;0,sala[[#This Row],[Tiempo de Permanencia]]-sala[[#This Row],[Tiempo de Preparación]],0)</f>
        <v>6.6666666665858229E-2</v>
      </c>
      <c r="R544" s="10">
        <f>IF(sala[[#This Row],[Tiempo de degustación]]&gt;0,1,0)</f>
        <v>1</v>
      </c>
      <c r="S544" s="1" t="str">
        <f>WEEKDAY(sala[[#This Row],[Fecha de Factura]],11)&amp;". "&amp;TEXT(sala[[#This Row],[Fecha de Factura]],"dddd")</f>
        <v>4. jueves</v>
      </c>
      <c r="T544" s="4">
        <f>SUMIF('cocina'!A:A,sala[[#This Row],[Número de Orden]],'cocina'!G:G)</f>
        <v>7</v>
      </c>
      <c r="U544" s="4">
        <f>sala[[#This Row],[Tiempo de Preparación]]*24</f>
        <v>1.2333333333333334</v>
      </c>
      <c r="V544">
        <f>sala[[#This Row],[Cobrada]]*sala[[#This Row],[Monto Total de la Cuenta]]</f>
        <v>206</v>
      </c>
      <c r="W544" s="4">
        <f>sala[[#This Row],[Tiempo de Permanencia]]*24</f>
        <v>2.8333333333139308</v>
      </c>
    </row>
    <row r="545" spans="1:23" x14ac:dyDescent="0.25">
      <c r="A545">
        <v>7</v>
      </c>
      <c r="B545" s="1" t="s">
        <v>490</v>
      </c>
      <c r="C545">
        <v>4</v>
      </c>
      <c r="D545" s="2">
        <v>45022.136805555558</v>
      </c>
      <c r="E545" s="2">
        <v>45022.197916666664</v>
      </c>
      <c r="F545" s="1" t="s">
        <v>29</v>
      </c>
      <c r="G545" s="1" t="s">
        <v>14</v>
      </c>
      <c r="H545" s="1" t="s">
        <v>25</v>
      </c>
      <c r="I545">
        <v>44.91</v>
      </c>
      <c r="J545" s="1" t="s">
        <v>38</v>
      </c>
      <c r="K545">
        <v>544</v>
      </c>
      <c r="L545" s="1" t="s">
        <v>54</v>
      </c>
      <c r="M545" s="1">
        <f>SUMIF('cocina'!A:A,sala[[#This Row],[Número de Orden]],'cocina'!K:K)</f>
        <v>70</v>
      </c>
      <c r="N545" s="2">
        <f>sala[[#This Row],[Hora de Salida]]</f>
        <v>45022.197916666664</v>
      </c>
      <c r="O545" s="3">
        <f>IF(sala[[#This Row],[Estado de la Mesa]]="Ocupada",sala[[#This Row],[Hora de Salida]]-sala[[#This Row],[Hora de Llegada]]+15/(24*60),sala[[#This Row],[Hora de Salida]]-sala[[#This Row],[Hora de Llegada]])</f>
        <v>7.152777777325052E-2</v>
      </c>
      <c r="P545" s="3">
        <f>SUMIF('cocina'!A:A,sala[[#This Row],[Número de Orden]],'cocina'!H:H)/(24*60)</f>
        <v>3.3333333333333333E-2</v>
      </c>
      <c r="Q545" s="3">
        <f>IF((sala[[#This Row],[Tiempo de Permanencia]]-sala[[#This Row],[Tiempo de Preparación]])&gt;0,sala[[#This Row],[Tiempo de Permanencia]]-sala[[#This Row],[Tiempo de Preparación]],0)</f>
        <v>3.8194444439917187E-2</v>
      </c>
      <c r="R545" s="10">
        <f>IF(sala[[#This Row],[Tiempo de degustación]]&gt;0,1,0)</f>
        <v>1</v>
      </c>
      <c r="S545" s="1" t="str">
        <f>WEEKDAY(sala[[#This Row],[Fecha de Factura]],11)&amp;". "&amp;TEXT(sala[[#This Row],[Fecha de Factura]],"dddd")</f>
        <v>4. jueves</v>
      </c>
      <c r="T545" s="4">
        <f>SUMIF('cocina'!A:A,sala[[#This Row],[Número de Orden]],'cocina'!G:G)</f>
        <v>2</v>
      </c>
      <c r="U545" s="4">
        <f>sala[[#This Row],[Tiempo de Preparación]]*24</f>
        <v>0.8</v>
      </c>
      <c r="V545">
        <f>sala[[#This Row],[Cobrada]]*sala[[#This Row],[Monto Total de la Cuenta]]</f>
        <v>70</v>
      </c>
      <c r="W545" s="4">
        <f>sala[[#This Row],[Tiempo de Permanencia]]*24</f>
        <v>1.7166666665580124</v>
      </c>
    </row>
    <row r="546" spans="1:23" x14ac:dyDescent="0.25">
      <c r="A546">
        <v>20</v>
      </c>
      <c r="B546" s="1" t="s">
        <v>491</v>
      </c>
      <c r="C546">
        <v>5</v>
      </c>
      <c r="D546" s="2">
        <v>45022.11041666667</v>
      </c>
      <c r="E546" s="2">
        <v>45022.18472222222</v>
      </c>
      <c r="F546" s="1" t="s">
        <v>24</v>
      </c>
      <c r="G546" s="1" t="s">
        <v>14</v>
      </c>
      <c r="H546" s="1" t="s">
        <v>21</v>
      </c>
      <c r="I546">
        <v>12.18</v>
      </c>
      <c r="J546" s="1" t="s">
        <v>38</v>
      </c>
      <c r="K546">
        <v>545</v>
      </c>
      <c r="L546" s="1" t="s">
        <v>57</v>
      </c>
      <c r="M546" s="1">
        <f>SUMIF('cocina'!A:A,sala[[#This Row],[Número de Orden]],'cocina'!K:K)</f>
        <v>130</v>
      </c>
      <c r="N546" s="2">
        <f>sala[[#This Row],[Hora de Salida]]</f>
        <v>45022.18472222222</v>
      </c>
      <c r="O546" s="3">
        <f>IF(sala[[#This Row],[Estado de la Mesa]]="Ocupada",sala[[#This Row],[Hora de Salida]]-sala[[#This Row],[Hora de Llegada]]+15/(24*60),sala[[#This Row],[Hora de Salida]]-sala[[#This Row],[Hora de Llegada]])</f>
        <v>8.4722222217048213E-2</v>
      </c>
      <c r="P546" s="3">
        <f>SUMIF('cocina'!A:A,sala[[#This Row],[Número de Orden]],'cocina'!H:H)/(24*60)</f>
        <v>6.8750000000000006E-2</v>
      </c>
      <c r="Q546" s="3">
        <f>IF((sala[[#This Row],[Tiempo de Permanencia]]-sala[[#This Row],[Tiempo de Preparación]])&gt;0,sala[[#This Row],[Tiempo de Permanencia]]-sala[[#This Row],[Tiempo de Preparación]],0)</f>
        <v>1.5972222217048207E-2</v>
      </c>
      <c r="R546" s="10">
        <f>IF(sala[[#This Row],[Tiempo de degustación]]&gt;0,1,0)</f>
        <v>1</v>
      </c>
      <c r="S546" s="1" t="str">
        <f>WEEKDAY(sala[[#This Row],[Fecha de Factura]],11)&amp;". "&amp;TEXT(sala[[#This Row],[Fecha de Factura]],"dddd")</f>
        <v>4. jueves</v>
      </c>
      <c r="T546" s="4">
        <f>SUMIF('cocina'!A:A,sala[[#This Row],[Número de Orden]],'cocina'!G:G)</f>
        <v>4</v>
      </c>
      <c r="U546" s="4">
        <f>sala[[#This Row],[Tiempo de Preparación]]*24</f>
        <v>1.6500000000000001</v>
      </c>
      <c r="V546">
        <f>sala[[#This Row],[Cobrada]]*sala[[#This Row],[Monto Total de la Cuenta]]</f>
        <v>130</v>
      </c>
      <c r="W546" s="4">
        <f>sala[[#This Row],[Tiempo de Permanencia]]*24</f>
        <v>2.033333333209157</v>
      </c>
    </row>
    <row r="547" spans="1:23" x14ac:dyDescent="0.25">
      <c r="A547">
        <v>5</v>
      </c>
      <c r="B547" s="1" t="s">
        <v>492</v>
      </c>
      <c r="C547">
        <v>2</v>
      </c>
      <c r="D547" s="2">
        <v>45022.134722222225</v>
      </c>
      <c r="E547" s="2">
        <v>45022.228472222225</v>
      </c>
      <c r="F547" s="1" t="s">
        <v>32</v>
      </c>
      <c r="G547" s="1" t="s">
        <v>14</v>
      </c>
      <c r="H547" s="1" t="s">
        <v>15</v>
      </c>
      <c r="I547">
        <v>47.81</v>
      </c>
      <c r="J547" s="1" t="s">
        <v>16</v>
      </c>
      <c r="K547">
        <v>546</v>
      </c>
      <c r="L547" s="1" t="s">
        <v>42</v>
      </c>
      <c r="M547" s="1">
        <f>SUMIF('cocina'!A:A,sala[[#This Row],[Número de Orden]],'cocina'!K:K)</f>
        <v>92</v>
      </c>
      <c r="N547" s="2">
        <f>sala[[#This Row],[Hora de Salida]]</f>
        <v>45022.228472222225</v>
      </c>
      <c r="O547" s="3">
        <f>IF(sala[[#This Row],[Estado de la Mesa]]="Ocupada",sala[[#This Row],[Hora de Salida]]-sala[[#This Row],[Hora de Llegada]]+15/(24*60),sala[[#This Row],[Hora de Salida]]-sala[[#This Row],[Hora de Llegada]])</f>
        <v>9.375E-2</v>
      </c>
      <c r="P547" s="3">
        <f>SUMIF('cocina'!A:A,sala[[#This Row],[Número de Orden]],'cocina'!H:H)/(24*60)</f>
        <v>6.3194444444444442E-2</v>
      </c>
      <c r="Q547" s="3">
        <f>IF((sala[[#This Row],[Tiempo de Permanencia]]-sala[[#This Row],[Tiempo de Preparación]])&gt;0,sala[[#This Row],[Tiempo de Permanencia]]-sala[[#This Row],[Tiempo de Preparación]],0)</f>
        <v>3.0555555555555558E-2</v>
      </c>
      <c r="R547" s="10">
        <f>IF(sala[[#This Row],[Tiempo de degustación]]&gt;0,1,0)</f>
        <v>1</v>
      </c>
      <c r="S547" s="1" t="str">
        <f>WEEKDAY(sala[[#This Row],[Fecha de Factura]],11)&amp;". "&amp;TEXT(sala[[#This Row],[Fecha de Factura]],"dddd")</f>
        <v>4. jueves</v>
      </c>
      <c r="T547" s="4">
        <f>SUMIF('cocina'!A:A,sala[[#This Row],[Número de Orden]],'cocina'!G:G)</f>
        <v>3</v>
      </c>
      <c r="U547" s="4">
        <f>sala[[#This Row],[Tiempo de Preparación]]*24</f>
        <v>1.5166666666666666</v>
      </c>
      <c r="V547">
        <f>sala[[#This Row],[Cobrada]]*sala[[#This Row],[Monto Total de la Cuenta]]</f>
        <v>92</v>
      </c>
      <c r="W547" s="4">
        <f>sala[[#This Row],[Tiempo de Permanencia]]*24</f>
        <v>2.25</v>
      </c>
    </row>
    <row r="548" spans="1:23" x14ac:dyDescent="0.25">
      <c r="A548">
        <v>9</v>
      </c>
      <c r="B548" s="1" t="s">
        <v>493</v>
      </c>
      <c r="C548">
        <v>3</v>
      </c>
      <c r="D548" s="2">
        <v>45022.113194444442</v>
      </c>
      <c r="E548" s="2">
        <v>45022.191666666666</v>
      </c>
      <c r="F548" s="1" t="s">
        <v>29</v>
      </c>
      <c r="G548" s="1" t="s">
        <v>35</v>
      </c>
      <c r="H548" s="1" t="s">
        <v>25</v>
      </c>
      <c r="I548">
        <v>20.04</v>
      </c>
      <c r="J548" s="1" t="s">
        <v>38</v>
      </c>
      <c r="K548">
        <v>547</v>
      </c>
      <c r="L548" s="1" t="s">
        <v>22</v>
      </c>
      <c r="M548" s="1">
        <f>SUMIF('cocina'!A:A,sala[[#This Row],[Número de Orden]],'cocina'!K:K)</f>
        <v>227</v>
      </c>
      <c r="N548" s="2">
        <f>sala[[#This Row],[Hora de Salida]]</f>
        <v>45022.191666666666</v>
      </c>
      <c r="O548" s="3">
        <f>IF(sala[[#This Row],[Estado de la Mesa]]="Ocupada",sala[[#This Row],[Hora de Salida]]-sala[[#This Row],[Hora de Llegada]]+15/(24*60),sala[[#This Row],[Hora de Salida]]-sala[[#This Row],[Hora de Llegada]])</f>
        <v>8.8888888890020709E-2</v>
      </c>
      <c r="P548" s="3">
        <f>SUMIF('cocina'!A:A,sala[[#This Row],[Número de Orden]],'cocina'!H:H)/(24*60)</f>
        <v>6.7361111111111108E-2</v>
      </c>
      <c r="Q548" s="3">
        <f>IF((sala[[#This Row],[Tiempo de Permanencia]]-sala[[#This Row],[Tiempo de Preparación]])&gt;0,sala[[#This Row],[Tiempo de Permanencia]]-sala[[#This Row],[Tiempo de Preparación]],0)</f>
        <v>2.1527777778909601E-2</v>
      </c>
      <c r="R548" s="10">
        <f>IF(sala[[#This Row],[Tiempo de degustación]]&gt;0,1,0)</f>
        <v>1</v>
      </c>
      <c r="S548" s="1" t="str">
        <f>WEEKDAY(sala[[#This Row],[Fecha de Factura]],11)&amp;". "&amp;TEXT(sala[[#This Row],[Fecha de Factura]],"dddd")</f>
        <v>4. jueves</v>
      </c>
      <c r="T548" s="4">
        <f>SUMIF('cocina'!A:A,sala[[#This Row],[Número de Orden]],'cocina'!G:G)</f>
        <v>7</v>
      </c>
      <c r="U548" s="4">
        <f>sala[[#This Row],[Tiempo de Preparación]]*24</f>
        <v>1.6166666666666667</v>
      </c>
      <c r="V548">
        <f>sala[[#This Row],[Cobrada]]*sala[[#This Row],[Monto Total de la Cuenta]]</f>
        <v>227</v>
      </c>
      <c r="W548" s="4">
        <f>sala[[#This Row],[Tiempo de Permanencia]]*24</f>
        <v>2.1333333333604969</v>
      </c>
    </row>
    <row r="549" spans="1:23" x14ac:dyDescent="0.25">
      <c r="A549">
        <v>4</v>
      </c>
      <c r="B549" s="1" t="s">
        <v>494</v>
      </c>
      <c r="C549">
        <v>2</v>
      </c>
      <c r="D549" s="2">
        <v>45022.038194444445</v>
      </c>
      <c r="E549" s="2">
        <v>45022.168749999997</v>
      </c>
      <c r="F549" s="1" t="s">
        <v>24</v>
      </c>
      <c r="G549" s="1" t="s">
        <v>14</v>
      </c>
      <c r="H549" s="1" t="s">
        <v>25</v>
      </c>
      <c r="I549">
        <v>28.88</v>
      </c>
      <c r="J549" s="1" t="s">
        <v>26</v>
      </c>
      <c r="K549">
        <v>548</v>
      </c>
      <c r="L549" s="1" t="s">
        <v>57</v>
      </c>
      <c r="M549" s="1">
        <f>SUMIF('cocina'!A:A,sala[[#This Row],[Número de Orden]],'cocina'!K:K)</f>
        <v>96</v>
      </c>
      <c r="N549" s="2">
        <f>sala[[#This Row],[Hora de Salida]]</f>
        <v>45022.168749999997</v>
      </c>
      <c r="O549" s="3">
        <f>IF(sala[[#This Row],[Estado de la Mesa]]="Ocupada",sala[[#This Row],[Hora de Salida]]-sala[[#This Row],[Hora de Llegada]]+15/(24*60),sala[[#This Row],[Hora de Salida]]-sala[[#This Row],[Hora de Llegada]])</f>
        <v>0.13055555555183673</v>
      </c>
      <c r="P549" s="3">
        <f>SUMIF('cocina'!A:A,sala[[#This Row],[Número de Orden]],'cocina'!H:H)/(24*60)</f>
        <v>7.3611111111111113E-2</v>
      </c>
      <c r="Q549" s="3">
        <f>IF((sala[[#This Row],[Tiempo de Permanencia]]-sala[[#This Row],[Tiempo de Preparación]])&gt;0,sala[[#This Row],[Tiempo de Permanencia]]-sala[[#This Row],[Tiempo de Preparación]],0)</f>
        <v>5.694444444072562E-2</v>
      </c>
      <c r="R549" s="10">
        <f>IF(sala[[#This Row],[Tiempo de degustación]]&gt;0,1,0)</f>
        <v>1</v>
      </c>
      <c r="S549" s="1" t="str">
        <f>WEEKDAY(sala[[#This Row],[Fecha de Factura]],11)&amp;". "&amp;TEXT(sala[[#This Row],[Fecha de Factura]],"dddd")</f>
        <v>4. jueves</v>
      </c>
      <c r="T549" s="4">
        <f>SUMIF('cocina'!A:A,sala[[#This Row],[Número de Orden]],'cocina'!G:G)</f>
        <v>3</v>
      </c>
      <c r="U549" s="4">
        <f>sala[[#This Row],[Tiempo de Preparación]]*24</f>
        <v>1.7666666666666666</v>
      </c>
      <c r="V549">
        <f>sala[[#This Row],[Cobrada]]*sala[[#This Row],[Monto Total de la Cuenta]]</f>
        <v>96</v>
      </c>
      <c r="W549" s="4">
        <f>sala[[#This Row],[Tiempo de Permanencia]]*24</f>
        <v>3.1333333332440816</v>
      </c>
    </row>
    <row r="550" spans="1:23" x14ac:dyDescent="0.25">
      <c r="A550">
        <v>12</v>
      </c>
      <c r="B550" s="1" t="s">
        <v>318</v>
      </c>
      <c r="C550">
        <v>2</v>
      </c>
      <c r="D550" s="2">
        <v>45022.064583333333</v>
      </c>
      <c r="E550" s="2">
        <v>45022.226388888892</v>
      </c>
      <c r="F550" s="1" t="s">
        <v>19</v>
      </c>
      <c r="G550" s="1" t="s">
        <v>14</v>
      </c>
      <c r="H550" s="1" t="s">
        <v>25</v>
      </c>
      <c r="I550">
        <v>35.340000000000003</v>
      </c>
      <c r="J550" s="1" t="s">
        <v>26</v>
      </c>
      <c r="K550">
        <v>549</v>
      </c>
      <c r="L550" s="1" t="s">
        <v>22</v>
      </c>
      <c r="M550" s="1">
        <f>SUMIF('cocina'!A:A,sala[[#This Row],[Número de Orden]],'cocina'!K:K)</f>
        <v>162</v>
      </c>
      <c r="N550" s="2">
        <f>sala[[#This Row],[Hora de Salida]]</f>
        <v>45022.226388888892</v>
      </c>
      <c r="O550" s="3">
        <f>IF(sala[[#This Row],[Estado de la Mesa]]="Ocupada",sala[[#This Row],[Hora de Salida]]-sala[[#This Row],[Hora de Llegada]]+15/(24*60),sala[[#This Row],[Hora de Salida]]-sala[[#This Row],[Hora de Llegada]])</f>
        <v>0.16180555555911269</v>
      </c>
      <c r="P550" s="3">
        <f>SUMIF('cocina'!A:A,sala[[#This Row],[Número de Orden]],'cocina'!H:H)/(24*60)</f>
        <v>6.805555555555555E-2</v>
      </c>
      <c r="Q550" s="3">
        <f>IF((sala[[#This Row],[Tiempo de Permanencia]]-sala[[#This Row],[Tiempo de Preparación]])&gt;0,sala[[#This Row],[Tiempo de Permanencia]]-sala[[#This Row],[Tiempo de Preparación]],0)</f>
        <v>9.3750000003557141E-2</v>
      </c>
      <c r="R550" s="10">
        <f>IF(sala[[#This Row],[Tiempo de degustación]]&gt;0,1,0)</f>
        <v>1</v>
      </c>
      <c r="S550" s="1" t="str">
        <f>WEEKDAY(sala[[#This Row],[Fecha de Factura]],11)&amp;". "&amp;TEXT(sala[[#This Row],[Fecha de Factura]],"dddd")</f>
        <v>4. jueves</v>
      </c>
      <c r="T550" s="4">
        <f>SUMIF('cocina'!A:A,sala[[#This Row],[Número de Orden]],'cocina'!G:G)</f>
        <v>5</v>
      </c>
      <c r="U550" s="4">
        <f>sala[[#This Row],[Tiempo de Preparación]]*24</f>
        <v>1.6333333333333333</v>
      </c>
      <c r="V550">
        <f>sala[[#This Row],[Cobrada]]*sala[[#This Row],[Monto Total de la Cuenta]]</f>
        <v>162</v>
      </c>
      <c r="W550" s="4">
        <f>sala[[#This Row],[Tiempo de Permanencia]]*24</f>
        <v>3.8833333334187046</v>
      </c>
    </row>
    <row r="551" spans="1:23" x14ac:dyDescent="0.25">
      <c r="A551">
        <v>1</v>
      </c>
      <c r="B551" s="1" t="s">
        <v>429</v>
      </c>
      <c r="C551">
        <v>6</v>
      </c>
      <c r="D551" s="2">
        <v>45022.047222222223</v>
      </c>
      <c r="E551" s="2">
        <v>45022.11041666667</v>
      </c>
      <c r="F551" s="1" t="s">
        <v>13</v>
      </c>
      <c r="G551" s="1" t="s">
        <v>14</v>
      </c>
      <c r="H551" s="1" t="s">
        <v>25</v>
      </c>
      <c r="I551">
        <v>28.33</v>
      </c>
      <c r="J551" s="1" t="s">
        <v>38</v>
      </c>
      <c r="K551">
        <v>550</v>
      </c>
      <c r="L551" s="1" t="s">
        <v>27</v>
      </c>
      <c r="M551" s="1">
        <f>SUMIF('cocina'!A:A,sala[[#This Row],[Número de Orden]],'cocina'!K:K)</f>
        <v>124</v>
      </c>
      <c r="N551" s="2">
        <f>sala[[#This Row],[Hora de Salida]]</f>
        <v>45022.11041666667</v>
      </c>
      <c r="O551" s="3">
        <f>IF(sala[[#This Row],[Estado de la Mesa]]="Ocupada",sala[[#This Row],[Hora de Salida]]-sala[[#This Row],[Hora de Llegada]]+15/(24*60),sala[[#This Row],[Hora de Salida]]-sala[[#This Row],[Hora de Llegada]])</f>
        <v>7.3611111113374747E-2</v>
      </c>
      <c r="P551" s="3">
        <f>SUMIF('cocina'!A:A,sala[[#This Row],[Número de Orden]],'cocina'!H:H)/(24*60)</f>
        <v>3.9583333333333331E-2</v>
      </c>
      <c r="Q551" s="3">
        <f>IF((sala[[#This Row],[Tiempo de Permanencia]]-sala[[#This Row],[Tiempo de Preparación]])&gt;0,sala[[#This Row],[Tiempo de Permanencia]]-sala[[#This Row],[Tiempo de Preparación]],0)</f>
        <v>3.4027777780041416E-2</v>
      </c>
      <c r="R551" s="10">
        <f>IF(sala[[#This Row],[Tiempo de degustación]]&gt;0,1,0)</f>
        <v>1</v>
      </c>
      <c r="S551" s="1" t="str">
        <f>WEEKDAY(sala[[#This Row],[Fecha de Factura]],11)&amp;". "&amp;TEXT(sala[[#This Row],[Fecha de Factura]],"dddd")</f>
        <v>4. jueves</v>
      </c>
      <c r="T551" s="4">
        <f>SUMIF('cocina'!A:A,sala[[#This Row],[Número de Orden]],'cocina'!G:G)</f>
        <v>5</v>
      </c>
      <c r="U551" s="4">
        <f>sala[[#This Row],[Tiempo de Preparación]]*24</f>
        <v>0.95</v>
      </c>
      <c r="V551">
        <f>sala[[#This Row],[Cobrada]]*sala[[#This Row],[Monto Total de la Cuenta]]</f>
        <v>124</v>
      </c>
      <c r="W551" s="4">
        <f>sala[[#This Row],[Tiempo de Permanencia]]*24</f>
        <v>1.7666666667209938</v>
      </c>
    </row>
    <row r="552" spans="1:23" x14ac:dyDescent="0.25">
      <c r="A552">
        <v>4</v>
      </c>
      <c r="B552" s="1" t="s">
        <v>495</v>
      </c>
      <c r="C552">
        <v>2</v>
      </c>
      <c r="D552" s="2">
        <v>45022.123611111114</v>
      </c>
      <c r="E552" s="2">
        <v>45022.173611111109</v>
      </c>
      <c r="F552" s="1" t="s">
        <v>13</v>
      </c>
      <c r="G552" s="1" t="s">
        <v>20</v>
      </c>
      <c r="H552" s="1" t="s">
        <v>25</v>
      </c>
      <c r="I552">
        <v>17.54</v>
      </c>
      <c r="J552" s="1" t="s">
        <v>16</v>
      </c>
      <c r="K552">
        <v>551</v>
      </c>
      <c r="L552" s="1" t="s">
        <v>30</v>
      </c>
      <c r="M552" s="1">
        <f>SUMIF('cocina'!A:A,sala[[#This Row],[Número de Orden]],'cocina'!K:K)</f>
        <v>171</v>
      </c>
      <c r="N552" s="2">
        <f>sala[[#This Row],[Hora de Salida]]</f>
        <v>45022.173611111109</v>
      </c>
      <c r="O552" s="3">
        <f>IF(sala[[#This Row],[Estado de la Mesa]]="Ocupada",sala[[#This Row],[Hora de Salida]]-sala[[#This Row],[Hora de Llegada]]+15/(24*60),sala[[#This Row],[Hora de Salida]]-sala[[#This Row],[Hora de Llegada]])</f>
        <v>4.9999999995634425E-2</v>
      </c>
      <c r="P552" s="3">
        <f>SUMIF('cocina'!A:A,sala[[#This Row],[Número de Orden]],'cocina'!H:H)/(24*60)</f>
        <v>8.5416666666666669E-2</v>
      </c>
      <c r="Q552" s="3">
        <f>IF((sala[[#This Row],[Tiempo de Permanencia]]-sala[[#This Row],[Tiempo de Preparación]])&gt;0,sala[[#This Row],[Tiempo de Permanencia]]-sala[[#This Row],[Tiempo de Preparación]],0)</f>
        <v>0</v>
      </c>
      <c r="R552" s="10">
        <f>IF(sala[[#This Row],[Tiempo de degustación]]&gt;0,1,0)</f>
        <v>0</v>
      </c>
      <c r="S552" s="1" t="str">
        <f>WEEKDAY(sala[[#This Row],[Fecha de Factura]],11)&amp;". "&amp;TEXT(sala[[#This Row],[Fecha de Factura]],"dddd")</f>
        <v>4. jueves</v>
      </c>
      <c r="T552" s="4">
        <f>SUMIF('cocina'!A:A,sala[[#This Row],[Número de Orden]],'cocina'!G:G)</f>
        <v>8</v>
      </c>
      <c r="U552" s="4">
        <f>sala[[#This Row],[Tiempo de Preparación]]*24</f>
        <v>2.0499999999999998</v>
      </c>
      <c r="V552">
        <f>sala[[#This Row],[Cobrada]]*sala[[#This Row],[Monto Total de la Cuenta]]</f>
        <v>0</v>
      </c>
      <c r="W552" s="4">
        <f>sala[[#This Row],[Tiempo de Permanencia]]*24</f>
        <v>1.1999999998952262</v>
      </c>
    </row>
    <row r="553" spans="1:23" x14ac:dyDescent="0.25">
      <c r="A553">
        <v>11</v>
      </c>
      <c r="B553" s="1" t="s">
        <v>496</v>
      </c>
      <c r="C553">
        <v>6</v>
      </c>
      <c r="D553" s="2">
        <v>45022.018055555556</v>
      </c>
      <c r="E553" s="2">
        <v>45022.162499999999</v>
      </c>
      <c r="F553" s="1" t="s">
        <v>13</v>
      </c>
      <c r="G553" s="1" t="s">
        <v>35</v>
      </c>
      <c r="H553" s="1" t="s">
        <v>15</v>
      </c>
      <c r="I553">
        <v>10.28</v>
      </c>
      <c r="J553" s="1" t="s">
        <v>26</v>
      </c>
      <c r="K553">
        <v>552</v>
      </c>
      <c r="L553" s="1" t="s">
        <v>17</v>
      </c>
      <c r="M553" s="1">
        <f>SUMIF('cocina'!A:A,sala[[#This Row],[Número de Orden]],'cocina'!K:K)</f>
        <v>243</v>
      </c>
      <c r="N553" s="2">
        <f>sala[[#This Row],[Hora de Salida]]</f>
        <v>45022.162499999999</v>
      </c>
      <c r="O553" s="3">
        <f>IF(sala[[#This Row],[Estado de la Mesa]]="Ocupada",sala[[#This Row],[Hora de Salida]]-sala[[#This Row],[Hora de Llegada]]+15/(24*60),sala[[#This Row],[Hora de Salida]]-sala[[#This Row],[Hora de Llegada]])</f>
        <v>0.1444444444423425</v>
      </c>
      <c r="P553" s="3">
        <f>SUMIF('cocina'!A:A,sala[[#This Row],[Número de Orden]],'cocina'!H:H)/(24*60)</f>
        <v>7.9861111111111105E-2</v>
      </c>
      <c r="Q553" s="3">
        <f>IF((sala[[#This Row],[Tiempo de Permanencia]]-sala[[#This Row],[Tiempo de Preparación]])&gt;0,sala[[#This Row],[Tiempo de Permanencia]]-sala[[#This Row],[Tiempo de Preparación]],0)</f>
        <v>6.4583333331231396E-2</v>
      </c>
      <c r="R553" s="10">
        <f>IF(sala[[#This Row],[Tiempo de degustación]]&gt;0,1,0)</f>
        <v>1</v>
      </c>
      <c r="S553" s="1" t="str">
        <f>WEEKDAY(sala[[#This Row],[Fecha de Factura]],11)&amp;". "&amp;TEXT(sala[[#This Row],[Fecha de Factura]],"dddd")</f>
        <v>4. jueves</v>
      </c>
      <c r="T553" s="4">
        <f>SUMIF('cocina'!A:A,sala[[#This Row],[Número de Orden]],'cocina'!G:G)</f>
        <v>9</v>
      </c>
      <c r="U553" s="4">
        <f>sala[[#This Row],[Tiempo de Preparación]]*24</f>
        <v>1.9166666666666665</v>
      </c>
      <c r="V553">
        <f>sala[[#This Row],[Cobrada]]*sala[[#This Row],[Monto Total de la Cuenta]]</f>
        <v>243</v>
      </c>
      <c r="W553" s="4">
        <f>sala[[#This Row],[Tiempo de Permanencia]]*24</f>
        <v>3.46666666661622</v>
      </c>
    </row>
    <row r="554" spans="1:23" x14ac:dyDescent="0.25">
      <c r="A554">
        <v>14</v>
      </c>
      <c r="B554" s="1" t="s">
        <v>497</v>
      </c>
      <c r="C554">
        <v>2</v>
      </c>
      <c r="D554" s="2">
        <v>45022.114583333336</v>
      </c>
      <c r="E554" s="2">
        <v>45022.224999999999</v>
      </c>
      <c r="F554" s="1" t="s">
        <v>13</v>
      </c>
      <c r="G554" s="1" t="s">
        <v>14</v>
      </c>
      <c r="H554" s="1" t="s">
        <v>25</v>
      </c>
      <c r="I554">
        <v>44.38</v>
      </c>
      <c r="J554" s="1" t="s">
        <v>26</v>
      </c>
      <c r="K554">
        <v>553</v>
      </c>
      <c r="L554" s="1" t="s">
        <v>27</v>
      </c>
      <c r="M554" s="1">
        <f>SUMIF('cocina'!A:A,sala[[#This Row],[Número de Orden]],'cocina'!K:K)</f>
        <v>203</v>
      </c>
      <c r="N554" s="2">
        <f>sala[[#This Row],[Hora de Salida]]</f>
        <v>45022.224999999999</v>
      </c>
      <c r="O554" s="3">
        <f>IF(sala[[#This Row],[Estado de la Mesa]]="Ocupada",sala[[#This Row],[Hora de Salida]]-sala[[#This Row],[Hora de Llegada]]+15/(24*60),sala[[#This Row],[Hora de Salida]]-sala[[#This Row],[Hora de Llegada]])</f>
        <v>0.11041666666278616</v>
      </c>
      <c r="P554" s="3">
        <f>SUMIF('cocina'!A:A,sala[[#This Row],[Número de Orden]],'cocina'!H:H)/(24*60)</f>
        <v>0.12361111111111112</v>
      </c>
      <c r="Q554" s="3">
        <f>IF((sala[[#This Row],[Tiempo de Permanencia]]-sala[[#This Row],[Tiempo de Preparación]])&gt;0,sala[[#This Row],[Tiempo de Permanencia]]-sala[[#This Row],[Tiempo de Preparación]],0)</f>
        <v>0</v>
      </c>
      <c r="R554" s="10">
        <f>IF(sala[[#This Row],[Tiempo de degustación]]&gt;0,1,0)</f>
        <v>0</v>
      </c>
      <c r="S554" s="1" t="str">
        <f>WEEKDAY(sala[[#This Row],[Fecha de Factura]],11)&amp;". "&amp;TEXT(sala[[#This Row],[Fecha de Factura]],"dddd")</f>
        <v>4. jueves</v>
      </c>
      <c r="T554" s="4">
        <f>SUMIF('cocina'!A:A,sala[[#This Row],[Número de Orden]],'cocina'!G:G)</f>
        <v>8</v>
      </c>
      <c r="U554" s="4">
        <f>sala[[#This Row],[Tiempo de Preparación]]*24</f>
        <v>2.9666666666666668</v>
      </c>
      <c r="V554">
        <f>sala[[#This Row],[Cobrada]]*sala[[#This Row],[Monto Total de la Cuenta]]</f>
        <v>0</v>
      </c>
      <c r="W554" s="4">
        <f>sala[[#This Row],[Tiempo de Permanencia]]*24</f>
        <v>2.6499999999068677</v>
      </c>
    </row>
    <row r="555" spans="1:23" x14ac:dyDescent="0.25">
      <c r="A555">
        <v>10</v>
      </c>
      <c r="B555" s="1" t="s">
        <v>498</v>
      </c>
      <c r="C555">
        <v>6</v>
      </c>
      <c r="D555" s="2">
        <v>45022.0625</v>
      </c>
      <c r="E555" s="2">
        <v>45022.121527777781</v>
      </c>
      <c r="F555" s="1" t="s">
        <v>13</v>
      </c>
      <c r="G555" s="1" t="s">
        <v>14</v>
      </c>
      <c r="H555" s="1" t="s">
        <v>15</v>
      </c>
      <c r="I555">
        <v>19.600000000000001</v>
      </c>
      <c r="J555" s="1" t="s">
        <v>38</v>
      </c>
      <c r="K555">
        <v>554</v>
      </c>
      <c r="L555" s="1" t="s">
        <v>17</v>
      </c>
      <c r="M555" s="1">
        <f>SUMIF('cocina'!A:A,sala[[#This Row],[Número de Orden]],'cocina'!K:K)</f>
        <v>166</v>
      </c>
      <c r="N555" s="2">
        <f>sala[[#This Row],[Hora de Salida]]</f>
        <v>45022.121527777781</v>
      </c>
      <c r="O555" s="3">
        <f>IF(sala[[#This Row],[Estado de la Mesa]]="Ocupada",sala[[#This Row],[Hora de Salida]]-sala[[#This Row],[Hora de Llegada]]+15/(24*60),sala[[#This Row],[Hora de Salida]]-sala[[#This Row],[Hora de Llegada]])</f>
        <v>6.9444444447678208E-2</v>
      </c>
      <c r="P555" s="3">
        <f>SUMIF('cocina'!A:A,sala[[#This Row],[Número de Orden]],'cocina'!H:H)/(24*60)</f>
        <v>4.9305555555555554E-2</v>
      </c>
      <c r="Q555" s="3">
        <f>IF((sala[[#This Row],[Tiempo de Permanencia]]-sala[[#This Row],[Tiempo de Preparación]])&gt;0,sala[[#This Row],[Tiempo de Permanencia]]-sala[[#This Row],[Tiempo de Preparación]],0)</f>
        <v>2.0138888892122654E-2</v>
      </c>
      <c r="R555" s="10">
        <f>IF(sala[[#This Row],[Tiempo de degustación]]&gt;0,1,0)</f>
        <v>1</v>
      </c>
      <c r="S555" s="1" t="str">
        <f>WEEKDAY(sala[[#This Row],[Fecha de Factura]],11)&amp;". "&amp;TEXT(sala[[#This Row],[Fecha de Factura]],"dddd")</f>
        <v>4. jueves</v>
      </c>
      <c r="T555" s="4">
        <f>SUMIF('cocina'!A:A,sala[[#This Row],[Número de Orden]],'cocina'!G:G)</f>
        <v>5</v>
      </c>
      <c r="U555" s="4">
        <f>sala[[#This Row],[Tiempo de Preparación]]*24</f>
        <v>1.1833333333333333</v>
      </c>
      <c r="V555">
        <f>sala[[#This Row],[Cobrada]]*sala[[#This Row],[Monto Total de la Cuenta]]</f>
        <v>166</v>
      </c>
      <c r="W555" s="4">
        <f>sala[[#This Row],[Tiempo de Permanencia]]*24</f>
        <v>1.6666666667442769</v>
      </c>
    </row>
    <row r="556" spans="1:23" x14ac:dyDescent="0.25">
      <c r="A556">
        <v>20</v>
      </c>
      <c r="B556" s="1" t="s">
        <v>499</v>
      </c>
      <c r="C556">
        <v>1</v>
      </c>
      <c r="D556" s="2">
        <v>45022.082638888889</v>
      </c>
      <c r="E556" s="2">
        <v>45022.209722222222</v>
      </c>
      <c r="F556" s="1" t="s">
        <v>24</v>
      </c>
      <c r="G556" s="1" t="s">
        <v>20</v>
      </c>
      <c r="H556" s="1" t="s">
        <v>21</v>
      </c>
      <c r="I556">
        <v>41.08</v>
      </c>
      <c r="J556" s="1" t="s">
        <v>26</v>
      </c>
      <c r="K556">
        <v>555</v>
      </c>
      <c r="L556" s="1" t="s">
        <v>27</v>
      </c>
      <c r="M556" s="1">
        <f>SUMIF('cocina'!A:A,sala[[#This Row],[Número de Orden]],'cocina'!K:K)</f>
        <v>30</v>
      </c>
      <c r="N556" s="2">
        <f>sala[[#This Row],[Hora de Salida]]</f>
        <v>45022.209722222222</v>
      </c>
      <c r="O556" s="3">
        <f>IF(sala[[#This Row],[Estado de la Mesa]]="Ocupada",sala[[#This Row],[Hora de Salida]]-sala[[#This Row],[Hora de Llegada]]+15/(24*60),sala[[#This Row],[Hora de Salida]]-sala[[#This Row],[Hora de Llegada]])</f>
        <v>0.12708333333284827</v>
      </c>
      <c r="P556" s="3">
        <f>SUMIF('cocina'!A:A,sala[[#This Row],[Número de Orden]],'cocina'!H:H)/(24*60)</f>
        <v>3.1944444444444442E-2</v>
      </c>
      <c r="Q556" s="3">
        <f>IF((sala[[#This Row],[Tiempo de Permanencia]]-sala[[#This Row],[Tiempo de Preparación]])&gt;0,sala[[#This Row],[Tiempo de Permanencia]]-sala[[#This Row],[Tiempo de Preparación]],0)</f>
        <v>9.5138888888403828E-2</v>
      </c>
      <c r="R556" s="10">
        <f>IF(sala[[#This Row],[Tiempo de degustación]]&gt;0,1,0)</f>
        <v>1</v>
      </c>
      <c r="S556" s="1" t="str">
        <f>WEEKDAY(sala[[#This Row],[Fecha de Factura]],11)&amp;". "&amp;TEXT(sala[[#This Row],[Fecha de Factura]],"dddd")</f>
        <v>4. jueves</v>
      </c>
      <c r="T556" s="4">
        <f>SUMIF('cocina'!A:A,sala[[#This Row],[Número de Orden]],'cocina'!G:G)</f>
        <v>1</v>
      </c>
      <c r="U556" s="4">
        <f>sala[[#This Row],[Tiempo de Preparación]]*24</f>
        <v>0.76666666666666661</v>
      </c>
      <c r="V556">
        <f>sala[[#This Row],[Cobrada]]*sala[[#This Row],[Monto Total de la Cuenta]]</f>
        <v>30</v>
      </c>
      <c r="W556" s="4">
        <f>sala[[#This Row],[Tiempo de Permanencia]]*24</f>
        <v>3.0499999999883585</v>
      </c>
    </row>
    <row r="557" spans="1:23" x14ac:dyDescent="0.25">
      <c r="A557">
        <v>9</v>
      </c>
      <c r="B557" s="1" t="s">
        <v>87</v>
      </c>
      <c r="C557">
        <v>6</v>
      </c>
      <c r="D557" s="2">
        <v>45022.164583333331</v>
      </c>
      <c r="E557" s="2">
        <v>45022.320138888892</v>
      </c>
      <c r="F557" s="1" t="s">
        <v>24</v>
      </c>
      <c r="G557" s="1" t="s">
        <v>14</v>
      </c>
      <c r="H557" s="1" t="s">
        <v>15</v>
      </c>
      <c r="I557">
        <v>14.09</v>
      </c>
      <c r="J557" s="1" t="s">
        <v>26</v>
      </c>
      <c r="K557">
        <v>556</v>
      </c>
      <c r="L557" s="1" t="s">
        <v>30</v>
      </c>
      <c r="M557" s="1">
        <f>SUMIF('cocina'!A:A,sala[[#This Row],[Número de Orden]],'cocina'!K:K)</f>
        <v>76</v>
      </c>
      <c r="N557" s="2">
        <f>sala[[#This Row],[Hora de Salida]]</f>
        <v>45022.320138888892</v>
      </c>
      <c r="O557" s="3">
        <f>IF(sala[[#This Row],[Estado de la Mesa]]="Ocupada",sala[[#This Row],[Hora de Salida]]-sala[[#This Row],[Hora de Llegada]]+15/(24*60),sala[[#This Row],[Hora de Salida]]-sala[[#This Row],[Hora de Llegada]])</f>
        <v>0.15555555556056788</v>
      </c>
      <c r="P557" s="3">
        <f>SUMIF('cocina'!A:A,sala[[#This Row],[Número de Orden]],'cocina'!H:H)/(24*60)</f>
        <v>4.583333333333333E-2</v>
      </c>
      <c r="Q557" s="3">
        <f>IF((sala[[#This Row],[Tiempo de Permanencia]]-sala[[#This Row],[Tiempo de Preparación]])&gt;0,sala[[#This Row],[Tiempo de Permanencia]]-sala[[#This Row],[Tiempo de Preparación]],0)</f>
        <v>0.10972222222723454</v>
      </c>
      <c r="R557" s="10">
        <f>IF(sala[[#This Row],[Tiempo de degustación]]&gt;0,1,0)</f>
        <v>1</v>
      </c>
      <c r="S557" s="1" t="str">
        <f>WEEKDAY(sala[[#This Row],[Fecha de Factura]],11)&amp;". "&amp;TEXT(sala[[#This Row],[Fecha de Factura]],"dddd")</f>
        <v>4. jueves</v>
      </c>
      <c r="T557" s="4">
        <f>SUMIF('cocina'!A:A,sala[[#This Row],[Número de Orden]],'cocina'!G:G)</f>
        <v>4</v>
      </c>
      <c r="U557" s="4">
        <f>sala[[#This Row],[Tiempo de Preparación]]*24</f>
        <v>1.0999999999999999</v>
      </c>
      <c r="V557">
        <f>sala[[#This Row],[Cobrada]]*sala[[#This Row],[Monto Total de la Cuenta]]</f>
        <v>76</v>
      </c>
      <c r="W557" s="4">
        <f>sala[[#This Row],[Tiempo de Permanencia]]*24</f>
        <v>3.7333333334536292</v>
      </c>
    </row>
    <row r="558" spans="1:23" x14ac:dyDescent="0.25">
      <c r="A558">
        <v>7</v>
      </c>
      <c r="B558" s="1" t="s">
        <v>167</v>
      </c>
      <c r="C558">
        <v>5</v>
      </c>
      <c r="D558" s="2">
        <v>45022.161111111112</v>
      </c>
      <c r="E558" s="2">
        <v>45022.318749999999</v>
      </c>
      <c r="F558" s="1" t="s">
        <v>24</v>
      </c>
      <c r="G558" s="1" t="s">
        <v>14</v>
      </c>
      <c r="H558" s="1" t="s">
        <v>21</v>
      </c>
      <c r="I558">
        <v>35.880000000000003</v>
      </c>
      <c r="J558" s="1" t="s">
        <v>38</v>
      </c>
      <c r="K558">
        <v>557</v>
      </c>
      <c r="L558" s="1" t="s">
        <v>54</v>
      </c>
      <c r="M558" s="1">
        <f>SUMIF('cocina'!A:A,sala[[#This Row],[Número de Orden]],'cocina'!K:K)</f>
        <v>177</v>
      </c>
      <c r="N558" s="2">
        <f>sala[[#This Row],[Hora de Salida]]</f>
        <v>45022.318749999999</v>
      </c>
      <c r="O558" s="3">
        <f>IF(sala[[#This Row],[Estado de la Mesa]]="Ocupada",sala[[#This Row],[Hora de Salida]]-sala[[#This Row],[Hora de Llegada]]+15/(24*60),sala[[#This Row],[Hora de Salida]]-sala[[#This Row],[Hora de Llegada]])</f>
        <v>0.16805555555280685</v>
      </c>
      <c r="P558" s="3">
        <f>SUMIF('cocina'!A:A,sala[[#This Row],[Número de Orden]],'cocina'!H:H)/(24*60)</f>
        <v>7.4305555555555555E-2</v>
      </c>
      <c r="Q558" s="3">
        <f>IF((sala[[#This Row],[Tiempo de Permanencia]]-sala[[#This Row],[Tiempo de Preparación]])&gt;0,sala[[#This Row],[Tiempo de Permanencia]]-sala[[#This Row],[Tiempo de Preparación]],0)</f>
        <v>9.3749999997251296E-2</v>
      </c>
      <c r="R558" s="10">
        <f>IF(sala[[#This Row],[Tiempo de degustación]]&gt;0,1,0)</f>
        <v>1</v>
      </c>
      <c r="S558" s="1" t="str">
        <f>WEEKDAY(sala[[#This Row],[Fecha de Factura]],11)&amp;". "&amp;TEXT(sala[[#This Row],[Fecha de Factura]],"dddd")</f>
        <v>4. jueves</v>
      </c>
      <c r="T558" s="4">
        <f>SUMIF('cocina'!A:A,sala[[#This Row],[Número de Orden]],'cocina'!G:G)</f>
        <v>7</v>
      </c>
      <c r="U558" s="4">
        <f>sala[[#This Row],[Tiempo de Preparación]]*24</f>
        <v>1.7833333333333332</v>
      </c>
      <c r="V558">
        <f>sala[[#This Row],[Cobrada]]*sala[[#This Row],[Monto Total de la Cuenta]]</f>
        <v>177</v>
      </c>
      <c r="W558" s="4">
        <f>sala[[#This Row],[Tiempo de Permanencia]]*24</f>
        <v>4.0333333332673647</v>
      </c>
    </row>
    <row r="559" spans="1:23" x14ac:dyDescent="0.25">
      <c r="A559">
        <v>6</v>
      </c>
      <c r="B559" s="1" t="s">
        <v>437</v>
      </c>
      <c r="C559">
        <v>4</v>
      </c>
      <c r="D559" s="2">
        <v>45022.012499999997</v>
      </c>
      <c r="E559" s="2">
        <v>45022.129166666666</v>
      </c>
      <c r="F559" s="1" t="s">
        <v>19</v>
      </c>
      <c r="G559" s="1" t="s">
        <v>14</v>
      </c>
      <c r="H559" s="1" t="s">
        <v>25</v>
      </c>
      <c r="I559">
        <v>45.26</v>
      </c>
      <c r="J559" s="1" t="s">
        <v>16</v>
      </c>
      <c r="K559">
        <v>558</v>
      </c>
      <c r="L559" s="1" t="s">
        <v>30</v>
      </c>
      <c r="M559" s="1">
        <f>SUMIF('cocina'!A:A,sala[[#This Row],[Número de Orden]],'cocina'!K:K)</f>
        <v>179</v>
      </c>
      <c r="N559" s="2">
        <f>sala[[#This Row],[Hora de Salida]]</f>
        <v>45022.129166666666</v>
      </c>
      <c r="O559" s="3">
        <f>IF(sala[[#This Row],[Estado de la Mesa]]="Ocupada",sala[[#This Row],[Hora de Salida]]-sala[[#This Row],[Hora de Llegada]]+15/(24*60),sala[[#This Row],[Hora de Salida]]-sala[[#This Row],[Hora de Llegada]])</f>
        <v>0.11666666666860692</v>
      </c>
      <c r="P559" s="3">
        <f>SUMIF('cocina'!A:A,sala[[#This Row],[Número de Orden]],'cocina'!H:H)/(24*60)</f>
        <v>0.11597222222222223</v>
      </c>
      <c r="Q559" s="3">
        <f>IF((sala[[#This Row],[Tiempo de Permanencia]]-sala[[#This Row],[Tiempo de Preparación]])&gt;0,sala[[#This Row],[Tiempo de Permanencia]]-sala[[#This Row],[Tiempo de Preparación]],0)</f>
        <v>6.9444444638469549E-4</v>
      </c>
      <c r="R559" s="10">
        <f>IF(sala[[#This Row],[Tiempo de degustación]]&gt;0,1,0)</f>
        <v>1</v>
      </c>
      <c r="S559" s="1" t="str">
        <f>WEEKDAY(sala[[#This Row],[Fecha de Factura]],11)&amp;". "&amp;TEXT(sala[[#This Row],[Fecha de Factura]],"dddd")</f>
        <v>4. jueves</v>
      </c>
      <c r="T559" s="4">
        <f>SUMIF('cocina'!A:A,sala[[#This Row],[Número de Orden]],'cocina'!G:G)</f>
        <v>6</v>
      </c>
      <c r="U559" s="4">
        <f>sala[[#This Row],[Tiempo de Preparación]]*24</f>
        <v>2.7833333333333332</v>
      </c>
      <c r="V559">
        <f>sala[[#This Row],[Cobrada]]*sala[[#This Row],[Monto Total de la Cuenta]]</f>
        <v>179</v>
      </c>
      <c r="W559" s="4">
        <f>sala[[#This Row],[Tiempo de Permanencia]]*24</f>
        <v>2.8000000000465661</v>
      </c>
    </row>
    <row r="560" spans="1:23" x14ac:dyDescent="0.25">
      <c r="A560">
        <v>11</v>
      </c>
      <c r="B560" s="1" t="s">
        <v>50</v>
      </c>
      <c r="C560">
        <v>1</v>
      </c>
      <c r="D560" s="2">
        <v>45022.009722222225</v>
      </c>
      <c r="E560" s="2">
        <v>45022.165972222225</v>
      </c>
      <c r="F560" s="1" t="s">
        <v>24</v>
      </c>
      <c r="G560" s="1" t="s">
        <v>14</v>
      </c>
      <c r="H560" s="1" t="s">
        <v>25</v>
      </c>
      <c r="I560">
        <v>24.36</v>
      </c>
      <c r="J560" s="1" t="s">
        <v>16</v>
      </c>
      <c r="K560">
        <v>559</v>
      </c>
      <c r="L560" s="1" t="s">
        <v>44</v>
      </c>
      <c r="M560" s="1">
        <f>SUMIF('cocina'!A:A,sala[[#This Row],[Número de Orden]],'cocina'!K:K)</f>
        <v>99</v>
      </c>
      <c r="N560" s="2">
        <f>sala[[#This Row],[Hora de Salida]]</f>
        <v>45022.165972222225</v>
      </c>
      <c r="O560" s="3">
        <f>IF(sala[[#This Row],[Estado de la Mesa]]="Ocupada",sala[[#This Row],[Hora de Salida]]-sala[[#This Row],[Hora de Llegada]]+15/(24*60),sala[[#This Row],[Hora de Salida]]-sala[[#This Row],[Hora de Llegada]])</f>
        <v>0.15625</v>
      </c>
      <c r="P560" s="3">
        <f>SUMIF('cocina'!A:A,sala[[#This Row],[Número de Orden]],'cocina'!H:H)/(24*60)</f>
        <v>2.8472222222222222E-2</v>
      </c>
      <c r="Q560" s="3">
        <f>IF((sala[[#This Row],[Tiempo de Permanencia]]-sala[[#This Row],[Tiempo de Preparación]])&gt;0,sala[[#This Row],[Tiempo de Permanencia]]-sala[[#This Row],[Tiempo de Preparación]],0)</f>
        <v>0.12777777777777777</v>
      </c>
      <c r="R560" s="10">
        <f>IF(sala[[#This Row],[Tiempo de degustación]]&gt;0,1,0)</f>
        <v>1</v>
      </c>
      <c r="S560" s="1" t="str">
        <f>WEEKDAY(sala[[#This Row],[Fecha de Factura]],11)&amp;". "&amp;TEXT(sala[[#This Row],[Fecha de Factura]],"dddd")</f>
        <v>4. jueves</v>
      </c>
      <c r="T560" s="4">
        <f>SUMIF('cocina'!A:A,sala[[#This Row],[Número de Orden]],'cocina'!G:G)</f>
        <v>3</v>
      </c>
      <c r="U560" s="4">
        <f>sala[[#This Row],[Tiempo de Preparación]]*24</f>
        <v>0.68333333333333335</v>
      </c>
      <c r="V560">
        <f>sala[[#This Row],[Cobrada]]*sala[[#This Row],[Monto Total de la Cuenta]]</f>
        <v>99</v>
      </c>
      <c r="W560" s="4">
        <f>sala[[#This Row],[Tiempo de Permanencia]]*24</f>
        <v>3.75</v>
      </c>
    </row>
    <row r="561" spans="1:23" x14ac:dyDescent="0.25">
      <c r="A561">
        <v>6</v>
      </c>
      <c r="B561" s="1" t="s">
        <v>221</v>
      </c>
      <c r="C561">
        <v>6</v>
      </c>
      <c r="D561" s="2">
        <v>45022.010416666664</v>
      </c>
      <c r="E561" s="2">
        <v>45022.136805555558</v>
      </c>
      <c r="F561" s="1" t="s">
        <v>29</v>
      </c>
      <c r="G561" s="1" t="s">
        <v>35</v>
      </c>
      <c r="H561" s="1" t="s">
        <v>15</v>
      </c>
      <c r="I561">
        <v>31.53</v>
      </c>
      <c r="J561" s="1" t="s">
        <v>16</v>
      </c>
      <c r="K561">
        <v>560</v>
      </c>
      <c r="L561" s="1" t="s">
        <v>69</v>
      </c>
      <c r="M561" s="1">
        <f>SUMIF('cocina'!A:A,sala[[#This Row],[Número de Orden]],'cocina'!K:K)</f>
        <v>111</v>
      </c>
      <c r="N561" s="2">
        <f>sala[[#This Row],[Hora de Salida]]</f>
        <v>45022.136805555558</v>
      </c>
      <c r="O561" s="3">
        <f>IF(sala[[#This Row],[Estado de la Mesa]]="Ocupada",sala[[#This Row],[Hora de Salida]]-sala[[#This Row],[Hora de Llegada]]+15/(24*60),sala[[#This Row],[Hora de Salida]]-sala[[#This Row],[Hora de Llegada]])</f>
        <v>0.12638888889341615</v>
      </c>
      <c r="P561" s="3">
        <f>SUMIF('cocina'!A:A,sala[[#This Row],[Número de Orden]],'cocina'!H:H)/(24*60)</f>
        <v>3.3333333333333333E-2</v>
      </c>
      <c r="Q561" s="3">
        <f>IF((sala[[#This Row],[Tiempo de Permanencia]]-sala[[#This Row],[Tiempo de Preparación]])&gt;0,sala[[#This Row],[Tiempo de Permanencia]]-sala[[#This Row],[Tiempo de Preparación]],0)</f>
        <v>9.3055555560082825E-2</v>
      </c>
      <c r="R561" s="10">
        <f>IF(sala[[#This Row],[Tiempo de degustación]]&gt;0,1,0)</f>
        <v>1</v>
      </c>
      <c r="S561" s="1" t="str">
        <f>WEEKDAY(sala[[#This Row],[Fecha de Factura]],11)&amp;". "&amp;TEXT(sala[[#This Row],[Fecha de Factura]],"dddd")</f>
        <v>4. jueves</v>
      </c>
      <c r="T561" s="4">
        <f>SUMIF('cocina'!A:A,sala[[#This Row],[Número de Orden]],'cocina'!G:G)</f>
        <v>5</v>
      </c>
      <c r="U561" s="4">
        <f>sala[[#This Row],[Tiempo de Preparación]]*24</f>
        <v>0.8</v>
      </c>
      <c r="V561">
        <f>sala[[#This Row],[Cobrada]]*sala[[#This Row],[Monto Total de la Cuenta]]</f>
        <v>111</v>
      </c>
      <c r="W561" s="4">
        <f>sala[[#This Row],[Tiempo de Permanencia]]*24</f>
        <v>3.0333333334419876</v>
      </c>
    </row>
    <row r="562" spans="1:23" x14ac:dyDescent="0.25">
      <c r="A562">
        <v>4</v>
      </c>
      <c r="B562" s="1" t="s">
        <v>55</v>
      </c>
      <c r="C562">
        <v>2</v>
      </c>
      <c r="D562" s="2">
        <v>45022.050694444442</v>
      </c>
      <c r="E562" s="2">
        <v>45022.152083333334</v>
      </c>
      <c r="F562" s="1" t="s">
        <v>19</v>
      </c>
      <c r="G562" s="1" t="s">
        <v>14</v>
      </c>
      <c r="H562" s="1" t="s">
        <v>25</v>
      </c>
      <c r="I562">
        <v>44.24</v>
      </c>
      <c r="J562" s="1" t="s">
        <v>16</v>
      </c>
      <c r="K562">
        <v>561</v>
      </c>
      <c r="L562" s="1" t="s">
        <v>57</v>
      </c>
      <c r="M562" s="1">
        <f>SUMIF('cocina'!A:A,sala[[#This Row],[Número de Orden]],'cocina'!K:K)</f>
        <v>64</v>
      </c>
      <c r="N562" s="2">
        <f>sala[[#This Row],[Hora de Salida]]</f>
        <v>45022.152083333334</v>
      </c>
      <c r="O562" s="3">
        <f>IF(sala[[#This Row],[Estado de la Mesa]]="Ocupada",sala[[#This Row],[Hora de Salida]]-sala[[#This Row],[Hora de Llegada]]+15/(24*60),sala[[#This Row],[Hora de Salida]]-sala[[#This Row],[Hora de Llegada]])</f>
        <v>0.10138888889196096</v>
      </c>
      <c r="P562" s="3">
        <f>SUMIF('cocina'!A:A,sala[[#This Row],[Número de Orden]],'cocina'!H:H)/(24*60)</f>
        <v>4.4444444444444446E-2</v>
      </c>
      <c r="Q562" s="3">
        <f>IF((sala[[#This Row],[Tiempo de Permanencia]]-sala[[#This Row],[Tiempo de Preparación]])&gt;0,sala[[#This Row],[Tiempo de Permanencia]]-sala[[#This Row],[Tiempo de Preparación]],0)</f>
        <v>5.6944444447516514E-2</v>
      </c>
      <c r="R562" s="10">
        <f>IF(sala[[#This Row],[Tiempo de degustación]]&gt;0,1,0)</f>
        <v>1</v>
      </c>
      <c r="S562" s="1" t="str">
        <f>WEEKDAY(sala[[#This Row],[Fecha de Factura]],11)&amp;". "&amp;TEXT(sala[[#This Row],[Fecha de Factura]],"dddd")</f>
        <v>4. jueves</v>
      </c>
      <c r="T562" s="4">
        <f>SUMIF('cocina'!A:A,sala[[#This Row],[Número de Orden]],'cocina'!G:G)</f>
        <v>3</v>
      </c>
      <c r="U562" s="4">
        <f>sala[[#This Row],[Tiempo de Preparación]]*24</f>
        <v>1.0666666666666667</v>
      </c>
      <c r="V562">
        <f>sala[[#This Row],[Cobrada]]*sala[[#This Row],[Monto Total de la Cuenta]]</f>
        <v>64</v>
      </c>
      <c r="W562" s="4">
        <f>sala[[#This Row],[Tiempo de Permanencia]]*24</f>
        <v>2.433333333407063</v>
      </c>
    </row>
    <row r="563" spans="1:23" x14ac:dyDescent="0.25">
      <c r="A563">
        <v>20</v>
      </c>
      <c r="B563" s="1" t="s">
        <v>500</v>
      </c>
      <c r="C563">
        <v>3</v>
      </c>
      <c r="D563" s="2">
        <v>45022.10833333333</v>
      </c>
      <c r="E563" s="2">
        <v>45022.263888888891</v>
      </c>
      <c r="F563" s="1" t="s">
        <v>19</v>
      </c>
      <c r="G563" s="1" t="s">
        <v>35</v>
      </c>
      <c r="H563" s="1" t="s">
        <v>25</v>
      </c>
      <c r="I563">
        <v>21.49</v>
      </c>
      <c r="J563" s="1" t="s">
        <v>26</v>
      </c>
      <c r="K563">
        <v>562</v>
      </c>
      <c r="L563" s="1" t="s">
        <v>39</v>
      </c>
      <c r="M563" s="1">
        <f>SUMIF('cocina'!A:A,sala[[#This Row],[Número de Orden]],'cocina'!K:K)</f>
        <v>288</v>
      </c>
      <c r="N563" s="2">
        <f>sala[[#This Row],[Hora de Salida]]</f>
        <v>45022.263888888891</v>
      </c>
      <c r="O563" s="3">
        <f>IF(sala[[#This Row],[Estado de la Mesa]]="Ocupada",sala[[#This Row],[Hora de Salida]]-sala[[#This Row],[Hora de Llegada]]+15/(24*60),sala[[#This Row],[Hora de Salida]]-sala[[#This Row],[Hora de Llegada]])</f>
        <v>0.15555555556056788</v>
      </c>
      <c r="P563" s="3">
        <f>SUMIF('cocina'!A:A,sala[[#This Row],[Número de Orden]],'cocina'!H:H)/(24*60)</f>
        <v>7.7777777777777779E-2</v>
      </c>
      <c r="Q563" s="3">
        <f>IF((sala[[#This Row],[Tiempo de Permanencia]]-sala[[#This Row],[Tiempo de Preparación]])&gt;0,sala[[#This Row],[Tiempo de Permanencia]]-sala[[#This Row],[Tiempo de Preparación]],0)</f>
        <v>7.7777777782790103E-2</v>
      </c>
      <c r="R563" s="10">
        <f>IF(sala[[#This Row],[Tiempo de degustación]]&gt;0,1,0)</f>
        <v>1</v>
      </c>
      <c r="S563" s="1" t="str">
        <f>WEEKDAY(sala[[#This Row],[Fecha de Factura]],11)&amp;". "&amp;TEXT(sala[[#This Row],[Fecha de Factura]],"dddd")</f>
        <v>4. jueves</v>
      </c>
      <c r="T563" s="4">
        <f>SUMIF('cocina'!A:A,sala[[#This Row],[Número de Orden]],'cocina'!G:G)</f>
        <v>9</v>
      </c>
      <c r="U563" s="4">
        <f>sala[[#This Row],[Tiempo de Preparación]]*24</f>
        <v>1.8666666666666667</v>
      </c>
      <c r="V563">
        <f>sala[[#This Row],[Cobrada]]*sala[[#This Row],[Monto Total de la Cuenta]]</f>
        <v>288</v>
      </c>
      <c r="W563" s="4">
        <f>sala[[#This Row],[Tiempo de Permanencia]]*24</f>
        <v>3.7333333334536292</v>
      </c>
    </row>
    <row r="564" spans="1:23" x14ac:dyDescent="0.25">
      <c r="A564">
        <v>12</v>
      </c>
      <c r="B564" s="1" t="s">
        <v>117</v>
      </c>
      <c r="C564">
        <v>3</v>
      </c>
      <c r="D564" s="2">
        <v>45022.12777777778</v>
      </c>
      <c r="E564" s="2">
        <v>45022.196527777778</v>
      </c>
      <c r="F564" s="1" t="s">
        <v>29</v>
      </c>
      <c r="G564" s="1" t="s">
        <v>20</v>
      </c>
      <c r="H564" s="1" t="s">
        <v>21</v>
      </c>
      <c r="I564">
        <v>20.07</v>
      </c>
      <c r="J564" s="1" t="s">
        <v>38</v>
      </c>
      <c r="K564">
        <v>563</v>
      </c>
      <c r="L564" s="1" t="s">
        <v>69</v>
      </c>
      <c r="M564" s="1">
        <f>SUMIF('cocina'!A:A,sala[[#This Row],[Número de Orden]],'cocina'!K:K)</f>
        <v>54</v>
      </c>
      <c r="N564" s="2">
        <f>sala[[#This Row],[Hora de Salida]]</f>
        <v>45022.196527777778</v>
      </c>
      <c r="O564" s="3">
        <f>IF(sala[[#This Row],[Estado de la Mesa]]="Ocupada",sala[[#This Row],[Hora de Salida]]-sala[[#This Row],[Hora de Llegada]]+15/(24*60),sala[[#This Row],[Hora de Salida]]-sala[[#This Row],[Hora de Llegada]])</f>
        <v>7.916666666521148E-2</v>
      </c>
      <c r="P564" s="3">
        <f>SUMIF('cocina'!A:A,sala[[#This Row],[Número de Orden]],'cocina'!H:H)/(24*60)</f>
        <v>2.5694444444444443E-2</v>
      </c>
      <c r="Q564" s="3">
        <f>IF((sala[[#This Row],[Tiempo de Permanencia]]-sala[[#This Row],[Tiempo de Preparación]])&gt;0,sala[[#This Row],[Tiempo de Permanencia]]-sala[[#This Row],[Tiempo de Preparación]],0)</f>
        <v>5.3472222220767036E-2</v>
      </c>
      <c r="R564" s="10">
        <f>IF(sala[[#This Row],[Tiempo de degustación]]&gt;0,1,0)</f>
        <v>1</v>
      </c>
      <c r="S564" s="1" t="str">
        <f>WEEKDAY(sala[[#This Row],[Fecha de Factura]],11)&amp;". "&amp;TEXT(sala[[#This Row],[Fecha de Factura]],"dddd")</f>
        <v>4. jueves</v>
      </c>
      <c r="T564" s="4">
        <f>SUMIF('cocina'!A:A,sala[[#This Row],[Número de Orden]],'cocina'!G:G)</f>
        <v>2</v>
      </c>
      <c r="U564" s="4">
        <f>sala[[#This Row],[Tiempo de Preparación]]*24</f>
        <v>0.6166666666666667</v>
      </c>
      <c r="V564">
        <f>sala[[#This Row],[Cobrada]]*sala[[#This Row],[Monto Total de la Cuenta]]</f>
        <v>54</v>
      </c>
      <c r="W564" s="4">
        <f>sala[[#This Row],[Tiempo de Permanencia]]*24</f>
        <v>1.8999999999650754</v>
      </c>
    </row>
    <row r="565" spans="1:23" x14ac:dyDescent="0.25">
      <c r="A565">
        <v>9</v>
      </c>
      <c r="B565" s="1" t="s">
        <v>501</v>
      </c>
      <c r="C565">
        <v>3</v>
      </c>
      <c r="D565" s="2">
        <v>45022.021527777775</v>
      </c>
      <c r="E565" s="2">
        <v>45022.099305555559</v>
      </c>
      <c r="F565" s="1" t="s">
        <v>29</v>
      </c>
      <c r="G565" s="1" t="s">
        <v>35</v>
      </c>
      <c r="H565" s="1" t="s">
        <v>21</v>
      </c>
      <c r="I565">
        <v>33.08</v>
      </c>
      <c r="J565" s="1" t="s">
        <v>16</v>
      </c>
      <c r="K565">
        <v>564</v>
      </c>
      <c r="L565" s="1" t="s">
        <v>39</v>
      </c>
      <c r="M565" s="1">
        <f>SUMIF('cocina'!A:A,sala[[#This Row],[Número de Orden]],'cocina'!K:K)</f>
        <v>156</v>
      </c>
      <c r="N565" s="2">
        <f>sala[[#This Row],[Hora de Salida]]</f>
        <v>45022.099305555559</v>
      </c>
      <c r="O565" s="3">
        <f>IF(sala[[#This Row],[Estado de la Mesa]]="Ocupada",sala[[#This Row],[Hora de Salida]]-sala[[#This Row],[Hora de Llegada]]+15/(24*60),sala[[#This Row],[Hora de Salida]]-sala[[#This Row],[Hora de Llegada]])</f>
        <v>7.777777778392192E-2</v>
      </c>
      <c r="P565" s="3">
        <f>SUMIF('cocina'!A:A,sala[[#This Row],[Número de Orden]],'cocina'!H:H)/(24*60)</f>
        <v>3.7499999999999999E-2</v>
      </c>
      <c r="Q565" s="3">
        <f>IF((sala[[#This Row],[Tiempo de Permanencia]]-sala[[#This Row],[Tiempo de Preparación]])&gt;0,sala[[#This Row],[Tiempo de Permanencia]]-sala[[#This Row],[Tiempo de Preparación]],0)</f>
        <v>4.0277777783921921E-2</v>
      </c>
      <c r="R565" s="10">
        <f>IF(sala[[#This Row],[Tiempo de degustación]]&gt;0,1,0)</f>
        <v>1</v>
      </c>
      <c r="S565" s="1" t="str">
        <f>WEEKDAY(sala[[#This Row],[Fecha de Factura]],11)&amp;". "&amp;TEXT(sala[[#This Row],[Fecha de Factura]],"dddd")</f>
        <v>4. jueves</v>
      </c>
      <c r="T565" s="4">
        <f>SUMIF('cocina'!A:A,sala[[#This Row],[Número de Orden]],'cocina'!G:G)</f>
        <v>5</v>
      </c>
      <c r="U565" s="4">
        <f>sala[[#This Row],[Tiempo de Preparación]]*24</f>
        <v>0.89999999999999991</v>
      </c>
      <c r="V565">
        <f>sala[[#This Row],[Cobrada]]*sala[[#This Row],[Monto Total de la Cuenta]]</f>
        <v>156</v>
      </c>
      <c r="W565" s="4">
        <f>sala[[#This Row],[Tiempo de Permanencia]]*24</f>
        <v>1.8666666668141261</v>
      </c>
    </row>
    <row r="566" spans="1:23" x14ac:dyDescent="0.25">
      <c r="A566">
        <v>3</v>
      </c>
      <c r="B566" s="1" t="s">
        <v>502</v>
      </c>
      <c r="C566">
        <v>6</v>
      </c>
      <c r="D566" s="2">
        <v>45022.11041666667</v>
      </c>
      <c r="E566" s="2">
        <v>45022.228472222225</v>
      </c>
      <c r="F566" s="1" t="s">
        <v>19</v>
      </c>
      <c r="G566" s="1" t="s">
        <v>14</v>
      </c>
      <c r="H566" s="1" t="s">
        <v>25</v>
      </c>
      <c r="I566">
        <v>15.11</v>
      </c>
      <c r="J566" s="1" t="s">
        <v>26</v>
      </c>
      <c r="K566">
        <v>565</v>
      </c>
      <c r="L566" s="1" t="s">
        <v>39</v>
      </c>
      <c r="M566" s="1">
        <f>SUMIF('cocina'!A:A,sala[[#This Row],[Número de Orden]],'cocina'!K:K)</f>
        <v>251</v>
      </c>
      <c r="N566" s="2">
        <f>sala[[#This Row],[Hora de Salida]]</f>
        <v>45022.228472222225</v>
      </c>
      <c r="O566" s="3">
        <f>IF(sala[[#This Row],[Estado de la Mesa]]="Ocupada",sala[[#This Row],[Hora de Salida]]-sala[[#This Row],[Hora de Llegada]]+15/(24*60),sala[[#This Row],[Hora de Salida]]-sala[[#This Row],[Hora de Llegada]])</f>
        <v>0.11805555555474712</v>
      </c>
      <c r="P566" s="3">
        <f>SUMIF('cocina'!A:A,sala[[#This Row],[Número de Orden]],'cocina'!H:H)/(24*60)</f>
        <v>6.805555555555555E-2</v>
      </c>
      <c r="Q566" s="3">
        <f>IF((sala[[#This Row],[Tiempo de Permanencia]]-sala[[#This Row],[Tiempo de Preparación]])&gt;0,sala[[#This Row],[Tiempo de Permanencia]]-sala[[#This Row],[Tiempo de Preparación]],0)</f>
        <v>4.9999999999191566E-2</v>
      </c>
      <c r="R566" s="10">
        <f>IF(sala[[#This Row],[Tiempo de degustación]]&gt;0,1,0)</f>
        <v>1</v>
      </c>
      <c r="S566" s="1" t="str">
        <f>WEEKDAY(sala[[#This Row],[Fecha de Factura]],11)&amp;". "&amp;TEXT(sala[[#This Row],[Fecha de Factura]],"dddd")</f>
        <v>4. jueves</v>
      </c>
      <c r="T566" s="4">
        <f>SUMIF('cocina'!A:A,sala[[#This Row],[Número de Orden]],'cocina'!G:G)</f>
        <v>9</v>
      </c>
      <c r="U566" s="4">
        <f>sala[[#This Row],[Tiempo de Preparación]]*24</f>
        <v>1.6333333333333333</v>
      </c>
      <c r="V566">
        <f>sala[[#This Row],[Cobrada]]*sala[[#This Row],[Monto Total de la Cuenta]]</f>
        <v>251</v>
      </c>
      <c r="W566" s="4">
        <f>sala[[#This Row],[Tiempo de Permanencia]]*24</f>
        <v>2.8333333333139308</v>
      </c>
    </row>
    <row r="567" spans="1:23" x14ac:dyDescent="0.25">
      <c r="A567">
        <v>4</v>
      </c>
      <c r="B567" s="1" t="s">
        <v>61</v>
      </c>
      <c r="C567">
        <v>3</v>
      </c>
      <c r="D567" s="2">
        <v>45022.072916666664</v>
      </c>
      <c r="E567" s="2">
        <v>45022.206250000003</v>
      </c>
      <c r="F567" s="1" t="s">
        <v>13</v>
      </c>
      <c r="G567" s="1" t="s">
        <v>14</v>
      </c>
      <c r="H567" s="1" t="s">
        <v>25</v>
      </c>
      <c r="I567">
        <v>42.62</v>
      </c>
      <c r="J567" s="1" t="s">
        <v>26</v>
      </c>
      <c r="K567">
        <v>566</v>
      </c>
      <c r="L567" s="1" t="s">
        <v>44</v>
      </c>
      <c r="M567" s="1">
        <f>SUMIF('cocina'!A:A,sala[[#This Row],[Número de Orden]],'cocina'!K:K)</f>
        <v>78</v>
      </c>
      <c r="N567" s="2">
        <f>sala[[#This Row],[Hora de Salida]]</f>
        <v>45022.206250000003</v>
      </c>
      <c r="O567" s="3">
        <f>IF(sala[[#This Row],[Estado de la Mesa]]="Ocupada",sala[[#This Row],[Hora de Salida]]-sala[[#This Row],[Hora de Llegada]]+15/(24*60),sala[[#This Row],[Hora de Salida]]-sala[[#This Row],[Hora de Llegada]])</f>
        <v>0.13333333333866904</v>
      </c>
      <c r="P567" s="3">
        <f>SUMIF('cocina'!A:A,sala[[#This Row],[Número de Orden]],'cocina'!H:H)/(24*60)</f>
        <v>3.888888888888889E-2</v>
      </c>
      <c r="Q567" s="3">
        <f>IF((sala[[#This Row],[Tiempo de Permanencia]]-sala[[#This Row],[Tiempo de Preparación]])&gt;0,sala[[#This Row],[Tiempo de Permanencia]]-sala[[#This Row],[Tiempo de Preparación]],0)</f>
        <v>9.4444444449780146E-2</v>
      </c>
      <c r="R567" s="10">
        <f>IF(sala[[#This Row],[Tiempo de degustación]]&gt;0,1,0)</f>
        <v>1</v>
      </c>
      <c r="S567" s="1" t="str">
        <f>WEEKDAY(sala[[#This Row],[Fecha de Factura]],11)&amp;". "&amp;TEXT(sala[[#This Row],[Fecha de Factura]],"dddd")</f>
        <v>4. jueves</v>
      </c>
      <c r="T567" s="4">
        <f>SUMIF('cocina'!A:A,sala[[#This Row],[Número de Orden]],'cocina'!G:G)</f>
        <v>3</v>
      </c>
      <c r="U567" s="4">
        <f>sala[[#This Row],[Tiempo de Preparación]]*24</f>
        <v>0.93333333333333335</v>
      </c>
      <c r="V567">
        <f>sala[[#This Row],[Cobrada]]*sala[[#This Row],[Monto Total de la Cuenta]]</f>
        <v>78</v>
      </c>
      <c r="W567" s="4">
        <f>sala[[#This Row],[Tiempo de Permanencia]]*24</f>
        <v>3.2000000001280569</v>
      </c>
    </row>
    <row r="568" spans="1:23" x14ac:dyDescent="0.25">
      <c r="A568">
        <v>15</v>
      </c>
      <c r="B568" s="1" t="s">
        <v>386</v>
      </c>
      <c r="C568">
        <v>4</v>
      </c>
      <c r="D568" s="2">
        <v>45022.082638888889</v>
      </c>
      <c r="E568" s="2">
        <v>45022.219444444447</v>
      </c>
      <c r="F568" s="1" t="s">
        <v>32</v>
      </c>
      <c r="G568" s="1" t="s">
        <v>14</v>
      </c>
      <c r="H568" s="1" t="s">
        <v>15</v>
      </c>
      <c r="I568">
        <v>42.83</v>
      </c>
      <c r="J568" s="1" t="s">
        <v>38</v>
      </c>
      <c r="K568">
        <v>567</v>
      </c>
      <c r="L568" s="1" t="s">
        <v>57</v>
      </c>
      <c r="M568" s="1">
        <f>SUMIF('cocina'!A:A,sala[[#This Row],[Número de Orden]],'cocina'!K:K)</f>
        <v>253</v>
      </c>
      <c r="N568" s="2">
        <f>sala[[#This Row],[Hora de Salida]]</f>
        <v>45022.219444444447</v>
      </c>
      <c r="O568" s="3">
        <f>IF(sala[[#This Row],[Estado de la Mesa]]="Ocupada",sala[[#This Row],[Hora de Salida]]-sala[[#This Row],[Hora de Llegada]]+15/(24*60),sala[[#This Row],[Hora de Salida]]-sala[[#This Row],[Hora de Llegada]])</f>
        <v>0.14722222222432416</v>
      </c>
      <c r="P568" s="3">
        <f>SUMIF('cocina'!A:A,sala[[#This Row],[Número de Orden]],'cocina'!H:H)/(24*60)</f>
        <v>7.0833333333333331E-2</v>
      </c>
      <c r="Q568" s="3">
        <f>IF((sala[[#This Row],[Tiempo de Permanencia]]-sala[[#This Row],[Tiempo de Preparación]])&gt;0,sala[[#This Row],[Tiempo de Permanencia]]-sala[[#This Row],[Tiempo de Preparación]],0)</f>
        <v>7.6388888890990825E-2</v>
      </c>
      <c r="R568" s="10">
        <f>IF(sala[[#This Row],[Tiempo de degustación]]&gt;0,1,0)</f>
        <v>1</v>
      </c>
      <c r="S568" s="1" t="str">
        <f>WEEKDAY(sala[[#This Row],[Fecha de Factura]],11)&amp;". "&amp;TEXT(sala[[#This Row],[Fecha de Factura]],"dddd")</f>
        <v>4. jueves</v>
      </c>
      <c r="T568" s="4">
        <f>SUMIF('cocina'!A:A,sala[[#This Row],[Número de Orden]],'cocina'!G:G)</f>
        <v>9</v>
      </c>
      <c r="U568" s="4">
        <f>sala[[#This Row],[Tiempo de Preparación]]*24</f>
        <v>1.7</v>
      </c>
      <c r="V568">
        <f>sala[[#This Row],[Cobrada]]*sala[[#This Row],[Monto Total de la Cuenta]]</f>
        <v>253</v>
      </c>
      <c r="W568" s="4">
        <f>sala[[#This Row],[Tiempo de Permanencia]]*24</f>
        <v>3.53333333338378</v>
      </c>
    </row>
    <row r="569" spans="1:23" x14ac:dyDescent="0.25">
      <c r="A569">
        <v>5</v>
      </c>
      <c r="B569" s="1" t="s">
        <v>97</v>
      </c>
      <c r="C569">
        <v>1</v>
      </c>
      <c r="D569" s="2">
        <v>45022.068749999999</v>
      </c>
      <c r="E569" s="2">
        <v>45022.144444444442</v>
      </c>
      <c r="F569" s="1" t="s">
        <v>32</v>
      </c>
      <c r="G569" s="1" t="s">
        <v>14</v>
      </c>
      <c r="H569" s="1" t="s">
        <v>15</v>
      </c>
      <c r="I569">
        <v>21.13</v>
      </c>
      <c r="J569" s="1" t="s">
        <v>38</v>
      </c>
      <c r="K569">
        <v>568</v>
      </c>
      <c r="L569" s="1" t="s">
        <v>22</v>
      </c>
      <c r="M569" s="1">
        <f>SUMIF('cocina'!A:A,sala[[#This Row],[Número de Orden]],'cocina'!K:K)</f>
        <v>182</v>
      </c>
      <c r="N569" s="2">
        <f>sala[[#This Row],[Hora de Salida]]</f>
        <v>45022.144444444442</v>
      </c>
      <c r="O569" s="3">
        <f>IF(sala[[#This Row],[Estado de la Mesa]]="Ocupada",sala[[#This Row],[Hora de Salida]]-sala[[#This Row],[Hora de Llegada]]+15/(24*60),sala[[#This Row],[Hora de Salida]]-sala[[#This Row],[Hora de Llegada]])</f>
        <v>8.6111111110464364E-2</v>
      </c>
      <c r="P569" s="3">
        <f>SUMIF('cocina'!A:A,sala[[#This Row],[Número de Orden]],'cocina'!H:H)/(24*60)</f>
        <v>5.8333333333333334E-2</v>
      </c>
      <c r="Q569" s="3">
        <f>IF((sala[[#This Row],[Tiempo de Permanencia]]-sala[[#This Row],[Tiempo de Preparación]])&gt;0,sala[[#This Row],[Tiempo de Permanencia]]-sala[[#This Row],[Tiempo de Preparación]],0)</f>
        <v>2.777777777713103E-2</v>
      </c>
      <c r="R569" s="10">
        <f>IF(sala[[#This Row],[Tiempo de degustación]]&gt;0,1,0)</f>
        <v>1</v>
      </c>
      <c r="S569" s="1" t="str">
        <f>WEEKDAY(sala[[#This Row],[Fecha de Factura]],11)&amp;". "&amp;TEXT(sala[[#This Row],[Fecha de Factura]],"dddd")</f>
        <v>4. jueves</v>
      </c>
      <c r="T569" s="4">
        <f>SUMIF('cocina'!A:A,sala[[#This Row],[Número de Orden]],'cocina'!G:G)</f>
        <v>5</v>
      </c>
      <c r="U569" s="4">
        <f>sala[[#This Row],[Tiempo de Preparación]]*24</f>
        <v>1.4</v>
      </c>
      <c r="V569">
        <f>sala[[#This Row],[Cobrada]]*sala[[#This Row],[Monto Total de la Cuenta]]</f>
        <v>182</v>
      </c>
      <c r="W569" s="4">
        <f>sala[[#This Row],[Tiempo de Permanencia]]*24</f>
        <v>2.0666666666511446</v>
      </c>
    </row>
    <row r="570" spans="1:23" x14ac:dyDescent="0.25">
      <c r="A570">
        <v>12</v>
      </c>
      <c r="B570" s="1" t="s">
        <v>503</v>
      </c>
      <c r="C570">
        <v>5</v>
      </c>
      <c r="D570" s="2">
        <v>45022.061111111114</v>
      </c>
      <c r="E570" s="2">
        <v>45022.128472222219</v>
      </c>
      <c r="F570" s="1" t="s">
        <v>19</v>
      </c>
      <c r="G570" s="1" t="s">
        <v>14</v>
      </c>
      <c r="H570" s="1" t="s">
        <v>25</v>
      </c>
      <c r="I570">
        <v>28.52</v>
      </c>
      <c r="J570" s="1" t="s">
        <v>16</v>
      </c>
      <c r="K570">
        <v>569</v>
      </c>
      <c r="L570" s="1" t="s">
        <v>42</v>
      </c>
      <c r="M570" s="1">
        <f>SUMIF('cocina'!A:A,sala[[#This Row],[Número de Orden]],'cocina'!K:K)</f>
        <v>131</v>
      </c>
      <c r="N570" s="2">
        <f>sala[[#This Row],[Hora de Salida]]</f>
        <v>45022.128472222219</v>
      </c>
      <c r="O570" s="3">
        <f>IF(sala[[#This Row],[Estado de la Mesa]]="Ocupada",sala[[#This Row],[Hora de Salida]]-sala[[#This Row],[Hora de Llegada]]+15/(24*60),sala[[#This Row],[Hora de Salida]]-sala[[#This Row],[Hora de Llegada]])</f>
        <v>6.7361111105128657E-2</v>
      </c>
      <c r="P570" s="3">
        <f>SUMIF('cocina'!A:A,sala[[#This Row],[Número de Orden]],'cocina'!H:H)/(24*60)</f>
        <v>4.027777777777778E-2</v>
      </c>
      <c r="Q570" s="3">
        <f>IF((sala[[#This Row],[Tiempo de Permanencia]]-sala[[#This Row],[Tiempo de Preparación]])&gt;0,sala[[#This Row],[Tiempo de Permanencia]]-sala[[#This Row],[Tiempo de Preparación]],0)</f>
        <v>2.7083333327350877E-2</v>
      </c>
      <c r="R570" s="10">
        <f>IF(sala[[#This Row],[Tiempo de degustación]]&gt;0,1,0)</f>
        <v>1</v>
      </c>
      <c r="S570" s="1" t="str">
        <f>WEEKDAY(sala[[#This Row],[Fecha de Factura]],11)&amp;". "&amp;TEXT(sala[[#This Row],[Fecha de Factura]],"dddd")</f>
        <v>4. jueves</v>
      </c>
      <c r="T570" s="4">
        <f>SUMIF('cocina'!A:A,sala[[#This Row],[Número de Orden]],'cocina'!G:G)</f>
        <v>5</v>
      </c>
      <c r="U570" s="4">
        <f>sala[[#This Row],[Tiempo de Preparación]]*24</f>
        <v>0.96666666666666679</v>
      </c>
      <c r="V570">
        <f>sala[[#This Row],[Cobrada]]*sala[[#This Row],[Monto Total de la Cuenta]]</f>
        <v>131</v>
      </c>
      <c r="W570" s="4">
        <f>sala[[#This Row],[Tiempo de Permanencia]]*24</f>
        <v>1.6166666665230878</v>
      </c>
    </row>
    <row r="571" spans="1:23" x14ac:dyDescent="0.25">
      <c r="A571">
        <v>1</v>
      </c>
      <c r="B571" s="1" t="s">
        <v>504</v>
      </c>
      <c r="C571">
        <v>6</v>
      </c>
      <c r="D571" s="2">
        <v>45022.111111111109</v>
      </c>
      <c r="E571" s="2">
        <v>45022.185416666667</v>
      </c>
      <c r="F571" s="1" t="s">
        <v>29</v>
      </c>
      <c r="G571" s="1" t="s">
        <v>14</v>
      </c>
      <c r="H571" s="1" t="s">
        <v>25</v>
      </c>
      <c r="I571">
        <v>38.4</v>
      </c>
      <c r="J571" s="1" t="s">
        <v>26</v>
      </c>
      <c r="K571">
        <v>570</v>
      </c>
      <c r="L571" s="1" t="s">
        <v>22</v>
      </c>
      <c r="M571" s="1">
        <f>SUMIF('cocina'!A:A,sala[[#This Row],[Número de Orden]],'cocina'!K:K)</f>
        <v>85</v>
      </c>
      <c r="N571" s="2">
        <f>sala[[#This Row],[Hora de Salida]]</f>
        <v>45022.185416666667</v>
      </c>
      <c r="O571" s="3">
        <f>IF(sala[[#This Row],[Estado de la Mesa]]="Ocupada",sala[[#This Row],[Hora de Salida]]-sala[[#This Row],[Hora de Llegada]]+15/(24*60),sala[[#This Row],[Hora de Salida]]-sala[[#This Row],[Hora de Llegada]])</f>
        <v>7.4305555557657499E-2</v>
      </c>
      <c r="P571" s="3">
        <f>SUMIF('cocina'!A:A,sala[[#This Row],[Número de Orden]],'cocina'!H:H)/(24*60)</f>
        <v>3.1944444444444442E-2</v>
      </c>
      <c r="Q571" s="3">
        <f>IF((sala[[#This Row],[Tiempo de Permanencia]]-sala[[#This Row],[Tiempo de Preparación]])&gt;0,sala[[#This Row],[Tiempo de Permanencia]]-sala[[#This Row],[Tiempo de Preparación]],0)</f>
        <v>4.2361111113213057E-2</v>
      </c>
      <c r="R571" s="10">
        <f>IF(sala[[#This Row],[Tiempo de degustación]]&gt;0,1,0)</f>
        <v>1</v>
      </c>
      <c r="S571" s="1" t="str">
        <f>WEEKDAY(sala[[#This Row],[Fecha de Factura]],11)&amp;". "&amp;TEXT(sala[[#This Row],[Fecha de Factura]],"dddd")</f>
        <v>4. jueves</v>
      </c>
      <c r="T571" s="4">
        <f>SUMIF('cocina'!A:A,sala[[#This Row],[Número de Orden]],'cocina'!G:G)</f>
        <v>3</v>
      </c>
      <c r="U571" s="4">
        <f>sala[[#This Row],[Tiempo de Preparación]]*24</f>
        <v>0.76666666666666661</v>
      </c>
      <c r="V571">
        <f>sala[[#This Row],[Cobrada]]*sala[[#This Row],[Monto Total de la Cuenta]]</f>
        <v>85</v>
      </c>
      <c r="W571" s="4">
        <f>sala[[#This Row],[Tiempo de Permanencia]]*24</f>
        <v>1.78333333338378</v>
      </c>
    </row>
    <row r="572" spans="1:23" x14ac:dyDescent="0.25">
      <c r="A572">
        <v>15</v>
      </c>
      <c r="B572" s="1" t="s">
        <v>84</v>
      </c>
      <c r="C572">
        <v>2</v>
      </c>
      <c r="D572" s="2">
        <v>45022.056250000001</v>
      </c>
      <c r="E572" s="2">
        <v>45022.120833333334</v>
      </c>
      <c r="F572" s="1" t="s">
        <v>29</v>
      </c>
      <c r="G572" s="1" t="s">
        <v>14</v>
      </c>
      <c r="H572" s="1" t="s">
        <v>25</v>
      </c>
      <c r="I572">
        <v>49.54</v>
      </c>
      <c r="J572" s="1" t="s">
        <v>26</v>
      </c>
      <c r="K572">
        <v>571</v>
      </c>
      <c r="L572" s="1" t="s">
        <v>33</v>
      </c>
      <c r="M572" s="1">
        <f>SUMIF('cocina'!A:A,sala[[#This Row],[Número de Orden]],'cocina'!K:K)</f>
        <v>54</v>
      </c>
      <c r="N572" s="2">
        <f>sala[[#This Row],[Hora de Salida]]</f>
        <v>45022.120833333334</v>
      </c>
      <c r="O572" s="3">
        <f>IF(sala[[#This Row],[Estado de la Mesa]]="Ocupada",sala[[#This Row],[Hora de Salida]]-sala[[#This Row],[Hora de Llegada]]+15/(24*60),sala[[#This Row],[Hora de Salida]]-sala[[#This Row],[Hora de Llegada]])</f>
        <v>6.4583333332848269E-2</v>
      </c>
      <c r="P572" s="3">
        <f>SUMIF('cocina'!A:A,sala[[#This Row],[Número de Orden]],'cocina'!H:H)/(24*60)</f>
        <v>1.8055555555555554E-2</v>
      </c>
      <c r="Q572" s="3">
        <f>IF((sala[[#This Row],[Tiempo de Permanencia]]-sala[[#This Row],[Tiempo de Preparación]])&gt;0,sala[[#This Row],[Tiempo de Permanencia]]-sala[[#This Row],[Tiempo de Preparación]],0)</f>
        <v>4.6527777777292716E-2</v>
      </c>
      <c r="R572" s="10">
        <f>IF(sala[[#This Row],[Tiempo de degustación]]&gt;0,1,0)</f>
        <v>1</v>
      </c>
      <c r="S572" s="1" t="str">
        <f>WEEKDAY(sala[[#This Row],[Fecha de Factura]],11)&amp;". "&amp;TEXT(sala[[#This Row],[Fecha de Factura]],"dddd")</f>
        <v>4. jueves</v>
      </c>
      <c r="T572" s="4">
        <f>SUMIF('cocina'!A:A,sala[[#This Row],[Número de Orden]],'cocina'!G:G)</f>
        <v>2</v>
      </c>
      <c r="U572" s="4">
        <f>sala[[#This Row],[Tiempo de Preparación]]*24</f>
        <v>0.43333333333333329</v>
      </c>
      <c r="V572">
        <f>sala[[#This Row],[Cobrada]]*sala[[#This Row],[Monto Total de la Cuenta]]</f>
        <v>54</v>
      </c>
      <c r="W572" s="4">
        <f>sala[[#This Row],[Tiempo de Permanencia]]*24</f>
        <v>1.5499999999883585</v>
      </c>
    </row>
    <row r="573" spans="1:23" x14ac:dyDescent="0.25">
      <c r="A573">
        <v>19</v>
      </c>
      <c r="B573" s="1" t="s">
        <v>505</v>
      </c>
      <c r="C573">
        <v>3</v>
      </c>
      <c r="D573" s="2">
        <v>45022.120138888888</v>
      </c>
      <c r="E573" s="2">
        <v>45022.268750000003</v>
      </c>
      <c r="F573" s="1" t="s">
        <v>32</v>
      </c>
      <c r="G573" s="1" t="s">
        <v>14</v>
      </c>
      <c r="H573" s="1" t="s">
        <v>21</v>
      </c>
      <c r="I573">
        <v>46.21</v>
      </c>
      <c r="J573" s="1" t="s">
        <v>38</v>
      </c>
      <c r="K573">
        <v>572</v>
      </c>
      <c r="L573" s="1" t="s">
        <v>27</v>
      </c>
      <c r="M573" s="1">
        <f>SUMIF('cocina'!A:A,sala[[#This Row],[Número de Orden]],'cocina'!K:K)</f>
        <v>74</v>
      </c>
      <c r="N573" s="2">
        <f>sala[[#This Row],[Hora de Salida]]</f>
        <v>45022.268750000003</v>
      </c>
      <c r="O573" s="3">
        <f>IF(sala[[#This Row],[Estado de la Mesa]]="Ocupada",sala[[#This Row],[Hora de Salida]]-sala[[#This Row],[Hora de Llegada]]+15/(24*60),sala[[#This Row],[Hora de Salida]]-sala[[#This Row],[Hora de Llegada]])</f>
        <v>0.15902777778198166</v>
      </c>
      <c r="P573" s="3">
        <f>SUMIF('cocina'!A:A,sala[[#This Row],[Número de Orden]],'cocina'!H:H)/(24*60)</f>
        <v>3.0555555555555555E-2</v>
      </c>
      <c r="Q573" s="3">
        <f>IF((sala[[#This Row],[Tiempo de Permanencia]]-sala[[#This Row],[Tiempo de Preparación]])&gt;0,sala[[#This Row],[Tiempo de Permanencia]]-sala[[#This Row],[Tiempo de Preparación]],0)</f>
        <v>0.1284722222264261</v>
      </c>
      <c r="R573" s="10">
        <f>IF(sala[[#This Row],[Tiempo de degustación]]&gt;0,1,0)</f>
        <v>1</v>
      </c>
      <c r="S573" s="1" t="str">
        <f>WEEKDAY(sala[[#This Row],[Fecha de Factura]],11)&amp;". "&amp;TEXT(sala[[#This Row],[Fecha de Factura]],"dddd")</f>
        <v>4. jueves</v>
      </c>
      <c r="T573" s="4">
        <f>SUMIF('cocina'!A:A,sala[[#This Row],[Número de Orden]],'cocina'!G:G)</f>
        <v>3</v>
      </c>
      <c r="U573" s="4">
        <f>sala[[#This Row],[Tiempo de Preparación]]*24</f>
        <v>0.73333333333333328</v>
      </c>
      <c r="V573">
        <f>sala[[#This Row],[Cobrada]]*sala[[#This Row],[Monto Total de la Cuenta]]</f>
        <v>74</v>
      </c>
      <c r="W573" s="4">
        <f>sala[[#This Row],[Tiempo de Permanencia]]*24</f>
        <v>3.8166666667675599</v>
      </c>
    </row>
    <row r="574" spans="1:23" x14ac:dyDescent="0.25">
      <c r="A574">
        <v>7</v>
      </c>
      <c r="B574" s="1" t="s">
        <v>506</v>
      </c>
      <c r="C574">
        <v>3</v>
      </c>
      <c r="D574" s="2">
        <v>45022.133333333331</v>
      </c>
      <c r="E574" s="2">
        <v>45022.29791666667</v>
      </c>
      <c r="F574" s="1" t="s">
        <v>13</v>
      </c>
      <c r="G574" s="1" t="s">
        <v>14</v>
      </c>
      <c r="H574" s="1" t="s">
        <v>25</v>
      </c>
      <c r="I574">
        <v>47.08</v>
      </c>
      <c r="J574" s="1" t="s">
        <v>38</v>
      </c>
      <c r="K574">
        <v>573</v>
      </c>
      <c r="L574" s="1" t="s">
        <v>57</v>
      </c>
      <c r="M574" s="1">
        <f>SUMIF('cocina'!A:A,sala[[#This Row],[Número de Orden]],'cocina'!K:K)</f>
        <v>165</v>
      </c>
      <c r="N574" s="2">
        <f>sala[[#This Row],[Hora de Salida]]</f>
        <v>45022.29791666667</v>
      </c>
      <c r="O574" s="3">
        <f>IF(sala[[#This Row],[Estado de la Mesa]]="Ocupada",sala[[#This Row],[Hora de Salida]]-sala[[#This Row],[Hora de Llegada]]+15/(24*60),sala[[#This Row],[Hora de Salida]]-sala[[#This Row],[Hora de Llegada]])</f>
        <v>0.17500000000533569</v>
      </c>
      <c r="P574" s="3">
        <f>SUMIF('cocina'!A:A,sala[[#This Row],[Número de Orden]],'cocina'!H:H)/(24*60)</f>
        <v>4.791666666666667E-2</v>
      </c>
      <c r="Q574" s="3">
        <f>IF((sala[[#This Row],[Tiempo de Permanencia]]-sala[[#This Row],[Tiempo de Preparación]])&gt;0,sala[[#This Row],[Tiempo de Permanencia]]-sala[[#This Row],[Tiempo de Preparación]],0)</f>
        <v>0.12708333333866903</v>
      </c>
      <c r="R574" s="10">
        <f>IF(sala[[#This Row],[Tiempo de degustación]]&gt;0,1,0)</f>
        <v>1</v>
      </c>
      <c r="S574" s="1" t="str">
        <f>WEEKDAY(sala[[#This Row],[Fecha de Factura]],11)&amp;". "&amp;TEXT(sala[[#This Row],[Fecha de Factura]],"dddd")</f>
        <v>4. jueves</v>
      </c>
      <c r="T574" s="4">
        <f>SUMIF('cocina'!A:A,sala[[#This Row],[Número de Orden]],'cocina'!G:G)</f>
        <v>6</v>
      </c>
      <c r="U574" s="4">
        <f>sala[[#This Row],[Tiempo de Preparación]]*24</f>
        <v>1.1500000000000001</v>
      </c>
      <c r="V574">
        <f>sala[[#This Row],[Cobrada]]*sala[[#This Row],[Monto Total de la Cuenta]]</f>
        <v>165</v>
      </c>
      <c r="W574" s="4">
        <f>sala[[#This Row],[Tiempo de Permanencia]]*24</f>
        <v>4.2000000001280569</v>
      </c>
    </row>
    <row r="575" spans="1:23" x14ac:dyDescent="0.25">
      <c r="A575">
        <v>20</v>
      </c>
      <c r="B575" s="1" t="s">
        <v>507</v>
      </c>
      <c r="C575">
        <v>3</v>
      </c>
      <c r="D575" s="2">
        <v>45022.021527777775</v>
      </c>
      <c r="E575" s="2">
        <v>45022.130555555559</v>
      </c>
      <c r="F575" s="1" t="s">
        <v>29</v>
      </c>
      <c r="G575" s="1" t="s">
        <v>14</v>
      </c>
      <c r="H575" s="1" t="s">
        <v>25</v>
      </c>
      <c r="I575">
        <v>42.57</v>
      </c>
      <c r="J575" s="1" t="s">
        <v>26</v>
      </c>
      <c r="K575">
        <v>574</v>
      </c>
      <c r="L575" s="1" t="s">
        <v>27</v>
      </c>
      <c r="M575" s="1">
        <f>SUMIF('cocina'!A:A,sala[[#This Row],[Número de Orden]],'cocina'!K:K)</f>
        <v>207</v>
      </c>
      <c r="N575" s="2">
        <f>sala[[#This Row],[Hora de Salida]]</f>
        <v>45022.130555555559</v>
      </c>
      <c r="O575" s="3">
        <f>IF(sala[[#This Row],[Estado de la Mesa]]="Ocupada",sala[[#This Row],[Hora de Salida]]-sala[[#This Row],[Hora de Llegada]]+15/(24*60),sala[[#This Row],[Hora de Salida]]-sala[[#This Row],[Hora de Llegada]])</f>
        <v>0.10902777778392192</v>
      </c>
      <c r="P575" s="3">
        <f>SUMIF('cocina'!A:A,sala[[#This Row],[Número de Orden]],'cocina'!H:H)/(24*60)</f>
        <v>0.11666666666666667</v>
      </c>
      <c r="Q575" s="3">
        <f>IF((sala[[#This Row],[Tiempo de Permanencia]]-sala[[#This Row],[Tiempo de Preparación]])&gt;0,sala[[#This Row],[Tiempo de Permanencia]]-sala[[#This Row],[Tiempo de Preparación]],0)</f>
        <v>0</v>
      </c>
      <c r="R575" s="10">
        <f>IF(sala[[#This Row],[Tiempo de degustación]]&gt;0,1,0)</f>
        <v>0</v>
      </c>
      <c r="S575" s="1" t="str">
        <f>WEEKDAY(sala[[#This Row],[Fecha de Factura]],11)&amp;". "&amp;TEXT(sala[[#This Row],[Fecha de Factura]],"dddd")</f>
        <v>4. jueves</v>
      </c>
      <c r="T575" s="4">
        <f>SUMIF('cocina'!A:A,sala[[#This Row],[Número de Orden]],'cocina'!G:G)</f>
        <v>8</v>
      </c>
      <c r="U575" s="4">
        <f>sala[[#This Row],[Tiempo de Preparación]]*24</f>
        <v>2.8</v>
      </c>
      <c r="V575">
        <f>sala[[#This Row],[Cobrada]]*sala[[#This Row],[Monto Total de la Cuenta]]</f>
        <v>0</v>
      </c>
      <c r="W575" s="4">
        <f>sala[[#This Row],[Tiempo de Permanencia]]*24</f>
        <v>2.6166666668141261</v>
      </c>
    </row>
    <row r="576" spans="1:23" x14ac:dyDescent="0.25">
      <c r="A576">
        <v>15</v>
      </c>
      <c r="B576" s="1" t="s">
        <v>329</v>
      </c>
      <c r="C576">
        <v>4</v>
      </c>
      <c r="D576" s="2">
        <v>45022.066666666666</v>
      </c>
      <c r="E576" s="2">
        <v>45022.197222222225</v>
      </c>
      <c r="F576" s="1" t="s">
        <v>32</v>
      </c>
      <c r="G576" s="1" t="s">
        <v>14</v>
      </c>
      <c r="H576" s="1" t="s">
        <v>25</v>
      </c>
      <c r="I576">
        <v>33.520000000000003</v>
      </c>
      <c r="J576" s="1" t="s">
        <v>26</v>
      </c>
      <c r="K576">
        <v>575</v>
      </c>
      <c r="L576" s="1" t="s">
        <v>30</v>
      </c>
      <c r="M576" s="1">
        <f>SUMIF('cocina'!A:A,sala[[#This Row],[Número de Orden]],'cocina'!K:K)</f>
        <v>18</v>
      </c>
      <c r="N576" s="2">
        <f>sala[[#This Row],[Hora de Salida]]</f>
        <v>45022.197222222225</v>
      </c>
      <c r="O576" s="3">
        <f>IF(sala[[#This Row],[Estado de la Mesa]]="Ocupada",sala[[#This Row],[Hora de Salida]]-sala[[#This Row],[Hora de Llegada]]+15/(24*60),sala[[#This Row],[Hora de Salida]]-sala[[#This Row],[Hora de Llegada]])</f>
        <v>0.13055555555911269</v>
      </c>
      <c r="P576" s="3">
        <f>SUMIF('cocina'!A:A,sala[[#This Row],[Número de Orden]],'cocina'!H:H)/(24*60)</f>
        <v>3.0555555555555555E-2</v>
      </c>
      <c r="Q576" s="3">
        <f>IF((sala[[#This Row],[Tiempo de Permanencia]]-sala[[#This Row],[Tiempo de Preparación]])&gt;0,sala[[#This Row],[Tiempo de Permanencia]]-sala[[#This Row],[Tiempo de Preparación]],0)</f>
        <v>0.10000000000355713</v>
      </c>
      <c r="R576" s="10">
        <f>IF(sala[[#This Row],[Tiempo de degustación]]&gt;0,1,0)</f>
        <v>1</v>
      </c>
      <c r="S576" s="1" t="str">
        <f>WEEKDAY(sala[[#This Row],[Fecha de Factura]],11)&amp;". "&amp;TEXT(sala[[#This Row],[Fecha de Factura]],"dddd")</f>
        <v>4. jueves</v>
      </c>
      <c r="T576" s="4">
        <f>SUMIF('cocina'!A:A,sala[[#This Row],[Número de Orden]],'cocina'!G:G)</f>
        <v>1</v>
      </c>
      <c r="U576" s="4">
        <f>sala[[#This Row],[Tiempo de Preparación]]*24</f>
        <v>0.73333333333333328</v>
      </c>
      <c r="V576">
        <f>sala[[#This Row],[Cobrada]]*sala[[#This Row],[Monto Total de la Cuenta]]</f>
        <v>18</v>
      </c>
      <c r="W576" s="4">
        <f>sala[[#This Row],[Tiempo de Permanencia]]*24</f>
        <v>3.1333333334187046</v>
      </c>
    </row>
    <row r="577" spans="1:23" x14ac:dyDescent="0.25">
      <c r="A577">
        <v>9</v>
      </c>
      <c r="B577" s="1" t="s">
        <v>508</v>
      </c>
      <c r="C577">
        <v>1</v>
      </c>
      <c r="D577" s="2">
        <v>45022.164583333331</v>
      </c>
      <c r="E577" s="2">
        <v>45022.29583333333</v>
      </c>
      <c r="F577" s="1" t="s">
        <v>32</v>
      </c>
      <c r="G577" s="1" t="s">
        <v>35</v>
      </c>
      <c r="H577" s="1" t="s">
        <v>21</v>
      </c>
      <c r="I577">
        <v>21.71</v>
      </c>
      <c r="J577" s="1" t="s">
        <v>16</v>
      </c>
      <c r="K577">
        <v>576</v>
      </c>
      <c r="L577" s="1" t="s">
        <v>44</v>
      </c>
      <c r="M577" s="1">
        <f>SUMIF('cocina'!A:A,sala[[#This Row],[Número de Orden]],'cocina'!K:K)</f>
        <v>234</v>
      </c>
      <c r="N577" s="2">
        <f>sala[[#This Row],[Hora de Salida]]</f>
        <v>45022.29583333333</v>
      </c>
      <c r="O577" s="3">
        <f>IF(sala[[#This Row],[Estado de la Mesa]]="Ocupada",sala[[#This Row],[Hora de Salida]]-sala[[#This Row],[Hora de Llegada]]+15/(24*60),sala[[#This Row],[Hora de Salida]]-sala[[#This Row],[Hora de Llegada]])</f>
        <v>0.13124999999854481</v>
      </c>
      <c r="P577" s="3">
        <f>SUMIF('cocina'!A:A,sala[[#This Row],[Número de Orden]],'cocina'!H:H)/(24*60)</f>
        <v>7.9861111111111105E-2</v>
      </c>
      <c r="Q577" s="3">
        <f>IF((sala[[#This Row],[Tiempo de Permanencia]]-sala[[#This Row],[Tiempo de Preparación]])&gt;0,sala[[#This Row],[Tiempo de Permanencia]]-sala[[#This Row],[Tiempo de Preparación]],0)</f>
        <v>5.1388888887433704E-2</v>
      </c>
      <c r="R577" s="10">
        <f>IF(sala[[#This Row],[Tiempo de degustación]]&gt;0,1,0)</f>
        <v>1</v>
      </c>
      <c r="S577" s="1" t="str">
        <f>WEEKDAY(sala[[#This Row],[Fecha de Factura]],11)&amp;". "&amp;TEXT(sala[[#This Row],[Fecha de Factura]],"dddd")</f>
        <v>4. jueves</v>
      </c>
      <c r="T577" s="4">
        <f>SUMIF('cocina'!A:A,sala[[#This Row],[Número de Orden]],'cocina'!G:G)</f>
        <v>7</v>
      </c>
      <c r="U577" s="4">
        <f>sala[[#This Row],[Tiempo de Preparación]]*24</f>
        <v>1.9166666666666665</v>
      </c>
      <c r="V577">
        <f>sala[[#This Row],[Cobrada]]*sala[[#This Row],[Monto Total de la Cuenta]]</f>
        <v>234</v>
      </c>
      <c r="W577" s="4">
        <f>sala[[#This Row],[Tiempo de Permanencia]]*24</f>
        <v>3.1499999999650754</v>
      </c>
    </row>
    <row r="578" spans="1:23" x14ac:dyDescent="0.25">
      <c r="A578">
        <v>5</v>
      </c>
      <c r="B578" s="1" t="s">
        <v>509</v>
      </c>
      <c r="C578">
        <v>4</v>
      </c>
      <c r="D578" s="2">
        <v>45022.134027777778</v>
      </c>
      <c r="E578" s="2">
        <v>45022.277777777781</v>
      </c>
      <c r="F578" s="1" t="s">
        <v>32</v>
      </c>
      <c r="G578" s="1" t="s">
        <v>14</v>
      </c>
      <c r="H578" s="1" t="s">
        <v>25</v>
      </c>
      <c r="I578">
        <v>34.119999999999997</v>
      </c>
      <c r="J578" s="1" t="s">
        <v>26</v>
      </c>
      <c r="K578">
        <v>577</v>
      </c>
      <c r="L578" s="1" t="s">
        <v>33</v>
      </c>
      <c r="M578" s="1">
        <f>SUMIF('cocina'!A:A,sala[[#This Row],[Número de Orden]],'cocina'!K:K)</f>
        <v>40</v>
      </c>
      <c r="N578" s="2">
        <f>sala[[#This Row],[Hora de Salida]]</f>
        <v>45022.277777777781</v>
      </c>
      <c r="O578" s="3">
        <f>IF(sala[[#This Row],[Estado de la Mesa]]="Ocupada",sala[[#This Row],[Hora de Salida]]-sala[[#This Row],[Hora de Llegada]]+15/(24*60),sala[[#This Row],[Hora de Salida]]-sala[[#This Row],[Hora de Llegada]])</f>
        <v>0.14375000000291038</v>
      </c>
      <c r="P578" s="3">
        <f>SUMIF('cocina'!A:A,sala[[#This Row],[Número de Orden]],'cocina'!H:H)/(24*60)</f>
        <v>1.7361111111111112E-2</v>
      </c>
      <c r="Q578" s="3">
        <f>IF((sala[[#This Row],[Tiempo de Permanencia]]-sala[[#This Row],[Tiempo de Preparación]])&gt;0,sala[[#This Row],[Tiempo de Permanencia]]-sala[[#This Row],[Tiempo de Preparación]],0)</f>
        <v>0.12638888889179928</v>
      </c>
      <c r="R578" s="10">
        <f>IF(sala[[#This Row],[Tiempo de degustación]]&gt;0,1,0)</f>
        <v>1</v>
      </c>
      <c r="S578" s="1" t="str">
        <f>WEEKDAY(sala[[#This Row],[Fecha de Factura]],11)&amp;". "&amp;TEXT(sala[[#This Row],[Fecha de Factura]],"dddd")</f>
        <v>4. jueves</v>
      </c>
      <c r="T578" s="4">
        <f>SUMIF('cocina'!A:A,sala[[#This Row],[Número de Orden]],'cocina'!G:G)</f>
        <v>2</v>
      </c>
      <c r="U578" s="4">
        <f>sala[[#This Row],[Tiempo de Preparación]]*24</f>
        <v>0.41666666666666669</v>
      </c>
      <c r="V578">
        <f>sala[[#This Row],[Cobrada]]*sala[[#This Row],[Monto Total de la Cuenta]]</f>
        <v>40</v>
      </c>
      <c r="W578" s="4">
        <f>sala[[#This Row],[Tiempo de Permanencia]]*24</f>
        <v>3.4500000000698492</v>
      </c>
    </row>
    <row r="579" spans="1:23" x14ac:dyDescent="0.25">
      <c r="A579">
        <v>11</v>
      </c>
      <c r="B579" s="1" t="s">
        <v>246</v>
      </c>
      <c r="C579">
        <v>6</v>
      </c>
      <c r="D579" s="2">
        <v>45022.09097222222</v>
      </c>
      <c r="E579" s="2">
        <v>45022.183333333334</v>
      </c>
      <c r="F579" s="1" t="s">
        <v>13</v>
      </c>
      <c r="G579" s="1" t="s">
        <v>14</v>
      </c>
      <c r="H579" s="1" t="s">
        <v>25</v>
      </c>
      <c r="I579">
        <v>32.799999999999997</v>
      </c>
      <c r="J579" s="1" t="s">
        <v>38</v>
      </c>
      <c r="K579">
        <v>578</v>
      </c>
      <c r="L579" s="1" t="s">
        <v>17</v>
      </c>
      <c r="M579" s="1">
        <f>SUMIF('cocina'!A:A,sala[[#This Row],[Número de Orden]],'cocina'!K:K)</f>
        <v>90</v>
      </c>
      <c r="N579" s="2">
        <f>sala[[#This Row],[Hora de Salida]]</f>
        <v>45022.183333333334</v>
      </c>
      <c r="O579" s="3">
        <f>IF(sala[[#This Row],[Estado de la Mesa]]="Ocupada",sala[[#This Row],[Hora de Salida]]-sala[[#This Row],[Hora de Llegada]]+15/(24*60),sala[[#This Row],[Hora de Salida]]-sala[[#This Row],[Hora de Llegada]])</f>
        <v>0.10277777778052648</v>
      </c>
      <c r="P579" s="3">
        <f>SUMIF('cocina'!A:A,sala[[#This Row],[Número de Orden]],'cocina'!H:H)/(24*60)</f>
        <v>3.0555555555555555E-2</v>
      </c>
      <c r="Q579" s="3">
        <f>IF((sala[[#This Row],[Tiempo de Permanencia]]-sala[[#This Row],[Tiempo de Preparación]])&gt;0,sala[[#This Row],[Tiempo de Permanencia]]-sala[[#This Row],[Tiempo de Preparación]],0)</f>
        <v>7.2222222224970919E-2</v>
      </c>
      <c r="R579" s="10">
        <f>IF(sala[[#This Row],[Tiempo de degustación]]&gt;0,1,0)</f>
        <v>1</v>
      </c>
      <c r="S579" s="1" t="str">
        <f>WEEKDAY(sala[[#This Row],[Fecha de Factura]],11)&amp;". "&amp;TEXT(sala[[#This Row],[Fecha de Factura]],"dddd")</f>
        <v>4. jueves</v>
      </c>
      <c r="T579" s="4">
        <f>SUMIF('cocina'!A:A,sala[[#This Row],[Número de Orden]],'cocina'!G:G)</f>
        <v>3</v>
      </c>
      <c r="U579" s="4">
        <f>sala[[#This Row],[Tiempo de Preparación]]*24</f>
        <v>0.73333333333333328</v>
      </c>
      <c r="V579">
        <f>sala[[#This Row],[Cobrada]]*sala[[#This Row],[Monto Total de la Cuenta]]</f>
        <v>90</v>
      </c>
      <c r="W579" s="4">
        <f>sala[[#This Row],[Tiempo de Permanencia]]*24</f>
        <v>2.4666666667326353</v>
      </c>
    </row>
    <row r="580" spans="1:23" x14ac:dyDescent="0.25">
      <c r="A580">
        <v>9</v>
      </c>
      <c r="B580" s="1" t="s">
        <v>510</v>
      </c>
      <c r="C580">
        <v>2</v>
      </c>
      <c r="D580" s="2">
        <v>45022.006944444445</v>
      </c>
      <c r="E580" s="2">
        <v>45022.095138888886</v>
      </c>
      <c r="F580" s="1" t="s">
        <v>13</v>
      </c>
      <c r="G580" s="1" t="s">
        <v>14</v>
      </c>
      <c r="H580" s="1" t="s">
        <v>25</v>
      </c>
      <c r="I580">
        <v>35.96</v>
      </c>
      <c r="J580" s="1" t="s">
        <v>26</v>
      </c>
      <c r="K580">
        <v>579</v>
      </c>
      <c r="L580" s="1" t="s">
        <v>30</v>
      </c>
      <c r="M580" s="1">
        <f>SUMIF('cocina'!A:A,sala[[#This Row],[Número de Orden]],'cocina'!K:K)</f>
        <v>50</v>
      </c>
      <c r="N580" s="2">
        <f>sala[[#This Row],[Hora de Salida]]</f>
        <v>45022.095138888886</v>
      </c>
      <c r="O580" s="3">
        <f>IF(sala[[#This Row],[Estado de la Mesa]]="Ocupada",sala[[#This Row],[Hora de Salida]]-sala[[#This Row],[Hora de Llegada]]+15/(24*60),sala[[#This Row],[Hora de Salida]]-sala[[#This Row],[Hora de Llegada]])</f>
        <v>8.819444444088731E-2</v>
      </c>
      <c r="P580" s="3">
        <f>SUMIF('cocina'!A:A,sala[[#This Row],[Número de Orden]],'cocina'!H:H)/(24*60)</f>
        <v>3.3333333333333333E-2</v>
      </c>
      <c r="Q580" s="3">
        <f>IF((sala[[#This Row],[Tiempo de Permanencia]]-sala[[#This Row],[Tiempo de Preparación]])&gt;0,sala[[#This Row],[Tiempo de Permanencia]]-sala[[#This Row],[Tiempo de Preparación]],0)</f>
        <v>5.4861111107553977E-2</v>
      </c>
      <c r="R580" s="10">
        <f>IF(sala[[#This Row],[Tiempo de degustación]]&gt;0,1,0)</f>
        <v>1</v>
      </c>
      <c r="S580" s="1" t="str">
        <f>WEEKDAY(sala[[#This Row],[Fecha de Factura]],11)&amp;". "&amp;TEXT(sala[[#This Row],[Fecha de Factura]],"dddd")</f>
        <v>4. jueves</v>
      </c>
      <c r="T580" s="4">
        <f>SUMIF('cocina'!A:A,sala[[#This Row],[Número de Orden]],'cocina'!G:G)</f>
        <v>2</v>
      </c>
      <c r="U580" s="4">
        <f>sala[[#This Row],[Tiempo de Preparación]]*24</f>
        <v>0.8</v>
      </c>
      <c r="V580">
        <f>sala[[#This Row],[Cobrada]]*sala[[#This Row],[Monto Total de la Cuenta]]</f>
        <v>50</v>
      </c>
      <c r="W580" s="4">
        <f>sala[[#This Row],[Tiempo de Permanencia]]*24</f>
        <v>2.1166666665812954</v>
      </c>
    </row>
    <row r="581" spans="1:23" x14ac:dyDescent="0.25">
      <c r="A581">
        <v>10</v>
      </c>
      <c r="B581" s="1" t="s">
        <v>82</v>
      </c>
      <c r="C581">
        <v>5</v>
      </c>
      <c r="D581" s="2">
        <v>45022.004166666666</v>
      </c>
      <c r="E581" s="2">
        <v>45022.054166666669</v>
      </c>
      <c r="F581" s="1" t="s">
        <v>32</v>
      </c>
      <c r="G581" s="1" t="s">
        <v>14</v>
      </c>
      <c r="H581" s="1" t="s">
        <v>15</v>
      </c>
      <c r="I581">
        <v>44.54</v>
      </c>
      <c r="J581" s="1" t="s">
        <v>26</v>
      </c>
      <c r="K581">
        <v>580</v>
      </c>
      <c r="L581" s="1" t="s">
        <v>44</v>
      </c>
      <c r="M581" s="1">
        <f>SUMIF('cocina'!A:A,sala[[#This Row],[Número de Orden]],'cocina'!K:K)</f>
        <v>33</v>
      </c>
      <c r="N581" s="2">
        <f>sala[[#This Row],[Hora de Salida]]</f>
        <v>45022.054166666669</v>
      </c>
      <c r="O581" s="3">
        <f>IF(sala[[#This Row],[Estado de la Mesa]]="Ocupada",sala[[#This Row],[Hora de Salida]]-sala[[#This Row],[Hora de Llegada]]+15/(24*60),sala[[#This Row],[Hora de Salida]]-sala[[#This Row],[Hora de Llegada]])</f>
        <v>5.0000000002910383E-2</v>
      </c>
      <c r="P581" s="3">
        <f>SUMIF('cocina'!A:A,sala[[#This Row],[Número de Orden]],'cocina'!H:H)/(24*60)</f>
        <v>2.0833333333333332E-2</v>
      </c>
      <c r="Q581" s="3">
        <f>IF((sala[[#This Row],[Tiempo de Permanencia]]-sala[[#This Row],[Tiempo de Preparación]])&gt;0,sala[[#This Row],[Tiempo de Permanencia]]-sala[[#This Row],[Tiempo de Preparación]],0)</f>
        <v>2.9166666669577051E-2</v>
      </c>
      <c r="R581" s="10">
        <f>IF(sala[[#This Row],[Tiempo de degustación]]&gt;0,1,0)</f>
        <v>1</v>
      </c>
      <c r="S581" s="1" t="str">
        <f>WEEKDAY(sala[[#This Row],[Fecha de Factura]],11)&amp;". "&amp;TEXT(sala[[#This Row],[Fecha de Factura]],"dddd")</f>
        <v>4. jueves</v>
      </c>
      <c r="T581" s="4">
        <f>SUMIF('cocina'!A:A,sala[[#This Row],[Número de Orden]],'cocina'!G:G)</f>
        <v>1</v>
      </c>
      <c r="U581" s="4">
        <f>sala[[#This Row],[Tiempo de Preparación]]*24</f>
        <v>0.5</v>
      </c>
      <c r="V581">
        <f>sala[[#This Row],[Cobrada]]*sala[[#This Row],[Monto Total de la Cuenta]]</f>
        <v>33</v>
      </c>
      <c r="W581" s="4">
        <f>sala[[#This Row],[Tiempo de Permanencia]]*24</f>
        <v>1.2000000000698492</v>
      </c>
    </row>
    <row r="582" spans="1:23" x14ac:dyDescent="0.25">
      <c r="A582">
        <v>18</v>
      </c>
      <c r="B582" s="1" t="s">
        <v>147</v>
      </c>
      <c r="C582">
        <v>5</v>
      </c>
      <c r="D582" s="2">
        <v>45022.147916666669</v>
      </c>
      <c r="E582" s="2">
        <v>45022.213888888888</v>
      </c>
      <c r="F582" s="1" t="s">
        <v>32</v>
      </c>
      <c r="G582" s="1" t="s">
        <v>14</v>
      </c>
      <c r="H582" s="1" t="s">
        <v>25</v>
      </c>
      <c r="I582">
        <v>13.27</v>
      </c>
      <c r="J582" s="1" t="s">
        <v>38</v>
      </c>
      <c r="K582">
        <v>581</v>
      </c>
      <c r="L582" s="1" t="s">
        <v>33</v>
      </c>
      <c r="M582" s="1">
        <f>SUMIF('cocina'!A:A,sala[[#This Row],[Número de Orden]],'cocina'!K:K)</f>
        <v>123</v>
      </c>
      <c r="N582" s="2">
        <f>sala[[#This Row],[Hora de Salida]]</f>
        <v>45022.213888888888</v>
      </c>
      <c r="O582" s="3">
        <f>IF(sala[[#This Row],[Estado de la Mesa]]="Ocupada",sala[[#This Row],[Hora de Salida]]-sala[[#This Row],[Hora de Llegada]]+15/(24*60),sala[[#This Row],[Hora de Salida]]-sala[[#This Row],[Hora de Llegada]])</f>
        <v>7.6388888885655135E-2</v>
      </c>
      <c r="P582" s="3">
        <f>SUMIF('cocina'!A:A,sala[[#This Row],[Número de Orden]],'cocina'!H:H)/(24*60)</f>
        <v>3.8194444444444448E-2</v>
      </c>
      <c r="Q582" s="3">
        <f>IF((sala[[#This Row],[Tiempo de Permanencia]]-sala[[#This Row],[Tiempo de Preparación]])&gt;0,sala[[#This Row],[Tiempo de Permanencia]]-sala[[#This Row],[Tiempo de Preparación]],0)</f>
        <v>3.8194444441210687E-2</v>
      </c>
      <c r="R582" s="10">
        <f>IF(sala[[#This Row],[Tiempo de degustación]]&gt;0,1,0)</f>
        <v>1</v>
      </c>
      <c r="S582" s="1" t="str">
        <f>WEEKDAY(sala[[#This Row],[Fecha de Factura]],11)&amp;". "&amp;TEXT(sala[[#This Row],[Fecha de Factura]],"dddd")</f>
        <v>4. jueves</v>
      </c>
      <c r="T582" s="4">
        <f>SUMIF('cocina'!A:A,sala[[#This Row],[Número de Orden]],'cocina'!G:G)</f>
        <v>4</v>
      </c>
      <c r="U582" s="4">
        <f>sala[[#This Row],[Tiempo de Preparación]]*24</f>
        <v>0.91666666666666674</v>
      </c>
      <c r="V582">
        <f>sala[[#This Row],[Cobrada]]*sala[[#This Row],[Monto Total de la Cuenta]]</f>
        <v>123</v>
      </c>
      <c r="W582" s="4">
        <f>sala[[#This Row],[Tiempo de Permanencia]]*24</f>
        <v>1.8333333332557231</v>
      </c>
    </row>
    <row r="583" spans="1:23" x14ac:dyDescent="0.25">
      <c r="A583">
        <v>3</v>
      </c>
      <c r="B583" s="1" t="s">
        <v>511</v>
      </c>
      <c r="C583">
        <v>1</v>
      </c>
      <c r="D583" s="2">
        <v>45022.158333333333</v>
      </c>
      <c r="E583" s="2">
        <v>45022.214583333334</v>
      </c>
      <c r="F583" s="1" t="s">
        <v>24</v>
      </c>
      <c r="G583" s="1" t="s">
        <v>14</v>
      </c>
      <c r="H583" s="1" t="s">
        <v>25</v>
      </c>
      <c r="I583">
        <v>20.23</v>
      </c>
      <c r="J583" s="1" t="s">
        <v>16</v>
      </c>
      <c r="K583">
        <v>582</v>
      </c>
      <c r="L583" s="1" t="s">
        <v>44</v>
      </c>
      <c r="M583" s="1">
        <f>SUMIF('cocina'!A:A,sala[[#This Row],[Número de Orden]],'cocina'!K:K)</f>
        <v>54</v>
      </c>
      <c r="N583" s="2">
        <f>sala[[#This Row],[Hora de Salida]]</f>
        <v>45022.214583333334</v>
      </c>
      <c r="O583" s="3">
        <f>IF(sala[[#This Row],[Estado de la Mesa]]="Ocupada",sala[[#This Row],[Hora de Salida]]-sala[[#This Row],[Hora de Llegada]]+15/(24*60),sala[[#This Row],[Hora de Salida]]-sala[[#This Row],[Hora de Llegada]])</f>
        <v>5.6250000001455192E-2</v>
      </c>
      <c r="P583" s="3">
        <f>SUMIF('cocina'!A:A,sala[[#This Row],[Número de Orden]],'cocina'!H:H)/(24*60)</f>
        <v>2.9166666666666667E-2</v>
      </c>
      <c r="Q583" s="3">
        <f>IF((sala[[#This Row],[Tiempo de Permanencia]]-sala[[#This Row],[Tiempo de Preparación]])&gt;0,sala[[#This Row],[Tiempo de Permanencia]]-sala[[#This Row],[Tiempo de Preparación]],0)</f>
        <v>2.7083333334788524E-2</v>
      </c>
      <c r="R583" s="10">
        <f>IF(sala[[#This Row],[Tiempo de degustación]]&gt;0,1,0)</f>
        <v>1</v>
      </c>
      <c r="S583" s="1" t="str">
        <f>WEEKDAY(sala[[#This Row],[Fecha de Factura]],11)&amp;". "&amp;TEXT(sala[[#This Row],[Fecha de Factura]],"dddd")</f>
        <v>4. jueves</v>
      </c>
      <c r="T583" s="4">
        <f>SUMIF('cocina'!A:A,sala[[#This Row],[Número de Orden]],'cocina'!G:G)</f>
        <v>2</v>
      </c>
      <c r="U583" s="4">
        <f>sala[[#This Row],[Tiempo de Preparación]]*24</f>
        <v>0.7</v>
      </c>
      <c r="V583">
        <f>sala[[#This Row],[Cobrada]]*sala[[#This Row],[Monto Total de la Cuenta]]</f>
        <v>54</v>
      </c>
      <c r="W583" s="4">
        <f>sala[[#This Row],[Tiempo de Permanencia]]*24</f>
        <v>1.3500000000349246</v>
      </c>
    </row>
    <row r="584" spans="1:23" x14ac:dyDescent="0.25">
      <c r="A584">
        <v>9</v>
      </c>
      <c r="B584" s="1" t="s">
        <v>289</v>
      </c>
      <c r="C584">
        <v>2</v>
      </c>
      <c r="D584" s="2">
        <v>45022.070138888892</v>
      </c>
      <c r="E584" s="2">
        <v>45022.148611111108</v>
      </c>
      <c r="F584" s="1" t="s">
        <v>24</v>
      </c>
      <c r="G584" s="1" t="s">
        <v>35</v>
      </c>
      <c r="H584" s="1" t="s">
        <v>15</v>
      </c>
      <c r="I584">
        <v>35.99</v>
      </c>
      <c r="J584" s="1" t="s">
        <v>26</v>
      </c>
      <c r="K584">
        <v>583</v>
      </c>
      <c r="L584" s="1" t="s">
        <v>27</v>
      </c>
      <c r="M584" s="1">
        <f>SUMIF('cocina'!A:A,sala[[#This Row],[Número de Orden]],'cocina'!K:K)</f>
        <v>243</v>
      </c>
      <c r="N584" s="2">
        <f>sala[[#This Row],[Hora de Salida]]</f>
        <v>45022.148611111108</v>
      </c>
      <c r="O584" s="3">
        <f>IF(sala[[#This Row],[Estado de la Mesa]]="Ocupada",sala[[#This Row],[Hora de Salida]]-sala[[#This Row],[Hora de Llegada]]+15/(24*60),sala[[#This Row],[Hora de Salida]]-sala[[#This Row],[Hora de Llegada]])</f>
        <v>7.847222221607808E-2</v>
      </c>
      <c r="P584" s="3">
        <f>SUMIF('cocina'!A:A,sala[[#This Row],[Número de Orden]],'cocina'!H:H)/(24*60)</f>
        <v>7.2916666666666671E-2</v>
      </c>
      <c r="Q584" s="3">
        <f>IF((sala[[#This Row],[Tiempo de Permanencia]]-sala[[#This Row],[Tiempo de Preparación]])&gt;0,sala[[#This Row],[Tiempo de Permanencia]]-sala[[#This Row],[Tiempo de Preparación]],0)</f>
        <v>5.5555555494114089E-3</v>
      </c>
      <c r="R584" s="10">
        <f>IF(sala[[#This Row],[Tiempo de degustación]]&gt;0,1,0)</f>
        <v>1</v>
      </c>
      <c r="S584" s="1" t="str">
        <f>WEEKDAY(sala[[#This Row],[Fecha de Factura]],11)&amp;". "&amp;TEXT(sala[[#This Row],[Fecha de Factura]],"dddd")</f>
        <v>4. jueves</v>
      </c>
      <c r="T584" s="4">
        <f>SUMIF('cocina'!A:A,sala[[#This Row],[Número de Orden]],'cocina'!G:G)</f>
        <v>9</v>
      </c>
      <c r="U584" s="4">
        <f>sala[[#This Row],[Tiempo de Preparación]]*24</f>
        <v>1.75</v>
      </c>
      <c r="V584">
        <f>sala[[#This Row],[Cobrada]]*sala[[#This Row],[Monto Total de la Cuenta]]</f>
        <v>243</v>
      </c>
      <c r="W584" s="4">
        <f>sala[[#This Row],[Tiempo de Permanencia]]*24</f>
        <v>1.8833333331858739</v>
      </c>
    </row>
    <row r="585" spans="1:23" x14ac:dyDescent="0.25">
      <c r="A585">
        <v>9</v>
      </c>
      <c r="B585" s="1" t="s">
        <v>512</v>
      </c>
      <c r="C585">
        <v>4</v>
      </c>
      <c r="D585" s="2">
        <v>45022.149305555555</v>
      </c>
      <c r="E585" s="2">
        <v>45022.290972222225</v>
      </c>
      <c r="F585" s="1" t="s">
        <v>13</v>
      </c>
      <c r="G585" s="1" t="s">
        <v>14</v>
      </c>
      <c r="H585" s="1" t="s">
        <v>15</v>
      </c>
      <c r="I585">
        <v>36.979999999999997</v>
      </c>
      <c r="J585" s="1" t="s">
        <v>16</v>
      </c>
      <c r="K585">
        <v>584</v>
      </c>
      <c r="L585" s="1" t="s">
        <v>57</v>
      </c>
      <c r="M585" s="1">
        <f>SUMIF('cocina'!A:A,sala[[#This Row],[Número de Orden]],'cocina'!K:K)</f>
        <v>139</v>
      </c>
      <c r="N585" s="2">
        <f>sala[[#This Row],[Hora de Salida]]</f>
        <v>45022.290972222225</v>
      </c>
      <c r="O585" s="3">
        <f>IF(sala[[#This Row],[Estado de la Mesa]]="Ocupada",sala[[#This Row],[Hora de Salida]]-sala[[#This Row],[Hora de Llegada]]+15/(24*60),sala[[#This Row],[Hora de Salida]]-sala[[#This Row],[Hora de Llegada]])</f>
        <v>0.14166666667006211</v>
      </c>
      <c r="P585" s="3">
        <f>SUMIF('cocina'!A:A,sala[[#This Row],[Número de Orden]],'cocina'!H:H)/(24*60)</f>
        <v>7.9166666666666663E-2</v>
      </c>
      <c r="Q585" s="3">
        <f>IF((sala[[#This Row],[Tiempo de Permanencia]]-sala[[#This Row],[Tiempo de Preparación]])&gt;0,sala[[#This Row],[Tiempo de Permanencia]]-sala[[#This Row],[Tiempo de Preparación]],0)</f>
        <v>6.2500000003395451E-2</v>
      </c>
      <c r="R585" s="10">
        <f>IF(sala[[#This Row],[Tiempo de degustación]]&gt;0,1,0)</f>
        <v>1</v>
      </c>
      <c r="S585" s="1" t="str">
        <f>WEEKDAY(sala[[#This Row],[Fecha de Factura]],11)&amp;". "&amp;TEXT(sala[[#This Row],[Fecha de Factura]],"dddd")</f>
        <v>4. jueves</v>
      </c>
      <c r="T585" s="4">
        <f>SUMIF('cocina'!A:A,sala[[#This Row],[Número de Orden]],'cocina'!G:G)</f>
        <v>5</v>
      </c>
      <c r="U585" s="4">
        <f>sala[[#This Row],[Tiempo de Preparación]]*24</f>
        <v>1.9</v>
      </c>
      <c r="V585">
        <f>sala[[#This Row],[Cobrada]]*sala[[#This Row],[Monto Total de la Cuenta]]</f>
        <v>139</v>
      </c>
      <c r="W585" s="4">
        <f>sala[[#This Row],[Tiempo de Permanencia]]*24</f>
        <v>3.4000000000814907</v>
      </c>
    </row>
    <row r="586" spans="1:23" x14ac:dyDescent="0.25">
      <c r="A586">
        <v>3</v>
      </c>
      <c r="B586" s="1" t="s">
        <v>444</v>
      </c>
      <c r="C586">
        <v>5</v>
      </c>
      <c r="D586" s="2">
        <v>45022.057638888888</v>
      </c>
      <c r="E586" s="2">
        <v>45022.109027777777</v>
      </c>
      <c r="F586" s="1" t="s">
        <v>13</v>
      </c>
      <c r="G586" s="1" t="s">
        <v>20</v>
      </c>
      <c r="H586" s="1" t="s">
        <v>25</v>
      </c>
      <c r="I586">
        <v>10.07</v>
      </c>
      <c r="J586" s="1" t="s">
        <v>26</v>
      </c>
      <c r="K586">
        <v>585</v>
      </c>
      <c r="L586" s="1" t="s">
        <v>54</v>
      </c>
      <c r="M586" s="1">
        <f>SUMIF('cocina'!A:A,sala[[#This Row],[Número de Orden]],'cocina'!K:K)</f>
        <v>128</v>
      </c>
      <c r="N586" s="2">
        <f>sala[[#This Row],[Hora de Salida]]</f>
        <v>45022.109027777777</v>
      </c>
      <c r="O586" s="3">
        <f>IF(sala[[#This Row],[Estado de la Mesa]]="Ocupada",sala[[#This Row],[Hora de Salida]]-sala[[#This Row],[Hora de Llegada]]+15/(24*60),sala[[#This Row],[Hora de Salida]]-sala[[#This Row],[Hora de Llegada]])</f>
        <v>5.1388888889050577E-2</v>
      </c>
      <c r="P586" s="3">
        <f>SUMIF('cocina'!A:A,sala[[#This Row],[Número de Orden]],'cocina'!H:H)/(24*60)</f>
        <v>6.5972222222222224E-2</v>
      </c>
      <c r="Q586" s="3">
        <f>IF((sala[[#This Row],[Tiempo de Permanencia]]-sala[[#This Row],[Tiempo de Preparación]])&gt;0,sala[[#This Row],[Tiempo de Permanencia]]-sala[[#This Row],[Tiempo de Preparación]],0)</f>
        <v>0</v>
      </c>
      <c r="R586" s="10">
        <f>IF(sala[[#This Row],[Tiempo de degustación]]&gt;0,1,0)</f>
        <v>0</v>
      </c>
      <c r="S586" s="1" t="str">
        <f>WEEKDAY(sala[[#This Row],[Fecha de Factura]],11)&amp;". "&amp;TEXT(sala[[#This Row],[Fecha de Factura]],"dddd")</f>
        <v>4. jueves</v>
      </c>
      <c r="T586" s="4">
        <f>SUMIF('cocina'!A:A,sala[[#This Row],[Número de Orden]],'cocina'!G:G)</f>
        <v>5</v>
      </c>
      <c r="U586" s="4">
        <f>sala[[#This Row],[Tiempo de Preparación]]*24</f>
        <v>1.5833333333333335</v>
      </c>
      <c r="V586">
        <f>sala[[#This Row],[Cobrada]]*sala[[#This Row],[Monto Total de la Cuenta]]</f>
        <v>0</v>
      </c>
      <c r="W586" s="4">
        <f>sala[[#This Row],[Tiempo de Permanencia]]*24</f>
        <v>1.2333333333372138</v>
      </c>
    </row>
    <row r="587" spans="1:23" x14ac:dyDescent="0.25">
      <c r="A587">
        <v>17</v>
      </c>
      <c r="B587" s="1" t="s">
        <v>513</v>
      </c>
      <c r="C587">
        <v>5</v>
      </c>
      <c r="D587" s="2">
        <v>45022.030555555553</v>
      </c>
      <c r="E587" s="2">
        <v>45022.163194444445</v>
      </c>
      <c r="F587" s="1" t="s">
        <v>13</v>
      </c>
      <c r="G587" s="1" t="s">
        <v>35</v>
      </c>
      <c r="H587" s="1" t="s">
        <v>21</v>
      </c>
      <c r="I587">
        <v>32.79</v>
      </c>
      <c r="J587" s="1" t="s">
        <v>38</v>
      </c>
      <c r="K587">
        <v>586</v>
      </c>
      <c r="L587" s="1" t="s">
        <v>39</v>
      </c>
      <c r="M587" s="1">
        <f>SUMIF('cocina'!A:A,sala[[#This Row],[Número de Orden]],'cocina'!K:K)</f>
        <v>171</v>
      </c>
      <c r="N587" s="2">
        <f>sala[[#This Row],[Hora de Salida]]</f>
        <v>45022.163194444445</v>
      </c>
      <c r="O587" s="3">
        <f>IF(sala[[#This Row],[Estado de la Mesa]]="Ocupada",sala[[#This Row],[Hora de Salida]]-sala[[#This Row],[Hora de Llegada]]+15/(24*60),sala[[#This Row],[Hora de Salida]]-sala[[#This Row],[Hora de Llegada]])</f>
        <v>0.14305555555862762</v>
      </c>
      <c r="P587" s="3">
        <f>SUMIF('cocina'!A:A,sala[[#This Row],[Número de Orden]],'cocina'!H:H)/(24*60)</f>
        <v>6.3888888888888884E-2</v>
      </c>
      <c r="Q587" s="3">
        <f>IF((sala[[#This Row],[Tiempo de Permanencia]]-sala[[#This Row],[Tiempo de Preparación]])&gt;0,sala[[#This Row],[Tiempo de Permanencia]]-sala[[#This Row],[Tiempo de Preparación]],0)</f>
        <v>7.9166666669738733E-2</v>
      </c>
      <c r="R587" s="10">
        <f>IF(sala[[#This Row],[Tiempo de degustación]]&gt;0,1,0)</f>
        <v>1</v>
      </c>
      <c r="S587" s="1" t="str">
        <f>WEEKDAY(sala[[#This Row],[Fecha de Factura]],11)&amp;". "&amp;TEXT(sala[[#This Row],[Fecha de Factura]],"dddd")</f>
        <v>4. jueves</v>
      </c>
      <c r="T587" s="4">
        <f>SUMIF('cocina'!A:A,sala[[#This Row],[Número de Orden]],'cocina'!G:G)</f>
        <v>6</v>
      </c>
      <c r="U587" s="4">
        <f>sala[[#This Row],[Tiempo de Preparación]]*24</f>
        <v>1.5333333333333332</v>
      </c>
      <c r="V587">
        <f>sala[[#This Row],[Cobrada]]*sala[[#This Row],[Monto Total de la Cuenta]]</f>
        <v>171</v>
      </c>
      <c r="W587" s="4">
        <f>sala[[#This Row],[Tiempo de Permanencia]]*24</f>
        <v>3.433333333407063</v>
      </c>
    </row>
    <row r="588" spans="1:23" x14ac:dyDescent="0.25">
      <c r="A588">
        <v>7</v>
      </c>
      <c r="B588" s="1" t="s">
        <v>514</v>
      </c>
      <c r="C588">
        <v>4</v>
      </c>
      <c r="D588" s="2">
        <v>45022.151388888888</v>
      </c>
      <c r="E588" s="2">
        <v>45022.195833333331</v>
      </c>
      <c r="F588" s="1" t="s">
        <v>13</v>
      </c>
      <c r="G588" s="1" t="s">
        <v>20</v>
      </c>
      <c r="H588" s="1" t="s">
        <v>25</v>
      </c>
      <c r="I588">
        <v>35.03</v>
      </c>
      <c r="J588" s="1" t="s">
        <v>38</v>
      </c>
      <c r="K588">
        <v>587</v>
      </c>
      <c r="L588" s="1" t="s">
        <v>44</v>
      </c>
      <c r="M588" s="1">
        <f>SUMIF('cocina'!A:A,sala[[#This Row],[Número de Orden]],'cocina'!K:K)</f>
        <v>48</v>
      </c>
      <c r="N588" s="2">
        <f>sala[[#This Row],[Hora de Salida]]</f>
        <v>45022.195833333331</v>
      </c>
      <c r="O588" s="3">
        <f>IF(sala[[#This Row],[Estado de la Mesa]]="Ocupada",sala[[#This Row],[Hora de Salida]]-sala[[#This Row],[Hora de Llegada]]+15/(24*60),sala[[#This Row],[Hora de Salida]]-sala[[#This Row],[Hora de Llegada]])</f>
        <v>5.4861111110464357E-2</v>
      </c>
      <c r="P588" s="3">
        <f>SUMIF('cocina'!A:A,sala[[#This Row],[Número de Orden]],'cocina'!H:H)/(24*60)</f>
        <v>2.9861111111111113E-2</v>
      </c>
      <c r="Q588" s="3">
        <f>IF((sala[[#This Row],[Tiempo de Permanencia]]-sala[[#This Row],[Tiempo de Preparación]])&gt;0,sala[[#This Row],[Tiempo de Permanencia]]-sala[[#This Row],[Tiempo de Preparación]],0)</f>
        <v>2.4999999999353244E-2</v>
      </c>
      <c r="R588" s="10">
        <f>IF(sala[[#This Row],[Tiempo de degustación]]&gt;0,1,0)</f>
        <v>1</v>
      </c>
      <c r="S588" s="1" t="str">
        <f>WEEKDAY(sala[[#This Row],[Fecha de Factura]],11)&amp;". "&amp;TEXT(sala[[#This Row],[Fecha de Factura]],"dddd")</f>
        <v>4. jueves</v>
      </c>
      <c r="T588" s="4">
        <f>SUMIF('cocina'!A:A,sala[[#This Row],[Número de Orden]],'cocina'!G:G)</f>
        <v>2</v>
      </c>
      <c r="U588" s="4">
        <f>sala[[#This Row],[Tiempo de Preparación]]*24</f>
        <v>0.71666666666666667</v>
      </c>
      <c r="V588">
        <f>sala[[#This Row],[Cobrada]]*sala[[#This Row],[Monto Total de la Cuenta]]</f>
        <v>48</v>
      </c>
      <c r="W588" s="4">
        <f>sala[[#This Row],[Tiempo de Permanencia]]*24</f>
        <v>1.3166666666511446</v>
      </c>
    </row>
    <row r="589" spans="1:23" x14ac:dyDescent="0.25">
      <c r="A589">
        <v>15</v>
      </c>
      <c r="B589" s="1" t="s">
        <v>498</v>
      </c>
      <c r="C589">
        <v>2</v>
      </c>
      <c r="D589" s="2">
        <v>45022.097222222219</v>
      </c>
      <c r="E589" s="2">
        <v>45022.248611111114</v>
      </c>
      <c r="F589" s="1" t="s">
        <v>13</v>
      </c>
      <c r="G589" s="1" t="s">
        <v>35</v>
      </c>
      <c r="H589" s="1" t="s">
        <v>21</v>
      </c>
      <c r="I589">
        <v>33.93</v>
      </c>
      <c r="J589" s="1" t="s">
        <v>26</v>
      </c>
      <c r="K589">
        <v>588</v>
      </c>
      <c r="L589" s="1" t="s">
        <v>30</v>
      </c>
      <c r="M589" s="1">
        <f>SUMIF('cocina'!A:A,sala[[#This Row],[Número de Orden]],'cocina'!K:K)</f>
        <v>101</v>
      </c>
      <c r="N589" s="2">
        <f>sala[[#This Row],[Hora de Salida]]</f>
        <v>45022.248611111114</v>
      </c>
      <c r="O589" s="3">
        <f>IF(sala[[#This Row],[Estado de la Mesa]]="Ocupada",sala[[#This Row],[Hora de Salida]]-sala[[#This Row],[Hora de Llegada]]+15/(24*60),sala[[#This Row],[Hora de Salida]]-sala[[#This Row],[Hora de Llegada]])</f>
        <v>0.15138888889487134</v>
      </c>
      <c r="P589" s="3">
        <f>SUMIF('cocina'!A:A,sala[[#This Row],[Número de Orden]],'cocina'!H:H)/(24*60)</f>
        <v>2.5694444444444443E-2</v>
      </c>
      <c r="Q589" s="3">
        <f>IF((sala[[#This Row],[Tiempo de Permanencia]]-sala[[#This Row],[Tiempo de Preparación]])&gt;0,sala[[#This Row],[Tiempo de Permanencia]]-sala[[#This Row],[Tiempo de Preparación]],0)</f>
        <v>0.12569444445042691</v>
      </c>
      <c r="R589" s="10">
        <f>IF(sala[[#This Row],[Tiempo de degustación]]&gt;0,1,0)</f>
        <v>1</v>
      </c>
      <c r="S589" s="1" t="str">
        <f>WEEKDAY(sala[[#This Row],[Fecha de Factura]],11)&amp;". "&amp;TEXT(sala[[#This Row],[Fecha de Factura]],"dddd")</f>
        <v>4. jueves</v>
      </c>
      <c r="T589" s="4">
        <f>SUMIF('cocina'!A:A,sala[[#This Row],[Número de Orden]],'cocina'!G:G)</f>
        <v>4</v>
      </c>
      <c r="U589" s="4">
        <f>sala[[#This Row],[Tiempo de Preparación]]*24</f>
        <v>0.6166666666666667</v>
      </c>
      <c r="V589">
        <f>sala[[#This Row],[Cobrada]]*sala[[#This Row],[Monto Total de la Cuenta]]</f>
        <v>101</v>
      </c>
      <c r="W589" s="4">
        <f>sala[[#This Row],[Tiempo de Permanencia]]*24</f>
        <v>3.6333333334769122</v>
      </c>
    </row>
    <row r="590" spans="1:23" x14ac:dyDescent="0.25">
      <c r="A590">
        <v>10</v>
      </c>
      <c r="B590" s="1" t="s">
        <v>515</v>
      </c>
      <c r="C590">
        <v>4</v>
      </c>
      <c r="D590" s="2">
        <v>45022.134722222225</v>
      </c>
      <c r="E590" s="2">
        <v>45022.247916666667</v>
      </c>
      <c r="F590" s="1" t="s">
        <v>32</v>
      </c>
      <c r="G590" s="1" t="s">
        <v>14</v>
      </c>
      <c r="H590" s="1" t="s">
        <v>15</v>
      </c>
      <c r="I590">
        <v>28.96</v>
      </c>
      <c r="J590" s="1" t="s">
        <v>26</v>
      </c>
      <c r="K590">
        <v>589</v>
      </c>
      <c r="L590" s="1" t="s">
        <v>44</v>
      </c>
      <c r="M590" s="1">
        <f>SUMIF('cocina'!A:A,sala[[#This Row],[Número de Orden]],'cocina'!K:K)</f>
        <v>284</v>
      </c>
      <c r="N590" s="2">
        <f>sala[[#This Row],[Hora de Salida]]</f>
        <v>45022.247916666667</v>
      </c>
      <c r="O590" s="3">
        <f>IF(sala[[#This Row],[Estado de la Mesa]]="Ocupada",sala[[#This Row],[Hora de Salida]]-sala[[#This Row],[Hora de Llegada]]+15/(24*60),sala[[#This Row],[Hora de Salida]]-sala[[#This Row],[Hora de Llegada]])</f>
        <v>0.1131944444423425</v>
      </c>
      <c r="P590" s="3">
        <f>SUMIF('cocina'!A:A,sala[[#This Row],[Número de Orden]],'cocina'!H:H)/(24*60)</f>
        <v>8.3333333333333329E-2</v>
      </c>
      <c r="Q590" s="3">
        <f>IF((sala[[#This Row],[Tiempo de Permanencia]]-sala[[#This Row],[Tiempo de Preparación]])&gt;0,sala[[#This Row],[Tiempo de Permanencia]]-sala[[#This Row],[Tiempo de Preparación]],0)</f>
        <v>2.9861111109009172E-2</v>
      </c>
      <c r="R590" s="10">
        <f>IF(sala[[#This Row],[Tiempo de degustación]]&gt;0,1,0)</f>
        <v>1</v>
      </c>
      <c r="S590" s="1" t="str">
        <f>WEEKDAY(sala[[#This Row],[Fecha de Factura]],11)&amp;". "&amp;TEXT(sala[[#This Row],[Fecha de Factura]],"dddd")</f>
        <v>4. jueves</v>
      </c>
      <c r="T590" s="4">
        <f>SUMIF('cocina'!A:A,sala[[#This Row],[Número de Orden]],'cocina'!G:G)</f>
        <v>10</v>
      </c>
      <c r="U590" s="4">
        <f>sala[[#This Row],[Tiempo de Preparación]]*24</f>
        <v>2</v>
      </c>
      <c r="V590">
        <f>sala[[#This Row],[Cobrada]]*sala[[#This Row],[Monto Total de la Cuenta]]</f>
        <v>284</v>
      </c>
      <c r="W590" s="4">
        <f>sala[[#This Row],[Tiempo de Permanencia]]*24</f>
        <v>2.71666666661622</v>
      </c>
    </row>
    <row r="591" spans="1:23" x14ac:dyDescent="0.25">
      <c r="A591">
        <v>3</v>
      </c>
      <c r="B591" s="1" t="s">
        <v>256</v>
      </c>
      <c r="C591">
        <v>6</v>
      </c>
      <c r="D591" s="2">
        <v>45022.114583333336</v>
      </c>
      <c r="E591" s="2">
        <v>45022.185416666667</v>
      </c>
      <c r="F591" s="1" t="s">
        <v>24</v>
      </c>
      <c r="G591" s="1" t="s">
        <v>20</v>
      </c>
      <c r="H591" s="1" t="s">
        <v>25</v>
      </c>
      <c r="I591">
        <v>40.94</v>
      </c>
      <c r="J591" s="1" t="s">
        <v>38</v>
      </c>
      <c r="K591">
        <v>590</v>
      </c>
      <c r="L591" s="1" t="s">
        <v>39</v>
      </c>
      <c r="M591" s="1">
        <f>SUMIF('cocina'!A:A,sala[[#This Row],[Número de Orden]],'cocina'!K:K)</f>
        <v>122</v>
      </c>
      <c r="N591" s="2">
        <f>sala[[#This Row],[Hora de Salida]]</f>
        <v>45022.185416666667</v>
      </c>
      <c r="O591" s="3">
        <f>IF(sala[[#This Row],[Estado de la Mesa]]="Ocupada",sala[[#This Row],[Hora de Salida]]-sala[[#This Row],[Hora de Llegada]]+15/(24*60),sala[[#This Row],[Hora de Salida]]-sala[[#This Row],[Hora de Llegada]])</f>
        <v>8.1249999998059749E-2</v>
      </c>
      <c r="P591" s="3">
        <f>SUMIF('cocina'!A:A,sala[[#This Row],[Número de Orden]],'cocina'!H:H)/(24*60)</f>
        <v>4.4444444444444446E-2</v>
      </c>
      <c r="Q591" s="3">
        <f>IF((sala[[#This Row],[Tiempo de Permanencia]]-sala[[#This Row],[Tiempo de Preparación]])&gt;0,sala[[#This Row],[Tiempo de Permanencia]]-sala[[#This Row],[Tiempo de Preparación]],0)</f>
        <v>3.6805555553615303E-2</v>
      </c>
      <c r="R591" s="10">
        <f>IF(sala[[#This Row],[Tiempo de degustación]]&gt;0,1,0)</f>
        <v>1</v>
      </c>
      <c r="S591" s="1" t="str">
        <f>WEEKDAY(sala[[#This Row],[Fecha de Factura]],11)&amp;". "&amp;TEXT(sala[[#This Row],[Fecha de Factura]],"dddd")</f>
        <v>4. jueves</v>
      </c>
      <c r="T591" s="4">
        <f>SUMIF('cocina'!A:A,sala[[#This Row],[Número de Orden]],'cocina'!G:G)</f>
        <v>4</v>
      </c>
      <c r="U591" s="4">
        <f>sala[[#This Row],[Tiempo de Preparación]]*24</f>
        <v>1.0666666666666667</v>
      </c>
      <c r="V591">
        <f>sala[[#This Row],[Cobrada]]*sala[[#This Row],[Monto Total de la Cuenta]]</f>
        <v>122</v>
      </c>
      <c r="W591" s="4">
        <f>sala[[#This Row],[Tiempo de Permanencia]]*24</f>
        <v>1.9499999999534339</v>
      </c>
    </row>
    <row r="592" spans="1:23" x14ac:dyDescent="0.25">
      <c r="A592">
        <v>11</v>
      </c>
      <c r="B592" s="1" t="s">
        <v>516</v>
      </c>
      <c r="C592">
        <v>6</v>
      </c>
      <c r="D592" s="2">
        <v>45022.155555555553</v>
      </c>
      <c r="E592" s="2">
        <v>45022.263194444444</v>
      </c>
      <c r="F592" s="1" t="s">
        <v>13</v>
      </c>
      <c r="G592" s="1" t="s">
        <v>20</v>
      </c>
      <c r="H592" s="1" t="s">
        <v>25</v>
      </c>
      <c r="I592">
        <v>44.33</v>
      </c>
      <c r="J592" s="1" t="s">
        <v>26</v>
      </c>
      <c r="K592">
        <v>591</v>
      </c>
      <c r="L592" s="1" t="s">
        <v>42</v>
      </c>
      <c r="M592" s="1">
        <f>SUMIF('cocina'!A:A,sala[[#This Row],[Número de Orden]],'cocina'!K:K)</f>
        <v>120</v>
      </c>
      <c r="N592" s="2">
        <f>sala[[#This Row],[Hora de Salida]]</f>
        <v>45022.263194444444</v>
      </c>
      <c r="O592" s="3">
        <f>IF(sala[[#This Row],[Estado de la Mesa]]="Ocupada",sala[[#This Row],[Hora de Salida]]-sala[[#This Row],[Hora de Llegada]]+15/(24*60),sala[[#This Row],[Hora de Salida]]-sala[[#This Row],[Hora de Llegada]])</f>
        <v>0.10763888889050577</v>
      </c>
      <c r="P592" s="3">
        <f>SUMIF('cocina'!A:A,sala[[#This Row],[Número de Orden]],'cocina'!H:H)/(24*60)</f>
        <v>3.5416666666666666E-2</v>
      </c>
      <c r="Q592" s="3">
        <f>IF((sala[[#This Row],[Tiempo de Permanencia]]-sala[[#This Row],[Tiempo de Preparación]])&gt;0,sala[[#This Row],[Tiempo de Permanencia]]-sala[[#This Row],[Tiempo de Preparación]],0)</f>
        <v>7.2222222223839103E-2</v>
      </c>
      <c r="R592" s="10">
        <f>IF(sala[[#This Row],[Tiempo de degustación]]&gt;0,1,0)</f>
        <v>1</v>
      </c>
      <c r="S592" s="1" t="str">
        <f>WEEKDAY(sala[[#This Row],[Fecha de Factura]],11)&amp;". "&amp;TEXT(sala[[#This Row],[Fecha de Factura]],"dddd")</f>
        <v>4. jueves</v>
      </c>
      <c r="T592" s="4">
        <f>SUMIF('cocina'!A:A,sala[[#This Row],[Número de Orden]],'cocina'!G:G)</f>
        <v>3</v>
      </c>
      <c r="U592" s="4">
        <f>sala[[#This Row],[Tiempo de Preparación]]*24</f>
        <v>0.85</v>
      </c>
      <c r="V592">
        <f>sala[[#This Row],[Cobrada]]*sala[[#This Row],[Monto Total de la Cuenta]]</f>
        <v>120</v>
      </c>
      <c r="W592" s="4">
        <f>sala[[#This Row],[Tiempo de Permanencia]]*24</f>
        <v>2.5833333333721384</v>
      </c>
    </row>
    <row r="593" spans="1:23" x14ac:dyDescent="0.25">
      <c r="A593">
        <v>5</v>
      </c>
      <c r="B593" s="1" t="s">
        <v>517</v>
      </c>
      <c r="C593">
        <v>1</v>
      </c>
      <c r="D593" s="2">
        <v>45022.033333333333</v>
      </c>
      <c r="E593" s="2">
        <v>45022.111111111109</v>
      </c>
      <c r="F593" s="1" t="s">
        <v>24</v>
      </c>
      <c r="G593" s="1" t="s">
        <v>14</v>
      </c>
      <c r="H593" s="1" t="s">
        <v>25</v>
      </c>
      <c r="I593">
        <v>35.67</v>
      </c>
      <c r="J593" s="1" t="s">
        <v>16</v>
      </c>
      <c r="K593">
        <v>592</v>
      </c>
      <c r="L593" s="1" t="s">
        <v>54</v>
      </c>
      <c r="M593" s="1">
        <f>SUMIF('cocina'!A:A,sala[[#This Row],[Número de Orden]],'cocina'!K:K)</f>
        <v>94</v>
      </c>
      <c r="N593" s="2">
        <f>sala[[#This Row],[Hora de Salida]]</f>
        <v>45022.111111111109</v>
      </c>
      <c r="O593" s="3">
        <f>IF(sala[[#This Row],[Estado de la Mesa]]="Ocupada",sala[[#This Row],[Hora de Salida]]-sala[[#This Row],[Hora de Llegada]]+15/(24*60),sala[[#This Row],[Hora de Salida]]-sala[[#This Row],[Hora de Llegada]])</f>
        <v>7.7777777776645962E-2</v>
      </c>
      <c r="P593" s="3">
        <f>SUMIF('cocina'!A:A,sala[[#This Row],[Número de Orden]],'cocina'!H:H)/(24*60)</f>
        <v>7.013888888888889E-2</v>
      </c>
      <c r="Q593" s="3">
        <f>IF((sala[[#This Row],[Tiempo de Permanencia]]-sala[[#This Row],[Tiempo de Preparación]])&gt;0,sala[[#This Row],[Tiempo de Permanencia]]-sala[[#This Row],[Tiempo de Preparación]],0)</f>
        <v>7.6388888877570726E-3</v>
      </c>
      <c r="R593" s="10">
        <f>IF(sala[[#This Row],[Tiempo de degustación]]&gt;0,1,0)</f>
        <v>1</v>
      </c>
      <c r="S593" s="1" t="str">
        <f>WEEKDAY(sala[[#This Row],[Fecha de Factura]],11)&amp;". "&amp;TEXT(sala[[#This Row],[Fecha de Factura]],"dddd")</f>
        <v>4. jueves</v>
      </c>
      <c r="T593" s="4">
        <f>SUMIF('cocina'!A:A,sala[[#This Row],[Número de Orden]],'cocina'!G:G)</f>
        <v>4</v>
      </c>
      <c r="U593" s="4">
        <f>sala[[#This Row],[Tiempo de Preparación]]*24</f>
        <v>1.6833333333333333</v>
      </c>
      <c r="V593">
        <f>sala[[#This Row],[Cobrada]]*sala[[#This Row],[Monto Total de la Cuenta]]</f>
        <v>94</v>
      </c>
      <c r="W593" s="4">
        <f>sala[[#This Row],[Tiempo de Permanencia]]*24</f>
        <v>1.8666666666395031</v>
      </c>
    </row>
    <row r="594" spans="1:23" x14ac:dyDescent="0.25">
      <c r="A594">
        <v>17</v>
      </c>
      <c r="B594" s="1" t="s">
        <v>518</v>
      </c>
      <c r="C594">
        <v>5</v>
      </c>
      <c r="D594" s="2">
        <v>45022.017361111109</v>
      </c>
      <c r="E594" s="2">
        <v>45022.095138888886</v>
      </c>
      <c r="F594" s="1" t="s">
        <v>32</v>
      </c>
      <c r="G594" s="1" t="s">
        <v>14</v>
      </c>
      <c r="H594" s="1" t="s">
        <v>15</v>
      </c>
      <c r="I594">
        <v>48.8</v>
      </c>
      <c r="J594" s="1" t="s">
        <v>16</v>
      </c>
      <c r="K594">
        <v>593</v>
      </c>
      <c r="L594" s="1" t="s">
        <v>17</v>
      </c>
      <c r="M594" s="1">
        <f>SUMIF('cocina'!A:A,sala[[#This Row],[Número de Orden]],'cocina'!K:K)</f>
        <v>209</v>
      </c>
      <c r="N594" s="2">
        <f>sala[[#This Row],[Hora de Salida]]</f>
        <v>45022.095138888886</v>
      </c>
      <c r="O594" s="3">
        <f>IF(sala[[#This Row],[Estado de la Mesa]]="Ocupada",sala[[#This Row],[Hora de Salida]]-sala[[#This Row],[Hora de Llegada]]+15/(24*60),sala[[#This Row],[Hora de Salida]]-sala[[#This Row],[Hora de Llegada]])</f>
        <v>7.7777777776645962E-2</v>
      </c>
      <c r="P594" s="3">
        <f>SUMIF('cocina'!A:A,sala[[#This Row],[Número de Orden]],'cocina'!H:H)/(24*60)</f>
        <v>3.3333333333333333E-2</v>
      </c>
      <c r="Q594" s="3">
        <f>IF((sala[[#This Row],[Tiempo de Permanencia]]-sala[[#This Row],[Tiempo de Preparación]])&gt;0,sala[[#This Row],[Tiempo de Permanencia]]-sala[[#This Row],[Tiempo de Preparación]],0)</f>
        <v>4.4444444443312629E-2</v>
      </c>
      <c r="R594" s="10">
        <f>IF(sala[[#This Row],[Tiempo de degustación]]&gt;0,1,0)</f>
        <v>1</v>
      </c>
      <c r="S594" s="1" t="str">
        <f>WEEKDAY(sala[[#This Row],[Fecha de Factura]],11)&amp;". "&amp;TEXT(sala[[#This Row],[Fecha de Factura]],"dddd")</f>
        <v>4. jueves</v>
      </c>
      <c r="T594" s="4">
        <f>SUMIF('cocina'!A:A,sala[[#This Row],[Número de Orden]],'cocina'!G:G)</f>
        <v>6</v>
      </c>
      <c r="U594" s="4">
        <f>sala[[#This Row],[Tiempo de Preparación]]*24</f>
        <v>0.8</v>
      </c>
      <c r="V594">
        <f>sala[[#This Row],[Cobrada]]*sala[[#This Row],[Monto Total de la Cuenta]]</f>
        <v>209</v>
      </c>
      <c r="W594" s="4">
        <f>sala[[#This Row],[Tiempo de Permanencia]]*24</f>
        <v>1.8666666666395031</v>
      </c>
    </row>
    <row r="595" spans="1:23" x14ac:dyDescent="0.25">
      <c r="A595">
        <v>17</v>
      </c>
      <c r="B595" s="1" t="s">
        <v>519</v>
      </c>
      <c r="C595">
        <v>1</v>
      </c>
      <c r="D595" s="2">
        <v>45022.138888888891</v>
      </c>
      <c r="E595" s="2">
        <v>45022.200694444444</v>
      </c>
      <c r="F595" s="1" t="s">
        <v>13</v>
      </c>
      <c r="G595" s="1" t="s">
        <v>14</v>
      </c>
      <c r="H595" s="1" t="s">
        <v>15</v>
      </c>
      <c r="I595">
        <v>46.01</v>
      </c>
      <c r="J595" s="1" t="s">
        <v>26</v>
      </c>
      <c r="K595">
        <v>594</v>
      </c>
      <c r="L595" s="1" t="s">
        <v>42</v>
      </c>
      <c r="M595" s="1">
        <f>SUMIF('cocina'!A:A,sala[[#This Row],[Número de Orden]],'cocina'!K:K)</f>
        <v>139</v>
      </c>
      <c r="N595" s="2">
        <f>sala[[#This Row],[Hora de Salida]]</f>
        <v>45022.200694444444</v>
      </c>
      <c r="O595" s="3">
        <f>IF(sala[[#This Row],[Estado de la Mesa]]="Ocupada",sala[[#This Row],[Hora de Salida]]-sala[[#This Row],[Hora de Llegada]]+15/(24*60),sala[[#This Row],[Hora de Salida]]-sala[[#This Row],[Hora de Llegada]])</f>
        <v>6.1805555553291924E-2</v>
      </c>
      <c r="P595" s="3">
        <f>SUMIF('cocina'!A:A,sala[[#This Row],[Número de Orden]],'cocina'!H:H)/(24*60)</f>
        <v>6.805555555555555E-2</v>
      </c>
      <c r="Q595" s="3">
        <f>IF((sala[[#This Row],[Tiempo de Permanencia]]-sala[[#This Row],[Tiempo de Preparación]])&gt;0,sala[[#This Row],[Tiempo de Permanencia]]-sala[[#This Row],[Tiempo de Preparación]],0)</f>
        <v>0</v>
      </c>
      <c r="R595" s="10">
        <f>IF(sala[[#This Row],[Tiempo de degustación]]&gt;0,1,0)</f>
        <v>0</v>
      </c>
      <c r="S595" s="1" t="str">
        <f>WEEKDAY(sala[[#This Row],[Fecha de Factura]],11)&amp;". "&amp;TEXT(sala[[#This Row],[Fecha de Factura]],"dddd")</f>
        <v>4. jueves</v>
      </c>
      <c r="T595" s="4">
        <f>SUMIF('cocina'!A:A,sala[[#This Row],[Número de Orden]],'cocina'!G:G)</f>
        <v>6</v>
      </c>
      <c r="U595" s="4">
        <f>sala[[#This Row],[Tiempo de Preparación]]*24</f>
        <v>1.6333333333333333</v>
      </c>
      <c r="V595">
        <f>sala[[#This Row],[Cobrada]]*sala[[#This Row],[Monto Total de la Cuenta]]</f>
        <v>0</v>
      </c>
      <c r="W595" s="4">
        <f>sala[[#This Row],[Tiempo de Permanencia]]*24</f>
        <v>1.4833333332790062</v>
      </c>
    </row>
    <row r="596" spans="1:23" x14ac:dyDescent="0.25">
      <c r="A596">
        <v>9</v>
      </c>
      <c r="B596" s="1" t="s">
        <v>56</v>
      </c>
      <c r="C596">
        <v>5</v>
      </c>
      <c r="D596" s="2">
        <v>45022.127083333333</v>
      </c>
      <c r="E596" s="2">
        <v>45022.227083333331</v>
      </c>
      <c r="F596" s="1" t="s">
        <v>24</v>
      </c>
      <c r="G596" s="1" t="s">
        <v>14</v>
      </c>
      <c r="H596" s="1" t="s">
        <v>25</v>
      </c>
      <c r="I596">
        <v>40.33</v>
      </c>
      <c r="J596" s="1" t="s">
        <v>38</v>
      </c>
      <c r="K596">
        <v>595</v>
      </c>
      <c r="L596" s="1" t="s">
        <v>30</v>
      </c>
      <c r="M596" s="1">
        <f>SUMIF('cocina'!A:A,sala[[#This Row],[Número de Orden]],'cocina'!K:K)</f>
        <v>72</v>
      </c>
      <c r="N596" s="2">
        <f>sala[[#This Row],[Hora de Salida]]</f>
        <v>45022.227083333331</v>
      </c>
      <c r="O596" s="3">
        <f>IF(sala[[#This Row],[Estado de la Mesa]]="Ocupada",sala[[#This Row],[Hora de Salida]]-sala[[#This Row],[Hora de Llegada]]+15/(24*60),sala[[#This Row],[Hora de Salida]]-sala[[#This Row],[Hora de Llegada]])</f>
        <v>0.11041666666521148</v>
      </c>
      <c r="P596" s="3">
        <f>SUMIF('cocina'!A:A,sala[[#This Row],[Número de Orden]],'cocina'!H:H)/(24*60)</f>
        <v>3.4027777777777775E-2</v>
      </c>
      <c r="Q596" s="3">
        <f>IF((sala[[#This Row],[Tiempo de Permanencia]]-sala[[#This Row],[Tiempo de Preparación]])&gt;0,sala[[#This Row],[Tiempo de Permanencia]]-sala[[#This Row],[Tiempo de Preparación]],0)</f>
        <v>7.6388888887433698E-2</v>
      </c>
      <c r="R596" s="10">
        <f>IF(sala[[#This Row],[Tiempo de degustación]]&gt;0,1,0)</f>
        <v>1</v>
      </c>
      <c r="S596" s="1" t="str">
        <f>WEEKDAY(sala[[#This Row],[Fecha de Factura]],11)&amp;". "&amp;TEXT(sala[[#This Row],[Fecha de Factura]],"dddd")</f>
        <v>4. jueves</v>
      </c>
      <c r="T596" s="4">
        <f>SUMIF('cocina'!A:A,sala[[#This Row],[Número de Orden]],'cocina'!G:G)</f>
        <v>3</v>
      </c>
      <c r="U596" s="4">
        <f>sala[[#This Row],[Tiempo de Preparación]]*24</f>
        <v>0.81666666666666665</v>
      </c>
      <c r="V596">
        <f>sala[[#This Row],[Cobrada]]*sala[[#This Row],[Monto Total de la Cuenta]]</f>
        <v>72</v>
      </c>
      <c r="W596" s="4">
        <f>sala[[#This Row],[Tiempo de Permanencia]]*24</f>
        <v>2.6499999999650754</v>
      </c>
    </row>
    <row r="597" spans="1:23" x14ac:dyDescent="0.25">
      <c r="A597">
        <v>18</v>
      </c>
      <c r="B597" s="1" t="s">
        <v>520</v>
      </c>
      <c r="C597">
        <v>2</v>
      </c>
      <c r="D597" s="2">
        <v>45022.056250000001</v>
      </c>
      <c r="E597" s="2">
        <v>45022.152083333334</v>
      </c>
      <c r="F597" s="1" t="s">
        <v>24</v>
      </c>
      <c r="G597" s="1" t="s">
        <v>14</v>
      </c>
      <c r="H597" s="1" t="s">
        <v>15</v>
      </c>
      <c r="I597">
        <v>23.7</v>
      </c>
      <c r="J597" s="1" t="s">
        <v>38</v>
      </c>
      <c r="K597">
        <v>596</v>
      </c>
      <c r="L597" s="1" t="s">
        <v>54</v>
      </c>
      <c r="M597" s="1">
        <f>SUMIF('cocina'!A:A,sala[[#This Row],[Número de Orden]],'cocina'!K:K)</f>
        <v>240</v>
      </c>
      <c r="N597" s="2">
        <f>sala[[#This Row],[Hora de Salida]]</f>
        <v>45022.152083333334</v>
      </c>
      <c r="O597" s="3">
        <f>IF(sala[[#This Row],[Estado de la Mesa]]="Ocupada",sala[[#This Row],[Hora de Salida]]-sala[[#This Row],[Hora de Llegada]]+15/(24*60),sala[[#This Row],[Hora de Salida]]-sala[[#This Row],[Hora de Llegada]])</f>
        <v>0.10624999999951494</v>
      </c>
      <c r="P597" s="3">
        <f>SUMIF('cocina'!A:A,sala[[#This Row],[Número de Orden]],'cocina'!H:H)/(24*60)</f>
        <v>0.10972222222222222</v>
      </c>
      <c r="Q597" s="3">
        <f>IF((sala[[#This Row],[Tiempo de Permanencia]]-sala[[#This Row],[Tiempo de Preparación]])&gt;0,sala[[#This Row],[Tiempo de Permanencia]]-sala[[#This Row],[Tiempo de Preparación]],0)</f>
        <v>0</v>
      </c>
      <c r="R597" s="10">
        <f>IF(sala[[#This Row],[Tiempo de degustación]]&gt;0,1,0)</f>
        <v>0</v>
      </c>
      <c r="S597" s="1" t="str">
        <f>WEEKDAY(sala[[#This Row],[Fecha de Factura]],11)&amp;". "&amp;TEXT(sala[[#This Row],[Fecha de Factura]],"dddd")</f>
        <v>4. jueves</v>
      </c>
      <c r="T597" s="4">
        <f>SUMIF('cocina'!A:A,sala[[#This Row],[Número de Orden]],'cocina'!G:G)</f>
        <v>9</v>
      </c>
      <c r="U597" s="4">
        <f>sala[[#This Row],[Tiempo de Preparación]]*24</f>
        <v>2.6333333333333333</v>
      </c>
      <c r="V597">
        <f>sala[[#This Row],[Cobrada]]*sala[[#This Row],[Monto Total de la Cuenta]]</f>
        <v>0</v>
      </c>
      <c r="W597" s="4">
        <f>sala[[#This Row],[Tiempo de Permanencia]]*24</f>
        <v>2.5499999999883585</v>
      </c>
    </row>
    <row r="598" spans="1:23" x14ac:dyDescent="0.25">
      <c r="A598">
        <v>16</v>
      </c>
      <c r="B598" s="1" t="s">
        <v>462</v>
      </c>
      <c r="C598">
        <v>1</v>
      </c>
      <c r="D598" s="2">
        <v>45022.035416666666</v>
      </c>
      <c r="E598" s="2">
        <v>45022.160416666666</v>
      </c>
      <c r="F598" s="1" t="s">
        <v>19</v>
      </c>
      <c r="G598" s="1" t="s">
        <v>14</v>
      </c>
      <c r="H598" s="1" t="s">
        <v>25</v>
      </c>
      <c r="I598">
        <v>45.46</v>
      </c>
      <c r="J598" s="1" t="s">
        <v>38</v>
      </c>
      <c r="K598">
        <v>597</v>
      </c>
      <c r="L598" s="1" t="s">
        <v>42</v>
      </c>
      <c r="M598" s="1">
        <f>SUMIF('cocina'!A:A,sala[[#This Row],[Número de Orden]],'cocina'!K:K)</f>
        <v>150</v>
      </c>
      <c r="N598" s="2">
        <f>sala[[#This Row],[Hora de Salida]]</f>
        <v>45022.160416666666</v>
      </c>
      <c r="O598" s="3">
        <f>IF(sala[[#This Row],[Estado de la Mesa]]="Ocupada",sala[[#This Row],[Hora de Salida]]-sala[[#This Row],[Hora de Llegada]]+15/(24*60),sala[[#This Row],[Hora de Salida]]-sala[[#This Row],[Hora de Llegada]])</f>
        <v>0.13541666666666666</v>
      </c>
      <c r="P598" s="3">
        <f>SUMIF('cocina'!A:A,sala[[#This Row],[Número de Orden]],'cocina'!H:H)/(24*60)</f>
        <v>9.7916666666666666E-2</v>
      </c>
      <c r="Q598" s="3">
        <f>IF((sala[[#This Row],[Tiempo de Permanencia]]-sala[[#This Row],[Tiempo de Preparación]])&gt;0,sala[[#This Row],[Tiempo de Permanencia]]-sala[[#This Row],[Tiempo de Preparación]],0)</f>
        <v>3.7499999999999992E-2</v>
      </c>
      <c r="R598" s="10">
        <f>IF(sala[[#This Row],[Tiempo de degustación]]&gt;0,1,0)</f>
        <v>1</v>
      </c>
      <c r="S598" s="1" t="str">
        <f>WEEKDAY(sala[[#This Row],[Fecha de Factura]],11)&amp;". "&amp;TEXT(sala[[#This Row],[Fecha de Factura]],"dddd")</f>
        <v>4. jueves</v>
      </c>
      <c r="T598" s="4">
        <f>SUMIF('cocina'!A:A,sala[[#This Row],[Número de Orden]],'cocina'!G:G)</f>
        <v>5</v>
      </c>
      <c r="U598" s="4">
        <f>sala[[#This Row],[Tiempo de Preparación]]*24</f>
        <v>2.35</v>
      </c>
      <c r="V598">
        <f>sala[[#This Row],[Cobrada]]*sala[[#This Row],[Monto Total de la Cuenta]]</f>
        <v>150</v>
      </c>
      <c r="W598" s="4">
        <f>sala[[#This Row],[Tiempo de Permanencia]]*24</f>
        <v>3.25</v>
      </c>
    </row>
    <row r="599" spans="1:23" x14ac:dyDescent="0.25">
      <c r="A599">
        <v>9</v>
      </c>
      <c r="B599" s="1" t="s">
        <v>521</v>
      </c>
      <c r="C599">
        <v>6</v>
      </c>
      <c r="D599" s="2">
        <v>45022.136111111111</v>
      </c>
      <c r="E599" s="2">
        <v>45022.290972222225</v>
      </c>
      <c r="F599" s="1" t="s">
        <v>29</v>
      </c>
      <c r="G599" s="1" t="s">
        <v>14</v>
      </c>
      <c r="H599" s="1" t="s">
        <v>25</v>
      </c>
      <c r="I599">
        <v>11.31</v>
      </c>
      <c r="J599" s="1" t="s">
        <v>16</v>
      </c>
      <c r="K599">
        <v>598</v>
      </c>
      <c r="L599" s="1" t="s">
        <v>17</v>
      </c>
      <c r="M599" s="1">
        <f>SUMIF('cocina'!A:A,sala[[#This Row],[Número de Orden]],'cocina'!K:K)</f>
        <v>209</v>
      </c>
      <c r="N599" s="2">
        <f>sala[[#This Row],[Hora de Salida]]</f>
        <v>45022.290972222225</v>
      </c>
      <c r="O599" s="3">
        <f>IF(sala[[#This Row],[Estado de la Mesa]]="Ocupada",sala[[#This Row],[Hora de Salida]]-sala[[#This Row],[Hora de Llegada]]+15/(24*60),sala[[#This Row],[Hora de Salida]]-sala[[#This Row],[Hora de Llegada]])</f>
        <v>0.15486111111385981</v>
      </c>
      <c r="P599" s="3">
        <f>SUMIF('cocina'!A:A,sala[[#This Row],[Número de Orden]],'cocina'!H:H)/(24*60)</f>
        <v>5.6250000000000001E-2</v>
      </c>
      <c r="Q599" s="3">
        <f>IF((sala[[#This Row],[Tiempo de Permanencia]]-sala[[#This Row],[Tiempo de Preparación]])&gt;0,sala[[#This Row],[Tiempo de Permanencia]]-sala[[#This Row],[Tiempo de Preparación]],0)</f>
        <v>9.8611111113859812E-2</v>
      </c>
      <c r="R599" s="10">
        <f>IF(sala[[#This Row],[Tiempo de degustación]]&gt;0,1,0)</f>
        <v>1</v>
      </c>
      <c r="S599" s="1" t="str">
        <f>WEEKDAY(sala[[#This Row],[Fecha de Factura]],11)&amp;". "&amp;TEXT(sala[[#This Row],[Fecha de Factura]],"dddd")</f>
        <v>4. jueves</v>
      </c>
      <c r="T599" s="4">
        <f>SUMIF('cocina'!A:A,sala[[#This Row],[Número de Orden]],'cocina'!G:G)</f>
        <v>7</v>
      </c>
      <c r="U599" s="4">
        <f>sala[[#This Row],[Tiempo de Preparación]]*24</f>
        <v>1.35</v>
      </c>
      <c r="V599">
        <f>sala[[#This Row],[Cobrada]]*sala[[#This Row],[Monto Total de la Cuenta]]</f>
        <v>209</v>
      </c>
      <c r="W599" s="4">
        <f>sala[[#This Row],[Tiempo de Permanencia]]*24</f>
        <v>3.7166666667326353</v>
      </c>
    </row>
    <row r="600" spans="1:23" x14ac:dyDescent="0.25">
      <c r="A600">
        <v>11</v>
      </c>
      <c r="B600" s="1" t="s">
        <v>522</v>
      </c>
      <c r="C600">
        <v>3</v>
      </c>
      <c r="D600" s="2">
        <v>45022.023611111108</v>
      </c>
      <c r="E600" s="2">
        <v>45022.181250000001</v>
      </c>
      <c r="F600" s="1" t="s">
        <v>24</v>
      </c>
      <c r="G600" s="1" t="s">
        <v>14</v>
      </c>
      <c r="H600" s="1" t="s">
        <v>25</v>
      </c>
      <c r="I600">
        <v>30.97</v>
      </c>
      <c r="J600" s="1" t="s">
        <v>26</v>
      </c>
      <c r="K600">
        <v>599</v>
      </c>
      <c r="L600" s="1" t="s">
        <v>30</v>
      </c>
      <c r="M600" s="1">
        <f>SUMIF('cocina'!A:A,sala[[#This Row],[Número de Orden]],'cocina'!K:K)</f>
        <v>169</v>
      </c>
      <c r="N600" s="2">
        <f>sala[[#This Row],[Hora de Salida]]</f>
        <v>45022.181250000001</v>
      </c>
      <c r="O600" s="3">
        <f>IF(sala[[#This Row],[Estado de la Mesa]]="Ocupada",sala[[#This Row],[Hora de Salida]]-sala[[#This Row],[Hora de Llegada]]+15/(24*60),sala[[#This Row],[Hora de Salida]]-sala[[#This Row],[Hora de Llegada]])</f>
        <v>0.15763888889341615</v>
      </c>
      <c r="P600" s="3">
        <f>SUMIF('cocina'!A:A,sala[[#This Row],[Número de Orden]],'cocina'!H:H)/(24*60)</f>
        <v>7.4999999999999997E-2</v>
      </c>
      <c r="Q600" s="3">
        <f>IF((sala[[#This Row],[Tiempo de Permanencia]]-sala[[#This Row],[Tiempo de Preparación]])&gt;0,sala[[#This Row],[Tiempo de Permanencia]]-sala[[#This Row],[Tiempo de Preparación]],0)</f>
        <v>8.2638888893416154E-2</v>
      </c>
      <c r="R600" s="10">
        <f>IF(sala[[#This Row],[Tiempo de degustación]]&gt;0,1,0)</f>
        <v>1</v>
      </c>
      <c r="S600" s="1" t="str">
        <f>WEEKDAY(sala[[#This Row],[Fecha de Factura]],11)&amp;". "&amp;TEXT(sala[[#This Row],[Fecha de Factura]],"dddd")</f>
        <v>4. jueves</v>
      </c>
      <c r="T600" s="4">
        <f>SUMIF('cocina'!A:A,sala[[#This Row],[Número de Orden]],'cocina'!G:G)</f>
        <v>5</v>
      </c>
      <c r="U600" s="4">
        <f>sala[[#This Row],[Tiempo de Preparación]]*24</f>
        <v>1.7999999999999998</v>
      </c>
      <c r="V600">
        <f>sala[[#This Row],[Cobrada]]*sala[[#This Row],[Monto Total de la Cuenta]]</f>
        <v>169</v>
      </c>
      <c r="W600" s="4">
        <f>sala[[#This Row],[Tiempo de Permanencia]]*24</f>
        <v>3.7833333334419876</v>
      </c>
    </row>
    <row r="601" spans="1:23" x14ac:dyDescent="0.25">
      <c r="A601">
        <v>14</v>
      </c>
      <c r="B601" s="1" t="s">
        <v>523</v>
      </c>
      <c r="C601">
        <v>4</v>
      </c>
      <c r="D601" s="2">
        <v>45022.165277777778</v>
      </c>
      <c r="E601" s="2">
        <v>45022.209027777775</v>
      </c>
      <c r="F601" s="1" t="s">
        <v>13</v>
      </c>
      <c r="G601" s="1" t="s">
        <v>14</v>
      </c>
      <c r="H601" s="1" t="s">
        <v>15</v>
      </c>
      <c r="I601">
        <v>41.35</v>
      </c>
      <c r="J601" s="1" t="s">
        <v>38</v>
      </c>
      <c r="K601">
        <v>600</v>
      </c>
      <c r="L601" s="1" t="s">
        <v>57</v>
      </c>
      <c r="M601" s="1">
        <f>SUMIF('cocina'!A:A,sala[[#This Row],[Número de Orden]],'cocina'!K:K)</f>
        <v>144</v>
      </c>
      <c r="N601" s="2">
        <f>sala[[#This Row],[Hora de Salida]]</f>
        <v>45022.209027777775</v>
      </c>
      <c r="O601" s="3">
        <f>IF(sala[[#This Row],[Estado de la Mesa]]="Ocupada",sala[[#This Row],[Hora de Salida]]-sala[[#This Row],[Hora de Llegada]]+15/(24*60),sala[[#This Row],[Hora de Salida]]-sala[[#This Row],[Hora de Llegada]])</f>
        <v>5.4166666663756281E-2</v>
      </c>
      <c r="P601" s="3">
        <f>SUMIF('cocina'!A:A,sala[[#This Row],[Número de Orden]],'cocina'!H:H)/(24*60)</f>
        <v>4.5138888888888888E-2</v>
      </c>
      <c r="Q601" s="3">
        <f>IF((sala[[#This Row],[Tiempo de Permanencia]]-sala[[#This Row],[Tiempo de Preparación]])&gt;0,sala[[#This Row],[Tiempo de Permanencia]]-sala[[#This Row],[Tiempo de Preparación]],0)</f>
        <v>9.0277777748673932E-3</v>
      </c>
      <c r="R601" s="10">
        <f>IF(sala[[#This Row],[Tiempo de degustación]]&gt;0,1,0)</f>
        <v>1</v>
      </c>
      <c r="S601" s="1" t="str">
        <f>WEEKDAY(sala[[#This Row],[Fecha de Factura]],11)&amp;". "&amp;TEXT(sala[[#This Row],[Fecha de Factura]],"dddd")</f>
        <v>4. jueves</v>
      </c>
      <c r="T601" s="4">
        <f>SUMIF('cocina'!A:A,sala[[#This Row],[Número de Orden]],'cocina'!G:G)</f>
        <v>5</v>
      </c>
      <c r="U601" s="4">
        <f>sala[[#This Row],[Tiempo de Preparación]]*24</f>
        <v>1.0833333333333333</v>
      </c>
      <c r="V601">
        <f>sala[[#This Row],[Cobrada]]*sala[[#This Row],[Monto Total de la Cuenta]]</f>
        <v>144</v>
      </c>
      <c r="W601" s="4">
        <f>sala[[#This Row],[Tiempo de Permanencia]]*24</f>
        <v>1.2999999999301508</v>
      </c>
    </row>
    <row r="602" spans="1:23" x14ac:dyDescent="0.25">
      <c r="A602">
        <v>13</v>
      </c>
      <c r="B602" s="1" t="s">
        <v>61</v>
      </c>
      <c r="C602">
        <v>1</v>
      </c>
      <c r="D602" s="2">
        <v>45022.113194444442</v>
      </c>
      <c r="E602" s="2">
        <v>45022.260416666664</v>
      </c>
      <c r="F602" s="1" t="s">
        <v>32</v>
      </c>
      <c r="G602" s="1" t="s">
        <v>35</v>
      </c>
      <c r="H602" s="1" t="s">
        <v>25</v>
      </c>
      <c r="I602">
        <v>16.809999999999999</v>
      </c>
      <c r="J602" s="1" t="s">
        <v>26</v>
      </c>
      <c r="K602">
        <v>601</v>
      </c>
      <c r="L602" s="1" t="s">
        <v>33</v>
      </c>
      <c r="M602" s="1">
        <f>SUMIF('cocina'!A:A,sala[[#This Row],[Número de Orden]],'cocina'!K:K)</f>
        <v>292</v>
      </c>
      <c r="N602" s="2">
        <f>sala[[#This Row],[Hora de Salida]]</f>
        <v>45022.260416666664</v>
      </c>
      <c r="O602" s="3">
        <f>IF(sala[[#This Row],[Estado de la Mesa]]="Ocupada",sala[[#This Row],[Hora de Salida]]-sala[[#This Row],[Hora de Llegada]]+15/(24*60),sala[[#This Row],[Hora de Salida]]-sala[[#This Row],[Hora de Llegada]])</f>
        <v>0.14722222222189885</v>
      </c>
      <c r="P602" s="3">
        <f>SUMIF('cocina'!A:A,sala[[#This Row],[Número de Orden]],'cocina'!H:H)/(24*60)</f>
        <v>7.9861111111111105E-2</v>
      </c>
      <c r="Q602" s="3">
        <f>IF((sala[[#This Row],[Tiempo de Permanencia]]-sala[[#This Row],[Tiempo de Preparación]])&gt;0,sala[[#This Row],[Tiempo de Permanencia]]-sala[[#This Row],[Tiempo de Preparación]],0)</f>
        <v>6.7361111110787741E-2</v>
      </c>
      <c r="R602" s="10">
        <f>IF(sala[[#This Row],[Tiempo de degustación]]&gt;0,1,0)</f>
        <v>1</v>
      </c>
      <c r="S602" s="1" t="str">
        <f>WEEKDAY(sala[[#This Row],[Fecha de Factura]],11)&amp;". "&amp;TEXT(sala[[#This Row],[Fecha de Factura]],"dddd")</f>
        <v>4. jueves</v>
      </c>
      <c r="T602" s="4">
        <f>SUMIF('cocina'!A:A,sala[[#This Row],[Número de Orden]],'cocina'!G:G)</f>
        <v>9</v>
      </c>
      <c r="U602" s="4">
        <f>sala[[#This Row],[Tiempo de Preparación]]*24</f>
        <v>1.9166666666666665</v>
      </c>
      <c r="V602">
        <f>sala[[#This Row],[Cobrada]]*sala[[#This Row],[Monto Total de la Cuenta]]</f>
        <v>292</v>
      </c>
      <c r="W602" s="4">
        <f>sala[[#This Row],[Tiempo de Permanencia]]*24</f>
        <v>3.5333333333255723</v>
      </c>
    </row>
    <row r="603" spans="1:23" x14ac:dyDescent="0.25">
      <c r="A603">
        <v>12</v>
      </c>
      <c r="B603" s="1" t="s">
        <v>524</v>
      </c>
      <c r="C603">
        <v>3</v>
      </c>
      <c r="D603" s="2">
        <v>45022.161111111112</v>
      </c>
      <c r="E603" s="2">
        <v>45022.291666666664</v>
      </c>
      <c r="F603" s="1" t="s">
        <v>24</v>
      </c>
      <c r="G603" s="1" t="s">
        <v>14</v>
      </c>
      <c r="H603" s="1" t="s">
        <v>21</v>
      </c>
      <c r="I603">
        <v>16.5</v>
      </c>
      <c r="J603" s="1" t="s">
        <v>16</v>
      </c>
      <c r="K603">
        <v>602</v>
      </c>
      <c r="L603" s="1" t="s">
        <v>17</v>
      </c>
      <c r="M603" s="1">
        <f>SUMIF('cocina'!A:A,sala[[#This Row],[Número de Orden]],'cocina'!K:K)</f>
        <v>266</v>
      </c>
      <c r="N603" s="2">
        <f>sala[[#This Row],[Hora de Salida]]</f>
        <v>45022.291666666664</v>
      </c>
      <c r="O603" s="3">
        <f>IF(sala[[#This Row],[Estado de la Mesa]]="Ocupada",sala[[#This Row],[Hora de Salida]]-sala[[#This Row],[Hora de Llegada]]+15/(24*60),sala[[#This Row],[Hora de Salida]]-sala[[#This Row],[Hora de Llegada]])</f>
        <v>0.13055555555183673</v>
      </c>
      <c r="P603" s="3">
        <f>SUMIF('cocina'!A:A,sala[[#This Row],[Número de Orden]],'cocina'!H:H)/(24*60)</f>
        <v>0.1125</v>
      </c>
      <c r="Q603" s="3">
        <f>IF((sala[[#This Row],[Tiempo de Permanencia]]-sala[[#This Row],[Tiempo de Preparación]])&gt;0,sala[[#This Row],[Tiempo de Permanencia]]-sala[[#This Row],[Tiempo de Preparación]],0)</f>
        <v>1.805555555183673E-2</v>
      </c>
      <c r="R603" s="10">
        <f>IF(sala[[#This Row],[Tiempo de degustación]]&gt;0,1,0)</f>
        <v>1</v>
      </c>
      <c r="S603" s="1" t="str">
        <f>WEEKDAY(sala[[#This Row],[Fecha de Factura]],11)&amp;". "&amp;TEXT(sala[[#This Row],[Fecha de Factura]],"dddd")</f>
        <v>4. jueves</v>
      </c>
      <c r="T603" s="4">
        <f>SUMIF('cocina'!A:A,sala[[#This Row],[Número de Orden]],'cocina'!G:G)</f>
        <v>9</v>
      </c>
      <c r="U603" s="4">
        <f>sala[[#This Row],[Tiempo de Preparación]]*24</f>
        <v>2.7</v>
      </c>
      <c r="V603">
        <f>sala[[#This Row],[Cobrada]]*sala[[#This Row],[Monto Total de la Cuenta]]</f>
        <v>266</v>
      </c>
      <c r="W603" s="4">
        <f>sala[[#This Row],[Tiempo de Permanencia]]*24</f>
        <v>3.1333333332440816</v>
      </c>
    </row>
    <row r="604" spans="1:23" x14ac:dyDescent="0.25">
      <c r="A604">
        <v>19</v>
      </c>
      <c r="B604" s="1" t="s">
        <v>179</v>
      </c>
      <c r="C604">
        <v>6</v>
      </c>
      <c r="D604" s="2">
        <v>45022.035416666666</v>
      </c>
      <c r="E604" s="2">
        <v>45022.181250000001</v>
      </c>
      <c r="F604" s="1" t="s">
        <v>19</v>
      </c>
      <c r="G604" s="1" t="s">
        <v>14</v>
      </c>
      <c r="H604" s="1" t="s">
        <v>25</v>
      </c>
      <c r="I604">
        <v>24.2</v>
      </c>
      <c r="J604" s="1" t="s">
        <v>26</v>
      </c>
      <c r="K604">
        <v>603</v>
      </c>
      <c r="L604" s="1" t="s">
        <v>44</v>
      </c>
      <c r="M604" s="1">
        <f>SUMIF('cocina'!A:A,sala[[#This Row],[Número de Orden]],'cocina'!K:K)</f>
        <v>62</v>
      </c>
      <c r="N604" s="2">
        <f>sala[[#This Row],[Hora de Salida]]</f>
        <v>45022.181250000001</v>
      </c>
      <c r="O604" s="3">
        <f>IF(sala[[#This Row],[Estado de la Mesa]]="Ocupada",sala[[#This Row],[Hora de Salida]]-sala[[#This Row],[Hora de Llegada]]+15/(24*60),sala[[#This Row],[Hora de Salida]]-sala[[#This Row],[Hora de Llegada]])</f>
        <v>0.14583333333575865</v>
      </c>
      <c r="P604" s="3">
        <f>SUMIF('cocina'!A:A,sala[[#This Row],[Número de Orden]],'cocina'!H:H)/(24*60)</f>
        <v>1.1805555555555555E-2</v>
      </c>
      <c r="Q604" s="3">
        <f>IF((sala[[#This Row],[Tiempo de Permanencia]]-sala[[#This Row],[Tiempo de Preparación]])&gt;0,sala[[#This Row],[Tiempo de Permanencia]]-sala[[#This Row],[Tiempo de Preparación]],0)</f>
        <v>0.13402777778020308</v>
      </c>
      <c r="R604" s="10">
        <f>IF(sala[[#This Row],[Tiempo de degustación]]&gt;0,1,0)</f>
        <v>1</v>
      </c>
      <c r="S604" s="1" t="str">
        <f>WEEKDAY(sala[[#This Row],[Fecha de Factura]],11)&amp;". "&amp;TEXT(sala[[#This Row],[Fecha de Factura]],"dddd")</f>
        <v>4. jueves</v>
      </c>
      <c r="T604" s="4">
        <f>SUMIF('cocina'!A:A,sala[[#This Row],[Número de Orden]],'cocina'!G:G)</f>
        <v>2</v>
      </c>
      <c r="U604" s="4">
        <f>sala[[#This Row],[Tiempo de Preparación]]*24</f>
        <v>0.28333333333333333</v>
      </c>
      <c r="V604">
        <f>sala[[#This Row],[Cobrada]]*sala[[#This Row],[Monto Total de la Cuenta]]</f>
        <v>62</v>
      </c>
      <c r="W604" s="4">
        <f>sala[[#This Row],[Tiempo de Permanencia]]*24</f>
        <v>3.5000000000582077</v>
      </c>
    </row>
    <row r="605" spans="1:23" x14ac:dyDescent="0.25">
      <c r="A605">
        <v>14</v>
      </c>
      <c r="B605" s="1" t="s">
        <v>259</v>
      </c>
      <c r="C605">
        <v>5</v>
      </c>
      <c r="D605" s="2">
        <v>45022.054166666669</v>
      </c>
      <c r="E605" s="2">
        <v>45022.219444444447</v>
      </c>
      <c r="F605" s="1" t="s">
        <v>24</v>
      </c>
      <c r="G605" s="1" t="s">
        <v>14</v>
      </c>
      <c r="H605" s="1" t="s">
        <v>25</v>
      </c>
      <c r="I605">
        <v>42.6</v>
      </c>
      <c r="J605" s="1" t="s">
        <v>38</v>
      </c>
      <c r="K605">
        <v>604</v>
      </c>
      <c r="L605" s="1" t="s">
        <v>54</v>
      </c>
      <c r="M605" s="1">
        <f>SUMIF('cocina'!A:A,sala[[#This Row],[Número de Orden]],'cocina'!K:K)</f>
        <v>105</v>
      </c>
      <c r="N605" s="2">
        <f>sala[[#This Row],[Hora de Salida]]</f>
        <v>45022.219444444447</v>
      </c>
      <c r="O605" s="3">
        <f>IF(sala[[#This Row],[Estado de la Mesa]]="Ocupada",sala[[#This Row],[Hora de Salida]]-sala[[#This Row],[Hora de Llegada]]+15/(24*60),sala[[#This Row],[Hora de Salida]]-sala[[#This Row],[Hora de Llegada]])</f>
        <v>0.17569444444476781</v>
      </c>
      <c r="P605" s="3">
        <f>SUMIF('cocina'!A:A,sala[[#This Row],[Número de Orden]],'cocina'!H:H)/(24*60)</f>
        <v>2.9166666666666667E-2</v>
      </c>
      <c r="Q605" s="3">
        <f>IF((sala[[#This Row],[Tiempo de Permanencia]]-sala[[#This Row],[Tiempo de Preparación]])&gt;0,sala[[#This Row],[Tiempo de Permanencia]]-sala[[#This Row],[Tiempo de Preparación]],0)</f>
        <v>0.14652777777810114</v>
      </c>
      <c r="R605" s="10">
        <f>IF(sala[[#This Row],[Tiempo de degustación]]&gt;0,1,0)</f>
        <v>1</v>
      </c>
      <c r="S605" s="1" t="str">
        <f>WEEKDAY(sala[[#This Row],[Fecha de Factura]],11)&amp;". "&amp;TEXT(sala[[#This Row],[Fecha de Factura]],"dddd")</f>
        <v>4. jueves</v>
      </c>
      <c r="T605" s="4">
        <f>SUMIF('cocina'!A:A,sala[[#This Row],[Número de Orden]],'cocina'!G:G)</f>
        <v>3</v>
      </c>
      <c r="U605" s="4">
        <f>sala[[#This Row],[Tiempo de Preparación]]*24</f>
        <v>0.7</v>
      </c>
      <c r="V605">
        <f>sala[[#This Row],[Cobrada]]*sala[[#This Row],[Monto Total de la Cuenta]]</f>
        <v>105</v>
      </c>
      <c r="W605" s="4">
        <f>sala[[#This Row],[Tiempo de Permanencia]]*24</f>
        <v>4.2166666666744277</v>
      </c>
    </row>
    <row r="606" spans="1:23" x14ac:dyDescent="0.25">
      <c r="A606">
        <v>19</v>
      </c>
      <c r="B606" s="1" t="s">
        <v>525</v>
      </c>
      <c r="C606">
        <v>2</v>
      </c>
      <c r="D606" s="2">
        <v>45022.117361111108</v>
      </c>
      <c r="E606" s="2">
        <v>45022.26666666667</v>
      </c>
      <c r="F606" s="1" t="s">
        <v>13</v>
      </c>
      <c r="G606" s="1" t="s">
        <v>14</v>
      </c>
      <c r="H606" s="1" t="s">
        <v>21</v>
      </c>
      <c r="I606">
        <v>24.38</v>
      </c>
      <c r="J606" s="1" t="s">
        <v>38</v>
      </c>
      <c r="K606">
        <v>605</v>
      </c>
      <c r="L606" s="1" t="s">
        <v>44</v>
      </c>
      <c r="M606" s="1">
        <f>SUMIF('cocina'!A:A,sala[[#This Row],[Número de Orden]],'cocina'!K:K)</f>
        <v>220</v>
      </c>
      <c r="N606" s="2">
        <f>sala[[#This Row],[Hora de Salida]]</f>
        <v>45022.26666666667</v>
      </c>
      <c r="O606" s="3">
        <f>IF(sala[[#This Row],[Estado de la Mesa]]="Ocupada",sala[[#This Row],[Hora de Salida]]-sala[[#This Row],[Hora de Llegada]]+15/(24*60),sala[[#This Row],[Hora de Salida]]-sala[[#This Row],[Hora de Llegada]])</f>
        <v>0.15972222222868973</v>
      </c>
      <c r="P606" s="3">
        <f>SUMIF('cocina'!A:A,sala[[#This Row],[Número de Orden]],'cocina'!H:H)/(24*60)</f>
        <v>0.12222222222222222</v>
      </c>
      <c r="Q606" s="3">
        <f>IF((sala[[#This Row],[Tiempo de Permanencia]]-sala[[#This Row],[Tiempo de Preparación]])&gt;0,sala[[#This Row],[Tiempo de Permanencia]]-sala[[#This Row],[Tiempo de Preparación]],0)</f>
        <v>3.7500000006467513E-2</v>
      </c>
      <c r="R606" s="10">
        <f>IF(sala[[#This Row],[Tiempo de degustación]]&gt;0,1,0)</f>
        <v>1</v>
      </c>
      <c r="S606" s="1" t="str">
        <f>WEEKDAY(sala[[#This Row],[Fecha de Factura]],11)&amp;". "&amp;TEXT(sala[[#This Row],[Fecha de Factura]],"dddd")</f>
        <v>4. jueves</v>
      </c>
      <c r="T606" s="4">
        <f>SUMIF('cocina'!A:A,sala[[#This Row],[Número de Orden]],'cocina'!G:G)</f>
        <v>7</v>
      </c>
      <c r="U606" s="4">
        <f>sala[[#This Row],[Tiempo de Preparación]]*24</f>
        <v>2.9333333333333331</v>
      </c>
      <c r="V606">
        <f>sala[[#This Row],[Cobrada]]*sala[[#This Row],[Monto Total de la Cuenta]]</f>
        <v>220</v>
      </c>
      <c r="W606" s="4">
        <f>sala[[#This Row],[Tiempo de Permanencia]]*24</f>
        <v>3.8333333334885538</v>
      </c>
    </row>
    <row r="607" spans="1:23" x14ac:dyDescent="0.25">
      <c r="A607">
        <v>1</v>
      </c>
      <c r="B607" s="1" t="s">
        <v>454</v>
      </c>
      <c r="C607">
        <v>2</v>
      </c>
      <c r="D607" s="2">
        <v>45022.134722222225</v>
      </c>
      <c r="E607" s="2">
        <v>45022.254166666666</v>
      </c>
      <c r="F607" s="1" t="s">
        <v>29</v>
      </c>
      <c r="G607" s="1" t="s">
        <v>14</v>
      </c>
      <c r="H607" s="1" t="s">
        <v>25</v>
      </c>
      <c r="I607">
        <v>31.58</v>
      </c>
      <c r="J607" s="1" t="s">
        <v>38</v>
      </c>
      <c r="K607">
        <v>606</v>
      </c>
      <c r="L607" s="1" t="s">
        <v>39</v>
      </c>
      <c r="M607" s="1">
        <f>SUMIF('cocina'!A:A,sala[[#This Row],[Número de Orden]],'cocina'!K:K)</f>
        <v>183</v>
      </c>
      <c r="N607" s="2">
        <f>sala[[#This Row],[Hora de Salida]]</f>
        <v>45022.254166666666</v>
      </c>
      <c r="O607" s="3">
        <f>IF(sala[[#This Row],[Estado de la Mesa]]="Ocupada",sala[[#This Row],[Hora de Salida]]-sala[[#This Row],[Hora de Llegada]]+15/(24*60),sala[[#This Row],[Hora de Salida]]-sala[[#This Row],[Hora de Llegada]])</f>
        <v>0.12986111110755397</v>
      </c>
      <c r="P607" s="3">
        <f>SUMIF('cocina'!A:A,sala[[#This Row],[Número de Orden]],'cocina'!H:H)/(24*60)</f>
        <v>0.10069444444444445</v>
      </c>
      <c r="Q607" s="3">
        <f>IF((sala[[#This Row],[Tiempo de Permanencia]]-sala[[#This Row],[Tiempo de Preparación]])&gt;0,sala[[#This Row],[Tiempo de Permanencia]]-sala[[#This Row],[Tiempo de Preparación]],0)</f>
        <v>2.9166666663109519E-2</v>
      </c>
      <c r="R607" s="10">
        <f>IF(sala[[#This Row],[Tiempo de degustación]]&gt;0,1,0)</f>
        <v>1</v>
      </c>
      <c r="S607" s="1" t="str">
        <f>WEEKDAY(sala[[#This Row],[Fecha de Factura]],11)&amp;". "&amp;TEXT(sala[[#This Row],[Fecha de Factura]],"dddd")</f>
        <v>4. jueves</v>
      </c>
      <c r="T607" s="4">
        <f>SUMIF('cocina'!A:A,sala[[#This Row],[Número de Orden]],'cocina'!G:G)</f>
        <v>7</v>
      </c>
      <c r="U607" s="4">
        <f>sala[[#This Row],[Tiempo de Preparación]]*24</f>
        <v>2.416666666666667</v>
      </c>
      <c r="V607">
        <f>sala[[#This Row],[Cobrada]]*sala[[#This Row],[Monto Total de la Cuenta]]</f>
        <v>183</v>
      </c>
      <c r="W607" s="4">
        <f>sala[[#This Row],[Tiempo de Permanencia]]*24</f>
        <v>3.1166666665812954</v>
      </c>
    </row>
    <row r="608" spans="1:23" x14ac:dyDescent="0.25">
      <c r="A608">
        <v>10</v>
      </c>
      <c r="B608" s="1" t="s">
        <v>70</v>
      </c>
      <c r="C608">
        <v>1</v>
      </c>
      <c r="D608" s="2">
        <v>45022.058333333334</v>
      </c>
      <c r="E608" s="2">
        <v>45022.145138888889</v>
      </c>
      <c r="F608" s="1" t="s">
        <v>29</v>
      </c>
      <c r="G608" s="1" t="s">
        <v>14</v>
      </c>
      <c r="H608" s="1" t="s">
        <v>25</v>
      </c>
      <c r="I608">
        <v>28.9</v>
      </c>
      <c r="J608" s="1" t="s">
        <v>38</v>
      </c>
      <c r="K608">
        <v>607</v>
      </c>
      <c r="L608" s="1" t="s">
        <v>30</v>
      </c>
      <c r="M608" s="1">
        <f>SUMIF('cocina'!A:A,sala[[#This Row],[Número de Orden]],'cocina'!K:K)</f>
        <v>68</v>
      </c>
      <c r="N608" s="2">
        <f>sala[[#This Row],[Hora de Salida]]</f>
        <v>45022.145138888889</v>
      </c>
      <c r="O608" s="3">
        <f>IF(sala[[#This Row],[Estado de la Mesa]]="Ocupada",sala[[#This Row],[Hora de Salida]]-sala[[#This Row],[Hora de Llegada]]+15/(24*60),sala[[#This Row],[Hora de Salida]]-sala[[#This Row],[Hora de Llegada]])</f>
        <v>9.7222222221413787E-2</v>
      </c>
      <c r="P608" s="3">
        <f>SUMIF('cocina'!A:A,sala[[#This Row],[Número de Orden]],'cocina'!H:H)/(24*60)</f>
        <v>4.791666666666667E-2</v>
      </c>
      <c r="Q608" s="3">
        <f>IF((sala[[#This Row],[Tiempo de Permanencia]]-sala[[#This Row],[Tiempo de Preparación]])&gt;0,sala[[#This Row],[Tiempo de Permanencia]]-sala[[#This Row],[Tiempo de Preparación]],0)</f>
        <v>4.9305555554747117E-2</v>
      </c>
      <c r="R608" s="10">
        <f>IF(sala[[#This Row],[Tiempo de degustación]]&gt;0,1,0)</f>
        <v>1</v>
      </c>
      <c r="S608" s="1" t="str">
        <f>WEEKDAY(sala[[#This Row],[Fecha de Factura]],11)&amp;". "&amp;TEXT(sala[[#This Row],[Fecha de Factura]],"dddd")</f>
        <v>4. jueves</v>
      </c>
      <c r="T608" s="4">
        <f>SUMIF('cocina'!A:A,sala[[#This Row],[Número de Orden]],'cocina'!G:G)</f>
        <v>2</v>
      </c>
      <c r="U608" s="4">
        <f>sala[[#This Row],[Tiempo de Preparación]]*24</f>
        <v>1.1500000000000001</v>
      </c>
      <c r="V608">
        <f>sala[[#This Row],[Cobrada]]*sala[[#This Row],[Monto Total de la Cuenta]]</f>
        <v>68</v>
      </c>
      <c r="W608" s="4">
        <f>sala[[#This Row],[Tiempo de Permanencia]]*24</f>
        <v>2.3333333333139308</v>
      </c>
    </row>
    <row r="609" spans="1:23" x14ac:dyDescent="0.25">
      <c r="A609">
        <v>7</v>
      </c>
      <c r="B609" s="1" t="s">
        <v>526</v>
      </c>
      <c r="C609">
        <v>6</v>
      </c>
      <c r="D609" s="2">
        <v>45022.165277777778</v>
      </c>
      <c r="E609" s="2">
        <v>45022.305555555555</v>
      </c>
      <c r="F609" s="1" t="s">
        <v>13</v>
      </c>
      <c r="G609" s="1" t="s">
        <v>14</v>
      </c>
      <c r="H609" s="1" t="s">
        <v>25</v>
      </c>
      <c r="I609">
        <v>36.549999999999997</v>
      </c>
      <c r="J609" s="1" t="s">
        <v>16</v>
      </c>
      <c r="K609">
        <v>608</v>
      </c>
      <c r="L609" s="1" t="s">
        <v>17</v>
      </c>
      <c r="M609" s="1">
        <f>SUMIF('cocina'!A:A,sala[[#This Row],[Número de Orden]],'cocina'!K:K)</f>
        <v>29</v>
      </c>
      <c r="N609" s="2">
        <f>sala[[#This Row],[Hora de Salida]]</f>
        <v>45022.305555555555</v>
      </c>
      <c r="O609" s="3">
        <f>IF(sala[[#This Row],[Estado de la Mesa]]="Ocupada",sala[[#This Row],[Hora de Salida]]-sala[[#This Row],[Hora de Llegada]]+15/(24*60),sala[[#This Row],[Hora de Salida]]-sala[[#This Row],[Hora de Llegada]])</f>
        <v>0.14027777777664596</v>
      </c>
      <c r="P609" s="3">
        <f>SUMIF('cocina'!A:A,sala[[#This Row],[Número de Orden]],'cocina'!H:H)/(24*60)</f>
        <v>3.125E-2</v>
      </c>
      <c r="Q609" s="3">
        <f>IF((sala[[#This Row],[Tiempo de Permanencia]]-sala[[#This Row],[Tiempo de Preparación]])&gt;0,sala[[#This Row],[Tiempo de Permanencia]]-sala[[#This Row],[Tiempo de Preparación]],0)</f>
        <v>0.10902777777664596</v>
      </c>
      <c r="R609" s="10">
        <f>IF(sala[[#This Row],[Tiempo de degustación]]&gt;0,1,0)</f>
        <v>1</v>
      </c>
      <c r="S609" s="1" t="str">
        <f>WEEKDAY(sala[[#This Row],[Fecha de Factura]],11)&amp;". "&amp;TEXT(sala[[#This Row],[Fecha de Factura]],"dddd")</f>
        <v>4. jueves</v>
      </c>
      <c r="T609" s="4">
        <f>SUMIF('cocina'!A:A,sala[[#This Row],[Número de Orden]],'cocina'!G:G)</f>
        <v>1</v>
      </c>
      <c r="U609" s="4">
        <f>sala[[#This Row],[Tiempo de Preparación]]*24</f>
        <v>0.75</v>
      </c>
      <c r="V609">
        <f>sala[[#This Row],[Cobrada]]*sala[[#This Row],[Monto Total de la Cuenta]]</f>
        <v>29</v>
      </c>
      <c r="W609" s="4">
        <f>sala[[#This Row],[Tiempo de Permanencia]]*24</f>
        <v>3.3666666666395031</v>
      </c>
    </row>
    <row r="610" spans="1:23" x14ac:dyDescent="0.25">
      <c r="A610">
        <v>1</v>
      </c>
      <c r="B610" s="1" t="s">
        <v>245</v>
      </c>
      <c r="C610">
        <v>4</v>
      </c>
      <c r="D610" s="2">
        <v>45022.140972222223</v>
      </c>
      <c r="E610" s="2">
        <v>45022.293055555558</v>
      </c>
      <c r="F610" s="1" t="s">
        <v>19</v>
      </c>
      <c r="G610" s="1" t="s">
        <v>14</v>
      </c>
      <c r="H610" s="1" t="s">
        <v>25</v>
      </c>
      <c r="I610">
        <v>23.29</v>
      </c>
      <c r="J610" s="1" t="s">
        <v>16</v>
      </c>
      <c r="K610">
        <v>609</v>
      </c>
      <c r="L610" s="1" t="s">
        <v>54</v>
      </c>
      <c r="M610" s="1">
        <f>SUMIF('cocina'!A:A,sala[[#This Row],[Número de Orden]],'cocina'!K:K)</f>
        <v>32</v>
      </c>
      <c r="N610" s="2">
        <f>sala[[#This Row],[Hora de Salida]]</f>
        <v>45022.293055555558</v>
      </c>
      <c r="O610" s="3">
        <f>IF(sala[[#This Row],[Estado de la Mesa]]="Ocupada",sala[[#This Row],[Hora de Salida]]-sala[[#This Row],[Hora de Llegada]]+15/(24*60),sala[[#This Row],[Hora de Salida]]-sala[[#This Row],[Hora de Llegada]])</f>
        <v>0.15208333333430346</v>
      </c>
      <c r="P610" s="3">
        <f>SUMIF('cocina'!A:A,sala[[#This Row],[Número de Orden]],'cocina'!H:H)/(24*60)</f>
        <v>1.8749999999999999E-2</v>
      </c>
      <c r="Q610" s="3">
        <f>IF((sala[[#This Row],[Tiempo de Permanencia]]-sala[[#This Row],[Tiempo de Preparación]])&gt;0,sala[[#This Row],[Tiempo de Permanencia]]-sala[[#This Row],[Tiempo de Preparación]],0)</f>
        <v>0.13333333333430347</v>
      </c>
      <c r="R610" s="10">
        <f>IF(sala[[#This Row],[Tiempo de degustación]]&gt;0,1,0)</f>
        <v>1</v>
      </c>
      <c r="S610" s="1" t="str">
        <f>WEEKDAY(sala[[#This Row],[Fecha de Factura]],11)&amp;". "&amp;TEXT(sala[[#This Row],[Fecha de Factura]],"dddd")</f>
        <v>4. jueves</v>
      </c>
      <c r="T610" s="4">
        <f>SUMIF('cocina'!A:A,sala[[#This Row],[Número de Orden]],'cocina'!G:G)</f>
        <v>1</v>
      </c>
      <c r="U610" s="4">
        <f>sala[[#This Row],[Tiempo de Preparación]]*24</f>
        <v>0.44999999999999996</v>
      </c>
      <c r="V610">
        <f>sala[[#This Row],[Cobrada]]*sala[[#This Row],[Monto Total de la Cuenta]]</f>
        <v>32</v>
      </c>
      <c r="W610" s="4">
        <f>sala[[#This Row],[Tiempo de Permanencia]]*24</f>
        <v>3.6500000000232831</v>
      </c>
    </row>
    <row r="611" spans="1:23" x14ac:dyDescent="0.25">
      <c r="A611">
        <v>19</v>
      </c>
      <c r="B611" s="1" t="s">
        <v>50</v>
      </c>
      <c r="C611">
        <v>4</v>
      </c>
      <c r="D611" s="2">
        <v>45022.091666666667</v>
      </c>
      <c r="E611" s="2">
        <v>45022.174305555556</v>
      </c>
      <c r="F611" s="1" t="s">
        <v>29</v>
      </c>
      <c r="G611" s="1" t="s">
        <v>35</v>
      </c>
      <c r="H611" s="1" t="s">
        <v>25</v>
      </c>
      <c r="I611">
        <v>37.9</v>
      </c>
      <c r="J611" s="1" t="s">
        <v>38</v>
      </c>
      <c r="K611">
        <v>610</v>
      </c>
      <c r="L611" s="1" t="s">
        <v>30</v>
      </c>
      <c r="M611" s="1">
        <f>SUMIF('cocina'!A:A,sala[[#This Row],[Número de Orden]],'cocina'!K:K)</f>
        <v>44</v>
      </c>
      <c r="N611" s="2">
        <f>sala[[#This Row],[Hora de Salida]]</f>
        <v>45022.174305555556</v>
      </c>
      <c r="O611" s="3">
        <f>IF(sala[[#This Row],[Estado de la Mesa]]="Ocupada",sala[[#This Row],[Hora de Salida]]-sala[[#This Row],[Hora de Llegada]]+15/(24*60),sala[[#This Row],[Hora de Salida]]-sala[[#This Row],[Hora de Llegada]])</f>
        <v>9.3055555555717248E-2</v>
      </c>
      <c r="P611" s="3">
        <f>SUMIF('cocina'!A:A,sala[[#This Row],[Número de Orden]],'cocina'!H:H)/(24*60)</f>
        <v>3.2638888888888891E-2</v>
      </c>
      <c r="Q611" s="3">
        <f>IF((sala[[#This Row],[Tiempo de Permanencia]]-sala[[#This Row],[Tiempo de Preparación]])&gt;0,sala[[#This Row],[Tiempo de Permanencia]]-sala[[#This Row],[Tiempo de Preparación]],0)</f>
        <v>6.0416666666828357E-2</v>
      </c>
      <c r="R611" s="10">
        <f>IF(sala[[#This Row],[Tiempo de degustación]]&gt;0,1,0)</f>
        <v>1</v>
      </c>
      <c r="S611" s="1" t="str">
        <f>WEEKDAY(sala[[#This Row],[Fecha de Factura]],11)&amp;". "&amp;TEXT(sala[[#This Row],[Fecha de Factura]],"dddd")</f>
        <v>4. jueves</v>
      </c>
      <c r="T611" s="4">
        <f>SUMIF('cocina'!A:A,sala[[#This Row],[Número de Orden]],'cocina'!G:G)</f>
        <v>2</v>
      </c>
      <c r="U611" s="4">
        <f>sala[[#This Row],[Tiempo de Preparación]]*24</f>
        <v>0.78333333333333344</v>
      </c>
      <c r="V611">
        <f>sala[[#This Row],[Cobrada]]*sala[[#This Row],[Monto Total de la Cuenta]]</f>
        <v>44</v>
      </c>
      <c r="W611" s="4">
        <f>sala[[#This Row],[Tiempo de Permanencia]]*24</f>
        <v>2.2333333333372138</v>
      </c>
    </row>
    <row r="612" spans="1:23" x14ac:dyDescent="0.25">
      <c r="A612">
        <v>13</v>
      </c>
      <c r="B612" s="1" t="s">
        <v>527</v>
      </c>
      <c r="C612">
        <v>1</v>
      </c>
      <c r="D612" s="2">
        <v>45022.163194444445</v>
      </c>
      <c r="E612" s="2">
        <v>45022.321527777778</v>
      </c>
      <c r="F612" s="1" t="s">
        <v>19</v>
      </c>
      <c r="G612" s="1" t="s">
        <v>14</v>
      </c>
      <c r="H612" s="1" t="s">
        <v>25</v>
      </c>
      <c r="I612">
        <v>44.28</v>
      </c>
      <c r="J612" s="1" t="s">
        <v>38</v>
      </c>
      <c r="K612">
        <v>611</v>
      </c>
      <c r="L612" s="1" t="s">
        <v>27</v>
      </c>
      <c r="M612" s="1">
        <f>SUMIF('cocina'!A:A,sala[[#This Row],[Número de Orden]],'cocina'!K:K)</f>
        <v>78</v>
      </c>
      <c r="N612" s="2">
        <f>sala[[#This Row],[Hora de Salida]]</f>
        <v>45022.321527777778</v>
      </c>
      <c r="O612" s="3">
        <f>IF(sala[[#This Row],[Estado de la Mesa]]="Ocupada",sala[[#This Row],[Hora de Salida]]-sala[[#This Row],[Hora de Llegada]]+15/(24*60),sala[[#This Row],[Hora de Salida]]-sala[[#This Row],[Hora de Llegada]])</f>
        <v>0.16874999999951493</v>
      </c>
      <c r="P612" s="3">
        <f>SUMIF('cocina'!A:A,sala[[#This Row],[Número de Orden]],'cocina'!H:H)/(24*60)</f>
        <v>5.7638888888888892E-2</v>
      </c>
      <c r="Q612" s="3">
        <f>IF((sala[[#This Row],[Tiempo de Permanencia]]-sala[[#This Row],[Tiempo de Preparación]])&gt;0,sala[[#This Row],[Tiempo de Permanencia]]-sala[[#This Row],[Tiempo de Preparación]],0)</f>
        <v>0.11111111111062603</v>
      </c>
      <c r="R612" s="10">
        <f>IF(sala[[#This Row],[Tiempo de degustación]]&gt;0,1,0)</f>
        <v>1</v>
      </c>
      <c r="S612" s="1" t="str">
        <f>WEEKDAY(sala[[#This Row],[Fecha de Factura]],11)&amp;". "&amp;TEXT(sala[[#This Row],[Fecha de Factura]],"dddd")</f>
        <v>4. jueves</v>
      </c>
      <c r="T612" s="4">
        <f>SUMIF('cocina'!A:A,sala[[#This Row],[Número de Orden]],'cocina'!G:G)</f>
        <v>3</v>
      </c>
      <c r="U612" s="4">
        <f>sala[[#This Row],[Tiempo de Preparación]]*24</f>
        <v>1.3833333333333333</v>
      </c>
      <c r="V612">
        <f>sala[[#This Row],[Cobrada]]*sala[[#This Row],[Monto Total de la Cuenta]]</f>
        <v>78</v>
      </c>
      <c r="W612" s="4">
        <f>sala[[#This Row],[Tiempo de Permanencia]]*24</f>
        <v>4.0499999999883585</v>
      </c>
    </row>
    <row r="613" spans="1:23" x14ac:dyDescent="0.25">
      <c r="A613">
        <v>11</v>
      </c>
      <c r="B613" s="1" t="s">
        <v>528</v>
      </c>
      <c r="C613">
        <v>4</v>
      </c>
      <c r="D613" s="2">
        <v>45022.05</v>
      </c>
      <c r="E613" s="2">
        <v>45022.208333333336</v>
      </c>
      <c r="F613" s="1" t="s">
        <v>29</v>
      </c>
      <c r="G613" s="1" t="s">
        <v>14</v>
      </c>
      <c r="H613" s="1" t="s">
        <v>25</v>
      </c>
      <c r="I613">
        <v>23.54</v>
      </c>
      <c r="J613" s="1" t="s">
        <v>16</v>
      </c>
      <c r="K613">
        <v>612</v>
      </c>
      <c r="L613" s="1" t="s">
        <v>30</v>
      </c>
      <c r="M613" s="1">
        <f>SUMIF('cocina'!A:A,sala[[#This Row],[Número de Orden]],'cocina'!K:K)</f>
        <v>231</v>
      </c>
      <c r="N613" s="2">
        <f>sala[[#This Row],[Hora de Salida]]</f>
        <v>45022.208333333336</v>
      </c>
      <c r="O613" s="3">
        <f>IF(sala[[#This Row],[Estado de la Mesa]]="Ocupada",sala[[#This Row],[Hora de Salida]]-sala[[#This Row],[Hora de Llegada]]+15/(24*60),sala[[#This Row],[Hora de Salida]]-sala[[#This Row],[Hora de Llegada]])</f>
        <v>0.15833333333284827</v>
      </c>
      <c r="P613" s="3">
        <f>SUMIF('cocina'!A:A,sala[[#This Row],[Número de Orden]],'cocina'!H:H)/(24*60)</f>
        <v>8.9583333333333334E-2</v>
      </c>
      <c r="Q613" s="3">
        <f>IF((sala[[#This Row],[Tiempo de Permanencia]]-sala[[#This Row],[Tiempo de Preparación]])&gt;0,sala[[#This Row],[Tiempo de Permanencia]]-sala[[#This Row],[Tiempo de Preparación]],0)</f>
        <v>6.8749999999514935E-2</v>
      </c>
      <c r="R613" s="10">
        <f>IF(sala[[#This Row],[Tiempo de degustación]]&gt;0,1,0)</f>
        <v>1</v>
      </c>
      <c r="S613" s="1" t="str">
        <f>WEEKDAY(sala[[#This Row],[Fecha de Factura]],11)&amp;". "&amp;TEXT(sala[[#This Row],[Fecha de Factura]],"dddd")</f>
        <v>4. jueves</v>
      </c>
      <c r="T613" s="4">
        <f>SUMIF('cocina'!A:A,sala[[#This Row],[Número de Orden]],'cocina'!G:G)</f>
        <v>8</v>
      </c>
      <c r="U613" s="4">
        <f>sala[[#This Row],[Tiempo de Preparación]]*24</f>
        <v>2.15</v>
      </c>
      <c r="V613">
        <f>sala[[#This Row],[Cobrada]]*sala[[#This Row],[Monto Total de la Cuenta]]</f>
        <v>231</v>
      </c>
      <c r="W613" s="4">
        <f>sala[[#This Row],[Tiempo de Permanencia]]*24</f>
        <v>3.7999999999883585</v>
      </c>
    </row>
    <row r="614" spans="1:23" x14ac:dyDescent="0.25">
      <c r="A614">
        <v>1</v>
      </c>
      <c r="B614" s="1" t="s">
        <v>86</v>
      </c>
      <c r="C614">
        <v>5</v>
      </c>
      <c r="D614" s="2">
        <v>45022.081250000003</v>
      </c>
      <c r="E614" s="2">
        <v>45022.149305555555</v>
      </c>
      <c r="F614" s="1" t="s">
        <v>24</v>
      </c>
      <c r="G614" s="1" t="s">
        <v>20</v>
      </c>
      <c r="H614" s="1" t="s">
        <v>21</v>
      </c>
      <c r="I614">
        <v>23.56</v>
      </c>
      <c r="J614" s="1" t="s">
        <v>16</v>
      </c>
      <c r="K614">
        <v>613</v>
      </c>
      <c r="L614" s="1" t="s">
        <v>17</v>
      </c>
      <c r="M614" s="1">
        <f>SUMIF('cocina'!A:A,sala[[#This Row],[Número de Orden]],'cocina'!K:K)</f>
        <v>285</v>
      </c>
      <c r="N614" s="2">
        <f>sala[[#This Row],[Hora de Salida]]</f>
        <v>45022.149305555555</v>
      </c>
      <c r="O614" s="3">
        <f>IF(sala[[#This Row],[Estado de la Mesa]]="Ocupada",sala[[#This Row],[Hora de Salida]]-sala[[#This Row],[Hora de Llegada]]+15/(24*60),sala[[#This Row],[Hora de Salida]]-sala[[#This Row],[Hora de Llegada]])</f>
        <v>6.8055555551836733E-2</v>
      </c>
      <c r="P614" s="3">
        <f>SUMIF('cocina'!A:A,sala[[#This Row],[Número de Orden]],'cocina'!H:H)/(24*60)</f>
        <v>0.10555555555555556</v>
      </c>
      <c r="Q614" s="3">
        <f>IF((sala[[#This Row],[Tiempo de Permanencia]]-sala[[#This Row],[Tiempo de Preparación]])&gt;0,sala[[#This Row],[Tiempo de Permanencia]]-sala[[#This Row],[Tiempo de Preparación]],0)</f>
        <v>0</v>
      </c>
      <c r="R614" s="10">
        <f>IF(sala[[#This Row],[Tiempo de degustación]]&gt;0,1,0)</f>
        <v>0</v>
      </c>
      <c r="S614" s="1" t="str">
        <f>WEEKDAY(sala[[#This Row],[Fecha de Factura]],11)&amp;". "&amp;TEXT(sala[[#This Row],[Fecha de Factura]],"dddd")</f>
        <v>4. jueves</v>
      </c>
      <c r="T614" s="4">
        <f>SUMIF('cocina'!A:A,sala[[#This Row],[Número de Orden]],'cocina'!G:G)</f>
        <v>12</v>
      </c>
      <c r="U614" s="4">
        <f>sala[[#This Row],[Tiempo de Preparación]]*24</f>
        <v>2.5333333333333332</v>
      </c>
      <c r="V614">
        <f>sala[[#This Row],[Cobrada]]*sala[[#This Row],[Monto Total de la Cuenta]]</f>
        <v>0</v>
      </c>
      <c r="W614" s="4">
        <f>sala[[#This Row],[Tiempo de Permanencia]]*24</f>
        <v>1.6333333332440816</v>
      </c>
    </row>
    <row r="615" spans="1:23" x14ac:dyDescent="0.25">
      <c r="A615">
        <v>19</v>
      </c>
      <c r="B615" s="1" t="s">
        <v>346</v>
      </c>
      <c r="C615">
        <v>6</v>
      </c>
      <c r="D615" s="2">
        <v>45022.105555555558</v>
      </c>
      <c r="E615" s="2">
        <v>45022.192361111112</v>
      </c>
      <c r="F615" s="1" t="s">
        <v>19</v>
      </c>
      <c r="G615" s="1" t="s">
        <v>20</v>
      </c>
      <c r="H615" s="1" t="s">
        <v>15</v>
      </c>
      <c r="I615">
        <v>26.48</v>
      </c>
      <c r="J615" s="1" t="s">
        <v>16</v>
      </c>
      <c r="K615">
        <v>614</v>
      </c>
      <c r="L615" s="1" t="s">
        <v>39</v>
      </c>
      <c r="M615" s="1">
        <f>SUMIF('cocina'!A:A,sala[[#This Row],[Número de Orden]],'cocina'!K:K)</f>
        <v>72</v>
      </c>
      <c r="N615" s="2">
        <f>sala[[#This Row],[Hora de Salida]]</f>
        <v>45022.192361111112</v>
      </c>
      <c r="O615" s="3">
        <f>IF(sala[[#This Row],[Estado de la Mesa]]="Ocupada",sala[[#This Row],[Hora de Salida]]-sala[[#This Row],[Hora de Llegada]]+15/(24*60),sala[[#This Row],[Hora de Salida]]-sala[[#This Row],[Hora de Llegada]])</f>
        <v>8.6805555554747116E-2</v>
      </c>
      <c r="P615" s="3">
        <f>SUMIF('cocina'!A:A,sala[[#This Row],[Número de Orden]],'cocina'!H:H)/(24*60)</f>
        <v>3.4722222222222224E-2</v>
      </c>
      <c r="Q615" s="3">
        <f>IF((sala[[#This Row],[Tiempo de Permanencia]]-sala[[#This Row],[Tiempo de Preparación]])&gt;0,sala[[#This Row],[Tiempo de Permanencia]]-sala[[#This Row],[Tiempo de Preparación]],0)</f>
        <v>5.2083333332524892E-2</v>
      </c>
      <c r="R615" s="10">
        <f>IF(sala[[#This Row],[Tiempo de degustación]]&gt;0,1,0)</f>
        <v>1</v>
      </c>
      <c r="S615" s="1" t="str">
        <f>WEEKDAY(sala[[#This Row],[Fecha de Factura]],11)&amp;". "&amp;TEXT(sala[[#This Row],[Fecha de Factura]],"dddd")</f>
        <v>4. jueves</v>
      </c>
      <c r="T615" s="4">
        <f>SUMIF('cocina'!A:A,sala[[#This Row],[Número de Orden]],'cocina'!G:G)</f>
        <v>3</v>
      </c>
      <c r="U615" s="4">
        <f>sala[[#This Row],[Tiempo de Preparación]]*24</f>
        <v>0.83333333333333337</v>
      </c>
      <c r="V615">
        <f>sala[[#This Row],[Cobrada]]*sala[[#This Row],[Monto Total de la Cuenta]]</f>
        <v>72</v>
      </c>
      <c r="W615" s="4">
        <f>sala[[#This Row],[Tiempo de Permanencia]]*24</f>
        <v>2.0833333333139308</v>
      </c>
    </row>
    <row r="616" spans="1:23" x14ac:dyDescent="0.25">
      <c r="A616">
        <v>7</v>
      </c>
      <c r="B616" s="1" t="s">
        <v>529</v>
      </c>
      <c r="C616">
        <v>1</v>
      </c>
      <c r="D616" s="2">
        <v>45022.031944444447</v>
      </c>
      <c r="E616" s="2">
        <v>45022.078472222223</v>
      </c>
      <c r="F616" s="1" t="s">
        <v>29</v>
      </c>
      <c r="G616" s="1" t="s">
        <v>35</v>
      </c>
      <c r="H616" s="1" t="s">
        <v>25</v>
      </c>
      <c r="I616">
        <v>18.420000000000002</v>
      </c>
      <c r="J616" s="1" t="s">
        <v>38</v>
      </c>
      <c r="K616">
        <v>615</v>
      </c>
      <c r="L616" s="1" t="s">
        <v>54</v>
      </c>
      <c r="M616" s="1">
        <f>SUMIF('cocina'!A:A,sala[[#This Row],[Número de Orden]],'cocina'!K:K)</f>
        <v>333</v>
      </c>
      <c r="N616" s="2">
        <f>sala[[#This Row],[Hora de Salida]]</f>
        <v>45022.078472222223</v>
      </c>
      <c r="O616" s="3">
        <f>IF(sala[[#This Row],[Estado de la Mesa]]="Ocupada",sala[[#This Row],[Hora de Salida]]-sala[[#This Row],[Hora de Llegada]]+15/(24*60),sala[[#This Row],[Hora de Salida]]-sala[[#This Row],[Hora de Llegada]])</f>
        <v>5.6944444443312627E-2</v>
      </c>
      <c r="P616" s="3">
        <f>SUMIF('cocina'!A:A,sala[[#This Row],[Número de Orden]],'cocina'!H:H)/(24*60)</f>
        <v>0.10833333333333334</v>
      </c>
      <c r="Q616" s="3">
        <f>IF((sala[[#This Row],[Tiempo de Permanencia]]-sala[[#This Row],[Tiempo de Preparación]])&gt;0,sala[[#This Row],[Tiempo de Permanencia]]-sala[[#This Row],[Tiempo de Preparación]],0)</f>
        <v>0</v>
      </c>
      <c r="R616" s="10">
        <f>IF(sala[[#This Row],[Tiempo de degustación]]&gt;0,1,0)</f>
        <v>0</v>
      </c>
      <c r="S616" s="1" t="str">
        <f>WEEKDAY(sala[[#This Row],[Fecha de Factura]],11)&amp;". "&amp;TEXT(sala[[#This Row],[Fecha de Factura]],"dddd")</f>
        <v>4. jueves</v>
      </c>
      <c r="T616" s="4">
        <f>SUMIF('cocina'!A:A,sala[[#This Row],[Número de Orden]],'cocina'!G:G)</f>
        <v>12</v>
      </c>
      <c r="U616" s="4">
        <f>sala[[#This Row],[Tiempo de Preparación]]*24</f>
        <v>2.6</v>
      </c>
      <c r="V616">
        <f>sala[[#This Row],[Cobrada]]*sala[[#This Row],[Monto Total de la Cuenta]]</f>
        <v>0</v>
      </c>
      <c r="W616" s="4">
        <f>sala[[#This Row],[Tiempo de Permanencia]]*24</f>
        <v>1.3666666666395031</v>
      </c>
    </row>
    <row r="617" spans="1:23" x14ac:dyDescent="0.25">
      <c r="A617">
        <v>4</v>
      </c>
      <c r="B617" s="1" t="s">
        <v>525</v>
      </c>
      <c r="C617">
        <v>4</v>
      </c>
      <c r="D617" s="2">
        <v>45022.009722222225</v>
      </c>
      <c r="E617" s="2">
        <v>45022.15</v>
      </c>
      <c r="F617" s="1" t="s">
        <v>29</v>
      </c>
      <c r="G617" s="1" t="s">
        <v>35</v>
      </c>
      <c r="H617" s="1" t="s">
        <v>25</v>
      </c>
      <c r="I617">
        <v>23.89</v>
      </c>
      <c r="J617" s="1" t="s">
        <v>38</v>
      </c>
      <c r="K617">
        <v>616</v>
      </c>
      <c r="L617" s="1" t="s">
        <v>39</v>
      </c>
      <c r="M617" s="1">
        <f>SUMIF('cocina'!A:A,sala[[#This Row],[Número de Orden]],'cocina'!K:K)</f>
        <v>132</v>
      </c>
      <c r="N617" s="2">
        <f>sala[[#This Row],[Hora de Salida]]</f>
        <v>45022.15</v>
      </c>
      <c r="O617" s="3">
        <f>IF(sala[[#This Row],[Estado de la Mesa]]="Ocupada",sala[[#This Row],[Hora de Salida]]-sala[[#This Row],[Hora de Llegada]]+15/(24*60),sala[[#This Row],[Hora de Salida]]-sala[[#This Row],[Hora de Llegada]])</f>
        <v>0.15069444444331262</v>
      </c>
      <c r="P617" s="3">
        <f>SUMIF('cocina'!A:A,sala[[#This Row],[Número de Orden]],'cocina'!H:H)/(24*60)</f>
        <v>3.2638888888888891E-2</v>
      </c>
      <c r="Q617" s="3">
        <f>IF((sala[[#This Row],[Tiempo de Permanencia]]-sala[[#This Row],[Tiempo de Preparación]])&gt;0,sala[[#This Row],[Tiempo de Permanencia]]-sala[[#This Row],[Tiempo de Preparación]],0)</f>
        <v>0.11805555555442374</v>
      </c>
      <c r="R617" s="10">
        <f>IF(sala[[#This Row],[Tiempo de degustación]]&gt;0,1,0)</f>
        <v>1</v>
      </c>
      <c r="S617" s="1" t="str">
        <f>WEEKDAY(sala[[#This Row],[Fecha de Factura]],11)&amp;". "&amp;TEXT(sala[[#This Row],[Fecha de Factura]],"dddd")</f>
        <v>4. jueves</v>
      </c>
      <c r="T617" s="4">
        <f>SUMIF('cocina'!A:A,sala[[#This Row],[Número de Orden]],'cocina'!G:G)</f>
        <v>5</v>
      </c>
      <c r="U617" s="4">
        <f>sala[[#This Row],[Tiempo de Preparación]]*24</f>
        <v>0.78333333333333344</v>
      </c>
      <c r="V617">
        <f>sala[[#This Row],[Cobrada]]*sala[[#This Row],[Monto Total de la Cuenta]]</f>
        <v>132</v>
      </c>
      <c r="W617" s="4">
        <f>sala[[#This Row],[Tiempo de Permanencia]]*24</f>
        <v>3.6166666666395031</v>
      </c>
    </row>
    <row r="618" spans="1:23" x14ac:dyDescent="0.25">
      <c r="A618">
        <v>13</v>
      </c>
      <c r="B618" s="1" t="s">
        <v>73</v>
      </c>
      <c r="C618">
        <v>5</v>
      </c>
      <c r="D618" s="2">
        <v>45022.055555555555</v>
      </c>
      <c r="E618" s="2">
        <v>45022.220138888886</v>
      </c>
      <c r="F618" s="1" t="s">
        <v>24</v>
      </c>
      <c r="G618" s="1" t="s">
        <v>14</v>
      </c>
      <c r="H618" s="1" t="s">
        <v>25</v>
      </c>
      <c r="I618">
        <v>38.18</v>
      </c>
      <c r="J618" s="1" t="s">
        <v>26</v>
      </c>
      <c r="K618">
        <v>617</v>
      </c>
      <c r="L618" s="1" t="s">
        <v>44</v>
      </c>
      <c r="M618" s="1">
        <f>SUMIF('cocina'!A:A,sala[[#This Row],[Número de Orden]],'cocina'!K:K)</f>
        <v>142</v>
      </c>
      <c r="N618" s="2">
        <f>sala[[#This Row],[Hora de Salida]]</f>
        <v>45022.220138888886</v>
      </c>
      <c r="O618" s="3">
        <f>IF(sala[[#This Row],[Estado de la Mesa]]="Ocupada",sala[[#This Row],[Hora de Salida]]-sala[[#This Row],[Hora de Llegada]]+15/(24*60),sala[[#This Row],[Hora de Salida]]-sala[[#This Row],[Hora de Llegada]])</f>
        <v>0.16458333333139308</v>
      </c>
      <c r="P618" s="3">
        <f>SUMIF('cocina'!A:A,sala[[#This Row],[Número de Orden]],'cocina'!H:H)/(24*60)</f>
        <v>3.5416666666666666E-2</v>
      </c>
      <c r="Q618" s="3">
        <f>IF((sala[[#This Row],[Tiempo de Permanencia]]-sala[[#This Row],[Tiempo de Preparación]])&gt;0,sala[[#This Row],[Tiempo de Permanencia]]-sala[[#This Row],[Tiempo de Preparación]],0)</f>
        <v>0.12916666666472643</v>
      </c>
      <c r="R618" s="10">
        <f>IF(sala[[#This Row],[Tiempo de degustación]]&gt;0,1,0)</f>
        <v>1</v>
      </c>
      <c r="S618" s="1" t="str">
        <f>WEEKDAY(sala[[#This Row],[Fecha de Factura]],11)&amp;". "&amp;TEXT(sala[[#This Row],[Fecha de Factura]],"dddd")</f>
        <v>4. jueves</v>
      </c>
      <c r="T618" s="4">
        <f>SUMIF('cocina'!A:A,sala[[#This Row],[Número de Orden]],'cocina'!G:G)</f>
        <v>5</v>
      </c>
      <c r="U618" s="4">
        <f>sala[[#This Row],[Tiempo de Preparación]]*24</f>
        <v>0.85</v>
      </c>
      <c r="V618">
        <f>sala[[#This Row],[Cobrada]]*sala[[#This Row],[Monto Total de la Cuenta]]</f>
        <v>142</v>
      </c>
      <c r="W618" s="4">
        <f>sala[[#This Row],[Tiempo de Permanencia]]*24</f>
        <v>3.9499999999534339</v>
      </c>
    </row>
    <row r="619" spans="1:23" x14ac:dyDescent="0.25">
      <c r="A619">
        <v>3</v>
      </c>
      <c r="B619" s="1" t="s">
        <v>530</v>
      </c>
      <c r="C619">
        <v>5</v>
      </c>
      <c r="D619" s="2">
        <v>45022.038888888892</v>
      </c>
      <c r="E619" s="2">
        <v>45022.133333333331</v>
      </c>
      <c r="F619" s="1" t="s">
        <v>32</v>
      </c>
      <c r="G619" s="1" t="s">
        <v>20</v>
      </c>
      <c r="H619" s="1" t="s">
        <v>25</v>
      </c>
      <c r="I619">
        <v>25.93</v>
      </c>
      <c r="J619" s="1" t="s">
        <v>26</v>
      </c>
      <c r="K619">
        <v>618</v>
      </c>
      <c r="L619" s="1" t="s">
        <v>57</v>
      </c>
      <c r="M619" s="1">
        <f>SUMIF('cocina'!A:A,sala[[#This Row],[Número de Orden]],'cocina'!K:K)</f>
        <v>319</v>
      </c>
      <c r="N619" s="2">
        <f>sala[[#This Row],[Hora de Salida]]</f>
        <v>45022.133333333331</v>
      </c>
      <c r="O619" s="3">
        <f>IF(sala[[#This Row],[Estado de la Mesa]]="Ocupada",sala[[#This Row],[Hora de Salida]]-sala[[#This Row],[Hora de Llegada]]+15/(24*60),sala[[#This Row],[Hora de Salida]]-sala[[#This Row],[Hora de Llegada]])</f>
        <v>9.4444444439432118E-2</v>
      </c>
      <c r="P619" s="3">
        <f>SUMIF('cocina'!A:A,sala[[#This Row],[Número de Orden]],'cocina'!H:H)/(24*60)</f>
        <v>8.1944444444444445E-2</v>
      </c>
      <c r="Q619" s="3">
        <f>IF((sala[[#This Row],[Tiempo de Permanencia]]-sala[[#This Row],[Tiempo de Preparación]])&gt;0,sala[[#This Row],[Tiempo de Permanencia]]-sala[[#This Row],[Tiempo de Preparación]],0)</f>
        <v>1.2499999994987673E-2</v>
      </c>
      <c r="R619" s="10">
        <f>IF(sala[[#This Row],[Tiempo de degustación]]&gt;0,1,0)</f>
        <v>1</v>
      </c>
      <c r="S619" s="1" t="str">
        <f>WEEKDAY(sala[[#This Row],[Fecha de Factura]],11)&amp;". "&amp;TEXT(sala[[#This Row],[Fecha de Factura]],"dddd")</f>
        <v>4. jueves</v>
      </c>
      <c r="T619" s="4">
        <f>SUMIF('cocina'!A:A,sala[[#This Row],[Número de Orden]],'cocina'!G:G)</f>
        <v>11</v>
      </c>
      <c r="U619" s="4">
        <f>sala[[#This Row],[Tiempo de Preparación]]*24</f>
        <v>1.9666666666666668</v>
      </c>
      <c r="V619">
        <f>sala[[#This Row],[Cobrada]]*sala[[#This Row],[Monto Total de la Cuenta]]</f>
        <v>319</v>
      </c>
      <c r="W619" s="4">
        <f>sala[[#This Row],[Tiempo de Permanencia]]*24</f>
        <v>2.2666666665463708</v>
      </c>
    </row>
    <row r="620" spans="1:23" x14ac:dyDescent="0.25">
      <c r="A620">
        <v>6</v>
      </c>
      <c r="B620" s="1" t="s">
        <v>365</v>
      </c>
      <c r="C620">
        <v>4</v>
      </c>
      <c r="D620" s="2">
        <v>45022.011111111111</v>
      </c>
      <c r="E620" s="2">
        <v>45022.111805555556</v>
      </c>
      <c r="F620" s="1" t="s">
        <v>29</v>
      </c>
      <c r="G620" s="1" t="s">
        <v>35</v>
      </c>
      <c r="H620" s="1" t="s">
        <v>25</v>
      </c>
      <c r="I620">
        <v>16.440000000000001</v>
      </c>
      <c r="J620" s="1" t="s">
        <v>16</v>
      </c>
      <c r="K620">
        <v>619</v>
      </c>
      <c r="L620" s="1" t="s">
        <v>54</v>
      </c>
      <c r="M620" s="1">
        <f>SUMIF('cocina'!A:A,sala[[#This Row],[Número de Orden]],'cocina'!K:K)</f>
        <v>132</v>
      </c>
      <c r="N620" s="2">
        <f>sala[[#This Row],[Hora de Salida]]</f>
        <v>45022.111805555556</v>
      </c>
      <c r="O620" s="3">
        <f>IF(sala[[#This Row],[Estado de la Mesa]]="Ocupada",sala[[#This Row],[Hora de Salida]]-sala[[#This Row],[Hora de Llegada]]+15/(24*60),sala[[#This Row],[Hora de Salida]]-sala[[#This Row],[Hora de Llegada]])</f>
        <v>0.10069444444525288</v>
      </c>
      <c r="P620" s="3">
        <f>SUMIF('cocina'!A:A,sala[[#This Row],[Número de Orden]],'cocina'!H:H)/(24*60)</f>
        <v>6.6666666666666666E-2</v>
      </c>
      <c r="Q620" s="3">
        <f>IF((sala[[#This Row],[Tiempo de Permanencia]]-sala[[#This Row],[Tiempo de Preparación]])&gt;0,sala[[#This Row],[Tiempo de Permanencia]]-sala[[#This Row],[Tiempo de Preparación]],0)</f>
        <v>3.4027777778586218E-2</v>
      </c>
      <c r="R620" s="10">
        <f>IF(sala[[#This Row],[Tiempo de degustación]]&gt;0,1,0)</f>
        <v>1</v>
      </c>
      <c r="S620" s="1" t="str">
        <f>WEEKDAY(sala[[#This Row],[Fecha de Factura]],11)&amp;". "&amp;TEXT(sala[[#This Row],[Fecha de Factura]],"dddd")</f>
        <v>4. jueves</v>
      </c>
      <c r="T620" s="4">
        <f>SUMIF('cocina'!A:A,sala[[#This Row],[Número de Orden]],'cocina'!G:G)</f>
        <v>5</v>
      </c>
      <c r="U620" s="4">
        <f>sala[[#This Row],[Tiempo de Preparación]]*24</f>
        <v>1.6</v>
      </c>
      <c r="V620">
        <f>sala[[#This Row],[Cobrada]]*sala[[#This Row],[Monto Total de la Cuenta]]</f>
        <v>132</v>
      </c>
      <c r="W620" s="4">
        <f>sala[[#This Row],[Tiempo de Permanencia]]*24</f>
        <v>2.4166666666860692</v>
      </c>
    </row>
    <row r="621" spans="1:23" x14ac:dyDescent="0.25">
      <c r="A621">
        <v>16</v>
      </c>
      <c r="B621" s="1" t="s">
        <v>531</v>
      </c>
      <c r="C621">
        <v>3</v>
      </c>
      <c r="D621" s="2">
        <v>45022.117361111108</v>
      </c>
      <c r="E621" s="2">
        <v>45022.254861111112</v>
      </c>
      <c r="F621" s="1" t="s">
        <v>32</v>
      </c>
      <c r="G621" s="1" t="s">
        <v>14</v>
      </c>
      <c r="H621" s="1" t="s">
        <v>25</v>
      </c>
      <c r="I621">
        <v>26.64</v>
      </c>
      <c r="J621" s="1" t="s">
        <v>16</v>
      </c>
      <c r="K621">
        <v>620</v>
      </c>
      <c r="L621" s="1" t="s">
        <v>30</v>
      </c>
      <c r="M621" s="1">
        <f>SUMIF('cocina'!A:A,sala[[#This Row],[Número de Orden]],'cocina'!K:K)</f>
        <v>57</v>
      </c>
      <c r="N621" s="2">
        <f>sala[[#This Row],[Hora de Salida]]</f>
        <v>45022.254861111112</v>
      </c>
      <c r="O621" s="3">
        <f>IF(sala[[#This Row],[Estado de la Mesa]]="Ocupada",sala[[#This Row],[Hora de Salida]]-sala[[#This Row],[Hora de Llegada]]+15/(24*60),sala[[#This Row],[Hora de Salida]]-sala[[#This Row],[Hora de Llegada]])</f>
        <v>0.13750000000436557</v>
      </c>
      <c r="P621" s="3">
        <f>SUMIF('cocina'!A:A,sala[[#This Row],[Número de Orden]],'cocina'!H:H)/(24*60)</f>
        <v>2.7777777777777776E-2</v>
      </c>
      <c r="Q621" s="3">
        <f>IF((sala[[#This Row],[Tiempo de Permanencia]]-sala[[#This Row],[Tiempo de Preparación]])&gt;0,sala[[#This Row],[Tiempo de Permanencia]]-sala[[#This Row],[Tiempo de Preparación]],0)</f>
        <v>0.1097222222265878</v>
      </c>
      <c r="R621" s="10">
        <f>IF(sala[[#This Row],[Tiempo de degustación]]&gt;0,1,0)</f>
        <v>1</v>
      </c>
      <c r="S621" s="1" t="str">
        <f>WEEKDAY(sala[[#This Row],[Fecha de Factura]],11)&amp;". "&amp;TEXT(sala[[#This Row],[Fecha de Factura]],"dddd")</f>
        <v>4. jueves</v>
      </c>
      <c r="T621" s="4">
        <f>SUMIF('cocina'!A:A,sala[[#This Row],[Número de Orden]],'cocina'!G:G)</f>
        <v>3</v>
      </c>
      <c r="U621" s="4">
        <f>sala[[#This Row],[Tiempo de Preparación]]*24</f>
        <v>0.66666666666666663</v>
      </c>
      <c r="V621">
        <f>sala[[#This Row],[Cobrada]]*sala[[#This Row],[Monto Total de la Cuenta]]</f>
        <v>57</v>
      </c>
      <c r="W621" s="4">
        <f>sala[[#This Row],[Tiempo de Permanencia]]*24</f>
        <v>3.3000000001047738</v>
      </c>
    </row>
    <row r="622" spans="1:23" x14ac:dyDescent="0.25">
      <c r="A622">
        <v>5</v>
      </c>
      <c r="B622" s="1" t="s">
        <v>532</v>
      </c>
      <c r="C622">
        <v>2</v>
      </c>
      <c r="D622" s="2">
        <v>45022.047222222223</v>
      </c>
      <c r="E622" s="2">
        <v>45022.102083333331</v>
      </c>
      <c r="F622" s="1" t="s">
        <v>24</v>
      </c>
      <c r="G622" s="1" t="s">
        <v>14</v>
      </c>
      <c r="H622" s="1" t="s">
        <v>25</v>
      </c>
      <c r="I622">
        <v>42.27</v>
      </c>
      <c r="J622" s="1" t="s">
        <v>38</v>
      </c>
      <c r="K622">
        <v>621</v>
      </c>
      <c r="L622" s="1" t="s">
        <v>54</v>
      </c>
      <c r="M622" s="1">
        <f>SUMIF('cocina'!A:A,sala[[#This Row],[Número de Orden]],'cocina'!K:K)</f>
        <v>105</v>
      </c>
      <c r="N622" s="2">
        <f>sala[[#This Row],[Hora de Salida]]</f>
        <v>45022.102083333331</v>
      </c>
      <c r="O622" s="3">
        <f>IF(sala[[#This Row],[Estado de la Mesa]]="Ocupada",sala[[#This Row],[Hora de Salida]]-sala[[#This Row],[Hora de Llegada]]+15/(24*60),sala[[#This Row],[Hora de Salida]]-sala[[#This Row],[Hora de Llegada]])</f>
        <v>6.5277777774705711E-2</v>
      </c>
      <c r="P622" s="3">
        <f>SUMIF('cocina'!A:A,sala[[#This Row],[Número de Orden]],'cocina'!H:H)/(24*60)</f>
        <v>5.5555555555555558E-3</v>
      </c>
      <c r="Q622" s="3">
        <f>IF((sala[[#This Row],[Tiempo de Permanencia]]-sala[[#This Row],[Tiempo de Preparación]])&gt;0,sala[[#This Row],[Tiempo de Permanencia]]-sala[[#This Row],[Tiempo de Preparación]],0)</f>
        <v>5.9722222219150155E-2</v>
      </c>
      <c r="R622" s="10">
        <f>IF(sala[[#This Row],[Tiempo de degustación]]&gt;0,1,0)</f>
        <v>1</v>
      </c>
      <c r="S622" s="1" t="str">
        <f>WEEKDAY(sala[[#This Row],[Fecha de Factura]],11)&amp;". "&amp;TEXT(sala[[#This Row],[Fecha de Factura]],"dddd")</f>
        <v>4. jueves</v>
      </c>
      <c r="T622" s="4">
        <f>SUMIF('cocina'!A:A,sala[[#This Row],[Número de Orden]],'cocina'!G:G)</f>
        <v>3</v>
      </c>
      <c r="U622" s="4">
        <f>sala[[#This Row],[Tiempo de Preparación]]*24</f>
        <v>0.13333333333333333</v>
      </c>
      <c r="V622">
        <f>sala[[#This Row],[Cobrada]]*sala[[#This Row],[Monto Total de la Cuenta]]</f>
        <v>105</v>
      </c>
      <c r="W622" s="4">
        <f>sala[[#This Row],[Tiempo de Permanencia]]*24</f>
        <v>1.566666666592937</v>
      </c>
    </row>
    <row r="623" spans="1:23" x14ac:dyDescent="0.25">
      <c r="A623">
        <v>7</v>
      </c>
      <c r="B623" s="1" t="s">
        <v>509</v>
      </c>
      <c r="C623">
        <v>5</v>
      </c>
      <c r="D623" s="2">
        <v>45022.088194444441</v>
      </c>
      <c r="E623" s="2">
        <v>45022.229861111111</v>
      </c>
      <c r="F623" s="1" t="s">
        <v>13</v>
      </c>
      <c r="G623" s="1" t="s">
        <v>35</v>
      </c>
      <c r="H623" s="1" t="s">
        <v>25</v>
      </c>
      <c r="I623">
        <v>11.47</v>
      </c>
      <c r="J623" s="1" t="s">
        <v>16</v>
      </c>
      <c r="K623">
        <v>622</v>
      </c>
      <c r="L623" s="1" t="s">
        <v>69</v>
      </c>
      <c r="M623" s="1">
        <f>SUMIF('cocina'!A:A,sala[[#This Row],[Número de Orden]],'cocina'!K:K)</f>
        <v>121</v>
      </c>
      <c r="N623" s="2">
        <f>sala[[#This Row],[Hora de Salida]]</f>
        <v>45022.229861111111</v>
      </c>
      <c r="O623" s="3">
        <f>IF(sala[[#This Row],[Estado de la Mesa]]="Ocupada",sala[[#This Row],[Hora de Salida]]-sala[[#This Row],[Hora de Llegada]]+15/(24*60),sala[[#This Row],[Hora de Salida]]-sala[[#This Row],[Hora de Llegada]])</f>
        <v>0.14166666667006211</v>
      </c>
      <c r="P623" s="3">
        <f>SUMIF('cocina'!A:A,sala[[#This Row],[Número de Orden]],'cocina'!H:H)/(24*60)</f>
        <v>5.4166666666666669E-2</v>
      </c>
      <c r="Q623" s="3">
        <f>IF((sala[[#This Row],[Tiempo de Permanencia]]-sala[[#This Row],[Tiempo de Preparación]])&gt;0,sala[[#This Row],[Tiempo de Permanencia]]-sala[[#This Row],[Tiempo de Preparación]],0)</f>
        <v>8.7500000003395445E-2</v>
      </c>
      <c r="R623" s="10">
        <f>IF(sala[[#This Row],[Tiempo de degustación]]&gt;0,1,0)</f>
        <v>1</v>
      </c>
      <c r="S623" s="1" t="str">
        <f>WEEKDAY(sala[[#This Row],[Fecha de Factura]],11)&amp;". "&amp;TEXT(sala[[#This Row],[Fecha de Factura]],"dddd")</f>
        <v>4. jueves</v>
      </c>
      <c r="T623" s="4">
        <f>SUMIF('cocina'!A:A,sala[[#This Row],[Número de Orden]],'cocina'!G:G)</f>
        <v>4</v>
      </c>
      <c r="U623" s="4">
        <f>sala[[#This Row],[Tiempo de Preparación]]*24</f>
        <v>1.3</v>
      </c>
      <c r="V623">
        <f>sala[[#This Row],[Cobrada]]*sala[[#This Row],[Monto Total de la Cuenta]]</f>
        <v>121</v>
      </c>
      <c r="W623" s="4">
        <f>sala[[#This Row],[Tiempo de Permanencia]]*24</f>
        <v>3.4000000000814907</v>
      </c>
    </row>
    <row r="624" spans="1:23" x14ac:dyDescent="0.25">
      <c r="A624">
        <v>13</v>
      </c>
      <c r="B624" s="1" t="s">
        <v>412</v>
      </c>
      <c r="C624">
        <v>1</v>
      </c>
      <c r="D624" s="2">
        <v>45022.03125</v>
      </c>
      <c r="E624" s="2">
        <v>45022.131944444445</v>
      </c>
      <c r="F624" s="1" t="s">
        <v>13</v>
      </c>
      <c r="G624" s="1" t="s">
        <v>14</v>
      </c>
      <c r="H624" s="1" t="s">
        <v>21</v>
      </c>
      <c r="I624">
        <v>22.05</v>
      </c>
      <c r="J624" s="1" t="s">
        <v>26</v>
      </c>
      <c r="K624">
        <v>623</v>
      </c>
      <c r="L624" s="1" t="s">
        <v>44</v>
      </c>
      <c r="M624" s="1">
        <f>SUMIF('cocina'!A:A,sala[[#This Row],[Número de Orden]],'cocina'!K:K)</f>
        <v>235</v>
      </c>
      <c r="N624" s="2">
        <f>sala[[#This Row],[Hora de Salida]]</f>
        <v>45022.131944444445</v>
      </c>
      <c r="O624" s="3">
        <f>IF(sala[[#This Row],[Estado de la Mesa]]="Ocupada",sala[[#This Row],[Hora de Salida]]-sala[[#This Row],[Hora de Llegada]]+15/(24*60),sala[[#This Row],[Hora de Salida]]-sala[[#This Row],[Hora de Llegada]])</f>
        <v>0.10069444444525288</v>
      </c>
      <c r="P624" s="3">
        <f>SUMIF('cocina'!A:A,sala[[#This Row],[Número de Orden]],'cocina'!H:H)/(24*60)</f>
        <v>0.10069444444444445</v>
      </c>
      <c r="Q624" s="3">
        <f>IF((sala[[#This Row],[Tiempo de Permanencia]]-sala[[#This Row],[Tiempo de Preparación]])&gt;0,sala[[#This Row],[Tiempo de Permanencia]]-sala[[#This Row],[Tiempo de Preparación]],0)</f>
        <v>8.0843665095642336E-13</v>
      </c>
      <c r="R624" s="10">
        <f>IF(sala[[#This Row],[Tiempo de degustación]]&gt;0,1,0)</f>
        <v>1</v>
      </c>
      <c r="S624" s="1" t="str">
        <f>WEEKDAY(sala[[#This Row],[Fecha de Factura]],11)&amp;". "&amp;TEXT(sala[[#This Row],[Fecha de Factura]],"dddd")</f>
        <v>4. jueves</v>
      </c>
      <c r="T624" s="4">
        <f>SUMIF('cocina'!A:A,sala[[#This Row],[Número de Orden]],'cocina'!G:G)</f>
        <v>8</v>
      </c>
      <c r="U624" s="4">
        <f>sala[[#This Row],[Tiempo de Preparación]]*24</f>
        <v>2.416666666666667</v>
      </c>
      <c r="V624">
        <f>sala[[#This Row],[Cobrada]]*sala[[#This Row],[Monto Total de la Cuenta]]</f>
        <v>235</v>
      </c>
      <c r="W624" s="4">
        <f>sala[[#This Row],[Tiempo de Permanencia]]*24</f>
        <v>2.4166666666860692</v>
      </c>
    </row>
    <row r="625" spans="1:23" x14ac:dyDescent="0.25">
      <c r="A625">
        <v>1</v>
      </c>
      <c r="B625" s="1" t="s">
        <v>366</v>
      </c>
      <c r="C625">
        <v>4</v>
      </c>
      <c r="D625" s="2">
        <v>45022.080555555556</v>
      </c>
      <c r="E625" s="2">
        <v>45022.143055555556</v>
      </c>
      <c r="F625" s="1" t="s">
        <v>19</v>
      </c>
      <c r="G625" s="1" t="s">
        <v>35</v>
      </c>
      <c r="H625" s="1" t="s">
        <v>25</v>
      </c>
      <c r="I625">
        <v>38</v>
      </c>
      <c r="J625" s="1" t="s">
        <v>16</v>
      </c>
      <c r="K625">
        <v>624</v>
      </c>
      <c r="L625" s="1" t="s">
        <v>69</v>
      </c>
      <c r="M625" s="1">
        <f>SUMIF('cocina'!A:A,sala[[#This Row],[Número de Orden]],'cocina'!K:K)</f>
        <v>102</v>
      </c>
      <c r="N625" s="2">
        <f>sala[[#This Row],[Hora de Salida]]</f>
        <v>45022.143055555556</v>
      </c>
      <c r="O625" s="3">
        <f>IF(sala[[#This Row],[Estado de la Mesa]]="Ocupada",sala[[#This Row],[Hora de Salida]]-sala[[#This Row],[Hora de Llegada]]+15/(24*60),sala[[#This Row],[Hora de Salida]]-sala[[#This Row],[Hora de Llegada]])</f>
        <v>6.25E-2</v>
      </c>
      <c r="P625" s="3">
        <f>SUMIF('cocina'!A:A,sala[[#This Row],[Número de Orden]],'cocina'!H:H)/(24*60)</f>
        <v>5.486111111111111E-2</v>
      </c>
      <c r="Q625" s="3">
        <f>IF((sala[[#This Row],[Tiempo de Permanencia]]-sala[[#This Row],[Tiempo de Preparación]])&gt;0,sala[[#This Row],[Tiempo de Permanencia]]-sala[[#This Row],[Tiempo de Preparación]],0)</f>
        <v>7.6388888888888895E-3</v>
      </c>
      <c r="R625" s="10">
        <f>IF(sala[[#This Row],[Tiempo de degustación]]&gt;0,1,0)</f>
        <v>1</v>
      </c>
      <c r="S625" s="1" t="str">
        <f>WEEKDAY(sala[[#This Row],[Fecha de Factura]],11)&amp;". "&amp;TEXT(sala[[#This Row],[Fecha de Factura]],"dddd")</f>
        <v>4. jueves</v>
      </c>
      <c r="T625" s="4">
        <f>SUMIF('cocina'!A:A,sala[[#This Row],[Número de Orden]],'cocina'!G:G)</f>
        <v>4</v>
      </c>
      <c r="U625" s="4">
        <f>sala[[#This Row],[Tiempo de Preparación]]*24</f>
        <v>1.3166666666666667</v>
      </c>
      <c r="V625">
        <f>sala[[#This Row],[Cobrada]]*sala[[#This Row],[Monto Total de la Cuenta]]</f>
        <v>102</v>
      </c>
      <c r="W625" s="4">
        <f>sala[[#This Row],[Tiempo de Permanencia]]*24</f>
        <v>1.5</v>
      </c>
    </row>
    <row r="626" spans="1:23" x14ac:dyDescent="0.25">
      <c r="A626">
        <v>5</v>
      </c>
      <c r="B626" s="1" t="s">
        <v>533</v>
      </c>
      <c r="C626">
        <v>4</v>
      </c>
      <c r="D626" s="2">
        <v>45022.006249999999</v>
      </c>
      <c r="E626" s="2">
        <v>45022.140277777777</v>
      </c>
      <c r="F626" s="1" t="s">
        <v>32</v>
      </c>
      <c r="G626" s="1" t="s">
        <v>35</v>
      </c>
      <c r="H626" s="1" t="s">
        <v>25</v>
      </c>
      <c r="I626">
        <v>41.73</v>
      </c>
      <c r="J626" s="1" t="s">
        <v>38</v>
      </c>
      <c r="K626">
        <v>625</v>
      </c>
      <c r="L626" s="1" t="s">
        <v>57</v>
      </c>
      <c r="M626" s="1">
        <f>SUMIF('cocina'!A:A,sala[[#This Row],[Número de Orden]],'cocina'!K:K)</f>
        <v>139</v>
      </c>
      <c r="N626" s="2">
        <f>sala[[#This Row],[Hora de Salida]]</f>
        <v>45022.140277777777</v>
      </c>
      <c r="O626" s="3">
        <f>IF(sala[[#This Row],[Estado de la Mesa]]="Ocupada",sala[[#This Row],[Hora de Salida]]-sala[[#This Row],[Hora de Llegada]]+15/(24*60),sala[[#This Row],[Hora de Salida]]-sala[[#This Row],[Hora de Llegada]])</f>
        <v>0.14444444444476781</v>
      </c>
      <c r="P626" s="3">
        <f>SUMIF('cocina'!A:A,sala[[#This Row],[Número de Orden]],'cocina'!H:H)/(24*60)</f>
        <v>6.7361111111111108E-2</v>
      </c>
      <c r="Q626" s="3">
        <f>IF((sala[[#This Row],[Tiempo de Permanencia]]-sala[[#This Row],[Tiempo de Preparación]])&gt;0,sala[[#This Row],[Tiempo de Permanencia]]-sala[[#This Row],[Tiempo de Preparación]],0)</f>
        <v>7.7083333333656703E-2</v>
      </c>
      <c r="R626" s="10">
        <f>IF(sala[[#This Row],[Tiempo de degustación]]&gt;0,1,0)</f>
        <v>1</v>
      </c>
      <c r="S626" s="1" t="str">
        <f>WEEKDAY(sala[[#This Row],[Fecha de Factura]],11)&amp;". "&amp;TEXT(sala[[#This Row],[Fecha de Factura]],"dddd")</f>
        <v>4. jueves</v>
      </c>
      <c r="T626" s="4">
        <f>SUMIF('cocina'!A:A,sala[[#This Row],[Número de Orden]],'cocina'!G:G)</f>
        <v>6</v>
      </c>
      <c r="U626" s="4">
        <f>sala[[#This Row],[Tiempo de Preparación]]*24</f>
        <v>1.6166666666666667</v>
      </c>
      <c r="V626">
        <f>sala[[#This Row],[Cobrada]]*sala[[#This Row],[Monto Total de la Cuenta]]</f>
        <v>139</v>
      </c>
      <c r="W626" s="4">
        <f>sala[[#This Row],[Tiempo de Permanencia]]*24</f>
        <v>3.4666666666744277</v>
      </c>
    </row>
    <row r="627" spans="1:23" x14ac:dyDescent="0.25">
      <c r="A627">
        <v>14</v>
      </c>
      <c r="B627" s="1" t="s">
        <v>534</v>
      </c>
      <c r="C627">
        <v>4</v>
      </c>
      <c r="D627" s="2">
        <v>45022.114583333336</v>
      </c>
      <c r="E627" s="2">
        <v>45022.173611111109</v>
      </c>
      <c r="F627" s="1" t="s">
        <v>32</v>
      </c>
      <c r="G627" s="1" t="s">
        <v>20</v>
      </c>
      <c r="H627" s="1" t="s">
        <v>25</v>
      </c>
      <c r="I627">
        <v>19.239999999999998</v>
      </c>
      <c r="J627" s="1" t="s">
        <v>26</v>
      </c>
      <c r="K627">
        <v>626</v>
      </c>
      <c r="L627" s="1" t="s">
        <v>69</v>
      </c>
      <c r="M627" s="1">
        <f>SUMIF('cocina'!A:A,sala[[#This Row],[Número de Orden]],'cocina'!K:K)</f>
        <v>137</v>
      </c>
      <c r="N627" s="2">
        <f>sala[[#This Row],[Hora de Salida]]</f>
        <v>45022.173611111109</v>
      </c>
      <c r="O627" s="3">
        <f>IF(sala[[#This Row],[Estado de la Mesa]]="Ocupada",sala[[#This Row],[Hora de Salida]]-sala[[#This Row],[Hora de Llegada]]+15/(24*60),sala[[#This Row],[Hora de Salida]]-sala[[#This Row],[Hora de Llegada]])</f>
        <v>5.9027777773735579E-2</v>
      </c>
      <c r="P627" s="3">
        <f>SUMIF('cocina'!A:A,sala[[#This Row],[Número de Orden]],'cocina'!H:H)/(24*60)</f>
        <v>4.027777777777778E-2</v>
      </c>
      <c r="Q627" s="3">
        <f>IF((sala[[#This Row],[Tiempo de Permanencia]]-sala[[#This Row],[Tiempo de Preparación]])&gt;0,sala[[#This Row],[Tiempo de Permanencia]]-sala[[#This Row],[Tiempo de Preparación]],0)</f>
        <v>1.8749999995957799E-2</v>
      </c>
      <c r="R627" s="10">
        <f>IF(sala[[#This Row],[Tiempo de degustación]]&gt;0,1,0)</f>
        <v>1</v>
      </c>
      <c r="S627" s="1" t="str">
        <f>WEEKDAY(sala[[#This Row],[Fecha de Factura]],11)&amp;". "&amp;TEXT(sala[[#This Row],[Fecha de Factura]],"dddd")</f>
        <v>4. jueves</v>
      </c>
      <c r="T627" s="4">
        <f>SUMIF('cocina'!A:A,sala[[#This Row],[Número de Orden]],'cocina'!G:G)</f>
        <v>5</v>
      </c>
      <c r="U627" s="4">
        <f>sala[[#This Row],[Tiempo de Preparación]]*24</f>
        <v>0.96666666666666679</v>
      </c>
      <c r="V627">
        <f>sala[[#This Row],[Cobrada]]*sala[[#This Row],[Monto Total de la Cuenta]]</f>
        <v>137</v>
      </c>
      <c r="W627" s="4">
        <f>sala[[#This Row],[Tiempo de Permanencia]]*24</f>
        <v>1.4166666665696539</v>
      </c>
    </row>
    <row r="628" spans="1:23" x14ac:dyDescent="0.25">
      <c r="A628">
        <v>4</v>
      </c>
      <c r="B628" s="1" t="s">
        <v>238</v>
      </c>
      <c r="C628">
        <v>3</v>
      </c>
      <c r="D628" s="2">
        <v>45022.099305555559</v>
      </c>
      <c r="E628" s="2">
        <v>45022.175694444442</v>
      </c>
      <c r="F628" s="1" t="s">
        <v>13</v>
      </c>
      <c r="G628" s="1" t="s">
        <v>14</v>
      </c>
      <c r="H628" s="1" t="s">
        <v>25</v>
      </c>
      <c r="I628">
        <v>44.24</v>
      </c>
      <c r="J628" s="1" t="s">
        <v>38</v>
      </c>
      <c r="K628">
        <v>627</v>
      </c>
      <c r="L628" s="1" t="s">
        <v>54</v>
      </c>
      <c r="M628" s="1">
        <f>SUMIF('cocina'!A:A,sala[[#This Row],[Número de Orden]],'cocina'!K:K)</f>
        <v>21</v>
      </c>
      <c r="N628" s="2">
        <f>sala[[#This Row],[Hora de Salida]]</f>
        <v>45022.175694444442</v>
      </c>
      <c r="O628" s="3">
        <f>IF(sala[[#This Row],[Estado de la Mesa]]="Ocupada",sala[[#This Row],[Hora de Salida]]-sala[[#This Row],[Hora de Llegada]]+15/(24*60),sala[[#This Row],[Hora de Salida]]-sala[[#This Row],[Hora de Llegada]])</f>
        <v>8.6805555549896482E-2</v>
      </c>
      <c r="P628" s="3">
        <f>SUMIF('cocina'!A:A,sala[[#This Row],[Número de Orden]],'cocina'!H:H)/(24*60)</f>
        <v>2.5694444444444443E-2</v>
      </c>
      <c r="Q628" s="3">
        <f>IF((sala[[#This Row],[Tiempo de Permanencia]]-sala[[#This Row],[Tiempo de Preparación]])&gt;0,sala[[#This Row],[Tiempo de Permanencia]]-sala[[#This Row],[Tiempo de Preparación]],0)</f>
        <v>6.1111111105452039E-2</v>
      </c>
      <c r="R628" s="10">
        <f>IF(sala[[#This Row],[Tiempo de degustación]]&gt;0,1,0)</f>
        <v>1</v>
      </c>
      <c r="S628" s="1" t="str">
        <f>WEEKDAY(sala[[#This Row],[Fecha de Factura]],11)&amp;". "&amp;TEXT(sala[[#This Row],[Fecha de Factura]],"dddd")</f>
        <v>4. jueves</v>
      </c>
      <c r="T628" s="4">
        <f>SUMIF('cocina'!A:A,sala[[#This Row],[Número de Orden]],'cocina'!G:G)</f>
        <v>1</v>
      </c>
      <c r="U628" s="4">
        <f>sala[[#This Row],[Tiempo de Preparación]]*24</f>
        <v>0.6166666666666667</v>
      </c>
      <c r="V628">
        <f>sala[[#This Row],[Cobrada]]*sala[[#This Row],[Monto Total de la Cuenta]]</f>
        <v>21</v>
      </c>
      <c r="W628" s="4">
        <f>sala[[#This Row],[Tiempo de Permanencia]]*24</f>
        <v>2.0833333331975155</v>
      </c>
    </row>
    <row r="629" spans="1:23" x14ac:dyDescent="0.25">
      <c r="A629">
        <v>2</v>
      </c>
      <c r="B629" s="1" t="s">
        <v>219</v>
      </c>
      <c r="C629">
        <v>1</v>
      </c>
      <c r="D629" s="2">
        <v>45022.006249999999</v>
      </c>
      <c r="E629" s="2">
        <v>45022.067361111112</v>
      </c>
      <c r="F629" s="1" t="s">
        <v>13</v>
      </c>
      <c r="G629" s="1" t="s">
        <v>20</v>
      </c>
      <c r="H629" s="1" t="s">
        <v>25</v>
      </c>
      <c r="I629">
        <v>15.03</v>
      </c>
      <c r="J629" s="1" t="s">
        <v>16</v>
      </c>
      <c r="K629">
        <v>628</v>
      </c>
      <c r="L629" s="1" t="s">
        <v>57</v>
      </c>
      <c r="M629" s="1">
        <f>SUMIF('cocina'!A:A,sala[[#This Row],[Número de Orden]],'cocina'!K:K)</f>
        <v>168</v>
      </c>
      <c r="N629" s="2">
        <f>sala[[#This Row],[Hora de Salida]]</f>
        <v>45022.067361111112</v>
      </c>
      <c r="O629" s="3">
        <f>IF(sala[[#This Row],[Estado de la Mesa]]="Ocupada",sala[[#This Row],[Hora de Salida]]-sala[[#This Row],[Hora de Llegada]]+15/(24*60),sala[[#This Row],[Hora de Salida]]-sala[[#This Row],[Hora de Llegada]])</f>
        <v>6.1111111113859806E-2</v>
      </c>
      <c r="P629" s="3">
        <f>SUMIF('cocina'!A:A,sala[[#This Row],[Número de Orden]],'cocina'!H:H)/(24*60)</f>
        <v>2.9861111111111113E-2</v>
      </c>
      <c r="Q629" s="3">
        <f>IF((sala[[#This Row],[Tiempo de Permanencia]]-sala[[#This Row],[Tiempo de Preparación]])&gt;0,sala[[#This Row],[Tiempo de Permanencia]]-sala[[#This Row],[Tiempo de Preparación]],0)</f>
        <v>3.125000000274869E-2</v>
      </c>
      <c r="R629" s="10">
        <f>IF(sala[[#This Row],[Tiempo de degustación]]&gt;0,1,0)</f>
        <v>1</v>
      </c>
      <c r="S629" s="1" t="str">
        <f>WEEKDAY(sala[[#This Row],[Fecha de Factura]],11)&amp;". "&amp;TEXT(sala[[#This Row],[Fecha de Factura]],"dddd")</f>
        <v>4. jueves</v>
      </c>
      <c r="T629" s="4">
        <f>SUMIF('cocina'!A:A,sala[[#This Row],[Número de Orden]],'cocina'!G:G)</f>
        <v>5</v>
      </c>
      <c r="U629" s="4">
        <f>sala[[#This Row],[Tiempo de Preparación]]*24</f>
        <v>0.71666666666666667</v>
      </c>
      <c r="V629">
        <f>sala[[#This Row],[Cobrada]]*sala[[#This Row],[Monto Total de la Cuenta]]</f>
        <v>168</v>
      </c>
      <c r="W629" s="4">
        <f>sala[[#This Row],[Tiempo de Permanencia]]*24</f>
        <v>1.4666666667326353</v>
      </c>
    </row>
    <row r="630" spans="1:23" x14ac:dyDescent="0.25">
      <c r="A630">
        <v>17</v>
      </c>
      <c r="B630" s="1" t="s">
        <v>76</v>
      </c>
      <c r="C630">
        <v>2</v>
      </c>
      <c r="D630" s="2">
        <v>45022.088194444441</v>
      </c>
      <c r="E630" s="2">
        <v>45022.246527777781</v>
      </c>
      <c r="F630" s="1" t="s">
        <v>32</v>
      </c>
      <c r="G630" s="1" t="s">
        <v>35</v>
      </c>
      <c r="H630" s="1" t="s">
        <v>15</v>
      </c>
      <c r="I630">
        <v>26.07</v>
      </c>
      <c r="J630" s="1" t="s">
        <v>38</v>
      </c>
      <c r="K630">
        <v>629</v>
      </c>
      <c r="L630" s="1" t="s">
        <v>69</v>
      </c>
      <c r="M630" s="1">
        <f>SUMIF('cocina'!A:A,sala[[#This Row],[Número de Orden]],'cocina'!K:K)</f>
        <v>130</v>
      </c>
      <c r="N630" s="2">
        <f>sala[[#This Row],[Hora de Salida]]</f>
        <v>45022.246527777781</v>
      </c>
      <c r="O630" s="3">
        <f>IF(sala[[#This Row],[Estado de la Mesa]]="Ocupada",sala[[#This Row],[Hora de Salida]]-sala[[#This Row],[Hora de Llegada]]+15/(24*60),sala[[#This Row],[Hora de Salida]]-sala[[#This Row],[Hora de Llegada]])</f>
        <v>0.16875000000679088</v>
      </c>
      <c r="P630" s="3">
        <f>SUMIF('cocina'!A:A,sala[[#This Row],[Número de Orden]],'cocina'!H:H)/(24*60)</f>
        <v>5.8333333333333334E-2</v>
      </c>
      <c r="Q630" s="3">
        <f>IF((sala[[#This Row],[Tiempo de Permanencia]]-sala[[#This Row],[Tiempo de Preparación]])&gt;0,sala[[#This Row],[Tiempo de Permanencia]]-sala[[#This Row],[Tiempo de Preparación]],0)</f>
        <v>0.11041666667345755</v>
      </c>
      <c r="R630" s="10">
        <f>IF(sala[[#This Row],[Tiempo de degustación]]&gt;0,1,0)</f>
        <v>1</v>
      </c>
      <c r="S630" s="1" t="str">
        <f>WEEKDAY(sala[[#This Row],[Fecha de Factura]],11)&amp;". "&amp;TEXT(sala[[#This Row],[Fecha de Factura]],"dddd")</f>
        <v>4. jueves</v>
      </c>
      <c r="T630" s="4">
        <f>SUMIF('cocina'!A:A,sala[[#This Row],[Número de Orden]],'cocina'!G:G)</f>
        <v>6</v>
      </c>
      <c r="U630" s="4">
        <f>sala[[#This Row],[Tiempo de Preparación]]*24</f>
        <v>1.4</v>
      </c>
      <c r="V630">
        <f>sala[[#This Row],[Cobrada]]*sala[[#This Row],[Monto Total de la Cuenta]]</f>
        <v>130</v>
      </c>
      <c r="W630" s="4">
        <f>sala[[#This Row],[Tiempo de Permanencia]]*24</f>
        <v>4.0500000001629815</v>
      </c>
    </row>
    <row r="631" spans="1:23" x14ac:dyDescent="0.25">
      <c r="A631">
        <v>2</v>
      </c>
      <c r="B631" s="1" t="s">
        <v>320</v>
      </c>
      <c r="C631">
        <v>2</v>
      </c>
      <c r="D631" s="2">
        <v>45022.001388888886</v>
      </c>
      <c r="E631" s="2">
        <v>45022.117361111108</v>
      </c>
      <c r="F631" s="1" t="s">
        <v>29</v>
      </c>
      <c r="G631" s="1" t="s">
        <v>14</v>
      </c>
      <c r="H631" s="1" t="s">
        <v>15</v>
      </c>
      <c r="I631">
        <v>36.619999999999997</v>
      </c>
      <c r="J631" s="1" t="s">
        <v>26</v>
      </c>
      <c r="K631">
        <v>630</v>
      </c>
      <c r="L631" s="1" t="s">
        <v>42</v>
      </c>
      <c r="M631" s="1">
        <f>SUMIF('cocina'!A:A,sala[[#This Row],[Número de Orden]],'cocina'!K:K)</f>
        <v>182</v>
      </c>
      <c r="N631" s="2">
        <f>sala[[#This Row],[Hora de Salida]]</f>
        <v>45022.117361111108</v>
      </c>
      <c r="O631" s="3">
        <f>IF(sala[[#This Row],[Estado de la Mesa]]="Ocupada",sala[[#This Row],[Hora de Salida]]-sala[[#This Row],[Hora de Llegada]]+15/(24*60),sala[[#This Row],[Hora de Salida]]-sala[[#This Row],[Hora de Llegada]])</f>
        <v>0.11597222222189885</v>
      </c>
      <c r="P631" s="3">
        <f>SUMIF('cocina'!A:A,sala[[#This Row],[Número de Orden]],'cocina'!H:H)/(24*60)</f>
        <v>5.2083333333333336E-2</v>
      </c>
      <c r="Q631" s="3">
        <f>IF((sala[[#This Row],[Tiempo de Permanencia]]-sala[[#This Row],[Tiempo de Preparación]])&gt;0,sala[[#This Row],[Tiempo de Permanencia]]-sala[[#This Row],[Tiempo de Preparación]],0)</f>
        <v>6.3888888888565504E-2</v>
      </c>
      <c r="R631" s="10">
        <f>IF(sala[[#This Row],[Tiempo de degustación]]&gt;0,1,0)</f>
        <v>1</v>
      </c>
      <c r="S631" s="1" t="str">
        <f>WEEKDAY(sala[[#This Row],[Fecha de Factura]],11)&amp;". "&amp;TEXT(sala[[#This Row],[Fecha de Factura]],"dddd")</f>
        <v>4. jueves</v>
      </c>
      <c r="T631" s="4">
        <f>SUMIF('cocina'!A:A,sala[[#This Row],[Número de Orden]],'cocina'!G:G)</f>
        <v>5</v>
      </c>
      <c r="U631" s="4">
        <f>sala[[#This Row],[Tiempo de Preparación]]*24</f>
        <v>1.25</v>
      </c>
      <c r="V631">
        <f>sala[[#This Row],[Cobrada]]*sala[[#This Row],[Monto Total de la Cuenta]]</f>
        <v>182</v>
      </c>
      <c r="W631" s="4">
        <f>sala[[#This Row],[Tiempo de Permanencia]]*24</f>
        <v>2.7833333333255723</v>
      </c>
    </row>
    <row r="632" spans="1:23" x14ac:dyDescent="0.25">
      <c r="A632">
        <v>6</v>
      </c>
      <c r="B632" s="1" t="s">
        <v>385</v>
      </c>
      <c r="C632">
        <v>1</v>
      </c>
      <c r="D632" s="2">
        <v>45022.01458333333</v>
      </c>
      <c r="E632" s="2">
        <v>45022.118750000001</v>
      </c>
      <c r="F632" s="1" t="s">
        <v>29</v>
      </c>
      <c r="G632" s="1" t="s">
        <v>35</v>
      </c>
      <c r="H632" s="1" t="s">
        <v>25</v>
      </c>
      <c r="I632">
        <v>39.71</v>
      </c>
      <c r="J632" s="1" t="s">
        <v>16</v>
      </c>
      <c r="K632">
        <v>631</v>
      </c>
      <c r="L632" s="1" t="s">
        <v>22</v>
      </c>
      <c r="M632" s="1">
        <f>SUMIF('cocina'!A:A,sala[[#This Row],[Número de Orden]],'cocina'!K:K)</f>
        <v>66</v>
      </c>
      <c r="N632" s="2">
        <f>sala[[#This Row],[Hora de Salida]]</f>
        <v>45022.118750000001</v>
      </c>
      <c r="O632" s="3">
        <f>IF(sala[[#This Row],[Estado de la Mesa]]="Ocupada",sala[[#This Row],[Hora de Salida]]-sala[[#This Row],[Hora de Llegada]]+15/(24*60),sala[[#This Row],[Hora de Salida]]-sala[[#This Row],[Hora de Llegada]])</f>
        <v>0.10416666667151731</v>
      </c>
      <c r="P632" s="3">
        <f>SUMIF('cocina'!A:A,sala[[#This Row],[Número de Orden]],'cocina'!H:H)/(24*60)</f>
        <v>3.1944444444444442E-2</v>
      </c>
      <c r="Q632" s="3">
        <f>IF((sala[[#This Row],[Tiempo de Permanencia]]-sala[[#This Row],[Tiempo de Preparación]])&gt;0,sala[[#This Row],[Tiempo de Permanencia]]-sala[[#This Row],[Tiempo de Preparación]],0)</f>
        <v>7.2222222227072863E-2</v>
      </c>
      <c r="R632" s="10">
        <f>IF(sala[[#This Row],[Tiempo de degustación]]&gt;0,1,0)</f>
        <v>1</v>
      </c>
      <c r="S632" s="1" t="str">
        <f>WEEKDAY(sala[[#This Row],[Fecha de Factura]],11)&amp;". "&amp;TEXT(sala[[#This Row],[Fecha de Factura]],"dddd")</f>
        <v>4. jueves</v>
      </c>
      <c r="T632" s="4">
        <f>SUMIF('cocina'!A:A,sala[[#This Row],[Número de Orden]],'cocina'!G:G)</f>
        <v>3</v>
      </c>
      <c r="U632" s="4">
        <f>sala[[#This Row],[Tiempo de Preparación]]*24</f>
        <v>0.76666666666666661</v>
      </c>
      <c r="V632">
        <f>sala[[#This Row],[Cobrada]]*sala[[#This Row],[Monto Total de la Cuenta]]</f>
        <v>66</v>
      </c>
      <c r="W632" s="4">
        <f>sala[[#This Row],[Tiempo de Permanencia]]*24</f>
        <v>2.5000000001164153</v>
      </c>
    </row>
    <row r="633" spans="1:23" x14ac:dyDescent="0.25">
      <c r="A633">
        <v>16</v>
      </c>
      <c r="B633" s="1" t="s">
        <v>535</v>
      </c>
      <c r="C633">
        <v>2</v>
      </c>
      <c r="D633" s="2">
        <v>45022.010416666664</v>
      </c>
      <c r="E633" s="2">
        <v>45022.121527777781</v>
      </c>
      <c r="F633" s="1" t="s">
        <v>13</v>
      </c>
      <c r="G633" s="1" t="s">
        <v>20</v>
      </c>
      <c r="H633" s="1" t="s">
        <v>25</v>
      </c>
      <c r="I633">
        <v>22.41</v>
      </c>
      <c r="J633" s="1" t="s">
        <v>26</v>
      </c>
      <c r="K633">
        <v>632</v>
      </c>
      <c r="L633" s="1" t="s">
        <v>54</v>
      </c>
      <c r="M633" s="1">
        <f>SUMIF('cocina'!A:A,sala[[#This Row],[Número de Orden]],'cocina'!K:K)</f>
        <v>129</v>
      </c>
      <c r="N633" s="2">
        <f>sala[[#This Row],[Hora de Salida]]</f>
        <v>45022.121527777781</v>
      </c>
      <c r="O633" s="3">
        <f>IF(sala[[#This Row],[Estado de la Mesa]]="Ocupada",sala[[#This Row],[Hora de Salida]]-sala[[#This Row],[Hora de Llegada]]+15/(24*60),sala[[#This Row],[Hora de Salida]]-sala[[#This Row],[Hora de Llegada]])</f>
        <v>0.11111111111677019</v>
      </c>
      <c r="P633" s="3">
        <f>SUMIF('cocina'!A:A,sala[[#This Row],[Número de Orden]],'cocina'!H:H)/(24*60)</f>
        <v>6.1111111111111109E-2</v>
      </c>
      <c r="Q633" s="3">
        <f>IF((sala[[#This Row],[Tiempo de Permanencia]]-sala[[#This Row],[Tiempo de Preparación]])&gt;0,sala[[#This Row],[Tiempo de Permanencia]]-sala[[#This Row],[Tiempo de Preparación]],0)</f>
        <v>5.000000000565908E-2</v>
      </c>
      <c r="R633" s="10">
        <f>IF(sala[[#This Row],[Tiempo de degustación]]&gt;0,1,0)</f>
        <v>1</v>
      </c>
      <c r="S633" s="1" t="str">
        <f>WEEKDAY(sala[[#This Row],[Fecha de Factura]],11)&amp;". "&amp;TEXT(sala[[#This Row],[Fecha de Factura]],"dddd")</f>
        <v>4. jueves</v>
      </c>
      <c r="T633" s="4">
        <f>SUMIF('cocina'!A:A,sala[[#This Row],[Número de Orden]],'cocina'!G:G)</f>
        <v>4</v>
      </c>
      <c r="U633" s="4">
        <f>sala[[#This Row],[Tiempo de Preparación]]*24</f>
        <v>1.4666666666666666</v>
      </c>
      <c r="V633">
        <f>sala[[#This Row],[Cobrada]]*sala[[#This Row],[Monto Total de la Cuenta]]</f>
        <v>129</v>
      </c>
      <c r="W633" s="4">
        <f>sala[[#This Row],[Tiempo de Permanencia]]*24</f>
        <v>2.6666666668024845</v>
      </c>
    </row>
    <row r="634" spans="1:23" x14ac:dyDescent="0.25">
      <c r="A634">
        <v>16</v>
      </c>
      <c r="B634" s="1" t="s">
        <v>536</v>
      </c>
      <c r="C634">
        <v>5</v>
      </c>
      <c r="D634" s="2">
        <v>45022.154861111114</v>
      </c>
      <c r="E634" s="2">
        <v>45022.227777777778</v>
      </c>
      <c r="F634" s="1" t="s">
        <v>13</v>
      </c>
      <c r="G634" s="1" t="s">
        <v>14</v>
      </c>
      <c r="H634" s="1" t="s">
        <v>25</v>
      </c>
      <c r="I634">
        <v>11.19</v>
      </c>
      <c r="J634" s="1" t="s">
        <v>16</v>
      </c>
      <c r="K634">
        <v>633</v>
      </c>
      <c r="L634" s="1" t="s">
        <v>42</v>
      </c>
      <c r="M634" s="1">
        <f>SUMIF('cocina'!A:A,sala[[#This Row],[Número de Orden]],'cocina'!K:K)</f>
        <v>236</v>
      </c>
      <c r="N634" s="2">
        <f>sala[[#This Row],[Hora de Salida]]</f>
        <v>45022.227777777778</v>
      </c>
      <c r="O634" s="3">
        <f>IF(sala[[#This Row],[Estado de la Mesa]]="Ocupada",sala[[#This Row],[Hora de Salida]]-sala[[#This Row],[Hora de Llegada]]+15/(24*60),sala[[#This Row],[Hora de Salida]]-sala[[#This Row],[Hora de Llegada]])</f>
        <v>7.2916666664241347E-2</v>
      </c>
      <c r="P634" s="3">
        <f>SUMIF('cocina'!A:A,sala[[#This Row],[Número de Orden]],'cocina'!H:H)/(24*60)</f>
        <v>0.10347222222222222</v>
      </c>
      <c r="Q634" s="3">
        <f>IF((sala[[#This Row],[Tiempo de Permanencia]]-sala[[#This Row],[Tiempo de Preparación]])&gt;0,sala[[#This Row],[Tiempo de Permanencia]]-sala[[#This Row],[Tiempo de Preparación]],0)</f>
        <v>0</v>
      </c>
      <c r="R634" s="10">
        <f>IF(sala[[#This Row],[Tiempo de degustación]]&gt;0,1,0)</f>
        <v>0</v>
      </c>
      <c r="S634" s="1" t="str">
        <f>WEEKDAY(sala[[#This Row],[Fecha de Factura]],11)&amp;". "&amp;TEXT(sala[[#This Row],[Fecha de Factura]],"dddd")</f>
        <v>4. jueves</v>
      </c>
      <c r="T634" s="4">
        <f>SUMIF('cocina'!A:A,sala[[#This Row],[Número de Orden]],'cocina'!G:G)</f>
        <v>10</v>
      </c>
      <c r="U634" s="4">
        <f>sala[[#This Row],[Tiempo de Preparación]]*24</f>
        <v>2.4833333333333334</v>
      </c>
      <c r="V634">
        <f>sala[[#This Row],[Cobrada]]*sala[[#This Row],[Monto Total de la Cuenta]]</f>
        <v>0</v>
      </c>
      <c r="W634" s="4">
        <f>sala[[#This Row],[Tiempo de Permanencia]]*24</f>
        <v>1.7499999999417923</v>
      </c>
    </row>
    <row r="635" spans="1:23" x14ac:dyDescent="0.25">
      <c r="A635">
        <v>2</v>
      </c>
      <c r="B635" s="1" t="s">
        <v>400</v>
      </c>
      <c r="C635">
        <v>1</v>
      </c>
      <c r="D635" s="2">
        <v>45022.002083333333</v>
      </c>
      <c r="E635" s="2">
        <v>45022.15</v>
      </c>
      <c r="F635" s="1" t="s">
        <v>19</v>
      </c>
      <c r="G635" s="1" t="s">
        <v>20</v>
      </c>
      <c r="H635" s="1" t="s">
        <v>25</v>
      </c>
      <c r="I635">
        <v>29.25</v>
      </c>
      <c r="J635" s="1" t="s">
        <v>16</v>
      </c>
      <c r="K635">
        <v>634</v>
      </c>
      <c r="L635" s="1" t="s">
        <v>39</v>
      </c>
      <c r="M635" s="1">
        <f>SUMIF('cocina'!A:A,sala[[#This Row],[Número de Orden]],'cocina'!K:K)</f>
        <v>344</v>
      </c>
      <c r="N635" s="2">
        <f>sala[[#This Row],[Hora de Salida]]</f>
        <v>45022.15</v>
      </c>
      <c r="O635" s="3">
        <f>IF(sala[[#This Row],[Estado de la Mesa]]="Ocupada",sala[[#This Row],[Hora de Salida]]-sala[[#This Row],[Hora de Llegada]]+15/(24*60),sala[[#This Row],[Hora de Salida]]-sala[[#This Row],[Hora de Llegada]])</f>
        <v>0.14791666666860692</v>
      </c>
      <c r="P635" s="3">
        <f>SUMIF('cocina'!A:A,sala[[#This Row],[Número de Orden]],'cocina'!H:H)/(24*60)</f>
        <v>0.10902777777777778</v>
      </c>
      <c r="Q635" s="3">
        <f>IF((sala[[#This Row],[Tiempo de Permanencia]]-sala[[#This Row],[Tiempo de Preparación]])&gt;0,sala[[#This Row],[Tiempo de Permanencia]]-sala[[#This Row],[Tiempo de Preparación]],0)</f>
        <v>3.8888888890829143E-2</v>
      </c>
      <c r="R635" s="10">
        <f>IF(sala[[#This Row],[Tiempo de degustación]]&gt;0,1,0)</f>
        <v>1</v>
      </c>
      <c r="S635" s="1" t="str">
        <f>WEEKDAY(sala[[#This Row],[Fecha de Factura]],11)&amp;". "&amp;TEXT(sala[[#This Row],[Fecha de Factura]],"dddd")</f>
        <v>4. jueves</v>
      </c>
      <c r="T635" s="4">
        <f>SUMIF('cocina'!A:A,sala[[#This Row],[Número de Orden]],'cocina'!G:G)</f>
        <v>11</v>
      </c>
      <c r="U635" s="4">
        <f>sala[[#This Row],[Tiempo de Preparación]]*24</f>
        <v>2.6166666666666667</v>
      </c>
      <c r="V635">
        <f>sala[[#This Row],[Cobrada]]*sala[[#This Row],[Monto Total de la Cuenta]]</f>
        <v>344</v>
      </c>
      <c r="W635" s="4">
        <f>sala[[#This Row],[Tiempo de Permanencia]]*24</f>
        <v>3.5500000000465661</v>
      </c>
    </row>
    <row r="636" spans="1:23" x14ac:dyDescent="0.25">
      <c r="A636">
        <v>5</v>
      </c>
      <c r="B636" s="1" t="s">
        <v>537</v>
      </c>
      <c r="C636">
        <v>2</v>
      </c>
      <c r="D636" s="2">
        <v>45022.011805555558</v>
      </c>
      <c r="E636" s="2">
        <v>45022.12777777778</v>
      </c>
      <c r="F636" s="1" t="s">
        <v>24</v>
      </c>
      <c r="G636" s="1" t="s">
        <v>14</v>
      </c>
      <c r="H636" s="1" t="s">
        <v>25</v>
      </c>
      <c r="I636">
        <v>22.15</v>
      </c>
      <c r="J636" s="1" t="s">
        <v>26</v>
      </c>
      <c r="K636">
        <v>635</v>
      </c>
      <c r="L636" s="1" t="s">
        <v>33</v>
      </c>
      <c r="M636" s="1">
        <f>SUMIF('cocina'!A:A,sala[[#This Row],[Número de Orden]],'cocina'!K:K)</f>
        <v>58</v>
      </c>
      <c r="N636" s="2">
        <f>sala[[#This Row],[Hora de Salida]]</f>
        <v>45022.12777777778</v>
      </c>
      <c r="O636" s="3">
        <f>IF(sala[[#This Row],[Estado de la Mesa]]="Ocupada",sala[[#This Row],[Hora de Salida]]-sala[[#This Row],[Hora de Llegada]]+15/(24*60),sala[[#This Row],[Hora de Salida]]-sala[[#This Row],[Hora de Llegada]])</f>
        <v>0.11597222222189885</v>
      </c>
      <c r="P636" s="3">
        <f>SUMIF('cocina'!A:A,sala[[#This Row],[Número de Orden]],'cocina'!H:H)/(24*60)</f>
        <v>1.7361111111111112E-2</v>
      </c>
      <c r="Q636" s="3">
        <f>IF((sala[[#This Row],[Tiempo de Permanencia]]-sala[[#This Row],[Tiempo de Preparación]])&gt;0,sala[[#This Row],[Tiempo de Permanencia]]-sala[[#This Row],[Tiempo de Preparación]],0)</f>
        <v>9.8611111110787741E-2</v>
      </c>
      <c r="R636" s="10">
        <f>IF(sala[[#This Row],[Tiempo de degustación]]&gt;0,1,0)</f>
        <v>1</v>
      </c>
      <c r="S636" s="1" t="str">
        <f>WEEKDAY(sala[[#This Row],[Fecha de Factura]],11)&amp;". "&amp;TEXT(sala[[#This Row],[Fecha de Factura]],"dddd")</f>
        <v>4. jueves</v>
      </c>
      <c r="T636" s="4">
        <f>SUMIF('cocina'!A:A,sala[[#This Row],[Número de Orden]],'cocina'!G:G)</f>
        <v>2</v>
      </c>
      <c r="U636" s="4">
        <f>sala[[#This Row],[Tiempo de Preparación]]*24</f>
        <v>0.41666666666666669</v>
      </c>
      <c r="V636">
        <f>sala[[#This Row],[Cobrada]]*sala[[#This Row],[Monto Total de la Cuenta]]</f>
        <v>58</v>
      </c>
      <c r="W636" s="4">
        <f>sala[[#This Row],[Tiempo de Permanencia]]*24</f>
        <v>2.7833333333255723</v>
      </c>
    </row>
    <row r="637" spans="1:23" x14ac:dyDescent="0.25">
      <c r="A637">
        <v>14</v>
      </c>
      <c r="B637" s="1" t="s">
        <v>538</v>
      </c>
      <c r="C637">
        <v>3</v>
      </c>
      <c r="D637" s="2">
        <v>45022.149305555555</v>
      </c>
      <c r="E637" s="2">
        <v>45022.241666666669</v>
      </c>
      <c r="F637" s="1" t="s">
        <v>29</v>
      </c>
      <c r="G637" s="1" t="s">
        <v>35</v>
      </c>
      <c r="H637" s="1" t="s">
        <v>15</v>
      </c>
      <c r="I637">
        <v>32.86</v>
      </c>
      <c r="J637" s="1" t="s">
        <v>26</v>
      </c>
      <c r="K637">
        <v>636</v>
      </c>
      <c r="L637" s="1" t="s">
        <v>54</v>
      </c>
      <c r="M637" s="1">
        <f>SUMIF('cocina'!A:A,sala[[#This Row],[Número de Orden]],'cocina'!K:K)</f>
        <v>126</v>
      </c>
      <c r="N637" s="2">
        <f>sala[[#This Row],[Hora de Salida]]</f>
        <v>45022.241666666669</v>
      </c>
      <c r="O637" s="3">
        <f>IF(sala[[#This Row],[Estado de la Mesa]]="Ocupada",sala[[#This Row],[Hora de Salida]]-sala[[#This Row],[Hora de Llegada]]+15/(24*60),sala[[#This Row],[Hora de Salida]]-sala[[#This Row],[Hora de Llegada]])</f>
        <v>9.2361111113859806E-2</v>
      </c>
      <c r="P637" s="3">
        <f>SUMIF('cocina'!A:A,sala[[#This Row],[Número de Orden]],'cocina'!H:H)/(24*60)</f>
        <v>0.10486111111111111</v>
      </c>
      <c r="Q637" s="3">
        <f>IF((sala[[#This Row],[Tiempo de Permanencia]]-sala[[#This Row],[Tiempo de Preparación]])&gt;0,sala[[#This Row],[Tiempo de Permanencia]]-sala[[#This Row],[Tiempo de Preparación]],0)</f>
        <v>0</v>
      </c>
      <c r="R637" s="10">
        <f>IF(sala[[#This Row],[Tiempo de degustación]]&gt;0,1,0)</f>
        <v>0</v>
      </c>
      <c r="S637" s="1" t="str">
        <f>WEEKDAY(sala[[#This Row],[Fecha de Factura]],11)&amp;". "&amp;TEXT(sala[[#This Row],[Fecha de Factura]],"dddd")</f>
        <v>4. jueves</v>
      </c>
      <c r="T637" s="4">
        <f>SUMIF('cocina'!A:A,sala[[#This Row],[Número de Orden]],'cocina'!G:G)</f>
        <v>6</v>
      </c>
      <c r="U637" s="4">
        <f>sala[[#This Row],[Tiempo de Preparación]]*24</f>
        <v>2.5166666666666666</v>
      </c>
      <c r="V637">
        <f>sala[[#This Row],[Cobrada]]*sala[[#This Row],[Monto Total de la Cuenta]]</f>
        <v>0</v>
      </c>
      <c r="W637" s="4">
        <f>sala[[#This Row],[Tiempo de Permanencia]]*24</f>
        <v>2.2166666667326353</v>
      </c>
    </row>
    <row r="638" spans="1:23" x14ac:dyDescent="0.25">
      <c r="A638">
        <v>6</v>
      </c>
      <c r="B638" s="1" t="s">
        <v>539</v>
      </c>
      <c r="C638">
        <v>3</v>
      </c>
      <c r="D638" s="2">
        <v>45022.079861111109</v>
      </c>
      <c r="E638" s="2">
        <v>45022.188888888886</v>
      </c>
      <c r="F638" s="1" t="s">
        <v>32</v>
      </c>
      <c r="G638" s="1" t="s">
        <v>14</v>
      </c>
      <c r="H638" s="1" t="s">
        <v>25</v>
      </c>
      <c r="I638">
        <v>36.58</v>
      </c>
      <c r="J638" s="1" t="s">
        <v>16</v>
      </c>
      <c r="K638">
        <v>637</v>
      </c>
      <c r="L638" s="1" t="s">
        <v>54</v>
      </c>
      <c r="M638" s="1">
        <f>SUMIF('cocina'!A:A,sala[[#This Row],[Número de Orden]],'cocina'!K:K)</f>
        <v>117</v>
      </c>
      <c r="N638" s="2">
        <f>sala[[#This Row],[Hora de Salida]]</f>
        <v>45022.188888888886</v>
      </c>
      <c r="O638" s="3">
        <f>IF(sala[[#This Row],[Estado de la Mesa]]="Ocupada",sala[[#This Row],[Hora de Salida]]-sala[[#This Row],[Hora de Llegada]]+15/(24*60),sala[[#This Row],[Hora de Salida]]-sala[[#This Row],[Hora de Llegada]])</f>
        <v>0.10902777777664596</v>
      </c>
      <c r="P638" s="3">
        <f>SUMIF('cocina'!A:A,sala[[#This Row],[Número de Orden]],'cocina'!H:H)/(24*60)</f>
        <v>4.2361111111111113E-2</v>
      </c>
      <c r="Q638" s="3">
        <f>IF((sala[[#This Row],[Tiempo de Permanencia]]-sala[[#This Row],[Tiempo de Preparación]])&gt;0,sala[[#This Row],[Tiempo de Permanencia]]-sala[[#This Row],[Tiempo de Preparación]],0)</f>
        <v>6.6666666665534849E-2</v>
      </c>
      <c r="R638" s="10">
        <f>IF(sala[[#This Row],[Tiempo de degustación]]&gt;0,1,0)</f>
        <v>1</v>
      </c>
      <c r="S638" s="1" t="str">
        <f>WEEKDAY(sala[[#This Row],[Fecha de Factura]],11)&amp;". "&amp;TEXT(sala[[#This Row],[Fecha de Factura]],"dddd")</f>
        <v>4. jueves</v>
      </c>
      <c r="T638" s="4">
        <f>SUMIF('cocina'!A:A,sala[[#This Row],[Número de Orden]],'cocina'!G:G)</f>
        <v>4</v>
      </c>
      <c r="U638" s="4">
        <f>sala[[#This Row],[Tiempo de Preparación]]*24</f>
        <v>1.0166666666666666</v>
      </c>
      <c r="V638">
        <f>sala[[#This Row],[Cobrada]]*sala[[#This Row],[Monto Total de la Cuenta]]</f>
        <v>117</v>
      </c>
      <c r="W638" s="4">
        <f>sala[[#This Row],[Tiempo de Permanencia]]*24</f>
        <v>2.6166666666395031</v>
      </c>
    </row>
    <row r="639" spans="1:23" x14ac:dyDescent="0.25">
      <c r="A639">
        <v>16</v>
      </c>
      <c r="B639" s="1" t="s">
        <v>205</v>
      </c>
      <c r="C639">
        <v>6</v>
      </c>
      <c r="D639" s="2">
        <v>45022.037499999999</v>
      </c>
      <c r="E639" s="2">
        <v>45022.094444444447</v>
      </c>
      <c r="F639" s="1" t="s">
        <v>13</v>
      </c>
      <c r="G639" s="1" t="s">
        <v>35</v>
      </c>
      <c r="H639" s="1" t="s">
        <v>25</v>
      </c>
      <c r="I639">
        <v>30.71</v>
      </c>
      <c r="J639" s="1" t="s">
        <v>38</v>
      </c>
      <c r="K639">
        <v>638</v>
      </c>
      <c r="L639" s="1" t="s">
        <v>69</v>
      </c>
      <c r="M639" s="1">
        <f>SUMIF('cocina'!A:A,sala[[#This Row],[Número de Orden]],'cocina'!K:K)</f>
        <v>90</v>
      </c>
      <c r="N639" s="2">
        <f>sala[[#This Row],[Hora de Salida]]</f>
        <v>45022.094444444447</v>
      </c>
      <c r="O639" s="3">
        <f>IF(sala[[#This Row],[Estado de la Mesa]]="Ocupada",sala[[#This Row],[Hora de Salida]]-sala[[#This Row],[Hora de Llegada]]+15/(24*60),sala[[#This Row],[Hora de Salida]]-sala[[#This Row],[Hora de Llegada]])</f>
        <v>6.7361111114829939E-2</v>
      </c>
      <c r="P639" s="3">
        <f>SUMIF('cocina'!A:A,sala[[#This Row],[Número de Orden]],'cocina'!H:H)/(24*60)</f>
        <v>3.0555555555555555E-2</v>
      </c>
      <c r="Q639" s="3">
        <f>IF((sala[[#This Row],[Tiempo de Permanencia]]-sala[[#This Row],[Tiempo de Preparación]])&gt;0,sala[[#This Row],[Tiempo de Permanencia]]-sala[[#This Row],[Tiempo de Preparación]],0)</f>
        <v>3.680555555927438E-2</v>
      </c>
      <c r="R639" s="10">
        <f>IF(sala[[#This Row],[Tiempo de degustación]]&gt;0,1,0)</f>
        <v>1</v>
      </c>
      <c r="S639" s="1" t="str">
        <f>WEEKDAY(sala[[#This Row],[Fecha de Factura]],11)&amp;". "&amp;TEXT(sala[[#This Row],[Fecha de Factura]],"dddd")</f>
        <v>4. jueves</v>
      </c>
      <c r="T639" s="4">
        <f>SUMIF('cocina'!A:A,sala[[#This Row],[Número de Orden]],'cocina'!G:G)</f>
        <v>3</v>
      </c>
      <c r="U639" s="4">
        <f>sala[[#This Row],[Tiempo de Preparación]]*24</f>
        <v>0.73333333333333328</v>
      </c>
      <c r="V639">
        <f>sala[[#This Row],[Cobrada]]*sala[[#This Row],[Monto Total de la Cuenta]]</f>
        <v>90</v>
      </c>
      <c r="W639" s="4">
        <f>sala[[#This Row],[Tiempo de Permanencia]]*24</f>
        <v>1.6166666667559184</v>
      </c>
    </row>
    <row r="640" spans="1:23" x14ac:dyDescent="0.25">
      <c r="A640">
        <v>8</v>
      </c>
      <c r="B640" s="1" t="s">
        <v>540</v>
      </c>
      <c r="C640">
        <v>4</v>
      </c>
      <c r="D640" s="2">
        <v>45022.095138888886</v>
      </c>
      <c r="E640" s="2">
        <v>45022.22152777778</v>
      </c>
      <c r="F640" s="1" t="s">
        <v>24</v>
      </c>
      <c r="G640" s="1" t="s">
        <v>35</v>
      </c>
      <c r="H640" s="1" t="s">
        <v>25</v>
      </c>
      <c r="I640">
        <v>18.97</v>
      </c>
      <c r="J640" s="1" t="s">
        <v>16</v>
      </c>
      <c r="K640">
        <v>639</v>
      </c>
      <c r="L640" s="1" t="s">
        <v>17</v>
      </c>
      <c r="M640" s="1">
        <f>SUMIF('cocina'!A:A,sala[[#This Row],[Número de Orden]],'cocina'!K:K)</f>
        <v>152</v>
      </c>
      <c r="N640" s="2">
        <f>sala[[#This Row],[Hora de Salida]]</f>
        <v>45022.22152777778</v>
      </c>
      <c r="O640" s="3">
        <f>IF(sala[[#This Row],[Estado de la Mesa]]="Ocupada",sala[[#This Row],[Hora de Salida]]-sala[[#This Row],[Hora de Llegada]]+15/(24*60),sala[[#This Row],[Hora de Salida]]-sala[[#This Row],[Hora de Llegada]])</f>
        <v>0.12638888889341615</v>
      </c>
      <c r="P640" s="3">
        <f>SUMIF('cocina'!A:A,sala[[#This Row],[Número de Orden]],'cocina'!H:H)/(24*60)</f>
        <v>9.4444444444444442E-2</v>
      </c>
      <c r="Q640" s="3">
        <f>IF((sala[[#This Row],[Tiempo de Permanencia]]-sala[[#This Row],[Tiempo de Preparación]])&gt;0,sala[[#This Row],[Tiempo de Permanencia]]-sala[[#This Row],[Tiempo de Preparación]],0)</f>
        <v>3.1944444448971709E-2</v>
      </c>
      <c r="R640" s="10">
        <f>IF(sala[[#This Row],[Tiempo de degustación]]&gt;0,1,0)</f>
        <v>1</v>
      </c>
      <c r="S640" s="1" t="str">
        <f>WEEKDAY(sala[[#This Row],[Fecha de Factura]],11)&amp;". "&amp;TEXT(sala[[#This Row],[Fecha de Factura]],"dddd")</f>
        <v>4. jueves</v>
      </c>
      <c r="T640" s="4">
        <f>SUMIF('cocina'!A:A,sala[[#This Row],[Número de Orden]],'cocina'!G:G)</f>
        <v>6</v>
      </c>
      <c r="U640" s="4">
        <f>sala[[#This Row],[Tiempo de Preparación]]*24</f>
        <v>2.2666666666666666</v>
      </c>
      <c r="V640">
        <f>sala[[#This Row],[Cobrada]]*sala[[#This Row],[Monto Total de la Cuenta]]</f>
        <v>152</v>
      </c>
      <c r="W640" s="4">
        <f>sala[[#This Row],[Tiempo de Permanencia]]*24</f>
        <v>3.0333333334419876</v>
      </c>
    </row>
    <row r="641" spans="1:23" x14ac:dyDescent="0.25">
      <c r="A641">
        <v>14</v>
      </c>
      <c r="B641" s="1" t="s">
        <v>541</v>
      </c>
      <c r="C641">
        <v>3</v>
      </c>
      <c r="D641" s="2">
        <v>45022.02847222222</v>
      </c>
      <c r="E641" s="2">
        <v>45022.076388888891</v>
      </c>
      <c r="F641" s="1" t="s">
        <v>13</v>
      </c>
      <c r="G641" s="1" t="s">
        <v>14</v>
      </c>
      <c r="H641" s="1" t="s">
        <v>15</v>
      </c>
      <c r="I641">
        <v>49.29</v>
      </c>
      <c r="J641" s="1" t="s">
        <v>26</v>
      </c>
      <c r="K641">
        <v>640</v>
      </c>
      <c r="L641" s="1" t="s">
        <v>39</v>
      </c>
      <c r="M641" s="1">
        <f>SUMIF('cocina'!A:A,sala[[#This Row],[Número de Orden]],'cocina'!K:K)</f>
        <v>219</v>
      </c>
      <c r="N641" s="2">
        <f>sala[[#This Row],[Hora de Salida]]</f>
        <v>45022.076388888891</v>
      </c>
      <c r="O641" s="3">
        <f>IF(sala[[#This Row],[Estado de la Mesa]]="Ocupada",sala[[#This Row],[Hora de Salida]]-sala[[#This Row],[Hora de Llegada]]+15/(24*60),sala[[#This Row],[Hora de Salida]]-sala[[#This Row],[Hora de Llegada]])</f>
        <v>4.7916666670062114E-2</v>
      </c>
      <c r="P641" s="3">
        <f>SUMIF('cocina'!A:A,sala[[#This Row],[Número de Orden]],'cocina'!H:H)/(24*60)</f>
        <v>5.2083333333333336E-2</v>
      </c>
      <c r="Q641" s="3">
        <f>IF((sala[[#This Row],[Tiempo de Permanencia]]-sala[[#This Row],[Tiempo de Preparación]])&gt;0,sala[[#This Row],[Tiempo de Permanencia]]-sala[[#This Row],[Tiempo de Preparación]],0)</f>
        <v>0</v>
      </c>
      <c r="R641" s="10">
        <f>IF(sala[[#This Row],[Tiempo de degustación]]&gt;0,1,0)</f>
        <v>0</v>
      </c>
      <c r="S641" s="1" t="str">
        <f>WEEKDAY(sala[[#This Row],[Fecha de Factura]],11)&amp;". "&amp;TEXT(sala[[#This Row],[Fecha de Factura]],"dddd")</f>
        <v>4. jueves</v>
      </c>
      <c r="T641" s="4">
        <f>SUMIF('cocina'!A:A,sala[[#This Row],[Número de Orden]],'cocina'!G:G)</f>
        <v>8</v>
      </c>
      <c r="U641" s="4">
        <f>sala[[#This Row],[Tiempo de Preparación]]*24</f>
        <v>1.25</v>
      </c>
      <c r="V641">
        <f>sala[[#This Row],[Cobrada]]*sala[[#This Row],[Monto Total de la Cuenta]]</f>
        <v>0</v>
      </c>
      <c r="W641" s="4">
        <f>sala[[#This Row],[Tiempo de Permanencia]]*24</f>
        <v>1.1500000000814907</v>
      </c>
    </row>
    <row r="642" spans="1:23" x14ac:dyDescent="0.25">
      <c r="A642">
        <v>2</v>
      </c>
      <c r="B642" s="1" t="s">
        <v>542</v>
      </c>
      <c r="C642">
        <v>4</v>
      </c>
      <c r="D642" s="2">
        <v>45022.047222222223</v>
      </c>
      <c r="E642" s="2">
        <v>45022.161111111112</v>
      </c>
      <c r="F642" s="1" t="s">
        <v>19</v>
      </c>
      <c r="G642" s="1" t="s">
        <v>14</v>
      </c>
      <c r="H642" s="1" t="s">
        <v>15</v>
      </c>
      <c r="I642">
        <v>39.68</v>
      </c>
      <c r="J642" s="1" t="s">
        <v>16</v>
      </c>
      <c r="K642">
        <v>641</v>
      </c>
      <c r="L642" s="1" t="s">
        <v>54</v>
      </c>
      <c r="M642" s="1">
        <f>SUMIF('cocina'!A:A,sala[[#This Row],[Número de Orden]],'cocina'!K:K)</f>
        <v>208</v>
      </c>
      <c r="N642" s="2">
        <f>sala[[#This Row],[Hora de Salida]]</f>
        <v>45022.161111111112</v>
      </c>
      <c r="O642" s="3">
        <f>IF(sala[[#This Row],[Estado de la Mesa]]="Ocupada",sala[[#This Row],[Hora de Salida]]-sala[[#This Row],[Hora de Llegada]]+15/(24*60),sala[[#This Row],[Hora de Salida]]-sala[[#This Row],[Hora de Llegada]])</f>
        <v>0.11388888888905058</v>
      </c>
      <c r="P642" s="3">
        <f>SUMIF('cocina'!A:A,sala[[#This Row],[Número de Orden]],'cocina'!H:H)/(24*60)</f>
        <v>5.1388888888888887E-2</v>
      </c>
      <c r="Q642" s="3">
        <f>IF((sala[[#This Row],[Tiempo de Permanencia]]-sala[[#This Row],[Tiempo de Preparación]])&gt;0,sala[[#This Row],[Tiempo de Permanencia]]-sala[[#This Row],[Tiempo de Preparación]],0)</f>
        <v>6.250000000016169E-2</v>
      </c>
      <c r="R642" s="10">
        <f>IF(sala[[#This Row],[Tiempo de degustación]]&gt;0,1,0)</f>
        <v>1</v>
      </c>
      <c r="S642" s="1" t="str">
        <f>WEEKDAY(sala[[#This Row],[Fecha de Factura]],11)&amp;". "&amp;TEXT(sala[[#This Row],[Fecha de Factura]],"dddd")</f>
        <v>4. jueves</v>
      </c>
      <c r="T642" s="4">
        <f>SUMIF('cocina'!A:A,sala[[#This Row],[Número de Orden]],'cocina'!G:G)</f>
        <v>8</v>
      </c>
      <c r="U642" s="4">
        <f>sala[[#This Row],[Tiempo de Preparación]]*24</f>
        <v>1.2333333333333334</v>
      </c>
      <c r="V642">
        <f>sala[[#This Row],[Cobrada]]*sala[[#This Row],[Monto Total de la Cuenta]]</f>
        <v>208</v>
      </c>
      <c r="W642" s="4">
        <f>sala[[#This Row],[Tiempo de Permanencia]]*24</f>
        <v>2.7333333333372138</v>
      </c>
    </row>
    <row r="643" spans="1:23" x14ac:dyDescent="0.25">
      <c r="A643">
        <v>15</v>
      </c>
      <c r="B643" s="1" t="s">
        <v>543</v>
      </c>
      <c r="C643">
        <v>1</v>
      </c>
      <c r="D643" s="2">
        <v>45022.10833333333</v>
      </c>
      <c r="E643" s="2">
        <v>45022.224999999999</v>
      </c>
      <c r="F643" s="1" t="s">
        <v>24</v>
      </c>
      <c r="G643" s="1" t="s">
        <v>14</v>
      </c>
      <c r="H643" s="1" t="s">
        <v>25</v>
      </c>
      <c r="I643">
        <v>11.11</v>
      </c>
      <c r="J643" s="1" t="s">
        <v>38</v>
      </c>
      <c r="K643">
        <v>642</v>
      </c>
      <c r="L643" s="1" t="s">
        <v>69</v>
      </c>
      <c r="M643" s="1">
        <f>SUMIF('cocina'!A:A,sala[[#This Row],[Número de Orden]],'cocina'!K:K)</f>
        <v>176</v>
      </c>
      <c r="N643" s="2">
        <f>sala[[#This Row],[Hora de Salida]]</f>
        <v>45022.224999999999</v>
      </c>
      <c r="O643" s="3">
        <f>IF(sala[[#This Row],[Estado de la Mesa]]="Ocupada",sala[[#This Row],[Hora de Salida]]-sala[[#This Row],[Hora de Llegada]]+15/(24*60),sala[[#This Row],[Hora de Salida]]-sala[[#This Row],[Hora de Llegada]])</f>
        <v>0.12708333333527358</v>
      </c>
      <c r="P643" s="3">
        <f>SUMIF('cocina'!A:A,sala[[#This Row],[Número de Orden]],'cocina'!H:H)/(24*60)</f>
        <v>5.6250000000000001E-2</v>
      </c>
      <c r="Q643" s="3">
        <f>IF((sala[[#This Row],[Tiempo de Permanencia]]-sala[[#This Row],[Tiempo de Preparación]])&gt;0,sala[[#This Row],[Tiempo de Permanencia]]-sala[[#This Row],[Tiempo de Preparación]],0)</f>
        <v>7.0833333335273585E-2</v>
      </c>
      <c r="R643" s="10">
        <f>IF(sala[[#This Row],[Tiempo de degustación]]&gt;0,1,0)</f>
        <v>1</v>
      </c>
      <c r="S643" s="1" t="str">
        <f>WEEKDAY(sala[[#This Row],[Fecha de Factura]],11)&amp;". "&amp;TEXT(sala[[#This Row],[Fecha de Factura]],"dddd")</f>
        <v>4. jueves</v>
      </c>
      <c r="T643" s="4">
        <f>SUMIF('cocina'!A:A,sala[[#This Row],[Número de Orden]],'cocina'!G:G)</f>
        <v>7</v>
      </c>
      <c r="U643" s="4">
        <f>sala[[#This Row],[Tiempo de Preparación]]*24</f>
        <v>1.35</v>
      </c>
      <c r="V643">
        <f>sala[[#This Row],[Cobrada]]*sala[[#This Row],[Monto Total de la Cuenta]]</f>
        <v>176</v>
      </c>
      <c r="W643" s="4">
        <f>sala[[#This Row],[Tiempo de Permanencia]]*24</f>
        <v>3.0500000000465661</v>
      </c>
    </row>
    <row r="644" spans="1:23" x14ac:dyDescent="0.25">
      <c r="A644">
        <v>17</v>
      </c>
      <c r="B644" s="1" t="s">
        <v>544</v>
      </c>
      <c r="C644">
        <v>2</v>
      </c>
      <c r="D644" s="2">
        <v>45022.011805555558</v>
      </c>
      <c r="E644" s="2">
        <v>45022.080555555556</v>
      </c>
      <c r="F644" s="1" t="s">
        <v>24</v>
      </c>
      <c r="G644" s="1" t="s">
        <v>20</v>
      </c>
      <c r="H644" s="1" t="s">
        <v>15</v>
      </c>
      <c r="I644">
        <v>28.81</v>
      </c>
      <c r="J644" s="1" t="s">
        <v>38</v>
      </c>
      <c r="K644">
        <v>643</v>
      </c>
      <c r="L644" s="1" t="s">
        <v>44</v>
      </c>
      <c r="M644" s="1">
        <f>SUMIF('cocina'!A:A,sala[[#This Row],[Número de Orden]],'cocina'!K:K)</f>
        <v>33</v>
      </c>
      <c r="N644" s="2">
        <f>sala[[#This Row],[Hora de Salida]]</f>
        <v>45022.080555555556</v>
      </c>
      <c r="O644" s="3">
        <f>IF(sala[[#This Row],[Estado de la Mesa]]="Ocupada",sala[[#This Row],[Hora de Salida]]-sala[[#This Row],[Hora de Llegada]]+15/(24*60),sala[[#This Row],[Hora de Salida]]-sala[[#This Row],[Hora de Llegada]])</f>
        <v>7.916666666521148E-2</v>
      </c>
      <c r="P644" s="3">
        <f>SUMIF('cocina'!A:A,sala[[#This Row],[Número de Orden]],'cocina'!H:H)/(24*60)</f>
        <v>1.2500000000000001E-2</v>
      </c>
      <c r="Q644" s="3">
        <f>IF((sala[[#This Row],[Tiempo de Permanencia]]-sala[[#This Row],[Tiempo de Preparación]])&gt;0,sala[[#This Row],[Tiempo de Permanencia]]-sala[[#This Row],[Tiempo de Preparación]],0)</f>
        <v>6.6666666665211483E-2</v>
      </c>
      <c r="R644" s="10">
        <f>IF(sala[[#This Row],[Tiempo de degustación]]&gt;0,1,0)</f>
        <v>1</v>
      </c>
      <c r="S644" s="1" t="str">
        <f>WEEKDAY(sala[[#This Row],[Fecha de Factura]],11)&amp;". "&amp;TEXT(sala[[#This Row],[Fecha de Factura]],"dddd")</f>
        <v>4. jueves</v>
      </c>
      <c r="T644" s="4">
        <f>SUMIF('cocina'!A:A,sala[[#This Row],[Número de Orden]],'cocina'!G:G)</f>
        <v>1</v>
      </c>
      <c r="U644" s="4">
        <f>sala[[#This Row],[Tiempo de Preparación]]*24</f>
        <v>0.30000000000000004</v>
      </c>
      <c r="V644">
        <f>sala[[#This Row],[Cobrada]]*sala[[#This Row],[Monto Total de la Cuenta]]</f>
        <v>33</v>
      </c>
      <c r="W644" s="4">
        <f>sala[[#This Row],[Tiempo de Permanencia]]*24</f>
        <v>1.8999999999650754</v>
      </c>
    </row>
    <row r="645" spans="1:23" x14ac:dyDescent="0.25">
      <c r="A645">
        <v>9</v>
      </c>
      <c r="B645" s="1" t="s">
        <v>545</v>
      </c>
      <c r="C645">
        <v>6</v>
      </c>
      <c r="D645" s="2">
        <v>45022.155555555553</v>
      </c>
      <c r="E645" s="2">
        <v>45022.298611111109</v>
      </c>
      <c r="F645" s="1" t="s">
        <v>19</v>
      </c>
      <c r="G645" s="1" t="s">
        <v>14</v>
      </c>
      <c r="H645" s="1" t="s">
        <v>15</v>
      </c>
      <c r="I645">
        <v>13.86</v>
      </c>
      <c r="J645" s="1" t="s">
        <v>16</v>
      </c>
      <c r="K645">
        <v>644</v>
      </c>
      <c r="L645" s="1" t="s">
        <v>54</v>
      </c>
      <c r="M645" s="1">
        <f>SUMIF('cocina'!A:A,sala[[#This Row],[Número de Orden]],'cocina'!K:K)</f>
        <v>93</v>
      </c>
      <c r="N645" s="2">
        <f>sala[[#This Row],[Hora de Salida]]</f>
        <v>45022.298611111109</v>
      </c>
      <c r="O645" s="3">
        <f>IF(sala[[#This Row],[Estado de la Mesa]]="Ocupada",sala[[#This Row],[Hora de Salida]]-sala[[#This Row],[Hora de Llegada]]+15/(24*60),sala[[#This Row],[Hora de Salida]]-sala[[#This Row],[Hora de Llegada]])</f>
        <v>0.14305555555620231</v>
      </c>
      <c r="P645" s="3">
        <f>SUMIF('cocina'!A:A,sala[[#This Row],[Número de Orden]],'cocina'!H:H)/(24*60)</f>
        <v>3.5416666666666666E-2</v>
      </c>
      <c r="Q645" s="3">
        <f>IF((sala[[#This Row],[Tiempo de Permanencia]]-sala[[#This Row],[Tiempo de Preparación]])&gt;0,sala[[#This Row],[Tiempo de Permanencia]]-sala[[#This Row],[Tiempo de Preparación]],0)</f>
        <v>0.10763888888953564</v>
      </c>
      <c r="R645" s="10">
        <f>IF(sala[[#This Row],[Tiempo de degustación]]&gt;0,1,0)</f>
        <v>1</v>
      </c>
      <c r="S645" s="1" t="str">
        <f>WEEKDAY(sala[[#This Row],[Fecha de Factura]],11)&amp;". "&amp;TEXT(sala[[#This Row],[Fecha de Factura]],"dddd")</f>
        <v>4. jueves</v>
      </c>
      <c r="T645" s="4">
        <f>SUMIF('cocina'!A:A,sala[[#This Row],[Número de Orden]],'cocina'!G:G)</f>
        <v>3</v>
      </c>
      <c r="U645" s="4">
        <f>sala[[#This Row],[Tiempo de Preparación]]*24</f>
        <v>0.85</v>
      </c>
      <c r="V645">
        <f>sala[[#This Row],[Cobrada]]*sala[[#This Row],[Monto Total de la Cuenta]]</f>
        <v>93</v>
      </c>
      <c r="W645" s="4">
        <f>sala[[#This Row],[Tiempo de Permanencia]]*24</f>
        <v>3.4333333333488554</v>
      </c>
    </row>
    <row r="646" spans="1:23" x14ac:dyDescent="0.25">
      <c r="A646">
        <v>6</v>
      </c>
      <c r="B646" s="1" t="s">
        <v>395</v>
      </c>
      <c r="C646">
        <v>6</v>
      </c>
      <c r="D646" s="2">
        <v>45022.118055555555</v>
      </c>
      <c r="E646" s="2">
        <v>45022.267361111109</v>
      </c>
      <c r="F646" s="1" t="s">
        <v>13</v>
      </c>
      <c r="G646" s="1" t="s">
        <v>35</v>
      </c>
      <c r="H646" s="1" t="s">
        <v>21</v>
      </c>
      <c r="I646">
        <v>40.03</v>
      </c>
      <c r="J646" s="1" t="s">
        <v>26</v>
      </c>
      <c r="K646">
        <v>645</v>
      </c>
      <c r="L646" s="1" t="s">
        <v>42</v>
      </c>
      <c r="M646" s="1">
        <f>SUMIF('cocina'!A:A,sala[[#This Row],[Número de Orden]],'cocina'!K:K)</f>
        <v>180</v>
      </c>
      <c r="N646" s="2">
        <f>sala[[#This Row],[Hora de Salida]]</f>
        <v>45022.267361111109</v>
      </c>
      <c r="O646" s="3">
        <f>IF(sala[[#This Row],[Estado de la Mesa]]="Ocupada",sala[[#This Row],[Hora de Salida]]-sala[[#This Row],[Hora de Llegada]]+15/(24*60),sala[[#This Row],[Hora de Salida]]-sala[[#This Row],[Hora de Llegada]])</f>
        <v>0.14930555555474712</v>
      </c>
      <c r="P646" s="3">
        <f>SUMIF('cocina'!A:A,sala[[#This Row],[Número de Orden]],'cocina'!H:H)/(24*60)</f>
        <v>6.7361111111111108E-2</v>
      </c>
      <c r="Q646" s="3">
        <f>IF((sala[[#This Row],[Tiempo de Permanencia]]-sala[[#This Row],[Tiempo de Preparación]])&gt;0,sala[[#This Row],[Tiempo de Permanencia]]-sala[[#This Row],[Tiempo de Preparación]],0)</f>
        <v>8.1944444443636008E-2</v>
      </c>
      <c r="R646" s="10">
        <f>IF(sala[[#This Row],[Tiempo de degustación]]&gt;0,1,0)</f>
        <v>1</v>
      </c>
      <c r="S646" s="1" t="str">
        <f>WEEKDAY(sala[[#This Row],[Fecha de Factura]],11)&amp;". "&amp;TEXT(sala[[#This Row],[Fecha de Factura]],"dddd")</f>
        <v>4. jueves</v>
      </c>
      <c r="T646" s="4">
        <f>SUMIF('cocina'!A:A,sala[[#This Row],[Número de Orden]],'cocina'!G:G)</f>
        <v>6</v>
      </c>
      <c r="U646" s="4">
        <f>sala[[#This Row],[Tiempo de Preparación]]*24</f>
        <v>1.6166666666666667</v>
      </c>
      <c r="V646">
        <f>sala[[#This Row],[Cobrada]]*sala[[#This Row],[Monto Total de la Cuenta]]</f>
        <v>180</v>
      </c>
      <c r="W646" s="4">
        <f>sala[[#This Row],[Tiempo de Permanencia]]*24</f>
        <v>3.5833333333139308</v>
      </c>
    </row>
    <row r="647" spans="1:23" x14ac:dyDescent="0.25">
      <c r="A647">
        <v>12</v>
      </c>
      <c r="B647" s="1" t="s">
        <v>90</v>
      </c>
      <c r="C647">
        <v>2</v>
      </c>
      <c r="D647" s="2">
        <v>45022.165972222225</v>
      </c>
      <c r="E647" s="2">
        <v>45022.276388888888</v>
      </c>
      <c r="F647" s="1" t="s">
        <v>24</v>
      </c>
      <c r="G647" s="1" t="s">
        <v>14</v>
      </c>
      <c r="H647" s="1" t="s">
        <v>15</v>
      </c>
      <c r="I647">
        <v>12.59</v>
      </c>
      <c r="J647" s="1" t="s">
        <v>26</v>
      </c>
      <c r="K647">
        <v>646</v>
      </c>
      <c r="L647" s="1" t="s">
        <v>42</v>
      </c>
      <c r="M647" s="1">
        <f>SUMIF('cocina'!A:A,sala[[#This Row],[Número de Orden]],'cocina'!K:K)</f>
        <v>70</v>
      </c>
      <c r="N647" s="2">
        <f>sala[[#This Row],[Hora de Salida]]</f>
        <v>45022.276388888888</v>
      </c>
      <c r="O647" s="3">
        <f>IF(sala[[#This Row],[Estado de la Mesa]]="Ocupada",sala[[#This Row],[Hora de Salida]]-sala[[#This Row],[Hora de Llegada]]+15/(24*60),sala[[#This Row],[Hora de Salida]]-sala[[#This Row],[Hora de Llegada]])</f>
        <v>0.11041666666278616</v>
      </c>
      <c r="P647" s="3">
        <f>SUMIF('cocina'!A:A,sala[[#This Row],[Número de Orden]],'cocina'!H:H)/(24*60)</f>
        <v>2.5000000000000001E-2</v>
      </c>
      <c r="Q647" s="3">
        <f>IF((sala[[#This Row],[Tiempo de Permanencia]]-sala[[#This Row],[Tiempo de Preparación]])&gt;0,sala[[#This Row],[Tiempo de Permanencia]]-sala[[#This Row],[Tiempo de Preparación]],0)</f>
        <v>8.5416666662786161E-2</v>
      </c>
      <c r="R647" s="10">
        <f>IF(sala[[#This Row],[Tiempo de degustación]]&gt;0,1,0)</f>
        <v>1</v>
      </c>
      <c r="S647" s="1" t="str">
        <f>WEEKDAY(sala[[#This Row],[Fecha de Factura]],11)&amp;". "&amp;TEXT(sala[[#This Row],[Fecha de Factura]],"dddd")</f>
        <v>4. jueves</v>
      </c>
      <c r="T647" s="4">
        <f>SUMIF('cocina'!A:A,sala[[#This Row],[Número de Orden]],'cocina'!G:G)</f>
        <v>2</v>
      </c>
      <c r="U647" s="4">
        <f>sala[[#This Row],[Tiempo de Preparación]]*24</f>
        <v>0.60000000000000009</v>
      </c>
      <c r="V647">
        <f>sala[[#This Row],[Cobrada]]*sala[[#This Row],[Monto Total de la Cuenta]]</f>
        <v>70</v>
      </c>
      <c r="W647" s="4">
        <f>sala[[#This Row],[Tiempo de Permanencia]]*24</f>
        <v>2.6499999999068677</v>
      </c>
    </row>
    <row r="648" spans="1:23" x14ac:dyDescent="0.25">
      <c r="A648">
        <v>12</v>
      </c>
      <c r="B648" s="1" t="s">
        <v>546</v>
      </c>
      <c r="C648">
        <v>2</v>
      </c>
      <c r="D648" s="2">
        <v>45022.121527777781</v>
      </c>
      <c r="E648" s="2">
        <v>45022.267361111109</v>
      </c>
      <c r="F648" s="1" t="s">
        <v>24</v>
      </c>
      <c r="G648" s="1" t="s">
        <v>14</v>
      </c>
      <c r="H648" s="1" t="s">
        <v>25</v>
      </c>
      <c r="I648">
        <v>42.79</v>
      </c>
      <c r="J648" s="1" t="s">
        <v>16</v>
      </c>
      <c r="K648">
        <v>647</v>
      </c>
      <c r="L648" s="1" t="s">
        <v>42</v>
      </c>
      <c r="M648" s="1">
        <f>SUMIF('cocina'!A:A,sala[[#This Row],[Número de Orden]],'cocina'!K:K)</f>
        <v>98</v>
      </c>
      <c r="N648" s="2">
        <f>sala[[#This Row],[Hora de Salida]]</f>
        <v>45022.267361111109</v>
      </c>
      <c r="O648" s="3">
        <f>IF(sala[[#This Row],[Estado de la Mesa]]="Ocupada",sala[[#This Row],[Hora de Salida]]-sala[[#This Row],[Hora de Llegada]]+15/(24*60),sala[[#This Row],[Hora de Salida]]-sala[[#This Row],[Hora de Llegada]])</f>
        <v>0.14583333332848269</v>
      </c>
      <c r="P648" s="3">
        <f>SUMIF('cocina'!A:A,sala[[#This Row],[Número de Orden]],'cocina'!H:H)/(24*60)</f>
        <v>2.7083333333333334E-2</v>
      </c>
      <c r="Q648" s="3">
        <f>IF((sala[[#This Row],[Tiempo de Permanencia]]-sala[[#This Row],[Tiempo de Preparación]])&gt;0,sala[[#This Row],[Tiempo de Permanencia]]-sala[[#This Row],[Tiempo de Preparación]],0)</f>
        <v>0.11874999999514936</v>
      </c>
      <c r="R648" s="10">
        <f>IF(sala[[#This Row],[Tiempo de degustación]]&gt;0,1,0)</f>
        <v>1</v>
      </c>
      <c r="S648" s="1" t="str">
        <f>WEEKDAY(sala[[#This Row],[Fecha de Factura]],11)&amp;". "&amp;TEXT(sala[[#This Row],[Fecha de Factura]],"dddd")</f>
        <v>4. jueves</v>
      </c>
      <c r="T648" s="4">
        <f>SUMIF('cocina'!A:A,sala[[#This Row],[Número de Orden]],'cocina'!G:G)</f>
        <v>4</v>
      </c>
      <c r="U648" s="4">
        <f>sala[[#This Row],[Tiempo de Preparación]]*24</f>
        <v>0.65</v>
      </c>
      <c r="V648">
        <f>sala[[#This Row],[Cobrada]]*sala[[#This Row],[Monto Total de la Cuenta]]</f>
        <v>98</v>
      </c>
      <c r="W648" s="4">
        <f>sala[[#This Row],[Tiempo de Permanencia]]*24</f>
        <v>3.4999999998835847</v>
      </c>
    </row>
    <row r="649" spans="1:23" x14ac:dyDescent="0.25">
      <c r="A649">
        <v>9</v>
      </c>
      <c r="B649" s="1" t="s">
        <v>107</v>
      </c>
      <c r="C649">
        <v>1</v>
      </c>
      <c r="D649" s="2">
        <v>45022.124305555553</v>
      </c>
      <c r="E649" s="2">
        <v>45022.204861111109</v>
      </c>
      <c r="F649" s="1" t="s">
        <v>24</v>
      </c>
      <c r="G649" s="1" t="s">
        <v>35</v>
      </c>
      <c r="H649" s="1" t="s">
        <v>25</v>
      </c>
      <c r="I649">
        <v>17.43</v>
      </c>
      <c r="J649" s="1" t="s">
        <v>26</v>
      </c>
      <c r="K649">
        <v>648</v>
      </c>
      <c r="L649" s="1" t="s">
        <v>27</v>
      </c>
      <c r="M649" s="1">
        <f>SUMIF('cocina'!A:A,sala[[#This Row],[Número de Orden]],'cocina'!K:K)</f>
        <v>56</v>
      </c>
      <c r="N649" s="2">
        <f>sala[[#This Row],[Hora de Salida]]</f>
        <v>45022.204861111109</v>
      </c>
      <c r="O649" s="3">
        <f>IF(sala[[#This Row],[Estado de la Mesa]]="Ocupada",sala[[#This Row],[Hora de Salida]]-sala[[#This Row],[Hora de Llegada]]+15/(24*60),sala[[#This Row],[Hora de Salida]]-sala[[#This Row],[Hora de Llegada]])</f>
        <v>8.0555555556202307E-2</v>
      </c>
      <c r="P649" s="3">
        <f>SUMIF('cocina'!A:A,sala[[#This Row],[Número de Orden]],'cocina'!H:H)/(24*60)</f>
        <v>3.2638888888888891E-2</v>
      </c>
      <c r="Q649" s="3">
        <f>IF((sala[[#This Row],[Tiempo de Permanencia]]-sala[[#This Row],[Tiempo de Preparación]])&gt;0,sala[[#This Row],[Tiempo de Permanencia]]-sala[[#This Row],[Tiempo de Preparación]],0)</f>
        <v>4.7916666667313416E-2</v>
      </c>
      <c r="R649" s="10">
        <f>IF(sala[[#This Row],[Tiempo de degustación]]&gt;0,1,0)</f>
        <v>1</v>
      </c>
      <c r="S649" s="1" t="str">
        <f>WEEKDAY(sala[[#This Row],[Fecha de Factura]],11)&amp;". "&amp;TEXT(sala[[#This Row],[Fecha de Factura]],"dddd")</f>
        <v>4. jueves</v>
      </c>
      <c r="T649" s="4">
        <f>SUMIF('cocina'!A:A,sala[[#This Row],[Número de Orden]],'cocina'!G:G)</f>
        <v>2</v>
      </c>
      <c r="U649" s="4">
        <f>sala[[#This Row],[Tiempo de Preparación]]*24</f>
        <v>0.78333333333333344</v>
      </c>
      <c r="V649">
        <f>sala[[#This Row],[Cobrada]]*sala[[#This Row],[Monto Total de la Cuenta]]</f>
        <v>56</v>
      </c>
      <c r="W649" s="4">
        <f>sala[[#This Row],[Tiempo de Permanencia]]*24</f>
        <v>1.9333333333488554</v>
      </c>
    </row>
    <row r="650" spans="1:23" x14ac:dyDescent="0.25">
      <c r="A650">
        <v>9</v>
      </c>
      <c r="B650" s="1" t="s">
        <v>547</v>
      </c>
      <c r="C650">
        <v>1</v>
      </c>
      <c r="D650" s="2">
        <v>45022.038194444445</v>
      </c>
      <c r="E650" s="2">
        <v>45022.15625</v>
      </c>
      <c r="F650" s="1" t="s">
        <v>29</v>
      </c>
      <c r="G650" s="1" t="s">
        <v>14</v>
      </c>
      <c r="H650" s="1" t="s">
        <v>21</v>
      </c>
      <c r="I650">
        <v>15.98</v>
      </c>
      <c r="J650" s="1" t="s">
        <v>38</v>
      </c>
      <c r="K650">
        <v>649</v>
      </c>
      <c r="L650" s="1" t="s">
        <v>30</v>
      </c>
      <c r="M650" s="1">
        <f>SUMIF('cocina'!A:A,sala[[#This Row],[Número de Orden]],'cocina'!K:K)</f>
        <v>256</v>
      </c>
      <c r="N650" s="2">
        <f>sala[[#This Row],[Hora de Salida]]</f>
        <v>45022.15625</v>
      </c>
      <c r="O650" s="3">
        <f>IF(sala[[#This Row],[Estado de la Mesa]]="Ocupada",sala[[#This Row],[Hora de Salida]]-sala[[#This Row],[Hora de Llegada]]+15/(24*60),sala[[#This Row],[Hora de Salida]]-sala[[#This Row],[Hora de Llegada]])</f>
        <v>0.12847222222141377</v>
      </c>
      <c r="P650" s="3">
        <f>SUMIF('cocina'!A:A,sala[[#This Row],[Número de Orden]],'cocina'!H:H)/(24*60)</f>
        <v>7.5694444444444439E-2</v>
      </c>
      <c r="Q650" s="3">
        <f>IF((sala[[#This Row],[Tiempo de Permanencia]]-sala[[#This Row],[Tiempo de Preparación]])&gt;0,sala[[#This Row],[Tiempo de Permanencia]]-sala[[#This Row],[Tiempo de Preparación]],0)</f>
        <v>5.2777777776969334E-2</v>
      </c>
      <c r="R650" s="10">
        <f>IF(sala[[#This Row],[Tiempo de degustación]]&gt;0,1,0)</f>
        <v>1</v>
      </c>
      <c r="S650" s="1" t="str">
        <f>WEEKDAY(sala[[#This Row],[Fecha de Factura]],11)&amp;". "&amp;TEXT(sala[[#This Row],[Fecha de Factura]],"dddd")</f>
        <v>4. jueves</v>
      </c>
      <c r="T650" s="4">
        <f>SUMIF('cocina'!A:A,sala[[#This Row],[Número de Orden]],'cocina'!G:G)</f>
        <v>10</v>
      </c>
      <c r="U650" s="4">
        <f>sala[[#This Row],[Tiempo de Preparación]]*24</f>
        <v>1.8166666666666664</v>
      </c>
      <c r="V650">
        <f>sala[[#This Row],[Cobrada]]*sala[[#This Row],[Monto Total de la Cuenta]]</f>
        <v>256</v>
      </c>
      <c r="W650" s="4">
        <f>sala[[#This Row],[Tiempo de Permanencia]]*24</f>
        <v>3.0833333333139308</v>
      </c>
    </row>
    <row r="651" spans="1:23" x14ac:dyDescent="0.25">
      <c r="A651">
        <v>11</v>
      </c>
      <c r="B651" s="1" t="s">
        <v>484</v>
      </c>
      <c r="C651">
        <v>3</v>
      </c>
      <c r="D651" s="2">
        <v>45023.147916666669</v>
      </c>
      <c r="E651" s="2">
        <v>45023.209722222222</v>
      </c>
      <c r="F651" s="1" t="s">
        <v>13</v>
      </c>
      <c r="G651" s="1" t="s">
        <v>14</v>
      </c>
      <c r="H651" s="1" t="s">
        <v>15</v>
      </c>
      <c r="I651">
        <v>38.21</v>
      </c>
      <c r="J651" s="1" t="s">
        <v>26</v>
      </c>
      <c r="K651">
        <v>650</v>
      </c>
      <c r="L651" s="1" t="s">
        <v>69</v>
      </c>
      <c r="M651" s="1">
        <f>SUMIF('cocina'!A:A,sala[[#This Row],[Número de Orden]],'cocina'!K:K)</f>
        <v>237</v>
      </c>
      <c r="N651" s="2">
        <f>sala[[#This Row],[Hora de Salida]]</f>
        <v>45023.209722222222</v>
      </c>
      <c r="O651" s="3">
        <f>IF(sala[[#This Row],[Estado de la Mesa]]="Ocupada",sala[[#This Row],[Hora de Salida]]-sala[[#This Row],[Hora de Llegada]]+15/(24*60),sala[[#This Row],[Hora de Salida]]-sala[[#This Row],[Hora de Llegada]])</f>
        <v>6.1805555553291924E-2</v>
      </c>
      <c r="P651" s="3">
        <f>SUMIF('cocina'!A:A,sala[[#This Row],[Número de Orden]],'cocina'!H:H)/(24*60)</f>
        <v>5.2777777777777778E-2</v>
      </c>
      <c r="Q651" s="3">
        <f>IF((sala[[#This Row],[Tiempo de Permanencia]]-sala[[#This Row],[Tiempo de Preparación]])&gt;0,sala[[#This Row],[Tiempo de Permanencia]]-sala[[#This Row],[Tiempo de Preparación]],0)</f>
        <v>9.0277777755141467E-3</v>
      </c>
      <c r="R651" s="10">
        <f>IF(sala[[#This Row],[Tiempo de degustación]]&gt;0,1,0)</f>
        <v>1</v>
      </c>
      <c r="S651" s="1" t="str">
        <f>WEEKDAY(sala[[#This Row],[Fecha de Factura]],11)&amp;". "&amp;TEXT(sala[[#This Row],[Fecha de Factura]],"dddd")</f>
        <v>5. viernes</v>
      </c>
      <c r="T651" s="4">
        <f>SUMIF('cocina'!A:A,sala[[#This Row],[Número de Orden]],'cocina'!G:G)</f>
        <v>8</v>
      </c>
      <c r="U651" s="4">
        <f>sala[[#This Row],[Tiempo de Preparación]]*24</f>
        <v>1.2666666666666666</v>
      </c>
      <c r="V651">
        <f>sala[[#This Row],[Cobrada]]*sala[[#This Row],[Monto Total de la Cuenta]]</f>
        <v>237</v>
      </c>
      <c r="W651" s="4">
        <f>sala[[#This Row],[Tiempo de Permanencia]]*24</f>
        <v>1.4833333332790062</v>
      </c>
    </row>
    <row r="652" spans="1:23" x14ac:dyDescent="0.25">
      <c r="A652">
        <v>16</v>
      </c>
      <c r="B652" s="1" t="s">
        <v>548</v>
      </c>
      <c r="C652">
        <v>4</v>
      </c>
      <c r="D652" s="2">
        <v>45023.086111111108</v>
      </c>
      <c r="E652" s="2">
        <v>45023.238888888889</v>
      </c>
      <c r="F652" s="1" t="s">
        <v>32</v>
      </c>
      <c r="G652" s="1" t="s">
        <v>35</v>
      </c>
      <c r="H652" s="1" t="s">
        <v>25</v>
      </c>
      <c r="I652">
        <v>20.27</v>
      </c>
      <c r="J652" s="1" t="s">
        <v>26</v>
      </c>
      <c r="K652">
        <v>651</v>
      </c>
      <c r="L652" s="1" t="s">
        <v>69</v>
      </c>
      <c r="M652" s="1">
        <f>SUMIF('cocina'!A:A,sala[[#This Row],[Número de Orden]],'cocina'!K:K)</f>
        <v>209</v>
      </c>
      <c r="N652" s="2">
        <f>sala[[#This Row],[Hora de Salida]]</f>
        <v>45023.238888888889</v>
      </c>
      <c r="O652" s="3">
        <f>IF(sala[[#This Row],[Estado de la Mesa]]="Ocupada",sala[[#This Row],[Hora de Salida]]-sala[[#This Row],[Hora de Llegada]]+15/(24*60),sala[[#This Row],[Hora de Salida]]-sala[[#This Row],[Hora de Llegada]])</f>
        <v>0.15277777778101154</v>
      </c>
      <c r="P652" s="3">
        <f>SUMIF('cocina'!A:A,sala[[#This Row],[Número de Orden]],'cocina'!H:H)/(24*60)</f>
        <v>6.1111111111111109E-2</v>
      </c>
      <c r="Q652" s="3">
        <f>IF((sala[[#This Row],[Tiempo de Permanencia]]-sala[[#This Row],[Tiempo de Preparación]])&gt;0,sala[[#This Row],[Tiempo de Permanencia]]-sala[[#This Row],[Tiempo de Preparación]],0)</f>
        <v>9.1666666669900421E-2</v>
      </c>
      <c r="R652" s="10">
        <f>IF(sala[[#This Row],[Tiempo de degustación]]&gt;0,1,0)</f>
        <v>1</v>
      </c>
      <c r="S652" s="1" t="str">
        <f>WEEKDAY(sala[[#This Row],[Fecha de Factura]],11)&amp;". "&amp;TEXT(sala[[#This Row],[Fecha de Factura]],"dddd")</f>
        <v>5. viernes</v>
      </c>
      <c r="T652" s="4">
        <f>SUMIF('cocina'!A:A,sala[[#This Row],[Número de Orden]],'cocina'!G:G)</f>
        <v>7</v>
      </c>
      <c r="U652" s="4">
        <f>sala[[#This Row],[Tiempo de Preparación]]*24</f>
        <v>1.4666666666666666</v>
      </c>
      <c r="V652">
        <f>sala[[#This Row],[Cobrada]]*sala[[#This Row],[Monto Total de la Cuenta]]</f>
        <v>209</v>
      </c>
      <c r="W652" s="4">
        <f>sala[[#This Row],[Tiempo de Permanencia]]*24</f>
        <v>3.6666666667442769</v>
      </c>
    </row>
    <row r="653" spans="1:23" x14ac:dyDescent="0.25">
      <c r="A653">
        <v>14</v>
      </c>
      <c r="B653" s="1" t="s">
        <v>492</v>
      </c>
      <c r="C653">
        <v>5</v>
      </c>
      <c r="D653" s="2">
        <v>45023.004166666666</v>
      </c>
      <c r="E653" s="2">
        <v>45023.101388888892</v>
      </c>
      <c r="F653" s="1" t="s">
        <v>24</v>
      </c>
      <c r="G653" s="1" t="s">
        <v>14</v>
      </c>
      <c r="H653" s="1" t="s">
        <v>15</v>
      </c>
      <c r="I653">
        <v>23.26</v>
      </c>
      <c r="J653" s="1" t="s">
        <v>38</v>
      </c>
      <c r="K653">
        <v>652</v>
      </c>
      <c r="L653" s="1" t="s">
        <v>44</v>
      </c>
      <c r="M653" s="1">
        <f>SUMIF('cocina'!A:A,sala[[#This Row],[Número de Orden]],'cocina'!K:K)</f>
        <v>170</v>
      </c>
      <c r="N653" s="2">
        <f>sala[[#This Row],[Hora de Salida]]</f>
        <v>45023.101388888892</v>
      </c>
      <c r="O653" s="3">
        <f>IF(sala[[#This Row],[Estado de la Mesa]]="Ocupada",sala[[#This Row],[Hora de Salida]]-sala[[#This Row],[Hora de Llegada]]+15/(24*60),sala[[#This Row],[Hora de Salida]]-sala[[#This Row],[Hora de Llegada]])</f>
        <v>0.10763888889293109</v>
      </c>
      <c r="P653" s="3">
        <f>SUMIF('cocina'!A:A,sala[[#This Row],[Número de Orden]],'cocina'!H:H)/(24*60)</f>
        <v>3.4722222222222224E-2</v>
      </c>
      <c r="Q653" s="3">
        <f>IF((sala[[#This Row],[Tiempo de Permanencia]]-sala[[#This Row],[Tiempo de Preparación]])&gt;0,sala[[#This Row],[Tiempo de Permanencia]]-sala[[#This Row],[Tiempo de Preparación]],0)</f>
        <v>7.2916666670708868E-2</v>
      </c>
      <c r="R653" s="10">
        <f>IF(sala[[#This Row],[Tiempo de degustación]]&gt;0,1,0)</f>
        <v>1</v>
      </c>
      <c r="S653" s="1" t="str">
        <f>WEEKDAY(sala[[#This Row],[Fecha de Factura]],11)&amp;". "&amp;TEXT(sala[[#This Row],[Fecha de Factura]],"dddd")</f>
        <v>5. viernes</v>
      </c>
      <c r="T653" s="4">
        <f>SUMIF('cocina'!A:A,sala[[#This Row],[Número de Orden]],'cocina'!G:G)</f>
        <v>5</v>
      </c>
      <c r="U653" s="4">
        <f>sala[[#This Row],[Tiempo de Preparación]]*24</f>
        <v>0.83333333333333337</v>
      </c>
      <c r="V653">
        <f>sala[[#This Row],[Cobrada]]*sala[[#This Row],[Monto Total de la Cuenta]]</f>
        <v>170</v>
      </c>
      <c r="W653" s="4">
        <f>sala[[#This Row],[Tiempo de Permanencia]]*24</f>
        <v>2.5833333334303461</v>
      </c>
    </row>
    <row r="654" spans="1:23" x14ac:dyDescent="0.25">
      <c r="A654">
        <v>13</v>
      </c>
      <c r="B654" s="1" t="s">
        <v>549</v>
      </c>
      <c r="C654">
        <v>5</v>
      </c>
      <c r="D654" s="2">
        <v>45023.104861111111</v>
      </c>
      <c r="E654" s="2">
        <v>45023.180555555555</v>
      </c>
      <c r="F654" s="1" t="s">
        <v>19</v>
      </c>
      <c r="G654" s="1" t="s">
        <v>14</v>
      </c>
      <c r="H654" s="1" t="s">
        <v>25</v>
      </c>
      <c r="I654">
        <v>34.33</v>
      </c>
      <c r="J654" s="1" t="s">
        <v>26</v>
      </c>
      <c r="K654">
        <v>653</v>
      </c>
      <c r="L654" s="1" t="s">
        <v>39</v>
      </c>
      <c r="M654" s="1">
        <f>SUMIF('cocina'!A:A,sala[[#This Row],[Número de Orden]],'cocina'!K:K)</f>
        <v>244</v>
      </c>
      <c r="N654" s="2">
        <f>sala[[#This Row],[Hora de Salida]]</f>
        <v>45023.180555555555</v>
      </c>
      <c r="O654" s="3">
        <f>IF(sala[[#This Row],[Estado de la Mesa]]="Ocupada",sala[[#This Row],[Hora de Salida]]-sala[[#This Row],[Hora de Llegada]]+15/(24*60),sala[[#This Row],[Hora de Salida]]-sala[[#This Row],[Hora de Llegada]])</f>
        <v>7.5694444443797693E-2</v>
      </c>
      <c r="P654" s="3">
        <f>SUMIF('cocina'!A:A,sala[[#This Row],[Número de Orden]],'cocina'!H:H)/(24*60)</f>
        <v>0.10416666666666667</v>
      </c>
      <c r="Q654" s="3">
        <f>IF((sala[[#This Row],[Tiempo de Permanencia]]-sala[[#This Row],[Tiempo de Preparación]])&gt;0,sala[[#This Row],[Tiempo de Permanencia]]-sala[[#This Row],[Tiempo de Preparación]],0)</f>
        <v>0</v>
      </c>
      <c r="R654" s="10">
        <f>IF(sala[[#This Row],[Tiempo de degustación]]&gt;0,1,0)</f>
        <v>0</v>
      </c>
      <c r="S654" s="1" t="str">
        <f>WEEKDAY(sala[[#This Row],[Fecha de Factura]],11)&amp;". "&amp;TEXT(sala[[#This Row],[Fecha de Factura]],"dddd")</f>
        <v>5. viernes</v>
      </c>
      <c r="T654" s="4">
        <f>SUMIF('cocina'!A:A,sala[[#This Row],[Número de Orden]],'cocina'!G:G)</f>
        <v>8</v>
      </c>
      <c r="U654" s="4">
        <f>sala[[#This Row],[Tiempo de Preparación]]*24</f>
        <v>2.5</v>
      </c>
      <c r="V654">
        <f>sala[[#This Row],[Cobrada]]*sala[[#This Row],[Monto Total de la Cuenta]]</f>
        <v>0</v>
      </c>
      <c r="W654" s="4">
        <f>sala[[#This Row],[Tiempo de Permanencia]]*24</f>
        <v>1.8166666666511446</v>
      </c>
    </row>
    <row r="655" spans="1:23" x14ac:dyDescent="0.25">
      <c r="A655">
        <v>12</v>
      </c>
      <c r="B655" s="1" t="s">
        <v>550</v>
      </c>
      <c r="C655">
        <v>5</v>
      </c>
      <c r="D655" s="2">
        <v>45023.001388888886</v>
      </c>
      <c r="E655" s="2">
        <v>45023.072222222225</v>
      </c>
      <c r="F655" s="1" t="s">
        <v>29</v>
      </c>
      <c r="G655" s="1" t="s">
        <v>35</v>
      </c>
      <c r="H655" s="1" t="s">
        <v>25</v>
      </c>
      <c r="I655">
        <v>23.98</v>
      </c>
      <c r="J655" s="1" t="s">
        <v>38</v>
      </c>
      <c r="K655">
        <v>654</v>
      </c>
      <c r="L655" s="1" t="s">
        <v>44</v>
      </c>
      <c r="M655" s="1">
        <f>SUMIF('cocina'!A:A,sala[[#This Row],[Número de Orden]],'cocina'!K:K)</f>
        <v>42</v>
      </c>
      <c r="N655" s="2">
        <f>sala[[#This Row],[Hora de Salida]]</f>
        <v>45023.072222222225</v>
      </c>
      <c r="O655" s="3">
        <f>IF(sala[[#This Row],[Estado de la Mesa]]="Ocupada",sala[[#This Row],[Hora de Salida]]-sala[[#This Row],[Hora de Llegada]]+15/(24*60),sala[[#This Row],[Hora de Salida]]-sala[[#This Row],[Hora de Llegada]])</f>
        <v>8.1250000005335707E-2</v>
      </c>
      <c r="P655" s="3">
        <f>SUMIF('cocina'!A:A,sala[[#This Row],[Número de Orden]],'cocina'!H:H)/(24*60)</f>
        <v>3.0555555555555555E-2</v>
      </c>
      <c r="Q655" s="3">
        <f>IF((sala[[#This Row],[Tiempo de Permanencia]]-sala[[#This Row],[Tiempo de Preparación]])&gt;0,sala[[#This Row],[Tiempo de Permanencia]]-sala[[#This Row],[Tiempo de Preparación]],0)</f>
        <v>5.0694444449780149E-2</v>
      </c>
      <c r="R655" s="10">
        <f>IF(sala[[#This Row],[Tiempo de degustación]]&gt;0,1,0)</f>
        <v>1</v>
      </c>
      <c r="S655" s="1" t="str">
        <f>WEEKDAY(sala[[#This Row],[Fecha de Factura]],11)&amp;". "&amp;TEXT(sala[[#This Row],[Fecha de Factura]],"dddd")</f>
        <v>5. viernes</v>
      </c>
      <c r="T655" s="4">
        <f>SUMIF('cocina'!A:A,sala[[#This Row],[Número de Orden]],'cocina'!G:G)</f>
        <v>2</v>
      </c>
      <c r="U655" s="4">
        <f>sala[[#This Row],[Tiempo de Preparación]]*24</f>
        <v>0.73333333333333328</v>
      </c>
      <c r="V655">
        <f>sala[[#This Row],[Cobrada]]*sala[[#This Row],[Monto Total de la Cuenta]]</f>
        <v>42</v>
      </c>
      <c r="W655" s="4">
        <f>sala[[#This Row],[Tiempo de Permanencia]]*24</f>
        <v>1.9500000001280569</v>
      </c>
    </row>
    <row r="656" spans="1:23" x14ac:dyDescent="0.25">
      <c r="A656">
        <v>5</v>
      </c>
      <c r="B656" s="1" t="s">
        <v>551</v>
      </c>
      <c r="C656">
        <v>4</v>
      </c>
      <c r="D656" s="2">
        <v>45023.052083333336</v>
      </c>
      <c r="E656" s="2">
        <v>45023.200694444444</v>
      </c>
      <c r="F656" s="1" t="s">
        <v>29</v>
      </c>
      <c r="G656" s="1" t="s">
        <v>14</v>
      </c>
      <c r="H656" s="1" t="s">
        <v>21</v>
      </c>
      <c r="I656">
        <v>21.7</v>
      </c>
      <c r="J656" s="1" t="s">
        <v>16</v>
      </c>
      <c r="K656">
        <v>655</v>
      </c>
      <c r="L656" s="1" t="s">
        <v>27</v>
      </c>
      <c r="M656" s="1">
        <f>SUMIF('cocina'!A:A,sala[[#This Row],[Número de Orden]],'cocina'!K:K)</f>
        <v>93</v>
      </c>
      <c r="N656" s="2">
        <f>sala[[#This Row],[Hora de Salida]]</f>
        <v>45023.200694444444</v>
      </c>
      <c r="O656" s="3">
        <f>IF(sala[[#This Row],[Estado de la Mesa]]="Ocupada",sala[[#This Row],[Hora de Salida]]-sala[[#This Row],[Hora de Llegada]]+15/(24*60),sala[[#This Row],[Hora de Salida]]-sala[[#This Row],[Hora de Llegada]])</f>
        <v>0.14861111110803904</v>
      </c>
      <c r="P656" s="3">
        <f>SUMIF('cocina'!A:A,sala[[#This Row],[Número de Orden]],'cocina'!H:H)/(24*60)</f>
        <v>2.5000000000000001E-2</v>
      </c>
      <c r="Q656" s="3">
        <f>IF((sala[[#This Row],[Tiempo de Permanencia]]-sala[[#This Row],[Tiempo de Preparación]])&gt;0,sala[[#This Row],[Tiempo de Permanencia]]-sala[[#This Row],[Tiempo de Preparación]],0)</f>
        <v>0.12361111110803905</v>
      </c>
      <c r="R656" s="10">
        <f>IF(sala[[#This Row],[Tiempo de degustación]]&gt;0,1,0)</f>
        <v>1</v>
      </c>
      <c r="S656" s="1" t="str">
        <f>WEEKDAY(sala[[#This Row],[Fecha de Factura]],11)&amp;". "&amp;TEXT(sala[[#This Row],[Fecha de Factura]],"dddd")</f>
        <v>5. viernes</v>
      </c>
      <c r="T656" s="4">
        <f>SUMIF('cocina'!A:A,sala[[#This Row],[Número de Orden]],'cocina'!G:G)</f>
        <v>3</v>
      </c>
      <c r="U656" s="4">
        <f>sala[[#This Row],[Tiempo de Preparación]]*24</f>
        <v>0.60000000000000009</v>
      </c>
      <c r="V656">
        <f>sala[[#This Row],[Cobrada]]*sala[[#This Row],[Monto Total de la Cuenta]]</f>
        <v>93</v>
      </c>
      <c r="W656" s="4">
        <f>sala[[#This Row],[Tiempo de Permanencia]]*24</f>
        <v>3.566666666592937</v>
      </c>
    </row>
    <row r="657" spans="1:23" x14ac:dyDescent="0.25">
      <c r="A657">
        <v>19</v>
      </c>
      <c r="B657" s="1" t="s">
        <v>552</v>
      </c>
      <c r="C657">
        <v>6</v>
      </c>
      <c r="D657" s="2">
        <v>45023.15</v>
      </c>
      <c r="E657" s="2">
        <v>45023.277777777781</v>
      </c>
      <c r="F657" s="1" t="s">
        <v>19</v>
      </c>
      <c r="G657" s="1" t="s">
        <v>35</v>
      </c>
      <c r="H657" s="1" t="s">
        <v>25</v>
      </c>
      <c r="I657">
        <v>31.23</v>
      </c>
      <c r="J657" s="1" t="s">
        <v>16</v>
      </c>
      <c r="K657">
        <v>656</v>
      </c>
      <c r="L657" s="1" t="s">
        <v>69</v>
      </c>
      <c r="M657" s="1">
        <f>SUMIF('cocina'!A:A,sala[[#This Row],[Número de Orden]],'cocina'!K:K)</f>
        <v>157</v>
      </c>
      <c r="N657" s="2">
        <f>sala[[#This Row],[Hora de Salida]]</f>
        <v>45023.277777777781</v>
      </c>
      <c r="O657" s="3">
        <f>IF(sala[[#This Row],[Estado de la Mesa]]="Ocupada",sala[[#This Row],[Hora de Salida]]-sala[[#This Row],[Hora de Llegada]]+15/(24*60),sala[[#This Row],[Hora de Salida]]-sala[[#This Row],[Hora de Llegada]])</f>
        <v>0.12777777777955635</v>
      </c>
      <c r="P657" s="3">
        <f>SUMIF('cocina'!A:A,sala[[#This Row],[Número de Orden]],'cocina'!H:H)/(24*60)</f>
        <v>7.6388888888888895E-2</v>
      </c>
      <c r="Q657" s="3">
        <f>IF((sala[[#This Row],[Tiempo de Permanencia]]-sala[[#This Row],[Tiempo de Preparación]])&gt;0,sala[[#This Row],[Tiempo de Permanencia]]-sala[[#This Row],[Tiempo de Preparación]],0)</f>
        <v>5.138888889066745E-2</v>
      </c>
      <c r="R657" s="10">
        <f>IF(sala[[#This Row],[Tiempo de degustación]]&gt;0,1,0)</f>
        <v>1</v>
      </c>
      <c r="S657" s="1" t="str">
        <f>WEEKDAY(sala[[#This Row],[Fecha de Factura]],11)&amp;". "&amp;TEXT(sala[[#This Row],[Fecha de Factura]],"dddd")</f>
        <v>5. viernes</v>
      </c>
      <c r="T657" s="4">
        <f>SUMIF('cocina'!A:A,sala[[#This Row],[Número de Orden]],'cocina'!G:G)</f>
        <v>7</v>
      </c>
      <c r="U657" s="4">
        <f>sala[[#This Row],[Tiempo de Preparación]]*24</f>
        <v>1.8333333333333335</v>
      </c>
      <c r="V657">
        <f>sala[[#This Row],[Cobrada]]*sala[[#This Row],[Monto Total de la Cuenta]]</f>
        <v>157</v>
      </c>
      <c r="W657" s="4">
        <f>sala[[#This Row],[Tiempo de Permanencia]]*24</f>
        <v>3.0666666667093523</v>
      </c>
    </row>
    <row r="658" spans="1:23" x14ac:dyDescent="0.25">
      <c r="A658">
        <v>1</v>
      </c>
      <c r="B658" s="1" t="s">
        <v>553</v>
      </c>
      <c r="C658">
        <v>2</v>
      </c>
      <c r="D658" s="2">
        <v>45023.035416666666</v>
      </c>
      <c r="E658" s="2">
        <v>45023.171527777777</v>
      </c>
      <c r="F658" s="1" t="s">
        <v>19</v>
      </c>
      <c r="G658" s="1" t="s">
        <v>14</v>
      </c>
      <c r="H658" s="1" t="s">
        <v>21</v>
      </c>
      <c r="I658">
        <v>44.2</v>
      </c>
      <c r="J658" s="1" t="s">
        <v>16</v>
      </c>
      <c r="K658">
        <v>657</v>
      </c>
      <c r="L658" s="1" t="s">
        <v>57</v>
      </c>
      <c r="M658" s="1">
        <f>SUMIF('cocina'!A:A,sala[[#This Row],[Número de Orden]],'cocina'!K:K)</f>
        <v>196</v>
      </c>
      <c r="N658" s="2">
        <f>sala[[#This Row],[Hora de Salida]]</f>
        <v>45023.171527777777</v>
      </c>
      <c r="O658" s="3">
        <f>IF(sala[[#This Row],[Estado de la Mesa]]="Ocupada",sala[[#This Row],[Hora de Salida]]-sala[[#This Row],[Hora de Llegada]]+15/(24*60),sala[[#This Row],[Hora de Salida]]-sala[[#This Row],[Hora de Llegada]])</f>
        <v>0.13611111111094942</v>
      </c>
      <c r="P658" s="3">
        <f>SUMIF('cocina'!A:A,sala[[#This Row],[Número de Orden]],'cocina'!H:H)/(24*60)</f>
        <v>9.3055555555555558E-2</v>
      </c>
      <c r="Q658" s="3">
        <f>IF((sala[[#This Row],[Tiempo de Permanencia]]-sala[[#This Row],[Tiempo de Preparación]])&gt;0,sala[[#This Row],[Tiempo de Permanencia]]-sala[[#This Row],[Tiempo de Preparación]],0)</f>
        <v>4.3055555555393865E-2</v>
      </c>
      <c r="R658" s="10">
        <f>IF(sala[[#This Row],[Tiempo de degustación]]&gt;0,1,0)</f>
        <v>1</v>
      </c>
      <c r="S658" s="1" t="str">
        <f>WEEKDAY(sala[[#This Row],[Fecha de Factura]],11)&amp;". "&amp;TEXT(sala[[#This Row],[Fecha de Factura]],"dddd")</f>
        <v>5. viernes</v>
      </c>
      <c r="T658" s="4">
        <f>SUMIF('cocina'!A:A,sala[[#This Row],[Número de Orden]],'cocina'!G:G)</f>
        <v>6</v>
      </c>
      <c r="U658" s="4">
        <f>sala[[#This Row],[Tiempo de Preparación]]*24</f>
        <v>2.2333333333333334</v>
      </c>
      <c r="V658">
        <f>sala[[#This Row],[Cobrada]]*sala[[#This Row],[Monto Total de la Cuenta]]</f>
        <v>196</v>
      </c>
      <c r="W658" s="4">
        <f>sala[[#This Row],[Tiempo de Permanencia]]*24</f>
        <v>3.2666666666627862</v>
      </c>
    </row>
    <row r="659" spans="1:23" x14ac:dyDescent="0.25">
      <c r="A659">
        <v>19</v>
      </c>
      <c r="B659" s="1" t="s">
        <v>554</v>
      </c>
      <c r="C659">
        <v>5</v>
      </c>
      <c r="D659" s="2">
        <v>45023.071527777778</v>
      </c>
      <c r="E659" s="2">
        <v>45023.209722222222</v>
      </c>
      <c r="F659" s="1" t="s">
        <v>29</v>
      </c>
      <c r="G659" s="1" t="s">
        <v>20</v>
      </c>
      <c r="H659" s="1" t="s">
        <v>21</v>
      </c>
      <c r="I659">
        <v>31.27</v>
      </c>
      <c r="J659" s="1" t="s">
        <v>16</v>
      </c>
      <c r="K659">
        <v>658</v>
      </c>
      <c r="L659" s="1" t="s">
        <v>27</v>
      </c>
      <c r="M659" s="1">
        <f>SUMIF('cocina'!A:A,sala[[#This Row],[Número de Orden]],'cocina'!K:K)</f>
        <v>86</v>
      </c>
      <c r="N659" s="2">
        <f>sala[[#This Row],[Hora de Salida]]</f>
        <v>45023.209722222222</v>
      </c>
      <c r="O659" s="3">
        <f>IF(sala[[#This Row],[Estado de la Mesa]]="Ocupada",sala[[#This Row],[Hora de Salida]]-sala[[#This Row],[Hora de Llegada]]+15/(24*60),sala[[#This Row],[Hora de Salida]]-sala[[#This Row],[Hora de Llegada]])</f>
        <v>0.13819444444379769</v>
      </c>
      <c r="P659" s="3">
        <f>SUMIF('cocina'!A:A,sala[[#This Row],[Número de Orden]],'cocina'!H:H)/(24*60)</f>
        <v>3.3333333333333333E-2</v>
      </c>
      <c r="Q659" s="3">
        <f>IF((sala[[#This Row],[Tiempo de Permanencia]]-sala[[#This Row],[Tiempo de Preparación]])&gt;0,sala[[#This Row],[Tiempo de Permanencia]]-sala[[#This Row],[Tiempo de Preparación]],0)</f>
        <v>0.10486111111046437</v>
      </c>
      <c r="R659" s="10">
        <f>IF(sala[[#This Row],[Tiempo de degustación]]&gt;0,1,0)</f>
        <v>1</v>
      </c>
      <c r="S659" s="1" t="str">
        <f>WEEKDAY(sala[[#This Row],[Fecha de Factura]],11)&amp;". "&amp;TEXT(sala[[#This Row],[Fecha de Factura]],"dddd")</f>
        <v>5. viernes</v>
      </c>
      <c r="T659" s="4">
        <f>SUMIF('cocina'!A:A,sala[[#This Row],[Número de Orden]],'cocina'!G:G)</f>
        <v>3</v>
      </c>
      <c r="U659" s="4">
        <f>sala[[#This Row],[Tiempo de Preparación]]*24</f>
        <v>0.8</v>
      </c>
      <c r="V659">
        <f>sala[[#This Row],[Cobrada]]*sala[[#This Row],[Monto Total de la Cuenta]]</f>
        <v>86</v>
      </c>
      <c r="W659" s="4">
        <f>sala[[#This Row],[Tiempo de Permanencia]]*24</f>
        <v>3.3166666666511446</v>
      </c>
    </row>
    <row r="660" spans="1:23" x14ac:dyDescent="0.25">
      <c r="A660">
        <v>9</v>
      </c>
      <c r="B660" s="1" t="s">
        <v>282</v>
      </c>
      <c r="C660">
        <v>4</v>
      </c>
      <c r="D660" s="2">
        <v>45023.118055555555</v>
      </c>
      <c r="E660" s="2">
        <v>45023.168749999997</v>
      </c>
      <c r="F660" s="1" t="s">
        <v>32</v>
      </c>
      <c r="G660" s="1" t="s">
        <v>14</v>
      </c>
      <c r="H660" s="1" t="s">
        <v>25</v>
      </c>
      <c r="I660">
        <v>35.24</v>
      </c>
      <c r="J660" s="1" t="s">
        <v>38</v>
      </c>
      <c r="K660">
        <v>659</v>
      </c>
      <c r="L660" s="1" t="s">
        <v>33</v>
      </c>
      <c r="M660" s="1">
        <f>SUMIF('cocina'!A:A,sala[[#This Row],[Número de Orden]],'cocina'!K:K)</f>
        <v>87</v>
      </c>
      <c r="N660" s="2">
        <f>sala[[#This Row],[Hora de Salida]]</f>
        <v>45023.168749999997</v>
      </c>
      <c r="O660" s="3">
        <f>IF(sala[[#This Row],[Estado de la Mesa]]="Ocupada",sala[[#This Row],[Hora de Salida]]-sala[[#This Row],[Hora de Llegada]]+15/(24*60),sala[[#This Row],[Hora de Salida]]-sala[[#This Row],[Hora de Llegada]])</f>
        <v>6.1111111109009165E-2</v>
      </c>
      <c r="P660" s="3">
        <f>SUMIF('cocina'!A:A,sala[[#This Row],[Número de Orden]],'cocina'!H:H)/(24*60)</f>
        <v>2.1527777777777778E-2</v>
      </c>
      <c r="Q660" s="3">
        <f>IF((sala[[#This Row],[Tiempo de Permanencia]]-sala[[#This Row],[Tiempo de Preparación]])&gt;0,sala[[#This Row],[Tiempo de Permanencia]]-sala[[#This Row],[Tiempo de Preparación]],0)</f>
        <v>3.9583333331231388E-2</v>
      </c>
      <c r="R660" s="10">
        <f>IF(sala[[#This Row],[Tiempo de degustación]]&gt;0,1,0)</f>
        <v>1</v>
      </c>
      <c r="S660" s="1" t="str">
        <f>WEEKDAY(sala[[#This Row],[Fecha de Factura]],11)&amp;". "&amp;TEXT(sala[[#This Row],[Fecha de Factura]],"dddd")</f>
        <v>5. viernes</v>
      </c>
      <c r="T660" s="4">
        <f>SUMIF('cocina'!A:A,sala[[#This Row],[Número de Orden]],'cocina'!G:G)</f>
        <v>3</v>
      </c>
      <c r="U660" s="4">
        <f>sala[[#This Row],[Tiempo de Preparación]]*24</f>
        <v>0.51666666666666661</v>
      </c>
      <c r="V660">
        <f>sala[[#This Row],[Cobrada]]*sala[[#This Row],[Monto Total de la Cuenta]]</f>
        <v>87</v>
      </c>
      <c r="W660" s="4">
        <f>sala[[#This Row],[Tiempo de Permanencia]]*24</f>
        <v>1.46666666661622</v>
      </c>
    </row>
    <row r="661" spans="1:23" x14ac:dyDescent="0.25">
      <c r="A661">
        <v>19</v>
      </c>
      <c r="B661" s="1" t="s">
        <v>555</v>
      </c>
      <c r="C661">
        <v>4</v>
      </c>
      <c r="D661" s="2">
        <v>45023.080555555556</v>
      </c>
      <c r="E661" s="2">
        <v>45023.243750000001</v>
      </c>
      <c r="F661" s="1" t="s">
        <v>24</v>
      </c>
      <c r="G661" s="1" t="s">
        <v>20</v>
      </c>
      <c r="H661" s="1" t="s">
        <v>25</v>
      </c>
      <c r="I661">
        <v>15.91</v>
      </c>
      <c r="J661" s="1" t="s">
        <v>16</v>
      </c>
      <c r="K661">
        <v>660</v>
      </c>
      <c r="L661" s="1" t="s">
        <v>27</v>
      </c>
      <c r="M661" s="1">
        <f>SUMIF('cocina'!A:A,sala[[#This Row],[Número de Orden]],'cocina'!K:K)</f>
        <v>208</v>
      </c>
      <c r="N661" s="2">
        <f>sala[[#This Row],[Hora de Salida]]</f>
        <v>45023.243750000001</v>
      </c>
      <c r="O661" s="3">
        <f>IF(sala[[#This Row],[Estado de la Mesa]]="Ocupada",sala[[#This Row],[Hora de Salida]]-sala[[#This Row],[Hora de Llegada]]+15/(24*60),sala[[#This Row],[Hora de Salida]]-sala[[#This Row],[Hora de Llegada]])</f>
        <v>0.16319444444525288</v>
      </c>
      <c r="P661" s="3">
        <f>SUMIF('cocina'!A:A,sala[[#This Row],[Número de Orden]],'cocina'!H:H)/(24*60)</f>
        <v>3.125E-2</v>
      </c>
      <c r="Q661" s="3">
        <f>IF((sala[[#This Row],[Tiempo de Permanencia]]-sala[[#This Row],[Tiempo de Preparación]])&gt;0,sala[[#This Row],[Tiempo de Permanencia]]-sala[[#This Row],[Tiempo de Preparación]],0)</f>
        <v>0.13194444444525288</v>
      </c>
      <c r="R661" s="10">
        <f>IF(sala[[#This Row],[Tiempo de degustación]]&gt;0,1,0)</f>
        <v>1</v>
      </c>
      <c r="S661" s="1" t="str">
        <f>WEEKDAY(sala[[#This Row],[Fecha de Factura]],11)&amp;". "&amp;TEXT(sala[[#This Row],[Fecha de Factura]],"dddd")</f>
        <v>5. viernes</v>
      </c>
      <c r="T661" s="4">
        <f>SUMIF('cocina'!A:A,sala[[#This Row],[Número de Orden]],'cocina'!G:G)</f>
        <v>7</v>
      </c>
      <c r="U661" s="4">
        <f>sala[[#This Row],[Tiempo de Preparación]]*24</f>
        <v>0.75</v>
      </c>
      <c r="V661">
        <f>sala[[#This Row],[Cobrada]]*sala[[#This Row],[Monto Total de la Cuenta]]</f>
        <v>208</v>
      </c>
      <c r="W661" s="4">
        <f>sala[[#This Row],[Tiempo de Permanencia]]*24</f>
        <v>3.9166666666860692</v>
      </c>
    </row>
    <row r="662" spans="1:23" x14ac:dyDescent="0.25">
      <c r="A662">
        <v>16</v>
      </c>
      <c r="B662" s="1" t="s">
        <v>159</v>
      </c>
      <c r="C662">
        <v>4</v>
      </c>
      <c r="D662" s="2">
        <v>45023.140277777777</v>
      </c>
      <c r="E662" s="2">
        <v>45023.286111111112</v>
      </c>
      <c r="F662" s="1" t="s">
        <v>32</v>
      </c>
      <c r="G662" s="1" t="s">
        <v>35</v>
      </c>
      <c r="H662" s="1" t="s">
        <v>25</v>
      </c>
      <c r="I662">
        <v>32.54</v>
      </c>
      <c r="J662" s="1" t="s">
        <v>38</v>
      </c>
      <c r="K662">
        <v>661</v>
      </c>
      <c r="L662" s="1" t="s">
        <v>69</v>
      </c>
      <c r="M662" s="1">
        <f>SUMIF('cocina'!A:A,sala[[#This Row],[Número de Orden]],'cocina'!K:K)</f>
        <v>206</v>
      </c>
      <c r="N662" s="2">
        <f>sala[[#This Row],[Hora de Salida]]</f>
        <v>45023.286111111112</v>
      </c>
      <c r="O662" s="3">
        <f>IF(sala[[#This Row],[Estado de la Mesa]]="Ocupada",sala[[#This Row],[Hora de Salida]]-sala[[#This Row],[Hora de Llegada]]+15/(24*60),sala[[#This Row],[Hora de Salida]]-sala[[#This Row],[Hora de Llegada]])</f>
        <v>0.15625000000242531</v>
      </c>
      <c r="P662" s="3">
        <f>SUMIF('cocina'!A:A,sala[[#This Row],[Número de Orden]],'cocina'!H:H)/(24*60)</f>
        <v>9.375E-2</v>
      </c>
      <c r="Q662" s="3">
        <f>IF((sala[[#This Row],[Tiempo de Permanencia]]-sala[[#This Row],[Tiempo de Preparación]])&gt;0,sala[[#This Row],[Tiempo de Permanencia]]-sala[[#This Row],[Tiempo de Preparación]],0)</f>
        <v>6.250000000242531E-2</v>
      </c>
      <c r="R662" s="10">
        <f>IF(sala[[#This Row],[Tiempo de degustación]]&gt;0,1,0)</f>
        <v>1</v>
      </c>
      <c r="S662" s="1" t="str">
        <f>WEEKDAY(sala[[#This Row],[Fecha de Factura]],11)&amp;". "&amp;TEXT(sala[[#This Row],[Fecha de Factura]],"dddd")</f>
        <v>5. viernes</v>
      </c>
      <c r="T662" s="4">
        <f>SUMIF('cocina'!A:A,sala[[#This Row],[Número de Orden]],'cocina'!G:G)</f>
        <v>8</v>
      </c>
      <c r="U662" s="4">
        <f>sala[[#This Row],[Tiempo de Preparación]]*24</f>
        <v>2.25</v>
      </c>
      <c r="V662">
        <f>sala[[#This Row],[Cobrada]]*sala[[#This Row],[Monto Total de la Cuenta]]</f>
        <v>206</v>
      </c>
      <c r="W662" s="4">
        <f>sala[[#This Row],[Tiempo de Permanencia]]*24</f>
        <v>3.7500000000582077</v>
      </c>
    </row>
    <row r="663" spans="1:23" x14ac:dyDescent="0.25">
      <c r="A663">
        <v>15</v>
      </c>
      <c r="B663" s="1" t="s">
        <v>556</v>
      </c>
      <c r="C663">
        <v>4</v>
      </c>
      <c r="D663" s="2">
        <v>45023.084027777775</v>
      </c>
      <c r="E663" s="2">
        <v>45023.209722222222</v>
      </c>
      <c r="F663" s="1" t="s">
        <v>19</v>
      </c>
      <c r="G663" s="1" t="s">
        <v>14</v>
      </c>
      <c r="H663" s="1" t="s">
        <v>25</v>
      </c>
      <c r="I663">
        <v>11.64</v>
      </c>
      <c r="J663" s="1" t="s">
        <v>26</v>
      </c>
      <c r="K663">
        <v>662</v>
      </c>
      <c r="L663" s="1" t="s">
        <v>42</v>
      </c>
      <c r="M663" s="1">
        <f>SUMIF('cocina'!A:A,sala[[#This Row],[Número de Orden]],'cocina'!K:K)</f>
        <v>133</v>
      </c>
      <c r="N663" s="2">
        <f>sala[[#This Row],[Hora de Salida]]</f>
        <v>45023.209722222222</v>
      </c>
      <c r="O663" s="3">
        <f>IF(sala[[#This Row],[Estado de la Mesa]]="Ocupada",sala[[#This Row],[Hora de Salida]]-sala[[#This Row],[Hora de Llegada]]+15/(24*60),sala[[#This Row],[Hora de Salida]]-sala[[#This Row],[Hora de Llegada]])</f>
        <v>0.12569444444670808</v>
      </c>
      <c r="P663" s="3">
        <f>SUMIF('cocina'!A:A,sala[[#This Row],[Número de Orden]],'cocina'!H:H)/(24*60)</f>
        <v>5.9027777777777776E-2</v>
      </c>
      <c r="Q663" s="3">
        <f>IF((sala[[#This Row],[Tiempo de Permanencia]]-sala[[#This Row],[Tiempo de Preparación]])&gt;0,sala[[#This Row],[Tiempo de Permanencia]]-sala[[#This Row],[Tiempo de Preparación]],0)</f>
        <v>6.6666666668930299E-2</v>
      </c>
      <c r="R663" s="10">
        <f>IF(sala[[#This Row],[Tiempo de degustación]]&gt;0,1,0)</f>
        <v>1</v>
      </c>
      <c r="S663" s="1" t="str">
        <f>WEEKDAY(sala[[#This Row],[Fecha de Factura]],11)&amp;". "&amp;TEXT(sala[[#This Row],[Fecha de Factura]],"dddd")</f>
        <v>5. viernes</v>
      </c>
      <c r="T663" s="4">
        <f>SUMIF('cocina'!A:A,sala[[#This Row],[Número de Orden]],'cocina'!G:G)</f>
        <v>5</v>
      </c>
      <c r="U663" s="4">
        <f>sala[[#This Row],[Tiempo de Preparación]]*24</f>
        <v>1.4166666666666665</v>
      </c>
      <c r="V663">
        <f>sala[[#This Row],[Cobrada]]*sala[[#This Row],[Monto Total de la Cuenta]]</f>
        <v>133</v>
      </c>
      <c r="W663" s="4">
        <f>sala[[#This Row],[Tiempo de Permanencia]]*24</f>
        <v>3.0166666667209938</v>
      </c>
    </row>
    <row r="664" spans="1:23" x14ac:dyDescent="0.25">
      <c r="A664">
        <v>3</v>
      </c>
      <c r="B664" s="1" t="s">
        <v>557</v>
      </c>
      <c r="C664">
        <v>1</v>
      </c>
      <c r="D664" s="2">
        <v>45023.04791666667</v>
      </c>
      <c r="E664" s="2">
        <v>45023.157638888886</v>
      </c>
      <c r="F664" s="1" t="s">
        <v>19</v>
      </c>
      <c r="G664" s="1" t="s">
        <v>14</v>
      </c>
      <c r="H664" s="1" t="s">
        <v>21</v>
      </c>
      <c r="I664">
        <v>41.8</v>
      </c>
      <c r="J664" s="1" t="s">
        <v>38</v>
      </c>
      <c r="K664">
        <v>663</v>
      </c>
      <c r="L664" s="1" t="s">
        <v>17</v>
      </c>
      <c r="M664" s="1">
        <f>SUMIF('cocina'!A:A,sala[[#This Row],[Número de Orden]],'cocina'!K:K)</f>
        <v>114</v>
      </c>
      <c r="N664" s="2">
        <f>sala[[#This Row],[Hora de Salida]]</f>
        <v>45023.157638888886</v>
      </c>
      <c r="O664" s="3">
        <f>IF(sala[[#This Row],[Estado de la Mesa]]="Ocupada",sala[[#This Row],[Hora de Salida]]-sala[[#This Row],[Hora de Llegada]]+15/(24*60),sala[[#This Row],[Hora de Salida]]-sala[[#This Row],[Hora de Llegada]])</f>
        <v>0.12013888888274475</v>
      </c>
      <c r="P664" s="3">
        <f>SUMIF('cocina'!A:A,sala[[#This Row],[Número de Orden]],'cocina'!H:H)/(24*60)</f>
        <v>6.0416666666666667E-2</v>
      </c>
      <c r="Q664" s="3">
        <f>IF((sala[[#This Row],[Tiempo de Permanencia]]-sala[[#This Row],[Tiempo de Preparación]])&gt;0,sala[[#This Row],[Tiempo de Permanencia]]-sala[[#This Row],[Tiempo de Preparación]],0)</f>
        <v>5.9722222216078084E-2</v>
      </c>
      <c r="R664" s="10">
        <f>IF(sala[[#This Row],[Tiempo de degustación]]&gt;0,1,0)</f>
        <v>1</v>
      </c>
      <c r="S664" s="1" t="str">
        <f>WEEKDAY(sala[[#This Row],[Fecha de Factura]],11)&amp;". "&amp;TEXT(sala[[#This Row],[Fecha de Factura]],"dddd")</f>
        <v>5. viernes</v>
      </c>
      <c r="T664" s="4">
        <f>SUMIF('cocina'!A:A,sala[[#This Row],[Número de Orden]],'cocina'!G:G)</f>
        <v>5</v>
      </c>
      <c r="U664" s="4">
        <f>sala[[#This Row],[Tiempo de Preparación]]*24</f>
        <v>1.45</v>
      </c>
      <c r="V664">
        <f>sala[[#This Row],[Cobrada]]*sala[[#This Row],[Monto Total de la Cuenta]]</f>
        <v>114</v>
      </c>
      <c r="W664" s="4">
        <f>sala[[#This Row],[Tiempo de Permanencia]]*24</f>
        <v>2.8833333331858739</v>
      </c>
    </row>
    <row r="665" spans="1:23" x14ac:dyDescent="0.25">
      <c r="A665">
        <v>20</v>
      </c>
      <c r="B665" s="1" t="s">
        <v>558</v>
      </c>
      <c r="C665">
        <v>6</v>
      </c>
      <c r="D665" s="2">
        <v>45023.065972222219</v>
      </c>
      <c r="E665" s="2">
        <v>45023.161805555559</v>
      </c>
      <c r="F665" s="1" t="s">
        <v>32</v>
      </c>
      <c r="G665" s="1" t="s">
        <v>20</v>
      </c>
      <c r="H665" s="1" t="s">
        <v>15</v>
      </c>
      <c r="I665">
        <v>31.27</v>
      </c>
      <c r="J665" s="1" t="s">
        <v>16</v>
      </c>
      <c r="K665">
        <v>664</v>
      </c>
      <c r="L665" s="1" t="s">
        <v>22</v>
      </c>
      <c r="M665" s="1">
        <f>SUMIF('cocina'!A:A,sala[[#This Row],[Número de Orden]],'cocina'!K:K)</f>
        <v>122</v>
      </c>
      <c r="N665" s="2">
        <f>sala[[#This Row],[Hora de Salida]]</f>
        <v>45023.161805555559</v>
      </c>
      <c r="O665" s="3">
        <f>IF(sala[[#This Row],[Estado de la Mesa]]="Ocupada",sala[[#This Row],[Hora de Salida]]-sala[[#This Row],[Hora de Llegada]]+15/(24*60),sala[[#This Row],[Hora de Salida]]-sala[[#This Row],[Hora de Llegada]])</f>
        <v>9.5833333340124227E-2</v>
      </c>
      <c r="P665" s="3">
        <f>SUMIF('cocina'!A:A,sala[[#This Row],[Número de Orden]],'cocina'!H:H)/(24*60)</f>
        <v>6.8750000000000006E-2</v>
      </c>
      <c r="Q665" s="3">
        <f>IF((sala[[#This Row],[Tiempo de Permanencia]]-sala[[#This Row],[Tiempo de Preparación]])&gt;0,sala[[#This Row],[Tiempo de Permanencia]]-sala[[#This Row],[Tiempo de Preparación]],0)</f>
        <v>2.7083333340124222E-2</v>
      </c>
      <c r="R665" s="10">
        <f>IF(sala[[#This Row],[Tiempo de degustación]]&gt;0,1,0)</f>
        <v>1</v>
      </c>
      <c r="S665" s="1" t="str">
        <f>WEEKDAY(sala[[#This Row],[Fecha de Factura]],11)&amp;". "&amp;TEXT(sala[[#This Row],[Fecha de Factura]],"dddd")</f>
        <v>5. viernes</v>
      </c>
      <c r="T665" s="4">
        <f>SUMIF('cocina'!A:A,sala[[#This Row],[Número de Orden]],'cocina'!G:G)</f>
        <v>6</v>
      </c>
      <c r="U665" s="4">
        <f>sala[[#This Row],[Tiempo de Preparación]]*24</f>
        <v>1.6500000000000001</v>
      </c>
      <c r="V665">
        <f>sala[[#This Row],[Cobrada]]*sala[[#This Row],[Monto Total de la Cuenta]]</f>
        <v>122</v>
      </c>
      <c r="W665" s="4">
        <f>sala[[#This Row],[Tiempo de Permanencia]]*24</f>
        <v>2.3000000001629815</v>
      </c>
    </row>
    <row r="666" spans="1:23" x14ac:dyDescent="0.25">
      <c r="A666">
        <v>6</v>
      </c>
      <c r="B666" s="1" t="s">
        <v>284</v>
      </c>
      <c r="C666">
        <v>1</v>
      </c>
      <c r="D666" s="2">
        <v>45023.086805555555</v>
      </c>
      <c r="E666" s="2">
        <v>45023.24722222222</v>
      </c>
      <c r="F666" s="1" t="s">
        <v>29</v>
      </c>
      <c r="G666" s="1" t="s">
        <v>14</v>
      </c>
      <c r="H666" s="1" t="s">
        <v>25</v>
      </c>
      <c r="I666">
        <v>25.32</v>
      </c>
      <c r="J666" s="1" t="s">
        <v>38</v>
      </c>
      <c r="K666">
        <v>665</v>
      </c>
      <c r="L666" s="1" t="s">
        <v>42</v>
      </c>
      <c r="M666" s="1">
        <f>SUMIF('cocina'!A:A,sala[[#This Row],[Número de Orden]],'cocina'!K:K)</f>
        <v>129</v>
      </c>
      <c r="N666" s="2">
        <f>sala[[#This Row],[Hora de Salida]]</f>
        <v>45023.24722222222</v>
      </c>
      <c r="O666" s="3">
        <f>IF(sala[[#This Row],[Estado de la Mesa]]="Ocupada",sala[[#This Row],[Hora de Salida]]-sala[[#This Row],[Hora de Llegada]]+15/(24*60),sala[[#This Row],[Hora de Salida]]-sala[[#This Row],[Hora de Llegada]])</f>
        <v>0.1708333333323632</v>
      </c>
      <c r="P666" s="3">
        <f>SUMIF('cocina'!A:A,sala[[#This Row],[Número de Orden]],'cocina'!H:H)/(24*60)</f>
        <v>2.7777777777777776E-2</v>
      </c>
      <c r="Q666" s="3">
        <f>IF((sala[[#This Row],[Tiempo de Permanencia]]-sala[[#This Row],[Tiempo de Preparación]])&gt;0,sala[[#This Row],[Tiempo de Permanencia]]-sala[[#This Row],[Tiempo de Preparación]],0)</f>
        <v>0.14305555555458543</v>
      </c>
      <c r="R666" s="10">
        <f>IF(sala[[#This Row],[Tiempo de degustación]]&gt;0,1,0)</f>
        <v>1</v>
      </c>
      <c r="S666" s="1" t="str">
        <f>WEEKDAY(sala[[#This Row],[Fecha de Factura]],11)&amp;". "&amp;TEXT(sala[[#This Row],[Fecha de Factura]],"dddd")</f>
        <v>5. viernes</v>
      </c>
      <c r="T666" s="4">
        <f>SUMIF('cocina'!A:A,sala[[#This Row],[Número de Orden]],'cocina'!G:G)</f>
        <v>5</v>
      </c>
      <c r="U666" s="4">
        <f>sala[[#This Row],[Tiempo de Preparación]]*24</f>
        <v>0.66666666666666663</v>
      </c>
      <c r="V666">
        <f>sala[[#This Row],[Cobrada]]*sala[[#This Row],[Monto Total de la Cuenta]]</f>
        <v>129</v>
      </c>
      <c r="W666" s="4">
        <f>sala[[#This Row],[Tiempo de Permanencia]]*24</f>
        <v>4.0999999999767169</v>
      </c>
    </row>
    <row r="667" spans="1:23" x14ac:dyDescent="0.25">
      <c r="A667">
        <v>8</v>
      </c>
      <c r="B667" s="1" t="s">
        <v>559</v>
      </c>
      <c r="C667">
        <v>4</v>
      </c>
      <c r="D667" s="2">
        <v>45023.044444444444</v>
      </c>
      <c r="E667" s="2">
        <v>45023.206250000003</v>
      </c>
      <c r="F667" s="1" t="s">
        <v>24</v>
      </c>
      <c r="G667" s="1" t="s">
        <v>14</v>
      </c>
      <c r="H667" s="1" t="s">
        <v>25</v>
      </c>
      <c r="I667">
        <v>11.86</v>
      </c>
      <c r="J667" s="1" t="s">
        <v>26</v>
      </c>
      <c r="K667">
        <v>666</v>
      </c>
      <c r="L667" s="1" t="s">
        <v>30</v>
      </c>
      <c r="M667" s="1">
        <f>SUMIF('cocina'!A:A,sala[[#This Row],[Número de Orden]],'cocina'!K:K)</f>
        <v>40</v>
      </c>
      <c r="N667" s="2">
        <f>sala[[#This Row],[Hora de Salida]]</f>
        <v>45023.206250000003</v>
      </c>
      <c r="O667" s="3">
        <f>IF(sala[[#This Row],[Estado de la Mesa]]="Ocupada",sala[[#This Row],[Hora de Salida]]-sala[[#This Row],[Hora de Llegada]]+15/(24*60),sala[[#This Row],[Hora de Salida]]-sala[[#This Row],[Hora de Llegada]])</f>
        <v>0.16180555555911269</v>
      </c>
      <c r="P667" s="3">
        <f>SUMIF('cocina'!A:A,sala[[#This Row],[Número de Orden]],'cocina'!H:H)/(24*60)</f>
        <v>1.8749999999999999E-2</v>
      </c>
      <c r="Q667" s="3">
        <f>IF((sala[[#This Row],[Tiempo de Permanencia]]-sala[[#This Row],[Tiempo de Preparación]])&gt;0,sala[[#This Row],[Tiempo de Permanencia]]-sala[[#This Row],[Tiempo de Preparación]],0)</f>
        <v>0.1430555555591127</v>
      </c>
      <c r="R667" s="10">
        <f>IF(sala[[#This Row],[Tiempo de degustación]]&gt;0,1,0)</f>
        <v>1</v>
      </c>
      <c r="S667" s="1" t="str">
        <f>WEEKDAY(sala[[#This Row],[Fecha de Factura]],11)&amp;". "&amp;TEXT(sala[[#This Row],[Fecha de Factura]],"dddd")</f>
        <v>5. viernes</v>
      </c>
      <c r="T667" s="4">
        <f>SUMIF('cocina'!A:A,sala[[#This Row],[Número de Orden]],'cocina'!G:G)</f>
        <v>2</v>
      </c>
      <c r="U667" s="4">
        <f>sala[[#This Row],[Tiempo de Preparación]]*24</f>
        <v>0.44999999999999996</v>
      </c>
      <c r="V667">
        <f>sala[[#This Row],[Cobrada]]*sala[[#This Row],[Monto Total de la Cuenta]]</f>
        <v>40</v>
      </c>
      <c r="W667" s="4">
        <f>sala[[#This Row],[Tiempo de Permanencia]]*24</f>
        <v>3.8833333334187046</v>
      </c>
    </row>
    <row r="668" spans="1:23" x14ac:dyDescent="0.25">
      <c r="A668">
        <v>6</v>
      </c>
      <c r="B668" s="1" t="s">
        <v>560</v>
      </c>
      <c r="C668">
        <v>5</v>
      </c>
      <c r="D668" s="2">
        <v>45023.152083333334</v>
      </c>
      <c r="E668" s="2">
        <v>45023.296527777777</v>
      </c>
      <c r="F668" s="1" t="s">
        <v>13</v>
      </c>
      <c r="G668" s="1" t="s">
        <v>14</v>
      </c>
      <c r="H668" s="1" t="s">
        <v>25</v>
      </c>
      <c r="I668">
        <v>20.49</v>
      </c>
      <c r="J668" s="1" t="s">
        <v>16</v>
      </c>
      <c r="K668">
        <v>667</v>
      </c>
      <c r="L668" s="1" t="s">
        <v>33</v>
      </c>
      <c r="M668" s="1">
        <f>SUMIF('cocina'!A:A,sala[[#This Row],[Número de Orden]],'cocina'!K:K)</f>
        <v>36</v>
      </c>
      <c r="N668" s="2">
        <f>sala[[#This Row],[Hora de Salida]]</f>
        <v>45023.296527777777</v>
      </c>
      <c r="O668" s="3">
        <f>IF(sala[[#This Row],[Estado de la Mesa]]="Ocupada",sala[[#This Row],[Hora de Salida]]-sala[[#This Row],[Hora de Llegada]]+15/(24*60),sala[[#This Row],[Hora de Salida]]-sala[[#This Row],[Hora de Llegada]])</f>
        <v>0.1444444444423425</v>
      </c>
      <c r="P668" s="3">
        <f>SUMIF('cocina'!A:A,sala[[#This Row],[Número de Orden]],'cocina'!H:H)/(24*60)</f>
        <v>8.3333333333333332E-3</v>
      </c>
      <c r="Q668" s="3">
        <f>IF((sala[[#This Row],[Tiempo de Permanencia]]-sala[[#This Row],[Tiempo de Preparación]])&gt;0,sala[[#This Row],[Tiempo de Permanencia]]-sala[[#This Row],[Tiempo de Preparación]],0)</f>
        <v>0.13611111110900917</v>
      </c>
      <c r="R668" s="10">
        <f>IF(sala[[#This Row],[Tiempo de degustación]]&gt;0,1,0)</f>
        <v>1</v>
      </c>
      <c r="S668" s="1" t="str">
        <f>WEEKDAY(sala[[#This Row],[Fecha de Factura]],11)&amp;". "&amp;TEXT(sala[[#This Row],[Fecha de Factura]],"dddd")</f>
        <v>5. viernes</v>
      </c>
      <c r="T668" s="4">
        <f>SUMIF('cocina'!A:A,sala[[#This Row],[Número de Orden]],'cocina'!G:G)</f>
        <v>1</v>
      </c>
      <c r="U668" s="4">
        <f>sala[[#This Row],[Tiempo de Preparación]]*24</f>
        <v>0.2</v>
      </c>
      <c r="V668">
        <f>sala[[#This Row],[Cobrada]]*sala[[#This Row],[Monto Total de la Cuenta]]</f>
        <v>36</v>
      </c>
      <c r="W668" s="4">
        <f>sala[[#This Row],[Tiempo de Permanencia]]*24</f>
        <v>3.46666666661622</v>
      </c>
    </row>
    <row r="669" spans="1:23" x14ac:dyDescent="0.25">
      <c r="A669">
        <v>12</v>
      </c>
      <c r="B669" s="1" t="s">
        <v>296</v>
      </c>
      <c r="C669">
        <v>4</v>
      </c>
      <c r="D669" s="2">
        <v>45023.071527777778</v>
      </c>
      <c r="E669" s="2">
        <v>45023.195138888892</v>
      </c>
      <c r="F669" s="1" t="s">
        <v>19</v>
      </c>
      <c r="G669" s="1" t="s">
        <v>20</v>
      </c>
      <c r="H669" s="1" t="s">
        <v>25</v>
      </c>
      <c r="I669">
        <v>18.61</v>
      </c>
      <c r="J669" s="1" t="s">
        <v>16</v>
      </c>
      <c r="K669">
        <v>668</v>
      </c>
      <c r="L669" s="1" t="s">
        <v>42</v>
      </c>
      <c r="M669" s="1">
        <f>SUMIF('cocina'!A:A,sala[[#This Row],[Número de Orden]],'cocina'!K:K)</f>
        <v>201</v>
      </c>
      <c r="N669" s="2">
        <f>sala[[#This Row],[Hora de Salida]]</f>
        <v>45023.195138888892</v>
      </c>
      <c r="O669" s="3">
        <f>IF(sala[[#This Row],[Estado de la Mesa]]="Ocupada",sala[[#This Row],[Hora de Salida]]-sala[[#This Row],[Hora de Llegada]]+15/(24*60),sala[[#This Row],[Hora de Salida]]-sala[[#This Row],[Hora de Llegada]])</f>
        <v>0.12361111111385981</v>
      </c>
      <c r="P669" s="3">
        <f>SUMIF('cocina'!A:A,sala[[#This Row],[Número de Orden]],'cocina'!H:H)/(24*60)</f>
        <v>7.9861111111111105E-2</v>
      </c>
      <c r="Q669" s="3">
        <f>IF((sala[[#This Row],[Tiempo de Permanencia]]-sala[[#This Row],[Tiempo de Preparación]])&gt;0,sala[[#This Row],[Tiempo de Permanencia]]-sala[[#This Row],[Tiempo de Preparación]],0)</f>
        <v>4.3750000002748701E-2</v>
      </c>
      <c r="R669" s="10">
        <f>IF(sala[[#This Row],[Tiempo de degustación]]&gt;0,1,0)</f>
        <v>1</v>
      </c>
      <c r="S669" s="1" t="str">
        <f>WEEKDAY(sala[[#This Row],[Fecha de Factura]],11)&amp;". "&amp;TEXT(sala[[#This Row],[Fecha de Factura]],"dddd")</f>
        <v>5. viernes</v>
      </c>
      <c r="T669" s="4">
        <f>SUMIF('cocina'!A:A,sala[[#This Row],[Número de Orden]],'cocina'!G:G)</f>
        <v>8</v>
      </c>
      <c r="U669" s="4">
        <f>sala[[#This Row],[Tiempo de Preparación]]*24</f>
        <v>1.9166666666666665</v>
      </c>
      <c r="V669">
        <f>sala[[#This Row],[Cobrada]]*sala[[#This Row],[Monto Total de la Cuenta]]</f>
        <v>201</v>
      </c>
      <c r="W669" s="4">
        <f>sala[[#This Row],[Tiempo de Permanencia]]*24</f>
        <v>2.9666666667326353</v>
      </c>
    </row>
    <row r="670" spans="1:23" x14ac:dyDescent="0.25">
      <c r="A670">
        <v>10</v>
      </c>
      <c r="B670" s="1" t="s">
        <v>561</v>
      </c>
      <c r="C670">
        <v>4</v>
      </c>
      <c r="D670" s="2">
        <v>45023.042361111111</v>
      </c>
      <c r="E670" s="2">
        <v>45023.19027777778</v>
      </c>
      <c r="F670" s="1" t="s">
        <v>13</v>
      </c>
      <c r="G670" s="1" t="s">
        <v>14</v>
      </c>
      <c r="H670" s="1" t="s">
        <v>25</v>
      </c>
      <c r="I670">
        <v>10.68</v>
      </c>
      <c r="J670" s="1" t="s">
        <v>26</v>
      </c>
      <c r="K670">
        <v>669</v>
      </c>
      <c r="L670" s="1" t="s">
        <v>39</v>
      </c>
      <c r="M670" s="1">
        <f>SUMIF('cocina'!A:A,sala[[#This Row],[Número de Orden]],'cocina'!K:K)</f>
        <v>181</v>
      </c>
      <c r="N670" s="2">
        <f>sala[[#This Row],[Hora de Salida]]</f>
        <v>45023.19027777778</v>
      </c>
      <c r="O670" s="3">
        <f>IF(sala[[#This Row],[Estado de la Mesa]]="Ocupada",sala[[#This Row],[Hora de Salida]]-sala[[#This Row],[Hora de Llegada]]+15/(24*60),sala[[#This Row],[Hora de Salida]]-sala[[#This Row],[Hora de Llegada]])</f>
        <v>0.14791666666860692</v>
      </c>
      <c r="P670" s="3">
        <f>SUMIF('cocina'!A:A,sala[[#This Row],[Número de Orden]],'cocina'!H:H)/(24*60)</f>
        <v>4.791666666666667E-2</v>
      </c>
      <c r="Q670" s="3">
        <f>IF((sala[[#This Row],[Tiempo de Permanencia]]-sala[[#This Row],[Tiempo de Preparación]])&gt;0,sala[[#This Row],[Tiempo de Permanencia]]-sala[[#This Row],[Tiempo de Preparación]],0)</f>
        <v>0.10000000000194026</v>
      </c>
      <c r="R670" s="10">
        <f>IF(sala[[#This Row],[Tiempo de degustación]]&gt;0,1,0)</f>
        <v>1</v>
      </c>
      <c r="S670" s="1" t="str">
        <f>WEEKDAY(sala[[#This Row],[Fecha de Factura]],11)&amp;". "&amp;TEXT(sala[[#This Row],[Fecha de Factura]],"dddd")</f>
        <v>5. viernes</v>
      </c>
      <c r="T670" s="4">
        <f>SUMIF('cocina'!A:A,sala[[#This Row],[Número de Orden]],'cocina'!G:G)</f>
        <v>6</v>
      </c>
      <c r="U670" s="4">
        <f>sala[[#This Row],[Tiempo de Preparación]]*24</f>
        <v>1.1500000000000001</v>
      </c>
      <c r="V670">
        <f>sala[[#This Row],[Cobrada]]*sala[[#This Row],[Monto Total de la Cuenta]]</f>
        <v>181</v>
      </c>
      <c r="W670" s="4">
        <f>sala[[#This Row],[Tiempo de Permanencia]]*24</f>
        <v>3.5500000000465661</v>
      </c>
    </row>
    <row r="671" spans="1:23" x14ac:dyDescent="0.25">
      <c r="A671">
        <v>16</v>
      </c>
      <c r="B671" s="1" t="s">
        <v>562</v>
      </c>
      <c r="C671">
        <v>6</v>
      </c>
      <c r="D671" s="2">
        <v>45023.077777777777</v>
      </c>
      <c r="E671" s="2">
        <v>45023.133333333331</v>
      </c>
      <c r="F671" s="1" t="s">
        <v>24</v>
      </c>
      <c r="G671" s="1" t="s">
        <v>14</v>
      </c>
      <c r="H671" s="1" t="s">
        <v>21</v>
      </c>
      <c r="I671">
        <v>37.93</v>
      </c>
      <c r="J671" s="1" t="s">
        <v>38</v>
      </c>
      <c r="K671">
        <v>670</v>
      </c>
      <c r="L671" s="1" t="s">
        <v>42</v>
      </c>
      <c r="M671" s="1">
        <f>SUMIF('cocina'!A:A,sala[[#This Row],[Número de Orden]],'cocina'!K:K)</f>
        <v>94</v>
      </c>
      <c r="N671" s="2">
        <f>sala[[#This Row],[Hora de Salida]]</f>
        <v>45023.133333333331</v>
      </c>
      <c r="O671" s="3">
        <f>IF(sala[[#This Row],[Estado de la Mesa]]="Ocupada",sala[[#This Row],[Hora de Salida]]-sala[[#This Row],[Hora de Llegada]]+15/(24*60),sala[[#This Row],[Hora de Salida]]-sala[[#This Row],[Hora de Llegada]])</f>
        <v>6.5972222221413787E-2</v>
      </c>
      <c r="P671" s="3">
        <f>SUMIF('cocina'!A:A,sala[[#This Row],[Número de Orden]],'cocina'!H:H)/(24*60)</f>
        <v>5.2083333333333336E-2</v>
      </c>
      <c r="Q671" s="3">
        <f>IF((sala[[#This Row],[Tiempo de Permanencia]]-sala[[#This Row],[Tiempo de Preparación]])&gt;0,sala[[#This Row],[Tiempo de Permanencia]]-sala[[#This Row],[Tiempo de Preparación]],0)</f>
        <v>1.3888888888080451E-2</v>
      </c>
      <c r="R671" s="10">
        <f>IF(sala[[#This Row],[Tiempo de degustación]]&gt;0,1,0)</f>
        <v>1</v>
      </c>
      <c r="S671" s="1" t="str">
        <f>WEEKDAY(sala[[#This Row],[Fecha de Factura]],11)&amp;". "&amp;TEXT(sala[[#This Row],[Fecha de Factura]],"dddd")</f>
        <v>5. viernes</v>
      </c>
      <c r="T671" s="4">
        <f>SUMIF('cocina'!A:A,sala[[#This Row],[Número de Orden]],'cocina'!G:G)</f>
        <v>3</v>
      </c>
      <c r="U671" s="4">
        <f>sala[[#This Row],[Tiempo de Preparación]]*24</f>
        <v>1.25</v>
      </c>
      <c r="V671">
        <f>sala[[#This Row],[Cobrada]]*sala[[#This Row],[Monto Total de la Cuenta]]</f>
        <v>94</v>
      </c>
      <c r="W671" s="4">
        <f>sala[[#This Row],[Tiempo de Permanencia]]*24</f>
        <v>1.5833333333139308</v>
      </c>
    </row>
    <row r="672" spans="1:23" x14ac:dyDescent="0.25">
      <c r="A672">
        <v>17</v>
      </c>
      <c r="B672" s="1" t="s">
        <v>258</v>
      </c>
      <c r="C672">
        <v>3</v>
      </c>
      <c r="D672" s="2">
        <v>45023.095833333333</v>
      </c>
      <c r="E672" s="2">
        <v>45023.145833333336</v>
      </c>
      <c r="F672" s="1" t="s">
        <v>13</v>
      </c>
      <c r="G672" s="1" t="s">
        <v>14</v>
      </c>
      <c r="H672" s="1" t="s">
        <v>21</v>
      </c>
      <c r="I672">
        <v>32.200000000000003</v>
      </c>
      <c r="J672" s="1" t="s">
        <v>16</v>
      </c>
      <c r="K672">
        <v>671</v>
      </c>
      <c r="L672" s="1" t="s">
        <v>42</v>
      </c>
      <c r="M672" s="1">
        <f>SUMIF('cocina'!A:A,sala[[#This Row],[Número de Orden]],'cocina'!K:K)</f>
        <v>184</v>
      </c>
      <c r="N672" s="2">
        <f>sala[[#This Row],[Hora de Salida]]</f>
        <v>45023.145833333336</v>
      </c>
      <c r="O672" s="3">
        <f>IF(sala[[#This Row],[Estado de la Mesa]]="Ocupada",sala[[#This Row],[Hora de Salida]]-sala[[#This Row],[Hora de Llegada]]+15/(24*60),sala[[#This Row],[Hora de Salida]]-sala[[#This Row],[Hora de Llegada]])</f>
        <v>5.0000000002910383E-2</v>
      </c>
      <c r="P672" s="3">
        <f>SUMIF('cocina'!A:A,sala[[#This Row],[Número de Orden]],'cocina'!H:H)/(24*60)</f>
        <v>6.5972222222222224E-2</v>
      </c>
      <c r="Q672" s="3">
        <f>IF((sala[[#This Row],[Tiempo de Permanencia]]-sala[[#This Row],[Tiempo de Preparación]])&gt;0,sala[[#This Row],[Tiempo de Permanencia]]-sala[[#This Row],[Tiempo de Preparación]],0)</f>
        <v>0</v>
      </c>
      <c r="R672" s="10">
        <f>IF(sala[[#This Row],[Tiempo de degustación]]&gt;0,1,0)</f>
        <v>0</v>
      </c>
      <c r="S672" s="1" t="str">
        <f>WEEKDAY(sala[[#This Row],[Fecha de Factura]],11)&amp;". "&amp;TEXT(sala[[#This Row],[Fecha de Factura]],"dddd")</f>
        <v>5. viernes</v>
      </c>
      <c r="T672" s="4">
        <f>SUMIF('cocina'!A:A,sala[[#This Row],[Número de Orden]],'cocina'!G:G)</f>
        <v>6</v>
      </c>
      <c r="U672" s="4">
        <f>sala[[#This Row],[Tiempo de Preparación]]*24</f>
        <v>1.5833333333333335</v>
      </c>
      <c r="V672">
        <f>sala[[#This Row],[Cobrada]]*sala[[#This Row],[Monto Total de la Cuenta]]</f>
        <v>0</v>
      </c>
      <c r="W672" s="4">
        <f>sala[[#This Row],[Tiempo de Permanencia]]*24</f>
        <v>1.2000000000698492</v>
      </c>
    </row>
    <row r="673" spans="1:23" x14ac:dyDescent="0.25">
      <c r="A673">
        <v>12</v>
      </c>
      <c r="B673" s="1" t="s">
        <v>148</v>
      </c>
      <c r="C673">
        <v>6</v>
      </c>
      <c r="D673" s="2">
        <v>45023.058333333334</v>
      </c>
      <c r="E673" s="2">
        <v>45023.160416666666</v>
      </c>
      <c r="F673" s="1" t="s">
        <v>32</v>
      </c>
      <c r="G673" s="1" t="s">
        <v>35</v>
      </c>
      <c r="H673" s="1" t="s">
        <v>25</v>
      </c>
      <c r="I673">
        <v>29.19</v>
      </c>
      <c r="J673" s="1" t="s">
        <v>16</v>
      </c>
      <c r="K673">
        <v>672</v>
      </c>
      <c r="L673" s="1" t="s">
        <v>57</v>
      </c>
      <c r="M673" s="1">
        <f>SUMIF('cocina'!A:A,sala[[#This Row],[Número de Orden]],'cocina'!K:K)</f>
        <v>157</v>
      </c>
      <c r="N673" s="2">
        <f>sala[[#This Row],[Hora de Salida]]</f>
        <v>45023.160416666666</v>
      </c>
      <c r="O673" s="3">
        <f>IF(sala[[#This Row],[Estado de la Mesa]]="Ocupada",sala[[#This Row],[Hora de Salida]]-sala[[#This Row],[Hora de Llegada]]+15/(24*60),sala[[#This Row],[Hora de Salida]]-sala[[#This Row],[Hora de Llegada]])</f>
        <v>0.10208333333139308</v>
      </c>
      <c r="P673" s="3">
        <f>SUMIF('cocina'!A:A,sala[[#This Row],[Número de Orden]],'cocina'!H:H)/(24*60)</f>
        <v>5.4166666666666669E-2</v>
      </c>
      <c r="Q673" s="3">
        <f>IF((sala[[#This Row],[Tiempo de Permanencia]]-sala[[#This Row],[Tiempo de Preparación]])&gt;0,sala[[#This Row],[Tiempo de Permanencia]]-sala[[#This Row],[Tiempo de Preparación]],0)</f>
        <v>4.7916666664726409E-2</v>
      </c>
      <c r="R673" s="10">
        <f>IF(sala[[#This Row],[Tiempo de degustación]]&gt;0,1,0)</f>
        <v>1</v>
      </c>
      <c r="S673" s="1" t="str">
        <f>WEEKDAY(sala[[#This Row],[Fecha de Factura]],11)&amp;". "&amp;TEXT(sala[[#This Row],[Fecha de Factura]],"dddd")</f>
        <v>5. viernes</v>
      </c>
      <c r="T673" s="4">
        <f>SUMIF('cocina'!A:A,sala[[#This Row],[Número de Orden]],'cocina'!G:G)</f>
        <v>6</v>
      </c>
      <c r="U673" s="4">
        <f>sala[[#This Row],[Tiempo de Preparación]]*24</f>
        <v>1.3</v>
      </c>
      <c r="V673">
        <f>sala[[#This Row],[Cobrada]]*sala[[#This Row],[Monto Total de la Cuenta]]</f>
        <v>157</v>
      </c>
      <c r="W673" s="4">
        <f>sala[[#This Row],[Tiempo de Permanencia]]*24</f>
        <v>2.4499999999534339</v>
      </c>
    </row>
    <row r="674" spans="1:23" x14ac:dyDescent="0.25">
      <c r="A674">
        <v>20</v>
      </c>
      <c r="B674" s="1" t="s">
        <v>214</v>
      </c>
      <c r="C674">
        <v>6</v>
      </c>
      <c r="D674" s="2">
        <v>45023.025694444441</v>
      </c>
      <c r="E674" s="2">
        <v>45023.119444444441</v>
      </c>
      <c r="F674" s="1" t="s">
        <v>29</v>
      </c>
      <c r="G674" s="1" t="s">
        <v>14</v>
      </c>
      <c r="H674" s="1" t="s">
        <v>25</v>
      </c>
      <c r="I674">
        <v>36.5</v>
      </c>
      <c r="J674" s="1" t="s">
        <v>16</v>
      </c>
      <c r="K674">
        <v>673</v>
      </c>
      <c r="L674" s="1" t="s">
        <v>39</v>
      </c>
      <c r="M674" s="1">
        <f>SUMIF('cocina'!A:A,sala[[#This Row],[Número de Orden]],'cocina'!K:K)</f>
        <v>265</v>
      </c>
      <c r="N674" s="2">
        <f>sala[[#This Row],[Hora de Salida]]</f>
        <v>45023.119444444441</v>
      </c>
      <c r="O674" s="3">
        <f>IF(sala[[#This Row],[Estado de la Mesa]]="Ocupada",sala[[#This Row],[Hora de Salida]]-sala[[#This Row],[Hora de Llegada]]+15/(24*60),sala[[#This Row],[Hora de Salida]]-sala[[#This Row],[Hora de Llegada]])</f>
        <v>9.375E-2</v>
      </c>
      <c r="P674" s="3">
        <f>SUMIF('cocina'!A:A,sala[[#This Row],[Número de Orden]],'cocina'!H:H)/(24*60)</f>
        <v>6.458333333333334E-2</v>
      </c>
      <c r="Q674" s="3">
        <f>IF((sala[[#This Row],[Tiempo de Permanencia]]-sala[[#This Row],[Tiempo de Preparación]])&gt;0,sala[[#This Row],[Tiempo de Permanencia]]-sala[[#This Row],[Tiempo de Preparación]],0)</f>
        <v>2.916666666666666E-2</v>
      </c>
      <c r="R674" s="10">
        <f>IF(sala[[#This Row],[Tiempo de degustación]]&gt;0,1,0)</f>
        <v>1</v>
      </c>
      <c r="S674" s="1" t="str">
        <f>WEEKDAY(sala[[#This Row],[Fecha de Factura]],11)&amp;". "&amp;TEXT(sala[[#This Row],[Fecha de Factura]],"dddd")</f>
        <v>5. viernes</v>
      </c>
      <c r="T674" s="4">
        <f>SUMIF('cocina'!A:A,sala[[#This Row],[Número de Orden]],'cocina'!G:G)</f>
        <v>8</v>
      </c>
      <c r="U674" s="4">
        <f>sala[[#This Row],[Tiempo de Preparación]]*24</f>
        <v>1.5500000000000003</v>
      </c>
      <c r="V674">
        <f>sala[[#This Row],[Cobrada]]*sala[[#This Row],[Monto Total de la Cuenta]]</f>
        <v>265</v>
      </c>
      <c r="W674" s="4">
        <f>sala[[#This Row],[Tiempo de Permanencia]]*24</f>
        <v>2.25</v>
      </c>
    </row>
    <row r="675" spans="1:23" x14ac:dyDescent="0.25">
      <c r="A675">
        <v>1</v>
      </c>
      <c r="B675" s="1" t="s">
        <v>563</v>
      </c>
      <c r="C675">
        <v>3</v>
      </c>
      <c r="D675" s="2">
        <v>45023.002083333333</v>
      </c>
      <c r="E675" s="2">
        <v>45023.0625</v>
      </c>
      <c r="F675" s="1" t="s">
        <v>29</v>
      </c>
      <c r="G675" s="1" t="s">
        <v>35</v>
      </c>
      <c r="H675" s="1" t="s">
        <v>25</v>
      </c>
      <c r="I675">
        <v>41.29</v>
      </c>
      <c r="J675" s="1" t="s">
        <v>26</v>
      </c>
      <c r="K675">
        <v>674</v>
      </c>
      <c r="L675" s="1" t="s">
        <v>30</v>
      </c>
      <c r="M675" s="1">
        <f>SUMIF('cocina'!A:A,sala[[#This Row],[Número de Orden]],'cocina'!K:K)</f>
        <v>207</v>
      </c>
      <c r="N675" s="2">
        <f>sala[[#This Row],[Hora de Salida]]</f>
        <v>45023.0625</v>
      </c>
      <c r="O675" s="3">
        <f>IF(sala[[#This Row],[Estado de la Mesa]]="Ocupada",sala[[#This Row],[Hora de Salida]]-sala[[#This Row],[Hora de Llegada]]+15/(24*60),sala[[#This Row],[Hora de Salida]]-sala[[#This Row],[Hora de Llegada]])</f>
        <v>6.0416666667151731E-2</v>
      </c>
      <c r="P675" s="3">
        <f>SUMIF('cocina'!A:A,sala[[#This Row],[Número de Orden]],'cocina'!H:H)/(24*60)</f>
        <v>4.5138888888888888E-2</v>
      </c>
      <c r="Q675" s="3">
        <f>IF((sala[[#This Row],[Tiempo de Permanencia]]-sala[[#This Row],[Tiempo de Preparación]])&gt;0,sala[[#This Row],[Tiempo de Permanencia]]-sala[[#This Row],[Tiempo de Preparación]],0)</f>
        <v>1.5277777778262842E-2</v>
      </c>
      <c r="R675" s="10">
        <f>IF(sala[[#This Row],[Tiempo de degustación]]&gt;0,1,0)</f>
        <v>1</v>
      </c>
      <c r="S675" s="1" t="str">
        <f>WEEKDAY(sala[[#This Row],[Fecha de Factura]],11)&amp;". "&amp;TEXT(sala[[#This Row],[Fecha de Factura]],"dddd")</f>
        <v>5. viernes</v>
      </c>
      <c r="T675" s="4">
        <f>SUMIF('cocina'!A:A,sala[[#This Row],[Número de Orden]],'cocina'!G:G)</f>
        <v>9</v>
      </c>
      <c r="U675" s="4">
        <f>sala[[#This Row],[Tiempo de Preparación]]*24</f>
        <v>1.0833333333333333</v>
      </c>
      <c r="V675">
        <f>sala[[#This Row],[Cobrada]]*sala[[#This Row],[Monto Total de la Cuenta]]</f>
        <v>207</v>
      </c>
      <c r="W675" s="4">
        <f>sala[[#This Row],[Tiempo de Permanencia]]*24</f>
        <v>1.4500000000116415</v>
      </c>
    </row>
    <row r="676" spans="1:23" x14ac:dyDescent="0.25">
      <c r="A676">
        <v>5</v>
      </c>
      <c r="B676" s="1" t="s">
        <v>564</v>
      </c>
      <c r="C676">
        <v>2</v>
      </c>
      <c r="D676" s="2">
        <v>45023.037499999999</v>
      </c>
      <c r="E676" s="2">
        <v>45023.189583333333</v>
      </c>
      <c r="F676" s="1" t="s">
        <v>24</v>
      </c>
      <c r="G676" s="1" t="s">
        <v>35</v>
      </c>
      <c r="H676" s="1" t="s">
        <v>21</v>
      </c>
      <c r="I676">
        <v>30.74</v>
      </c>
      <c r="J676" s="1" t="s">
        <v>16</v>
      </c>
      <c r="K676">
        <v>675</v>
      </c>
      <c r="L676" s="1" t="s">
        <v>54</v>
      </c>
      <c r="M676" s="1">
        <f>SUMIF('cocina'!A:A,sala[[#This Row],[Número de Orden]],'cocina'!K:K)</f>
        <v>193</v>
      </c>
      <c r="N676" s="2">
        <f>sala[[#This Row],[Hora de Salida]]</f>
        <v>45023.189583333333</v>
      </c>
      <c r="O676" s="3">
        <f>IF(sala[[#This Row],[Estado de la Mesa]]="Ocupada",sala[[#This Row],[Hora de Salida]]-sala[[#This Row],[Hora de Llegada]]+15/(24*60),sala[[#This Row],[Hora de Salida]]-sala[[#This Row],[Hora de Llegada]])</f>
        <v>0.15208333333430346</v>
      </c>
      <c r="P676" s="3">
        <f>SUMIF('cocina'!A:A,sala[[#This Row],[Número de Orden]],'cocina'!H:H)/(24*60)</f>
        <v>8.4027777777777785E-2</v>
      </c>
      <c r="Q676" s="3">
        <f>IF((sala[[#This Row],[Tiempo de Permanencia]]-sala[[#This Row],[Tiempo de Preparación]])&gt;0,sala[[#This Row],[Tiempo de Permanencia]]-sala[[#This Row],[Tiempo de Preparación]],0)</f>
        <v>6.8055555556525676E-2</v>
      </c>
      <c r="R676" s="10">
        <f>IF(sala[[#This Row],[Tiempo de degustación]]&gt;0,1,0)</f>
        <v>1</v>
      </c>
      <c r="S676" s="1" t="str">
        <f>WEEKDAY(sala[[#This Row],[Fecha de Factura]],11)&amp;". "&amp;TEXT(sala[[#This Row],[Fecha de Factura]],"dddd")</f>
        <v>5. viernes</v>
      </c>
      <c r="T676" s="4">
        <f>SUMIF('cocina'!A:A,sala[[#This Row],[Número de Orden]],'cocina'!G:G)</f>
        <v>7</v>
      </c>
      <c r="U676" s="4">
        <f>sala[[#This Row],[Tiempo de Preparación]]*24</f>
        <v>2.0166666666666666</v>
      </c>
      <c r="V676">
        <f>sala[[#This Row],[Cobrada]]*sala[[#This Row],[Monto Total de la Cuenta]]</f>
        <v>193</v>
      </c>
      <c r="W676" s="4">
        <f>sala[[#This Row],[Tiempo de Permanencia]]*24</f>
        <v>3.6500000000232831</v>
      </c>
    </row>
    <row r="677" spans="1:23" x14ac:dyDescent="0.25">
      <c r="A677">
        <v>7</v>
      </c>
      <c r="B677" s="1" t="s">
        <v>269</v>
      </c>
      <c r="C677">
        <v>6</v>
      </c>
      <c r="D677" s="2">
        <v>45023.019444444442</v>
      </c>
      <c r="E677" s="2">
        <v>45023.15625</v>
      </c>
      <c r="F677" s="1" t="s">
        <v>13</v>
      </c>
      <c r="G677" s="1" t="s">
        <v>14</v>
      </c>
      <c r="H677" s="1" t="s">
        <v>25</v>
      </c>
      <c r="I677">
        <v>41.6</v>
      </c>
      <c r="J677" s="1" t="s">
        <v>38</v>
      </c>
      <c r="K677">
        <v>676</v>
      </c>
      <c r="L677" s="1" t="s">
        <v>54</v>
      </c>
      <c r="M677" s="1">
        <f>SUMIF('cocina'!A:A,sala[[#This Row],[Número de Orden]],'cocina'!K:K)</f>
        <v>124</v>
      </c>
      <c r="N677" s="2">
        <f>sala[[#This Row],[Hora de Salida]]</f>
        <v>45023.15625</v>
      </c>
      <c r="O677" s="3">
        <f>IF(sala[[#This Row],[Estado de la Mesa]]="Ocupada",sala[[#This Row],[Hora de Salida]]-sala[[#This Row],[Hora de Llegada]]+15/(24*60),sala[[#This Row],[Hora de Salida]]-sala[[#This Row],[Hora de Llegada]])</f>
        <v>0.14722222222432416</v>
      </c>
      <c r="P677" s="3">
        <f>SUMIF('cocina'!A:A,sala[[#This Row],[Número de Orden]],'cocina'!H:H)/(24*60)</f>
        <v>8.4027777777777785E-2</v>
      </c>
      <c r="Q677" s="3">
        <f>IF((sala[[#This Row],[Tiempo de Permanencia]]-sala[[#This Row],[Tiempo de Preparación]])&gt;0,sala[[#This Row],[Tiempo de Permanencia]]-sala[[#This Row],[Tiempo de Preparación]],0)</f>
        <v>6.3194444446546372E-2</v>
      </c>
      <c r="R677" s="10">
        <f>IF(sala[[#This Row],[Tiempo de degustación]]&gt;0,1,0)</f>
        <v>1</v>
      </c>
      <c r="S677" s="1" t="str">
        <f>WEEKDAY(sala[[#This Row],[Fecha de Factura]],11)&amp;". "&amp;TEXT(sala[[#This Row],[Fecha de Factura]],"dddd")</f>
        <v>5. viernes</v>
      </c>
      <c r="T677" s="4">
        <f>SUMIF('cocina'!A:A,sala[[#This Row],[Número de Orden]],'cocina'!G:G)</f>
        <v>5</v>
      </c>
      <c r="U677" s="4">
        <f>sala[[#This Row],[Tiempo de Preparación]]*24</f>
        <v>2.0166666666666666</v>
      </c>
      <c r="V677">
        <f>sala[[#This Row],[Cobrada]]*sala[[#This Row],[Monto Total de la Cuenta]]</f>
        <v>124</v>
      </c>
      <c r="W677" s="4">
        <f>sala[[#This Row],[Tiempo de Permanencia]]*24</f>
        <v>3.53333333338378</v>
      </c>
    </row>
    <row r="678" spans="1:23" x14ac:dyDescent="0.25">
      <c r="A678">
        <v>14</v>
      </c>
      <c r="B678" s="1" t="s">
        <v>245</v>
      </c>
      <c r="C678">
        <v>6</v>
      </c>
      <c r="D678" s="2">
        <v>45023.023611111108</v>
      </c>
      <c r="E678" s="2">
        <v>45023.109027777777</v>
      </c>
      <c r="F678" s="1" t="s">
        <v>24</v>
      </c>
      <c r="G678" s="1" t="s">
        <v>14</v>
      </c>
      <c r="H678" s="1" t="s">
        <v>25</v>
      </c>
      <c r="I678">
        <v>12.57</v>
      </c>
      <c r="J678" s="1" t="s">
        <v>38</v>
      </c>
      <c r="K678">
        <v>677</v>
      </c>
      <c r="L678" s="1" t="s">
        <v>42</v>
      </c>
      <c r="M678" s="1">
        <f>SUMIF('cocina'!A:A,sala[[#This Row],[Número de Orden]],'cocina'!K:K)</f>
        <v>144</v>
      </c>
      <c r="N678" s="2">
        <f>sala[[#This Row],[Hora de Salida]]</f>
        <v>45023.109027777777</v>
      </c>
      <c r="O678" s="3">
        <f>IF(sala[[#This Row],[Estado de la Mesa]]="Ocupada",sala[[#This Row],[Hora de Salida]]-sala[[#This Row],[Hora de Llegada]]+15/(24*60),sala[[#This Row],[Hora de Salida]]-sala[[#This Row],[Hora de Llegada]])</f>
        <v>9.5833333335273593E-2</v>
      </c>
      <c r="P678" s="3">
        <f>SUMIF('cocina'!A:A,sala[[#This Row],[Número de Orden]],'cocina'!H:H)/(24*60)</f>
        <v>0.10277777777777777</v>
      </c>
      <c r="Q678" s="3">
        <f>IF((sala[[#This Row],[Tiempo de Permanencia]]-sala[[#This Row],[Tiempo de Preparación]])&gt;0,sala[[#This Row],[Tiempo de Permanencia]]-sala[[#This Row],[Tiempo de Preparación]],0)</f>
        <v>0</v>
      </c>
      <c r="R678" s="10">
        <f>IF(sala[[#This Row],[Tiempo de degustación]]&gt;0,1,0)</f>
        <v>0</v>
      </c>
      <c r="S678" s="1" t="str">
        <f>WEEKDAY(sala[[#This Row],[Fecha de Factura]],11)&amp;". "&amp;TEXT(sala[[#This Row],[Fecha de Factura]],"dddd")</f>
        <v>5. viernes</v>
      </c>
      <c r="T678" s="4">
        <f>SUMIF('cocina'!A:A,sala[[#This Row],[Número de Orden]],'cocina'!G:G)</f>
        <v>5</v>
      </c>
      <c r="U678" s="4">
        <f>sala[[#This Row],[Tiempo de Preparación]]*24</f>
        <v>2.4666666666666668</v>
      </c>
      <c r="V678">
        <f>sala[[#This Row],[Cobrada]]*sala[[#This Row],[Monto Total de la Cuenta]]</f>
        <v>0</v>
      </c>
      <c r="W678" s="4">
        <f>sala[[#This Row],[Tiempo de Permanencia]]*24</f>
        <v>2.3000000000465661</v>
      </c>
    </row>
    <row r="679" spans="1:23" x14ac:dyDescent="0.25">
      <c r="A679">
        <v>19</v>
      </c>
      <c r="B679" s="1" t="s">
        <v>555</v>
      </c>
      <c r="C679">
        <v>1</v>
      </c>
      <c r="D679" s="2">
        <v>45023.125694444447</v>
      </c>
      <c r="E679" s="2">
        <v>45023.223611111112</v>
      </c>
      <c r="F679" s="1" t="s">
        <v>13</v>
      </c>
      <c r="G679" s="1" t="s">
        <v>14</v>
      </c>
      <c r="H679" s="1" t="s">
        <v>25</v>
      </c>
      <c r="I679">
        <v>26.76</v>
      </c>
      <c r="J679" s="1" t="s">
        <v>38</v>
      </c>
      <c r="K679">
        <v>678</v>
      </c>
      <c r="L679" s="1" t="s">
        <v>57</v>
      </c>
      <c r="M679" s="1">
        <f>SUMIF('cocina'!A:A,sala[[#This Row],[Número de Orden]],'cocina'!K:K)</f>
        <v>204</v>
      </c>
      <c r="N679" s="2">
        <f>sala[[#This Row],[Hora de Salida]]</f>
        <v>45023.223611111112</v>
      </c>
      <c r="O679" s="3">
        <f>IF(sala[[#This Row],[Estado de la Mesa]]="Ocupada",sala[[#This Row],[Hora de Salida]]-sala[[#This Row],[Hora de Llegada]]+15/(24*60),sala[[#This Row],[Hora de Salida]]-sala[[#This Row],[Hora de Llegada]])</f>
        <v>0.10833333333236321</v>
      </c>
      <c r="P679" s="3">
        <f>SUMIF('cocina'!A:A,sala[[#This Row],[Número de Orden]],'cocina'!H:H)/(24*60)</f>
        <v>8.4027777777777785E-2</v>
      </c>
      <c r="Q679" s="3">
        <f>IF((sala[[#This Row],[Tiempo de Permanencia]]-sala[[#This Row],[Tiempo de Preparación]])&gt;0,sala[[#This Row],[Tiempo de Permanencia]]-sala[[#This Row],[Tiempo de Preparación]],0)</f>
        <v>2.4305555554585426E-2</v>
      </c>
      <c r="R679" s="10">
        <f>IF(sala[[#This Row],[Tiempo de degustación]]&gt;0,1,0)</f>
        <v>1</v>
      </c>
      <c r="S679" s="1" t="str">
        <f>WEEKDAY(sala[[#This Row],[Fecha de Factura]],11)&amp;". "&amp;TEXT(sala[[#This Row],[Fecha de Factura]],"dddd")</f>
        <v>5. viernes</v>
      </c>
      <c r="T679" s="4">
        <f>SUMIF('cocina'!A:A,sala[[#This Row],[Número de Orden]],'cocina'!G:G)</f>
        <v>8</v>
      </c>
      <c r="U679" s="4">
        <f>sala[[#This Row],[Tiempo de Preparación]]*24</f>
        <v>2.0166666666666666</v>
      </c>
      <c r="V679">
        <f>sala[[#This Row],[Cobrada]]*sala[[#This Row],[Monto Total de la Cuenta]]</f>
        <v>204</v>
      </c>
      <c r="W679" s="4">
        <f>sala[[#This Row],[Tiempo de Permanencia]]*24</f>
        <v>2.5999999999767169</v>
      </c>
    </row>
    <row r="680" spans="1:23" x14ac:dyDescent="0.25">
      <c r="A680">
        <v>9</v>
      </c>
      <c r="B680" s="1" t="s">
        <v>177</v>
      </c>
      <c r="C680">
        <v>4</v>
      </c>
      <c r="D680" s="2">
        <v>45023.001388888886</v>
      </c>
      <c r="E680" s="2">
        <v>45023.127083333333</v>
      </c>
      <c r="F680" s="1" t="s">
        <v>24</v>
      </c>
      <c r="G680" s="1" t="s">
        <v>14</v>
      </c>
      <c r="H680" s="1" t="s">
        <v>25</v>
      </c>
      <c r="I680">
        <v>36.43</v>
      </c>
      <c r="J680" s="1" t="s">
        <v>38</v>
      </c>
      <c r="K680">
        <v>679</v>
      </c>
      <c r="L680" s="1" t="s">
        <v>57</v>
      </c>
      <c r="M680" s="1">
        <f>SUMIF('cocina'!A:A,sala[[#This Row],[Número de Orden]],'cocina'!K:K)</f>
        <v>199</v>
      </c>
      <c r="N680" s="2">
        <f>sala[[#This Row],[Hora de Salida]]</f>
        <v>45023.127083333333</v>
      </c>
      <c r="O680" s="3">
        <f>IF(sala[[#This Row],[Estado de la Mesa]]="Ocupada",sala[[#This Row],[Hora de Salida]]-sala[[#This Row],[Hora de Llegada]]+15/(24*60),sala[[#This Row],[Hora de Salida]]-sala[[#This Row],[Hora de Llegada]])</f>
        <v>0.13611111111337473</v>
      </c>
      <c r="P680" s="3">
        <f>SUMIF('cocina'!A:A,sala[[#This Row],[Número de Orden]],'cocina'!H:H)/(24*60)</f>
        <v>7.3611111111111113E-2</v>
      </c>
      <c r="Q680" s="3">
        <f>IF((sala[[#This Row],[Tiempo de Permanencia]]-sala[[#This Row],[Tiempo de Preparación]])&gt;0,sala[[#This Row],[Tiempo de Permanencia]]-sala[[#This Row],[Tiempo de Preparación]],0)</f>
        <v>6.250000000226362E-2</v>
      </c>
      <c r="R680" s="10">
        <f>IF(sala[[#This Row],[Tiempo de degustación]]&gt;0,1,0)</f>
        <v>1</v>
      </c>
      <c r="S680" s="1" t="str">
        <f>WEEKDAY(sala[[#This Row],[Fecha de Factura]],11)&amp;". "&amp;TEXT(sala[[#This Row],[Fecha de Factura]],"dddd")</f>
        <v>5. viernes</v>
      </c>
      <c r="T680" s="4">
        <f>SUMIF('cocina'!A:A,sala[[#This Row],[Número de Orden]],'cocina'!G:G)</f>
        <v>8</v>
      </c>
      <c r="U680" s="4">
        <f>sala[[#This Row],[Tiempo de Preparación]]*24</f>
        <v>1.7666666666666666</v>
      </c>
      <c r="V680">
        <f>sala[[#This Row],[Cobrada]]*sala[[#This Row],[Monto Total de la Cuenta]]</f>
        <v>199</v>
      </c>
      <c r="W680" s="4">
        <f>sala[[#This Row],[Tiempo de Permanencia]]*24</f>
        <v>3.2666666667209938</v>
      </c>
    </row>
    <row r="681" spans="1:23" x14ac:dyDescent="0.25">
      <c r="A681">
        <v>5</v>
      </c>
      <c r="B681" s="1" t="s">
        <v>565</v>
      </c>
      <c r="C681">
        <v>4</v>
      </c>
      <c r="D681" s="2">
        <v>45023.057638888888</v>
      </c>
      <c r="E681" s="2">
        <v>45023.222222222219</v>
      </c>
      <c r="F681" s="1" t="s">
        <v>13</v>
      </c>
      <c r="G681" s="1" t="s">
        <v>14</v>
      </c>
      <c r="H681" s="1" t="s">
        <v>21</v>
      </c>
      <c r="I681">
        <v>12.06</v>
      </c>
      <c r="J681" s="1" t="s">
        <v>16</v>
      </c>
      <c r="K681">
        <v>680</v>
      </c>
      <c r="L681" s="1" t="s">
        <v>30</v>
      </c>
      <c r="M681" s="1">
        <f>SUMIF('cocina'!A:A,sala[[#This Row],[Número de Orden]],'cocina'!K:K)</f>
        <v>162</v>
      </c>
      <c r="N681" s="2">
        <f>sala[[#This Row],[Hora de Salida]]</f>
        <v>45023.222222222219</v>
      </c>
      <c r="O681" s="3">
        <f>IF(sala[[#This Row],[Estado de la Mesa]]="Ocupada",sala[[#This Row],[Hora de Salida]]-sala[[#This Row],[Hora de Llegada]]+15/(24*60),sala[[#This Row],[Hora de Salida]]-sala[[#This Row],[Hora de Llegada]])</f>
        <v>0.16458333333139308</v>
      </c>
      <c r="P681" s="3">
        <f>SUMIF('cocina'!A:A,sala[[#This Row],[Número de Orden]],'cocina'!H:H)/(24*60)</f>
        <v>7.7083333333333337E-2</v>
      </c>
      <c r="Q681" s="3">
        <f>IF((sala[[#This Row],[Tiempo de Permanencia]]-sala[[#This Row],[Tiempo de Preparación]])&gt;0,sala[[#This Row],[Tiempo de Permanencia]]-sala[[#This Row],[Tiempo de Preparación]],0)</f>
        <v>8.7499999998059741E-2</v>
      </c>
      <c r="R681" s="10">
        <f>IF(sala[[#This Row],[Tiempo de degustación]]&gt;0,1,0)</f>
        <v>1</v>
      </c>
      <c r="S681" s="1" t="str">
        <f>WEEKDAY(sala[[#This Row],[Fecha de Factura]],11)&amp;". "&amp;TEXT(sala[[#This Row],[Fecha de Factura]],"dddd")</f>
        <v>5. viernes</v>
      </c>
      <c r="T681" s="4">
        <f>SUMIF('cocina'!A:A,sala[[#This Row],[Número de Orden]],'cocina'!G:G)</f>
        <v>7</v>
      </c>
      <c r="U681" s="4">
        <f>sala[[#This Row],[Tiempo de Preparación]]*24</f>
        <v>1.85</v>
      </c>
      <c r="V681">
        <f>sala[[#This Row],[Cobrada]]*sala[[#This Row],[Monto Total de la Cuenta]]</f>
        <v>162</v>
      </c>
      <c r="W681" s="4">
        <f>sala[[#This Row],[Tiempo de Permanencia]]*24</f>
        <v>3.9499999999534339</v>
      </c>
    </row>
    <row r="682" spans="1:23" x14ac:dyDescent="0.25">
      <c r="A682">
        <v>2</v>
      </c>
      <c r="B682" s="1" t="s">
        <v>141</v>
      </c>
      <c r="C682">
        <v>4</v>
      </c>
      <c r="D682" s="2">
        <v>45023.12222222222</v>
      </c>
      <c r="E682" s="2">
        <v>45023.284722222219</v>
      </c>
      <c r="F682" s="1" t="s">
        <v>32</v>
      </c>
      <c r="G682" s="1" t="s">
        <v>14</v>
      </c>
      <c r="H682" s="1" t="s">
        <v>15</v>
      </c>
      <c r="I682">
        <v>37.07</v>
      </c>
      <c r="J682" s="1" t="s">
        <v>26</v>
      </c>
      <c r="K682">
        <v>681</v>
      </c>
      <c r="L682" s="1" t="s">
        <v>30</v>
      </c>
      <c r="M682" s="1">
        <f>SUMIF('cocina'!A:A,sala[[#This Row],[Número de Orden]],'cocina'!K:K)</f>
        <v>75</v>
      </c>
      <c r="N682" s="2">
        <f>sala[[#This Row],[Hora de Salida]]</f>
        <v>45023.284722222219</v>
      </c>
      <c r="O682" s="3">
        <f>IF(sala[[#This Row],[Estado de la Mesa]]="Ocupada",sala[[#This Row],[Hora de Salida]]-sala[[#This Row],[Hora de Llegada]]+15/(24*60),sala[[#This Row],[Hora de Salida]]-sala[[#This Row],[Hora de Llegada]])</f>
        <v>0.16249999999854481</v>
      </c>
      <c r="P682" s="3">
        <f>SUMIF('cocina'!A:A,sala[[#This Row],[Número de Orden]],'cocina'!H:H)/(24*60)</f>
        <v>4.5138888888888888E-2</v>
      </c>
      <c r="Q682" s="3">
        <f>IF((sala[[#This Row],[Tiempo de Permanencia]]-sala[[#This Row],[Tiempo de Preparación]])&gt;0,sala[[#This Row],[Tiempo de Permanencia]]-sala[[#This Row],[Tiempo de Preparación]],0)</f>
        <v>0.11736111110965591</v>
      </c>
      <c r="R682" s="10">
        <f>IF(sala[[#This Row],[Tiempo de degustación]]&gt;0,1,0)</f>
        <v>1</v>
      </c>
      <c r="S682" s="1" t="str">
        <f>WEEKDAY(sala[[#This Row],[Fecha de Factura]],11)&amp;". "&amp;TEXT(sala[[#This Row],[Fecha de Factura]],"dddd")</f>
        <v>5. viernes</v>
      </c>
      <c r="T682" s="4">
        <f>SUMIF('cocina'!A:A,sala[[#This Row],[Número de Orden]],'cocina'!G:G)</f>
        <v>3</v>
      </c>
      <c r="U682" s="4">
        <f>sala[[#This Row],[Tiempo de Preparación]]*24</f>
        <v>1.0833333333333333</v>
      </c>
      <c r="V682">
        <f>sala[[#This Row],[Cobrada]]*sala[[#This Row],[Monto Total de la Cuenta]]</f>
        <v>75</v>
      </c>
      <c r="W682" s="4">
        <f>sala[[#This Row],[Tiempo de Permanencia]]*24</f>
        <v>3.8999999999650754</v>
      </c>
    </row>
    <row r="683" spans="1:23" x14ac:dyDescent="0.25">
      <c r="A683">
        <v>1</v>
      </c>
      <c r="B683" s="1" t="s">
        <v>134</v>
      </c>
      <c r="C683">
        <v>5</v>
      </c>
      <c r="D683" s="2">
        <v>45023.05972222222</v>
      </c>
      <c r="E683" s="2">
        <v>45023.170138888891</v>
      </c>
      <c r="F683" s="1" t="s">
        <v>29</v>
      </c>
      <c r="G683" s="1" t="s">
        <v>20</v>
      </c>
      <c r="H683" s="1" t="s">
        <v>25</v>
      </c>
      <c r="I683">
        <v>21.04</v>
      </c>
      <c r="J683" s="1" t="s">
        <v>38</v>
      </c>
      <c r="K683">
        <v>682</v>
      </c>
      <c r="L683" s="1" t="s">
        <v>39</v>
      </c>
      <c r="M683" s="1">
        <f>SUMIF('cocina'!A:A,sala[[#This Row],[Número de Orden]],'cocina'!K:K)</f>
        <v>23</v>
      </c>
      <c r="N683" s="2">
        <f>sala[[#This Row],[Hora de Salida]]</f>
        <v>45023.170138888891</v>
      </c>
      <c r="O683" s="3">
        <f>IF(sala[[#This Row],[Estado de la Mesa]]="Ocupada",sala[[#This Row],[Hora de Salida]]-sala[[#This Row],[Hora de Llegada]]+15/(24*60),sala[[#This Row],[Hora de Salida]]-sala[[#This Row],[Hora de Llegada]])</f>
        <v>0.12083333333672878</v>
      </c>
      <c r="P683" s="3">
        <f>SUMIF('cocina'!A:A,sala[[#This Row],[Número de Orden]],'cocina'!H:H)/(24*60)</f>
        <v>2.9861111111111113E-2</v>
      </c>
      <c r="Q683" s="3">
        <f>IF((sala[[#This Row],[Tiempo de Permanencia]]-sala[[#This Row],[Tiempo de Preparación]])&gt;0,sala[[#This Row],[Tiempo de Permanencia]]-sala[[#This Row],[Tiempo de Preparación]],0)</f>
        <v>9.0972222225617669E-2</v>
      </c>
      <c r="R683" s="10">
        <f>IF(sala[[#This Row],[Tiempo de degustación]]&gt;0,1,0)</f>
        <v>1</v>
      </c>
      <c r="S683" s="1" t="str">
        <f>WEEKDAY(sala[[#This Row],[Fecha de Factura]],11)&amp;". "&amp;TEXT(sala[[#This Row],[Fecha de Factura]],"dddd")</f>
        <v>5. viernes</v>
      </c>
      <c r="T683" s="4">
        <f>SUMIF('cocina'!A:A,sala[[#This Row],[Número de Orden]],'cocina'!G:G)</f>
        <v>1</v>
      </c>
      <c r="U683" s="4">
        <f>sala[[#This Row],[Tiempo de Preparación]]*24</f>
        <v>0.71666666666666667</v>
      </c>
      <c r="V683">
        <f>sala[[#This Row],[Cobrada]]*sala[[#This Row],[Monto Total de la Cuenta]]</f>
        <v>23</v>
      </c>
      <c r="W683" s="4">
        <f>sala[[#This Row],[Tiempo de Permanencia]]*24</f>
        <v>2.9000000000814907</v>
      </c>
    </row>
    <row r="684" spans="1:23" x14ac:dyDescent="0.25">
      <c r="A684">
        <v>2</v>
      </c>
      <c r="B684" s="1" t="s">
        <v>566</v>
      </c>
      <c r="C684">
        <v>6</v>
      </c>
      <c r="D684" s="2">
        <v>45023.163888888892</v>
      </c>
      <c r="E684" s="2">
        <v>45023.265277777777</v>
      </c>
      <c r="F684" s="1" t="s">
        <v>29</v>
      </c>
      <c r="G684" s="1" t="s">
        <v>14</v>
      </c>
      <c r="H684" s="1" t="s">
        <v>25</v>
      </c>
      <c r="I684">
        <v>40.42</v>
      </c>
      <c r="J684" s="1" t="s">
        <v>38</v>
      </c>
      <c r="K684">
        <v>683</v>
      </c>
      <c r="L684" s="1" t="s">
        <v>22</v>
      </c>
      <c r="M684" s="1">
        <f>SUMIF('cocina'!A:A,sala[[#This Row],[Número de Orden]],'cocina'!K:K)</f>
        <v>164</v>
      </c>
      <c r="N684" s="2">
        <f>sala[[#This Row],[Hora de Salida]]</f>
        <v>45023.265277777777</v>
      </c>
      <c r="O684" s="3">
        <f>IF(sala[[#This Row],[Estado de la Mesa]]="Ocupada",sala[[#This Row],[Hora de Salida]]-sala[[#This Row],[Hora de Llegada]]+15/(24*60),sala[[#This Row],[Hora de Salida]]-sala[[#This Row],[Hora de Llegada]])</f>
        <v>0.11180555555135167</v>
      </c>
      <c r="P684" s="3">
        <f>SUMIF('cocina'!A:A,sala[[#This Row],[Número de Orden]],'cocina'!H:H)/(24*60)</f>
        <v>5.6944444444444443E-2</v>
      </c>
      <c r="Q684" s="3">
        <f>IF((sala[[#This Row],[Tiempo de Permanencia]]-sala[[#This Row],[Tiempo de Preparación]])&gt;0,sala[[#This Row],[Tiempo de Permanencia]]-sala[[#This Row],[Tiempo de Preparación]],0)</f>
        <v>5.486111110690723E-2</v>
      </c>
      <c r="R684" s="10">
        <f>IF(sala[[#This Row],[Tiempo de degustación]]&gt;0,1,0)</f>
        <v>1</v>
      </c>
      <c r="S684" s="1" t="str">
        <f>WEEKDAY(sala[[#This Row],[Fecha de Factura]],11)&amp;". "&amp;TEXT(sala[[#This Row],[Fecha de Factura]],"dddd")</f>
        <v>5. viernes</v>
      </c>
      <c r="T684" s="4">
        <f>SUMIF('cocina'!A:A,sala[[#This Row],[Número de Orden]],'cocina'!G:G)</f>
        <v>6</v>
      </c>
      <c r="U684" s="4">
        <f>sala[[#This Row],[Tiempo de Preparación]]*24</f>
        <v>1.3666666666666667</v>
      </c>
      <c r="V684">
        <f>sala[[#This Row],[Cobrada]]*sala[[#This Row],[Monto Total de la Cuenta]]</f>
        <v>164</v>
      </c>
      <c r="W684" s="4">
        <f>sala[[#This Row],[Tiempo de Permanencia]]*24</f>
        <v>2.6833333332324401</v>
      </c>
    </row>
    <row r="685" spans="1:23" x14ac:dyDescent="0.25">
      <c r="A685">
        <v>10</v>
      </c>
      <c r="B685" s="1" t="s">
        <v>567</v>
      </c>
      <c r="C685">
        <v>6</v>
      </c>
      <c r="D685" s="2">
        <v>45023.145138888889</v>
      </c>
      <c r="E685" s="2">
        <v>45023.194444444445</v>
      </c>
      <c r="F685" s="1" t="s">
        <v>32</v>
      </c>
      <c r="G685" s="1" t="s">
        <v>35</v>
      </c>
      <c r="H685" s="1" t="s">
        <v>25</v>
      </c>
      <c r="I685">
        <v>48.15</v>
      </c>
      <c r="J685" s="1" t="s">
        <v>38</v>
      </c>
      <c r="K685">
        <v>684</v>
      </c>
      <c r="L685" s="1" t="s">
        <v>57</v>
      </c>
      <c r="M685" s="1">
        <f>SUMIF('cocina'!A:A,sala[[#This Row],[Número de Orden]],'cocina'!K:K)</f>
        <v>180</v>
      </c>
      <c r="N685" s="2">
        <f>sala[[#This Row],[Hora de Salida]]</f>
        <v>45023.194444444445</v>
      </c>
      <c r="O685" s="3">
        <f>IF(sala[[#This Row],[Estado de la Mesa]]="Ocupada",sala[[#This Row],[Hora de Salida]]-sala[[#This Row],[Hora de Llegada]]+15/(24*60),sala[[#This Row],[Hora de Salida]]-sala[[#This Row],[Hora de Llegada]])</f>
        <v>5.9722222222868972E-2</v>
      </c>
      <c r="P685" s="3">
        <f>SUMIF('cocina'!A:A,sala[[#This Row],[Número de Orden]],'cocina'!H:H)/(24*60)</f>
        <v>7.6388888888888895E-2</v>
      </c>
      <c r="Q685" s="3">
        <f>IF((sala[[#This Row],[Tiempo de Permanencia]]-sala[[#This Row],[Tiempo de Preparación]])&gt;0,sala[[#This Row],[Tiempo de Permanencia]]-sala[[#This Row],[Tiempo de Preparación]],0)</f>
        <v>0</v>
      </c>
      <c r="R685" s="10">
        <f>IF(sala[[#This Row],[Tiempo de degustación]]&gt;0,1,0)</f>
        <v>0</v>
      </c>
      <c r="S685" s="1" t="str">
        <f>WEEKDAY(sala[[#This Row],[Fecha de Factura]],11)&amp;". "&amp;TEXT(sala[[#This Row],[Fecha de Factura]],"dddd")</f>
        <v>5. viernes</v>
      </c>
      <c r="T685" s="4">
        <f>SUMIF('cocina'!A:A,sala[[#This Row],[Número de Orden]],'cocina'!G:G)</f>
        <v>6</v>
      </c>
      <c r="U685" s="4">
        <f>sala[[#This Row],[Tiempo de Preparación]]*24</f>
        <v>1.8333333333333335</v>
      </c>
      <c r="V685">
        <f>sala[[#This Row],[Cobrada]]*sala[[#This Row],[Monto Total de la Cuenta]]</f>
        <v>0</v>
      </c>
      <c r="W685" s="4">
        <f>sala[[#This Row],[Tiempo de Permanencia]]*24</f>
        <v>1.4333333333488554</v>
      </c>
    </row>
    <row r="686" spans="1:23" x14ac:dyDescent="0.25">
      <c r="A686">
        <v>5</v>
      </c>
      <c r="B686" s="1" t="s">
        <v>214</v>
      </c>
      <c r="C686">
        <v>5</v>
      </c>
      <c r="D686" s="2">
        <v>45023.019444444442</v>
      </c>
      <c r="E686" s="2">
        <v>45023.071527777778</v>
      </c>
      <c r="F686" s="1" t="s">
        <v>24</v>
      </c>
      <c r="G686" s="1" t="s">
        <v>14</v>
      </c>
      <c r="H686" s="1" t="s">
        <v>15</v>
      </c>
      <c r="I686">
        <v>19.89</v>
      </c>
      <c r="J686" s="1" t="s">
        <v>26</v>
      </c>
      <c r="K686">
        <v>685</v>
      </c>
      <c r="L686" s="1" t="s">
        <v>17</v>
      </c>
      <c r="M686" s="1">
        <f>SUMIF('cocina'!A:A,sala[[#This Row],[Número de Orden]],'cocina'!K:K)</f>
        <v>54</v>
      </c>
      <c r="N686" s="2">
        <f>sala[[#This Row],[Hora de Salida]]</f>
        <v>45023.071527777778</v>
      </c>
      <c r="O686" s="3">
        <f>IF(sala[[#This Row],[Estado de la Mesa]]="Ocupada",sala[[#This Row],[Hora de Salida]]-sala[[#This Row],[Hora de Llegada]]+15/(24*60),sala[[#This Row],[Hora de Salida]]-sala[[#This Row],[Hora de Llegada]])</f>
        <v>5.2083333335758653E-2</v>
      </c>
      <c r="P686" s="3">
        <f>SUMIF('cocina'!A:A,sala[[#This Row],[Número de Orden]],'cocina'!H:H)/(24*60)</f>
        <v>1.1805555555555555E-2</v>
      </c>
      <c r="Q686" s="3">
        <f>IF((sala[[#This Row],[Tiempo de Permanencia]]-sala[[#This Row],[Tiempo de Preparación]])&gt;0,sala[[#This Row],[Tiempo de Permanencia]]-sala[[#This Row],[Tiempo de Preparación]],0)</f>
        <v>4.0277777780203097E-2</v>
      </c>
      <c r="R686" s="10">
        <f>IF(sala[[#This Row],[Tiempo de degustación]]&gt;0,1,0)</f>
        <v>1</v>
      </c>
      <c r="S686" s="1" t="str">
        <f>WEEKDAY(sala[[#This Row],[Fecha de Factura]],11)&amp;". "&amp;TEXT(sala[[#This Row],[Fecha de Factura]],"dddd")</f>
        <v>5. viernes</v>
      </c>
      <c r="T686" s="4">
        <f>SUMIF('cocina'!A:A,sala[[#This Row],[Número de Orden]],'cocina'!G:G)</f>
        <v>2</v>
      </c>
      <c r="U686" s="4">
        <f>sala[[#This Row],[Tiempo de Preparación]]*24</f>
        <v>0.28333333333333333</v>
      </c>
      <c r="V686">
        <f>sala[[#This Row],[Cobrada]]*sala[[#This Row],[Monto Total de la Cuenta]]</f>
        <v>54</v>
      </c>
      <c r="W686" s="4">
        <f>sala[[#This Row],[Tiempo de Permanencia]]*24</f>
        <v>1.2500000000582077</v>
      </c>
    </row>
    <row r="687" spans="1:23" x14ac:dyDescent="0.25">
      <c r="A687">
        <v>10</v>
      </c>
      <c r="B687" s="1" t="s">
        <v>518</v>
      </c>
      <c r="C687">
        <v>6</v>
      </c>
      <c r="D687" s="2">
        <v>45023.05</v>
      </c>
      <c r="E687" s="2">
        <v>45023.152083333334</v>
      </c>
      <c r="F687" s="1" t="s">
        <v>19</v>
      </c>
      <c r="G687" s="1" t="s">
        <v>14</v>
      </c>
      <c r="H687" s="1" t="s">
        <v>21</v>
      </c>
      <c r="I687">
        <v>15.83</v>
      </c>
      <c r="J687" s="1" t="s">
        <v>16</v>
      </c>
      <c r="K687">
        <v>686</v>
      </c>
      <c r="L687" s="1" t="s">
        <v>30</v>
      </c>
      <c r="M687" s="1">
        <f>SUMIF('cocina'!A:A,sala[[#This Row],[Número de Orden]],'cocina'!K:K)</f>
        <v>102</v>
      </c>
      <c r="N687" s="2">
        <f>sala[[#This Row],[Hora de Salida]]</f>
        <v>45023.152083333334</v>
      </c>
      <c r="O687" s="3">
        <f>IF(sala[[#This Row],[Estado de la Mesa]]="Ocupada",sala[[#This Row],[Hora de Salida]]-sala[[#This Row],[Hora de Llegada]]+15/(24*60),sala[[#This Row],[Hora de Salida]]-sala[[#This Row],[Hora de Llegada]])</f>
        <v>0.10208333333139308</v>
      </c>
      <c r="P687" s="3">
        <f>SUMIF('cocina'!A:A,sala[[#This Row],[Número de Orden]],'cocina'!H:H)/(24*60)</f>
        <v>4.027777777777778E-2</v>
      </c>
      <c r="Q687" s="3">
        <f>IF((sala[[#This Row],[Tiempo de Permanencia]]-sala[[#This Row],[Tiempo de Preparación]])&gt;0,sala[[#This Row],[Tiempo de Permanencia]]-sala[[#This Row],[Tiempo de Preparación]],0)</f>
        <v>6.1805555553615298E-2</v>
      </c>
      <c r="R687" s="10">
        <f>IF(sala[[#This Row],[Tiempo de degustación]]&gt;0,1,0)</f>
        <v>1</v>
      </c>
      <c r="S687" s="1" t="str">
        <f>WEEKDAY(sala[[#This Row],[Fecha de Factura]],11)&amp;". "&amp;TEXT(sala[[#This Row],[Fecha de Factura]],"dddd")</f>
        <v>5. viernes</v>
      </c>
      <c r="T687" s="4">
        <f>SUMIF('cocina'!A:A,sala[[#This Row],[Número de Orden]],'cocina'!G:G)</f>
        <v>4</v>
      </c>
      <c r="U687" s="4">
        <f>sala[[#This Row],[Tiempo de Preparación]]*24</f>
        <v>0.96666666666666679</v>
      </c>
      <c r="V687">
        <f>sala[[#This Row],[Cobrada]]*sala[[#This Row],[Monto Total de la Cuenta]]</f>
        <v>102</v>
      </c>
      <c r="W687" s="4">
        <f>sala[[#This Row],[Tiempo de Permanencia]]*24</f>
        <v>2.4499999999534339</v>
      </c>
    </row>
    <row r="688" spans="1:23" x14ac:dyDescent="0.25">
      <c r="A688">
        <v>2</v>
      </c>
      <c r="B688" s="1" t="s">
        <v>464</v>
      </c>
      <c r="C688">
        <v>6</v>
      </c>
      <c r="D688" s="2">
        <v>45023.07916666667</v>
      </c>
      <c r="E688" s="2">
        <v>45023.23541666667</v>
      </c>
      <c r="F688" s="1" t="s">
        <v>32</v>
      </c>
      <c r="G688" s="1" t="s">
        <v>14</v>
      </c>
      <c r="H688" s="1" t="s">
        <v>21</v>
      </c>
      <c r="I688">
        <v>10.53</v>
      </c>
      <c r="J688" s="1" t="s">
        <v>26</v>
      </c>
      <c r="K688">
        <v>687</v>
      </c>
      <c r="L688" s="1" t="s">
        <v>17</v>
      </c>
      <c r="M688" s="1">
        <f>SUMIF('cocina'!A:A,sala[[#This Row],[Número de Orden]],'cocina'!K:K)</f>
        <v>72</v>
      </c>
      <c r="N688" s="2">
        <f>sala[[#This Row],[Hora de Salida]]</f>
        <v>45023.23541666667</v>
      </c>
      <c r="O688" s="3">
        <f>IF(sala[[#This Row],[Estado de la Mesa]]="Ocupada",sala[[#This Row],[Hora de Salida]]-sala[[#This Row],[Hora de Llegada]]+15/(24*60),sala[[#This Row],[Hora de Salida]]-sala[[#This Row],[Hora de Llegada]])</f>
        <v>0.15625</v>
      </c>
      <c r="P688" s="3">
        <f>SUMIF('cocina'!A:A,sala[[#This Row],[Número de Orden]],'cocina'!H:H)/(24*60)</f>
        <v>2.013888888888889E-2</v>
      </c>
      <c r="Q688" s="3">
        <f>IF((sala[[#This Row],[Tiempo de Permanencia]]-sala[[#This Row],[Tiempo de Preparación]])&gt;0,sala[[#This Row],[Tiempo de Permanencia]]-sala[[#This Row],[Tiempo de Preparación]],0)</f>
        <v>0.1361111111111111</v>
      </c>
      <c r="R688" s="10">
        <f>IF(sala[[#This Row],[Tiempo de degustación]]&gt;0,1,0)</f>
        <v>1</v>
      </c>
      <c r="S688" s="1" t="str">
        <f>WEEKDAY(sala[[#This Row],[Fecha de Factura]],11)&amp;". "&amp;TEXT(sala[[#This Row],[Fecha de Factura]],"dddd")</f>
        <v>5. viernes</v>
      </c>
      <c r="T688" s="4">
        <f>SUMIF('cocina'!A:A,sala[[#This Row],[Número de Orden]],'cocina'!G:G)</f>
        <v>2</v>
      </c>
      <c r="U688" s="4">
        <f>sala[[#This Row],[Tiempo de Preparación]]*24</f>
        <v>0.48333333333333339</v>
      </c>
      <c r="V688">
        <f>sala[[#This Row],[Cobrada]]*sala[[#This Row],[Monto Total de la Cuenta]]</f>
        <v>72</v>
      </c>
      <c r="W688" s="4">
        <f>sala[[#This Row],[Tiempo de Permanencia]]*24</f>
        <v>3.75</v>
      </c>
    </row>
    <row r="689" spans="1:23" x14ac:dyDescent="0.25">
      <c r="A689">
        <v>3</v>
      </c>
      <c r="B689" s="1" t="s">
        <v>568</v>
      </c>
      <c r="C689">
        <v>1</v>
      </c>
      <c r="D689" s="2">
        <v>45023.143055555556</v>
      </c>
      <c r="E689" s="2">
        <v>45023.210416666669</v>
      </c>
      <c r="F689" s="1" t="s">
        <v>19</v>
      </c>
      <c r="G689" s="1" t="s">
        <v>14</v>
      </c>
      <c r="H689" s="1" t="s">
        <v>25</v>
      </c>
      <c r="I689">
        <v>48.7</v>
      </c>
      <c r="J689" s="1" t="s">
        <v>38</v>
      </c>
      <c r="K689">
        <v>688</v>
      </c>
      <c r="L689" s="1" t="s">
        <v>69</v>
      </c>
      <c r="M689" s="1">
        <f>SUMIF('cocina'!A:A,sala[[#This Row],[Número de Orden]],'cocina'!K:K)</f>
        <v>29</v>
      </c>
      <c r="N689" s="2">
        <f>sala[[#This Row],[Hora de Salida]]</f>
        <v>45023.210416666669</v>
      </c>
      <c r="O689" s="3">
        <f>IF(sala[[#This Row],[Estado de la Mesa]]="Ocupada",sala[[#This Row],[Hora de Salida]]-sala[[#This Row],[Hora de Llegada]]+15/(24*60),sala[[#This Row],[Hora de Salida]]-sala[[#This Row],[Hora de Llegada]])</f>
        <v>7.7777777779071286E-2</v>
      </c>
      <c r="P689" s="3">
        <f>SUMIF('cocina'!A:A,sala[[#This Row],[Número de Orden]],'cocina'!H:H)/(24*60)</f>
        <v>9.7222222222222224E-3</v>
      </c>
      <c r="Q689" s="3">
        <f>IF((sala[[#This Row],[Tiempo de Permanencia]]-sala[[#This Row],[Tiempo de Preparación]])&gt;0,sala[[#This Row],[Tiempo de Permanencia]]-sala[[#This Row],[Tiempo de Preparación]],0)</f>
        <v>6.8055555556849057E-2</v>
      </c>
      <c r="R689" s="10">
        <f>IF(sala[[#This Row],[Tiempo de degustación]]&gt;0,1,0)</f>
        <v>1</v>
      </c>
      <c r="S689" s="1" t="str">
        <f>WEEKDAY(sala[[#This Row],[Fecha de Factura]],11)&amp;". "&amp;TEXT(sala[[#This Row],[Fecha de Factura]],"dddd")</f>
        <v>5. viernes</v>
      </c>
      <c r="T689" s="4">
        <f>SUMIF('cocina'!A:A,sala[[#This Row],[Número de Orden]],'cocina'!G:G)</f>
        <v>1</v>
      </c>
      <c r="U689" s="4">
        <f>sala[[#This Row],[Tiempo de Preparación]]*24</f>
        <v>0.23333333333333334</v>
      </c>
      <c r="V689">
        <f>sala[[#This Row],[Cobrada]]*sala[[#This Row],[Monto Total de la Cuenta]]</f>
        <v>29</v>
      </c>
      <c r="W689" s="4">
        <f>sala[[#This Row],[Tiempo de Permanencia]]*24</f>
        <v>1.8666666666977108</v>
      </c>
    </row>
    <row r="690" spans="1:23" x14ac:dyDescent="0.25">
      <c r="A690">
        <v>14</v>
      </c>
      <c r="B690" s="1" t="s">
        <v>569</v>
      </c>
      <c r="C690">
        <v>1</v>
      </c>
      <c r="D690" s="2">
        <v>45023.025000000001</v>
      </c>
      <c r="E690" s="2">
        <v>45023.098611111112</v>
      </c>
      <c r="F690" s="1" t="s">
        <v>19</v>
      </c>
      <c r="G690" s="1" t="s">
        <v>14</v>
      </c>
      <c r="H690" s="1" t="s">
        <v>25</v>
      </c>
      <c r="I690">
        <v>10.25</v>
      </c>
      <c r="J690" s="1" t="s">
        <v>38</v>
      </c>
      <c r="K690">
        <v>689</v>
      </c>
      <c r="L690" s="1" t="s">
        <v>30</v>
      </c>
      <c r="M690" s="1">
        <f>SUMIF('cocina'!A:A,sala[[#This Row],[Número de Orden]],'cocina'!K:K)</f>
        <v>165</v>
      </c>
      <c r="N690" s="2">
        <f>sala[[#This Row],[Hora de Salida]]</f>
        <v>45023.098611111112</v>
      </c>
      <c r="O690" s="3">
        <f>IF(sala[[#This Row],[Estado de la Mesa]]="Ocupada",sala[[#This Row],[Hora de Salida]]-sala[[#This Row],[Hora de Llegada]]+15/(24*60),sala[[#This Row],[Hora de Salida]]-sala[[#This Row],[Hora de Llegada]])</f>
        <v>8.4027777777616094E-2</v>
      </c>
      <c r="P690" s="3">
        <f>SUMIF('cocina'!A:A,sala[[#This Row],[Número de Orden]],'cocina'!H:H)/(24*60)</f>
        <v>2.013888888888889E-2</v>
      </c>
      <c r="Q690" s="3">
        <f>IF((sala[[#This Row],[Tiempo de Permanencia]]-sala[[#This Row],[Tiempo de Preparación]])&gt;0,sala[[#This Row],[Tiempo de Permanencia]]-sala[[#This Row],[Tiempo de Preparación]],0)</f>
        <v>6.3888888888727208E-2</v>
      </c>
      <c r="R690" s="10">
        <f>IF(sala[[#This Row],[Tiempo de degustación]]&gt;0,1,0)</f>
        <v>1</v>
      </c>
      <c r="S690" s="1" t="str">
        <f>WEEKDAY(sala[[#This Row],[Fecha de Factura]],11)&amp;". "&amp;TEXT(sala[[#This Row],[Fecha de Factura]],"dddd")</f>
        <v>5. viernes</v>
      </c>
      <c r="T690" s="4">
        <f>SUMIF('cocina'!A:A,sala[[#This Row],[Número de Orden]],'cocina'!G:G)</f>
        <v>7</v>
      </c>
      <c r="U690" s="4">
        <f>sala[[#This Row],[Tiempo de Preparación]]*24</f>
        <v>0.48333333333333339</v>
      </c>
      <c r="V690">
        <f>sala[[#This Row],[Cobrada]]*sala[[#This Row],[Monto Total de la Cuenta]]</f>
        <v>165</v>
      </c>
      <c r="W690" s="4">
        <f>sala[[#This Row],[Tiempo de Permanencia]]*24</f>
        <v>2.0166666666627862</v>
      </c>
    </row>
    <row r="691" spans="1:23" x14ac:dyDescent="0.25">
      <c r="A691">
        <v>15</v>
      </c>
      <c r="B691" s="1" t="s">
        <v>482</v>
      </c>
      <c r="C691">
        <v>4</v>
      </c>
      <c r="D691" s="2">
        <v>45023.113194444442</v>
      </c>
      <c r="E691" s="2">
        <v>45023.238194444442</v>
      </c>
      <c r="F691" s="1" t="s">
        <v>29</v>
      </c>
      <c r="G691" s="1" t="s">
        <v>35</v>
      </c>
      <c r="H691" s="1" t="s">
        <v>15</v>
      </c>
      <c r="I691">
        <v>37.22</v>
      </c>
      <c r="J691" s="1" t="s">
        <v>16</v>
      </c>
      <c r="K691">
        <v>690</v>
      </c>
      <c r="L691" s="1" t="s">
        <v>17</v>
      </c>
      <c r="M691" s="1">
        <f>SUMIF('cocina'!A:A,sala[[#This Row],[Número de Orden]],'cocina'!K:K)</f>
        <v>191</v>
      </c>
      <c r="N691" s="2">
        <f>sala[[#This Row],[Hora de Salida]]</f>
        <v>45023.238194444442</v>
      </c>
      <c r="O691" s="3">
        <f>IF(sala[[#This Row],[Estado de la Mesa]]="Ocupada",sala[[#This Row],[Hora de Salida]]-sala[[#This Row],[Hora de Llegada]]+15/(24*60),sala[[#This Row],[Hora de Salida]]-sala[[#This Row],[Hora de Llegada]])</f>
        <v>0.125</v>
      </c>
      <c r="P691" s="3">
        <f>SUMIF('cocina'!A:A,sala[[#This Row],[Número de Orden]],'cocina'!H:H)/(24*60)</f>
        <v>9.930555555555555E-2</v>
      </c>
      <c r="Q691" s="3">
        <f>IF((sala[[#This Row],[Tiempo de Permanencia]]-sala[[#This Row],[Tiempo de Preparación]])&gt;0,sala[[#This Row],[Tiempo de Permanencia]]-sala[[#This Row],[Tiempo de Preparación]],0)</f>
        <v>2.569444444444445E-2</v>
      </c>
      <c r="R691" s="10">
        <f>IF(sala[[#This Row],[Tiempo de degustación]]&gt;0,1,0)</f>
        <v>1</v>
      </c>
      <c r="S691" s="1" t="str">
        <f>WEEKDAY(sala[[#This Row],[Fecha de Factura]],11)&amp;". "&amp;TEXT(sala[[#This Row],[Fecha de Factura]],"dddd")</f>
        <v>5. viernes</v>
      </c>
      <c r="T691" s="4">
        <f>SUMIF('cocina'!A:A,sala[[#This Row],[Número de Orden]],'cocina'!G:G)</f>
        <v>6</v>
      </c>
      <c r="U691" s="4">
        <f>sala[[#This Row],[Tiempo de Preparación]]*24</f>
        <v>2.3833333333333333</v>
      </c>
      <c r="V691">
        <f>sala[[#This Row],[Cobrada]]*sala[[#This Row],[Monto Total de la Cuenta]]</f>
        <v>191</v>
      </c>
      <c r="W691" s="4">
        <f>sala[[#This Row],[Tiempo de Permanencia]]*24</f>
        <v>3</v>
      </c>
    </row>
    <row r="692" spans="1:23" x14ac:dyDescent="0.25">
      <c r="A692">
        <v>19</v>
      </c>
      <c r="B692" s="1" t="s">
        <v>74</v>
      </c>
      <c r="C692">
        <v>4</v>
      </c>
      <c r="D692" s="2">
        <v>45023.071527777778</v>
      </c>
      <c r="E692" s="2">
        <v>45023.220138888886</v>
      </c>
      <c r="F692" s="1" t="s">
        <v>13</v>
      </c>
      <c r="G692" s="1" t="s">
        <v>35</v>
      </c>
      <c r="H692" s="1" t="s">
        <v>15</v>
      </c>
      <c r="I692">
        <v>13.9</v>
      </c>
      <c r="J692" s="1" t="s">
        <v>38</v>
      </c>
      <c r="K692">
        <v>691</v>
      </c>
      <c r="L692" s="1" t="s">
        <v>22</v>
      </c>
      <c r="M692" s="1">
        <f>SUMIF('cocina'!A:A,sala[[#This Row],[Número de Orden]],'cocina'!K:K)</f>
        <v>66</v>
      </c>
      <c r="N692" s="2">
        <f>sala[[#This Row],[Hora de Salida]]</f>
        <v>45023.220138888886</v>
      </c>
      <c r="O692" s="3">
        <f>IF(sala[[#This Row],[Estado de la Mesa]]="Ocupada",sala[[#This Row],[Hora de Salida]]-sala[[#This Row],[Hora de Llegada]]+15/(24*60),sala[[#This Row],[Hora de Salida]]-sala[[#This Row],[Hora de Llegada]])</f>
        <v>0.1590277777747057</v>
      </c>
      <c r="P692" s="3">
        <f>SUMIF('cocina'!A:A,sala[[#This Row],[Número de Orden]],'cocina'!H:H)/(24*60)</f>
        <v>2.361111111111111E-2</v>
      </c>
      <c r="Q692" s="3">
        <f>IF((sala[[#This Row],[Tiempo de Permanencia]]-sala[[#This Row],[Tiempo de Preparación]])&gt;0,sala[[#This Row],[Tiempo de Permanencia]]-sala[[#This Row],[Tiempo de Preparación]],0)</f>
        <v>0.13541666666359459</v>
      </c>
      <c r="R692" s="10">
        <f>IF(sala[[#This Row],[Tiempo de degustación]]&gt;0,1,0)</f>
        <v>1</v>
      </c>
      <c r="S692" s="1" t="str">
        <f>WEEKDAY(sala[[#This Row],[Fecha de Factura]],11)&amp;". "&amp;TEXT(sala[[#This Row],[Fecha de Factura]],"dddd")</f>
        <v>5. viernes</v>
      </c>
      <c r="T692" s="4">
        <f>SUMIF('cocina'!A:A,sala[[#This Row],[Número de Orden]],'cocina'!G:G)</f>
        <v>3</v>
      </c>
      <c r="U692" s="4">
        <f>sala[[#This Row],[Tiempo de Preparación]]*24</f>
        <v>0.56666666666666665</v>
      </c>
      <c r="V692">
        <f>sala[[#This Row],[Cobrada]]*sala[[#This Row],[Monto Total de la Cuenta]]</f>
        <v>66</v>
      </c>
      <c r="W692" s="4">
        <f>sala[[#This Row],[Tiempo de Permanencia]]*24</f>
        <v>3.816666666592937</v>
      </c>
    </row>
    <row r="693" spans="1:23" x14ac:dyDescent="0.25">
      <c r="A693">
        <v>9</v>
      </c>
      <c r="B693" s="1" t="s">
        <v>233</v>
      </c>
      <c r="C693">
        <v>2</v>
      </c>
      <c r="D693" s="2">
        <v>45023.036805555559</v>
      </c>
      <c r="E693" s="2">
        <v>45023.18472222222</v>
      </c>
      <c r="F693" s="1" t="s">
        <v>19</v>
      </c>
      <c r="G693" s="1" t="s">
        <v>35</v>
      </c>
      <c r="H693" s="1" t="s">
        <v>25</v>
      </c>
      <c r="I693">
        <v>25.92</v>
      </c>
      <c r="J693" s="1" t="s">
        <v>16</v>
      </c>
      <c r="K693">
        <v>692</v>
      </c>
      <c r="L693" s="1" t="s">
        <v>69</v>
      </c>
      <c r="M693" s="1">
        <f>SUMIF('cocina'!A:A,sala[[#This Row],[Número de Orden]],'cocina'!K:K)</f>
        <v>173</v>
      </c>
      <c r="N693" s="2">
        <f>sala[[#This Row],[Hora de Salida]]</f>
        <v>45023.18472222222</v>
      </c>
      <c r="O693" s="3">
        <f>IF(sala[[#This Row],[Estado de la Mesa]]="Ocupada",sala[[#This Row],[Hora de Salida]]-sala[[#This Row],[Hora de Llegada]]+15/(24*60),sala[[#This Row],[Hora de Salida]]-sala[[#This Row],[Hora de Llegada]])</f>
        <v>0.14791666666133096</v>
      </c>
      <c r="P693" s="3">
        <f>SUMIF('cocina'!A:A,sala[[#This Row],[Número de Orden]],'cocina'!H:H)/(24*60)</f>
        <v>6.9444444444444448E-2</v>
      </c>
      <c r="Q693" s="3">
        <f>IF((sala[[#This Row],[Tiempo de Permanencia]]-sala[[#This Row],[Tiempo de Preparación]])&gt;0,sala[[#This Row],[Tiempo de Permanencia]]-sala[[#This Row],[Tiempo de Preparación]],0)</f>
        <v>7.8472222216886517E-2</v>
      </c>
      <c r="R693" s="10">
        <f>IF(sala[[#This Row],[Tiempo de degustación]]&gt;0,1,0)</f>
        <v>1</v>
      </c>
      <c r="S693" s="1" t="str">
        <f>WEEKDAY(sala[[#This Row],[Fecha de Factura]],11)&amp;". "&amp;TEXT(sala[[#This Row],[Fecha de Factura]],"dddd")</f>
        <v>5. viernes</v>
      </c>
      <c r="T693" s="4">
        <f>SUMIF('cocina'!A:A,sala[[#This Row],[Número de Orden]],'cocina'!G:G)</f>
        <v>6</v>
      </c>
      <c r="U693" s="4">
        <f>sala[[#This Row],[Tiempo de Preparación]]*24</f>
        <v>1.6666666666666667</v>
      </c>
      <c r="V693">
        <f>sala[[#This Row],[Cobrada]]*sala[[#This Row],[Monto Total de la Cuenta]]</f>
        <v>173</v>
      </c>
      <c r="W693" s="4">
        <f>sala[[#This Row],[Tiempo de Permanencia]]*24</f>
        <v>3.5499999998719431</v>
      </c>
    </row>
    <row r="694" spans="1:23" x14ac:dyDescent="0.25">
      <c r="A694">
        <v>15</v>
      </c>
      <c r="B694" s="1" t="s">
        <v>398</v>
      </c>
      <c r="C694">
        <v>4</v>
      </c>
      <c r="D694" s="2">
        <v>45023.155555555553</v>
      </c>
      <c r="E694" s="2">
        <v>45023.313194444447</v>
      </c>
      <c r="F694" s="1" t="s">
        <v>13</v>
      </c>
      <c r="G694" s="1" t="s">
        <v>14</v>
      </c>
      <c r="H694" s="1" t="s">
        <v>25</v>
      </c>
      <c r="I694">
        <v>28.31</v>
      </c>
      <c r="J694" s="1" t="s">
        <v>26</v>
      </c>
      <c r="K694">
        <v>693</v>
      </c>
      <c r="L694" s="1" t="s">
        <v>54</v>
      </c>
      <c r="M694" s="1">
        <f>SUMIF('cocina'!A:A,sala[[#This Row],[Número de Orden]],'cocina'!K:K)</f>
        <v>78</v>
      </c>
      <c r="N694" s="2">
        <f>sala[[#This Row],[Hora de Salida]]</f>
        <v>45023.313194444447</v>
      </c>
      <c r="O694" s="3">
        <f>IF(sala[[#This Row],[Estado de la Mesa]]="Ocupada",sala[[#This Row],[Hora de Salida]]-sala[[#This Row],[Hora de Llegada]]+15/(24*60),sala[[#This Row],[Hora de Salida]]-sala[[#This Row],[Hora de Llegada]])</f>
        <v>0.15763888889341615</v>
      </c>
      <c r="P694" s="3">
        <f>SUMIF('cocina'!A:A,sala[[#This Row],[Número de Orden]],'cocina'!H:H)/(24*60)</f>
        <v>3.0555555555555555E-2</v>
      </c>
      <c r="Q694" s="3">
        <f>IF((sala[[#This Row],[Tiempo de Permanencia]]-sala[[#This Row],[Tiempo de Preparación]])&gt;0,sala[[#This Row],[Tiempo de Permanencia]]-sala[[#This Row],[Tiempo de Preparación]],0)</f>
        <v>0.12708333333786059</v>
      </c>
      <c r="R694" s="10">
        <f>IF(sala[[#This Row],[Tiempo de degustación]]&gt;0,1,0)</f>
        <v>1</v>
      </c>
      <c r="S694" s="1" t="str">
        <f>WEEKDAY(sala[[#This Row],[Fecha de Factura]],11)&amp;". "&amp;TEXT(sala[[#This Row],[Fecha de Factura]],"dddd")</f>
        <v>5. viernes</v>
      </c>
      <c r="T694" s="4">
        <f>SUMIF('cocina'!A:A,sala[[#This Row],[Número de Orden]],'cocina'!G:G)</f>
        <v>3</v>
      </c>
      <c r="U694" s="4">
        <f>sala[[#This Row],[Tiempo de Preparación]]*24</f>
        <v>0.73333333333333328</v>
      </c>
      <c r="V694">
        <f>sala[[#This Row],[Cobrada]]*sala[[#This Row],[Monto Total de la Cuenta]]</f>
        <v>78</v>
      </c>
      <c r="W694" s="4">
        <f>sala[[#This Row],[Tiempo de Permanencia]]*24</f>
        <v>3.7833333334419876</v>
      </c>
    </row>
    <row r="695" spans="1:23" x14ac:dyDescent="0.25">
      <c r="A695">
        <v>5</v>
      </c>
      <c r="B695" s="1" t="s">
        <v>61</v>
      </c>
      <c r="C695">
        <v>4</v>
      </c>
      <c r="D695" s="2">
        <v>45023.07708333333</v>
      </c>
      <c r="E695" s="2">
        <v>45023.217361111114</v>
      </c>
      <c r="F695" s="1" t="s">
        <v>24</v>
      </c>
      <c r="G695" s="1" t="s">
        <v>14</v>
      </c>
      <c r="H695" s="1" t="s">
        <v>25</v>
      </c>
      <c r="I695">
        <v>23.66</v>
      </c>
      <c r="J695" s="1" t="s">
        <v>26</v>
      </c>
      <c r="K695">
        <v>694</v>
      </c>
      <c r="L695" s="1" t="s">
        <v>39</v>
      </c>
      <c r="M695" s="1">
        <f>SUMIF('cocina'!A:A,sala[[#This Row],[Número de Orden]],'cocina'!K:K)</f>
        <v>157</v>
      </c>
      <c r="N695" s="2">
        <f>sala[[#This Row],[Hora de Salida]]</f>
        <v>45023.217361111114</v>
      </c>
      <c r="O695" s="3">
        <f>IF(sala[[#This Row],[Estado de la Mesa]]="Ocupada",sala[[#This Row],[Hora de Salida]]-sala[[#This Row],[Hora de Llegada]]+15/(24*60),sala[[#This Row],[Hora de Salida]]-sala[[#This Row],[Hora de Llegada]])</f>
        <v>0.14027777778392192</v>
      </c>
      <c r="P695" s="3">
        <f>SUMIF('cocina'!A:A,sala[[#This Row],[Número de Orden]],'cocina'!H:H)/(24*60)</f>
        <v>8.8888888888888892E-2</v>
      </c>
      <c r="Q695" s="3">
        <f>IF((sala[[#This Row],[Tiempo de Permanencia]]-sala[[#This Row],[Tiempo de Preparación]])&gt;0,sala[[#This Row],[Tiempo de Permanencia]]-sala[[#This Row],[Tiempo de Preparación]],0)</f>
        <v>5.1388888895033027E-2</v>
      </c>
      <c r="R695" s="10">
        <f>IF(sala[[#This Row],[Tiempo de degustación]]&gt;0,1,0)</f>
        <v>1</v>
      </c>
      <c r="S695" s="1" t="str">
        <f>WEEKDAY(sala[[#This Row],[Fecha de Factura]],11)&amp;". "&amp;TEXT(sala[[#This Row],[Fecha de Factura]],"dddd")</f>
        <v>5. viernes</v>
      </c>
      <c r="T695" s="4">
        <f>SUMIF('cocina'!A:A,sala[[#This Row],[Número de Orden]],'cocina'!G:G)</f>
        <v>7</v>
      </c>
      <c r="U695" s="4">
        <f>sala[[#This Row],[Tiempo de Preparación]]*24</f>
        <v>2.1333333333333333</v>
      </c>
      <c r="V695">
        <f>sala[[#This Row],[Cobrada]]*sala[[#This Row],[Monto Total de la Cuenta]]</f>
        <v>157</v>
      </c>
      <c r="W695" s="4">
        <f>sala[[#This Row],[Tiempo de Permanencia]]*24</f>
        <v>3.3666666668141261</v>
      </c>
    </row>
    <row r="696" spans="1:23" x14ac:dyDescent="0.25">
      <c r="A696">
        <v>9</v>
      </c>
      <c r="B696" s="1" t="s">
        <v>319</v>
      </c>
      <c r="C696">
        <v>1</v>
      </c>
      <c r="D696" s="2">
        <v>45023.084722222222</v>
      </c>
      <c r="E696" s="2">
        <v>45023.230555555558</v>
      </c>
      <c r="F696" s="1" t="s">
        <v>13</v>
      </c>
      <c r="G696" s="1" t="s">
        <v>14</v>
      </c>
      <c r="H696" s="1" t="s">
        <v>25</v>
      </c>
      <c r="I696">
        <v>18.23</v>
      </c>
      <c r="J696" s="1" t="s">
        <v>38</v>
      </c>
      <c r="K696">
        <v>695</v>
      </c>
      <c r="L696" s="1" t="s">
        <v>39</v>
      </c>
      <c r="M696" s="1">
        <f>SUMIF('cocina'!A:A,sala[[#This Row],[Número de Orden]],'cocina'!K:K)</f>
        <v>116</v>
      </c>
      <c r="N696" s="2">
        <f>sala[[#This Row],[Hora de Salida]]</f>
        <v>45023.230555555558</v>
      </c>
      <c r="O696" s="3">
        <f>IF(sala[[#This Row],[Estado de la Mesa]]="Ocupada",sala[[#This Row],[Hora de Salida]]-sala[[#This Row],[Hora de Llegada]]+15/(24*60),sala[[#This Row],[Hora de Salida]]-sala[[#This Row],[Hora de Llegada]])</f>
        <v>0.15625000000242531</v>
      </c>
      <c r="P696" s="3">
        <f>SUMIF('cocina'!A:A,sala[[#This Row],[Número de Orden]],'cocina'!H:H)/(24*60)</f>
        <v>2.5694444444444443E-2</v>
      </c>
      <c r="Q696" s="3">
        <f>IF((sala[[#This Row],[Tiempo de Permanencia]]-sala[[#This Row],[Tiempo de Preparación]])&gt;0,sala[[#This Row],[Tiempo de Permanencia]]-sala[[#This Row],[Tiempo de Preparación]],0)</f>
        <v>0.13055555555798087</v>
      </c>
      <c r="R696" s="10">
        <f>IF(sala[[#This Row],[Tiempo de degustación]]&gt;0,1,0)</f>
        <v>1</v>
      </c>
      <c r="S696" s="1" t="str">
        <f>WEEKDAY(sala[[#This Row],[Fecha de Factura]],11)&amp;". "&amp;TEXT(sala[[#This Row],[Fecha de Factura]],"dddd")</f>
        <v>5. viernes</v>
      </c>
      <c r="T696" s="4">
        <f>SUMIF('cocina'!A:A,sala[[#This Row],[Número de Orden]],'cocina'!G:G)</f>
        <v>4</v>
      </c>
      <c r="U696" s="4">
        <f>sala[[#This Row],[Tiempo de Preparación]]*24</f>
        <v>0.6166666666666667</v>
      </c>
      <c r="V696">
        <f>sala[[#This Row],[Cobrada]]*sala[[#This Row],[Monto Total de la Cuenta]]</f>
        <v>116</v>
      </c>
      <c r="W696" s="4">
        <f>sala[[#This Row],[Tiempo de Permanencia]]*24</f>
        <v>3.7500000000582077</v>
      </c>
    </row>
    <row r="697" spans="1:23" x14ac:dyDescent="0.25">
      <c r="A697">
        <v>2</v>
      </c>
      <c r="B697" s="1" t="s">
        <v>216</v>
      </c>
      <c r="C697">
        <v>6</v>
      </c>
      <c r="D697" s="2">
        <v>45023.094444444447</v>
      </c>
      <c r="E697" s="2">
        <v>45023.257638888892</v>
      </c>
      <c r="F697" s="1" t="s">
        <v>19</v>
      </c>
      <c r="G697" s="1" t="s">
        <v>35</v>
      </c>
      <c r="H697" s="1" t="s">
        <v>25</v>
      </c>
      <c r="I697">
        <v>18.760000000000002</v>
      </c>
      <c r="J697" s="1" t="s">
        <v>38</v>
      </c>
      <c r="K697">
        <v>696</v>
      </c>
      <c r="L697" s="1" t="s">
        <v>33</v>
      </c>
      <c r="M697" s="1">
        <f>SUMIF('cocina'!A:A,sala[[#This Row],[Número de Orden]],'cocina'!K:K)</f>
        <v>46</v>
      </c>
      <c r="N697" s="2">
        <f>sala[[#This Row],[Hora de Salida]]</f>
        <v>45023.257638888892</v>
      </c>
      <c r="O697" s="3">
        <f>IF(sala[[#This Row],[Estado de la Mesa]]="Ocupada",sala[[#This Row],[Hora de Salida]]-sala[[#This Row],[Hora de Llegada]]+15/(24*60),sala[[#This Row],[Hora de Salida]]-sala[[#This Row],[Hora de Llegada]])</f>
        <v>0.17361111111191954</v>
      </c>
      <c r="P697" s="3">
        <f>SUMIF('cocina'!A:A,sala[[#This Row],[Número de Orden]],'cocina'!H:H)/(24*60)</f>
        <v>1.5972222222222221E-2</v>
      </c>
      <c r="Q697" s="3">
        <f>IF((sala[[#This Row],[Tiempo de Permanencia]]-sala[[#This Row],[Tiempo de Preparación]])&gt;0,sala[[#This Row],[Tiempo de Permanencia]]-sala[[#This Row],[Tiempo de Preparación]],0)</f>
        <v>0.15763888888969732</v>
      </c>
      <c r="R697" s="10">
        <f>IF(sala[[#This Row],[Tiempo de degustación]]&gt;0,1,0)</f>
        <v>1</v>
      </c>
      <c r="S697" s="1" t="str">
        <f>WEEKDAY(sala[[#This Row],[Fecha de Factura]],11)&amp;". "&amp;TEXT(sala[[#This Row],[Fecha de Factura]],"dddd")</f>
        <v>5. viernes</v>
      </c>
      <c r="T697" s="4">
        <f>SUMIF('cocina'!A:A,sala[[#This Row],[Número de Orden]],'cocina'!G:G)</f>
        <v>2</v>
      </c>
      <c r="U697" s="4">
        <f>sala[[#This Row],[Tiempo de Preparación]]*24</f>
        <v>0.3833333333333333</v>
      </c>
      <c r="V697">
        <f>sala[[#This Row],[Cobrada]]*sala[[#This Row],[Monto Total de la Cuenta]]</f>
        <v>46</v>
      </c>
      <c r="W697" s="4">
        <f>sala[[#This Row],[Tiempo de Permanencia]]*24</f>
        <v>4.1666666666860692</v>
      </c>
    </row>
    <row r="698" spans="1:23" x14ac:dyDescent="0.25">
      <c r="A698">
        <v>4</v>
      </c>
      <c r="B698" s="1" t="s">
        <v>570</v>
      </c>
      <c r="C698">
        <v>1</v>
      </c>
      <c r="D698" s="2">
        <v>45023.158333333333</v>
      </c>
      <c r="E698" s="2">
        <v>45023.279166666667</v>
      </c>
      <c r="F698" s="1" t="s">
        <v>24</v>
      </c>
      <c r="G698" s="1" t="s">
        <v>14</v>
      </c>
      <c r="H698" s="1" t="s">
        <v>25</v>
      </c>
      <c r="I698">
        <v>34.35</v>
      </c>
      <c r="J698" s="1" t="s">
        <v>16</v>
      </c>
      <c r="K698">
        <v>697</v>
      </c>
      <c r="L698" s="1" t="s">
        <v>44</v>
      </c>
      <c r="M698" s="1">
        <f>SUMIF('cocina'!A:A,sala[[#This Row],[Número de Orden]],'cocina'!K:K)</f>
        <v>199</v>
      </c>
      <c r="N698" s="2">
        <f>sala[[#This Row],[Hora de Salida]]</f>
        <v>45023.279166666667</v>
      </c>
      <c r="O698" s="3">
        <f>IF(sala[[#This Row],[Estado de la Mesa]]="Ocupada",sala[[#This Row],[Hora de Salida]]-sala[[#This Row],[Hora de Llegada]]+15/(24*60),sala[[#This Row],[Hora de Salida]]-sala[[#This Row],[Hora de Llegada]])</f>
        <v>0.12083333333430346</v>
      </c>
      <c r="P698" s="3">
        <f>SUMIF('cocina'!A:A,sala[[#This Row],[Número de Orden]],'cocina'!H:H)/(24*60)</f>
        <v>7.4305555555555555E-2</v>
      </c>
      <c r="Q698" s="3">
        <f>IF((sala[[#This Row],[Tiempo de Permanencia]]-sala[[#This Row],[Tiempo de Preparación]])&gt;0,sala[[#This Row],[Tiempo de Permanencia]]-sala[[#This Row],[Tiempo de Preparación]],0)</f>
        <v>4.6527777778747906E-2</v>
      </c>
      <c r="R698" s="10">
        <f>IF(sala[[#This Row],[Tiempo de degustación]]&gt;0,1,0)</f>
        <v>1</v>
      </c>
      <c r="S698" s="1" t="str">
        <f>WEEKDAY(sala[[#This Row],[Fecha de Factura]],11)&amp;". "&amp;TEXT(sala[[#This Row],[Fecha de Factura]],"dddd")</f>
        <v>5. viernes</v>
      </c>
      <c r="T698" s="4">
        <f>SUMIF('cocina'!A:A,sala[[#This Row],[Número de Orden]],'cocina'!G:G)</f>
        <v>7</v>
      </c>
      <c r="U698" s="4">
        <f>sala[[#This Row],[Tiempo de Preparación]]*24</f>
        <v>1.7833333333333332</v>
      </c>
      <c r="V698">
        <f>sala[[#This Row],[Cobrada]]*sala[[#This Row],[Monto Total de la Cuenta]]</f>
        <v>199</v>
      </c>
      <c r="W698" s="4">
        <f>sala[[#This Row],[Tiempo de Permanencia]]*24</f>
        <v>2.9000000000232831</v>
      </c>
    </row>
    <row r="699" spans="1:23" x14ac:dyDescent="0.25">
      <c r="A699">
        <v>19</v>
      </c>
      <c r="B699" s="1" t="s">
        <v>201</v>
      </c>
      <c r="C699">
        <v>4</v>
      </c>
      <c r="D699" s="2">
        <v>45023.104166666664</v>
      </c>
      <c r="E699" s="2">
        <v>45023.267361111109</v>
      </c>
      <c r="F699" s="1" t="s">
        <v>19</v>
      </c>
      <c r="G699" s="1" t="s">
        <v>35</v>
      </c>
      <c r="H699" s="1" t="s">
        <v>25</v>
      </c>
      <c r="I699">
        <v>39.89</v>
      </c>
      <c r="J699" s="1" t="s">
        <v>26</v>
      </c>
      <c r="K699">
        <v>698</v>
      </c>
      <c r="L699" s="1" t="s">
        <v>42</v>
      </c>
      <c r="M699" s="1">
        <f>SUMIF('cocina'!A:A,sala[[#This Row],[Número de Orden]],'cocina'!K:K)</f>
        <v>185</v>
      </c>
      <c r="N699" s="2">
        <f>sala[[#This Row],[Hora de Salida]]</f>
        <v>45023.267361111109</v>
      </c>
      <c r="O699" s="3">
        <f>IF(sala[[#This Row],[Estado de la Mesa]]="Ocupada",sala[[#This Row],[Hora de Salida]]-sala[[#This Row],[Hora de Llegada]]+15/(24*60),sala[[#This Row],[Hora de Salida]]-sala[[#This Row],[Hora de Llegada]])</f>
        <v>0.16319444444525288</v>
      </c>
      <c r="P699" s="3">
        <f>SUMIF('cocina'!A:A,sala[[#This Row],[Número de Orden]],'cocina'!H:H)/(24*60)</f>
        <v>7.013888888888889E-2</v>
      </c>
      <c r="Q699" s="3">
        <f>IF((sala[[#This Row],[Tiempo de Permanencia]]-sala[[#This Row],[Tiempo de Preparación]])&gt;0,sala[[#This Row],[Tiempo de Permanencia]]-sala[[#This Row],[Tiempo de Preparación]],0)</f>
        <v>9.3055555556363995E-2</v>
      </c>
      <c r="R699" s="10">
        <f>IF(sala[[#This Row],[Tiempo de degustación]]&gt;0,1,0)</f>
        <v>1</v>
      </c>
      <c r="S699" s="1" t="str">
        <f>WEEKDAY(sala[[#This Row],[Fecha de Factura]],11)&amp;". "&amp;TEXT(sala[[#This Row],[Fecha de Factura]],"dddd")</f>
        <v>5. viernes</v>
      </c>
      <c r="T699" s="4">
        <f>SUMIF('cocina'!A:A,sala[[#This Row],[Número de Orden]],'cocina'!G:G)</f>
        <v>8</v>
      </c>
      <c r="U699" s="4">
        <f>sala[[#This Row],[Tiempo de Preparación]]*24</f>
        <v>1.6833333333333333</v>
      </c>
      <c r="V699">
        <f>sala[[#This Row],[Cobrada]]*sala[[#This Row],[Monto Total de la Cuenta]]</f>
        <v>185</v>
      </c>
      <c r="W699" s="4">
        <f>sala[[#This Row],[Tiempo de Permanencia]]*24</f>
        <v>3.9166666666860692</v>
      </c>
    </row>
    <row r="700" spans="1:23" x14ac:dyDescent="0.25">
      <c r="A700">
        <v>8</v>
      </c>
      <c r="B700" s="1" t="s">
        <v>430</v>
      </c>
      <c r="C700">
        <v>6</v>
      </c>
      <c r="D700" s="2">
        <v>45023.065972222219</v>
      </c>
      <c r="E700" s="2">
        <v>45023.12222222222</v>
      </c>
      <c r="F700" s="1" t="s">
        <v>24</v>
      </c>
      <c r="G700" s="1" t="s">
        <v>14</v>
      </c>
      <c r="H700" s="1" t="s">
        <v>25</v>
      </c>
      <c r="I700">
        <v>38.44</v>
      </c>
      <c r="J700" s="1" t="s">
        <v>16</v>
      </c>
      <c r="K700">
        <v>699</v>
      </c>
      <c r="L700" s="1" t="s">
        <v>17</v>
      </c>
      <c r="M700" s="1">
        <f>SUMIF('cocina'!A:A,sala[[#This Row],[Número de Orden]],'cocina'!K:K)</f>
        <v>58</v>
      </c>
      <c r="N700" s="2">
        <f>sala[[#This Row],[Hora de Salida]]</f>
        <v>45023.12222222222</v>
      </c>
      <c r="O700" s="3">
        <f>IF(sala[[#This Row],[Estado de la Mesa]]="Ocupada",sala[[#This Row],[Hora de Salida]]-sala[[#This Row],[Hora de Llegada]]+15/(24*60),sala[[#This Row],[Hora de Salida]]-sala[[#This Row],[Hora de Llegada]])</f>
        <v>5.6250000001455192E-2</v>
      </c>
      <c r="P700" s="3">
        <f>SUMIF('cocina'!A:A,sala[[#This Row],[Número de Orden]],'cocina'!H:H)/(24*60)</f>
        <v>7.6388888888888886E-3</v>
      </c>
      <c r="Q700" s="3">
        <f>IF((sala[[#This Row],[Tiempo de Permanencia]]-sala[[#This Row],[Tiempo de Preparación]])&gt;0,sala[[#This Row],[Tiempo de Permanencia]]-sala[[#This Row],[Tiempo de Preparación]],0)</f>
        <v>4.8611111112566302E-2</v>
      </c>
      <c r="R700" s="10">
        <f>IF(sala[[#This Row],[Tiempo de degustación]]&gt;0,1,0)</f>
        <v>1</v>
      </c>
      <c r="S700" s="1" t="str">
        <f>WEEKDAY(sala[[#This Row],[Fecha de Factura]],11)&amp;". "&amp;TEXT(sala[[#This Row],[Fecha de Factura]],"dddd")</f>
        <v>5. viernes</v>
      </c>
      <c r="T700" s="4">
        <f>SUMIF('cocina'!A:A,sala[[#This Row],[Número de Orden]],'cocina'!G:G)</f>
        <v>2</v>
      </c>
      <c r="U700" s="4">
        <f>sala[[#This Row],[Tiempo de Preparación]]*24</f>
        <v>0.18333333333333332</v>
      </c>
      <c r="V700">
        <f>sala[[#This Row],[Cobrada]]*sala[[#This Row],[Monto Total de la Cuenta]]</f>
        <v>58</v>
      </c>
      <c r="W700" s="4">
        <f>sala[[#This Row],[Tiempo de Permanencia]]*24</f>
        <v>1.3500000000349246</v>
      </c>
    </row>
    <row r="701" spans="1:23" x14ac:dyDescent="0.25">
      <c r="A701">
        <v>8</v>
      </c>
      <c r="B701" s="1" t="s">
        <v>571</v>
      </c>
      <c r="C701">
        <v>2</v>
      </c>
      <c r="D701" s="2">
        <v>45023.015972222223</v>
      </c>
      <c r="E701" s="2">
        <v>45023.118055555555</v>
      </c>
      <c r="F701" s="1" t="s">
        <v>24</v>
      </c>
      <c r="G701" s="1" t="s">
        <v>14</v>
      </c>
      <c r="H701" s="1" t="s">
        <v>25</v>
      </c>
      <c r="I701">
        <v>21.66</v>
      </c>
      <c r="J701" s="1" t="s">
        <v>16</v>
      </c>
      <c r="K701">
        <v>700</v>
      </c>
      <c r="L701" s="1" t="s">
        <v>69</v>
      </c>
      <c r="M701" s="1">
        <f>SUMIF('cocina'!A:A,sala[[#This Row],[Número de Orden]],'cocina'!K:K)</f>
        <v>234</v>
      </c>
      <c r="N701" s="2">
        <f>sala[[#This Row],[Hora de Salida]]</f>
        <v>45023.118055555555</v>
      </c>
      <c r="O701" s="3">
        <f>IF(sala[[#This Row],[Estado de la Mesa]]="Ocupada",sala[[#This Row],[Hora de Salida]]-sala[[#This Row],[Hora de Llegada]]+15/(24*60),sala[[#This Row],[Hora de Salida]]-sala[[#This Row],[Hora de Llegada]])</f>
        <v>0.10208333333139308</v>
      </c>
      <c r="P701" s="3">
        <f>SUMIF('cocina'!A:A,sala[[#This Row],[Número de Orden]],'cocina'!H:H)/(24*60)</f>
        <v>5.9722222222222225E-2</v>
      </c>
      <c r="Q701" s="3">
        <f>IF((sala[[#This Row],[Tiempo de Permanencia]]-sala[[#This Row],[Tiempo de Preparación]])&gt;0,sala[[#This Row],[Tiempo de Permanencia]]-sala[[#This Row],[Tiempo de Preparación]],0)</f>
        <v>4.2361111109170853E-2</v>
      </c>
      <c r="R701" s="10">
        <f>IF(sala[[#This Row],[Tiempo de degustación]]&gt;0,1,0)</f>
        <v>1</v>
      </c>
      <c r="S701" s="1" t="str">
        <f>WEEKDAY(sala[[#This Row],[Fecha de Factura]],11)&amp;". "&amp;TEXT(sala[[#This Row],[Fecha de Factura]],"dddd")</f>
        <v>5. viernes</v>
      </c>
      <c r="T701" s="4">
        <f>SUMIF('cocina'!A:A,sala[[#This Row],[Número de Orden]],'cocina'!G:G)</f>
        <v>8</v>
      </c>
      <c r="U701" s="4">
        <f>sala[[#This Row],[Tiempo de Preparación]]*24</f>
        <v>1.4333333333333333</v>
      </c>
      <c r="V701">
        <f>sala[[#This Row],[Cobrada]]*sala[[#This Row],[Monto Total de la Cuenta]]</f>
        <v>234</v>
      </c>
      <c r="W701" s="4">
        <f>sala[[#This Row],[Tiempo de Permanencia]]*24</f>
        <v>2.4499999999534339</v>
      </c>
    </row>
    <row r="702" spans="1:23" x14ac:dyDescent="0.25">
      <c r="A702">
        <v>19</v>
      </c>
      <c r="B702" s="1" t="s">
        <v>572</v>
      </c>
      <c r="C702">
        <v>5</v>
      </c>
      <c r="D702" s="2">
        <v>45023.138888888891</v>
      </c>
      <c r="E702" s="2">
        <v>45023.239583333336</v>
      </c>
      <c r="F702" s="1" t="s">
        <v>32</v>
      </c>
      <c r="G702" s="1" t="s">
        <v>14</v>
      </c>
      <c r="H702" s="1" t="s">
        <v>25</v>
      </c>
      <c r="I702">
        <v>39.83</v>
      </c>
      <c r="J702" s="1" t="s">
        <v>26</v>
      </c>
      <c r="K702">
        <v>701</v>
      </c>
      <c r="L702" s="1" t="s">
        <v>42</v>
      </c>
      <c r="M702" s="1">
        <f>SUMIF('cocina'!A:A,sala[[#This Row],[Número de Orden]],'cocina'!K:K)</f>
        <v>102</v>
      </c>
      <c r="N702" s="2">
        <f>sala[[#This Row],[Hora de Salida]]</f>
        <v>45023.239583333336</v>
      </c>
      <c r="O702" s="3">
        <f>IF(sala[[#This Row],[Estado de la Mesa]]="Ocupada",sala[[#This Row],[Hora de Salida]]-sala[[#This Row],[Hora de Llegada]]+15/(24*60),sala[[#This Row],[Hora de Salida]]-sala[[#This Row],[Hora de Llegada]])</f>
        <v>0.10069444444525288</v>
      </c>
      <c r="P702" s="3">
        <f>SUMIF('cocina'!A:A,sala[[#This Row],[Número de Orden]],'cocina'!H:H)/(24*60)</f>
        <v>6.7361111111111108E-2</v>
      </c>
      <c r="Q702" s="3">
        <f>IF((sala[[#This Row],[Tiempo de Permanencia]]-sala[[#This Row],[Tiempo de Preparación]])&gt;0,sala[[#This Row],[Tiempo de Permanencia]]-sala[[#This Row],[Tiempo de Preparación]],0)</f>
        <v>3.3333333334141776E-2</v>
      </c>
      <c r="R702" s="10">
        <f>IF(sala[[#This Row],[Tiempo de degustación]]&gt;0,1,0)</f>
        <v>1</v>
      </c>
      <c r="S702" s="1" t="str">
        <f>WEEKDAY(sala[[#This Row],[Fecha de Factura]],11)&amp;". "&amp;TEXT(sala[[#This Row],[Fecha de Factura]],"dddd")</f>
        <v>5. viernes</v>
      </c>
      <c r="T702" s="4">
        <f>SUMIF('cocina'!A:A,sala[[#This Row],[Número de Orden]],'cocina'!G:G)</f>
        <v>4</v>
      </c>
      <c r="U702" s="4">
        <f>sala[[#This Row],[Tiempo de Preparación]]*24</f>
        <v>1.6166666666666667</v>
      </c>
      <c r="V702">
        <f>sala[[#This Row],[Cobrada]]*sala[[#This Row],[Monto Total de la Cuenta]]</f>
        <v>102</v>
      </c>
      <c r="W702" s="4">
        <f>sala[[#This Row],[Tiempo de Permanencia]]*24</f>
        <v>2.4166666666860692</v>
      </c>
    </row>
    <row r="703" spans="1:23" x14ac:dyDescent="0.25">
      <c r="A703">
        <v>13</v>
      </c>
      <c r="B703" s="1" t="s">
        <v>573</v>
      </c>
      <c r="C703">
        <v>2</v>
      </c>
      <c r="D703" s="2">
        <v>45023.104166666664</v>
      </c>
      <c r="E703" s="2">
        <v>45023.21875</v>
      </c>
      <c r="F703" s="1" t="s">
        <v>13</v>
      </c>
      <c r="G703" s="1" t="s">
        <v>35</v>
      </c>
      <c r="H703" s="1" t="s">
        <v>25</v>
      </c>
      <c r="I703">
        <v>47.07</v>
      </c>
      <c r="J703" s="1" t="s">
        <v>26</v>
      </c>
      <c r="K703">
        <v>702</v>
      </c>
      <c r="L703" s="1" t="s">
        <v>27</v>
      </c>
      <c r="M703" s="1">
        <f>SUMIF('cocina'!A:A,sala[[#This Row],[Número de Orden]],'cocina'!K:K)</f>
        <v>195</v>
      </c>
      <c r="N703" s="2">
        <f>sala[[#This Row],[Hora de Salida]]</f>
        <v>45023.21875</v>
      </c>
      <c r="O703" s="3">
        <f>IF(sala[[#This Row],[Estado de la Mesa]]="Ocupada",sala[[#This Row],[Hora de Salida]]-sala[[#This Row],[Hora de Llegada]]+15/(24*60),sala[[#This Row],[Hora de Salida]]-sala[[#This Row],[Hora de Llegada]])</f>
        <v>0.11458333333575865</v>
      </c>
      <c r="P703" s="3">
        <f>SUMIF('cocina'!A:A,sala[[#This Row],[Número de Orden]],'cocina'!H:H)/(24*60)</f>
        <v>0.1076388888888889</v>
      </c>
      <c r="Q703" s="3">
        <f>IF((sala[[#This Row],[Tiempo de Permanencia]]-sala[[#This Row],[Tiempo de Preparación]])&gt;0,sala[[#This Row],[Tiempo de Permanencia]]-sala[[#This Row],[Tiempo de Preparación]],0)</f>
        <v>6.9444444468697575E-3</v>
      </c>
      <c r="R703" s="10">
        <f>IF(sala[[#This Row],[Tiempo de degustación]]&gt;0,1,0)</f>
        <v>1</v>
      </c>
      <c r="S703" s="1" t="str">
        <f>WEEKDAY(sala[[#This Row],[Fecha de Factura]],11)&amp;". "&amp;TEXT(sala[[#This Row],[Fecha de Factura]],"dddd")</f>
        <v>5. viernes</v>
      </c>
      <c r="T703" s="4">
        <f>SUMIF('cocina'!A:A,sala[[#This Row],[Número de Orden]],'cocina'!G:G)</f>
        <v>8</v>
      </c>
      <c r="U703" s="4">
        <f>sala[[#This Row],[Tiempo de Preparación]]*24</f>
        <v>2.5833333333333335</v>
      </c>
      <c r="V703">
        <f>sala[[#This Row],[Cobrada]]*sala[[#This Row],[Monto Total de la Cuenta]]</f>
        <v>195</v>
      </c>
      <c r="W703" s="4">
        <f>sala[[#This Row],[Tiempo de Permanencia]]*24</f>
        <v>2.7500000000582077</v>
      </c>
    </row>
    <row r="704" spans="1:23" x14ac:dyDescent="0.25">
      <c r="A704">
        <v>9</v>
      </c>
      <c r="B704" s="1" t="s">
        <v>574</v>
      </c>
      <c r="C704">
        <v>5</v>
      </c>
      <c r="D704" s="2">
        <v>45023.011805555558</v>
      </c>
      <c r="E704" s="2">
        <v>45023.09652777778</v>
      </c>
      <c r="F704" s="1" t="s">
        <v>19</v>
      </c>
      <c r="G704" s="1" t="s">
        <v>14</v>
      </c>
      <c r="H704" s="1" t="s">
        <v>25</v>
      </c>
      <c r="I704">
        <v>22.24</v>
      </c>
      <c r="J704" s="1" t="s">
        <v>38</v>
      </c>
      <c r="K704">
        <v>703</v>
      </c>
      <c r="L704" s="1" t="s">
        <v>39</v>
      </c>
      <c r="M704" s="1">
        <f>SUMIF('cocina'!A:A,sala[[#This Row],[Número de Orden]],'cocina'!K:K)</f>
        <v>63</v>
      </c>
      <c r="N704" s="2">
        <f>sala[[#This Row],[Hora de Salida]]</f>
        <v>45023.09652777778</v>
      </c>
      <c r="O704" s="3">
        <f>IF(sala[[#This Row],[Estado de la Mesa]]="Ocupada",sala[[#This Row],[Hora de Salida]]-sala[[#This Row],[Hora de Llegada]]+15/(24*60),sala[[#This Row],[Hora de Salida]]-sala[[#This Row],[Hora de Llegada]])</f>
        <v>9.5138888888565518E-2</v>
      </c>
      <c r="P704" s="3">
        <f>SUMIF('cocina'!A:A,sala[[#This Row],[Número de Orden]],'cocina'!H:H)/(24*60)</f>
        <v>2.013888888888889E-2</v>
      </c>
      <c r="Q704" s="3">
        <f>IF((sala[[#This Row],[Tiempo de Permanencia]]-sala[[#This Row],[Tiempo de Preparación]])&gt;0,sala[[#This Row],[Tiempo de Permanencia]]-sala[[#This Row],[Tiempo de Preparación]],0)</f>
        <v>7.4999999999676631E-2</v>
      </c>
      <c r="R704" s="10">
        <f>IF(sala[[#This Row],[Tiempo de degustación]]&gt;0,1,0)</f>
        <v>1</v>
      </c>
      <c r="S704" s="1" t="str">
        <f>WEEKDAY(sala[[#This Row],[Fecha de Factura]],11)&amp;". "&amp;TEXT(sala[[#This Row],[Fecha de Factura]],"dddd")</f>
        <v>5. viernes</v>
      </c>
      <c r="T704" s="4">
        <f>SUMIF('cocina'!A:A,sala[[#This Row],[Número de Orden]],'cocina'!G:G)</f>
        <v>3</v>
      </c>
      <c r="U704" s="4">
        <f>sala[[#This Row],[Tiempo de Preparación]]*24</f>
        <v>0.48333333333333339</v>
      </c>
      <c r="V704">
        <f>sala[[#This Row],[Cobrada]]*sala[[#This Row],[Monto Total de la Cuenta]]</f>
        <v>63</v>
      </c>
      <c r="W704" s="4">
        <f>sala[[#This Row],[Tiempo de Permanencia]]*24</f>
        <v>2.2833333333255723</v>
      </c>
    </row>
    <row r="705" spans="1:23" x14ac:dyDescent="0.25">
      <c r="A705">
        <v>13</v>
      </c>
      <c r="B705" s="1" t="s">
        <v>575</v>
      </c>
      <c r="C705">
        <v>6</v>
      </c>
      <c r="D705" s="2">
        <v>45023.069444444445</v>
      </c>
      <c r="E705" s="2">
        <v>45023.186805555553</v>
      </c>
      <c r="F705" s="1" t="s">
        <v>24</v>
      </c>
      <c r="G705" s="1" t="s">
        <v>35</v>
      </c>
      <c r="H705" s="1" t="s">
        <v>25</v>
      </c>
      <c r="I705">
        <v>33.29</v>
      </c>
      <c r="J705" s="1" t="s">
        <v>16</v>
      </c>
      <c r="K705">
        <v>704</v>
      </c>
      <c r="L705" s="1" t="s">
        <v>42</v>
      </c>
      <c r="M705" s="1">
        <f>SUMIF('cocina'!A:A,sala[[#This Row],[Número de Orden]],'cocina'!K:K)</f>
        <v>18</v>
      </c>
      <c r="N705" s="2">
        <f>sala[[#This Row],[Hora de Salida]]</f>
        <v>45023.186805555553</v>
      </c>
      <c r="O705" s="3">
        <f>IF(sala[[#This Row],[Estado de la Mesa]]="Ocupada",sala[[#This Row],[Hora de Salida]]-sala[[#This Row],[Hora de Llegada]]+15/(24*60),sala[[#This Row],[Hora de Salida]]-sala[[#This Row],[Hora de Llegada]])</f>
        <v>0.11736111110803904</v>
      </c>
      <c r="P705" s="3">
        <f>SUMIF('cocina'!A:A,sala[[#This Row],[Número de Orden]],'cocina'!H:H)/(24*60)</f>
        <v>2.6388888888888889E-2</v>
      </c>
      <c r="Q705" s="3">
        <f>IF((sala[[#This Row],[Tiempo de Permanencia]]-sala[[#This Row],[Tiempo de Preparación]])&gt;0,sala[[#This Row],[Tiempo de Permanencia]]-sala[[#This Row],[Tiempo de Preparación]],0)</f>
        <v>9.0972222219150148E-2</v>
      </c>
      <c r="R705" s="10">
        <f>IF(sala[[#This Row],[Tiempo de degustación]]&gt;0,1,0)</f>
        <v>1</v>
      </c>
      <c r="S705" s="1" t="str">
        <f>WEEKDAY(sala[[#This Row],[Fecha de Factura]],11)&amp;". "&amp;TEXT(sala[[#This Row],[Fecha de Factura]],"dddd")</f>
        <v>5. viernes</v>
      </c>
      <c r="T705" s="4">
        <f>SUMIF('cocina'!A:A,sala[[#This Row],[Número de Orden]],'cocina'!G:G)</f>
        <v>1</v>
      </c>
      <c r="U705" s="4">
        <f>sala[[#This Row],[Tiempo de Preparación]]*24</f>
        <v>0.6333333333333333</v>
      </c>
      <c r="V705">
        <f>sala[[#This Row],[Cobrada]]*sala[[#This Row],[Monto Total de la Cuenta]]</f>
        <v>18</v>
      </c>
      <c r="W705" s="4">
        <f>sala[[#This Row],[Tiempo de Permanencia]]*24</f>
        <v>2.816666666592937</v>
      </c>
    </row>
    <row r="706" spans="1:23" x14ac:dyDescent="0.25">
      <c r="A706">
        <v>12</v>
      </c>
      <c r="B706" s="1" t="s">
        <v>511</v>
      </c>
      <c r="C706">
        <v>3</v>
      </c>
      <c r="D706" s="2">
        <v>45023.074999999997</v>
      </c>
      <c r="E706" s="2">
        <v>45023.120138888888</v>
      </c>
      <c r="F706" s="1" t="s">
        <v>24</v>
      </c>
      <c r="G706" s="1" t="s">
        <v>14</v>
      </c>
      <c r="H706" s="1" t="s">
        <v>25</v>
      </c>
      <c r="I706">
        <v>43.07</v>
      </c>
      <c r="J706" s="1" t="s">
        <v>26</v>
      </c>
      <c r="K706">
        <v>705</v>
      </c>
      <c r="L706" s="1" t="s">
        <v>39</v>
      </c>
      <c r="M706" s="1">
        <f>SUMIF('cocina'!A:A,sala[[#This Row],[Número de Orden]],'cocina'!K:K)</f>
        <v>112</v>
      </c>
      <c r="N706" s="2">
        <f>sala[[#This Row],[Hora de Salida]]</f>
        <v>45023.120138888888</v>
      </c>
      <c r="O706" s="3">
        <f>IF(sala[[#This Row],[Estado de la Mesa]]="Ocupada",sala[[#This Row],[Hora de Salida]]-sala[[#This Row],[Hora de Llegada]]+15/(24*60),sala[[#This Row],[Hora de Salida]]-sala[[#This Row],[Hora de Llegada]])</f>
        <v>4.5138888890505768E-2</v>
      </c>
      <c r="P706" s="3">
        <f>SUMIF('cocina'!A:A,sala[[#This Row],[Número de Orden]],'cocina'!H:H)/(24*60)</f>
        <v>2.2916666666666665E-2</v>
      </c>
      <c r="Q706" s="3">
        <f>IF((sala[[#This Row],[Tiempo de Permanencia]]-sala[[#This Row],[Tiempo de Preparación]])&gt;0,sala[[#This Row],[Tiempo de Permanencia]]-sala[[#This Row],[Tiempo de Preparación]],0)</f>
        <v>2.2222222223839103E-2</v>
      </c>
      <c r="R706" s="10">
        <f>IF(sala[[#This Row],[Tiempo de degustación]]&gt;0,1,0)</f>
        <v>1</v>
      </c>
      <c r="S706" s="1" t="str">
        <f>WEEKDAY(sala[[#This Row],[Fecha de Factura]],11)&amp;". "&amp;TEXT(sala[[#This Row],[Fecha de Factura]],"dddd")</f>
        <v>5. viernes</v>
      </c>
      <c r="T706" s="4">
        <f>SUMIF('cocina'!A:A,sala[[#This Row],[Número de Orden]],'cocina'!G:G)</f>
        <v>5</v>
      </c>
      <c r="U706" s="4">
        <f>sala[[#This Row],[Tiempo de Preparación]]*24</f>
        <v>0.54999999999999993</v>
      </c>
      <c r="V706">
        <f>sala[[#This Row],[Cobrada]]*sala[[#This Row],[Monto Total de la Cuenta]]</f>
        <v>112</v>
      </c>
      <c r="W706" s="4">
        <f>sala[[#This Row],[Tiempo de Permanencia]]*24</f>
        <v>1.0833333333721384</v>
      </c>
    </row>
    <row r="707" spans="1:23" x14ac:dyDescent="0.25">
      <c r="A707">
        <v>20</v>
      </c>
      <c r="B707" s="1" t="s">
        <v>576</v>
      </c>
      <c r="C707">
        <v>6</v>
      </c>
      <c r="D707" s="2">
        <v>45023.051388888889</v>
      </c>
      <c r="E707" s="2">
        <v>45023.20416666667</v>
      </c>
      <c r="F707" s="1" t="s">
        <v>19</v>
      </c>
      <c r="G707" s="1" t="s">
        <v>14</v>
      </c>
      <c r="H707" s="1" t="s">
        <v>25</v>
      </c>
      <c r="I707">
        <v>44.45</v>
      </c>
      <c r="J707" s="1" t="s">
        <v>38</v>
      </c>
      <c r="K707">
        <v>706</v>
      </c>
      <c r="L707" s="1" t="s">
        <v>69</v>
      </c>
      <c r="M707" s="1">
        <f>SUMIF('cocina'!A:A,sala[[#This Row],[Número de Orden]],'cocina'!K:K)</f>
        <v>54</v>
      </c>
      <c r="N707" s="2">
        <f>sala[[#This Row],[Hora de Salida]]</f>
        <v>45023.20416666667</v>
      </c>
      <c r="O707" s="3">
        <f>IF(sala[[#This Row],[Estado de la Mesa]]="Ocupada",sala[[#This Row],[Hora de Salida]]-sala[[#This Row],[Hora de Llegada]]+15/(24*60),sala[[#This Row],[Hora de Salida]]-sala[[#This Row],[Hora de Llegada]])</f>
        <v>0.16319444444767819</v>
      </c>
      <c r="P707" s="3">
        <f>SUMIF('cocina'!A:A,sala[[#This Row],[Número de Orden]],'cocina'!H:H)/(24*60)</f>
        <v>2.2916666666666665E-2</v>
      </c>
      <c r="Q707" s="3">
        <f>IF((sala[[#This Row],[Tiempo de Permanencia]]-sala[[#This Row],[Tiempo de Preparación]])&gt;0,sala[[#This Row],[Tiempo de Permanencia]]-sala[[#This Row],[Tiempo de Preparación]],0)</f>
        <v>0.14027777778101153</v>
      </c>
      <c r="R707" s="10">
        <f>IF(sala[[#This Row],[Tiempo de degustación]]&gt;0,1,0)</f>
        <v>1</v>
      </c>
      <c r="S707" s="1" t="str">
        <f>WEEKDAY(sala[[#This Row],[Fecha de Factura]],11)&amp;". "&amp;TEXT(sala[[#This Row],[Fecha de Factura]],"dddd")</f>
        <v>5. viernes</v>
      </c>
      <c r="T707" s="4">
        <f>SUMIF('cocina'!A:A,sala[[#This Row],[Número de Orden]],'cocina'!G:G)</f>
        <v>3</v>
      </c>
      <c r="U707" s="4">
        <f>sala[[#This Row],[Tiempo de Preparación]]*24</f>
        <v>0.54999999999999993</v>
      </c>
      <c r="V707">
        <f>sala[[#This Row],[Cobrada]]*sala[[#This Row],[Monto Total de la Cuenta]]</f>
        <v>54</v>
      </c>
      <c r="W707" s="4">
        <f>sala[[#This Row],[Tiempo de Permanencia]]*24</f>
        <v>3.9166666667442769</v>
      </c>
    </row>
    <row r="708" spans="1:23" x14ac:dyDescent="0.25">
      <c r="A708">
        <v>15</v>
      </c>
      <c r="B708" s="1" t="s">
        <v>577</v>
      </c>
      <c r="C708">
        <v>1</v>
      </c>
      <c r="D708" s="2">
        <v>45023.128472222219</v>
      </c>
      <c r="E708" s="2">
        <v>45023.224305555559</v>
      </c>
      <c r="F708" s="1" t="s">
        <v>24</v>
      </c>
      <c r="G708" s="1" t="s">
        <v>20</v>
      </c>
      <c r="H708" s="1" t="s">
        <v>25</v>
      </c>
      <c r="I708">
        <v>40.39</v>
      </c>
      <c r="J708" s="1" t="s">
        <v>16</v>
      </c>
      <c r="K708">
        <v>707</v>
      </c>
      <c r="L708" s="1" t="s">
        <v>44</v>
      </c>
      <c r="M708" s="1">
        <f>SUMIF('cocina'!A:A,sala[[#This Row],[Número de Orden]],'cocina'!K:K)</f>
        <v>185</v>
      </c>
      <c r="N708" s="2">
        <f>sala[[#This Row],[Hora de Salida]]</f>
        <v>45023.224305555559</v>
      </c>
      <c r="O708" s="3">
        <f>IF(sala[[#This Row],[Estado de la Mesa]]="Ocupada",sala[[#This Row],[Hora de Salida]]-sala[[#This Row],[Hora de Llegada]]+15/(24*60),sala[[#This Row],[Hora de Salida]]-sala[[#This Row],[Hora de Llegada]])</f>
        <v>9.5833333340124227E-2</v>
      </c>
      <c r="P708" s="3">
        <f>SUMIF('cocina'!A:A,sala[[#This Row],[Número de Orden]],'cocina'!H:H)/(24*60)</f>
        <v>9.5138888888888884E-2</v>
      </c>
      <c r="Q708" s="3">
        <f>IF((sala[[#This Row],[Tiempo de Permanencia]]-sala[[#This Row],[Tiempo de Preparación]])&gt;0,sala[[#This Row],[Tiempo de Permanencia]]-sala[[#This Row],[Tiempo de Preparación]],0)</f>
        <v>6.9444445123534315E-4</v>
      </c>
      <c r="R708" s="10">
        <f>IF(sala[[#This Row],[Tiempo de degustación]]&gt;0,1,0)</f>
        <v>1</v>
      </c>
      <c r="S708" s="1" t="str">
        <f>WEEKDAY(sala[[#This Row],[Fecha de Factura]],11)&amp;". "&amp;TEXT(sala[[#This Row],[Fecha de Factura]],"dddd")</f>
        <v>5. viernes</v>
      </c>
      <c r="T708" s="4">
        <f>SUMIF('cocina'!A:A,sala[[#This Row],[Número de Orden]],'cocina'!G:G)</f>
        <v>6</v>
      </c>
      <c r="U708" s="4">
        <f>sala[[#This Row],[Tiempo de Preparación]]*24</f>
        <v>2.2833333333333332</v>
      </c>
      <c r="V708">
        <f>sala[[#This Row],[Cobrada]]*sala[[#This Row],[Monto Total de la Cuenta]]</f>
        <v>185</v>
      </c>
      <c r="W708" s="4">
        <f>sala[[#This Row],[Tiempo de Permanencia]]*24</f>
        <v>2.3000000001629815</v>
      </c>
    </row>
    <row r="709" spans="1:23" x14ac:dyDescent="0.25">
      <c r="A709">
        <v>5</v>
      </c>
      <c r="B709" s="1" t="s">
        <v>578</v>
      </c>
      <c r="C709">
        <v>2</v>
      </c>
      <c r="D709" s="2">
        <v>45023.15</v>
      </c>
      <c r="E709" s="2">
        <v>45023.308333333334</v>
      </c>
      <c r="F709" s="1" t="s">
        <v>13</v>
      </c>
      <c r="G709" s="1" t="s">
        <v>35</v>
      </c>
      <c r="H709" s="1" t="s">
        <v>25</v>
      </c>
      <c r="I709">
        <v>41.8</v>
      </c>
      <c r="J709" s="1" t="s">
        <v>38</v>
      </c>
      <c r="K709">
        <v>708</v>
      </c>
      <c r="L709" s="1" t="s">
        <v>17</v>
      </c>
      <c r="M709" s="1">
        <f>SUMIF('cocina'!A:A,sala[[#This Row],[Número de Orden]],'cocina'!K:K)</f>
        <v>54</v>
      </c>
      <c r="N709" s="2">
        <f>sala[[#This Row],[Hora de Salida]]</f>
        <v>45023.308333333334</v>
      </c>
      <c r="O709" s="3">
        <f>IF(sala[[#This Row],[Estado de la Mesa]]="Ocupada",sala[[#This Row],[Hora de Salida]]-sala[[#This Row],[Hora de Llegada]]+15/(24*60),sala[[#This Row],[Hora de Salida]]-sala[[#This Row],[Hora de Llegada]])</f>
        <v>0.16874999999951493</v>
      </c>
      <c r="P709" s="3">
        <f>SUMIF('cocina'!A:A,sala[[#This Row],[Número de Orden]],'cocina'!H:H)/(24*60)</f>
        <v>1.6666666666666666E-2</v>
      </c>
      <c r="Q709" s="3">
        <f>IF((sala[[#This Row],[Tiempo de Permanencia]]-sala[[#This Row],[Tiempo de Preparación]])&gt;0,sala[[#This Row],[Tiempo de Permanencia]]-sala[[#This Row],[Tiempo de Preparación]],0)</f>
        <v>0.15208333333284826</v>
      </c>
      <c r="R709" s="10">
        <f>IF(sala[[#This Row],[Tiempo de degustación]]&gt;0,1,0)</f>
        <v>1</v>
      </c>
      <c r="S709" s="1" t="str">
        <f>WEEKDAY(sala[[#This Row],[Fecha de Factura]],11)&amp;". "&amp;TEXT(sala[[#This Row],[Fecha de Factura]],"dddd")</f>
        <v>5. viernes</v>
      </c>
      <c r="T709" s="4">
        <f>SUMIF('cocina'!A:A,sala[[#This Row],[Número de Orden]],'cocina'!G:G)</f>
        <v>2</v>
      </c>
      <c r="U709" s="4">
        <f>sala[[#This Row],[Tiempo de Preparación]]*24</f>
        <v>0.4</v>
      </c>
      <c r="V709">
        <f>sala[[#This Row],[Cobrada]]*sala[[#This Row],[Monto Total de la Cuenta]]</f>
        <v>54</v>
      </c>
      <c r="W709" s="4">
        <f>sala[[#This Row],[Tiempo de Permanencia]]*24</f>
        <v>4.0499999999883585</v>
      </c>
    </row>
    <row r="710" spans="1:23" x14ac:dyDescent="0.25">
      <c r="A710">
        <v>8</v>
      </c>
      <c r="B710" s="1" t="s">
        <v>514</v>
      </c>
      <c r="C710">
        <v>4</v>
      </c>
      <c r="D710" s="2">
        <v>45023.079861111109</v>
      </c>
      <c r="E710" s="2">
        <v>45023.152777777781</v>
      </c>
      <c r="F710" s="1" t="s">
        <v>24</v>
      </c>
      <c r="G710" s="1" t="s">
        <v>14</v>
      </c>
      <c r="H710" s="1" t="s">
        <v>21</v>
      </c>
      <c r="I710">
        <v>26.15</v>
      </c>
      <c r="J710" s="1" t="s">
        <v>38</v>
      </c>
      <c r="K710">
        <v>709</v>
      </c>
      <c r="L710" s="1" t="s">
        <v>54</v>
      </c>
      <c r="M710" s="1">
        <f>SUMIF('cocina'!A:A,sala[[#This Row],[Número de Orden]],'cocina'!K:K)</f>
        <v>193</v>
      </c>
      <c r="N710" s="2">
        <f>sala[[#This Row],[Hora de Salida]]</f>
        <v>45023.152777777781</v>
      </c>
      <c r="O710" s="3">
        <f>IF(sala[[#This Row],[Estado de la Mesa]]="Ocupada",sala[[#This Row],[Hora de Salida]]-sala[[#This Row],[Hora de Llegada]]+15/(24*60),sala[[#This Row],[Hora de Salida]]-sala[[#This Row],[Hora de Llegada]])</f>
        <v>8.3333333338183976E-2</v>
      </c>
      <c r="P710" s="3">
        <f>SUMIF('cocina'!A:A,sala[[#This Row],[Número de Orden]],'cocina'!H:H)/(24*60)</f>
        <v>6.805555555555555E-2</v>
      </c>
      <c r="Q710" s="3">
        <f>IF((sala[[#This Row],[Tiempo de Permanencia]]-sala[[#This Row],[Tiempo de Preparación]])&gt;0,sala[[#This Row],[Tiempo de Permanencia]]-sala[[#This Row],[Tiempo de Preparación]],0)</f>
        <v>1.5277777782628427E-2</v>
      </c>
      <c r="R710" s="10">
        <f>IF(sala[[#This Row],[Tiempo de degustación]]&gt;0,1,0)</f>
        <v>1</v>
      </c>
      <c r="S710" s="1" t="str">
        <f>WEEKDAY(sala[[#This Row],[Fecha de Factura]],11)&amp;". "&amp;TEXT(sala[[#This Row],[Fecha de Factura]],"dddd")</f>
        <v>5. viernes</v>
      </c>
      <c r="T710" s="4">
        <f>SUMIF('cocina'!A:A,sala[[#This Row],[Número de Orden]],'cocina'!G:G)</f>
        <v>7</v>
      </c>
      <c r="U710" s="4">
        <f>sala[[#This Row],[Tiempo de Preparación]]*24</f>
        <v>1.6333333333333333</v>
      </c>
      <c r="V710">
        <f>sala[[#This Row],[Cobrada]]*sala[[#This Row],[Monto Total de la Cuenta]]</f>
        <v>193</v>
      </c>
      <c r="W710" s="4">
        <f>sala[[#This Row],[Tiempo de Permanencia]]*24</f>
        <v>2.0000000001164153</v>
      </c>
    </row>
    <row r="711" spans="1:23" x14ac:dyDescent="0.25">
      <c r="A711">
        <v>18</v>
      </c>
      <c r="B711" s="1" t="s">
        <v>579</v>
      </c>
      <c r="C711">
        <v>1</v>
      </c>
      <c r="D711" s="2">
        <v>45023.102777777778</v>
      </c>
      <c r="E711" s="2">
        <v>45023.151388888888</v>
      </c>
      <c r="F711" s="1" t="s">
        <v>29</v>
      </c>
      <c r="G711" s="1" t="s">
        <v>14</v>
      </c>
      <c r="H711" s="1" t="s">
        <v>25</v>
      </c>
      <c r="I711">
        <v>28.43</v>
      </c>
      <c r="J711" s="1" t="s">
        <v>38</v>
      </c>
      <c r="K711">
        <v>710</v>
      </c>
      <c r="L711" s="1" t="s">
        <v>17</v>
      </c>
      <c r="M711" s="1">
        <f>SUMIF('cocina'!A:A,sala[[#This Row],[Número de Orden]],'cocina'!K:K)</f>
        <v>138</v>
      </c>
      <c r="N711" s="2">
        <f>sala[[#This Row],[Hora de Salida]]</f>
        <v>45023.151388888888</v>
      </c>
      <c r="O711" s="3">
        <f>IF(sala[[#This Row],[Estado de la Mesa]]="Ocupada",sala[[#This Row],[Hora de Salida]]-sala[[#This Row],[Hora de Llegada]]+15/(24*60),sala[[#This Row],[Hora de Salida]]-sala[[#This Row],[Hora de Llegada]])</f>
        <v>5.9027777776160896E-2</v>
      </c>
      <c r="P711" s="3">
        <f>SUMIF('cocina'!A:A,sala[[#This Row],[Número de Orden]],'cocina'!H:H)/(24*60)</f>
        <v>9.7222222222222224E-2</v>
      </c>
      <c r="Q711" s="3">
        <f>IF((sala[[#This Row],[Tiempo de Permanencia]]-sala[[#This Row],[Tiempo de Preparación]])&gt;0,sala[[#This Row],[Tiempo de Permanencia]]-sala[[#This Row],[Tiempo de Preparación]],0)</f>
        <v>0</v>
      </c>
      <c r="R711" s="10">
        <f>IF(sala[[#This Row],[Tiempo de degustación]]&gt;0,1,0)</f>
        <v>0</v>
      </c>
      <c r="S711" s="1" t="str">
        <f>WEEKDAY(sala[[#This Row],[Fecha de Factura]],11)&amp;". "&amp;TEXT(sala[[#This Row],[Fecha de Factura]],"dddd")</f>
        <v>5. viernes</v>
      </c>
      <c r="T711" s="4">
        <f>SUMIF('cocina'!A:A,sala[[#This Row],[Número de Orden]],'cocina'!G:G)</f>
        <v>7</v>
      </c>
      <c r="U711" s="4">
        <f>sala[[#This Row],[Tiempo de Preparación]]*24</f>
        <v>2.3333333333333335</v>
      </c>
      <c r="V711">
        <f>sala[[#This Row],[Cobrada]]*sala[[#This Row],[Monto Total de la Cuenta]]</f>
        <v>0</v>
      </c>
      <c r="W711" s="4">
        <f>sala[[#This Row],[Tiempo de Permanencia]]*24</f>
        <v>1.4166666666278616</v>
      </c>
    </row>
    <row r="712" spans="1:23" x14ac:dyDescent="0.25">
      <c r="A712">
        <v>20</v>
      </c>
      <c r="B712" s="1" t="s">
        <v>73</v>
      </c>
      <c r="C712">
        <v>6</v>
      </c>
      <c r="D712" s="2">
        <v>45023.07708333333</v>
      </c>
      <c r="E712" s="2">
        <v>45023.220833333333</v>
      </c>
      <c r="F712" s="1" t="s">
        <v>19</v>
      </c>
      <c r="G712" s="1" t="s">
        <v>14</v>
      </c>
      <c r="H712" s="1" t="s">
        <v>15</v>
      </c>
      <c r="I712">
        <v>49.74</v>
      </c>
      <c r="J712" s="1" t="s">
        <v>38</v>
      </c>
      <c r="K712">
        <v>711</v>
      </c>
      <c r="L712" s="1" t="s">
        <v>44</v>
      </c>
      <c r="M712" s="1">
        <f>SUMIF('cocina'!A:A,sala[[#This Row],[Número de Orden]],'cocina'!K:K)</f>
        <v>166</v>
      </c>
      <c r="N712" s="2">
        <f>sala[[#This Row],[Hora de Salida]]</f>
        <v>45023.220833333333</v>
      </c>
      <c r="O712" s="3">
        <f>IF(sala[[#This Row],[Estado de la Mesa]]="Ocupada",sala[[#This Row],[Hora de Salida]]-sala[[#This Row],[Hora de Llegada]]+15/(24*60),sala[[#This Row],[Hora de Salida]]-sala[[#This Row],[Hora de Llegada]])</f>
        <v>0.15416666666957704</v>
      </c>
      <c r="P712" s="3">
        <f>SUMIF('cocina'!A:A,sala[[#This Row],[Número de Orden]],'cocina'!H:H)/(24*60)</f>
        <v>4.0972222222222222E-2</v>
      </c>
      <c r="Q712" s="3">
        <f>IF((sala[[#This Row],[Tiempo de Permanencia]]-sala[[#This Row],[Tiempo de Preparación]])&gt;0,sala[[#This Row],[Tiempo de Permanencia]]-sala[[#This Row],[Tiempo de Preparación]],0)</f>
        <v>0.11319444444735483</v>
      </c>
      <c r="R712" s="10">
        <f>IF(sala[[#This Row],[Tiempo de degustación]]&gt;0,1,0)</f>
        <v>1</v>
      </c>
      <c r="S712" s="1" t="str">
        <f>WEEKDAY(sala[[#This Row],[Fecha de Factura]],11)&amp;". "&amp;TEXT(sala[[#This Row],[Fecha de Factura]],"dddd")</f>
        <v>5. viernes</v>
      </c>
      <c r="T712" s="4">
        <f>SUMIF('cocina'!A:A,sala[[#This Row],[Número de Orden]],'cocina'!G:G)</f>
        <v>5</v>
      </c>
      <c r="U712" s="4">
        <f>sala[[#This Row],[Tiempo de Preparación]]*24</f>
        <v>0.98333333333333339</v>
      </c>
      <c r="V712">
        <f>sala[[#This Row],[Cobrada]]*sala[[#This Row],[Monto Total de la Cuenta]]</f>
        <v>166</v>
      </c>
      <c r="W712" s="4">
        <f>sala[[#This Row],[Tiempo de Permanencia]]*24</f>
        <v>3.7000000000698492</v>
      </c>
    </row>
    <row r="713" spans="1:23" x14ac:dyDescent="0.25">
      <c r="A713">
        <v>10</v>
      </c>
      <c r="B713" s="1" t="s">
        <v>580</v>
      </c>
      <c r="C713">
        <v>5</v>
      </c>
      <c r="D713" s="2">
        <v>45023.004166666666</v>
      </c>
      <c r="E713" s="2">
        <v>45023.102083333331</v>
      </c>
      <c r="F713" s="1" t="s">
        <v>24</v>
      </c>
      <c r="G713" s="1" t="s">
        <v>20</v>
      </c>
      <c r="H713" s="1" t="s">
        <v>21</v>
      </c>
      <c r="I713">
        <v>42.21</v>
      </c>
      <c r="J713" s="1" t="s">
        <v>16</v>
      </c>
      <c r="K713">
        <v>712</v>
      </c>
      <c r="L713" s="1" t="s">
        <v>33</v>
      </c>
      <c r="M713" s="1">
        <f>SUMIF('cocina'!A:A,sala[[#This Row],[Número de Orden]],'cocina'!K:K)</f>
        <v>48</v>
      </c>
      <c r="N713" s="2">
        <f>sala[[#This Row],[Hora de Salida]]</f>
        <v>45023.102083333331</v>
      </c>
      <c r="O713" s="3">
        <f>IF(sala[[#This Row],[Estado de la Mesa]]="Ocupada",sala[[#This Row],[Hora de Salida]]-sala[[#This Row],[Hora de Llegada]]+15/(24*60),sala[[#This Row],[Hora de Salida]]-sala[[#This Row],[Hora de Llegada]])</f>
        <v>9.7916666665696539E-2</v>
      </c>
      <c r="P713" s="3">
        <f>SUMIF('cocina'!A:A,sala[[#This Row],[Número de Orden]],'cocina'!H:H)/(24*60)</f>
        <v>3.4027777777777775E-2</v>
      </c>
      <c r="Q713" s="3">
        <f>IF((sala[[#This Row],[Tiempo de Permanencia]]-sala[[#This Row],[Tiempo de Preparación]])&gt;0,sala[[#This Row],[Tiempo de Permanencia]]-sala[[#This Row],[Tiempo de Preparación]],0)</f>
        <v>6.3888888887918771E-2</v>
      </c>
      <c r="R713" s="10">
        <f>IF(sala[[#This Row],[Tiempo de degustación]]&gt;0,1,0)</f>
        <v>1</v>
      </c>
      <c r="S713" s="1" t="str">
        <f>WEEKDAY(sala[[#This Row],[Fecha de Factura]],11)&amp;". "&amp;TEXT(sala[[#This Row],[Fecha de Factura]],"dddd")</f>
        <v>5. viernes</v>
      </c>
      <c r="T713" s="4">
        <f>SUMIF('cocina'!A:A,sala[[#This Row],[Número de Orden]],'cocina'!G:G)</f>
        <v>2</v>
      </c>
      <c r="U713" s="4">
        <f>sala[[#This Row],[Tiempo de Preparación]]*24</f>
        <v>0.81666666666666665</v>
      </c>
      <c r="V713">
        <f>sala[[#This Row],[Cobrada]]*sala[[#This Row],[Monto Total de la Cuenta]]</f>
        <v>48</v>
      </c>
      <c r="W713" s="4">
        <f>sala[[#This Row],[Tiempo de Permanencia]]*24</f>
        <v>2.3499999999767169</v>
      </c>
    </row>
    <row r="714" spans="1:23" x14ac:dyDescent="0.25">
      <c r="A714">
        <v>6</v>
      </c>
      <c r="B714" s="1" t="s">
        <v>581</v>
      </c>
      <c r="C714">
        <v>4</v>
      </c>
      <c r="D714" s="2">
        <v>45023.010416666664</v>
      </c>
      <c r="E714" s="2">
        <v>45023.119444444441</v>
      </c>
      <c r="F714" s="1" t="s">
        <v>19</v>
      </c>
      <c r="G714" s="1" t="s">
        <v>35</v>
      </c>
      <c r="H714" s="1" t="s">
        <v>25</v>
      </c>
      <c r="I714">
        <v>35.11</v>
      </c>
      <c r="J714" s="1" t="s">
        <v>26</v>
      </c>
      <c r="K714">
        <v>713</v>
      </c>
      <c r="L714" s="1" t="s">
        <v>44</v>
      </c>
      <c r="M714" s="1">
        <f>SUMIF('cocina'!A:A,sala[[#This Row],[Número de Orden]],'cocina'!K:K)</f>
        <v>360</v>
      </c>
      <c r="N714" s="2">
        <f>sala[[#This Row],[Hora de Salida]]</f>
        <v>45023.119444444441</v>
      </c>
      <c r="O714" s="3">
        <f>IF(sala[[#This Row],[Estado de la Mesa]]="Ocupada",sala[[#This Row],[Hora de Salida]]-sala[[#This Row],[Hora de Llegada]]+15/(24*60),sala[[#This Row],[Hora de Salida]]-sala[[#This Row],[Hora de Llegada]])</f>
        <v>0.10902777777664596</v>
      </c>
      <c r="P714" s="3">
        <f>SUMIF('cocina'!A:A,sala[[#This Row],[Número de Orden]],'cocina'!H:H)/(24*60)</f>
        <v>8.6805555555555552E-2</v>
      </c>
      <c r="Q714" s="3">
        <f>IF((sala[[#This Row],[Tiempo de Permanencia]]-sala[[#This Row],[Tiempo de Preparación]])&gt;0,sala[[#This Row],[Tiempo de Permanencia]]-sala[[#This Row],[Tiempo de Preparación]],0)</f>
        <v>2.222222222109041E-2</v>
      </c>
      <c r="R714" s="10">
        <f>IF(sala[[#This Row],[Tiempo de degustación]]&gt;0,1,0)</f>
        <v>1</v>
      </c>
      <c r="S714" s="1" t="str">
        <f>WEEKDAY(sala[[#This Row],[Fecha de Factura]],11)&amp;". "&amp;TEXT(sala[[#This Row],[Fecha de Factura]],"dddd")</f>
        <v>5. viernes</v>
      </c>
      <c r="T714" s="4">
        <f>SUMIF('cocina'!A:A,sala[[#This Row],[Número de Orden]],'cocina'!G:G)</f>
        <v>12</v>
      </c>
      <c r="U714" s="4">
        <f>sala[[#This Row],[Tiempo de Preparación]]*24</f>
        <v>2.083333333333333</v>
      </c>
      <c r="V714">
        <f>sala[[#This Row],[Cobrada]]*sala[[#This Row],[Monto Total de la Cuenta]]</f>
        <v>360</v>
      </c>
      <c r="W714" s="4">
        <f>sala[[#This Row],[Tiempo de Permanencia]]*24</f>
        <v>2.6166666666395031</v>
      </c>
    </row>
    <row r="715" spans="1:23" x14ac:dyDescent="0.25">
      <c r="A715">
        <v>19</v>
      </c>
      <c r="B715" s="1" t="s">
        <v>294</v>
      </c>
      <c r="C715">
        <v>2</v>
      </c>
      <c r="D715" s="2">
        <v>45023.097916666666</v>
      </c>
      <c r="E715" s="2">
        <v>45023.170138888891</v>
      </c>
      <c r="F715" s="1" t="s">
        <v>29</v>
      </c>
      <c r="G715" s="1" t="s">
        <v>14</v>
      </c>
      <c r="H715" s="1" t="s">
        <v>25</v>
      </c>
      <c r="I715">
        <v>10.69</v>
      </c>
      <c r="J715" s="1" t="s">
        <v>26</v>
      </c>
      <c r="K715">
        <v>714</v>
      </c>
      <c r="L715" s="1" t="s">
        <v>22</v>
      </c>
      <c r="M715" s="1">
        <f>SUMIF('cocina'!A:A,sala[[#This Row],[Número de Orden]],'cocina'!K:K)</f>
        <v>225</v>
      </c>
      <c r="N715" s="2">
        <f>sala[[#This Row],[Hora de Salida]]</f>
        <v>45023.170138888891</v>
      </c>
      <c r="O715" s="3">
        <f>IF(sala[[#This Row],[Estado de la Mesa]]="Ocupada",sala[[#This Row],[Hora de Salida]]-sala[[#This Row],[Hora de Llegada]]+15/(24*60),sala[[#This Row],[Hora de Salida]]-sala[[#This Row],[Hora de Llegada]])</f>
        <v>7.2222222224809229E-2</v>
      </c>
      <c r="P715" s="3">
        <f>SUMIF('cocina'!A:A,sala[[#This Row],[Número de Orden]],'cocina'!H:H)/(24*60)</f>
        <v>4.3749999999999997E-2</v>
      </c>
      <c r="Q715" s="3">
        <f>IF((sala[[#This Row],[Tiempo de Permanencia]]-sala[[#This Row],[Tiempo de Preparación]])&gt;0,sala[[#This Row],[Tiempo de Permanencia]]-sala[[#This Row],[Tiempo de Preparación]],0)</f>
        <v>2.8472222224809232E-2</v>
      </c>
      <c r="R715" s="10">
        <f>IF(sala[[#This Row],[Tiempo de degustación]]&gt;0,1,0)</f>
        <v>1</v>
      </c>
      <c r="S715" s="1" t="str">
        <f>WEEKDAY(sala[[#This Row],[Fecha de Factura]],11)&amp;". "&amp;TEXT(sala[[#This Row],[Fecha de Factura]],"dddd")</f>
        <v>5. viernes</v>
      </c>
      <c r="T715" s="4">
        <f>SUMIF('cocina'!A:A,sala[[#This Row],[Número de Orden]],'cocina'!G:G)</f>
        <v>7</v>
      </c>
      <c r="U715" s="4">
        <f>sala[[#This Row],[Tiempo de Preparación]]*24</f>
        <v>1.0499999999999998</v>
      </c>
      <c r="V715">
        <f>sala[[#This Row],[Cobrada]]*sala[[#This Row],[Monto Total de la Cuenta]]</f>
        <v>225</v>
      </c>
      <c r="W715" s="4">
        <f>sala[[#This Row],[Tiempo de Permanencia]]*24</f>
        <v>1.7333333333954215</v>
      </c>
    </row>
    <row r="716" spans="1:23" x14ac:dyDescent="0.25">
      <c r="A716">
        <v>12</v>
      </c>
      <c r="B716" s="1" t="s">
        <v>582</v>
      </c>
      <c r="C716">
        <v>6</v>
      </c>
      <c r="D716" s="2">
        <v>45023.072916666664</v>
      </c>
      <c r="E716" s="2">
        <v>45023.177083333336</v>
      </c>
      <c r="F716" s="1" t="s">
        <v>13</v>
      </c>
      <c r="G716" s="1" t="s">
        <v>14</v>
      </c>
      <c r="H716" s="1" t="s">
        <v>15</v>
      </c>
      <c r="I716">
        <v>39.909999999999997</v>
      </c>
      <c r="J716" s="1" t="s">
        <v>38</v>
      </c>
      <c r="K716">
        <v>715</v>
      </c>
      <c r="L716" s="1" t="s">
        <v>33</v>
      </c>
      <c r="M716" s="1">
        <f>SUMIF('cocina'!A:A,sala[[#This Row],[Número de Orden]],'cocina'!K:K)</f>
        <v>246</v>
      </c>
      <c r="N716" s="2">
        <f>sala[[#This Row],[Hora de Salida]]</f>
        <v>45023.177083333336</v>
      </c>
      <c r="O716" s="3">
        <f>IF(sala[[#This Row],[Estado de la Mesa]]="Ocupada",sala[[#This Row],[Hora de Salida]]-sala[[#This Row],[Hora de Llegada]]+15/(24*60),sala[[#This Row],[Hora de Salida]]-sala[[#This Row],[Hora de Llegada]])</f>
        <v>0.11458333333818398</v>
      </c>
      <c r="P716" s="3">
        <f>SUMIF('cocina'!A:A,sala[[#This Row],[Número de Orden]],'cocina'!H:H)/(24*60)</f>
        <v>9.4444444444444442E-2</v>
      </c>
      <c r="Q716" s="3">
        <f>IF((sala[[#This Row],[Tiempo de Permanencia]]-sala[[#This Row],[Tiempo de Preparación]])&gt;0,sala[[#This Row],[Tiempo de Permanencia]]-sala[[#This Row],[Tiempo de Preparación]],0)</f>
        <v>2.0138888893739534E-2</v>
      </c>
      <c r="R716" s="10">
        <f>IF(sala[[#This Row],[Tiempo de degustación]]&gt;0,1,0)</f>
        <v>1</v>
      </c>
      <c r="S716" s="1" t="str">
        <f>WEEKDAY(sala[[#This Row],[Fecha de Factura]],11)&amp;". "&amp;TEXT(sala[[#This Row],[Fecha de Factura]],"dddd")</f>
        <v>5. viernes</v>
      </c>
      <c r="T716" s="4">
        <f>SUMIF('cocina'!A:A,sala[[#This Row],[Número de Orden]],'cocina'!G:G)</f>
        <v>10</v>
      </c>
      <c r="U716" s="4">
        <f>sala[[#This Row],[Tiempo de Preparación]]*24</f>
        <v>2.2666666666666666</v>
      </c>
      <c r="V716">
        <f>sala[[#This Row],[Cobrada]]*sala[[#This Row],[Monto Total de la Cuenta]]</f>
        <v>246</v>
      </c>
      <c r="W716" s="4">
        <f>sala[[#This Row],[Tiempo de Permanencia]]*24</f>
        <v>2.7500000001164153</v>
      </c>
    </row>
    <row r="717" spans="1:23" x14ac:dyDescent="0.25">
      <c r="A717">
        <v>12</v>
      </c>
      <c r="B717" s="1" t="s">
        <v>363</v>
      </c>
      <c r="C717">
        <v>4</v>
      </c>
      <c r="D717" s="2">
        <v>45023.074305555558</v>
      </c>
      <c r="E717" s="2">
        <v>45023.197222222225</v>
      </c>
      <c r="F717" s="1" t="s">
        <v>24</v>
      </c>
      <c r="G717" s="1" t="s">
        <v>35</v>
      </c>
      <c r="H717" s="1" t="s">
        <v>25</v>
      </c>
      <c r="I717">
        <v>44.73</v>
      </c>
      <c r="J717" s="1" t="s">
        <v>38</v>
      </c>
      <c r="K717">
        <v>716</v>
      </c>
      <c r="L717" s="1" t="s">
        <v>27</v>
      </c>
      <c r="M717" s="1">
        <f>SUMIF('cocina'!A:A,sala[[#This Row],[Número de Orden]],'cocina'!K:K)</f>
        <v>231</v>
      </c>
      <c r="N717" s="2">
        <f>sala[[#This Row],[Hora de Salida]]</f>
        <v>45023.197222222225</v>
      </c>
      <c r="O717" s="3">
        <f>IF(sala[[#This Row],[Estado de la Mesa]]="Ocupada",sala[[#This Row],[Hora de Salida]]-sala[[#This Row],[Hora de Llegada]]+15/(24*60),sala[[#This Row],[Hora de Salida]]-sala[[#This Row],[Hora de Llegada]])</f>
        <v>0.13333333333381839</v>
      </c>
      <c r="P717" s="3">
        <f>SUMIF('cocina'!A:A,sala[[#This Row],[Número de Orden]],'cocina'!H:H)/(24*60)</f>
        <v>6.25E-2</v>
      </c>
      <c r="Q717" s="3">
        <f>IF((sala[[#This Row],[Tiempo de Permanencia]]-sala[[#This Row],[Tiempo de Preparación]])&gt;0,sala[[#This Row],[Tiempo de Permanencia]]-sala[[#This Row],[Tiempo de Preparación]],0)</f>
        <v>7.0833333333818388E-2</v>
      </c>
      <c r="R717" s="10">
        <f>IF(sala[[#This Row],[Tiempo de degustación]]&gt;0,1,0)</f>
        <v>1</v>
      </c>
      <c r="S717" s="1" t="str">
        <f>WEEKDAY(sala[[#This Row],[Fecha de Factura]],11)&amp;". "&amp;TEXT(sala[[#This Row],[Fecha de Factura]],"dddd")</f>
        <v>5. viernes</v>
      </c>
      <c r="T717" s="4">
        <f>SUMIF('cocina'!A:A,sala[[#This Row],[Número de Orden]],'cocina'!G:G)</f>
        <v>9</v>
      </c>
      <c r="U717" s="4">
        <f>sala[[#This Row],[Tiempo de Preparación]]*24</f>
        <v>1.5</v>
      </c>
      <c r="V717">
        <f>sala[[#This Row],[Cobrada]]*sala[[#This Row],[Monto Total de la Cuenta]]</f>
        <v>231</v>
      </c>
      <c r="W717" s="4">
        <f>sala[[#This Row],[Tiempo de Permanencia]]*24</f>
        <v>3.2000000000116415</v>
      </c>
    </row>
    <row r="718" spans="1:23" x14ac:dyDescent="0.25">
      <c r="A718">
        <v>8</v>
      </c>
      <c r="B718" s="1" t="s">
        <v>490</v>
      </c>
      <c r="C718">
        <v>5</v>
      </c>
      <c r="D718" s="2">
        <v>45023.163888888892</v>
      </c>
      <c r="E718" s="2">
        <v>45023.252083333333</v>
      </c>
      <c r="F718" s="1" t="s">
        <v>19</v>
      </c>
      <c r="G718" s="1" t="s">
        <v>14</v>
      </c>
      <c r="H718" s="1" t="s">
        <v>25</v>
      </c>
      <c r="I718">
        <v>23.67</v>
      </c>
      <c r="J718" s="1" t="s">
        <v>26</v>
      </c>
      <c r="K718">
        <v>717</v>
      </c>
      <c r="L718" s="1" t="s">
        <v>42</v>
      </c>
      <c r="M718" s="1">
        <f>SUMIF('cocina'!A:A,sala[[#This Row],[Número de Orden]],'cocina'!K:K)</f>
        <v>155</v>
      </c>
      <c r="N718" s="2">
        <f>sala[[#This Row],[Hora de Salida]]</f>
        <v>45023.252083333333</v>
      </c>
      <c r="O718" s="3">
        <f>IF(sala[[#This Row],[Estado de la Mesa]]="Ocupada",sala[[#This Row],[Hora de Salida]]-sala[[#This Row],[Hora de Llegada]]+15/(24*60),sala[[#This Row],[Hora de Salida]]-sala[[#This Row],[Hora de Llegada]])</f>
        <v>8.819444444088731E-2</v>
      </c>
      <c r="P718" s="3">
        <f>SUMIF('cocina'!A:A,sala[[#This Row],[Número de Orden]],'cocina'!H:H)/(24*60)</f>
        <v>0.05</v>
      </c>
      <c r="Q718" s="3">
        <f>IF((sala[[#This Row],[Tiempo de Permanencia]]-sala[[#This Row],[Tiempo de Preparación]])&gt;0,sala[[#This Row],[Tiempo de Permanencia]]-sala[[#This Row],[Tiempo de Preparación]],0)</f>
        <v>3.8194444440887307E-2</v>
      </c>
      <c r="R718" s="10">
        <f>IF(sala[[#This Row],[Tiempo de degustación]]&gt;0,1,0)</f>
        <v>1</v>
      </c>
      <c r="S718" s="1" t="str">
        <f>WEEKDAY(sala[[#This Row],[Fecha de Factura]],11)&amp;". "&amp;TEXT(sala[[#This Row],[Fecha de Factura]],"dddd")</f>
        <v>5. viernes</v>
      </c>
      <c r="T718" s="4">
        <f>SUMIF('cocina'!A:A,sala[[#This Row],[Número de Orden]],'cocina'!G:G)</f>
        <v>6</v>
      </c>
      <c r="U718" s="4">
        <f>sala[[#This Row],[Tiempo de Preparación]]*24</f>
        <v>1.2000000000000002</v>
      </c>
      <c r="V718">
        <f>sala[[#This Row],[Cobrada]]*sala[[#This Row],[Monto Total de la Cuenta]]</f>
        <v>155</v>
      </c>
      <c r="W718" s="4">
        <f>sala[[#This Row],[Tiempo de Permanencia]]*24</f>
        <v>2.1166666665812954</v>
      </c>
    </row>
    <row r="719" spans="1:23" x14ac:dyDescent="0.25">
      <c r="A719">
        <v>7</v>
      </c>
      <c r="B719" s="1" t="s">
        <v>341</v>
      </c>
      <c r="C719">
        <v>6</v>
      </c>
      <c r="D719" s="2">
        <v>45023.137499999997</v>
      </c>
      <c r="E719" s="2">
        <v>45023.29583333333</v>
      </c>
      <c r="F719" s="1" t="s">
        <v>24</v>
      </c>
      <c r="G719" s="1" t="s">
        <v>20</v>
      </c>
      <c r="H719" s="1" t="s">
        <v>25</v>
      </c>
      <c r="I719">
        <v>37.21</v>
      </c>
      <c r="J719" s="1" t="s">
        <v>26</v>
      </c>
      <c r="K719">
        <v>718</v>
      </c>
      <c r="L719" s="1" t="s">
        <v>39</v>
      </c>
      <c r="M719" s="1">
        <f>SUMIF('cocina'!A:A,sala[[#This Row],[Número de Orden]],'cocina'!K:K)</f>
        <v>20</v>
      </c>
      <c r="N719" s="2">
        <f>sala[[#This Row],[Hora de Salida]]</f>
        <v>45023.29583333333</v>
      </c>
      <c r="O719" s="3">
        <f>IF(sala[[#This Row],[Estado de la Mesa]]="Ocupada",sala[[#This Row],[Hora de Salida]]-sala[[#This Row],[Hora de Llegada]]+15/(24*60),sala[[#This Row],[Hora de Salida]]-sala[[#This Row],[Hora de Llegada]])</f>
        <v>0.15833333333284827</v>
      </c>
      <c r="P719" s="3">
        <f>SUMIF('cocina'!A:A,sala[[#This Row],[Número de Orden]],'cocina'!H:H)/(24*60)</f>
        <v>4.027777777777778E-2</v>
      </c>
      <c r="Q719" s="3">
        <f>IF((sala[[#This Row],[Tiempo de Permanencia]]-sala[[#This Row],[Tiempo de Preparación]])&gt;0,sala[[#This Row],[Tiempo de Permanencia]]-sala[[#This Row],[Tiempo de Preparación]],0)</f>
        <v>0.1180555555550705</v>
      </c>
      <c r="R719" s="10">
        <f>IF(sala[[#This Row],[Tiempo de degustación]]&gt;0,1,0)</f>
        <v>1</v>
      </c>
      <c r="S719" s="1" t="str">
        <f>WEEKDAY(sala[[#This Row],[Fecha de Factura]],11)&amp;". "&amp;TEXT(sala[[#This Row],[Fecha de Factura]],"dddd")</f>
        <v>5. viernes</v>
      </c>
      <c r="T719" s="4">
        <f>SUMIF('cocina'!A:A,sala[[#This Row],[Número de Orden]],'cocina'!G:G)</f>
        <v>1</v>
      </c>
      <c r="U719" s="4">
        <f>sala[[#This Row],[Tiempo de Preparación]]*24</f>
        <v>0.96666666666666679</v>
      </c>
      <c r="V719">
        <f>sala[[#This Row],[Cobrada]]*sala[[#This Row],[Monto Total de la Cuenta]]</f>
        <v>20</v>
      </c>
      <c r="W719" s="4">
        <f>sala[[#This Row],[Tiempo de Permanencia]]*24</f>
        <v>3.7999999999883585</v>
      </c>
    </row>
    <row r="720" spans="1:23" x14ac:dyDescent="0.25">
      <c r="A720">
        <v>16</v>
      </c>
      <c r="B720" s="1" t="s">
        <v>583</v>
      </c>
      <c r="C720">
        <v>3</v>
      </c>
      <c r="D720" s="2">
        <v>45023.054166666669</v>
      </c>
      <c r="E720" s="2">
        <v>45023.117361111108</v>
      </c>
      <c r="F720" s="1" t="s">
        <v>19</v>
      </c>
      <c r="G720" s="1" t="s">
        <v>14</v>
      </c>
      <c r="H720" s="1" t="s">
        <v>15</v>
      </c>
      <c r="I720">
        <v>17.23</v>
      </c>
      <c r="J720" s="1" t="s">
        <v>26</v>
      </c>
      <c r="K720">
        <v>719</v>
      </c>
      <c r="L720" s="1" t="s">
        <v>22</v>
      </c>
      <c r="M720" s="1">
        <f>SUMIF('cocina'!A:A,sala[[#This Row],[Número de Orden]],'cocina'!K:K)</f>
        <v>107</v>
      </c>
      <c r="N720" s="2">
        <f>sala[[#This Row],[Hora de Salida]]</f>
        <v>45023.117361111108</v>
      </c>
      <c r="O720" s="3">
        <f>IF(sala[[#This Row],[Estado de la Mesa]]="Ocupada",sala[[#This Row],[Hora de Salida]]-sala[[#This Row],[Hora de Llegada]]+15/(24*60),sala[[#This Row],[Hora de Salida]]-sala[[#This Row],[Hora de Llegada]])</f>
        <v>6.3194444439432118E-2</v>
      </c>
      <c r="P720" s="3">
        <f>SUMIF('cocina'!A:A,sala[[#This Row],[Número de Orden]],'cocina'!H:H)/(24*60)</f>
        <v>4.8611111111111112E-2</v>
      </c>
      <c r="Q720" s="3">
        <f>IF((sala[[#This Row],[Tiempo de Permanencia]]-sala[[#This Row],[Tiempo de Preparación]])&gt;0,sala[[#This Row],[Tiempo de Permanencia]]-sala[[#This Row],[Tiempo de Preparación]],0)</f>
        <v>1.4583333328321006E-2</v>
      </c>
      <c r="R720" s="10">
        <f>IF(sala[[#This Row],[Tiempo de degustación]]&gt;0,1,0)</f>
        <v>1</v>
      </c>
      <c r="S720" s="1" t="str">
        <f>WEEKDAY(sala[[#This Row],[Fecha de Factura]],11)&amp;". "&amp;TEXT(sala[[#This Row],[Fecha de Factura]],"dddd")</f>
        <v>5. viernes</v>
      </c>
      <c r="T720" s="4">
        <f>SUMIF('cocina'!A:A,sala[[#This Row],[Número de Orden]],'cocina'!G:G)</f>
        <v>4</v>
      </c>
      <c r="U720" s="4">
        <f>sala[[#This Row],[Tiempo de Preparación]]*24</f>
        <v>1.1666666666666667</v>
      </c>
      <c r="V720">
        <f>sala[[#This Row],[Cobrada]]*sala[[#This Row],[Monto Total de la Cuenta]]</f>
        <v>107</v>
      </c>
      <c r="W720" s="4">
        <f>sala[[#This Row],[Tiempo de Permanencia]]*24</f>
        <v>1.5166666665463708</v>
      </c>
    </row>
    <row r="721" spans="1:23" x14ac:dyDescent="0.25">
      <c r="A721">
        <v>4</v>
      </c>
      <c r="B721" s="1" t="s">
        <v>584</v>
      </c>
      <c r="C721">
        <v>5</v>
      </c>
      <c r="D721" s="2">
        <v>45023.092361111114</v>
      </c>
      <c r="E721" s="2">
        <v>45023.240277777775</v>
      </c>
      <c r="F721" s="1" t="s">
        <v>13</v>
      </c>
      <c r="G721" s="1" t="s">
        <v>14</v>
      </c>
      <c r="H721" s="1" t="s">
        <v>25</v>
      </c>
      <c r="I721">
        <v>40.28</v>
      </c>
      <c r="J721" s="1" t="s">
        <v>16</v>
      </c>
      <c r="K721">
        <v>720</v>
      </c>
      <c r="L721" s="1" t="s">
        <v>30</v>
      </c>
      <c r="M721" s="1">
        <f>SUMIF('cocina'!A:A,sala[[#This Row],[Número de Orden]],'cocina'!K:K)</f>
        <v>168</v>
      </c>
      <c r="N721" s="2">
        <f>sala[[#This Row],[Hora de Salida]]</f>
        <v>45023.240277777775</v>
      </c>
      <c r="O721" s="3">
        <f>IF(sala[[#This Row],[Estado de la Mesa]]="Ocupada",sala[[#This Row],[Hora de Salida]]-sala[[#This Row],[Hora de Llegada]]+15/(24*60),sala[[#This Row],[Hora de Salida]]-sala[[#This Row],[Hora de Llegada]])</f>
        <v>0.14791666666133096</v>
      </c>
      <c r="P721" s="3">
        <f>SUMIF('cocina'!A:A,sala[[#This Row],[Número de Orden]],'cocina'!H:H)/(24*60)</f>
        <v>9.2361111111111116E-2</v>
      </c>
      <c r="Q721" s="3">
        <f>IF((sala[[#This Row],[Tiempo de Permanencia]]-sala[[#This Row],[Tiempo de Preparación]])&gt;0,sala[[#This Row],[Tiempo de Permanencia]]-sala[[#This Row],[Tiempo de Preparación]],0)</f>
        <v>5.5555555550219848E-2</v>
      </c>
      <c r="R721" s="10">
        <f>IF(sala[[#This Row],[Tiempo de degustación]]&gt;0,1,0)</f>
        <v>1</v>
      </c>
      <c r="S721" s="1" t="str">
        <f>WEEKDAY(sala[[#This Row],[Fecha de Factura]],11)&amp;". "&amp;TEXT(sala[[#This Row],[Fecha de Factura]],"dddd")</f>
        <v>5. viernes</v>
      </c>
      <c r="T721" s="4">
        <f>SUMIF('cocina'!A:A,sala[[#This Row],[Número de Orden]],'cocina'!G:G)</f>
        <v>6</v>
      </c>
      <c r="U721" s="4">
        <f>sala[[#This Row],[Tiempo de Preparación]]*24</f>
        <v>2.2166666666666668</v>
      </c>
      <c r="V721">
        <f>sala[[#This Row],[Cobrada]]*sala[[#This Row],[Monto Total de la Cuenta]]</f>
        <v>168</v>
      </c>
      <c r="W721" s="4">
        <f>sala[[#This Row],[Tiempo de Permanencia]]*24</f>
        <v>3.5499999998719431</v>
      </c>
    </row>
    <row r="722" spans="1:23" x14ac:dyDescent="0.25">
      <c r="A722">
        <v>6</v>
      </c>
      <c r="B722" s="1" t="s">
        <v>133</v>
      </c>
      <c r="C722">
        <v>2</v>
      </c>
      <c r="D722" s="2">
        <v>45023.161805555559</v>
      </c>
      <c r="E722" s="2">
        <v>45023.292361111111</v>
      </c>
      <c r="F722" s="1" t="s">
        <v>24</v>
      </c>
      <c r="G722" s="1" t="s">
        <v>20</v>
      </c>
      <c r="H722" s="1" t="s">
        <v>25</v>
      </c>
      <c r="I722">
        <v>47.13</v>
      </c>
      <c r="J722" s="1" t="s">
        <v>26</v>
      </c>
      <c r="K722">
        <v>721</v>
      </c>
      <c r="L722" s="1" t="s">
        <v>30</v>
      </c>
      <c r="M722" s="1">
        <f>SUMIF('cocina'!A:A,sala[[#This Row],[Número de Orden]],'cocina'!K:K)</f>
        <v>218</v>
      </c>
      <c r="N722" s="2">
        <f>sala[[#This Row],[Hora de Salida]]</f>
        <v>45023.292361111111</v>
      </c>
      <c r="O722" s="3">
        <f>IF(sala[[#This Row],[Estado de la Mesa]]="Ocupada",sala[[#This Row],[Hora de Salida]]-sala[[#This Row],[Hora de Llegada]]+15/(24*60),sala[[#This Row],[Hora de Salida]]-sala[[#This Row],[Hora de Llegada]])</f>
        <v>0.13055555555183673</v>
      </c>
      <c r="P722" s="3">
        <f>SUMIF('cocina'!A:A,sala[[#This Row],[Número de Orden]],'cocina'!H:H)/(24*60)</f>
        <v>9.2361111111111116E-2</v>
      </c>
      <c r="Q722" s="3">
        <f>IF((sala[[#This Row],[Tiempo de Permanencia]]-sala[[#This Row],[Tiempo de Preparación]])&gt;0,sala[[#This Row],[Tiempo de Permanencia]]-sala[[#This Row],[Tiempo de Preparación]],0)</f>
        <v>3.8194444440725617E-2</v>
      </c>
      <c r="R722" s="10">
        <f>IF(sala[[#This Row],[Tiempo de degustación]]&gt;0,1,0)</f>
        <v>1</v>
      </c>
      <c r="S722" s="1" t="str">
        <f>WEEKDAY(sala[[#This Row],[Fecha de Factura]],11)&amp;". "&amp;TEXT(sala[[#This Row],[Fecha de Factura]],"dddd")</f>
        <v>5. viernes</v>
      </c>
      <c r="T722" s="4">
        <f>SUMIF('cocina'!A:A,sala[[#This Row],[Número de Orden]],'cocina'!G:G)</f>
        <v>8</v>
      </c>
      <c r="U722" s="4">
        <f>sala[[#This Row],[Tiempo de Preparación]]*24</f>
        <v>2.2166666666666668</v>
      </c>
      <c r="V722">
        <f>sala[[#This Row],[Cobrada]]*sala[[#This Row],[Monto Total de la Cuenta]]</f>
        <v>218</v>
      </c>
      <c r="W722" s="4">
        <f>sala[[#This Row],[Tiempo de Permanencia]]*24</f>
        <v>3.1333333332440816</v>
      </c>
    </row>
    <row r="723" spans="1:23" x14ac:dyDescent="0.25">
      <c r="A723">
        <v>13</v>
      </c>
      <c r="B723" s="1" t="s">
        <v>585</v>
      </c>
      <c r="C723">
        <v>5</v>
      </c>
      <c r="D723" s="2">
        <v>45023.118750000001</v>
      </c>
      <c r="E723" s="2">
        <v>45023.172222222223</v>
      </c>
      <c r="F723" s="1" t="s">
        <v>24</v>
      </c>
      <c r="G723" s="1" t="s">
        <v>14</v>
      </c>
      <c r="H723" s="1" t="s">
        <v>25</v>
      </c>
      <c r="I723">
        <v>20.62</v>
      </c>
      <c r="J723" s="1" t="s">
        <v>26</v>
      </c>
      <c r="K723">
        <v>722</v>
      </c>
      <c r="L723" s="1" t="s">
        <v>54</v>
      </c>
      <c r="M723" s="1">
        <f>SUMIF('cocina'!A:A,sala[[#This Row],[Número de Orden]],'cocina'!K:K)</f>
        <v>85</v>
      </c>
      <c r="N723" s="2">
        <f>sala[[#This Row],[Hora de Salida]]</f>
        <v>45023.172222222223</v>
      </c>
      <c r="O723" s="3">
        <f>IF(sala[[#This Row],[Estado de la Mesa]]="Ocupada",sala[[#This Row],[Hora de Salida]]-sala[[#This Row],[Hora de Llegada]]+15/(24*60),sala[[#This Row],[Hora de Salida]]-sala[[#This Row],[Hora de Llegada]])</f>
        <v>5.3472222221898846E-2</v>
      </c>
      <c r="P723" s="3">
        <f>SUMIF('cocina'!A:A,sala[[#This Row],[Número de Orden]],'cocina'!H:H)/(24*60)</f>
        <v>4.0972222222222222E-2</v>
      </c>
      <c r="Q723" s="3">
        <f>IF((sala[[#This Row],[Tiempo de Permanencia]]-sala[[#This Row],[Tiempo de Preparación]])&gt;0,sala[[#This Row],[Tiempo de Permanencia]]-sala[[#This Row],[Tiempo de Preparación]],0)</f>
        <v>1.2499999999676624E-2</v>
      </c>
      <c r="R723" s="10">
        <f>IF(sala[[#This Row],[Tiempo de degustación]]&gt;0,1,0)</f>
        <v>1</v>
      </c>
      <c r="S723" s="1" t="str">
        <f>WEEKDAY(sala[[#This Row],[Fecha de Factura]],11)&amp;". "&amp;TEXT(sala[[#This Row],[Fecha de Factura]],"dddd")</f>
        <v>5. viernes</v>
      </c>
      <c r="T723" s="4">
        <f>SUMIF('cocina'!A:A,sala[[#This Row],[Número de Orden]],'cocina'!G:G)</f>
        <v>4</v>
      </c>
      <c r="U723" s="4">
        <f>sala[[#This Row],[Tiempo de Preparación]]*24</f>
        <v>0.98333333333333339</v>
      </c>
      <c r="V723">
        <f>sala[[#This Row],[Cobrada]]*sala[[#This Row],[Monto Total de la Cuenta]]</f>
        <v>85</v>
      </c>
      <c r="W723" s="4">
        <f>sala[[#This Row],[Tiempo de Permanencia]]*24</f>
        <v>1.2833333333255723</v>
      </c>
    </row>
    <row r="724" spans="1:23" x14ac:dyDescent="0.25">
      <c r="A724">
        <v>12</v>
      </c>
      <c r="B724" s="1" t="s">
        <v>152</v>
      </c>
      <c r="C724">
        <v>2</v>
      </c>
      <c r="D724" s="2">
        <v>45023.065972222219</v>
      </c>
      <c r="E724" s="2">
        <v>45023.200694444444</v>
      </c>
      <c r="F724" s="1" t="s">
        <v>32</v>
      </c>
      <c r="G724" s="1" t="s">
        <v>20</v>
      </c>
      <c r="H724" s="1" t="s">
        <v>21</v>
      </c>
      <c r="I724">
        <v>27.79</v>
      </c>
      <c r="J724" s="1" t="s">
        <v>26</v>
      </c>
      <c r="K724">
        <v>723</v>
      </c>
      <c r="L724" s="1" t="s">
        <v>57</v>
      </c>
      <c r="M724" s="1">
        <f>SUMIF('cocina'!A:A,sala[[#This Row],[Número de Orden]],'cocina'!K:K)</f>
        <v>126</v>
      </c>
      <c r="N724" s="2">
        <f>sala[[#This Row],[Hora de Salida]]</f>
        <v>45023.200694444444</v>
      </c>
      <c r="O724" s="3">
        <f>IF(sala[[#This Row],[Estado de la Mesa]]="Ocupada",sala[[#This Row],[Hora de Salida]]-sala[[#This Row],[Hora de Llegada]]+15/(24*60),sala[[#This Row],[Hora de Salida]]-sala[[#This Row],[Hora de Llegada]])</f>
        <v>0.13472222222480923</v>
      </c>
      <c r="P724" s="3">
        <f>SUMIF('cocina'!A:A,sala[[#This Row],[Número de Orden]],'cocina'!H:H)/(24*60)</f>
        <v>2.1527777777777778E-2</v>
      </c>
      <c r="Q724" s="3">
        <f>IF((sala[[#This Row],[Tiempo de Permanencia]]-sala[[#This Row],[Tiempo de Preparación]])&gt;0,sala[[#This Row],[Tiempo de Permanencia]]-sala[[#This Row],[Tiempo de Preparación]],0)</f>
        <v>0.11319444444703144</v>
      </c>
      <c r="R724" s="10">
        <f>IF(sala[[#This Row],[Tiempo de degustación]]&gt;0,1,0)</f>
        <v>1</v>
      </c>
      <c r="S724" s="1" t="str">
        <f>WEEKDAY(sala[[#This Row],[Fecha de Factura]],11)&amp;". "&amp;TEXT(sala[[#This Row],[Fecha de Factura]],"dddd")</f>
        <v>5. viernes</v>
      </c>
      <c r="T724" s="4">
        <f>SUMIF('cocina'!A:A,sala[[#This Row],[Número de Orden]],'cocina'!G:G)</f>
        <v>4</v>
      </c>
      <c r="U724" s="4">
        <f>sala[[#This Row],[Tiempo de Preparación]]*24</f>
        <v>0.51666666666666661</v>
      </c>
      <c r="V724">
        <f>sala[[#This Row],[Cobrada]]*sala[[#This Row],[Monto Total de la Cuenta]]</f>
        <v>126</v>
      </c>
      <c r="W724" s="4">
        <f>sala[[#This Row],[Tiempo de Permanencia]]*24</f>
        <v>3.2333333333954215</v>
      </c>
    </row>
    <row r="725" spans="1:23" x14ac:dyDescent="0.25">
      <c r="A725">
        <v>8</v>
      </c>
      <c r="B725" s="1" t="s">
        <v>93</v>
      </c>
      <c r="C725">
        <v>6</v>
      </c>
      <c r="D725" s="2">
        <v>45023.12222222222</v>
      </c>
      <c r="E725" s="2">
        <v>45023.177083333336</v>
      </c>
      <c r="F725" s="1" t="s">
        <v>29</v>
      </c>
      <c r="G725" s="1" t="s">
        <v>35</v>
      </c>
      <c r="H725" s="1" t="s">
        <v>21</v>
      </c>
      <c r="I725">
        <v>14.12</v>
      </c>
      <c r="J725" s="1" t="s">
        <v>26</v>
      </c>
      <c r="K725">
        <v>724</v>
      </c>
      <c r="L725" s="1" t="s">
        <v>39</v>
      </c>
      <c r="M725" s="1">
        <f>SUMIF('cocina'!A:A,sala[[#This Row],[Número de Orden]],'cocina'!K:K)</f>
        <v>66</v>
      </c>
      <c r="N725" s="2">
        <f>sala[[#This Row],[Hora de Salida]]</f>
        <v>45023.177083333336</v>
      </c>
      <c r="O725" s="3">
        <f>IF(sala[[#This Row],[Estado de la Mesa]]="Ocupada",sala[[#This Row],[Hora de Salida]]-sala[[#This Row],[Hora de Llegada]]+15/(24*60),sala[[#This Row],[Hora de Salida]]-sala[[#This Row],[Hora de Llegada]])</f>
        <v>5.4861111115314998E-2</v>
      </c>
      <c r="P725" s="3">
        <f>SUMIF('cocina'!A:A,sala[[#This Row],[Número de Orden]],'cocina'!H:H)/(24*60)</f>
        <v>3.888888888888889E-2</v>
      </c>
      <c r="Q725" s="3">
        <f>IF((sala[[#This Row],[Tiempo de Permanencia]]-sala[[#This Row],[Tiempo de Preparación]])&gt;0,sala[[#This Row],[Tiempo de Permanencia]]-sala[[#This Row],[Tiempo de Preparación]],0)</f>
        <v>1.5972222226426108E-2</v>
      </c>
      <c r="R725" s="10">
        <f>IF(sala[[#This Row],[Tiempo de degustación]]&gt;0,1,0)</f>
        <v>1</v>
      </c>
      <c r="S725" s="1" t="str">
        <f>WEEKDAY(sala[[#This Row],[Fecha de Factura]],11)&amp;". "&amp;TEXT(sala[[#This Row],[Fecha de Factura]],"dddd")</f>
        <v>5. viernes</v>
      </c>
      <c r="T725" s="4">
        <f>SUMIF('cocina'!A:A,sala[[#This Row],[Número de Orden]],'cocina'!G:G)</f>
        <v>3</v>
      </c>
      <c r="U725" s="4">
        <f>sala[[#This Row],[Tiempo de Preparación]]*24</f>
        <v>0.93333333333333335</v>
      </c>
      <c r="V725">
        <f>sala[[#This Row],[Cobrada]]*sala[[#This Row],[Monto Total de la Cuenta]]</f>
        <v>66</v>
      </c>
      <c r="W725" s="4">
        <f>sala[[#This Row],[Tiempo de Permanencia]]*24</f>
        <v>1.3166666667675599</v>
      </c>
    </row>
    <row r="726" spans="1:23" x14ac:dyDescent="0.25">
      <c r="A726">
        <v>10</v>
      </c>
      <c r="B726" s="1" t="s">
        <v>586</v>
      </c>
      <c r="C726">
        <v>4</v>
      </c>
      <c r="D726" s="2">
        <v>45023.074999999997</v>
      </c>
      <c r="E726" s="2">
        <v>45023.138888888891</v>
      </c>
      <c r="F726" s="1" t="s">
        <v>32</v>
      </c>
      <c r="G726" s="1" t="s">
        <v>14</v>
      </c>
      <c r="H726" s="1" t="s">
        <v>21</v>
      </c>
      <c r="I726">
        <v>18.66</v>
      </c>
      <c r="J726" s="1" t="s">
        <v>38</v>
      </c>
      <c r="K726">
        <v>725</v>
      </c>
      <c r="L726" s="1" t="s">
        <v>57</v>
      </c>
      <c r="M726" s="1">
        <f>SUMIF('cocina'!A:A,sala[[#This Row],[Número de Orden]],'cocina'!K:K)</f>
        <v>168</v>
      </c>
      <c r="N726" s="2">
        <f>sala[[#This Row],[Hora de Salida]]</f>
        <v>45023.138888888891</v>
      </c>
      <c r="O726" s="3">
        <f>IF(sala[[#This Row],[Estado de la Mesa]]="Ocupada",sala[[#This Row],[Hora de Salida]]-sala[[#This Row],[Hora de Llegada]]+15/(24*60),sala[[#This Row],[Hora de Salida]]-sala[[#This Row],[Hora de Llegada]])</f>
        <v>7.4305555560082823E-2</v>
      </c>
      <c r="P726" s="3">
        <f>SUMIF('cocina'!A:A,sala[[#This Row],[Número de Orden]],'cocina'!H:H)/(24*60)</f>
        <v>5.9027777777777776E-2</v>
      </c>
      <c r="Q726" s="3">
        <f>IF((sala[[#This Row],[Tiempo de Permanencia]]-sala[[#This Row],[Tiempo de Preparación]])&gt;0,sala[[#This Row],[Tiempo de Permanencia]]-sala[[#This Row],[Tiempo de Preparación]],0)</f>
        <v>1.5277777782305046E-2</v>
      </c>
      <c r="R726" s="10">
        <f>IF(sala[[#This Row],[Tiempo de degustación]]&gt;0,1,0)</f>
        <v>1</v>
      </c>
      <c r="S726" s="1" t="str">
        <f>WEEKDAY(sala[[#This Row],[Fecha de Factura]],11)&amp;". "&amp;TEXT(sala[[#This Row],[Fecha de Factura]],"dddd")</f>
        <v>5. viernes</v>
      </c>
      <c r="T726" s="4">
        <f>SUMIF('cocina'!A:A,sala[[#This Row],[Número de Orden]],'cocina'!G:G)</f>
        <v>6</v>
      </c>
      <c r="U726" s="4">
        <f>sala[[#This Row],[Tiempo de Preparación]]*24</f>
        <v>1.4166666666666665</v>
      </c>
      <c r="V726">
        <f>sala[[#This Row],[Cobrada]]*sala[[#This Row],[Monto Total de la Cuenta]]</f>
        <v>168</v>
      </c>
      <c r="W726" s="4">
        <f>sala[[#This Row],[Tiempo de Permanencia]]*24</f>
        <v>1.7833333334419876</v>
      </c>
    </row>
    <row r="727" spans="1:23" x14ac:dyDescent="0.25">
      <c r="A727">
        <v>11</v>
      </c>
      <c r="B727" s="1" t="s">
        <v>227</v>
      </c>
      <c r="C727">
        <v>2</v>
      </c>
      <c r="D727" s="2">
        <v>45023.102777777778</v>
      </c>
      <c r="E727" s="2">
        <v>45023.238194444442</v>
      </c>
      <c r="F727" s="1" t="s">
        <v>29</v>
      </c>
      <c r="G727" s="1" t="s">
        <v>20</v>
      </c>
      <c r="H727" s="1" t="s">
        <v>25</v>
      </c>
      <c r="I727">
        <v>41.38</v>
      </c>
      <c r="J727" s="1" t="s">
        <v>16</v>
      </c>
      <c r="K727">
        <v>726</v>
      </c>
      <c r="L727" s="1" t="s">
        <v>17</v>
      </c>
      <c r="M727" s="1">
        <f>SUMIF('cocina'!A:A,sala[[#This Row],[Número de Orden]],'cocina'!K:K)</f>
        <v>126</v>
      </c>
      <c r="N727" s="2">
        <f>sala[[#This Row],[Hora de Salida]]</f>
        <v>45023.238194444442</v>
      </c>
      <c r="O727" s="3">
        <f>IF(sala[[#This Row],[Estado de la Mesa]]="Ocupada",sala[[#This Row],[Hora de Salida]]-sala[[#This Row],[Hora de Llegada]]+15/(24*60),sala[[#This Row],[Hora de Salida]]-sala[[#This Row],[Hora de Llegada]])</f>
        <v>0.13541666666424135</v>
      </c>
      <c r="P727" s="3">
        <f>SUMIF('cocina'!A:A,sala[[#This Row],[Número de Orden]],'cocina'!H:H)/(24*60)</f>
        <v>5.1388888888888887E-2</v>
      </c>
      <c r="Q727" s="3">
        <f>IF((sala[[#This Row],[Tiempo de Permanencia]]-sala[[#This Row],[Tiempo de Preparación]])&gt;0,sala[[#This Row],[Tiempo de Permanencia]]-sala[[#This Row],[Tiempo de Preparación]],0)</f>
        <v>8.4027777775352461E-2</v>
      </c>
      <c r="R727" s="10">
        <f>IF(sala[[#This Row],[Tiempo de degustación]]&gt;0,1,0)</f>
        <v>1</v>
      </c>
      <c r="S727" s="1" t="str">
        <f>WEEKDAY(sala[[#This Row],[Fecha de Factura]],11)&amp;". "&amp;TEXT(sala[[#This Row],[Fecha de Factura]],"dddd")</f>
        <v>5. viernes</v>
      </c>
      <c r="T727" s="4">
        <f>SUMIF('cocina'!A:A,sala[[#This Row],[Número de Orden]],'cocina'!G:G)</f>
        <v>5</v>
      </c>
      <c r="U727" s="4">
        <f>sala[[#This Row],[Tiempo de Preparación]]*24</f>
        <v>1.2333333333333334</v>
      </c>
      <c r="V727">
        <f>sala[[#This Row],[Cobrada]]*sala[[#This Row],[Monto Total de la Cuenta]]</f>
        <v>126</v>
      </c>
      <c r="W727" s="4">
        <f>sala[[#This Row],[Tiempo de Permanencia]]*24</f>
        <v>3.2499999999417923</v>
      </c>
    </row>
    <row r="728" spans="1:23" x14ac:dyDescent="0.25">
      <c r="A728">
        <v>17</v>
      </c>
      <c r="B728" s="1" t="s">
        <v>509</v>
      </c>
      <c r="C728">
        <v>6</v>
      </c>
      <c r="D728" s="2">
        <v>45023.021527777775</v>
      </c>
      <c r="E728" s="2">
        <v>45023.126388888886</v>
      </c>
      <c r="F728" s="1" t="s">
        <v>24</v>
      </c>
      <c r="G728" s="1" t="s">
        <v>35</v>
      </c>
      <c r="H728" s="1" t="s">
        <v>15</v>
      </c>
      <c r="I728">
        <v>13.24</v>
      </c>
      <c r="J728" s="1" t="s">
        <v>16</v>
      </c>
      <c r="K728">
        <v>727</v>
      </c>
      <c r="L728" s="1" t="s">
        <v>22</v>
      </c>
      <c r="M728" s="1">
        <f>SUMIF('cocina'!A:A,sala[[#This Row],[Número de Orden]],'cocina'!K:K)</f>
        <v>40</v>
      </c>
      <c r="N728" s="2">
        <f>sala[[#This Row],[Hora de Salida]]</f>
        <v>45023.126388888886</v>
      </c>
      <c r="O728" s="3">
        <f>IF(sala[[#This Row],[Estado de la Mesa]]="Ocupada",sala[[#This Row],[Hora de Salida]]-sala[[#This Row],[Hora de Llegada]]+15/(24*60),sala[[#This Row],[Hora de Salida]]-sala[[#This Row],[Hora de Llegada]])</f>
        <v>0.10486111111094942</v>
      </c>
      <c r="P728" s="3">
        <f>SUMIF('cocina'!A:A,sala[[#This Row],[Número de Orden]],'cocina'!H:H)/(24*60)</f>
        <v>1.4583333333333334E-2</v>
      </c>
      <c r="Q728" s="3">
        <f>IF((sala[[#This Row],[Tiempo de Permanencia]]-sala[[#This Row],[Tiempo de Preparación]])&gt;0,sala[[#This Row],[Tiempo de Permanencia]]-sala[[#This Row],[Tiempo de Preparación]],0)</f>
        <v>9.0277777777616086E-2</v>
      </c>
      <c r="R728" s="10">
        <f>IF(sala[[#This Row],[Tiempo de degustación]]&gt;0,1,0)</f>
        <v>1</v>
      </c>
      <c r="S728" s="1" t="str">
        <f>WEEKDAY(sala[[#This Row],[Fecha de Factura]],11)&amp;". "&amp;TEXT(sala[[#This Row],[Fecha de Factura]],"dddd")</f>
        <v>5. viernes</v>
      </c>
      <c r="T728" s="4">
        <f>SUMIF('cocina'!A:A,sala[[#This Row],[Número de Orden]],'cocina'!G:G)</f>
        <v>2</v>
      </c>
      <c r="U728" s="4">
        <f>sala[[#This Row],[Tiempo de Preparación]]*24</f>
        <v>0.35</v>
      </c>
      <c r="V728">
        <f>sala[[#This Row],[Cobrada]]*sala[[#This Row],[Monto Total de la Cuenta]]</f>
        <v>40</v>
      </c>
      <c r="W728" s="4">
        <f>sala[[#This Row],[Tiempo de Permanencia]]*24</f>
        <v>2.5166666666627862</v>
      </c>
    </row>
    <row r="729" spans="1:23" x14ac:dyDescent="0.25">
      <c r="A729">
        <v>9</v>
      </c>
      <c r="B729" s="1" t="s">
        <v>332</v>
      </c>
      <c r="C729">
        <v>6</v>
      </c>
      <c r="D729" s="2">
        <v>45023.087500000001</v>
      </c>
      <c r="E729" s="2">
        <v>45023.186805555553</v>
      </c>
      <c r="F729" s="1" t="s">
        <v>19</v>
      </c>
      <c r="G729" s="1" t="s">
        <v>20</v>
      </c>
      <c r="H729" s="1" t="s">
        <v>15</v>
      </c>
      <c r="I729">
        <v>34.28</v>
      </c>
      <c r="J729" s="1" t="s">
        <v>38</v>
      </c>
      <c r="K729">
        <v>728</v>
      </c>
      <c r="L729" s="1" t="s">
        <v>69</v>
      </c>
      <c r="M729" s="1">
        <f>SUMIF('cocina'!A:A,sala[[#This Row],[Número de Orden]],'cocina'!K:K)</f>
        <v>195</v>
      </c>
      <c r="N729" s="2">
        <f>sala[[#This Row],[Hora de Salida]]</f>
        <v>45023.186805555553</v>
      </c>
      <c r="O729" s="3">
        <f>IF(sala[[#This Row],[Estado de la Mesa]]="Ocupada",sala[[#This Row],[Hora de Salida]]-sala[[#This Row],[Hora de Llegada]]+15/(24*60),sala[[#This Row],[Hora de Salida]]-sala[[#This Row],[Hora de Llegada]])</f>
        <v>0.1097222222185034</v>
      </c>
      <c r="P729" s="3">
        <f>SUMIF('cocina'!A:A,sala[[#This Row],[Número de Orden]],'cocina'!H:H)/(24*60)</f>
        <v>0.05</v>
      </c>
      <c r="Q729" s="3">
        <f>IF((sala[[#This Row],[Tiempo de Permanencia]]-sala[[#This Row],[Tiempo de Preparación]])&gt;0,sala[[#This Row],[Tiempo de Permanencia]]-sala[[#This Row],[Tiempo de Preparación]],0)</f>
        <v>5.9722222218503401E-2</v>
      </c>
      <c r="R729" s="10">
        <f>IF(sala[[#This Row],[Tiempo de degustación]]&gt;0,1,0)</f>
        <v>1</v>
      </c>
      <c r="S729" s="1" t="str">
        <f>WEEKDAY(sala[[#This Row],[Fecha de Factura]],11)&amp;". "&amp;TEXT(sala[[#This Row],[Fecha de Factura]],"dddd")</f>
        <v>5. viernes</v>
      </c>
      <c r="T729" s="4">
        <f>SUMIF('cocina'!A:A,sala[[#This Row],[Número de Orden]],'cocina'!G:G)</f>
        <v>7</v>
      </c>
      <c r="U729" s="4">
        <f>sala[[#This Row],[Tiempo de Preparación]]*24</f>
        <v>1.2000000000000002</v>
      </c>
      <c r="V729">
        <f>sala[[#This Row],[Cobrada]]*sala[[#This Row],[Monto Total de la Cuenta]]</f>
        <v>195</v>
      </c>
      <c r="W729" s="4">
        <f>sala[[#This Row],[Tiempo de Permanencia]]*24</f>
        <v>2.6333333332440816</v>
      </c>
    </row>
    <row r="730" spans="1:23" x14ac:dyDescent="0.25">
      <c r="A730">
        <v>20</v>
      </c>
      <c r="B730" s="1" t="s">
        <v>270</v>
      </c>
      <c r="C730">
        <v>2</v>
      </c>
      <c r="D730" s="2">
        <v>45023.117361111108</v>
      </c>
      <c r="E730" s="2">
        <v>45023.253472222219</v>
      </c>
      <c r="F730" s="1" t="s">
        <v>29</v>
      </c>
      <c r="G730" s="1" t="s">
        <v>20</v>
      </c>
      <c r="H730" s="1" t="s">
        <v>25</v>
      </c>
      <c r="I730">
        <v>18.97</v>
      </c>
      <c r="J730" s="1" t="s">
        <v>38</v>
      </c>
      <c r="K730">
        <v>729</v>
      </c>
      <c r="L730" s="1" t="s">
        <v>44</v>
      </c>
      <c r="M730" s="1">
        <f>SUMIF('cocina'!A:A,sala[[#This Row],[Número de Orden]],'cocina'!K:K)</f>
        <v>128</v>
      </c>
      <c r="N730" s="2">
        <f>sala[[#This Row],[Hora de Salida]]</f>
        <v>45023.253472222219</v>
      </c>
      <c r="O730" s="3">
        <f>IF(sala[[#This Row],[Estado de la Mesa]]="Ocupada",sala[[#This Row],[Hora de Salida]]-sala[[#This Row],[Hora de Llegada]]+15/(24*60),sala[[#This Row],[Hora de Salida]]-sala[[#This Row],[Hora de Llegada]])</f>
        <v>0.14652777777761608</v>
      </c>
      <c r="P730" s="3">
        <f>SUMIF('cocina'!A:A,sala[[#This Row],[Número de Orden]],'cocina'!H:H)/(24*60)</f>
        <v>4.5138888888888888E-2</v>
      </c>
      <c r="Q730" s="3">
        <f>IF((sala[[#This Row],[Tiempo de Permanencia]]-sala[[#This Row],[Tiempo de Preparación]])&gt;0,sala[[#This Row],[Tiempo de Permanencia]]-sala[[#This Row],[Tiempo de Preparación]],0)</f>
        <v>0.10138888888872719</v>
      </c>
      <c r="R730" s="10">
        <f>IF(sala[[#This Row],[Tiempo de degustación]]&gt;0,1,0)</f>
        <v>1</v>
      </c>
      <c r="S730" s="1" t="str">
        <f>WEEKDAY(sala[[#This Row],[Fecha de Factura]],11)&amp;". "&amp;TEXT(sala[[#This Row],[Fecha de Factura]],"dddd")</f>
        <v>5. viernes</v>
      </c>
      <c r="T730" s="4">
        <f>SUMIF('cocina'!A:A,sala[[#This Row],[Número de Orden]],'cocina'!G:G)</f>
        <v>5</v>
      </c>
      <c r="U730" s="4">
        <f>sala[[#This Row],[Tiempo de Preparación]]*24</f>
        <v>1.0833333333333333</v>
      </c>
      <c r="V730">
        <f>sala[[#This Row],[Cobrada]]*sala[[#This Row],[Monto Total de la Cuenta]]</f>
        <v>128</v>
      </c>
      <c r="W730" s="4">
        <f>sala[[#This Row],[Tiempo de Permanencia]]*24</f>
        <v>3.5166666666627862</v>
      </c>
    </row>
    <row r="731" spans="1:23" x14ac:dyDescent="0.25">
      <c r="A731">
        <v>8</v>
      </c>
      <c r="B731" s="1" t="s">
        <v>515</v>
      </c>
      <c r="C731">
        <v>3</v>
      </c>
      <c r="D731" s="2">
        <v>45023.020138888889</v>
      </c>
      <c r="E731" s="2">
        <v>45023.106249999997</v>
      </c>
      <c r="F731" s="1" t="s">
        <v>13</v>
      </c>
      <c r="G731" s="1" t="s">
        <v>14</v>
      </c>
      <c r="H731" s="1" t="s">
        <v>25</v>
      </c>
      <c r="I731">
        <v>15.02</v>
      </c>
      <c r="J731" s="1" t="s">
        <v>38</v>
      </c>
      <c r="K731">
        <v>730</v>
      </c>
      <c r="L731" s="1" t="s">
        <v>17</v>
      </c>
      <c r="M731" s="1">
        <f>SUMIF('cocina'!A:A,sala[[#This Row],[Número de Orden]],'cocina'!K:K)</f>
        <v>114</v>
      </c>
      <c r="N731" s="2">
        <f>sala[[#This Row],[Hora de Salida]]</f>
        <v>45023.106249999997</v>
      </c>
      <c r="O731" s="3">
        <f>IF(sala[[#This Row],[Estado de la Mesa]]="Ocupada",sala[[#This Row],[Hora de Salida]]-sala[[#This Row],[Hora de Llegada]]+15/(24*60),sala[[#This Row],[Hora de Salida]]-sala[[#This Row],[Hora de Llegada]])</f>
        <v>9.6527777774705711E-2</v>
      </c>
      <c r="P731" s="3">
        <f>SUMIF('cocina'!A:A,sala[[#This Row],[Número de Orden]],'cocina'!H:H)/(24*60)</f>
        <v>5.486111111111111E-2</v>
      </c>
      <c r="Q731" s="3">
        <f>IF((sala[[#This Row],[Tiempo de Permanencia]]-sala[[#This Row],[Tiempo de Preparación]])&gt;0,sala[[#This Row],[Tiempo de Permanencia]]-sala[[#This Row],[Tiempo de Preparación]],0)</f>
        <v>4.1666666663594601E-2</v>
      </c>
      <c r="R731" s="10">
        <f>IF(sala[[#This Row],[Tiempo de degustación]]&gt;0,1,0)</f>
        <v>1</v>
      </c>
      <c r="S731" s="1" t="str">
        <f>WEEKDAY(sala[[#This Row],[Fecha de Factura]],11)&amp;". "&amp;TEXT(sala[[#This Row],[Fecha de Factura]],"dddd")</f>
        <v>5. viernes</v>
      </c>
      <c r="T731" s="4">
        <f>SUMIF('cocina'!A:A,sala[[#This Row],[Número de Orden]],'cocina'!G:G)</f>
        <v>4</v>
      </c>
      <c r="U731" s="4">
        <f>sala[[#This Row],[Tiempo de Preparación]]*24</f>
        <v>1.3166666666666667</v>
      </c>
      <c r="V731">
        <f>sala[[#This Row],[Cobrada]]*sala[[#This Row],[Monto Total de la Cuenta]]</f>
        <v>114</v>
      </c>
      <c r="W731" s="4">
        <f>sala[[#This Row],[Tiempo de Permanencia]]*24</f>
        <v>2.316666666592937</v>
      </c>
    </row>
    <row r="732" spans="1:23" x14ac:dyDescent="0.25">
      <c r="A732">
        <v>17</v>
      </c>
      <c r="B732" s="1" t="s">
        <v>403</v>
      </c>
      <c r="C732">
        <v>3</v>
      </c>
      <c r="D732" s="2">
        <v>45023.136111111111</v>
      </c>
      <c r="E732" s="2">
        <v>45023.267361111109</v>
      </c>
      <c r="F732" s="1" t="s">
        <v>24</v>
      </c>
      <c r="G732" s="1" t="s">
        <v>14</v>
      </c>
      <c r="H732" s="1" t="s">
        <v>25</v>
      </c>
      <c r="I732">
        <v>14.35</v>
      </c>
      <c r="J732" s="1" t="s">
        <v>16</v>
      </c>
      <c r="K732">
        <v>731</v>
      </c>
      <c r="L732" s="1" t="s">
        <v>57</v>
      </c>
      <c r="M732" s="1">
        <f>SUMIF('cocina'!A:A,sala[[#This Row],[Número de Orden]],'cocina'!K:K)</f>
        <v>64</v>
      </c>
      <c r="N732" s="2">
        <f>sala[[#This Row],[Hora de Salida]]</f>
        <v>45023.267361111109</v>
      </c>
      <c r="O732" s="3">
        <f>IF(sala[[#This Row],[Estado de la Mesa]]="Ocupada",sala[[#This Row],[Hora de Salida]]-sala[[#This Row],[Hora de Llegada]]+15/(24*60),sala[[#This Row],[Hora de Salida]]-sala[[#This Row],[Hora de Llegada]])</f>
        <v>0.13124999999854481</v>
      </c>
      <c r="P732" s="3">
        <f>SUMIF('cocina'!A:A,sala[[#This Row],[Número de Orden]],'cocina'!H:H)/(24*60)</f>
        <v>3.2638888888888891E-2</v>
      </c>
      <c r="Q732" s="3">
        <f>IF((sala[[#This Row],[Tiempo de Permanencia]]-sala[[#This Row],[Tiempo de Preparación]])&gt;0,sala[[#This Row],[Tiempo de Permanencia]]-sala[[#This Row],[Tiempo de Preparación]],0)</f>
        <v>9.8611111109655925E-2</v>
      </c>
      <c r="R732" s="10">
        <f>IF(sala[[#This Row],[Tiempo de degustación]]&gt;0,1,0)</f>
        <v>1</v>
      </c>
      <c r="S732" s="1" t="str">
        <f>WEEKDAY(sala[[#This Row],[Fecha de Factura]],11)&amp;". "&amp;TEXT(sala[[#This Row],[Fecha de Factura]],"dddd")</f>
        <v>5. viernes</v>
      </c>
      <c r="T732" s="4">
        <f>SUMIF('cocina'!A:A,sala[[#This Row],[Número de Orden]],'cocina'!G:G)</f>
        <v>2</v>
      </c>
      <c r="U732" s="4">
        <f>sala[[#This Row],[Tiempo de Preparación]]*24</f>
        <v>0.78333333333333344</v>
      </c>
      <c r="V732">
        <f>sala[[#This Row],[Cobrada]]*sala[[#This Row],[Monto Total de la Cuenta]]</f>
        <v>64</v>
      </c>
      <c r="W732" s="4">
        <f>sala[[#This Row],[Tiempo de Permanencia]]*24</f>
        <v>3.1499999999650754</v>
      </c>
    </row>
    <row r="733" spans="1:23" x14ac:dyDescent="0.25">
      <c r="A733">
        <v>12</v>
      </c>
      <c r="B733" s="1" t="s">
        <v>587</v>
      </c>
      <c r="C733">
        <v>3</v>
      </c>
      <c r="D733" s="2">
        <v>45023.136805555558</v>
      </c>
      <c r="E733" s="2">
        <v>45023.300694444442</v>
      </c>
      <c r="F733" s="1" t="s">
        <v>32</v>
      </c>
      <c r="G733" s="1" t="s">
        <v>14</v>
      </c>
      <c r="H733" s="1" t="s">
        <v>25</v>
      </c>
      <c r="I733">
        <v>43.35</v>
      </c>
      <c r="J733" s="1" t="s">
        <v>16</v>
      </c>
      <c r="K733">
        <v>732</v>
      </c>
      <c r="L733" s="1" t="s">
        <v>27</v>
      </c>
      <c r="M733" s="1">
        <f>SUMIF('cocina'!A:A,sala[[#This Row],[Número de Orden]],'cocina'!K:K)</f>
        <v>306</v>
      </c>
      <c r="N733" s="2">
        <f>sala[[#This Row],[Hora de Salida]]</f>
        <v>45023.300694444442</v>
      </c>
      <c r="O733" s="3">
        <f>IF(sala[[#This Row],[Estado de la Mesa]]="Ocupada",sala[[#This Row],[Hora de Salida]]-sala[[#This Row],[Hora de Llegada]]+15/(24*60),sala[[#This Row],[Hora de Salida]]-sala[[#This Row],[Hora de Llegada]])</f>
        <v>0.163888888884685</v>
      </c>
      <c r="P733" s="3">
        <f>SUMIF('cocina'!A:A,sala[[#This Row],[Número de Orden]],'cocina'!H:H)/(24*60)</f>
        <v>8.4027777777777785E-2</v>
      </c>
      <c r="Q733" s="3">
        <f>IF((sala[[#This Row],[Tiempo de Permanencia]]-sala[[#This Row],[Tiempo de Preparación]])&gt;0,sala[[#This Row],[Tiempo de Permanencia]]-sala[[#This Row],[Tiempo de Preparación]],0)</f>
        <v>7.9861111106907218E-2</v>
      </c>
      <c r="R733" s="10">
        <f>IF(sala[[#This Row],[Tiempo de degustación]]&gt;0,1,0)</f>
        <v>1</v>
      </c>
      <c r="S733" s="1" t="str">
        <f>WEEKDAY(sala[[#This Row],[Fecha de Factura]],11)&amp;". "&amp;TEXT(sala[[#This Row],[Fecha de Factura]],"dddd")</f>
        <v>5. viernes</v>
      </c>
      <c r="T733" s="4">
        <f>SUMIF('cocina'!A:A,sala[[#This Row],[Número de Orden]],'cocina'!G:G)</f>
        <v>9</v>
      </c>
      <c r="U733" s="4">
        <f>sala[[#This Row],[Tiempo de Preparación]]*24</f>
        <v>2.0166666666666666</v>
      </c>
      <c r="V733">
        <f>sala[[#This Row],[Cobrada]]*sala[[#This Row],[Monto Total de la Cuenta]]</f>
        <v>306</v>
      </c>
      <c r="W733" s="4">
        <f>sala[[#This Row],[Tiempo de Permanencia]]*24</f>
        <v>3.9333333332324401</v>
      </c>
    </row>
    <row r="734" spans="1:23" x14ac:dyDescent="0.25">
      <c r="A734">
        <v>14</v>
      </c>
      <c r="B734" s="1" t="s">
        <v>211</v>
      </c>
      <c r="C734">
        <v>6</v>
      </c>
      <c r="D734" s="2">
        <v>45023.152777777781</v>
      </c>
      <c r="E734" s="2">
        <v>45023.227777777778</v>
      </c>
      <c r="F734" s="1" t="s">
        <v>32</v>
      </c>
      <c r="G734" s="1" t="s">
        <v>35</v>
      </c>
      <c r="H734" s="1" t="s">
        <v>25</v>
      </c>
      <c r="I734">
        <v>35.090000000000003</v>
      </c>
      <c r="J734" s="1" t="s">
        <v>26</v>
      </c>
      <c r="K734">
        <v>733</v>
      </c>
      <c r="L734" s="1" t="s">
        <v>69</v>
      </c>
      <c r="M734" s="1">
        <f>SUMIF('cocina'!A:A,sala[[#This Row],[Número de Orden]],'cocina'!K:K)</f>
        <v>186</v>
      </c>
      <c r="N734" s="2">
        <f>sala[[#This Row],[Hora de Salida]]</f>
        <v>45023.227777777778</v>
      </c>
      <c r="O734" s="3">
        <f>IF(sala[[#This Row],[Estado de la Mesa]]="Ocupada",sala[[#This Row],[Hora de Salida]]-sala[[#This Row],[Hora de Llegada]]+15/(24*60),sala[[#This Row],[Hora de Salida]]-sala[[#This Row],[Hora de Llegada]])</f>
        <v>7.4999999997089617E-2</v>
      </c>
      <c r="P734" s="3">
        <f>SUMIF('cocina'!A:A,sala[[#This Row],[Número de Orden]],'cocina'!H:H)/(24*60)</f>
        <v>5.1388888888888887E-2</v>
      </c>
      <c r="Q734" s="3">
        <f>IF((sala[[#This Row],[Tiempo de Permanencia]]-sala[[#This Row],[Tiempo de Preparación]])&gt;0,sala[[#This Row],[Tiempo de Permanencia]]-sala[[#This Row],[Tiempo de Preparación]],0)</f>
        <v>2.361111110820073E-2</v>
      </c>
      <c r="R734" s="10">
        <f>IF(sala[[#This Row],[Tiempo de degustación]]&gt;0,1,0)</f>
        <v>1</v>
      </c>
      <c r="S734" s="1" t="str">
        <f>WEEKDAY(sala[[#This Row],[Fecha de Factura]],11)&amp;". "&amp;TEXT(sala[[#This Row],[Fecha de Factura]],"dddd")</f>
        <v>5. viernes</v>
      </c>
      <c r="T734" s="4">
        <f>SUMIF('cocina'!A:A,sala[[#This Row],[Número de Orden]],'cocina'!G:G)</f>
        <v>6</v>
      </c>
      <c r="U734" s="4">
        <f>sala[[#This Row],[Tiempo de Preparación]]*24</f>
        <v>1.2333333333333334</v>
      </c>
      <c r="V734">
        <f>sala[[#This Row],[Cobrada]]*sala[[#This Row],[Monto Total de la Cuenta]]</f>
        <v>186</v>
      </c>
      <c r="W734" s="4">
        <f>sala[[#This Row],[Tiempo de Permanencia]]*24</f>
        <v>1.7999999999301508</v>
      </c>
    </row>
    <row r="735" spans="1:23" x14ac:dyDescent="0.25">
      <c r="A735">
        <v>14</v>
      </c>
      <c r="B735" s="1" t="s">
        <v>588</v>
      </c>
      <c r="C735">
        <v>2</v>
      </c>
      <c r="D735" s="2">
        <v>45023.102083333331</v>
      </c>
      <c r="E735" s="2">
        <v>45023.206250000003</v>
      </c>
      <c r="F735" s="1" t="s">
        <v>24</v>
      </c>
      <c r="G735" s="1" t="s">
        <v>14</v>
      </c>
      <c r="H735" s="1" t="s">
        <v>21</v>
      </c>
      <c r="I735">
        <v>46.82</v>
      </c>
      <c r="J735" s="1" t="s">
        <v>26</v>
      </c>
      <c r="K735">
        <v>734</v>
      </c>
      <c r="L735" s="1" t="s">
        <v>39</v>
      </c>
      <c r="M735" s="1">
        <f>SUMIF('cocina'!A:A,sala[[#This Row],[Número de Orden]],'cocina'!K:K)</f>
        <v>139</v>
      </c>
      <c r="N735" s="2">
        <f>sala[[#This Row],[Hora de Salida]]</f>
        <v>45023.206250000003</v>
      </c>
      <c r="O735" s="3">
        <f>IF(sala[[#This Row],[Estado de la Mesa]]="Ocupada",sala[[#This Row],[Hora de Salida]]-sala[[#This Row],[Hora de Llegada]]+15/(24*60),sala[[#This Row],[Hora de Salida]]-sala[[#This Row],[Hora de Llegada]])</f>
        <v>0.10416666667151731</v>
      </c>
      <c r="P735" s="3">
        <f>SUMIF('cocina'!A:A,sala[[#This Row],[Número de Orden]],'cocina'!H:H)/(24*60)</f>
        <v>3.6111111111111108E-2</v>
      </c>
      <c r="Q735" s="3">
        <f>IF((sala[[#This Row],[Tiempo de Permanencia]]-sala[[#This Row],[Tiempo de Preparación]])&gt;0,sala[[#This Row],[Tiempo de Permanencia]]-sala[[#This Row],[Tiempo de Preparación]],0)</f>
        <v>6.8055555560406197E-2</v>
      </c>
      <c r="R735" s="10">
        <f>IF(sala[[#This Row],[Tiempo de degustación]]&gt;0,1,0)</f>
        <v>1</v>
      </c>
      <c r="S735" s="1" t="str">
        <f>WEEKDAY(sala[[#This Row],[Fecha de Factura]],11)&amp;". "&amp;TEXT(sala[[#This Row],[Fecha de Factura]],"dddd")</f>
        <v>5. viernes</v>
      </c>
      <c r="T735" s="4">
        <f>SUMIF('cocina'!A:A,sala[[#This Row],[Número de Orden]],'cocina'!G:G)</f>
        <v>5</v>
      </c>
      <c r="U735" s="4">
        <f>sala[[#This Row],[Tiempo de Preparación]]*24</f>
        <v>0.86666666666666659</v>
      </c>
      <c r="V735">
        <f>sala[[#This Row],[Cobrada]]*sala[[#This Row],[Monto Total de la Cuenta]]</f>
        <v>139</v>
      </c>
      <c r="W735" s="4">
        <f>sala[[#This Row],[Tiempo de Permanencia]]*24</f>
        <v>2.5000000001164153</v>
      </c>
    </row>
    <row r="736" spans="1:23" x14ac:dyDescent="0.25">
      <c r="A736">
        <v>20</v>
      </c>
      <c r="B736" s="1" t="s">
        <v>340</v>
      </c>
      <c r="C736">
        <v>4</v>
      </c>
      <c r="D736" s="2">
        <v>45023.077777777777</v>
      </c>
      <c r="E736" s="2">
        <v>45023.157638888886</v>
      </c>
      <c r="F736" s="1" t="s">
        <v>13</v>
      </c>
      <c r="G736" s="1" t="s">
        <v>20</v>
      </c>
      <c r="H736" s="1" t="s">
        <v>25</v>
      </c>
      <c r="I736">
        <v>38.43</v>
      </c>
      <c r="J736" s="1" t="s">
        <v>26</v>
      </c>
      <c r="K736">
        <v>735</v>
      </c>
      <c r="L736" s="1" t="s">
        <v>17</v>
      </c>
      <c r="M736" s="1">
        <f>SUMIF('cocina'!A:A,sala[[#This Row],[Número de Orden]],'cocina'!K:K)</f>
        <v>142</v>
      </c>
      <c r="N736" s="2">
        <f>sala[[#This Row],[Hora de Salida]]</f>
        <v>45023.157638888886</v>
      </c>
      <c r="O736" s="3">
        <f>IF(sala[[#This Row],[Estado de la Mesa]]="Ocupada",sala[[#This Row],[Hora de Salida]]-sala[[#This Row],[Hora de Llegada]]+15/(24*60),sala[[#This Row],[Hora de Salida]]-sala[[#This Row],[Hora de Llegada]])</f>
        <v>7.9861111109494232E-2</v>
      </c>
      <c r="P736" s="3">
        <f>SUMIF('cocina'!A:A,sala[[#This Row],[Número de Orden]],'cocina'!H:H)/(24*60)</f>
        <v>6.0416666666666667E-2</v>
      </c>
      <c r="Q736" s="3">
        <f>IF((sala[[#This Row],[Tiempo de Permanencia]]-sala[[#This Row],[Tiempo de Preparación]])&gt;0,sala[[#This Row],[Tiempo de Permanencia]]-sala[[#This Row],[Tiempo de Preparación]],0)</f>
        <v>1.9444444442827565E-2</v>
      </c>
      <c r="R736" s="10">
        <f>IF(sala[[#This Row],[Tiempo de degustación]]&gt;0,1,0)</f>
        <v>1</v>
      </c>
      <c r="S736" s="1" t="str">
        <f>WEEKDAY(sala[[#This Row],[Fecha de Factura]],11)&amp;". "&amp;TEXT(sala[[#This Row],[Fecha de Factura]],"dddd")</f>
        <v>5. viernes</v>
      </c>
      <c r="T736" s="4">
        <f>SUMIF('cocina'!A:A,sala[[#This Row],[Número de Orden]],'cocina'!G:G)</f>
        <v>5</v>
      </c>
      <c r="U736" s="4">
        <f>sala[[#This Row],[Tiempo de Preparación]]*24</f>
        <v>1.45</v>
      </c>
      <c r="V736">
        <f>sala[[#This Row],[Cobrada]]*sala[[#This Row],[Monto Total de la Cuenta]]</f>
        <v>142</v>
      </c>
      <c r="W736" s="4">
        <f>sala[[#This Row],[Tiempo de Permanencia]]*24</f>
        <v>1.9166666666278616</v>
      </c>
    </row>
    <row r="737" spans="1:23" x14ac:dyDescent="0.25">
      <c r="A737">
        <v>17</v>
      </c>
      <c r="B737" s="1" t="s">
        <v>218</v>
      </c>
      <c r="C737">
        <v>2</v>
      </c>
      <c r="D737" s="2">
        <v>45023.047222222223</v>
      </c>
      <c r="E737" s="2">
        <v>45023.14166666667</v>
      </c>
      <c r="F737" s="1" t="s">
        <v>32</v>
      </c>
      <c r="G737" s="1" t="s">
        <v>20</v>
      </c>
      <c r="H737" s="1" t="s">
        <v>25</v>
      </c>
      <c r="I737">
        <v>25.91</v>
      </c>
      <c r="J737" s="1" t="s">
        <v>38</v>
      </c>
      <c r="K737">
        <v>736</v>
      </c>
      <c r="L737" s="1" t="s">
        <v>17</v>
      </c>
      <c r="M737" s="1">
        <f>SUMIF('cocina'!A:A,sala[[#This Row],[Número de Orden]],'cocina'!K:K)</f>
        <v>215</v>
      </c>
      <c r="N737" s="2">
        <f>sala[[#This Row],[Hora de Salida]]</f>
        <v>45023.14166666667</v>
      </c>
      <c r="O737" s="3">
        <f>IF(sala[[#This Row],[Estado de la Mesa]]="Ocupada",sala[[#This Row],[Hora de Salida]]-sala[[#This Row],[Hora de Llegada]]+15/(24*60),sala[[#This Row],[Hora de Salida]]-sala[[#This Row],[Hora de Llegada]])</f>
        <v>0.10486111111337475</v>
      </c>
      <c r="P737" s="3">
        <f>SUMIF('cocina'!A:A,sala[[#This Row],[Número de Orden]],'cocina'!H:H)/(24*60)</f>
        <v>6.3888888888888884E-2</v>
      </c>
      <c r="Q737" s="3">
        <f>IF((sala[[#This Row],[Tiempo de Permanencia]]-sala[[#This Row],[Tiempo de Preparación]])&gt;0,sala[[#This Row],[Tiempo de Permanencia]]-sala[[#This Row],[Tiempo de Preparación]],0)</f>
        <v>4.0972222224485863E-2</v>
      </c>
      <c r="R737" s="10">
        <f>IF(sala[[#This Row],[Tiempo de degustación]]&gt;0,1,0)</f>
        <v>1</v>
      </c>
      <c r="S737" s="1" t="str">
        <f>WEEKDAY(sala[[#This Row],[Fecha de Factura]],11)&amp;". "&amp;TEXT(sala[[#This Row],[Fecha de Factura]],"dddd")</f>
        <v>5. viernes</v>
      </c>
      <c r="T737" s="4">
        <f>SUMIF('cocina'!A:A,sala[[#This Row],[Número de Orden]],'cocina'!G:G)</f>
        <v>8</v>
      </c>
      <c r="U737" s="4">
        <f>sala[[#This Row],[Tiempo de Preparación]]*24</f>
        <v>1.5333333333333332</v>
      </c>
      <c r="V737">
        <f>sala[[#This Row],[Cobrada]]*sala[[#This Row],[Monto Total de la Cuenta]]</f>
        <v>215</v>
      </c>
      <c r="W737" s="4">
        <f>sala[[#This Row],[Tiempo de Permanencia]]*24</f>
        <v>2.5166666667209938</v>
      </c>
    </row>
    <row r="738" spans="1:23" x14ac:dyDescent="0.25">
      <c r="A738">
        <v>6</v>
      </c>
      <c r="B738" s="1" t="s">
        <v>589</v>
      </c>
      <c r="C738">
        <v>1</v>
      </c>
      <c r="D738" s="2">
        <v>45023.027083333334</v>
      </c>
      <c r="E738" s="2">
        <v>45023.129166666666</v>
      </c>
      <c r="F738" s="1" t="s">
        <v>24</v>
      </c>
      <c r="G738" s="1" t="s">
        <v>20</v>
      </c>
      <c r="H738" s="1" t="s">
        <v>15</v>
      </c>
      <c r="I738">
        <v>24.09</v>
      </c>
      <c r="J738" s="1" t="s">
        <v>16</v>
      </c>
      <c r="K738">
        <v>737</v>
      </c>
      <c r="L738" s="1" t="s">
        <v>30</v>
      </c>
      <c r="M738" s="1">
        <f>SUMIF('cocina'!A:A,sala[[#This Row],[Número de Orden]],'cocina'!K:K)</f>
        <v>118</v>
      </c>
      <c r="N738" s="2">
        <f>sala[[#This Row],[Hora de Salida]]</f>
        <v>45023.129166666666</v>
      </c>
      <c r="O738" s="3">
        <f>IF(sala[[#This Row],[Estado de la Mesa]]="Ocupada",sala[[#This Row],[Hora de Salida]]-sala[[#This Row],[Hora de Llegada]]+15/(24*60),sala[[#This Row],[Hora de Salida]]-sala[[#This Row],[Hora de Llegada]])</f>
        <v>0.10208333333139308</v>
      </c>
      <c r="P738" s="3">
        <f>SUMIF('cocina'!A:A,sala[[#This Row],[Número de Orden]],'cocina'!H:H)/(24*60)</f>
        <v>1.5277777777777777E-2</v>
      </c>
      <c r="Q738" s="3">
        <f>IF((sala[[#This Row],[Tiempo de Permanencia]]-sala[[#This Row],[Tiempo de Preparación]])&gt;0,sala[[#This Row],[Tiempo de Permanencia]]-sala[[#This Row],[Tiempo de Preparación]],0)</f>
        <v>8.6805555553615299E-2</v>
      </c>
      <c r="R738" s="10">
        <f>IF(sala[[#This Row],[Tiempo de degustación]]&gt;0,1,0)</f>
        <v>1</v>
      </c>
      <c r="S738" s="1" t="str">
        <f>WEEKDAY(sala[[#This Row],[Fecha de Factura]],11)&amp;". "&amp;TEXT(sala[[#This Row],[Fecha de Factura]],"dddd")</f>
        <v>5. viernes</v>
      </c>
      <c r="T738" s="4">
        <f>SUMIF('cocina'!A:A,sala[[#This Row],[Número de Orden]],'cocina'!G:G)</f>
        <v>4</v>
      </c>
      <c r="U738" s="4">
        <f>sala[[#This Row],[Tiempo de Preparación]]*24</f>
        <v>0.36666666666666664</v>
      </c>
      <c r="V738">
        <f>sala[[#This Row],[Cobrada]]*sala[[#This Row],[Monto Total de la Cuenta]]</f>
        <v>118</v>
      </c>
      <c r="W738" s="4">
        <f>sala[[#This Row],[Tiempo de Permanencia]]*24</f>
        <v>2.4499999999534339</v>
      </c>
    </row>
    <row r="739" spans="1:23" x14ac:dyDescent="0.25">
      <c r="A739">
        <v>15</v>
      </c>
      <c r="B739" s="1" t="s">
        <v>468</v>
      </c>
      <c r="C739">
        <v>1</v>
      </c>
      <c r="D739" s="2">
        <v>45023.035416666666</v>
      </c>
      <c r="E739" s="2">
        <v>45023.086111111108</v>
      </c>
      <c r="F739" s="1" t="s">
        <v>13</v>
      </c>
      <c r="G739" s="1" t="s">
        <v>14</v>
      </c>
      <c r="H739" s="1" t="s">
        <v>25</v>
      </c>
      <c r="I739">
        <v>17.37</v>
      </c>
      <c r="J739" s="1" t="s">
        <v>38</v>
      </c>
      <c r="K739">
        <v>738</v>
      </c>
      <c r="L739" s="1" t="s">
        <v>17</v>
      </c>
      <c r="M739" s="1">
        <f>SUMIF('cocina'!A:A,sala[[#This Row],[Número de Orden]],'cocina'!K:K)</f>
        <v>134</v>
      </c>
      <c r="N739" s="2">
        <f>sala[[#This Row],[Hora de Salida]]</f>
        <v>45023.086111111108</v>
      </c>
      <c r="O739" s="3">
        <f>IF(sala[[#This Row],[Estado de la Mesa]]="Ocupada",sala[[#This Row],[Hora de Salida]]-sala[[#This Row],[Hora de Llegada]]+15/(24*60),sala[[#This Row],[Hora de Salida]]-sala[[#This Row],[Hora de Llegada]])</f>
        <v>6.1111111109009165E-2</v>
      </c>
      <c r="P739" s="3">
        <f>SUMIF('cocina'!A:A,sala[[#This Row],[Número de Orden]],'cocina'!H:H)/(24*60)</f>
        <v>6.5277777777777782E-2</v>
      </c>
      <c r="Q739" s="3">
        <f>IF((sala[[#This Row],[Tiempo de Permanencia]]-sala[[#This Row],[Tiempo de Preparación]])&gt;0,sala[[#This Row],[Tiempo de Permanencia]]-sala[[#This Row],[Tiempo de Preparación]],0)</f>
        <v>0</v>
      </c>
      <c r="R739" s="10">
        <f>IF(sala[[#This Row],[Tiempo de degustación]]&gt;0,1,0)</f>
        <v>0</v>
      </c>
      <c r="S739" s="1" t="str">
        <f>WEEKDAY(sala[[#This Row],[Fecha de Factura]],11)&amp;". "&amp;TEXT(sala[[#This Row],[Fecha de Factura]],"dddd")</f>
        <v>5. viernes</v>
      </c>
      <c r="T739" s="4">
        <f>SUMIF('cocina'!A:A,sala[[#This Row],[Número de Orden]],'cocina'!G:G)</f>
        <v>6</v>
      </c>
      <c r="U739" s="4">
        <f>sala[[#This Row],[Tiempo de Preparación]]*24</f>
        <v>1.5666666666666669</v>
      </c>
      <c r="V739">
        <f>sala[[#This Row],[Cobrada]]*sala[[#This Row],[Monto Total de la Cuenta]]</f>
        <v>0</v>
      </c>
      <c r="W739" s="4">
        <f>sala[[#This Row],[Tiempo de Permanencia]]*24</f>
        <v>1.46666666661622</v>
      </c>
    </row>
    <row r="740" spans="1:23" x14ac:dyDescent="0.25">
      <c r="A740">
        <v>10</v>
      </c>
      <c r="B740" s="1" t="s">
        <v>590</v>
      </c>
      <c r="C740">
        <v>5</v>
      </c>
      <c r="D740" s="2">
        <v>45023.161805555559</v>
      </c>
      <c r="E740" s="2">
        <v>45023.256944444445</v>
      </c>
      <c r="F740" s="1" t="s">
        <v>24</v>
      </c>
      <c r="G740" s="1" t="s">
        <v>14</v>
      </c>
      <c r="H740" s="1" t="s">
        <v>15</v>
      </c>
      <c r="I740">
        <v>33.69</v>
      </c>
      <c r="J740" s="1" t="s">
        <v>16</v>
      </c>
      <c r="K740">
        <v>739</v>
      </c>
      <c r="L740" s="1" t="s">
        <v>22</v>
      </c>
      <c r="M740" s="1">
        <f>SUMIF('cocina'!A:A,sala[[#This Row],[Número de Orden]],'cocina'!K:K)</f>
        <v>46</v>
      </c>
      <c r="N740" s="2">
        <f>sala[[#This Row],[Hora de Salida]]</f>
        <v>45023.256944444445</v>
      </c>
      <c r="O740" s="3">
        <f>IF(sala[[#This Row],[Estado de la Mesa]]="Ocupada",sala[[#This Row],[Hora de Salida]]-sala[[#This Row],[Hora de Llegada]]+15/(24*60),sala[[#This Row],[Hora de Salida]]-sala[[#This Row],[Hora de Llegada]])</f>
        <v>9.5138888886140194E-2</v>
      </c>
      <c r="P740" s="3">
        <f>SUMIF('cocina'!A:A,sala[[#This Row],[Número de Orden]],'cocina'!H:H)/(24*60)</f>
        <v>3.7499999999999999E-2</v>
      </c>
      <c r="Q740" s="3">
        <f>IF((sala[[#This Row],[Tiempo de Permanencia]]-sala[[#This Row],[Tiempo de Preparación]])&gt;0,sala[[#This Row],[Tiempo de Permanencia]]-sala[[#This Row],[Tiempo de Preparación]],0)</f>
        <v>5.7638888886140195E-2</v>
      </c>
      <c r="R740" s="10">
        <f>IF(sala[[#This Row],[Tiempo de degustación]]&gt;0,1,0)</f>
        <v>1</v>
      </c>
      <c r="S740" s="1" t="str">
        <f>WEEKDAY(sala[[#This Row],[Fecha de Factura]],11)&amp;". "&amp;TEXT(sala[[#This Row],[Fecha de Factura]],"dddd")</f>
        <v>5. viernes</v>
      </c>
      <c r="T740" s="4">
        <f>SUMIF('cocina'!A:A,sala[[#This Row],[Número de Orden]],'cocina'!G:G)</f>
        <v>2</v>
      </c>
      <c r="U740" s="4">
        <f>sala[[#This Row],[Tiempo de Preparación]]*24</f>
        <v>0.89999999999999991</v>
      </c>
      <c r="V740">
        <f>sala[[#This Row],[Cobrada]]*sala[[#This Row],[Monto Total de la Cuenta]]</f>
        <v>46</v>
      </c>
      <c r="W740" s="4">
        <f>sala[[#This Row],[Tiempo de Permanencia]]*24</f>
        <v>2.2833333332673647</v>
      </c>
    </row>
    <row r="741" spans="1:23" x14ac:dyDescent="0.25">
      <c r="A741">
        <v>16</v>
      </c>
      <c r="B741" s="1" t="s">
        <v>591</v>
      </c>
      <c r="C741">
        <v>6</v>
      </c>
      <c r="D741" s="2">
        <v>45023.15902777778</v>
      </c>
      <c r="E741" s="2">
        <v>45023.26666666667</v>
      </c>
      <c r="F741" s="1" t="s">
        <v>19</v>
      </c>
      <c r="G741" s="1" t="s">
        <v>14</v>
      </c>
      <c r="H741" s="1" t="s">
        <v>15</v>
      </c>
      <c r="I741">
        <v>16.05</v>
      </c>
      <c r="J741" s="1" t="s">
        <v>16</v>
      </c>
      <c r="K741">
        <v>740</v>
      </c>
      <c r="L741" s="1" t="s">
        <v>54</v>
      </c>
      <c r="M741" s="1">
        <f>SUMIF('cocina'!A:A,sala[[#This Row],[Número de Orden]],'cocina'!K:K)</f>
        <v>293</v>
      </c>
      <c r="N741" s="2">
        <f>sala[[#This Row],[Hora de Salida]]</f>
        <v>45023.26666666667</v>
      </c>
      <c r="O741" s="3">
        <f>IF(sala[[#This Row],[Estado de la Mesa]]="Ocupada",sala[[#This Row],[Hora de Salida]]-sala[[#This Row],[Hora de Llegada]]+15/(24*60),sala[[#This Row],[Hora de Salida]]-sala[[#This Row],[Hora de Llegada]])</f>
        <v>0.10763888889050577</v>
      </c>
      <c r="P741" s="3">
        <f>SUMIF('cocina'!A:A,sala[[#This Row],[Número de Orden]],'cocina'!H:H)/(24*60)</f>
        <v>7.8472222222222221E-2</v>
      </c>
      <c r="Q741" s="3">
        <f>IF((sala[[#This Row],[Tiempo de Permanencia]]-sala[[#This Row],[Tiempo de Preparación]])&gt;0,sala[[#This Row],[Tiempo de Permanencia]]-sala[[#This Row],[Tiempo de Preparación]],0)</f>
        <v>2.9166666668283547E-2</v>
      </c>
      <c r="R741" s="10">
        <f>IF(sala[[#This Row],[Tiempo de degustación]]&gt;0,1,0)</f>
        <v>1</v>
      </c>
      <c r="S741" s="1" t="str">
        <f>WEEKDAY(sala[[#This Row],[Fecha de Factura]],11)&amp;". "&amp;TEXT(sala[[#This Row],[Fecha de Factura]],"dddd")</f>
        <v>5. viernes</v>
      </c>
      <c r="T741" s="4">
        <f>SUMIF('cocina'!A:A,sala[[#This Row],[Número de Orden]],'cocina'!G:G)</f>
        <v>10</v>
      </c>
      <c r="U741" s="4">
        <f>sala[[#This Row],[Tiempo de Preparación]]*24</f>
        <v>1.8833333333333333</v>
      </c>
      <c r="V741">
        <f>sala[[#This Row],[Cobrada]]*sala[[#This Row],[Monto Total de la Cuenta]]</f>
        <v>293</v>
      </c>
      <c r="W741" s="4">
        <f>sala[[#This Row],[Tiempo de Permanencia]]*24</f>
        <v>2.5833333333721384</v>
      </c>
    </row>
    <row r="742" spans="1:23" x14ac:dyDescent="0.25">
      <c r="A742">
        <v>14</v>
      </c>
      <c r="B742" s="1" t="s">
        <v>395</v>
      </c>
      <c r="C742">
        <v>4</v>
      </c>
      <c r="D742" s="2">
        <v>45023.020138888889</v>
      </c>
      <c r="E742" s="2">
        <v>45023.182638888888</v>
      </c>
      <c r="F742" s="1" t="s">
        <v>24</v>
      </c>
      <c r="G742" s="1" t="s">
        <v>14</v>
      </c>
      <c r="H742" s="1" t="s">
        <v>15</v>
      </c>
      <c r="I742">
        <v>40.31</v>
      </c>
      <c r="J742" s="1" t="s">
        <v>38</v>
      </c>
      <c r="K742">
        <v>741</v>
      </c>
      <c r="L742" s="1" t="s">
        <v>44</v>
      </c>
      <c r="M742" s="1">
        <f>SUMIF('cocina'!A:A,sala[[#This Row],[Número de Orden]],'cocina'!K:K)</f>
        <v>285</v>
      </c>
      <c r="N742" s="2">
        <f>sala[[#This Row],[Hora de Salida]]</f>
        <v>45023.182638888888</v>
      </c>
      <c r="O742" s="3">
        <f>IF(sala[[#This Row],[Estado de la Mesa]]="Ocupada",sala[[#This Row],[Hora de Salida]]-sala[[#This Row],[Hora de Llegada]]+15/(24*60),sala[[#This Row],[Hora de Salida]]-sala[[#This Row],[Hora de Llegada]])</f>
        <v>0.17291666666521147</v>
      </c>
      <c r="P742" s="3">
        <f>SUMIF('cocina'!A:A,sala[[#This Row],[Número de Orden]],'cocina'!H:H)/(24*60)</f>
        <v>0.11458333333333333</v>
      </c>
      <c r="Q742" s="3">
        <f>IF((sala[[#This Row],[Tiempo de Permanencia]]-sala[[#This Row],[Tiempo de Preparación]])&gt;0,sala[[#This Row],[Tiempo de Permanencia]]-sala[[#This Row],[Tiempo de Preparación]],0)</f>
        <v>5.8333333331878137E-2</v>
      </c>
      <c r="R742" s="10">
        <f>IF(sala[[#This Row],[Tiempo de degustación]]&gt;0,1,0)</f>
        <v>1</v>
      </c>
      <c r="S742" s="1" t="str">
        <f>WEEKDAY(sala[[#This Row],[Fecha de Factura]],11)&amp;". "&amp;TEXT(sala[[#This Row],[Fecha de Factura]],"dddd")</f>
        <v>5. viernes</v>
      </c>
      <c r="T742" s="4">
        <f>SUMIF('cocina'!A:A,sala[[#This Row],[Número de Orden]],'cocina'!G:G)</f>
        <v>10</v>
      </c>
      <c r="U742" s="4">
        <f>sala[[#This Row],[Tiempo de Preparación]]*24</f>
        <v>2.75</v>
      </c>
      <c r="V742">
        <f>sala[[#This Row],[Cobrada]]*sala[[#This Row],[Monto Total de la Cuenta]]</f>
        <v>285</v>
      </c>
      <c r="W742" s="4">
        <f>sala[[#This Row],[Tiempo de Permanencia]]*24</f>
        <v>4.1499999999650754</v>
      </c>
    </row>
    <row r="743" spans="1:23" x14ac:dyDescent="0.25">
      <c r="A743">
        <v>20</v>
      </c>
      <c r="B743" s="1" t="s">
        <v>488</v>
      </c>
      <c r="C743">
        <v>4</v>
      </c>
      <c r="D743" s="2">
        <v>45023.025000000001</v>
      </c>
      <c r="E743" s="2">
        <v>45023.098611111112</v>
      </c>
      <c r="F743" s="1" t="s">
        <v>24</v>
      </c>
      <c r="G743" s="1" t="s">
        <v>20</v>
      </c>
      <c r="H743" s="1" t="s">
        <v>25</v>
      </c>
      <c r="I743">
        <v>10.51</v>
      </c>
      <c r="J743" s="1" t="s">
        <v>16</v>
      </c>
      <c r="K743">
        <v>742</v>
      </c>
      <c r="L743" s="1" t="s">
        <v>22</v>
      </c>
      <c r="M743" s="1">
        <f>SUMIF('cocina'!A:A,sala[[#This Row],[Número de Orden]],'cocina'!K:K)</f>
        <v>166</v>
      </c>
      <c r="N743" s="2">
        <f>sala[[#This Row],[Hora de Salida]]</f>
        <v>45023.098611111112</v>
      </c>
      <c r="O743" s="3">
        <f>IF(sala[[#This Row],[Estado de la Mesa]]="Ocupada",sala[[#This Row],[Hora de Salida]]-sala[[#This Row],[Hora de Llegada]]+15/(24*60),sala[[#This Row],[Hora de Salida]]-sala[[#This Row],[Hora de Llegada]])</f>
        <v>7.3611111110949423E-2</v>
      </c>
      <c r="P743" s="3">
        <f>SUMIF('cocina'!A:A,sala[[#This Row],[Número de Orden]],'cocina'!H:H)/(24*60)</f>
        <v>0.10069444444444445</v>
      </c>
      <c r="Q743" s="3">
        <f>IF((sala[[#This Row],[Tiempo de Permanencia]]-sala[[#This Row],[Tiempo de Preparación]])&gt;0,sala[[#This Row],[Tiempo de Permanencia]]-sala[[#This Row],[Tiempo de Preparación]],0)</f>
        <v>0</v>
      </c>
      <c r="R743" s="10">
        <f>IF(sala[[#This Row],[Tiempo de degustación]]&gt;0,1,0)</f>
        <v>0</v>
      </c>
      <c r="S743" s="1" t="str">
        <f>WEEKDAY(sala[[#This Row],[Fecha de Factura]],11)&amp;". "&amp;TEXT(sala[[#This Row],[Fecha de Factura]],"dddd")</f>
        <v>5. viernes</v>
      </c>
      <c r="T743" s="4">
        <f>SUMIF('cocina'!A:A,sala[[#This Row],[Número de Orden]],'cocina'!G:G)</f>
        <v>6</v>
      </c>
      <c r="U743" s="4">
        <f>sala[[#This Row],[Tiempo de Preparación]]*24</f>
        <v>2.416666666666667</v>
      </c>
      <c r="V743">
        <f>sala[[#This Row],[Cobrada]]*sala[[#This Row],[Monto Total de la Cuenta]]</f>
        <v>0</v>
      </c>
      <c r="W743" s="4">
        <f>sala[[#This Row],[Tiempo de Permanencia]]*24</f>
        <v>1.7666666666627862</v>
      </c>
    </row>
    <row r="744" spans="1:23" x14ac:dyDescent="0.25">
      <c r="A744">
        <v>19</v>
      </c>
      <c r="B744" s="1" t="s">
        <v>345</v>
      </c>
      <c r="C744">
        <v>2</v>
      </c>
      <c r="D744" s="2">
        <v>45023.157638888886</v>
      </c>
      <c r="E744" s="2">
        <v>45023.322222222225</v>
      </c>
      <c r="F744" s="1" t="s">
        <v>13</v>
      </c>
      <c r="G744" s="1" t="s">
        <v>14</v>
      </c>
      <c r="H744" s="1" t="s">
        <v>15</v>
      </c>
      <c r="I744">
        <v>25.7</v>
      </c>
      <c r="J744" s="1" t="s">
        <v>38</v>
      </c>
      <c r="K744">
        <v>743</v>
      </c>
      <c r="L744" s="1" t="s">
        <v>27</v>
      </c>
      <c r="M744" s="1">
        <f>SUMIF('cocina'!A:A,sala[[#This Row],[Número de Orden]],'cocina'!K:K)</f>
        <v>134</v>
      </c>
      <c r="N744" s="2">
        <f>sala[[#This Row],[Hora de Salida]]</f>
        <v>45023.322222222225</v>
      </c>
      <c r="O744" s="3">
        <f>IF(sala[[#This Row],[Estado de la Mesa]]="Ocupada",sala[[#This Row],[Hora de Salida]]-sala[[#This Row],[Hora de Llegada]]+15/(24*60),sala[[#This Row],[Hora de Salida]]-sala[[#This Row],[Hora de Llegada]])</f>
        <v>0.17500000000533569</v>
      </c>
      <c r="P744" s="3">
        <f>SUMIF('cocina'!A:A,sala[[#This Row],[Número de Orden]],'cocina'!H:H)/(24*60)</f>
        <v>9.930555555555555E-2</v>
      </c>
      <c r="Q744" s="3">
        <f>IF((sala[[#This Row],[Tiempo de Permanencia]]-sala[[#This Row],[Tiempo de Preparación]])&gt;0,sala[[#This Row],[Tiempo de Permanencia]]-sala[[#This Row],[Tiempo de Preparación]],0)</f>
        <v>7.5694444449780143E-2</v>
      </c>
      <c r="R744" s="10">
        <f>IF(sala[[#This Row],[Tiempo de degustación]]&gt;0,1,0)</f>
        <v>1</v>
      </c>
      <c r="S744" s="1" t="str">
        <f>WEEKDAY(sala[[#This Row],[Fecha de Factura]],11)&amp;". "&amp;TEXT(sala[[#This Row],[Fecha de Factura]],"dddd")</f>
        <v>5. viernes</v>
      </c>
      <c r="T744" s="4">
        <f>SUMIF('cocina'!A:A,sala[[#This Row],[Número de Orden]],'cocina'!G:G)</f>
        <v>6</v>
      </c>
      <c r="U744" s="4">
        <f>sala[[#This Row],[Tiempo de Preparación]]*24</f>
        <v>2.3833333333333333</v>
      </c>
      <c r="V744">
        <f>sala[[#This Row],[Cobrada]]*sala[[#This Row],[Monto Total de la Cuenta]]</f>
        <v>134</v>
      </c>
      <c r="W744" s="4">
        <f>sala[[#This Row],[Tiempo de Permanencia]]*24</f>
        <v>4.2000000001280569</v>
      </c>
    </row>
    <row r="745" spans="1:23" x14ac:dyDescent="0.25">
      <c r="A745">
        <v>11</v>
      </c>
      <c r="B745" s="1" t="s">
        <v>40</v>
      </c>
      <c r="C745">
        <v>1</v>
      </c>
      <c r="D745" s="2">
        <v>45023.082638888889</v>
      </c>
      <c r="E745" s="2">
        <v>45023.242361111108</v>
      </c>
      <c r="F745" s="1" t="s">
        <v>19</v>
      </c>
      <c r="G745" s="1" t="s">
        <v>14</v>
      </c>
      <c r="H745" s="1" t="s">
        <v>25</v>
      </c>
      <c r="I745">
        <v>26.5</v>
      </c>
      <c r="J745" s="1" t="s">
        <v>26</v>
      </c>
      <c r="K745">
        <v>744</v>
      </c>
      <c r="L745" s="1" t="s">
        <v>17</v>
      </c>
      <c r="M745" s="1">
        <f>SUMIF('cocina'!A:A,sala[[#This Row],[Número de Orden]],'cocina'!K:K)</f>
        <v>76</v>
      </c>
      <c r="N745" s="2">
        <f>sala[[#This Row],[Hora de Salida]]</f>
        <v>45023.242361111108</v>
      </c>
      <c r="O745" s="3">
        <f>IF(sala[[#This Row],[Estado de la Mesa]]="Ocupada",sala[[#This Row],[Hora de Salida]]-sala[[#This Row],[Hora de Llegada]]+15/(24*60),sala[[#This Row],[Hora de Salida]]-sala[[#This Row],[Hora de Llegada]])</f>
        <v>0.15972222221898846</v>
      </c>
      <c r="P745" s="3">
        <f>SUMIF('cocina'!A:A,sala[[#This Row],[Número de Orden]],'cocina'!H:H)/(24*60)</f>
        <v>4.6527777777777779E-2</v>
      </c>
      <c r="Q745" s="3">
        <f>IF((sala[[#This Row],[Tiempo de Permanencia]]-sala[[#This Row],[Tiempo de Preparación]])&gt;0,sala[[#This Row],[Tiempo de Permanencia]]-sala[[#This Row],[Tiempo de Preparación]],0)</f>
        <v>0.11319444444121068</v>
      </c>
      <c r="R745" s="10">
        <f>IF(sala[[#This Row],[Tiempo de degustación]]&gt;0,1,0)</f>
        <v>1</v>
      </c>
      <c r="S745" s="1" t="str">
        <f>WEEKDAY(sala[[#This Row],[Fecha de Factura]],11)&amp;". "&amp;TEXT(sala[[#This Row],[Fecha de Factura]],"dddd")</f>
        <v>5. viernes</v>
      </c>
      <c r="T745" s="4">
        <f>SUMIF('cocina'!A:A,sala[[#This Row],[Número de Orden]],'cocina'!G:G)</f>
        <v>3</v>
      </c>
      <c r="U745" s="4">
        <f>sala[[#This Row],[Tiempo de Preparación]]*24</f>
        <v>1.1166666666666667</v>
      </c>
      <c r="V745">
        <f>sala[[#This Row],[Cobrada]]*sala[[#This Row],[Monto Total de la Cuenta]]</f>
        <v>76</v>
      </c>
      <c r="W745" s="4">
        <f>sala[[#This Row],[Tiempo de Permanencia]]*24</f>
        <v>3.8333333332557231</v>
      </c>
    </row>
    <row r="746" spans="1:23" x14ac:dyDescent="0.25">
      <c r="A746">
        <v>3</v>
      </c>
      <c r="B746" s="1" t="s">
        <v>570</v>
      </c>
      <c r="C746">
        <v>1</v>
      </c>
      <c r="D746" s="2">
        <v>45023.106944444444</v>
      </c>
      <c r="E746" s="2">
        <v>45023.202777777777</v>
      </c>
      <c r="F746" s="1" t="s">
        <v>29</v>
      </c>
      <c r="G746" s="1" t="s">
        <v>14</v>
      </c>
      <c r="H746" s="1" t="s">
        <v>21</v>
      </c>
      <c r="I746">
        <v>18.75</v>
      </c>
      <c r="J746" s="1" t="s">
        <v>26</v>
      </c>
      <c r="K746">
        <v>745</v>
      </c>
      <c r="L746" s="1" t="s">
        <v>42</v>
      </c>
      <c r="M746" s="1">
        <f>SUMIF('cocina'!A:A,sala[[#This Row],[Número de Orden]],'cocina'!K:K)</f>
        <v>284</v>
      </c>
      <c r="N746" s="2">
        <f>sala[[#This Row],[Hora de Salida]]</f>
        <v>45023.202777777777</v>
      </c>
      <c r="O746" s="3">
        <f>IF(sala[[#This Row],[Estado de la Mesa]]="Ocupada",sala[[#This Row],[Hora de Salida]]-sala[[#This Row],[Hora de Llegada]]+15/(24*60),sala[[#This Row],[Hora de Salida]]-sala[[#This Row],[Hora de Llegada]])</f>
        <v>9.5833333332848269E-2</v>
      </c>
      <c r="P746" s="3">
        <f>SUMIF('cocina'!A:A,sala[[#This Row],[Número de Orden]],'cocina'!H:H)/(24*60)</f>
        <v>5.0694444444444445E-2</v>
      </c>
      <c r="Q746" s="3">
        <f>IF((sala[[#This Row],[Tiempo de Permanencia]]-sala[[#This Row],[Tiempo de Preparación]])&gt;0,sala[[#This Row],[Tiempo de Permanencia]]-sala[[#This Row],[Tiempo de Preparación]],0)</f>
        <v>4.5138888888403825E-2</v>
      </c>
      <c r="R746" s="10">
        <f>IF(sala[[#This Row],[Tiempo de degustación]]&gt;0,1,0)</f>
        <v>1</v>
      </c>
      <c r="S746" s="1" t="str">
        <f>WEEKDAY(sala[[#This Row],[Fecha de Factura]],11)&amp;". "&amp;TEXT(sala[[#This Row],[Fecha de Factura]],"dddd")</f>
        <v>5. viernes</v>
      </c>
      <c r="T746" s="4">
        <f>SUMIF('cocina'!A:A,sala[[#This Row],[Número de Orden]],'cocina'!G:G)</f>
        <v>10</v>
      </c>
      <c r="U746" s="4">
        <f>sala[[#This Row],[Tiempo de Preparación]]*24</f>
        <v>1.2166666666666668</v>
      </c>
      <c r="V746">
        <f>sala[[#This Row],[Cobrada]]*sala[[#This Row],[Monto Total de la Cuenta]]</f>
        <v>284</v>
      </c>
      <c r="W746" s="4">
        <f>sala[[#This Row],[Tiempo de Permanencia]]*24</f>
        <v>2.2999999999883585</v>
      </c>
    </row>
    <row r="747" spans="1:23" x14ac:dyDescent="0.25">
      <c r="A747">
        <v>13</v>
      </c>
      <c r="B747" s="1" t="s">
        <v>575</v>
      </c>
      <c r="C747">
        <v>2</v>
      </c>
      <c r="D747" s="2">
        <v>45023.131944444445</v>
      </c>
      <c r="E747" s="2">
        <v>45023.268750000003</v>
      </c>
      <c r="F747" s="1" t="s">
        <v>19</v>
      </c>
      <c r="G747" s="1" t="s">
        <v>14</v>
      </c>
      <c r="H747" s="1" t="s">
        <v>25</v>
      </c>
      <c r="I747">
        <v>44.9</v>
      </c>
      <c r="J747" s="1" t="s">
        <v>38</v>
      </c>
      <c r="K747">
        <v>746</v>
      </c>
      <c r="L747" s="1" t="s">
        <v>57</v>
      </c>
      <c r="M747" s="1">
        <f>SUMIF('cocina'!A:A,sala[[#This Row],[Número de Orden]],'cocina'!K:K)</f>
        <v>201</v>
      </c>
      <c r="N747" s="2">
        <f>sala[[#This Row],[Hora de Salida]]</f>
        <v>45023.268750000003</v>
      </c>
      <c r="O747" s="3">
        <f>IF(sala[[#This Row],[Estado de la Mesa]]="Ocupada",sala[[#This Row],[Hora de Salida]]-sala[[#This Row],[Hora de Llegada]]+15/(24*60),sala[[#This Row],[Hora de Salida]]-sala[[#This Row],[Hora de Llegada]])</f>
        <v>0.14722222222432416</v>
      </c>
      <c r="P747" s="3">
        <f>SUMIF('cocina'!A:A,sala[[#This Row],[Número de Orden]],'cocina'!H:H)/(24*60)</f>
        <v>5.347222222222222E-2</v>
      </c>
      <c r="Q747" s="3">
        <f>IF((sala[[#This Row],[Tiempo de Permanencia]]-sala[[#This Row],[Tiempo de Preparación]])&gt;0,sala[[#This Row],[Tiempo de Permanencia]]-sala[[#This Row],[Tiempo de Preparación]],0)</f>
        <v>9.375000000210193E-2</v>
      </c>
      <c r="R747" s="10">
        <f>IF(sala[[#This Row],[Tiempo de degustación]]&gt;0,1,0)</f>
        <v>1</v>
      </c>
      <c r="S747" s="1" t="str">
        <f>WEEKDAY(sala[[#This Row],[Fecha de Factura]],11)&amp;". "&amp;TEXT(sala[[#This Row],[Fecha de Factura]],"dddd")</f>
        <v>5. viernes</v>
      </c>
      <c r="T747" s="4">
        <f>SUMIF('cocina'!A:A,sala[[#This Row],[Número de Orden]],'cocina'!G:G)</f>
        <v>6</v>
      </c>
      <c r="U747" s="4">
        <f>sala[[#This Row],[Tiempo de Preparación]]*24</f>
        <v>1.2833333333333332</v>
      </c>
      <c r="V747">
        <f>sala[[#This Row],[Cobrada]]*sala[[#This Row],[Monto Total de la Cuenta]]</f>
        <v>201</v>
      </c>
      <c r="W747" s="4">
        <f>sala[[#This Row],[Tiempo de Permanencia]]*24</f>
        <v>3.53333333338378</v>
      </c>
    </row>
    <row r="748" spans="1:23" x14ac:dyDescent="0.25">
      <c r="A748">
        <v>16</v>
      </c>
      <c r="B748" s="1" t="s">
        <v>592</v>
      </c>
      <c r="C748">
        <v>3</v>
      </c>
      <c r="D748" s="2">
        <v>45023.120138888888</v>
      </c>
      <c r="E748" s="2">
        <v>45023.200694444444</v>
      </c>
      <c r="F748" s="1" t="s">
        <v>19</v>
      </c>
      <c r="G748" s="1" t="s">
        <v>20</v>
      </c>
      <c r="H748" s="1" t="s">
        <v>15</v>
      </c>
      <c r="I748">
        <v>37.229999999999997</v>
      </c>
      <c r="J748" s="1" t="s">
        <v>16</v>
      </c>
      <c r="K748">
        <v>747</v>
      </c>
      <c r="L748" s="1" t="s">
        <v>44</v>
      </c>
      <c r="M748" s="1">
        <f>SUMIF('cocina'!A:A,sala[[#This Row],[Número de Orden]],'cocina'!K:K)</f>
        <v>25</v>
      </c>
      <c r="N748" s="2">
        <f>sala[[#This Row],[Hora de Salida]]</f>
        <v>45023.200694444444</v>
      </c>
      <c r="O748" s="3">
        <f>IF(sala[[#This Row],[Estado de la Mesa]]="Ocupada",sala[[#This Row],[Hora de Salida]]-sala[[#This Row],[Hora de Llegada]]+15/(24*60),sala[[#This Row],[Hora de Salida]]-sala[[#This Row],[Hora de Llegada]])</f>
        <v>8.0555555556202307E-2</v>
      </c>
      <c r="P748" s="3">
        <f>SUMIF('cocina'!A:A,sala[[#This Row],[Número de Orden]],'cocina'!H:H)/(24*60)</f>
        <v>1.9444444444444445E-2</v>
      </c>
      <c r="Q748" s="3">
        <f>IF((sala[[#This Row],[Tiempo de Permanencia]]-sala[[#This Row],[Tiempo de Preparación]])&gt;0,sala[[#This Row],[Tiempo de Permanencia]]-sala[[#This Row],[Tiempo de Preparación]],0)</f>
        <v>6.1111111111757863E-2</v>
      </c>
      <c r="R748" s="10">
        <f>IF(sala[[#This Row],[Tiempo de degustación]]&gt;0,1,0)</f>
        <v>1</v>
      </c>
      <c r="S748" s="1" t="str">
        <f>WEEKDAY(sala[[#This Row],[Fecha de Factura]],11)&amp;". "&amp;TEXT(sala[[#This Row],[Fecha de Factura]],"dddd")</f>
        <v>5. viernes</v>
      </c>
      <c r="T748" s="4">
        <f>SUMIF('cocina'!A:A,sala[[#This Row],[Número de Orden]],'cocina'!G:G)</f>
        <v>1</v>
      </c>
      <c r="U748" s="4">
        <f>sala[[#This Row],[Tiempo de Preparación]]*24</f>
        <v>0.46666666666666667</v>
      </c>
      <c r="V748">
        <f>sala[[#This Row],[Cobrada]]*sala[[#This Row],[Monto Total de la Cuenta]]</f>
        <v>25</v>
      </c>
      <c r="W748" s="4">
        <f>sala[[#This Row],[Tiempo de Permanencia]]*24</f>
        <v>1.9333333333488554</v>
      </c>
    </row>
    <row r="749" spans="1:23" x14ac:dyDescent="0.25">
      <c r="A749">
        <v>2</v>
      </c>
      <c r="B749" s="1" t="s">
        <v>593</v>
      </c>
      <c r="C749">
        <v>4</v>
      </c>
      <c r="D749" s="2">
        <v>45023.105555555558</v>
      </c>
      <c r="E749" s="2">
        <v>45023.248611111114</v>
      </c>
      <c r="F749" s="1" t="s">
        <v>24</v>
      </c>
      <c r="G749" s="1" t="s">
        <v>14</v>
      </c>
      <c r="H749" s="1" t="s">
        <v>25</v>
      </c>
      <c r="I749">
        <v>12.55</v>
      </c>
      <c r="J749" s="1" t="s">
        <v>16</v>
      </c>
      <c r="K749">
        <v>748</v>
      </c>
      <c r="L749" s="1" t="s">
        <v>39</v>
      </c>
      <c r="M749" s="1">
        <f>SUMIF('cocina'!A:A,sala[[#This Row],[Número de Orden]],'cocina'!K:K)</f>
        <v>110</v>
      </c>
      <c r="N749" s="2">
        <f>sala[[#This Row],[Hora de Salida]]</f>
        <v>45023.248611111114</v>
      </c>
      <c r="O749" s="3">
        <f>IF(sala[[#This Row],[Estado de la Mesa]]="Ocupada",sala[[#This Row],[Hora de Salida]]-sala[[#This Row],[Hora de Llegada]]+15/(24*60),sala[[#This Row],[Hora de Salida]]-sala[[#This Row],[Hora de Llegada]])</f>
        <v>0.14305555555620231</v>
      </c>
      <c r="P749" s="3">
        <f>SUMIF('cocina'!A:A,sala[[#This Row],[Número de Orden]],'cocina'!H:H)/(24*60)</f>
        <v>2.5694444444444443E-2</v>
      </c>
      <c r="Q749" s="3">
        <f>IF((sala[[#This Row],[Tiempo de Permanencia]]-sala[[#This Row],[Tiempo de Preparación]])&gt;0,sala[[#This Row],[Tiempo de Permanencia]]-sala[[#This Row],[Tiempo de Preparación]],0)</f>
        <v>0.11736111111175787</v>
      </c>
      <c r="R749" s="10">
        <f>IF(sala[[#This Row],[Tiempo de degustación]]&gt;0,1,0)</f>
        <v>1</v>
      </c>
      <c r="S749" s="1" t="str">
        <f>WEEKDAY(sala[[#This Row],[Fecha de Factura]],11)&amp;". "&amp;TEXT(sala[[#This Row],[Fecha de Factura]],"dddd")</f>
        <v>5. viernes</v>
      </c>
      <c r="T749" s="4">
        <f>SUMIF('cocina'!A:A,sala[[#This Row],[Número de Orden]],'cocina'!G:G)</f>
        <v>4</v>
      </c>
      <c r="U749" s="4">
        <f>sala[[#This Row],[Tiempo de Preparación]]*24</f>
        <v>0.6166666666666667</v>
      </c>
      <c r="V749">
        <f>sala[[#This Row],[Cobrada]]*sala[[#This Row],[Monto Total de la Cuenta]]</f>
        <v>110</v>
      </c>
      <c r="W749" s="4">
        <f>sala[[#This Row],[Tiempo de Permanencia]]*24</f>
        <v>3.4333333333488554</v>
      </c>
    </row>
    <row r="750" spans="1:23" x14ac:dyDescent="0.25">
      <c r="A750">
        <v>1</v>
      </c>
      <c r="B750" s="1" t="s">
        <v>592</v>
      </c>
      <c r="C750">
        <v>2</v>
      </c>
      <c r="D750" s="2">
        <v>45023.056250000001</v>
      </c>
      <c r="E750" s="2">
        <v>45023.119444444441</v>
      </c>
      <c r="F750" s="1" t="s">
        <v>32</v>
      </c>
      <c r="G750" s="1" t="s">
        <v>14</v>
      </c>
      <c r="H750" s="1" t="s">
        <v>15</v>
      </c>
      <c r="I750">
        <v>24.12</v>
      </c>
      <c r="J750" s="1" t="s">
        <v>38</v>
      </c>
      <c r="K750">
        <v>749</v>
      </c>
      <c r="L750" s="1" t="s">
        <v>33</v>
      </c>
      <c r="M750" s="1">
        <f>SUMIF('cocina'!A:A,sala[[#This Row],[Número de Orden]],'cocina'!K:K)</f>
        <v>70</v>
      </c>
      <c r="N750" s="2">
        <f>sala[[#This Row],[Hora de Salida]]</f>
        <v>45023.119444444441</v>
      </c>
      <c r="O750" s="3">
        <f>IF(sala[[#This Row],[Estado de la Mesa]]="Ocupada",sala[[#This Row],[Hora de Salida]]-sala[[#This Row],[Hora de Llegada]]+15/(24*60),sala[[#This Row],[Hora de Salida]]-sala[[#This Row],[Hora de Llegada]])</f>
        <v>7.3611111106098789E-2</v>
      </c>
      <c r="P750" s="3">
        <f>SUMIF('cocina'!A:A,sala[[#This Row],[Número de Orden]],'cocina'!H:H)/(24*60)</f>
        <v>5.5555555555555558E-3</v>
      </c>
      <c r="Q750" s="3">
        <f>IF((sala[[#This Row],[Tiempo de Permanencia]]-sala[[#This Row],[Tiempo de Preparación]])&gt;0,sala[[#This Row],[Tiempo de Permanencia]]-sala[[#This Row],[Tiempo de Preparación]],0)</f>
        <v>6.805555555054324E-2</v>
      </c>
      <c r="R750" s="10">
        <f>IF(sala[[#This Row],[Tiempo de degustación]]&gt;0,1,0)</f>
        <v>1</v>
      </c>
      <c r="S750" s="1" t="str">
        <f>WEEKDAY(sala[[#This Row],[Fecha de Factura]],11)&amp;". "&amp;TEXT(sala[[#This Row],[Fecha de Factura]],"dddd")</f>
        <v>5. viernes</v>
      </c>
      <c r="T750" s="4">
        <f>SUMIF('cocina'!A:A,sala[[#This Row],[Número de Orden]],'cocina'!G:G)</f>
        <v>2</v>
      </c>
      <c r="U750" s="4">
        <f>sala[[#This Row],[Tiempo de Preparación]]*24</f>
        <v>0.13333333333333333</v>
      </c>
      <c r="V750">
        <f>sala[[#This Row],[Cobrada]]*sala[[#This Row],[Monto Total de la Cuenta]]</f>
        <v>70</v>
      </c>
      <c r="W750" s="4">
        <f>sala[[#This Row],[Tiempo de Permanencia]]*24</f>
        <v>1.7666666665463708</v>
      </c>
    </row>
    <row r="751" spans="1:23" x14ac:dyDescent="0.25">
      <c r="A751">
        <v>6</v>
      </c>
      <c r="B751" s="1" t="s">
        <v>594</v>
      </c>
      <c r="C751">
        <v>4</v>
      </c>
      <c r="D751" s="2">
        <v>45023.073611111111</v>
      </c>
      <c r="E751" s="2">
        <v>45023.125</v>
      </c>
      <c r="F751" s="1" t="s">
        <v>19</v>
      </c>
      <c r="G751" s="1" t="s">
        <v>14</v>
      </c>
      <c r="H751" s="1" t="s">
        <v>25</v>
      </c>
      <c r="I751">
        <v>21.82</v>
      </c>
      <c r="J751" s="1" t="s">
        <v>26</v>
      </c>
      <c r="K751">
        <v>750</v>
      </c>
      <c r="L751" s="1" t="s">
        <v>42</v>
      </c>
      <c r="M751" s="1">
        <f>SUMIF('cocina'!A:A,sala[[#This Row],[Número de Orden]],'cocina'!K:K)</f>
        <v>119</v>
      </c>
      <c r="N751" s="2">
        <f>sala[[#This Row],[Hora de Salida]]</f>
        <v>45023.125</v>
      </c>
      <c r="O751" s="3">
        <f>IF(sala[[#This Row],[Estado de la Mesa]]="Ocupada",sala[[#This Row],[Hora de Salida]]-sala[[#This Row],[Hora de Llegada]]+15/(24*60),sala[[#This Row],[Hora de Salida]]-sala[[#This Row],[Hora de Llegada]])</f>
        <v>5.1388888889050577E-2</v>
      </c>
      <c r="P751" s="3">
        <f>SUMIF('cocina'!A:A,sala[[#This Row],[Número de Orden]],'cocina'!H:H)/(24*60)</f>
        <v>5.9722222222222225E-2</v>
      </c>
      <c r="Q751" s="3">
        <f>IF((sala[[#This Row],[Tiempo de Permanencia]]-sala[[#This Row],[Tiempo de Preparación]])&gt;0,sala[[#This Row],[Tiempo de Permanencia]]-sala[[#This Row],[Tiempo de Preparación]],0)</f>
        <v>0</v>
      </c>
      <c r="R751" s="10">
        <f>IF(sala[[#This Row],[Tiempo de degustación]]&gt;0,1,0)</f>
        <v>0</v>
      </c>
      <c r="S751" s="1" t="str">
        <f>WEEKDAY(sala[[#This Row],[Fecha de Factura]],11)&amp;". "&amp;TEXT(sala[[#This Row],[Fecha de Factura]],"dddd")</f>
        <v>5. viernes</v>
      </c>
      <c r="T751" s="4">
        <f>SUMIF('cocina'!A:A,sala[[#This Row],[Número de Orden]],'cocina'!G:G)</f>
        <v>4</v>
      </c>
      <c r="U751" s="4">
        <f>sala[[#This Row],[Tiempo de Preparación]]*24</f>
        <v>1.4333333333333333</v>
      </c>
      <c r="V751">
        <f>sala[[#This Row],[Cobrada]]*sala[[#This Row],[Monto Total de la Cuenta]]</f>
        <v>0</v>
      </c>
      <c r="W751" s="4">
        <f>sala[[#This Row],[Tiempo de Permanencia]]*24</f>
        <v>1.2333333333372138</v>
      </c>
    </row>
    <row r="752" spans="1:23" x14ac:dyDescent="0.25">
      <c r="A752">
        <v>17</v>
      </c>
      <c r="B752" s="1" t="s">
        <v>406</v>
      </c>
      <c r="C752">
        <v>6</v>
      </c>
      <c r="D752" s="2">
        <v>45023.063888888886</v>
      </c>
      <c r="E752" s="2">
        <v>45023.131944444445</v>
      </c>
      <c r="F752" s="1" t="s">
        <v>24</v>
      </c>
      <c r="G752" s="1" t="s">
        <v>20</v>
      </c>
      <c r="H752" s="1" t="s">
        <v>25</v>
      </c>
      <c r="I752">
        <v>49.35</v>
      </c>
      <c r="J752" s="1" t="s">
        <v>26</v>
      </c>
      <c r="K752">
        <v>751</v>
      </c>
      <c r="L752" s="1" t="s">
        <v>27</v>
      </c>
      <c r="M752" s="1">
        <f>SUMIF('cocina'!A:A,sala[[#This Row],[Número de Orden]],'cocina'!K:K)</f>
        <v>170</v>
      </c>
      <c r="N752" s="2">
        <f>sala[[#This Row],[Hora de Salida]]</f>
        <v>45023.131944444445</v>
      </c>
      <c r="O752" s="3">
        <f>IF(sala[[#This Row],[Estado de la Mesa]]="Ocupada",sala[[#This Row],[Hora de Salida]]-sala[[#This Row],[Hora de Llegada]]+15/(24*60),sala[[#This Row],[Hora de Salida]]-sala[[#This Row],[Hora de Llegada]])</f>
        <v>6.805555555911269E-2</v>
      </c>
      <c r="P752" s="3">
        <f>SUMIF('cocina'!A:A,sala[[#This Row],[Número de Orden]],'cocina'!H:H)/(24*60)</f>
        <v>6.0416666666666667E-2</v>
      </c>
      <c r="Q752" s="3">
        <f>IF((sala[[#This Row],[Tiempo de Permanencia]]-sala[[#This Row],[Tiempo de Preparación]])&gt;0,sala[[#This Row],[Tiempo de Permanencia]]-sala[[#This Row],[Tiempo de Preparación]],0)</f>
        <v>7.6388888924460233E-3</v>
      </c>
      <c r="R752" s="10">
        <f>IF(sala[[#This Row],[Tiempo de degustación]]&gt;0,1,0)</f>
        <v>1</v>
      </c>
      <c r="S752" s="1" t="str">
        <f>WEEKDAY(sala[[#This Row],[Fecha de Factura]],11)&amp;". "&amp;TEXT(sala[[#This Row],[Fecha de Factura]],"dddd")</f>
        <v>5. viernes</v>
      </c>
      <c r="T752" s="4">
        <f>SUMIF('cocina'!A:A,sala[[#This Row],[Número de Orden]],'cocina'!G:G)</f>
        <v>7</v>
      </c>
      <c r="U752" s="4">
        <f>sala[[#This Row],[Tiempo de Preparación]]*24</f>
        <v>1.45</v>
      </c>
      <c r="V752">
        <f>sala[[#This Row],[Cobrada]]*sala[[#This Row],[Monto Total de la Cuenta]]</f>
        <v>170</v>
      </c>
      <c r="W752" s="4">
        <f>sala[[#This Row],[Tiempo de Permanencia]]*24</f>
        <v>1.6333333334187046</v>
      </c>
    </row>
    <row r="753" spans="1:23" x14ac:dyDescent="0.25">
      <c r="A753">
        <v>3</v>
      </c>
      <c r="B753" s="1" t="s">
        <v>408</v>
      </c>
      <c r="C753">
        <v>5</v>
      </c>
      <c r="D753" s="2">
        <v>45023.086805555555</v>
      </c>
      <c r="E753" s="2">
        <v>45023.182638888888</v>
      </c>
      <c r="F753" s="1" t="s">
        <v>13</v>
      </c>
      <c r="G753" s="1" t="s">
        <v>14</v>
      </c>
      <c r="H753" s="1" t="s">
        <v>25</v>
      </c>
      <c r="I753">
        <v>46.27</v>
      </c>
      <c r="J753" s="1" t="s">
        <v>26</v>
      </c>
      <c r="K753">
        <v>752</v>
      </c>
      <c r="L753" s="1" t="s">
        <v>33</v>
      </c>
      <c r="M753" s="1">
        <f>SUMIF('cocina'!A:A,sala[[#This Row],[Número de Orden]],'cocina'!K:K)</f>
        <v>60</v>
      </c>
      <c r="N753" s="2">
        <f>sala[[#This Row],[Hora de Salida]]</f>
        <v>45023.182638888888</v>
      </c>
      <c r="O753" s="3">
        <f>IF(sala[[#This Row],[Estado de la Mesa]]="Ocupada",sala[[#This Row],[Hora de Salida]]-sala[[#This Row],[Hora de Llegada]]+15/(24*60),sala[[#This Row],[Hora de Salida]]-sala[[#This Row],[Hora de Llegada]])</f>
        <v>9.5833333332848269E-2</v>
      </c>
      <c r="P753" s="3">
        <f>SUMIF('cocina'!A:A,sala[[#This Row],[Número de Orden]],'cocina'!H:H)/(24*60)</f>
        <v>2.0833333333333332E-2</v>
      </c>
      <c r="Q753" s="3">
        <f>IF((sala[[#This Row],[Tiempo de Permanencia]]-sala[[#This Row],[Tiempo de Preparación]])&gt;0,sala[[#This Row],[Tiempo de Permanencia]]-sala[[#This Row],[Tiempo de Preparación]],0)</f>
        <v>7.4999999999514941E-2</v>
      </c>
      <c r="R753" s="10">
        <f>IF(sala[[#This Row],[Tiempo de degustación]]&gt;0,1,0)</f>
        <v>1</v>
      </c>
      <c r="S753" s="1" t="str">
        <f>WEEKDAY(sala[[#This Row],[Fecha de Factura]],11)&amp;". "&amp;TEXT(sala[[#This Row],[Fecha de Factura]],"dddd")</f>
        <v>5. viernes</v>
      </c>
      <c r="T753" s="4">
        <f>SUMIF('cocina'!A:A,sala[[#This Row],[Número de Orden]],'cocina'!G:G)</f>
        <v>2</v>
      </c>
      <c r="U753" s="4">
        <f>sala[[#This Row],[Tiempo de Preparación]]*24</f>
        <v>0.5</v>
      </c>
      <c r="V753">
        <f>sala[[#This Row],[Cobrada]]*sala[[#This Row],[Monto Total de la Cuenta]]</f>
        <v>60</v>
      </c>
      <c r="W753" s="4">
        <f>sala[[#This Row],[Tiempo de Permanencia]]*24</f>
        <v>2.2999999999883585</v>
      </c>
    </row>
    <row r="754" spans="1:23" x14ac:dyDescent="0.25">
      <c r="A754">
        <v>11</v>
      </c>
      <c r="B754" s="1" t="s">
        <v>307</v>
      </c>
      <c r="C754">
        <v>4</v>
      </c>
      <c r="D754" s="2">
        <v>45023.102083333331</v>
      </c>
      <c r="E754" s="2">
        <v>45023.193055555559</v>
      </c>
      <c r="F754" s="1" t="s">
        <v>32</v>
      </c>
      <c r="G754" s="1" t="s">
        <v>14</v>
      </c>
      <c r="H754" s="1" t="s">
        <v>15</v>
      </c>
      <c r="I754">
        <v>26.24</v>
      </c>
      <c r="J754" s="1" t="s">
        <v>26</v>
      </c>
      <c r="K754">
        <v>753</v>
      </c>
      <c r="L754" s="1" t="s">
        <v>57</v>
      </c>
      <c r="M754" s="1">
        <f>SUMIF('cocina'!A:A,sala[[#This Row],[Número de Orden]],'cocina'!K:K)</f>
        <v>163</v>
      </c>
      <c r="N754" s="2">
        <f>sala[[#This Row],[Hora de Salida]]</f>
        <v>45023.193055555559</v>
      </c>
      <c r="O754" s="3">
        <f>IF(sala[[#This Row],[Estado de la Mesa]]="Ocupada",sala[[#This Row],[Hora de Salida]]-sala[[#This Row],[Hora de Llegada]]+15/(24*60),sala[[#This Row],[Hora de Salida]]-sala[[#This Row],[Hora de Llegada]])</f>
        <v>9.0972222227719612E-2</v>
      </c>
      <c r="P754" s="3">
        <f>SUMIF('cocina'!A:A,sala[[#This Row],[Número de Orden]],'cocina'!H:H)/(24*60)</f>
        <v>8.8888888888888892E-2</v>
      </c>
      <c r="Q754" s="3">
        <f>IF((sala[[#This Row],[Tiempo de Permanencia]]-sala[[#This Row],[Tiempo de Preparación]])&gt;0,sala[[#This Row],[Tiempo de Permanencia]]-sala[[#This Row],[Tiempo de Preparación]],0)</f>
        <v>2.0833333388307201E-3</v>
      </c>
      <c r="R754" s="10">
        <f>IF(sala[[#This Row],[Tiempo de degustación]]&gt;0,1,0)</f>
        <v>1</v>
      </c>
      <c r="S754" s="1" t="str">
        <f>WEEKDAY(sala[[#This Row],[Fecha de Factura]],11)&amp;". "&amp;TEXT(sala[[#This Row],[Fecha de Factura]],"dddd")</f>
        <v>5. viernes</v>
      </c>
      <c r="T754" s="4">
        <f>SUMIF('cocina'!A:A,sala[[#This Row],[Número de Orden]],'cocina'!G:G)</f>
        <v>6</v>
      </c>
      <c r="U754" s="4">
        <f>sala[[#This Row],[Tiempo de Preparación]]*24</f>
        <v>2.1333333333333333</v>
      </c>
      <c r="V754">
        <f>sala[[#This Row],[Cobrada]]*sala[[#This Row],[Monto Total de la Cuenta]]</f>
        <v>163</v>
      </c>
      <c r="W754" s="4">
        <f>sala[[#This Row],[Tiempo de Permanencia]]*24</f>
        <v>2.1833333334652707</v>
      </c>
    </row>
    <row r="755" spans="1:23" x14ac:dyDescent="0.25">
      <c r="A755">
        <v>8</v>
      </c>
      <c r="B755" s="1" t="s">
        <v>384</v>
      </c>
      <c r="C755">
        <v>3</v>
      </c>
      <c r="D755" s="2">
        <v>45023.13958333333</v>
      </c>
      <c r="E755" s="2">
        <v>45023.191666666666</v>
      </c>
      <c r="F755" s="1" t="s">
        <v>13</v>
      </c>
      <c r="G755" s="1" t="s">
        <v>14</v>
      </c>
      <c r="H755" s="1" t="s">
        <v>25</v>
      </c>
      <c r="I755">
        <v>42.74</v>
      </c>
      <c r="J755" s="1" t="s">
        <v>16</v>
      </c>
      <c r="K755">
        <v>754</v>
      </c>
      <c r="L755" s="1" t="s">
        <v>17</v>
      </c>
      <c r="M755" s="1">
        <f>SUMIF('cocina'!A:A,sala[[#This Row],[Número de Orden]],'cocina'!K:K)</f>
        <v>237</v>
      </c>
      <c r="N755" s="2">
        <f>sala[[#This Row],[Hora de Salida]]</f>
        <v>45023.191666666666</v>
      </c>
      <c r="O755" s="3">
        <f>IF(sala[[#This Row],[Estado de la Mesa]]="Ocupada",sala[[#This Row],[Hora de Salida]]-sala[[#This Row],[Hora de Llegada]]+15/(24*60),sala[[#This Row],[Hora de Salida]]-sala[[#This Row],[Hora de Llegada]])</f>
        <v>5.2083333335758653E-2</v>
      </c>
      <c r="P755" s="3">
        <f>SUMIF('cocina'!A:A,sala[[#This Row],[Número de Orden]],'cocina'!H:H)/(24*60)</f>
        <v>6.1805555555555558E-2</v>
      </c>
      <c r="Q755" s="3">
        <f>IF((sala[[#This Row],[Tiempo de Permanencia]]-sala[[#This Row],[Tiempo de Preparación]])&gt;0,sala[[#This Row],[Tiempo de Permanencia]]-sala[[#This Row],[Tiempo de Preparación]],0)</f>
        <v>0</v>
      </c>
      <c r="R755" s="10">
        <f>IF(sala[[#This Row],[Tiempo de degustación]]&gt;0,1,0)</f>
        <v>0</v>
      </c>
      <c r="S755" s="1" t="str">
        <f>WEEKDAY(sala[[#This Row],[Fecha de Factura]],11)&amp;". "&amp;TEXT(sala[[#This Row],[Fecha de Factura]],"dddd")</f>
        <v>5. viernes</v>
      </c>
      <c r="T755" s="4">
        <f>SUMIF('cocina'!A:A,sala[[#This Row],[Número de Orden]],'cocina'!G:G)</f>
        <v>9</v>
      </c>
      <c r="U755" s="4">
        <f>sala[[#This Row],[Tiempo de Preparación]]*24</f>
        <v>1.4833333333333334</v>
      </c>
      <c r="V755">
        <f>sala[[#This Row],[Cobrada]]*sala[[#This Row],[Monto Total de la Cuenta]]</f>
        <v>0</v>
      </c>
      <c r="W755" s="4">
        <f>sala[[#This Row],[Tiempo de Permanencia]]*24</f>
        <v>1.2500000000582077</v>
      </c>
    </row>
    <row r="756" spans="1:23" x14ac:dyDescent="0.25">
      <c r="A756">
        <v>12</v>
      </c>
      <c r="B756" s="1" t="s">
        <v>595</v>
      </c>
      <c r="C756">
        <v>3</v>
      </c>
      <c r="D756" s="2">
        <v>45023.084027777775</v>
      </c>
      <c r="E756" s="2">
        <v>45023.185416666667</v>
      </c>
      <c r="F756" s="1" t="s">
        <v>24</v>
      </c>
      <c r="G756" s="1" t="s">
        <v>14</v>
      </c>
      <c r="H756" s="1" t="s">
        <v>25</v>
      </c>
      <c r="I756">
        <v>26.65</v>
      </c>
      <c r="J756" s="1" t="s">
        <v>38</v>
      </c>
      <c r="K756">
        <v>755</v>
      </c>
      <c r="L756" s="1" t="s">
        <v>27</v>
      </c>
      <c r="M756" s="1">
        <f>SUMIF('cocina'!A:A,sala[[#This Row],[Número de Orden]],'cocina'!K:K)</f>
        <v>211</v>
      </c>
      <c r="N756" s="2">
        <f>sala[[#This Row],[Hora de Salida]]</f>
        <v>45023.185416666667</v>
      </c>
      <c r="O756" s="3">
        <f>IF(sala[[#This Row],[Estado de la Mesa]]="Ocupada",sala[[#This Row],[Hora de Salida]]-sala[[#This Row],[Hora de Llegada]]+15/(24*60),sala[[#This Row],[Hora de Salida]]-sala[[#This Row],[Hora de Llegada]])</f>
        <v>0.11180555555862763</v>
      </c>
      <c r="P756" s="3">
        <f>SUMIF('cocina'!A:A,sala[[#This Row],[Número de Orden]],'cocina'!H:H)/(24*60)</f>
        <v>7.5694444444444439E-2</v>
      </c>
      <c r="Q756" s="3">
        <f>IF((sala[[#This Row],[Tiempo de Permanencia]]-sala[[#This Row],[Tiempo de Preparación]])&gt;0,sala[[#This Row],[Tiempo de Permanencia]]-sala[[#This Row],[Tiempo de Preparación]],0)</f>
        <v>3.6111111114183192E-2</v>
      </c>
      <c r="R756" s="10">
        <f>IF(sala[[#This Row],[Tiempo de degustación]]&gt;0,1,0)</f>
        <v>1</v>
      </c>
      <c r="S756" s="1" t="str">
        <f>WEEKDAY(sala[[#This Row],[Fecha de Factura]],11)&amp;". "&amp;TEXT(sala[[#This Row],[Fecha de Factura]],"dddd")</f>
        <v>5. viernes</v>
      </c>
      <c r="T756" s="4">
        <f>SUMIF('cocina'!A:A,sala[[#This Row],[Número de Orden]],'cocina'!G:G)</f>
        <v>9</v>
      </c>
      <c r="U756" s="4">
        <f>sala[[#This Row],[Tiempo de Preparación]]*24</f>
        <v>1.8166666666666664</v>
      </c>
      <c r="V756">
        <f>sala[[#This Row],[Cobrada]]*sala[[#This Row],[Monto Total de la Cuenta]]</f>
        <v>211</v>
      </c>
      <c r="W756" s="4">
        <f>sala[[#This Row],[Tiempo de Permanencia]]*24</f>
        <v>2.683333333407063</v>
      </c>
    </row>
    <row r="757" spans="1:23" x14ac:dyDescent="0.25">
      <c r="A757">
        <v>11</v>
      </c>
      <c r="B757" s="1" t="s">
        <v>596</v>
      </c>
      <c r="C757">
        <v>1</v>
      </c>
      <c r="D757" s="2">
        <v>45023.161805555559</v>
      </c>
      <c r="E757" s="2">
        <v>45023.32708333333</v>
      </c>
      <c r="F757" s="1" t="s">
        <v>19</v>
      </c>
      <c r="G757" s="1" t="s">
        <v>35</v>
      </c>
      <c r="H757" s="1" t="s">
        <v>25</v>
      </c>
      <c r="I757">
        <v>31.75</v>
      </c>
      <c r="J757" s="1" t="s">
        <v>26</v>
      </c>
      <c r="K757">
        <v>756</v>
      </c>
      <c r="L757" s="1" t="s">
        <v>33</v>
      </c>
      <c r="M757" s="1">
        <f>SUMIF('cocina'!A:A,sala[[#This Row],[Número de Orden]],'cocina'!K:K)</f>
        <v>50</v>
      </c>
      <c r="N757" s="2">
        <f>sala[[#This Row],[Hora de Salida]]</f>
        <v>45023.32708333333</v>
      </c>
      <c r="O757" s="3">
        <f>IF(sala[[#This Row],[Estado de la Mesa]]="Ocupada",sala[[#This Row],[Hora de Salida]]-sala[[#This Row],[Hora de Llegada]]+15/(24*60),sala[[#This Row],[Hora de Salida]]-sala[[#This Row],[Hora de Llegada]])</f>
        <v>0.1652777777708252</v>
      </c>
      <c r="P757" s="3">
        <f>SUMIF('cocina'!A:A,sala[[#This Row],[Número de Orden]],'cocina'!H:H)/(24*60)</f>
        <v>2.361111111111111E-2</v>
      </c>
      <c r="Q757" s="3">
        <f>IF((sala[[#This Row],[Tiempo de Permanencia]]-sala[[#This Row],[Tiempo de Preparación]])&gt;0,sala[[#This Row],[Tiempo de Permanencia]]-sala[[#This Row],[Tiempo de Preparación]],0)</f>
        <v>0.14166666665971409</v>
      </c>
      <c r="R757" s="10">
        <f>IF(sala[[#This Row],[Tiempo de degustación]]&gt;0,1,0)</f>
        <v>1</v>
      </c>
      <c r="S757" s="1" t="str">
        <f>WEEKDAY(sala[[#This Row],[Fecha de Factura]],11)&amp;". "&amp;TEXT(sala[[#This Row],[Fecha de Factura]],"dddd")</f>
        <v>5. viernes</v>
      </c>
      <c r="T757" s="4">
        <f>SUMIF('cocina'!A:A,sala[[#This Row],[Número de Orden]],'cocina'!G:G)</f>
        <v>2</v>
      </c>
      <c r="U757" s="4">
        <f>sala[[#This Row],[Tiempo de Preparación]]*24</f>
        <v>0.56666666666666665</v>
      </c>
      <c r="V757">
        <f>sala[[#This Row],[Cobrada]]*sala[[#This Row],[Monto Total de la Cuenta]]</f>
        <v>50</v>
      </c>
      <c r="W757" s="4">
        <f>sala[[#This Row],[Tiempo de Permanencia]]*24</f>
        <v>3.9666666664998047</v>
      </c>
    </row>
    <row r="758" spans="1:23" x14ac:dyDescent="0.25">
      <c r="A758">
        <v>3</v>
      </c>
      <c r="B758" s="1" t="s">
        <v>597</v>
      </c>
      <c r="C758">
        <v>6</v>
      </c>
      <c r="D758" s="2">
        <v>45023.074305555558</v>
      </c>
      <c r="E758" s="2">
        <v>45023.195833333331</v>
      </c>
      <c r="F758" s="1" t="s">
        <v>24</v>
      </c>
      <c r="G758" s="1" t="s">
        <v>14</v>
      </c>
      <c r="H758" s="1" t="s">
        <v>15</v>
      </c>
      <c r="I758">
        <v>10.029999999999999</v>
      </c>
      <c r="J758" s="1" t="s">
        <v>16</v>
      </c>
      <c r="K758">
        <v>757</v>
      </c>
      <c r="L758" s="1" t="s">
        <v>27</v>
      </c>
      <c r="M758" s="1">
        <f>SUMIF('cocina'!A:A,sala[[#This Row],[Número de Orden]],'cocina'!K:K)</f>
        <v>60</v>
      </c>
      <c r="N758" s="2">
        <f>sala[[#This Row],[Hora de Salida]]</f>
        <v>45023.195833333331</v>
      </c>
      <c r="O758" s="3">
        <f>IF(sala[[#This Row],[Estado de la Mesa]]="Ocupada",sala[[#This Row],[Hora de Salida]]-sala[[#This Row],[Hora de Llegada]]+15/(24*60),sala[[#This Row],[Hora de Salida]]-sala[[#This Row],[Hora de Llegada]])</f>
        <v>0.12152777777373558</v>
      </c>
      <c r="P758" s="3">
        <f>SUMIF('cocina'!A:A,sala[[#This Row],[Número de Orden]],'cocina'!H:H)/(24*60)</f>
        <v>2.7777777777777776E-2</v>
      </c>
      <c r="Q758" s="3">
        <f>IF((sala[[#This Row],[Tiempo de Permanencia]]-sala[[#This Row],[Tiempo de Preparación]])&gt;0,sala[[#This Row],[Tiempo de Permanencia]]-sala[[#This Row],[Tiempo de Preparación]],0)</f>
        <v>9.3749999995957803E-2</v>
      </c>
      <c r="R758" s="10">
        <f>IF(sala[[#This Row],[Tiempo de degustación]]&gt;0,1,0)</f>
        <v>1</v>
      </c>
      <c r="S758" s="1" t="str">
        <f>WEEKDAY(sala[[#This Row],[Fecha de Factura]],11)&amp;". "&amp;TEXT(sala[[#This Row],[Fecha de Factura]],"dddd")</f>
        <v>5. viernes</v>
      </c>
      <c r="T758" s="4">
        <f>SUMIF('cocina'!A:A,sala[[#This Row],[Número de Orden]],'cocina'!G:G)</f>
        <v>2</v>
      </c>
      <c r="U758" s="4">
        <f>sala[[#This Row],[Tiempo de Preparación]]*24</f>
        <v>0.66666666666666663</v>
      </c>
      <c r="V758">
        <f>sala[[#This Row],[Cobrada]]*sala[[#This Row],[Monto Total de la Cuenta]]</f>
        <v>60</v>
      </c>
      <c r="W758" s="4">
        <f>sala[[#This Row],[Tiempo de Permanencia]]*24</f>
        <v>2.9166666665696539</v>
      </c>
    </row>
    <row r="759" spans="1:23" x14ac:dyDescent="0.25">
      <c r="A759">
        <v>18</v>
      </c>
      <c r="B759" s="1" t="s">
        <v>598</v>
      </c>
      <c r="C759">
        <v>4</v>
      </c>
      <c r="D759" s="2">
        <v>45023.011805555558</v>
      </c>
      <c r="E759" s="2">
        <v>45023.090277777781</v>
      </c>
      <c r="F759" s="1" t="s">
        <v>13</v>
      </c>
      <c r="G759" s="1" t="s">
        <v>20</v>
      </c>
      <c r="H759" s="1" t="s">
        <v>21</v>
      </c>
      <c r="I759">
        <v>27.04</v>
      </c>
      <c r="J759" s="1" t="s">
        <v>16</v>
      </c>
      <c r="K759">
        <v>758</v>
      </c>
      <c r="L759" s="1" t="s">
        <v>33</v>
      </c>
      <c r="M759" s="1">
        <f>SUMIF('cocina'!A:A,sala[[#This Row],[Número de Orden]],'cocina'!K:K)</f>
        <v>52</v>
      </c>
      <c r="N759" s="2">
        <f>sala[[#This Row],[Hora de Salida]]</f>
        <v>45023.090277777781</v>
      </c>
      <c r="O759" s="3">
        <f>IF(sala[[#This Row],[Estado de la Mesa]]="Ocupada",sala[[#This Row],[Hora de Salida]]-sala[[#This Row],[Hora de Llegada]]+15/(24*60),sala[[#This Row],[Hora de Salida]]-sala[[#This Row],[Hora de Llegada]])</f>
        <v>7.8472222223354038E-2</v>
      </c>
      <c r="P759" s="3">
        <f>SUMIF('cocina'!A:A,sala[[#This Row],[Número de Orden]],'cocina'!H:H)/(24*60)</f>
        <v>2.8472222222222222E-2</v>
      </c>
      <c r="Q759" s="3">
        <f>IF((sala[[#This Row],[Tiempo de Permanencia]]-sala[[#This Row],[Tiempo de Preparación]])&gt;0,sala[[#This Row],[Tiempo de Permanencia]]-sala[[#This Row],[Tiempo de Preparación]],0)</f>
        <v>5.000000000113182E-2</v>
      </c>
      <c r="R759" s="10">
        <f>IF(sala[[#This Row],[Tiempo de degustación]]&gt;0,1,0)</f>
        <v>1</v>
      </c>
      <c r="S759" s="1" t="str">
        <f>WEEKDAY(sala[[#This Row],[Fecha de Factura]],11)&amp;". "&amp;TEXT(sala[[#This Row],[Fecha de Factura]],"dddd")</f>
        <v>5. viernes</v>
      </c>
      <c r="T759" s="4">
        <f>SUMIF('cocina'!A:A,sala[[#This Row],[Número de Orden]],'cocina'!G:G)</f>
        <v>2</v>
      </c>
      <c r="U759" s="4">
        <f>sala[[#This Row],[Tiempo de Preparación]]*24</f>
        <v>0.68333333333333335</v>
      </c>
      <c r="V759">
        <f>sala[[#This Row],[Cobrada]]*sala[[#This Row],[Monto Total de la Cuenta]]</f>
        <v>52</v>
      </c>
      <c r="W759" s="4">
        <f>sala[[#This Row],[Tiempo de Permanencia]]*24</f>
        <v>1.8833333333604969</v>
      </c>
    </row>
    <row r="760" spans="1:23" x14ac:dyDescent="0.25">
      <c r="A760">
        <v>20</v>
      </c>
      <c r="B760" s="1" t="s">
        <v>599</v>
      </c>
      <c r="C760">
        <v>5</v>
      </c>
      <c r="D760" s="2">
        <v>45023.027777777781</v>
      </c>
      <c r="E760" s="2">
        <v>45023.15625</v>
      </c>
      <c r="F760" s="1" t="s">
        <v>19</v>
      </c>
      <c r="G760" s="1" t="s">
        <v>14</v>
      </c>
      <c r="H760" s="1" t="s">
        <v>25</v>
      </c>
      <c r="I760">
        <v>13.7</v>
      </c>
      <c r="J760" s="1" t="s">
        <v>16</v>
      </c>
      <c r="K760">
        <v>759</v>
      </c>
      <c r="L760" s="1" t="s">
        <v>69</v>
      </c>
      <c r="M760" s="1">
        <f>SUMIF('cocina'!A:A,sala[[#This Row],[Número de Orden]],'cocina'!K:K)</f>
        <v>342</v>
      </c>
      <c r="N760" s="2">
        <f>sala[[#This Row],[Hora de Salida]]</f>
        <v>45023.15625</v>
      </c>
      <c r="O760" s="3">
        <f>IF(sala[[#This Row],[Estado de la Mesa]]="Ocupada",sala[[#This Row],[Hora de Salida]]-sala[[#This Row],[Hora de Llegada]]+15/(24*60),sala[[#This Row],[Hora de Salida]]-sala[[#This Row],[Hora de Llegada]])</f>
        <v>0.12847222221898846</v>
      </c>
      <c r="P760" s="3">
        <f>SUMIF('cocina'!A:A,sala[[#This Row],[Número de Orden]],'cocina'!H:H)/(24*60)</f>
        <v>0.1361111111111111</v>
      </c>
      <c r="Q760" s="3">
        <f>IF((sala[[#This Row],[Tiempo de Permanencia]]-sala[[#This Row],[Tiempo de Preparación]])&gt;0,sala[[#This Row],[Tiempo de Permanencia]]-sala[[#This Row],[Tiempo de Preparación]],0)</f>
        <v>0</v>
      </c>
      <c r="R760" s="10">
        <f>IF(sala[[#This Row],[Tiempo de degustación]]&gt;0,1,0)</f>
        <v>0</v>
      </c>
      <c r="S760" s="1" t="str">
        <f>WEEKDAY(sala[[#This Row],[Fecha de Factura]],11)&amp;". "&amp;TEXT(sala[[#This Row],[Fecha de Factura]],"dddd")</f>
        <v>5. viernes</v>
      </c>
      <c r="T760" s="4">
        <f>SUMIF('cocina'!A:A,sala[[#This Row],[Número de Orden]],'cocina'!G:G)</f>
        <v>12</v>
      </c>
      <c r="U760" s="4">
        <f>sala[[#This Row],[Tiempo de Preparación]]*24</f>
        <v>3.2666666666666666</v>
      </c>
      <c r="V760">
        <f>sala[[#This Row],[Cobrada]]*sala[[#This Row],[Monto Total de la Cuenta]]</f>
        <v>0</v>
      </c>
      <c r="W760" s="4">
        <f>sala[[#This Row],[Tiempo de Permanencia]]*24</f>
        <v>3.0833333332557231</v>
      </c>
    </row>
    <row r="761" spans="1:23" x14ac:dyDescent="0.25">
      <c r="A761">
        <v>5</v>
      </c>
      <c r="B761" s="1" t="s">
        <v>600</v>
      </c>
      <c r="C761">
        <v>6</v>
      </c>
      <c r="D761" s="2">
        <v>45023.017361111109</v>
      </c>
      <c r="E761" s="2">
        <v>45023.069444444445</v>
      </c>
      <c r="F761" s="1" t="s">
        <v>32</v>
      </c>
      <c r="G761" s="1" t="s">
        <v>14</v>
      </c>
      <c r="H761" s="1" t="s">
        <v>25</v>
      </c>
      <c r="I761">
        <v>39.42</v>
      </c>
      <c r="J761" s="1" t="s">
        <v>26</v>
      </c>
      <c r="K761">
        <v>760</v>
      </c>
      <c r="L761" s="1" t="s">
        <v>69</v>
      </c>
      <c r="M761" s="1">
        <f>SUMIF('cocina'!A:A,sala[[#This Row],[Número de Orden]],'cocina'!K:K)</f>
        <v>105</v>
      </c>
      <c r="N761" s="2">
        <f>sala[[#This Row],[Hora de Salida]]</f>
        <v>45023.069444444445</v>
      </c>
      <c r="O761" s="3">
        <f>IF(sala[[#This Row],[Estado de la Mesa]]="Ocupada",sala[[#This Row],[Hora de Salida]]-sala[[#This Row],[Hora de Llegada]]+15/(24*60),sala[[#This Row],[Hora de Salida]]-sala[[#This Row],[Hora de Llegada]])</f>
        <v>5.2083333335758653E-2</v>
      </c>
      <c r="P761" s="3">
        <f>SUMIF('cocina'!A:A,sala[[#This Row],[Número de Orden]],'cocina'!H:H)/(24*60)</f>
        <v>1.3888888888888888E-2</v>
      </c>
      <c r="Q761" s="3">
        <f>IF((sala[[#This Row],[Tiempo de Permanencia]]-sala[[#This Row],[Tiempo de Preparación]])&gt;0,sala[[#This Row],[Tiempo de Permanencia]]-sala[[#This Row],[Tiempo de Preparación]],0)</f>
        <v>3.8194444446869764E-2</v>
      </c>
      <c r="R761" s="10">
        <f>IF(sala[[#This Row],[Tiempo de degustación]]&gt;0,1,0)</f>
        <v>1</v>
      </c>
      <c r="S761" s="1" t="str">
        <f>WEEKDAY(sala[[#This Row],[Fecha de Factura]],11)&amp;". "&amp;TEXT(sala[[#This Row],[Fecha de Factura]],"dddd")</f>
        <v>5. viernes</v>
      </c>
      <c r="T761" s="4">
        <f>SUMIF('cocina'!A:A,sala[[#This Row],[Número de Orden]],'cocina'!G:G)</f>
        <v>3</v>
      </c>
      <c r="U761" s="4">
        <f>sala[[#This Row],[Tiempo de Preparación]]*24</f>
        <v>0.33333333333333331</v>
      </c>
      <c r="V761">
        <f>sala[[#This Row],[Cobrada]]*sala[[#This Row],[Monto Total de la Cuenta]]</f>
        <v>105</v>
      </c>
      <c r="W761" s="4">
        <f>sala[[#This Row],[Tiempo de Permanencia]]*24</f>
        <v>1.2500000000582077</v>
      </c>
    </row>
    <row r="762" spans="1:23" x14ac:dyDescent="0.25">
      <c r="A762">
        <v>4</v>
      </c>
      <c r="B762" s="1" t="s">
        <v>523</v>
      </c>
      <c r="C762">
        <v>4</v>
      </c>
      <c r="D762" s="2">
        <v>45023.11041666667</v>
      </c>
      <c r="E762" s="2">
        <v>45023.154166666667</v>
      </c>
      <c r="F762" s="1" t="s">
        <v>13</v>
      </c>
      <c r="G762" s="1" t="s">
        <v>20</v>
      </c>
      <c r="H762" s="1" t="s">
        <v>25</v>
      </c>
      <c r="I762">
        <v>16.850000000000001</v>
      </c>
      <c r="J762" s="1" t="s">
        <v>26</v>
      </c>
      <c r="K762">
        <v>761</v>
      </c>
      <c r="L762" s="1" t="s">
        <v>17</v>
      </c>
      <c r="M762" s="1">
        <f>SUMIF('cocina'!A:A,sala[[#This Row],[Número de Orden]],'cocina'!K:K)</f>
        <v>174</v>
      </c>
      <c r="N762" s="2">
        <f>sala[[#This Row],[Hora de Salida]]</f>
        <v>45023.154166666667</v>
      </c>
      <c r="O762" s="3">
        <f>IF(sala[[#This Row],[Estado de la Mesa]]="Ocupada",sala[[#This Row],[Hora de Salida]]-sala[[#This Row],[Hora de Llegada]]+15/(24*60),sala[[#This Row],[Hora de Salida]]-sala[[#This Row],[Hora de Llegada]])</f>
        <v>4.3749999997089617E-2</v>
      </c>
      <c r="P762" s="3">
        <f>SUMIF('cocina'!A:A,sala[[#This Row],[Número de Orden]],'cocina'!H:H)/(24*60)</f>
        <v>7.0833333333333331E-2</v>
      </c>
      <c r="Q762" s="3">
        <f>IF((sala[[#This Row],[Tiempo de Permanencia]]-sala[[#This Row],[Tiempo de Preparación]])&gt;0,sala[[#This Row],[Tiempo de Permanencia]]-sala[[#This Row],[Tiempo de Preparación]],0)</f>
        <v>0</v>
      </c>
      <c r="R762" s="10">
        <f>IF(sala[[#This Row],[Tiempo de degustación]]&gt;0,1,0)</f>
        <v>0</v>
      </c>
      <c r="S762" s="1" t="str">
        <f>WEEKDAY(sala[[#This Row],[Fecha de Factura]],11)&amp;". "&amp;TEXT(sala[[#This Row],[Fecha de Factura]],"dddd")</f>
        <v>5. viernes</v>
      </c>
      <c r="T762" s="4">
        <f>SUMIF('cocina'!A:A,sala[[#This Row],[Número de Orden]],'cocina'!G:G)</f>
        <v>7</v>
      </c>
      <c r="U762" s="4">
        <f>sala[[#This Row],[Tiempo de Preparación]]*24</f>
        <v>1.7</v>
      </c>
      <c r="V762">
        <f>sala[[#This Row],[Cobrada]]*sala[[#This Row],[Monto Total de la Cuenta]]</f>
        <v>0</v>
      </c>
      <c r="W762" s="4">
        <f>sala[[#This Row],[Tiempo de Permanencia]]*24</f>
        <v>1.0499999999301508</v>
      </c>
    </row>
    <row r="763" spans="1:23" x14ac:dyDescent="0.25">
      <c r="A763">
        <v>4</v>
      </c>
      <c r="B763" s="1" t="s">
        <v>316</v>
      </c>
      <c r="C763">
        <v>3</v>
      </c>
      <c r="D763" s="2">
        <v>45023.054166666669</v>
      </c>
      <c r="E763" s="2">
        <v>45023.142361111109</v>
      </c>
      <c r="F763" s="1" t="s">
        <v>29</v>
      </c>
      <c r="G763" s="1" t="s">
        <v>20</v>
      </c>
      <c r="H763" s="1" t="s">
        <v>25</v>
      </c>
      <c r="I763">
        <v>49.45</v>
      </c>
      <c r="J763" s="1" t="s">
        <v>16</v>
      </c>
      <c r="K763">
        <v>762</v>
      </c>
      <c r="L763" s="1" t="s">
        <v>44</v>
      </c>
      <c r="M763" s="1">
        <f>SUMIF('cocina'!A:A,sala[[#This Row],[Número de Orden]],'cocina'!K:K)</f>
        <v>99</v>
      </c>
      <c r="N763" s="2">
        <f>sala[[#This Row],[Hora de Salida]]</f>
        <v>45023.142361111109</v>
      </c>
      <c r="O763" s="3">
        <f>IF(sala[[#This Row],[Estado de la Mesa]]="Ocupada",sala[[#This Row],[Hora de Salida]]-sala[[#This Row],[Hora de Llegada]]+15/(24*60),sala[[#This Row],[Hora de Salida]]-sala[[#This Row],[Hora de Llegada]])</f>
        <v>8.819444444088731E-2</v>
      </c>
      <c r="P763" s="3">
        <f>SUMIF('cocina'!A:A,sala[[#This Row],[Número de Orden]],'cocina'!H:H)/(24*60)</f>
        <v>2.013888888888889E-2</v>
      </c>
      <c r="Q763" s="3">
        <f>IF((sala[[#This Row],[Tiempo de Permanencia]]-sala[[#This Row],[Tiempo de Preparación]])&gt;0,sala[[#This Row],[Tiempo de Permanencia]]-sala[[#This Row],[Tiempo de Preparación]],0)</f>
        <v>6.8055555551998423E-2</v>
      </c>
      <c r="R763" s="10">
        <f>IF(sala[[#This Row],[Tiempo de degustación]]&gt;0,1,0)</f>
        <v>1</v>
      </c>
      <c r="S763" s="1" t="str">
        <f>WEEKDAY(sala[[#This Row],[Fecha de Factura]],11)&amp;". "&amp;TEXT(sala[[#This Row],[Fecha de Factura]],"dddd")</f>
        <v>5. viernes</v>
      </c>
      <c r="T763" s="4">
        <f>SUMIF('cocina'!A:A,sala[[#This Row],[Número de Orden]],'cocina'!G:G)</f>
        <v>4</v>
      </c>
      <c r="U763" s="4">
        <f>sala[[#This Row],[Tiempo de Preparación]]*24</f>
        <v>0.48333333333333339</v>
      </c>
      <c r="V763">
        <f>sala[[#This Row],[Cobrada]]*sala[[#This Row],[Monto Total de la Cuenta]]</f>
        <v>99</v>
      </c>
      <c r="W763" s="4">
        <f>sala[[#This Row],[Tiempo de Permanencia]]*24</f>
        <v>2.1166666665812954</v>
      </c>
    </row>
    <row r="764" spans="1:23" x14ac:dyDescent="0.25">
      <c r="A764">
        <v>18</v>
      </c>
      <c r="B764" s="1" t="s">
        <v>520</v>
      </c>
      <c r="C764">
        <v>3</v>
      </c>
      <c r="D764" s="2">
        <v>45023.15902777778</v>
      </c>
      <c r="E764" s="2">
        <v>45023.216666666667</v>
      </c>
      <c r="F764" s="1" t="s">
        <v>32</v>
      </c>
      <c r="G764" s="1" t="s">
        <v>14</v>
      </c>
      <c r="H764" s="1" t="s">
        <v>25</v>
      </c>
      <c r="I764">
        <v>22.88</v>
      </c>
      <c r="J764" s="1" t="s">
        <v>16</v>
      </c>
      <c r="K764">
        <v>763</v>
      </c>
      <c r="L764" s="1" t="s">
        <v>69</v>
      </c>
      <c r="M764" s="1">
        <f>SUMIF('cocina'!A:A,sala[[#This Row],[Número de Orden]],'cocina'!K:K)</f>
        <v>104</v>
      </c>
      <c r="N764" s="2">
        <f>sala[[#This Row],[Hora de Salida]]</f>
        <v>45023.216666666667</v>
      </c>
      <c r="O764" s="3">
        <f>IF(sala[[#This Row],[Estado de la Mesa]]="Ocupada",sala[[#This Row],[Hora de Salida]]-sala[[#This Row],[Hora de Llegada]]+15/(24*60),sala[[#This Row],[Hora de Salida]]-sala[[#This Row],[Hora de Llegada]])</f>
        <v>5.7638888887595385E-2</v>
      </c>
      <c r="P764" s="3">
        <f>SUMIF('cocina'!A:A,sala[[#This Row],[Número de Orden]],'cocina'!H:H)/(24*60)</f>
        <v>2.2222222222222223E-2</v>
      </c>
      <c r="Q764" s="3">
        <f>IF((sala[[#This Row],[Tiempo de Permanencia]]-sala[[#This Row],[Tiempo de Preparación]])&gt;0,sala[[#This Row],[Tiempo de Permanencia]]-sala[[#This Row],[Tiempo de Preparación]],0)</f>
        <v>3.5416666665373159E-2</v>
      </c>
      <c r="R764" s="10">
        <f>IF(sala[[#This Row],[Tiempo de degustación]]&gt;0,1,0)</f>
        <v>1</v>
      </c>
      <c r="S764" s="1" t="str">
        <f>WEEKDAY(sala[[#This Row],[Fecha de Factura]],11)&amp;". "&amp;TEXT(sala[[#This Row],[Fecha de Factura]],"dddd")</f>
        <v>5. viernes</v>
      </c>
      <c r="T764" s="4">
        <f>SUMIF('cocina'!A:A,sala[[#This Row],[Número de Orden]],'cocina'!G:G)</f>
        <v>4</v>
      </c>
      <c r="U764" s="4">
        <f>sala[[#This Row],[Tiempo de Preparación]]*24</f>
        <v>0.53333333333333333</v>
      </c>
      <c r="V764">
        <f>sala[[#This Row],[Cobrada]]*sala[[#This Row],[Monto Total de la Cuenta]]</f>
        <v>104</v>
      </c>
      <c r="W764" s="4">
        <f>sala[[#This Row],[Tiempo de Permanencia]]*24</f>
        <v>1.3833333333022892</v>
      </c>
    </row>
    <row r="765" spans="1:23" x14ac:dyDescent="0.25">
      <c r="A765">
        <v>20</v>
      </c>
      <c r="B765" s="1" t="s">
        <v>601</v>
      </c>
      <c r="C765">
        <v>1</v>
      </c>
      <c r="D765" s="2">
        <v>45023.145833333336</v>
      </c>
      <c r="E765" s="2">
        <v>45023.240277777775</v>
      </c>
      <c r="F765" s="1" t="s">
        <v>32</v>
      </c>
      <c r="G765" s="1" t="s">
        <v>35</v>
      </c>
      <c r="H765" s="1" t="s">
        <v>25</v>
      </c>
      <c r="I765">
        <v>20.41</v>
      </c>
      <c r="J765" s="1" t="s">
        <v>38</v>
      </c>
      <c r="K765">
        <v>764</v>
      </c>
      <c r="L765" s="1" t="s">
        <v>22</v>
      </c>
      <c r="M765" s="1">
        <f>SUMIF('cocina'!A:A,sala[[#This Row],[Número de Orden]],'cocina'!K:K)</f>
        <v>85</v>
      </c>
      <c r="N765" s="2">
        <f>sala[[#This Row],[Hora de Salida]]</f>
        <v>45023.240277777775</v>
      </c>
      <c r="O765" s="3">
        <f>IF(sala[[#This Row],[Estado de la Mesa]]="Ocupada",sala[[#This Row],[Hora de Salida]]-sala[[#This Row],[Hora de Llegada]]+15/(24*60),sala[[#This Row],[Hora de Salida]]-sala[[#This Row],[Hora de Llegada]])</f>
        <v>0.10486111110609879</v>
      </c>
      <c r="P765" s="3">
        <f>SUMIF('cocina'!A:A,sala[[#This Row],[Número de Orden]],'cocina'!H:H)/(24*60)</f>
        <v>7.7777777777777779E-2</v>
      </c>
      <c r="Q765" s="3">
        <f>IF((sala[[#This Row],[Tiempo de Permanencia]]-sala[[#This Row],[Tiempo de Preparación]])&gt;0,sala[[#This Row],[Tiempo de Permanencia]]-sala[[#This Row],[Tiempo de Preparación]],0)</f>
        <v>2.708333332832101E-2</v>
      </c>
      <c r="R765" s="10">
        <f>IF(sala[[#This Row],[Tiempo de degustación]]&gt;0,1,0)</f>
        <v>1</v>
      </c>
      <c r="S765" s="1" t="str">
        <f>WEEKDAY(sala[[#This Row],[Fecha de Factura]],11)&amp;". "&amp;TEXT(sala[[#This Row],[Fecha de Factura]],"dddd")</f>
        <v>5. viernes</v>
      </c>
      <c r="T765" s="4">
        <f>SUMIF('cocina'!A:A,sala[[#This Row],[Número de Orden]],'cocina'!G:G)</f>
        <v>3</v>
      </c>
      <c r="U765" s="4">
        <f>sala[[#This Row],[Tiempo de Preparación]]*24</f>
        <v>1.8666666666666667</v>
      </c>
      <c r="V765">
        <f>sala[[#This Row],[Cobrada]]*sala[[#This Row],[Monto Total de la Cuenta]]</f>
        <v>85</v>
      </c>
      <c r="W765" s="4">
        <f>sala[[#This Row],[Tiempo de Permanencia]]*24</f>
        <v>2.5166666665463708</v>
      </c>
    </row>
    <row r="766" spans="1:23" x14ac:dyDescent="0.25">
      <c r="A766">
        <v>20</v>
      </c>
      <c r="B766" s="1" t="s">
        <v>501</v>
      </c>
      <c r="C766">
        <v>4</v>
      </c>
      <c r="D766" s="2">
        <v>45023.01666666667</v>
      </c>
      <c r="E766" s="2">
        <v>45023.067361111112</v>
      </c>
      <c r="F766" s="1" t="s">
        <v>13</v>
      </c>
      <c r="G766" s="1" t="s">
        <v>35</v>
      </c>
      <c r="H766" s="1" t="s">
        <v>25</v>
      </c>
      <c r="I766">
        <v>30.77</v>
      </c>
      <c r="J766" s="1" t="s">
        <v>26</v>
      </c>
      <c r="K766">
        <v>765</v>
      </c>
      <c r="L766" s="1" t="s">
        <v>57</v>
      </c>
      <c r="M766" s="1">
        <f>SUMIF('cocina'!A:A,sala[[#This Row],[Número de Orden]],'cocina'!K:K)</f>
        <v>233</v>
      </c>
      <c r="N766" s="2">
        <f>sala[[#This Row],[Hora de Salida]]</f>
        <v>45023.067361111112</v>
      </c>
      <c r="O766" s="3">
        <f>IF(sala[[#This Row],[Estado de la Mesa]]="Ocupada",sala[[#This Row],[Hora de Salida]]-sala[[#This Row],[Hora de Llegada]]+15/(24*60),sala[[#This Row],[Hora de Salida]]-sala[[#This Row],[Hora de Llegada]])</f>
        <v>5.0694444442342501E-2</v>
      </c>
      <c r="P766" s="3">
        <f>SUMIF('cocina'!A:A,sala[[#This Row],[Número de Orden]],'cocina'!H:H)/(24*60)</f>
        <v>0.11388888888888889</v>
      </c>
      <c r="Q766" s="3">
        <f>IF((sala[[#This Row],[Tiempo de Permanencia]]-sala[[#This Row],[Tiempo de Preparación]])&gt;0,sala[[#This Row],[Tiempo de Permanencia]]-sala[[#This Row],[Tiempo de Preparación]],0)</f>
        <v>0</v>
      </c>
      <c r="R766" s="10">
        <f>IF(sala[[#This Row],[Tiempo de degustación]]&gt;0,1,0)</f>
        <v>0</v>
      </c>
      <c r="S766" s="1" t="str">
        <f>WEEKDAY(sala[[#This Row],[Fecha de Factura]],11)&amp;". "&amp;TEXT(sala[[#This Row],[Fecha de Factura]],"dddd")</f>
        <v>5. viernes</v>
      </c>
      <c r="T766" s="4">
        <f>SUMIF('cocina'!A:A,sala[[#This Row],[Número de Orden]],'cocina'!G:G)</f>
        <v>9</v>
      </c>
      <c r="U766" s="4">
        <f>sala[[#This Row],[Tiempo de Preparación]]*24</f>
        <v>2.7333333333333334</v>
      </c>
      <c r="V766">
        <f>sala[[#This Row],[Cobrada]]*sala[[#This Row],[Monto Total de la Cuenta]]</f>
        <v>0</v>
      </c>
      <c r="W766" s="4">
        <f>sala[[#This Row],[Tiempo de Permanencia]]*24</f>
        <v>1.21666666661622</v>
      </c>
    </row>
    <row r="767" spans="1:23" x14ac:dyDescent="0.25">
      <c r="A767">
        <v>17</v>
      </c>
      <c r="B767" s="1" t="s">
        <v>51</v>
      </c>
      <c r="C767">
        <v>6</v>
      </c>
      <c r="D767" s="2">
        <v>45023.06527777778</v>
      </c>
      <c r="E767" s="2">
        <v>45023.201388888891</v>
      </c>
      <c r="F767" s="1" t="s">
        <v>24</v>
      </c>
      <c r="G767" s="1" t="s">
        <v>35</v>
      </c>
      <c r="H767" s="1" t="s">
        <v>25</v>
      </c>
      <c r="I767">
        <v>12.57</v>
      </c>
      <c r="J767" s="1" t="s">
        <v>16</v>
      </c>
      <c r="K767">
        <v>766</v>
      </c>
      <c r="L767" s="1" t="s">
        <v>69</v>
      </c>
      <c r="M767" s="1">
        <f>SUMIF('cocina'!A:A,sala[[#This Row],[Número de Orden]],'cocina'!K:K)</f>
        <v>185</v>
      </c>
      <c r="N767" s="2">
        <f>sala[[#This Row],[Hora de Salida]]</f>
        <v>45023.201388888891</v>
      </c>
      <c r="O767" s="3">
        <f>IF(sala[[#This Row],[Estado de la Mesa]]="Ocupada",sala[[#This Row],[Hora de Salida]]-sala[[#This Row],[Hora de Llegada]]+15/(24*60),sala[[#This Row],[Hora de Salida]]-sala[[#This Row],[Hora de Llegada]])</f>
        <v>0.13611111111094942</v>
      </c>
      <c r="P767" s="3">
        <f>SUMIF('cocina'!A:A,sala[[#This Row],[Número de Orden]],'cocina'!H:H)/(24*60)</f>
        <v>9.3055555555555558E-2</v>
      </c>
      <c r="Q767" s="3">
        <f>IF((sala[[#This Row],[Tiempo de Permanencia]]-sala[[#This Row],[Tiempo de Preparación]])&gt;0,sala[[#This Row],[Tiempo de Permanencia]]-sala[[#This Row],[Tiempo de Preparación]],0)</f>
        <v>4.3055555555393865E-2</v>
      </c>
      <c r="R767" s="10">
        <f>IF(sala[[#This Row],[Tiempo de degustación]]&gt;0,1,0)</f>
        <v>1</v>
      </c>
      <c r="S767" s="1" t="str">
        <f>WEEKDAY(sala[[#This Row],[Fecha de Factura]],11)&amp;". "&amp;TEXT(sala[[#This Row],[Fecha de Factura]],"dddd")</f>
        <v>5. viernes</v>
      </c>
      <c r="T767" s="4">
        <f>SUMIF('cocina'!A:A,sala[[#This Row],[Número de Orden]],'cocina'!G:G)</f>
        <v>8</v>
      </c>
      <c r="U767" s="4">
        <f>sala[[#This Row],[Tiempo de Preparación]]*24</f>
        <v>2.2333333333333334</v>
      </c>
      <c r="V767">
        <f>sala[[#This Row],[Cobrada]]*sala[[#This Row],[Monto Total de la Cuenta]]</f>
        <v>185</v>
      </c>
      <c r="W767" s="4">
        <f>sala[[#This Row],[Tiempo de Permanencia]]*24</f>
        <v>3.2666666666627862</v>
      </c>
    </row>
    <row r="768" spans="1:23" x14ac:dyDescent="0.25">
      <c r="A768">
        <v>10</v>
      </c>
      <c r="B768" s="1" t="s">
        <v>602</v>
      </c>
      <c r="C768">
        <v>3</v>
      </c>
      <c r="D768" s="2">
        <v>45023.047222222223</v>
      </c>
      <c r="E768" s="2">
        <v>45023.164583333331</v>
      </c>
      <c r="F768" s="1" t="s">
        <v>24</v>
      </c>
      <c r="G768" s="1" t="s">
        <v>20</v>
      </c>
      <c r="H768" s="1" t="s">
        <v>25</v>
      </c>
      <c r="I768">
        <v>15.98</v>
      </c>
      <c r="J768" s="1" t="s">
        <v>16</v>
      </c>
      <c r="K768">
        <v>767</v>
      </c>
      <c r="L768" s="1" t="s">
        <v>54</v>
      </c>
      <c r="M768" s="1">
        <f>SUMIF('cocina'!A:A,sala[[#This Row],[Número de Orden]],'cocina'!K:K)</f>
        <v>169</v>
      </c>
      <c r="N768" s="2">
        <f>sala[[#This Row],[Hora de Salida]]</f>
        <v>45023.164583333331</v>
      </c>
      <c r="O768" s="3">
        <f>IF(sala[[#This Row],[Estado de la Mesa]]="Ocupada",sala[[#This Row],[Hora de Salida]]-sala[[#This Row],[Hora de Llegada]]+15/(24*60),sala[[#This Row],[Hora de Salida]]-sala[[#This Row],[Hora de Llegada]])</f>
        <v>0.11736111110803904</v>
      </c>
      <c r="P768" s="3">
        <f>SUMIF('cocina'!A:A,sala[[#This Row],[Número de Orden]],'cocina'!H:H)/(24*60)</f>
        <v>5.9027777777777776E-2</v>
      </c>
      <c r="Q768" s="3">
        <f>IF((sala[[#This Row],[Tiempo de Permanencia]]-sala[[#This Row],[Tiempo de Preparación]])&gt;0,sala[[#This Row],[Tiempo de Permanencia]]-sala[[#This Row],[Tiempo de Preparación]],0)</f>
        <v>5.8333333330261264E-2</v>
      </c>
      <c r="R768" s="10">
        <f>IF(sala[[#This Row],[Tiempo de degustación]]&gt;0,1,0)</f>
        <v>1</v>
      </c>
      <c r="S768" s="1" t="str">
        <f>WEEKDAY(sala[[#This Row],[Fecha de Factura]],11)&amp;". "&amp;TEXT(sala[[#This Row],[Fecha de Factura]],"dddd")</f>
        <v>5. viernes</v>
      </c>
      <c r="T768" s="4">
        <f>SUMIF('cocina'!A:A,sala[[#This Row],[Número de Orden]],'cocina'!G:G)</f>
        <v>7</v>
      </c>
      <c r="U768" s="4">
        <f>sala[[#This Row],[Tiempo de Preparación]]*24</f>
        <v>1.4166666666666665</v>
      </c>
      <c r="V768">
        <f>sala[[#This Row],[Cobrada]]*sala[[#This Row],[Monto Total de la Cuenta]]</f>
        <v>169</v>
      </c>
      <c r="W768" s="4">
        <f>sala[[#This Row],[Tiempo de Permanencia]]*24</f>
        <v>2.816666666592937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181E-FD95-4C73-8C1A-8E63E278CABD}">
  <dimension ref="A1:O1903"/>
  <sheetViews>
    <sheetView topLeftCell="D1" workbookViewId="0">
      <selection activeCell="K1" sqref="K1:K1048576"/>
    </sheetView>
  </sheetViews>
  <sheetFormatPr baseColWidth="10" defaultRowHeight="15" x14ac:dyDescent="0.25"/>
  <cols>
    <col min="1" max="1" width="19.140625" bestFit="1" customWidth="1"/>
    <col min="2" max="2" width="18.42578125" bestFit="1" customWidth="1"/>
    <col min="3" max="3" width="17.85546875" bestFit="1" customWidth="1"/>
    <col min="4" max="4" width="22.140625" bestFit="1" customWidth="1"/>
    <col min="5" max="5" width="15.28515625" bestFit="1" customWidth="1"/>
    <col min="6" max="6" width="15.7109375" bestFit="1" customWidth="1"/>
    <col min="7" max="7" width="19.7109375" bestFit="1" customWidth="1"/>
    <col min="8" max="8" width="23.7109375" bestFit="1" customWidth="1"/>
    <col min="9" max="9" width="15.42578125" bestFit="1" customWidth="1"/>
    <col min="10" max="10" width="15.28515625" bestFit="1" customWidth="1"/>
    <col min="11" max="11" width="16" bestFit="1" customWidth="1"/>
    <col min="12" max="12" width="32.7109375" style="5" bestFit="1" customWidth="1"/>
  </cols>
  <sheetData>
    <row r="1" spans="1:15" x14ac:dyDescent="0.25">
      <c r="A1" t="s">
        <v>10</v>
      </c>
      <c r="B1" t="s">
        <v>0</v>
      </c>
      <c r="C1" t="s">
        <v>603</v>
      </c>
      <c r="D1" t="s">
        <v>610</v>
      </c>
      <c r="E1" t="s">
        <v>604</v>
      </c>
      <c r="F1" t="s">
        <v>605</v>
      </c>
      <c r="G1" t="s">
        <v>606</v>
      </c>
      <c r="H1" t="s">
        <v>611</v>
      </c>
      <c r="I1" t="s">
        <v>607</v>
      </c>
      <c r="J1" t="s">
        <v>632</v>
      </c>
      <c r="K1" t="s">
        <v>633</v>
      </c>
      <c r="L1" s="5" t="s">
        <v>639</v>
      </c>
      <c r="M1" t="s">
        <v>638</v>
      </c>
    </row>
    <row r="2" spans="1:15" x14ac:dyDescent="0.25">
      <c r="A2">
        <v>1</v>
      </c>
      <c r="B2">
        <v>10</v>
      </c>
      <c r="C2" s="1" t="s">
        <v>168</v>
      </c>
      <c r="D2" s="1" t="s">
        <v>612</v>
      </c>
      <c r="E2">
        <v>14</v>
      </c>
      <c r="F2">
        <v>24</v>
      </c>
      <c r="G2">
        <v>2</v>
      </c>
      <c r="H2">
        <v>25</v>
      </c>
      <c r="I2" s="1" t="s">
        <v>608</v>
      </c>
      <c r="J2">
        <f>cocina[[#This Row],[Precio Unitario]]*cocina[[#This Row],[Cantidad Ordenada]]-cocina[[#This Row],[Costo Unitario]]*cocina[[#This Row],[Cantidad Ordenada]]</f>
        <v>20</v>
      </c>
      <c r="K2">
        <f>cocina[[#This Row],[Precio Unitario]]*cocina[[#This Row],[Cantidad Ordenada]]</f>
        <v>48</v>
      </c>
      <c r="L2" s="5">
        <f>(SUMIF(A:A,cocina[[#This Row],[Número de Orden]],J:J))/SUMIF(A:A,cocina[[#This Row],[Número de Orden]],K:K)</f>
        <v>0.40579710144927539</v>
      </c>
      <c r="M2" s="1">
        <f>cocina[[#This Row],[Ganancia bruta]]-cocina[[#This Row],[Ganancia neta]]</f>
        <v>28</v>
      </c>
      <c r="O2">
        <f>SUM(cocina[[#This Row],[Ganancia neta]])/SUM(cocina[[#This Row],[Ganancia bruta]])</f>
        <v>0.41666666666666669</v>
      </c>
    </row>
    <row r="3" spans="1:15" x14ac:dyDescent="0.25">
      <c r="A3">
        <v>1</v>
      </c>
      <c r="B3">
        <v>10</v>
      </c>
      <c r="C3" s="1" t="s">
        <v>78</v>
      </c>
      <c r="D3" s="1" t="s">
        <v>613</v>
      </c>
      <c r="E3">
        <v>18</v>
      </c>
      <c r="F3">
        <v>30</v>
      </c>
      <c r="G3">
        <v>3</v>
      </c>
      <c r="H3">
        <v>32</v>
      </c>
      <c r="I3" s="1" t="s">
        <v>609</v>
      </c>
      <c r="J3">
        <f>cocina[[#This Row],[Precio Unitario]]*cocina[[#This Row],[Cantidad Ordenada]]-cocina[[#This Row],[Costo Unitario]]*cocina[[#This Row],[Cantidad Ordenada]]</f>
        <v>36</v>
      </c>
      <c r="K3">
        <f>cocina[[#This Row],[Precio Unitario]]*cocina[[#This Row],[Cantidad Ordenada]]</f>
        <v>90</v>
      </c>
      <c r="L3" s="5">
        <f>(SUMIF(A:A,cocina[[#This Row],[Número de Orden]],J:J))/SUMIF(A:A,cocina[[#This Row],[Número de Orden]],K:K)</f>
        <v>0.40579710144927539</v>
      </c>
      <c r="M3" s="1">
        <f>cocina[[#This Row],[Ganancia bruta]]-cocina[[#This Row],[Ganancia neta]]</f>
        <v>54</v>
      </c>
    </row>
    <row r="4" spans="1:15" x14ac:dyDescent="0.25">
      <c r="A4">
        <v>2</v>
      </c>
      <c r="B4">
        <v>6</v>
      </c>
      <c r="C4" s="1" t="s">
        <v>126</v>
      </c>
      <c r="D4" s="1" t="s">
        <v>614</v>
      </c>
      <c r="E4">
        <v>19</v>
      </c>
      <c r="F4">
        <v>31</v>
      </c>
      <c r="G4">
        <v>1</v>
      </c>
      <c r="H4">
        <v>51</v>
      </c>
      <c r="I4" s="1" t="s">
        <v>608</v>
      </c>
      <c r="J4">
        <f>cocina[[#This Row],[Precio Unitario]]*cocina[[#This Row],[Cantidad Ordenada]]-cocina[[#This Row],[Costo Unitario]]*cocina[[#This Row],[Cantidad Ordenada]]</f>
        <v>12</v>
      </c>
      <c r="K4">
        <f>cocina[[#This Row],[Precio Unitario]]*cocina[[#This Row],[Cantidad Ordenada]]</f>
        <v>31</v>
      </c>
      <c r="L4" s="5">
        <f>(SUMIF(A:A,cocina[[#This Row],[Número de Orden]],J:J))/SUMIF(A:A,cocina[[#This Row],[Número de Orden]],K:K)</f>
        <v>0.39655172413793105</v>
      </c>
      <c r="M4" s="1">
        <f>cocina[[#This Row],[Ganancia bruta]]-cocina[[#This Row],[Ganancia neta]]</f>
        <v>19</v>
      </c>
    </row>
    <row r="5" spans="1:15" x14ac:dyDescent="0.25">
      <c r="A5">
        <v>2</v>
      </c>
      <c r="B5">
        <v>6</v>
      </c>
      <c r="C5" s="1" t="s">
        <v>116</v>
      </c>
      <c r="D5" s="1" t="s">
        <v>615</v>
      </c>
      <c r="E5">
        <v>16</v>
      </c>
      <c r="F5">
        <v>27</v>
      </c>
      <c r="G5">
        <v>1</v>
      </c>
      <c r="H5">
        <v>34</v>
      </c>
      <c r="I5" s="1" t="s">
        <v>609</v>
      </c>
      <c r="J5">
        <f>cocina[[#This Row],[Precio Unitario]]*cocina[[#This Row],[Cantidad Ordenada]]-cocina[[#This Row],[Costo Unitario]]*cocina[[#This Row],[Cantidad Ordenada]]</f>
        <v>11</v>
      </c>
      <c r="K5">
        <f>cocina[[#This Row],[Precio Unitario]]*cocina[[#This Row],[Cantidad Ordenada]]</f>
        <v>27</v>
      </c>
      <c r="L5" s="5">
        <f>(SUMIF(A:A,cocina[[#This Row],[Número de Orden]],J:J))/SUMIF(A:A,cocina[[#This Row],[Número de Orden]],K:K)</f>
        <v>0.39655172413793105</v>
      </c>
      <c r="M5" s="1">
        <f>cocina[[#This Row],[Ganancia bruta]]-cocina[[#This Row],[Ganancia neta]]</f>
        <v>16</v>
      </c>
    </row>
    <row r="6" spans="1:15" x14ac:dyDescent="0.25">
      <c r="A6">
        <v>3</v>
      </c>
      <c r="B6">
        <v>20</v>
      </c>
      <c r="C6" s="1" t="s">
        <v>58</v>
      </c>
      <c r="D6" s="1" t="s">
        <v>616</v>
      </c>
      <c r="E6">
        <v>25</v>
      </c>
      <c r="F6">
        <v>40</v>
      </c>
      <c r="G6">
        <v>1</v>
      </c>
      <c r="H6">
        <v>9</v>
      </c>
      <c r="I6" s="1" t="s">
        <v>609</v>
      </c>
      <c r="J6">
        <f>cocina[[#This Row],[Precio Unitario]]*cocina[[#This Row],[Cantidad Ordenada]]-cocina[[#This Row],[Costo Unitario]]*cocina[[#This Row],[Cantidad Ordenada]]</f>
        <v>15</v>
      </c>
      <c r="K6">
        <f>cocina[[#This Row],[Precio Unitario]]*cocina[[#This Row],[Cantidad Ordenada]]</f>
        <v>40</v>
      </c>
      <c r="L6" s="5">
        <f>(SUMIF(A:A,cocina[[#This Row],[Número de Orden]],J:J))/SUMIF(A:A,cocina[[#This Row],[Número de Orden]],K:K)</f>
        <v>0.39393939393939392</v>
      </c>
      <c r="M6" s="1">
        <f>cocina[[#This Row],[Ganancia bruta]]-cocina[[#This Row],[Ganancia neta]]</f>
        <v>25</v>
      </c>
    </row>
    <row r="7" spans="1:15" x14ac:dyDescent="0.25">
      <c r="A7">
        <v>3</v>
      </c>
      <c r="B7">
        <v>20</v>
      </c>
      <c r="C7" s="1" t="s">
        <v>126</v>
      </c>
      <c r="D7" s="1" t="s">
        <v>614</v>
      </c>
      <c r="E7">
        <v>19</v>
      </c>
      <c r="F7">
        <v>31</v>
      </c>
      <c r="G7">
        <v>1</v>
      </c>
      <c r="H7">
        <v>27</v>
      </c>
      <c r="I7" s="1" t="s">
        <v>608</v>
      </c>
      <c r="J7">
        <f>cocina[[#This Row],[Precio Unitario]]*cocina[[#This Row],[Cantidad Ordenada]]-cocina[[#This Row],[Costo Unitario]]*cocina[[#This Row],[Cantidad Ordenada]]</f>
        <v>12</v>
      </c>
      <c r="K7">
        <f>cocina[[#This Row],[Precio Unitario]]*cocina[[#This Row],[Cantidad Ordenada]]</f>
        <v>31</v>
      </c>
      <c r="L7" s="5">
        <f>(SUMIF(A:A,cocina[[#This Row],[Número de Orden]],J:J))/SUMIF(A:A,cocina[[#This Row],[Número de Orden]],K:K)</f>
        <v>0.39393939393939392</v>
      </c>
      <c r="M7" s="1">
        <f>cocina[[#This Row],[Ganancia bruta]]-cocina[[#This Row],[Ganancia neta]]</f>
        <v>19</v>
      </c>
    </row>
    <row r="8" spans="1:15" x14ac:dyDescent="0.25">
      <c r="A8">
        <v>3</v>
      </c>
      <c r="B8">
        <v>20</v>
      </c>
      <c r="C8" s="1" t="s">
        <v>83</v>
      </c>
      <c r="D8" s="1" t="s">
        <v>617</v>
      </c>
      <c r="E8">
        <v>22</v>
      </c>
      <c r="F8">
        <v>36</v>
      </c>
      <c r="G8">
        <v>1</v>
      </c>
      <c r="H8">
        <v>36</v>
      </c>
      <c r="I8" s="1" t="s">
        <v>608</v>
      </c>
      <c r="J8">
        <f>cocina[[#This Row],[Precio Unitario]]*cocina[[#This Row],[Cantidad Ordenada]]-cocina[[#This Row],[Costo Unitario]]*cocina[[#This Row],[Cantidad Ordenada]]</f>
        <v>14</v>
      </c>
      <c r="K8">
        <f>cocina[[#This Row],[Precio Unitario]]*cocina[[#This Row],[Cantidad Ordenada]]</f>
        <v>36</v>
      </c>
      <c r="L8" s="5">
        <f>(SUMIF(A:A,cocina[[#This Row],[Número de Orden]],J:J))/SUMIF(A:A,cocina[[#This Row],[Número de Orden]],K:K)</f>
        <v>0.39393939393939392</v>
      </c>
      <c r="M8" s="1">
        <f>cocina[[#This Row],[Ganancia bruta]]-cocina[[#This Row],[Ganancia neta]]</f>
        <v>22</v>
      </c>
    </row>
    <row r="9" spans="1:15" x14ac:dyDescent="0.25">
      <c r="A9">
        <v>3</v>
      </c>
      <c r="B9">
        <v>20</v>
      </c>
      <c r="C9" s="1" t="s">
        <v>48</v>
      </c>
      <c r="D9" s="1" t="s">
        <v>618</v>
      </c>
      <c r="E9">
        <v>17</v>
      </c>
      <c r="F9">
        <v>29</v>
      </c>
      <c r="G9">
        <v>2</v>
      </c>
      <c r="H9">
        <v>54</v>
      </c>
      <c r="I9" s="1" t="s">
        <v>609</v>
      </c>
      <c r="J9">
        <f>cocina[[#This Row],[Precio Unitario]]*cocina[[#This Row],[Cantidad Ordenada]]-cocina[[#This Row],[Costo Unitario]]*cocina[[#This Row],[Cantidad Ordenada]]</f>
        <v>24</v>
      </c>
      <c r="K9">
        <f>cocina[[#This Row],[Precio Unitario]]*cocina[[#This Row],[Cantidad Ordenada]]</f>
        <v>58</v>
      </c>
      <c r="L9" s="5">
        <f>(SUMIF(A:A,cocina[[#This Row],[Número de Orden]],J:J))/SUMIF(A:A,cocina[[#This Row],[Número de Orden]],K:K)</f>
        <v>0.39393939393939392</v>
      </c>
      <c r="M9" s="1">
        <f>cocina[[#This Row],[Ganancia bruta]]-cocina[[#This Row],[Ganancia neta]]</f>
        <v>34</v>
      </c>
    </row>
    <row r="10" spans="1:15" x14ac:dyDescent="0.25">
      <c r="A10">
        <v>4</v>
      </c>
      <c r="B10">
        <v>3</v>
      </c>
      <c r="C10" s="1" t="s">
        <v>271</v>
      </c>
      <c r="D10" s="1" t="s">
        <v>619</v>
      </c>
      <c r="E10">
        <v>20</v>
      </c>
      <c r="F10">
        <v>33</v>
      </c>
      <c r="G10">
        <v>3</v>
      </c>
      <c r="H10">
        <v>23</v>
      </c>
      <c r="I10" s="1" t="s">
        <v>609</v>
      </c>
      <c r="J10">
        <f>cocina[[#This Row],[Precio Unitario]]*cocina[[#This Row],[Cantidad Ordenada]]-cocina[[#This Row],[Costo Unitario]]*cocina[[#This Row],[Cantidad Ordenada]]</f>
        <v>39</v>
      </c>
      <c r="K10">
        <f>cocina[[#This Row],[Precio Unitario]]*cocina[[#This Row],[Cantidad Ordenada]]</f>
        <v>99</v>
      </c>
      <c r="L10" s="5">
        <f>(SUMIF(A:A,cocina[[#This Row],[Número de Orden]],J:J))/SUMIF(A:A,cocina[[#This Row],[Número de Orden]],K:K)</f>
        <v>0.4098360655737705</v>
      </c>
      <c r="M10" s="1">
        <f>cocina[[#This Row],[Ganancia bruta]]-cocina[[#This Row],[Ganancia neta]]</f>
        <v>60</v>
      </c>
    </row>
    <row r="11" spans="1:15" x14ac:dyDescent="0.25">
      <c r="A11">
        <v>4</v>
      </c>
      <c r="B11">
        <v>3</v>
      </c>
      <c r="C11" s="1" t="s">
        <v>52</v>
      </c>
      <c r="D11" s="1" t="s">
        <v>620</v>
      </c>
      <c r="E11">
        <v>16</v>
      </c>
      <c r="F11">
        <v>28</v>
      </c>
      <c r="G11">
        <v>3</v>
      </c>
      <c r="H11">
        <v>17</v>
      </c>
      <c r="I11" s="1" t="s">
        <v>608</v>
      </c>
      <c r="J11">
        <f>cocina[[#This Row],[Precio Unitario]]*cocina[[#This Row],[Cantidad Ordenada]]-cocina[[#This Row],[Costo Unitario]]*cocina[[#This Row],[Cantidad Ordenada]]</f>
        <v>36</v>
      </c>
      <c r="K11">
        <f>cocina[[#This Row],[Precio Unitario]]*cocina[[#This Row],[Cantidad Ordenada]]</f>
        <v>84</v>
      </c>
      <c r="L11" s="5">
        <f>(SUMIF(A:A,cocina[[#This Row],[Número de Orden]],J:J))/SUMIF(A:A,cocina[[#This Row],[Número de Orden]],K:K)</f>
        <v>0.4098360655737705</v>
      </c>
      <c r="M11" s="1">
        <f>cocina[[#This Row],[Ganancia bruta]]-cocina[[#This Row],[Ganancia neta]]</f>
        <v>48</v>
      </c>
    </row>
    <row r="12" spans="1:15" x14ac:dyDescent="0.25">
      <c r="A12">
        <v>5</v>
      </c>
      <c r="B12">
        <v>8</v>
      </c>
      <c r="C12" s="1" t="s">
        <v>122</v>
      </c>
      <c r="D12" s="1" t="s">
        <v>621</v>
      </c>
      <c r="E12">
        <v>11</v>
      </c>
      <c r="F12">
        <v>19</v>
      </c>
      <c r="G12">
        <v>1</v>
      </c>
      <c r="H12">
        <v>8</v>
      </c>
      <c r="I12" s="1" t="s">
        <v>608</v>
      </c>
      <c r="J12">
        <f>cocina[[#This Row],[Precio Unitario]]*cocina[[#This Row],[Cantidad Ordenada]]-cocina[[#This Row],[Costo Unitario]]*cocina[[#This Row],[Cantidad Ordenada]]</f>
        <v>8</v>
      </c>
      <c r="K12">
        <f>cocina[[#This Row],[Precio Unitario]]*cocina[[#This Row],[Cantidad Ordenada]]</f>
        <v>19</v>
      </c>
      <c r="L12" s="5">
        <f>(SUMIF(A:A,cocina[[#This Row],[Número de Orden]],J:J))/SUMIF(A:A,cocina[[#This Row],[Número de Orden]],K:K)</f>
        <v>0.41791044776119401</v>
      </c>
      <c r="M12" s="1">
        <f>cocina[[#This Row],[Ganancia bruta]]-cocina[[#This Row],[Ganancia neta]]</f>
        <v>11</v>
      </c>
    </row>
    <row r="13" spans="1:15" x14ac:dyDescent="0.25">
      <c r="A13">
        <v>5</v>
      </c>
      <c r="B13">
        <v>8</v>
      </c>
      <c r="C13" s="1" t="s">
        <v>168</v>
      </c>
      <c r="D13" s="1" t="s">
        <v>612</v>
      </c>
      <c r="E13">
        <v>14</v>
      </c>
      <c r="F13">
        <v>24</v>
      </c>
      <c r="G13">
        <v>2</v>
      </c>
      <c r="H13">
        <v>9</v>
      </c>
      <c r="I13" s="1" t="s">
        <v>609</v>
      </c>
      <c r="J13">
        <f>cocina[[#This Row],[Precio Unitario]]*cocina[[#This Row],[Cantidad Ordenada]]-cocina[[#This Row],[Costo Unitario]]*cocina[[#This Row],[Cantidad Ordenada]]</f>
        <v>20</v>
      </c>
      <c r="K13">
        <f>cocina[[#This Row],[Precio Unitario]]*cocina[[#This Row],[Cantidad Ordenada]]</f>
        <v>48</v>
      </c>
      <c r="L13" s="5">
        <f>(SUMIF(A:A,cocina[[#This Row],[Número de Orden]],J:J))/SUMIF(A:A,cocina[[#This Row],[Número de Orden]],K:K)</f>
        <v>0.41791044776119401</v>
      </c>
      <c r="M13" s="1">
        <f>cocina[[#This Row],[Ganancia bruta]]-cocina[[#This Row],[Ganancia neta]]</f>
        <v>28</v>
      </c>
    </row>
    <row r="14" spans="1:15" x14ac:dyDescent="0.25">
      <c r="A14">
        <v>6</v>
      </c>
      <c r="B14">
        <v>7</v>
      </c>
      <c r="C14" s="1" t="s">
        <v>36</v>
      </c>
      <c r="D14" s="1" t="s">
        <v>622</v>
      </c>
      <c r="E14">
        <v>21</v>
      </c>
      <c r="F14">
        <v>35</v>
      </c>
      <c r="G14">
        <v>2</v>
      </c>
      <c r="H14">
        <v>11</v>
      </c>
      <c r="I14" s="1" t="s">
        <v>609</v>
      </c>
      <c r="J14">
        <f>cocina[[#This Row],[Precio Unitario]]*cocina[[#This Row],[Cantidad Ordenada]]-cocina[[#This Row],[Costo Unitario]]*cocina[[#This Row],[Cantidad Ordenada]]</f>
        <v>28</v>
      </c>
      <c r="K14">
        <f>cocina[[#This Row],[Precio Unitario]]*cocina[[#This Row],[Cantidad Ordenada]]</f>
        <v>70</v>
      </c>
      <c r="L14" s="5">
        <f>(SUMIF(A:A,cocina[[#This Row],[Número de Orden]],J:J))/SUMIF(A:A,cocina[[#This Row],[Número de Orden]],K:K)</f>
        <v>0.4</v>
      </c>
      <c r="M14" s="1">
        <f>cocina[[#This Row],[Ganancia bruta]]-cocina[[#This Row],[Ganancia neta]]</f>
        <v>42</v>
      </c>
    </row>
    <row r="15" spans="1:15" x14ac:dyDescent="0.25">
      <c r="A15">
        <v>7</v>
      </c>
      <c r="B15">
        <v>17</v>
      </c>
      <c r="C15" s="1" t="s">
        <v>257</v>
      </c>
      <c r="D15" s="1" t="s">
        <v>623</v>
      </c>
      <c r="E15">
        <v>19</v>
      </c>
      <c r="F15">
        <v>32</v>
      </c>
      <c r="G15">
        <v>2</v>
      </c>
      <c r="H15">
        <v>15</v>
      </c>
      <c r="I15" s="1" t="s">
        <v>609</v>
      </c>
      <c r="J15">
        <f>cocina[[#This Row],[Precio Unitario]]*cocina[[#This Row],[Cantidad Ordenada]]-cocina[[#This Row],[Costo Unitario]]*cocina[[#This Row],[Cantidad Ordenada]]</f>
        <v>26</v>
      </c>
      <c r="K15">
        <f>cocina[[#This Row],[Precio Unitario]]*cocina[[#This Row],[Cantidad Ordenada]]</f>
        <v>64</v>
      </c>
      <c r="L15" s="5">
        <f>(SUMIF(A:A,cocina[[#This Row],[Número de Orden]],J:J))/SUMIF(A:A,cocina[[#This Row],[Número de Orden]],K:K)</f>
        <v>0.39534883720930231</v>
      </c>
      <c r="M15" s="1">
        <f>cocina[[#This Row],[Ganancia bruta]]-cocina[[#This Row],[Ganancia neta]]</f>
        <v>38</v>
      </c>
    </row>
    <row r="16" spans="1:15" x14ac:dyDescent="0.25">
      <c r="A16">
        <v>7</v>
      </c>
      <c r="B16">
        <v>17</v>
      </c>
      <c r="C16" s="1" t="s">
        <v>83</v>
      </c>
      <c r="D16" s="1" t="s">
        <v>617</v>
      </c>
      <c r="E16">
        <v>22</v>
      </c>
      <c r="F16">
        <v>36</v>
      </c>
      <c r="G16">
        <v>3</v>
      </c>
      <c r="H16">
        <v>26</v>
      </c>
      <c r="I16" s="1" t="s">
        <v>608</v>
      </c>
      <c r="J16">
        <f>cocina[[#This Row],[Precio Unitario]]*cocina[[#This Row],[Cantidad Ordenada]]-cocina[[#This Row],[Costo Unitario]]*cocina[[#This Row],[Cantidad Ordenada]]</f>
        <v>42</v>
      </c>
      <c r="K16">
        <f>cocina[[#This Row],[Precio Unitario]]*cocina[[#This Row],[Cantidad Ordenada]]</f>
        <v>108</v>
      </c>
      <c r="L16" s="5">
        <f>(SUMIF(A:A,cocina[[#This Row],[Número de Orden]],J:J))/SUMIF(A:A,cocina[[#This Row],[Número de Orden]],K:K)</f>
        <v>0.39534883720930231</v>
      </c>
      <c r="M16" s="1">
        <f>cocina[[#This Row],[Ganancia bruta]]-cocina[[#This Row],[Ganancia neta]]</f>
        <v>66</v>
      </c>
    </row>
    <row r="17" spans="1:13" x14ac:dyDescent="0.25">
      <c r="A17">
        <v>8</v>
      </c>
      <c r="B17">
        <v>11</v>
      </c>
      <c r="C17" s="1" t="s">
        <v>213</v>
      </c>
      <c r="D17" s="1" t="s">
        <v>624</v>
      </c>
      <c r="E17">
        <v>13</v>
      </c>
      <c r="F17">
        <v>22</v>
      </c>
      <c r="G17">
        <v>3</v>
      </c>
      <c r="H17">
        <v>11</v>
      </c>
      <c r="I17" s="1" t="s">
        <v>608</v>
      </c>
      <c r="J17">
        <f>cocina[[#This Row],[Precio Unitario]]*cocina[[#This Row],[Cantidad Ordenada]]-cocina[[#This Row],[Costo Unitario]]*cocina[[#This Row],[Cantidad Ordenada]]</f>
        <v>27</v>
      </c>
      <c r="K17">
        <f>cocina[[#This Row],[Precio Unitario]]*cocina[[#This Row],[Cantidad Ordenada]]</f>
        <v>66</v>
      </c>
      <c r="L17" s="5">
        <f>(SUMIF(A:A,cocina[[#This Row],[Número de Orden]],J:J))/SUMIF(A:A,cocina[[#This Row],[Número de Orden]],K:K)</f>
        <v>0.39669421487603307</v>
      </c>
      <c r="M17" s="1">
        <f>cocina[[#This Row],[Ganancia bruta]]-cocina[[#This Row],[Ganancia neta]]</f>
        <v>39</v>
      </c>
    </row>
    <row r="18" spans="1:13" x14ac:dyDescent="0.25">
      <c r="A18">
        <v>8</v>
      </c>
      <c r="B18">
        <v>11</v>
      </c>
      <c r="C18" s="1" t="s">
        <v>52</v>
      </c>
      <c r="D18" s="1" t="s">
        <v>620</v>
      </c>
      <c r="E18">
        <v>16</v>
      </c>
      <c r="F18">
        <v>28</v>
      </c>
      <c r="G18">
        <v>2</v>
      </c>
      <c r="H18">
        <v>8</v>
      </c>
      <c r="I18" s="1" t="s">
        <v>608</v>
      </c>
      <c r="J18">
        <f>cocina[[#This Row],[Precio Unitario]]*cocina[[#This Row],[Cantidad Ordenada]]-cocina[[#This Row],[Costo Unitario]]*cocina[[#This Row],[Cantidad Ordenada]]</f>
        <v>24</v>
      </c>
      <c r="K18">
        <f>cocina[[#This Row],[Precio Unitario]]*cocina[[#This Row],[Cantidad Ordenada]]</f>
        <v>56</v>
      </c>
      <c r="L18" s="5">
        <f>(SUMIF(A:A,cocina[[#This Row],[Número de Orden]],J:J))/SUMIF(A:A,cocina[[#This Row],[Número de Orden]],K:K)</f>
        <v>0.39669421487603307</v>
      </c>
      <c r="M18" s="1">
        <f>cocina[[#This Row],[Ganancia bruta]]-cocina[[#This Row],[Ganancia neta]]</f>
        <v>32</v>
      </c>
    </row>
    <row r="19" spans="1:13" x14ac:dyDescent="0.25">
      <c r="A19">
        <v>8</v>
      </c>
      <c r="B19">
        <v>11</v>
      </c>
      <c r="C19" s="1" t="s">
        <v>58</v>
      </c>
      <c r="D19" s="1" t="s">
        <v>616</v>
      </c>
      <c r="E19">
        <v>25</v>
      </c>
      <c r="F19">
        <v>40</v>
      </c>
      <c r="G19">
        <v>3</v>
      </c>
      <c r="H19">
        <v>36</v>
      </c>
      <c r="I19" s="1" t="s">
        <v>608</v>
      </c>
      <c r="J19">
        <f>cocina[[#This Row],[Precio Unitario]]*cocina[[#This Row],[Cantidad Ordenada]]-cocina[[#This Row],[Costo Unitario]]*cocina[[#This Row],[Cantidad Ordenada]]</f>
        <v>45</v>
      </c>
      <c r="K19">
        <f>cocina[[#This Row],[Precio Unitario]]*cocina[[#This Row],[Cantidad Ordenada]]</f>
        <v>120</v>
      </c>
      <c r="L19" s="5">
        <f>(SUMIF(A:A,cocina[[#This Row],[Número de Orden]],J:J))/SUMIF(A:A,cocina[[#This Row],[Número de Orden]],K:K)</f>
        <v>0.39669421487603307</v>
      </c>
      <c r="M19" s="1">
        <f>cocina[[#This Row],[Ganancia bruta]]-cocina[[#This Row],[Ganancia neta]]</f>
        <v>75</v>
      </c>
    </row>
    <row r="20" spans="1:13" x14ac:dyDescent="0.25">
      <c r="A20">
        <v>9</v>
      </c>
      <c r="B20">
        <v>15</v>
      </c>
      <c r="C20" s="1" t="s">
        <v>78</v>
      </c>
      <c r="D20" s="1" t="s">
        <v>613</v>
      </c>
      <c r="E20">
        <v>18</v>
      </c>
      <c r="F20">
        <v>30</v>
      </c>
      <c r="G20">
        <v>1</v>
      </c>
      <c r="H20">
        <v>51</v>
      </c>
      <c r="I20" s="1" t="s">
        <v>608</v>
      </c>
      <c r="J20">
        <f>cocina[[#This Row],[Precio Unitario]]*cocina[[#This Row],[Cantidad Ordenada]]-cocina[[#This Row],[Costo Unitario]]*cocina[[#This Row],[Cantidad Ordenada]]</f>
        <v>12</v>
      </c>
      <c r="K20">
        <f>cocina[[#This Row],[Precio Unitario]]*cocina[[#This Row],[Cantidad Ordenada]]</f>
        <v>30</v>
      </c>
      <c r="L20" s="5">
        <f>(SUMIF(A:A,cocina[[#This Row],[Número de Orden]],J:J))/SUMIF(A:A,cocina[[#This Row],[Número de Orden]],K:K)</f>
        <v>0.40828402366863903</v>
      </c>
      <c r="M20" s="1">
        <f>cocina[[#This Row],[Ganancia bruta]]-cocina[[#This Row],[Ganancia neta]]</f>
        <v>18</v>
      </c>
    </row>
    <row r="21" spans="1:13" x14ac:dyDescent="0.25">
      <c r="A21">
        <v>9</v>
      </c>
      <c r="B21">
        <v>15</v>
      </c>
      <c r="C21" s="1" t="s">
        <v>168</v>
      </c>
      <c r="D21" s="1" t="s">
        <v>612</v>
      </c>
      <c r="E21">
        <v>14</v>
      </c>
      <c r="F21">
        <v>24</v>
      </c>
      <c r="G21">
        <v>1</v>
      </c>
      <c r="H21">
        <v>49</v>
      </c>
      <c r="I21" s="1" t="s">
        <v>609</v>
      </c>
      <c r="J21">
        <f>cocina[[#This Row],[Precio Unitario]]*cocina[[#This Row],[Cantidad Ordenada]]-cocina[[#This Row],[Costo Unitario]]*cocina[[#This Row],[Cantidad Ordenada]]</f>
        <v>10</v>
      </c>
      <c r="K21">
        <f>cocina[[#This Row],[Precio Unitario]]*cocina[[#This Row],[Cantidad Ordenada]]</f>
        <v>24</v>
      </c>
      <c r="L21" s="5">
        <f>(SUMIF(A:A,cocina[[#This Row],[Número de Orden]],J:J))/SUMIF(A:A,cocina[[#This Row],[Número de Orden]],K:K)</f>
        <v>0.40828402366863903</v>
      </c>
      <c r="M21" s="1">
        <f>cocina[[#This Row],[Ganancia bruta]]-cocina[[#This Row],[Ganancia neta]]</f>
        <v>14</v>
      </c>
    </row>
    <row r="22" spans="1:13" x14ac:dyDescent="0.25">
      <c r="A22">
        <v>9</v>
      </c>
      <c r="B22">
        <v>15</v>
      </c>
      <c r="C22" s="1" t="s">
        <v>122</v>
      </c>
      <c r="D22" s="1" t="s">
        <v>621</v>
      </c>
      <c r="E22">
        <v>11</v>
      </c>
      <c r="F22">
        <v>19</v>
      </c>
      <c r="G22">
        <v>1</v>
      </c>
      <c r="H22">
        <v>15</v>
      </c>
      <c r="I22" s="1" t="s">
        <v>608</v>
      </c>
      <c r="J22">
        <f>cocina[[#This Row],[Precio Unitario]]*cocina[[#This Row],[Cantidad Ordenada]]-cocina[[#This Row],[Costo Unitario]]*cocina[[#This Row],[Cantidad Ordenada]]</f>
        <v>8</v>
      </c>
      <c r="K22">
        <f>cocina[[#This Row],[Precio Unitario]]*cocina[[#This Row],[Cantidad Ordenada]]</f>
        <v>19</v>
      </c>
      <c r="L22" s="5">
        <f>(SUMIF(A:A,cocina[[#This Row],[Número de Orden]],J:J))/SUMIF(A:A,cocina[[#This Row],[Número de Orden]],K:K)</f>
        <v>0.40828402366863903</v>
      </c>
      <c r="M22" s="1">
        <f>cocina[[#This Row],[Ganancia bruta]]-cocina[[#This Row],[Ganancia neta]]</f>
        <v>11</v>
      </c>
    </row>
    <row r="23" spans="1:13" x14ac:dyDescent="0.25">
      <c r="A23">
        <v>9</v>
      </c>
      <c r="B23">
        <v>15</v>
      </c>
      <c r="C23" s="1" t="s">
        <v>257</v>
      </c>
      <c r="D23" s="1" t="s">
        <v>623</v>
      </c>
      <c r="E23">
        <v>19</v>
      </c>
      <c r="F23">
        <v>32</v>
      </c>
      <c r="G23">
        <v>3</v>
      </c>
      <c r="H23">
        <v>31</v>
      </c>
      <c r="I23" s="1" t="s">
        <v>608</v>
      </c>
      <c r="J23">
        <f>cocina[[#This Row],[Precio Unitario]]*cocina[[#This Row],[Cantidad Ordenada]]-cocina[[#This Row],[Costo Unitario]]*cocina[[#This Row],[Cantidad Ordenada]]</f>
        <v>39</v>
      </c>
      <c r="K23">
        <f>cocina[[#This Row],[Precio Unitario]]*cocina[[#This Row],[Cantidad Ordenada]]</f>
        <v>96</v>
      </c>
      <c r="L23" s="5">
        <f>(SUMIF(A:A,cocina[[#This Row],[Número de Orden]],J:J))/SUMIF(A:A,cocina[[#This Row],[Número de Orden]],K:K)</f>
        <v>0.40828402366863903</v>
      </c>
      <c r="M23" s="1">
        <f>cocina[[#This Row],[Ganancia bruta]]-cocina[[#This Row],[Ganancia neta]]</f>
        <v>57</v>
      </c>
    </row>
    <row r="24" spans="1:13" x14ac:dyDescent="0.25">
      <c r="A24">
        <v>10</v>
      </c>
      <c r="B24">
        <v>17</v>
      </c>
      <c r="C24" s="1" t="s">
        <v>65</v>
      </c>
      <c r="D24" s="1" t="s">
        <v>625</v>
      </c>
      <c r="E24">
        <v>20</v>
      </c>
      <c r="F24">
        <v>34</v>
      </c>
      <c r="G24">
        <v>2</v>
      </c>
      <c r="H24">
        <v>10</v>
      </c>
      <c r="I24" s="1" t="s">
        <v>609</v>
      </c>
      <c r="J24">
        <f>cocina[[#This Row],[Precio Unitario]]*cocina[[#This Row],[Cantidad Ordenada]]-cocina[[#This Row],[Costo Unitario]]*cocina[[#This Row],[Cantidad Ordenada]]</f>
        <v>28</v>
      </c>
      <c r="K24">
        <f>cocina[[#This Row],[Precio Unitario]]*cocina[[#This Row],[Cantidad Ordenada]]</f>
        <v>68</v>
      </c>
      <c r="L24" s="5">
        <f>(SUMIF(A:A,cocina[[#This Row],[Número de Orden]],J:J))/SUMIF(A:A,cocina[[#This Row],[Número de Orden]],K:K)</f>
        <v>0.39189189189189189</v>
      </c>
      <c r="M24" s="1">
        <f>cocina[[#This Row],[Ganancia bruta]]-cocina[[#This Row],[Ganancia neta]]</f>
        <v>40</v>
      </c>
    </row>
    <row r="25" spans="1:13" x14ac:dyDescent="0.25">
      <c r="A25">
        <v>10</v>
      </c>
      <c r="B25">
        <v>17</v>
      </c>
      <c r="C25" s="1" t="s">
        <v>58</v>
      </c>
      <c r="D25" s="1" t="s">
        <v>616</v>
      </c>
      <c r="E25">
        <v>25</v>
      </c>
      <c r="F25">
        <v>40</v>
      </c>
      <c r="G25">
        <v>2</v>
      </c>
      <c r="H25">
        <v>19</v>
      </c>
      <c r="I25" s="1" t="s">
        <v>608</v>
      </c>
      <c r="J25">
        <f>cocina[[#This Row],[Precio Unitario]]*cocina[[#This Row],[Cantidad Ordenada]]-cocina[[#This Row],[Costo Unitario]]*cocina[[#This Row],[Cantidad Ordenada]]</f>
        <v>30</v>
      </c>
      <c r="K25">
        <f>cocina[[#This Row],[Precio Unitario]]*cocina[[#This Row],[Cantidad Ordenada]]</f>
        <v>80</v>
      </c>
      <c r="L25" s="5">
        <f>(SUMIF(A:A,cocina[[#This Row],[Número de Orden]],J:J))/SUMIF(A:A,cocina[[#This Row],[Número de Orden]],K:K)</f>
        <v>0.39189189189189189</v>
      </c>
      <c r="M25" s="1">
        <f>cocina[[#This Row],[Ganancia bruta]]-cocina[[#This Row],[Ganancia neta]]</f>
        <v>50</v>
      </c>
    </row>
    <row r="26" spans="1:13" x14ac:dyDescent="0.25">
      <c r="A26">
        <v>11</v>
      </c>
      <c r="B26">
        <v>14</v>
      </c>
      <c r="C26" s="1" t="s">
        <v>52</v>
      </c>
      <c r="D26" s="1" t="s">
        <v>620</v>
      </c>
      <c r="E26">
        <v>16</v>
      </c>
      <c r="F26">
        <v>28</v>
      </c>
      <c r="G26">
        <v>1</v>
      </c>
      <c r="H26">
        <v>32</v>
      </c>
      <c r="I26" s="1" t="s">
        <v>609</v>
      </c>
      <c r="J26">
        <f>cocina[[#This Row],[Precio Unitario]]*cocina[[#This Row],[Cantidad Ordenada]]-cocina[[#This Row],[Costo Unitario]]*cocina[[#This Row],[Cantidad Ordenada]]</f>
        <v>12</v>
      </c>
      <c r="K26">
        <f>cocina[[#This Row],[Precio Unitario]]*cocina[[#This Row],[Cantidad Ordenada]]</f>
        <v>28</v>
      </c>
      <c r="L26" s="5">
        <f>(SUMIF(A:A,cocina[[#This Row],[Número de Orden]],J:J))/SUMIF(A:A,cocina[[#This Row],[Número de Orden]],K:K)</f>
        <v>0.40909090909090912</v>
      </c>
      <c r="M26" s="1">
        <f>cocina[[#This Row],[Ganancia bruta]]-cocina[[#This Row],[Ganancia neta]]</f>
        <v>16</v>
      </c>
    </row>
    <row r="27" spans="1:13" x14ac:dyDescent="0.25">
      <c r="A27">
        <v>11</v>
      </c>
      <c r="B27">
        <v>14</v>
      </c>
      <c r="C27" s="1" t="s">
        <v>78</v>
      </c>
      <c r="D27" s="1" t="s">
        <v>613</v>
      </c>
      <c r="E27">
        <v>18</v>
      </c>
      <c r="F27">
        <v>30</v>
      </c>
      <c r="G27">
        <v>2</v>
      </c>
      <c r="H27">
        <v>24</v>
      </c>
      <c r="I27" s="1" t="s">
        <v>609</v>
      </c>
      <c r="J27">
        <f>cocina[[#This Row],[Precio Unitario]]*cocina[[#This Row],[Cantidad Ordenada]]-cocina[[#This Row],[Costo Unitario]]*cocina[[#This Row],[Cantidad Ordenada]]</f>
        <v>24</v>
      </c>
      <c r="K27">
        <f>cocina[[#This Row],[Precio Unitario]]*cocina[[#This Row],[Cantidad Ordenada]]</f>
        <v>60</v>
      </c>
      <c r="L27" s="5">
        <f>(SUMIF(A:A,cocina[[#This Row],[Número de Orden]],J:J))/SUMIF(A:A,cocina[[#This Row],[Número de Orden]],K:K)</f>
        <v>0.40909090909090912</v>
      </c>
      <c r="M27" s="1">
        <f>cocina[[#This Row],[Ganancia bruta]]-cocina[[#This Row],[Ganancia neta]]</f>
        <v>36</v>
      </c>
    </row>
    <row r="28" spans="1:13" x14ac:dyDescent="0.25">
      <c r="A28">
        <v>12</v>
      </c>
      <c r="B28">
        <v>14</v>
      </c>
      <c r="C28" s="1" t="s">
        <v>52</v>
      </c>
      <c r="D28" s="1" t="s">
        <v>620</v>
      </c>
      <c r="E28">
        <v>16</v>
      </c>
      <c r="F28">
        <v>28</v>
      </c>
      <c r="G28">
        <v>1</v>
      </c>
      <c r="H28">
        <v>5</v>
      </c>
      <c r="I28" s="1" t="s">
        <v>609</v>
      </c>
      <c r="J28">
        <f>cocina[[#This Row],[Precio Unitario]]*cocina[[#This Row],[Cantidad Ordenada]]-cocina[[#This Row],[Costo Unitario]]*cocina[[#This Row],[Cantidad Ordenada]]</f>
        <v>12</v>
      </c>
      <c r="K28">
        <f>cocina[[#This Row],[Precio Unitario]]*cocina[[#This Row],[Cantidad Ordenada]]</f>
        <v>28</v>
      </c>
      <c r="L28" s="5">
        <f>(SUMIF(A:A,cocina[[#This Row],[Número de Orden]],J:J))/SUMIF(A:A,cocina[[#This Row],[Número de Orden]],K:K)</f>
        <v>0.38957055214723929</v>
      </c>
      <c r="M28" s="1">
        <f>cocina[[#This Row],[Ganancia bruta]]-cocina[[#This Row],[Ganancia neta]]</f>
        <v>16</v>
      </c>
    </row>
    <row r="29" spans="1:13" x14ac:dyDescent="0.25">
      <c r="A29">
        <v>12</v>
      </c>
      <c r="B29">
        <v>14</v>
      </c>
      <c r="C29" s="1" t="s">
        <v>83</v>
      </c>
      <c r="D29" s="1" t="s">
        <v>617</v>
      </c>
      <c r="E29">
        <v>22</v>
      </c>
      <c r="F29">
        <v>36</v>
      </c>
      <c r="G29">
        <v>3</v>
      </c>
      <c r="H29">
        <v>44</v>
      </c>
      <c r="I29" s="1" t="s">
        <v>608</v>
      </c>
      <c r="J29">
        <f>cocina[[#This Row],[Precio Unitario]]*cocina[[#This Row],[Cantidad Ordenada]]-cocina[[#This Row],[Costo Unitario]]*cocina[[#This Row],[Cantidad Ordenada]]</f>
        <v>42</v>
      </c>
      <c r="K29">
        <f>cocina[[#This Row],[Precio Unitario]]*cocina[[#This Row],[Cantidad Ordenada]]</f>
        <v>108</v>
      </c>
      <c r="L29" s="5">
        <f>(SUMIF(A:A,cocina[[#This Row],[Número de Orden]],J:J))/SUMIF(A:A,cocina[[#This Row],[Número de Orden]],K:K)</f>
        <v>0.38957055214723929</v>
      </c>
      <c r="M29" s="1">
        <f>cocina[[#This Row],[Ganancia bruta]]-cocina[[#This Row],[Ganancia neta]]</f>
        <v>66</v>
      </c>
    </row>
    <row r="30" spans="1:13" x14ac:dyDescent="0.25">
      <c r="A30">
        <v>12</v>
      </c>
      <c r="B30">
        <v>14</v>
      </c>
      <c r="C30" s="1" t="s">
        <v>36</v>
      </c>
      <c r="D30" s="1" t="s">
        <v>622</v>
      </c>
      <c r="E30">
        <v>21</v>
      </c>
      <c r="F30">
        <v>35</v>
      </c>
      <c r="G30">
        <v>2</v>
      </c>
      <c r="H30">
        <v>6</v>
      </c>
      <c r="I30" s="1" t="s">
        <v>608</v>
      </c>
      <c r="J30">
        <f>cocina[[#This Row],[Precio Unitario]]*cocina[[#This Row],[Cantidad Ordenada]]-cocina[[#This Row],[Costo Unitario]]*cocina[[#This Row],[Cantidad Ordenada]]</f>
        <v>28</v>
      </c>
      <c r="K30">
        <f>cocina[[#This Row],[Precio Unitario]]*cocina[[#This Row],[Cantidad Ordenada]]</f>
        <v>70</v>
      </c>
      <c r="L30" s="5">
        <f>(SUMIF(A:A,cocina[[#This Row],[Número de Orden]],J:J))/SUMIF(A:A,cocina[[#This Row],[Número de Orden]],K:K)</f>
        <v>0.38957055214723929</v>
      </c>
      <c r="M30" s="1">
        <f>cocina[[#This Row],[Ganancia bruta]]-cocina[[#This Row],[Ganancia neta]]</f>
        <v>42</v>
      </c>
    </row>
    <row r="31" spans="1:13" x14ac:dyDescent="0.25">
      <c r="A31">
        <v>12</v>
      </c>
      <c r="B31">
        <v>14</v>
      </c>
      <c r="C31" s="1" t="s">
        <v>58</v>
      </c>
      <c r="D31" s="1" t="s">
        <v>616</v>
      </c>
      <c r="E31">
        <v>25</v>
      </c>
      <c r="F31">
        <v>40</v>
      </c>
      <c r="G31">
        <v>3</v>
      </c>
      <c r="H31">
        <v>40</v>
      </c>
      <c r="I31" s="1" t="s">
        <v>608</v>
      </c>
      <c r="J31">
        <f>cocina[[#This Row],[Precio Unitario]]*cocina[[#This Row],[Cantidad Ordenada]]-cocina[[#This Row],[Costo Unitario]]*cocina[[#This Row],[Cantidad Ordenada]]</f>
        <v>45</v>
      </c>
      <c r="K31">
        <f>cocina[[#This Row],[Precio Unitario]]*cocina[[#This Row],[Cantidad Ordenada]]</f>
        <v>120</v>
      </c>
      <c r="L31" s="5">
        <f>(SUMIF(A:A,cocina[[#This Row],[Número de Orden]],J:J))/SUMIF(A:A,cocina[[#This Row],[Número de Orden]],K:K)</f>
        <v>0.38957055214723929</v>
      </c>
      <c r="M31" s="1">
        <f>cocina[[#This Row],[Ganancia bruta]]-cocina[[#This Row],[Ganancia neta]]</f>
        <v>75</v>
      </c>
    </row>
    <row r="32" spans="1:13" x14ac:dyDescent="0.25">
      <c r="A32">
        <v>13</v>
      </c>
      <c r="B32">
        <v>2</v>
      </c>
      <c r="C32" s="1" t="s">
        <v>48</v>
      </c>
      <c r="D32" s="1" t="s">
        <v>618</v>
      </c>
      <c r="E32">
        <v>17</v>
      </c>
      <c r="F32">
        <v>29</v>
      </c>
      <c r="G32">
        <v>3</v>
      </c>
      <c r="H32">
        <v>59</v>
      </c>
      <c r="I32" s="1" t="s">
        <v>609</v>
      </c>
      <c r="J32">
        <f>cocina[[#This Row],[Precio Unitario]]*cocina[[#This Row],[Cantidad Ordenada]]-cocina[[#This Row],[Costo Unitario]]*cocina[[#This Row],[Cantidad Ordenada]]</f>
        <v>36</v>
      </c>
      <c r="K32">
        <f>cocina[[#This Row],[Precio Unitario]]*cocina[[#This Row],[Cantidad Ordenada]]</f>
        <v>87</v>
      </c>
      <c r="L32" s="5">
        <f>(SUMIF(A:A,cocina[[#This Row],[Número de Orden]],J:J))/SUMIF(A:A,cocina[[#This Row],[Número de Orden]],K:K)</f>
        <v>0.41379310344827586</v>
      </c>
      <c r="M32" s="1">
        <f>cocina[[#This Row],[Ganancia bruta]]-cocina[[#This Row],[Ganancia neta]]</f>
        <v>51</v>
      </c>
    </row>
    <row r="33" spans="1:13" x14ac:dyDescent="0.25">
      <c r="A33">
        <v>14</v>
      </c>
      <c r="B33">
        <v>16</v>
      </c>
      <c r="C33" s="1" t="s">
        <v>156</v>
      </c>
      <c r="D33" s="1" t="s">
        <v>626</v>
      </c>
      <c r="E33">
        <v>12</v>
      </c>
      <c r="F33">
        <v>20</v>
      </c>
      <c r="G33">
        <v>1</v>
      </c>
      <c r="H33">
        <v>36</v>
      </c>
      <c r="I33" s="1" t="s">
        <v>608</v>
      </c>
      <c r="J33">
        <f>cocina[[#This Row],[Precio Unitario]]*cocina[[#This Row],[Cantidad Ordenada]]-cocina[[#This Row],[Costo Unitario]]*cocina[[#This Row],[Cantidad Ordenada]]</f>
        <v>8</v>
      </c>
      <c r="K33">
        <f>cocina[[#This Row],[Precio Unitario]]*cocina[[#This Row],[Cantidad Ordenada]]</f>
        <v>20</v>
      </c>
      <c r="L33" s="5">
        <f>(SUMIF(A:A,cocina[[#This Row],[Número de Orden]],J:J))/SUMIF(A:A,cocina[[#This Row],[Número de Orden]],K:K)</f>
        <v>0.39534883720930231</v>
      </c>
      <c r="M33" s="1">
        <f>cocina[[#This Row],[Ganancia bruta]]-cocina[[#This Row],[Ganancia neta]]</f>
        <v>12</v>
      </c>
    </row>
    <row r="34" spans="1:13" x14ac:dyDescent="0.25">
      <c r="A34">
        <v>14</v>
      </c>
      <c r="B34">
        <v>16</v>
      </c>
      <c r="C34" s="1" t="s">
        <v>271</v>
      </c>
      <c r="D34" s="1" t="s">
        <v>619</v>
      </c>
      <c r="E34">
        <v>20</v>
      </c>
      <c r="F34">
        <v>33</v>
      </c>
      <c r="G34">
        <v>1</v>
      </c>
      <c r="H34">
        <v>26</v>
      </c>
      <c r="I34" s="1" t="s">
        <v>608</v>
      </c>
      <c r="J34">
        <f>cocina[[#This Row],[Precio Unitario]]*cocina[[#This Row],[Cantidad Ordenada]]-cocina[[#This Row],[Costo Unitario]]*cocina[[#This Row],[Cantidad Ordenada]]</f>
        <v>13</v>
      </c>
      <c r="K34">
        <f>cocina[[#This Row],[Precio Unitario]]*cocina[[#This Row],[Cantidad Ordenada]]</f>
        <v>33</v>
      </c>
      <c r="L34" s="5">
        <f>(SUMIF(A:A,cocina[[#This Row],[Número de Orden]],J:J))/SUMIF(A:A,cocina[[#This Row],[Número de Orden]],K:K)</f>
        <v>0.39534883720930231</v>
      </c>
      <c r="M34" s="1">
        <f>cocina[[#This Row],[Ganancia bruta]]-cocina[[#This Row],[Ganancia neta]]</f>
        <v>20</v>
      </c>
    </row>
    <row r="35" spans="1:13" x14ac:dyDescent="0.25">
      <c r="A35">
        <v>14</v>
      </c>
      <c r="B35">
        <v>16</v>
      </c>
      <c r="C35" s="1" t="s">
        <v>210</v>
      </c>
      <c r="D35" s="1" t="s">
        <v>627</v>
      </c>
      <c r="E35">
        <v>14</v>
      </c>
      <c r="F35">
        <v>23</v>
      </c>
      <c r="G35">
        <v>2</v>
      </c>
      <c r="H35">
        <v>44</v>
      </c>
      <c r="I35" s="1" t="s">
        <v>609</v>
      </c>
      <c r="J35">
        <f>cocina[[#This Row],[Precio Unitario]]*cocina[[#This Row],[Cantidad Ordenada]]-cocina[[#This Row],[Costo Unitario]]*cocina[[#This Row],[Cantidad Ordenada]]</f>
        <v>18</v>
      </c>
      <c r="K35">
        <f>cocina[[#This Row],[Precio Unitario]]*cocina[[#This Row],[Cantidad Ordenada]]</f>
        <v>46</v>
      </c>
      <c r="L35" s="5">
        <f>(SUMIF(A:A,cocina[[#This Row],[Número de Orden]],J:J))/SUMIF(A:A,cocina[[#This Row],[Número de Orden]],K:K)</f>
        <v>0.39534883720930231</v>
      </c>
      <c r="M35" s="1">
        <f>cocina[[#This Row],[Ganancia bruta]]-cocina[[#This Row],[Ganancia neta]]</f>
        <v>28</v>
      </c>
    </row>
    <row r="36" spans="1:13" x14ac:dyDescent="0.25">
      <c r="A36">
        <v>14</v>
      </c>
      <c r="B36">
        <v>16</v>
      </c>
      <c r="C36" s="1" t="s">
        <v>78</v>
      </c>
      <c r="D36" s="1" t="s">
        <v>613</v>
      </c>
      <c r="E36">
        <v>18</v>
      </c>
      <c r="F36">
        <v>30</v>
      </c>
      <c r="G36">
        <v>1</v>
      </c>
      <c r="H36">
        <v>48</v>
      </c>
      <c r="I36" s="1" t="s">
        <v>608</v>
      </c>
      <c r="J36">
        <f>cocina[[#This Row],[Precio Unitario]]*cocina[[#This Row],[Cantidad Ordenada]]-cocina[[#This Row],[Costo Unitario]]*cocina[[#This Row],[Cantidad Ordenada]]</f>
        <v>12</v>
      </c>
      <c r="K36">
        <f>cocina[[#This Row],[Precio Unitario]]*cocina[[#This Row],[Cantidad Ordenada]]</f>
        <v>30</v>
      </c>
      <c r="L36" s="5">
        <f>(SUMIF(A:A,cocina[[#This Row],[Número de Orden]],J:J))/SUMIF(A:A,cocina[[#This Row],[Número de Orden]],K:K)</f>
        <v>0.39534883720930231</v>
      </c>
      <c r="M36" s="1">
        <f>cocina[[#This Row],[Ganancia bruta]]-cocina[[#This Row],[Ganancia neta]]</f>
        <v>18</v>
      </c>
    </row>
    <row r="37" spans="1:13" x14ac:dyDescent="0.25">
      <c r="A37">
        <v>15</v>
      </c>
      <c r="B37">
        <v>6</v>
      </c>
      <c r="C37" s="1" t="s">
        <v>52</v>
      </c>
      <c r="D37" s="1" t="s">
        <v>620</v>
      </c>
      <c r="E37">
        <v>16</v>
      </c>
      <c r="F37">
        <v>28</v>
      </c>
      <c r="G37">
        <v>2</v>
      </c>
      <c r="H37">
        <v>25</v>
      </c>
      <c r="I37" s="1" t="s">
        <v>608</v>
      </c>
      <c r="J37">
        <f>cocina[[#This Row],[Precio Unitario]]*cocina[[#This Row],[Cantidad Ordenada]]-cocina[[#This Row],[Costo Unitario]]*cocina[[#This Row],[Cantidad Ordenada]]</f>
        <v>24</v>
      </c>
      <c r="K37">
        <f>cocina[[#This Row],[Precio Unitario]]*cocina[[#This Row],[Cantidad Ordenada]]</f>
        <v>56</v>
      </c>
      <c r="L37" s="5">
        <f>(SUMIF(A:A,cocina[[#This Row],[Número de Orden]],J:J))/SUMIF(A:A,cocina[[#This Row],[Número de Orden]],K:K)</f>
        <v>0.4017857142857143</v>
      </c>
      <c r="M37" s="1">
        <f>cocina[[#This Row],[Ganancia bruta]]-cocina[[#This Row],[Ganancia neta]]</f>
        <v>32</v>
      </c>
    </row>
    <row r="38" spans="1:13" x14ac:dyDescent="0.25">
      <c r="A38">
        <v>15</v>
      </c>
      <c r="B38">
        <v>6</v>
      </c>
      <c r="C38" s="1" t="s">
        <v>80</v>
      </c>
      <c r="D38" s="1" t="s">
        <v>628</v>
      </c>
      <c r="E38">
        <v>13</v>
      </c>
      <c r="F38">
        <v>21</v>
      </c>
      <c r="G38">
        <v>3</v>
      </c>
      <c r="H38">
        <v>27</v>
      </c>
      <c r="I38" s="1" t="s">
        <v>608</v>
      </c>
      <c r="J38">
        <f>cocina[[#This Row],[Precio Unitario]]*cocina[[#This Row],[Cantidad Ordenada]]-cocina[[#This Row],[Costo Unitario]]*cocina[[#This Row],[Cantidad Ordenada]]</f>
        <v>24</v>
      </c>
      <c r="K38">
        <f>cocina[[#This Row],[Precio Unitario]]*cocina[[#This Row],[Cantidad Ordenada]]</f>
        <v>63</v>
      </c>
      <c r="L38" s="5">
        <f>(SUMIF(A:A,cocina[[#This Row],[Número de Orden]],J:J))/SUMIF(A:A,cocina[[#This Row],[Número de Orden]],K:K)</f>
        <v>0.4017857142857143</v>
      </c>
      <c r="M38" s="1">
        <f>cocina[[#This Row],[Ganancia bruta]]-cocina[[#This Row],[Ganancia neta]]</f>
        <v>39</v>
      </c>
    </row>
    <row r="39" spans="1:13" x14ac:dyDescent="0.25">
      <c r="A39">
        <v>15</v>
      </c>
      <c r="B39">
        <v>6</v>
      </c>
      <c r="C39" s="1" t="s">
        <v>36</v>
      </c>
      <c r="D39" s="1" t="s">
        <v>622</v>
      </c>
      <c r="E39">
        <v>21</v>
      </c>
      <c r="F39">
        <v>35</v>
      </c>
      <c r="G39">
        <v>3</v>
      </c>
      <c r="H39">
        <v>51</v>
      </c>
      <c r="I39" s="1" t="s">
        <v>608</v>
      </c>
      <c r="J39">
        <f>cocina[[#This Row],[Precio Unitario]]*cocina[[#This Row],[Cantidad Ordenada]]-cocina[[#This Row],[Costo Unitario]]*cocina[[#This Row],[Cantidad Ordenada]]</f>
        <v>42</v>
      </c>
      <c r="K39">
        <f>cocina[[#This Row],[Precio Unitario]]*cocina[[#This Row],[Cantidad Ordenada]]</f>
        <v>105</v>
      </c>
      <c r="L39" s="5">
        <f>(SUMIF(A:A,cocina[[#This Row],[Número de Orden]],J:J))/SUMIF(A:A,cocina[[#This Row],[Número de Orden]],K:K)</f>
        <v>0.4017857142857143</v>
      </c>
      <c r="M39" s="1">
        <f>cocina[[#This Row],[Ganancia bruta]]-cocina[[#This Row],[Ganancia neta]]</f>
        <v>63</v>
      </c>
    </row>
    <row r="40" spans="1:13" x14ac:dyDescent="0.25">
      <c r="A40">
        <v>16</v>
      </c>
      <c r="B40">
        <v>20</v>
      </c>
      <c r="C40" s="1" t="s">
        <v>52</v>
      </c>
      <c r="D40" s="1" t="s">
        <v>620</v>
      </c>
      <c r="E40">
        <v>16</v>
      </c>
      <c r="F40">
        <v>28</v>
      </c>
      <c r="G40">
        <v>1</v>
      </c>
      <c r="H40">
        <v>38</v>
      </c>
      <c r="I40" s="1" t="s">
        <v>608</v>
      </c>
      <c r="J40">
        <f>cocina[[#This Row],[Precio Unitario]]*cocina[[#This Row],[Cantidad Ordenada]]-cocina[[#This Row],[Costo Unitario]]*cocina[[#This Row],[Cantidad Ordenada]]</f>
        <v>12</v>
      </c>
      <c r="K40">
        <f>cocina[[#This Row],[Precio Unitario]]*cocina[[#This Row],[Cantidad Ordenada]]</f>
        <v>28</v>
      </c>
      <c r="L40" s="5">
        <f>(SUMIF(A:A,cocina[[#This Row],[Número de Orden]],J:J))/SUMIF(A:A,cocina[[#This Row],[Número de Orden]],K:K)</f>
        <v>0.42857142857142855</v>
      </c>
      <c r="M40" s="1">
        <f>cocina[[#This Row],[Ganancia bruta]]-cocina[[#This Row],[Ganancia neta]]</f>
        <v>16</v>
      </c>
    </row>
    <row r="41" spans="1:13" x14ac:dyDescent="0.25">
      <c r="A41">
        <v>17</v>
      </c>
      <c r="B41">
        <v>14</v>
      </c>
      <c r="C41" s="1" t="s">
        <v>36</v>
      </c>
      <c r="D41" s="1" t="s">
        <v>622</v>
      </c>
      <c r="E41">
        <v>21</v>
      </c>
      <c r="F41">
        <v>35</v>
      </c>
      <c r="G41">
        <v>1</v>
      </c>
      <c r="H41">
        <v>43</v>
      </c>
      <c r="I41" s="1" t="s">
        <v>609</v>
      </c>
      <c r="J41">
        <f>cocina[[#This Row],[Precio Unitario]]*cocina[[#This Row],[Cantidad Ordenada]]-cocina[[#This Row],[Costo Unitario]]*cocina[[#This Row],[Cantidad Ordenada]]</f>
        <v>14</v>
      </c>
      <c r="K41">
        <f>cocina[[#This Row],[Precio Unitario]]*cocina[[#This Row],[Cantidad Ordenada]]</f>
        <v>35</v>
      </c>
      <c r="L41" s="5">
        <f>(SUMIF(A:A,cocina[[#This Row],[Número de Orden]],J:J))/SUMIF(A:A,cocina[[#This Row],[Número de Orden]],K:K)</f>
        <v>0.41605839416058393</v>
      </c>
      <c r="M41" s="1">
        <f>cocina[[#This Row],[Ganancia bruta]]-cocina[[#This Row],[Ganancia neta]]</f>
        <v>21</v>
      </c>
    </row>
    <row r="42" spans="1:13" x14ac:dyDescent="0.25">
      <c r="A42">
        <v>17</v>
      </c>
      <c r="B42">
        <v>14</v>
      </c>
      <c r="C42" s="1" t="s">
        <v>89</v>
      </c>
      <c r="D42" s="1" t="s">
        <v>629</v>
      </c>
      <c r="E42">
        <v>10</v>
      </c>
      <c r="F42">
        <v>18</v>
      </c>
      <c r="G42">
        <v>2</v>
      </c>
      <c r="H42">
        <v>58</v>
      </c>
      <c r="I42" s="1" t="s">
        <v>608</v>
      </c>
      <c r="J42">
        <f>cocina[[#This Row],[Precio Unitario]]*cocina[[#This Row],[Cantidad Ordenada]]-cocina[[#This Row],[Costo Unitario]]*cocina[[#This Row],[Cantidad Ordenada]]</f>
        <v>16</v>
      </c>
      <c r="K42">
        <f>cocina[[#This Row],[Precio Unitario]]*cocina[[#This Row],[Cantidad Ordenada]]</f>
        <v>36</v>
      </c>
      <c r="L42" s="5">
        <f>(SUMIF(A:A,cocina[[#This Row],[Número de Orden]],J:J))/SUMIF(A:A,cocina[[#This Row],[Número de Orden]],K:K)</f>
        <v>0.41605839416058393</v>
      </c>
      <c r="M42" s="1">
        <f>cocina[[#This Row],[Ganancia bruta]]-cocina[[#This Row],[Ganancia neta]]</f>
        <v>20</v>
      </c>
    </row>
    <row r="43" spans="1:13" x14ac:dyDescent="0.25">
      <c r="A43">
        <v>17</v>
      </c>
      <c r="B43">
        <v>14</v>
      </c>
      <c r="C43" s="1" t="s">
        <v>213</v>
      </c>
      <c r="D43" s="1" t="s">
        <v>624</v>
      </c>
      <c r="E43">
        <v>13</v>
      </c>
      <c r="F43">
        <v>22</v>
      </c>
      <c r="G43">
        <v>3</v>
      </c>
      <c r="H43">
        <v>57</v>
      </c>
      <c r="I43" s="1" t="s">
        <v>609</v>
      </c>
      <c r="J43">
        <f>cocina[[#This Row],[Precio Unitario]]*cocina[[#This Row],[Cantidad Ordenada]]-cocina[[#This Row],[Costo Unitario]]*cocina[[#This Row],[Cantidad Ordenada]]</f>
        <v>27</v>
      </c>
      <c r="K43">
        <f>cocina[[#This Row],[Precio Unitario]]*cocina[[#This Row],[Cantidad Ordenada]]</f>
        <v>66</v>
      </c>
      <c r="L43" s="5">
        <f>(SUMIF(A:A,cocina[[#This Row],[Número de Orden]],J:J))/SUMIF(A:A,cocina[[#This Row],[Número de Orden]],K:K)</f>
        <v>0.41605839416058393</v>
      </c>
      <c r="M43" s="1">
        <f>cocina[[#This Row],[Ganancia bruta]]-cocina[[#This Row],[Ganancia neta]]</f>
        <v>39</v>
      </c>
    </row>
    <row r="44" spans="1:13" x14ac:dyDescent="0.25">
      <c r="A44">
        <v>18</v>
      </c>
      <c r="B44">
        <v>9</v>
      </c>
      <c r="C44" s="1" t="s">
        <v>48</v>
      </c>
      <c r="D44" s="1" t="s">
        <v>618</v>
      </c>
      <c r="E44">
        <v>17</v>
      </c>
      <c r="F44">
        <v>29</v>
      </c>
      <c r="G44">
        <v>1</v>
      </c>
      <c r="H44">
        <v>23</v>
      </c>
      <c r="I44" s="1" t="s">
        <v>608</v>
      </c>
      <c r="J44">
        <f>cocina[[#This Row],[Precio Unitario]]*cocina[[#This Row],[Cantidad Ordenada]]-cocina[[#This Row],[Costo Unitario]]*cocina[[#This Row],[Cantidad Ordenada]]</f>
        <v>12</v>
      </c>
      <c r="K44">
        <f>cocina[[#This Row],[Precio Unitario]]*cocina[[#This Row],[Cantidad Ordenada]]</f>
        <v>29</v>
      </c>
      <c r="L44" s="5">
        <f>(SUMIF(A:A,cocina[[#This Row],[Número de Orden]],J:J))/SUMIF(A:A,cocina[[#This Row],[Número de Orden]],K:K)</f>
        <v>0.40239043824701193</v>
      </c>
      <c r="M44" s="1">
        <f>cocina[[#This Row],[Ganancia bruta]]-cocina[[#This Row],[Ganancia neta]]</f>
        <v>17</v>
      </c>
    </row>
    <row r="45" spans="1:13" x14ac:dyDescent="0.25">
      <c r="A45">
        <v>18</v>
      </c>
      <c r="B45">
        <v>9</v>
      </c>
      <c r="C45" s="1" t="s">
        <v>58</v>
      </c>
      <c r="D45" s="1" t="s">
        <v>616</v>
      </c>
      <c r="E45">
        <v>25</v>
      </c>
      <c r="F45">
        <v>40</v>
      </c>
      <c r="G45">
        <v>2</v>
      </c>
      <c r="H45">
        <v>54</v>
      </c>
      <c r="I45" s="1" t="s">
        <v>608</v>
      </c>
      <c r="J45">
        <f>cocina[[#This Row],[Precio Unitario]]*cocina[[#This Row],[Cantidad Ordenada]]-cocina[[#This Row],[Costo Unitario]]*cocina[[#This Row],[Cantidad Ordenada]]</f>
        <v>30</v>
      </c>
      <c r="K45">
        <f>cocina[[#This Row],[Precio Unitario]]*cocina[[#This Row],[Cantidad Ordenada]]</f>
        <v>80</v>
      </c>
      <c r="L45" s="5">
        <f>(SUMIF(A:A,cocina[[#This Row],[Número de Orden]],J:J))/SUMIF(A:A,cocina[[#This Row],[Número de Orden]],K:K)</f>
        <v>0.40239043824701193</v>
      </c>
      <c r="M45" s="1">
        <f>cocina[[#This Row],[Ganancia bruta]]-cocina[[#This Row],[Ganancia neta]]</f>
        <v>50</v>
      </c>
    </row>
    <row r="46" spans="1:13" x14ac:dyDescent="0.25">
      <c r="A46">
        <v>18</v>
      </c>
      <c r="B46">
        <v>9</v>
      </c>
      <c r="C46" s="1" t="s">
        <v>165</v>
      </c>
      <c r="D46" s="1" t="s">
        <v>630</v>
      </c>
      <c r="E46">
        <v>15</v>
      </c>
      <c r="F46">
        <v>26</v>
      </c>
      <c r="G46">
        <v>3</v>
      </c>
      <c r="H46">
        <v>23</v>
      </c>
      <c r="I46" s="1" t="s">
        <v>608</v>
      </c>
      <c r="J46">
        <f>cocina[[#This Row],[Precio Unitario]]*cocina[[#This Row],[Cantidad Ordenada]]-cocina[[#This Row],[Costo Unitario]]*cocina[[#This Row],[Cantidad Ordenada]]</f>
        <v>33</v>
      </c>
      <c r="K46">
        <f>cocina[[#This Row],[Precio Unitario]]*cocina[[#This Row],[Cantidad Ordenada]]</f>
        <v>78</v>
      </c>
      <c r="L46" s="5">
        <f>(SUMIF(A:A,cocina[[#This Row],[Número de Orden]],J:J))/SUMIF(A:A,cocina[[#This Row],[Número de Orden]],K:K)</f>
        <v>0.40239043824701193</v>
      </c>
      <c r="M46" s="1">
        <f>cocina[[#This Row],[Ganancia bruta]]-cocina[[#This Row],[Ganancia neta]]</f>
        <v>45</v>
      </c>
    </row>
    <row r="47" spans="1:13" x14ac:dyDescent="0.25">
      <c r="A47">
        <v>18</v>
      </c>
      <c r="B47">
        <v>9</v>
      </c>
      <c r="C47" s="1" t="s">
        <v>257</v>
      </c>
      <c r="D47" s="1" t="s">
        <v>623</v>
      </c>
      <c r="E47">
        <v>19</v>
      </c>
      <c r="F47">
        <v>32</v>
      </c>
      <c r="G47">
        <v>2</v>
      </c>
      <c r="H47">
        <v>34</v>
      </c>
      <c r="I47" s="1" t="s">
        <v>608</v>
      </c>
      <c r="J47">
        <f>cocina[[#This Row],[Precio Unitario]]*cocina[[#This Row],[Cantidad Ordenada]]-cocina[[#This Row],[Costo Unitario]]*cocina[[#This Row],[Cantidad Ordenada]]</f>
        <v>26</v>
      </c>
      <c r="K47">
        <f>cocina[[#This Row],[Precio Unitario]]*cocina[[#This Row],[Cantidad Ordenada]]</f>
        <v>64</v>
      </c>
      <c r="L47" s="5">
        <f>(SUMIF(A:A,cocina[[#This Row],[Número de Orden]],J:J))/SUMIF(A:A,cocina[[#This Row],[Número de Orden]],K:K)</f>
        <v>0.40239043824701193</v>
      </c>
      <c r="M47" s="1">
        <f>cocina[[#This Row],[Ganancia bruta]]-cocina[[#This Row],[Ganancia neta]]</f>
        <v>38</v>
      </c>
    </row>
    <row r="48" spans="1:13" x14ac:dyDescent="0.25">
      <c r="A48">
        <v>19</v>
      </c>
      <c r="B48">
        <v>18</v>
      </c>
      <c r="C48" s="1" t="s">
        <v>58</v>
      </c>
      <c r="D48" s="1" t="s">
        <v>616</v>
      </c>
      <c r="E48">
        <v>25</v>
      </c>
      <c r="F48">
        <v>40</v>
      </c>
      <c r="G48">
        <v>2</v>
      </c>
      <c r="H48">
        <v>44</v>
      </c>
      <c r="I48" s="1" t="s">
        <v>609</v>
      </c>
      <c r="J48">
        <f>cocina[[#This Row],[Precio Unitario]]*cocina[[#This Row],[Cantidad Ordenada]]-cocina[[#This Row],[Costo Unitario]]*cocina[[#This Row],[Cantidad Ordenada]]</f>
        <v>30</v>
      </c>
      <c r="K48">
        <f>cocina[[#This Row],[Precio Unitario]]*cocina[[#This Row],[Cantidad Ordenada]]</f>
        <v>80</v>
      </c>
      <c r="L48" s="5">
        <f>(SUMIF(A:A,cocina[[#This Row],[Número de Orden]],J:J))/SUMIF(A:A,cocina[[#This Row],[Número de Orden]],K:K)</f>
        <v>0.375</v>
      </c>
      <c r="M48" s="1">
        <f>cocina[[#This Row],[Ganancia bruta]]-cocina[[#This Row],[Ganancia neta]]</f>
        <v>50</v>
      </c>
    </row>
    <row r="49" spans="1:13" x14ac:dyDescent="0.25">
      <c r="A49">
        <v>20</v>
      </c>
      <c r="B49">
        <v>8</v>
      </c>
      <c r="C49" s="1" t="s">
        <v>36</v>
      </c>
      <c r="D49" s="1" t="s">
        <v>622</v>
      </c>
      <c r="E49">
        <v>21</v>
      </c>
      <c r="F49">
        <v>35</v>
      </c>
      <c r="G49">
        <v>3</v>
      </c>
      <c r="H49">
        <v>50</v>
      </c>
      <c r="I49" s="1" t="s">
        <v>609</v>
      </c>
      <c r="J49">
        <f>cocina[[#This Row],[Precio Unitario]]*cocina[[#This Row],[Cantidad Ordenada]]-cocina[[#This Row],[Costo Unitario]]*cocina[[#This Row],[Cantidad Ordenada]]</f>
        <v>42</v>
      </c>
      <c r="K49">
        <f>cocina[[#This Row],[Precio Unitario]]*cocina[[#This Row],[Cantidad Ordenada]]</f>
        <v>105</v>
      </c>
      <c r="L49" s="5">
        <f>(SUMIF(A:A,cocina[[#This Row],[Número de Orden]],J:J))/SUMIF(A:A,cocina[[#This Row],[Número de Orden]],K:K)</f>
        <v>0.398876404494382</v>
      </c>
      <c r="M49" s="1">
        <f>cocina[[#This Row],[Ganancia bruta]]-cocina[[#This Row],[Ganancia neta]]</f>
        <v>63</v>
      </c>
    </row>
    <row r="50" spans="1:13" x14ac:dyDescent="0.25">
      <c r="A50">
        <v>20</v>
      </c>
      <c r="B50">
        <v>8</v>
      </c>
      <c r="C50" s="1" t="s">
        <v>132</v>
      </c>
      <c r="D50" s="1" t="s">
        <v>631</v>
      </c>
      <c r="E50">
        <v>15</v>
      </c>
      <c r="F50">
        <v>25</v>
      </c>
      <c r="G50">
        <v>2</v>
      </c>
      <c r="H50">
        <v>6</v>
      </c>
      <c r="I50" s="1" t="s">
        <v>609</v>
      </c>
      <c r="J50">
        <f>cocina[[#This Row],[Precio Unitario]]*cocina[[#This Row],[Cantidad Ordenada]]-cocina[[#This Row],[Costo Unitario]]*cocina[[#This Row],[Cantidad Ordenada]]</f>
        <v>20</v>
      </c>
      <c r="K50">
        <f>cocina[[#This Row],[Precio Unitario]]*cocina[[#This Row],[Cantidad Ordenada]]</f>
        <v>50</v>
      </c>
      <c r="L50" s="5">
        <f>(SUMIF(A:A,cocina[[#This Row],[Número de Orden]],J:J))/SUMIF(A:A,cocina[[#This Row],[Número de Orden]],K:K)</f>
        <v>0.398876404494382</v>
      </c>
      <c r="M50" s="1">
        <f>cocina[[#This Row],[Ganancia bruta]]-cocina[[#This Row],[Ganancia neta]]</f>
        <v>30</v>
      </c>
    </row>
    <row r="51" spans="1:13" x14ac:dyDescent="0.25">
      <c r="A51">
        <v>20</v>
      </c>
      <c r="B51">
        <v>8</v>
      </c>
      <c r="C51" s="1" t="s">
        <v>210</v>
      </c>
      <c r="D51" s="1" t="s">
        <v>627</v>
      </c>
      <c r="E51">
        <v>14</v>
      </c>
      <c r="F51">
        <v>23</v>
      </c>
      <c r="G51">
        <v>1</v>
      </c>
      <c r="H51">
        <v>14</v>
      </c>
      <c r="I51" s="1" t="s">
        <v>609</v>
      </c>
      <c r="J51">
        <f>cocina[[#This Row],[Precio Unitario]]*cocina[[#This Row],[Cantidad Ordenada]]-cocina[[#This Row],[Costo Unitario]]*cocina[[#This Row],[Cantidad Ordenada]]</f>
        <v>9</v>
      </c>
      <c r="K51">
        <f>cocina[[#This Row],[Precio Unitario]]*cocina[[#This Row],[Cantidad Ordenada]]</f>
        <v>23</v>
      </c>
      <c r="L51" s="5">
        <f>(SUMIF(A:A,cocina[[#This Row],[Número de Orden]],J:J))/SUMIF(A:A,cocina[[#This Row],[Número de Orden]],K:K)</f>
        <v>0.398876404494382</v>
      </c>
      <c r="M51" s="1">
        <f>cocina[[#This Row],[Ganancia bruta]]-cocina[[#This Row],[Ganancia neta]]</f>
        <v>14</v>
      </c>
    </row>
    <row r="52" spans="1:13" x14ac:dyDescent="0.25">
      <c r="A52">
        <v>21</v>
      </c>
      <c r="B52">
        <v>12</v>
      </c>
      <c r="C52" s="1" t="s">
        <v>58</v>
      </c>
      <c r="D52" s="1" t="s">
        <v>616</v>
      </c>
      <c r="E52">
        <v>25</v>
      </c>
      <c r="F52">
        <v>40</v>
      </c>
      <c r="G52">
        <v>3</v>
      </c>
      <c r="H52">
        <v>20</v>
      </c>
      <c r="I52" s="1" t="s">
        <v>608</v>
      </c>
      <c r="J52">
        <f>cocina[[#This Row],[Precio Unitario]]*cocina[[#This Row],[Cantidad Ordenada]]-cocina[[#This Row],[Costo Unitario]]*cocina[[#This Row],[Cantidad Ordenada]]</f>
        <v>45</v>
      </c>
      <c r="K52">
        <f>cocina[[#This Row],[Precio Unitario]]*cocina[[#This Row],[Cantidad Ordenada]]</f>
        <v>120</v>
      </c>
      <c r="L52" s="5">
        <f>(SUMIF(A:A,cocina[[#This Row],[Número de Orden]],J:J))/SUMIF(A:A,cocina[[#This Row],[Número de Orden]],K:K)</f>
        <v>0.39051094890510951</v>
      </c>
      <c r="M52" s="1">
        <f>cocina[[#This Row],[Ganancia bruta]]-cocina[[#This Row],[Ganancia neta]]</f>
        <v>75</v>
      </c>
    </row>
    <row r="53" spans="1:13" x14ac:dyDescent="0.25">
      <c r="A53">
        <v>21</v>
      </c>
      <c r="B53">
        <v>12</v>
      </c>
      <c r="C53" s="1" t="s">
        <v>156</v>
      </c>
      <c r="D53" s="1" t="s">
        <v>626</v>
      </c>
      <c r="E53">
        <v>12</v>
      </c>
      <c r="F53">
        <v>20</v>
      </c>
      <c r="G53">
        <v>2</v>
      </c>
      <c r="H53">
        <v>43</v>
      </c>
      <c r="I53" s="1" t="s">
        <v>608</v>
      </c>
      <c r="J53">
        <f>cocina[[#This Row],[Precio Unitario]]*cocina[[#This Row],[Cantidad Ordenada]]-cocina[[#This Row],[Costo Unitario]]*cocina[[#This Row],[Cantidad Ordenada]]</f>
        <v>16</v>
      </c>
      <c r="K53">
        <f>cocina[[#This Row],[Precio Unitario]]*cocina[[#This Row],[Cantidad Ordenada]]</f>
        <v>40</v>
      </c>
      <c r="L53" s="5">
        <f>(SUMIF(A:A,cocina[[#This Row],[Número de Orden]],J:J))/SUMIF(A:A,cocina[[#This Row],[Número de Orden]],K:K)</f>
        <v>0.39051094890510951</v>
      </c>
      <c r="M53" s="1">
        <f>cocina[[#This Row],[Ganancia bruta]]-cocina[[#This Row],[Ganancia neta]]</f>
        <v>24</v>
      </c>
    </row>
    <row r="54" spans="1:13" x14ac:dyDescent="0.25">
      <c r="A54">
        <v>21</v>
      </c>
      <c r="B54">
        <v>12</v>
      </c>
      <c r="C54" s="1" t="s">
        <v>257</v>
      </c>
      <c r="D54" s="1" t="s">
        <v>623</v>
      </c>
      <c r="E54">
        <v>19</v>
      </c>
      <c r="F54">
        <v>32</v>
      </c>
      <c r="G54">
        <v>2</v>
      </c>
      <c r="H54">
        <v>44</v>
      </c>
      <c r="I54" s="1" t="s">
        <v>609</v>
      </c>
      <c r="J54">
        <f>cocina[[#This Row],[Precio Unitario]]*cocina[[#This Row],[Cantidad Ordenada]]-cocina[[#This Row],[Costo Unitario]]*cocina[[#This Row],[Cantidad Ordenada]]</f>
        <v>26</v>
      </c>
      <c r="K54">
        <f>cocina[[#This Row],[Precio Unitario]]*cocina[[#This Row],[Cantidad Ordenada]]</f>
        <v>64</v>
      </c>
      <c r="L54" s="5">
        <f>(SUMIF(A:A,cocina[[#This Row],[Número de Orden]],J:J))/SUMIF(A:A,cocina[[#This Row],[Número de Orden]],K:K)</f>
        <v>0.39051094890510951</v>
      </c>
      <c r="M54" s="1">
        <f>cocina[[#This Row],[Ganancia bruta]]-cocina[[#This Row],[Ganancia neta]]</f>
        <v>38</v>
      </c>
    </row>
    <row r="55" spans="1:13" x14ac:dyDescent="0.25">
      <c r="A55">
        <v>21</v>
      </c>
      <c r="B55">
        <v>12</v>
      </c>
      <c r="C55" s="1" t="s">
        <v>132</v>
      </c>
      <c r="D55" s="1" t="s">
        <v>631</v>
      </c>
      <c r="E55">
        <v>15</v>
      </c>
      <c r="F55">
        <v>25</v>
      </c>
      <c r="G55">
        <v>2</v>
      </c>
      <c r="H55">
        <v>45</v>
      </c>
      <c r="I55" s="1" t="s">
        <v>609</v>
      </c>
      <c r="J55">
        <f>cocina[[#This Row],[Precio Unitario]]*cocina[[#This Row],[Cantidad Ordenada]]-cocina[[#This Row],[Costo Unitario]]*cocina[[#This Row],[Cantidad Ordenada]]</f>
        <v>20</v>
      </c>
      <c r="K55">
        <f>cocina[[#This Row],[Precio Unitario]]*cocina[[#This Row],[Cantidad Ordenada]]</f>
        <v>50</v>
      </c>
      <c r="L55" s="5">
        <f>(SUMIF(A:A,cocina[[#This Row],[Número de Orden]],J:J))/SUMIF(A:A,cocina[[#This Row],[Número de Orden]],K:K)</f>
        <v>0.39051094890510951</v>
      </c>
      <c r="M55" s="1">
        <f>cocina[[#This Row],[Ganancia bruta]]-cocina[[#This Row],[Ganancia neta]]</f>
        <v>30</v>
      </c>
    </row>
    <row r="56" spans="1:13" x14ac:dyDescent="0.25">
      <c r="A56">
        <v>22</v>
      </c>
      <c r="B56">
        <v>15</v>
      </c>
      <c r="C56" s="1" t="s">
        <v>89</v>
      </c>
      <c r="D56" s="1" t="s">
        <v>629</v>
      </c>
      <c r="E56">
        <v>10</v>
      </c>
      <c r="F56">
        <v>18</v>
      </c>
      <c r="G56">
        <v>1</v>
      </c>
      <c r="H56">
        <v>32</v>
      </c>
      <c r="I56" s="1" t="s">
        <v>608</v>
      </c>
      <c r="J56">
        <f>cocina[[#This Row],[Precio Unitario]]*cocina[[#This Row],[Cantidad Ordenada]]-cocina[[#This Row],[Costo Unitario]]*cocina[[#This Row],[Cantidad Ordenada]]</f>
        <v>8</v>
      </c>
      <c r="K56">
        <f>cocina[[#This Row],[Precio Unitario]]*cocina[[#This Row],[Cantidad Ordenada]]</f>
        <v>18</v>
      </c>
      <c r="L56" s="5">
        <f>(SUMIF(A:A,cocina[[#This Row],[Número de Orden]],J:J))/SUMIF(A:A,cocina[[#This Row],[Número de Orden]],K:K)</f>
        <v>0.41314553990610331</v>
      </c>
      <c r="M56" s="1">
        <f>cocina[[#This Row],[Ganancia bruta]]-cocina[[#This Row],[Ganancia neta]]</f>
        <v>10</v>
      </c>
    </row>
    <row r="57" spans="1:13" x14ac:dyDescent="0.25">
      <c r="A57">
        <v>22</v>
      </c>
      <c r="B57">
        <v>15</v>
      </c>
      <c r="C57" s="1" t="s">
        <v>65</v>
      </c>
      <c r="D57" s="1" t="s">
        <v>625</v>
      </c>
      <c r="E57">
        <v>20</v>
      </c>
      <c r="F57">
        <v>34</v>
      </c>
      <c r="G57">
        <v>3</v>
      </c>
      <c r="H57">
        <v>19</v>
      </c>
      <c r="I57" s="1" t="s">
        <v>608</v>
      </c>
      <c r="J57">
        <f>cocina[[#This Row],[Precio Unitario]]*cocina[[#This Row],[Cantidad Ordenada]]-cocina[[#This Row],[Costo Unitario]]*cocina[[#This Row],[Cantidad Ordenada]]</f>
        <v>42</v>
      </c>
      <c r="K57">
        <f>cocina[[#This Row],[Precio Unitario]]*cocina[[#This Row],[Cantidad Ordenada]]</f>
        <v>102</v>
      </c>
      <c r="L57" s="5">
        <f>(SUMIF(A:A,cocina[[#This Row],[Número de Orden]],J:J))/SUMIF(A:A,cocina[[#This Row],[Número de Orden]],K:K)</f>
        <v>0.41314553990610331</v>
      </c>
      <c r="M57" s="1">
        <f>cocina[[#This Row],[Ganancia bruta]]-cocina[[#This Row],[Ganancia neta]]</f>
        <v>60</v>
      </c>
    </row>
    <row r="58" spans="1:13" x14ac:dyDescent="0.25">
      <c r="A58">
        <v>22</v>
      </c>
      <c r="B58">
        <v>15</v>
      </c>
      <c r="C58" s="1" t="s">
        <v>48</v>
      </c>
      <c r="D58" s="1" t="s">
        <v>618</v>
      </c>
      <c r="E58">
        <v>17</v>
      </c>
      <c r="F58">
        <v>29</v>
      </c>
      <c r="G58">
        <v>2</v>
      </c>
      <c r="H58">
        <v>13</v>
      </c>
      <c r="I58" s="1" t="s">
        <v>609</v>
      </c>
      <c r="J58">
        <f>cocina[[#This Row],[Precio Unitario]]*cocina[[#This Row],[Cantidad Ordenada]]-cocina[[#This Row],[Costo Unitario]]*cocina[[#This Row],[Cantidad Ordenada]]</f>
        <v>24</v>
      </c>
      <c r="K58">
        <f>cocina[[#This Row],[Precio Unitario]]*cocina[[#This Row],[Cantidad Ordenada]]</f>
        <v>58</v>
      </c>
      <c r="L58" s="5">
        <f>(SUMIF(A:A,cocina[[#This Row],[Número de Orden]],J:J))/SUMIF(A:A,cocina[[#This Row],[Número de Orden]],K:K)</f>
        <v>0.41314553990610331</v>
      </c>
      <c r="M58" s="1">
        <f>cocina[[#This Row],[Ganancia bruta]]-cocina[[#This Row],[Ganancia neta]]</f>
        <v>34</v>
      </c>
    </row>
    <row r="59" spans="1:13" x14ac:dyDescent="0.25">
      <c r="A59">
        <v>22</v>
      </c>
      <c r="B59">
        <v>15</v>
      </c>
      <c r="C59" s="1" t="s">
        <v>36</v>
      </c>
      <c r="D59" s="1" t="s">
        <v>622</v>
      </c>
      <c r="E59">
        <v>21</v>
      </c>
      <c r="F59">
        <v>35</v>
      </c>
      <c r="G59">
        <v>1</v>
      </c>
      <c r="H59">
        <v>59</v>
      </c>
      <c r="I59" s="1" t="s">
        <v>609</v>
      </c>
      <c r="J59">
        <f>cocina[[#This Row],[Precio Unitario]]*cocina[[#This Row],[Cantidad Ordenada]]-cocina[[#This Row],[Costo Unitario]]*cocina[[#This Row],[Cantidad Ordenada]]</f>
        <v>14</v>
      </c>
      <c r="K59">
        <f>cocina[[#This Row],[Precio Unitario]]*cocina[[#This Row],[Cantidad Ordenada]]</f>
        <v>35</v>
      </c>
      <c r="L59" s="5">
        <f>(SUMIF(A:A,cocina[[#This Row],[Número de Orden]],J:J))/SUMIF(A:A,cocina[[#This Row],[Número de Orden]],K:K)</f>
        <v>0.41314553990610331</v>
      </c>
      <c r="M59" s="1">
        <f>cocina[[#This Row],[Ganancia bruta]]-cocina[[#This Row],[Ganancia neta]]</f>
        <v>21</v>
      </c>
    </row>
    <row r="60" spans="1:13" x14ac:dyDescent="0.25">
      <c r="A60">
        <v>23</v>
      </c>
      <c r="B60">
        <v>1</v>
      </c>
      <c r="C60" s="1" t="s">
        <v>122</v>
      </c>
      <c r="D60" s="1" t="s">
        <v>621</v>
      </c>
      <c r="E60">
        <v>11</v>
      </c>
      <c r="F60">
        <v>19</v>
      </c>
      <c r="G60">
        <v>3</v>
      </c>
      <c r="H60">
        <v>46</v>
      </c>
      <c r="I60" s="1" t="s">
        <v>609</v>
      </c>
      <c r="J60">
        <f>cocina[[#This Row],[Precio Unitario]]*cocina[[#This Row],[Cantidad Ordenada]]-cocina[[#This Row],[Costo Unitario]]*cocina[[#This Row],[Cantidad Ordenada]]</f>
        <v>24</v>
      </c>
      <c r="K60">
        <f>cocina[[#This Row],[Precio Unitario]]*cocina[[#This Row],[Cantidad Ordenada]]</f>
        <v>57</v>
      </c>
      <c r="L60" s="5">
        <f>(SUMIF(A:A,cocina[[#This Row],[Número de Orden]],J:J))/SUMIF(A:A,cocina[[#This Row],[Número de Orden]],K:K)</f>
        <v>0.41304347826086957</v>
      </c>
      <c r="M60" s="1">
        <f>cocina[[#This Row],[Ganancia bruta]]-cocina[[#This Row],[Ganancia neta]]</f>
        <v>33</v>
      </c>
    </row>
    <row r="61" spans="1:13" x14ac:dyDescent="0.25">
      <c r="A61">
        <v>23</v>
      </c>
      <c r="B61">
        <v>1</v>
      </c>
      <c r="C61" s="1" t="s">
        <v>116</v>
      </c>
      <c r="D61" s="1" t="s">
        <v>615</v>
      </c>
      <c r="E61">
        <v>16</v>
      </c>
      <c r="F61">
        <v>27</v>
      </c>
      <c r="G61">
        <v>3</v>
      </c>
      <c r="H61">
        <v>17</v>
      </c>
      <c r="I61" s="1" t="s">
        <v>609</v>
      </c>
      <c r="J61">
        <f>cocina[[#This Row],[Precio Unitario]]*cocina[[#This Row],[Cantidad Ordenada]]-cocina[[#This Row],[Costo Unitario]]*cocina[[#This Row],[Cantidad Ordenada]]</f>
        <v>33</v>
      </c>
      <c r="K61">
        <f>cocina[[#This Row],[Precio Unitario]]*cocina[[#This Row],[Cantidad Ordenada]]</f>
        <v>81</v>
      </c>
      <c r="L61" s="5">
        <f>(SUMIF(A:A,cocina[[#This Row],[Número de Orden]],J:J))/SUMIF(A:A,cocina[[#This Row],[Número de Orden]],K:K)</f>
        <v>0.41304347826086957</v>
      </c>
      <c r="M61" s="1">
        <f>cocina[[#This Row],[Ganancia bruta]]-cocina[[#This Row],[Ganancia neta]]</f>
        <v>48</v>
      </c>
    </row>
    <row r="62" spans="1:13" x14ac:dyDescent="0.25">
      <c r="A62">
        <v>24</v>
      </c>
      <c r="B62">
        <v>5</v>
      </c>
      <c r="C62" s="1" t="s">
        <v>165</v>
      </c>
      <c r="D62" s="1" t="s">
        <v>630</v>
      </c>
      <c r="E62">
        <v>15</v>
      </c>
      <c r="F62">
        <v>26</v>
      </c>
      <c r="G62">
        <v>3</v>
      </c>
      <c r="H62">
        <v>45</v>
      </c>
      <c r="I62" s="1" t="s">
        <v>608</v>
      </c>
      <c r="J62">
        <f>cocina[[#This Row],[Precio Unitario]]*cocina[[#This Row],[Cantidad Ordenada]]-cocina[[#This Row],[Costo Unitario]]*cocina[[#This Row],[Cantidad Ordenada]]</f>
        <v>33</v>
      </c>
      <c r="K62">
        <f>cocina[[#This Row],[Precio Unitario]]*cocina[[#This Row],[Cantidad Ordenada]]</f>
        <v>78</v>
      </c>
      <c r="L62" s="5">
        <f>(SUMIF(A:A,cocina[[#This Row],[Número de Orden]],J:J))/SUMIF(A:A,cocina[[#This Row],[Número de Orden]],K:K)</f>
        <v>0.39914163090128757</v>
      </c>
      <c r="M62" s="1">
        <f>cocina[[#This Row],[Ganancia bruta]]-cocina[[#This Row],[Ganancia neta]]</f>
        <v>45</v>
      </c>
    </row>
    <row r="63" spans="1:13" x14ac:dyDescent="0.25">
      <c r="A63">
        <v>24</v>
      </c>
      <c r="B63">
        <v>5</v>
      </c>
      <c r="C63" s="1" t="s">
        <v>48</v>
      </c>
      <c r="D63" s="1" t="s">
        <v>618</v>
      </c>
      <c r="E63">
        <v>17</v>
      </c>
      <c r="F63">
        <v>29</v>
      </c>
      <c r="G63">
        <v>1</v>
      </c>
      <c r="H63">
        <v>46</v>
      </c>
      <c r="I63" s="1" t="s">
        <v>608</v>
      </c>
      <c r="J63">
        <f>cocina[[#This Row],[Precio Unitario]]*cocina[[#This Row],[Cantidad Ordenada]]-cocina[[#This Row],[Costo Unitario]]*cocina[[#This Row],[Cantidad Ordenada]]</f>
        <v>12</v>
      </c>
      <c r="K63">
        <f>cocina[[#This Row],[Precio Unitario]]*cocina[[#This Row],[Cantidad Ordenada]]</f>
        <v>29</v>
      </c>
      <c r="L63" s="5">
        <f>(SUMIF(A:A,cocina[[#This Row],[Número de Orden]],J:J))/SUMIF(A:A,cocina[[#This Row],[Número de Orden]],K:K)</f>
        <v>0.39914163090128757</v>
      </c>
      <c r="M63" s="1">
        <f>cocina[[#This Row],[Ganancia bruta]]-cocina[[#This Row],[Ganancia neta]]</f>
        <v>17</v>
      </c>
    </row>
    <row r="64" spans="1:13" x14ac:dyDescent="0.25">
      <c r="A64">
        <v>24</v>
      </c>
      <c r="B64">
        <v>5</v>
      </c>
      <c r="C64" s="1" t="s">
        <v>210</v>
      </c>
      <c r="D64" s="1" t="s">
        <v>627</v>
      </c>
      <c r="E64">
        <v>14</v>
      </c>
      <c r="F64">
        <v>23</v>
      </c>
      <c r="G64">
        <v>2</v>
      </c>
      <c r="H64">
        <v>42</v>
      </c>
      <c r="I64" s="1" t="s">
        <v>609</v>
      </c>
      <c r="J64">
        <f>cocina[[#This Row],[Precio Unitario]]*cocina[[#This Row],[Cantidad Ordenada]]-cocina[[#This Row],[Costo Unitario]]*cocina[[#This Row],[Cantidad Ordenada]]</f>
        <v>18</v>
      </c>
      <c r="K64">
        <f>cocina[[#This Row],[Precio Unitario]]*cocina[[#This Row],[Cantidad Ordenada]]</f>
        <v>46</v>
      </c>
      <c r="L64" s="5">
        <f>(SUMIF(A:A,cocina[[#This Row],[Número de Orden]],J:J))/SUMIF(A:A,cocina[[#This Row],[Número de Orden]],K:K)</f>
        <v>0.39914163090128757</v>
      </c>
      <c r="M64" s="1">
        <f>cocina[[#This Row],[Ganancia bruta]]-cocina[[#This Row],[Ganancia neta]]</f>
        <v>28</v>
      </c>
    </row>
    <row r="65" spans="1:13" x14ac:dyDescent="0.25">
      <c r="A65">
        <v>24</v>
      </c>
      <c r="B65">
        <v>5</v>
      </c>
      <c r="C65" s="1" t="s">
        <v>58</v>
      </c>
      <c r="D65" s="1" t="s">
        <v>616</v>
      </c>
      <c r="E65">
        <v>25</v>
      </c>
      <c r="F65">
        <v>40</v>
      </c>
      <c r="G65">
        <v>2</v>
      </c>
      <c r="H65">
        <v>47</v>
      </c>
      <c r="I65" s="1" t="s">
        <v>609</v>
      </c>
      <c r="J65">
        <f>cocina[[#This Row],[Precio Unitario]]*cocina[[#This Row],[Cantidad Ordenada]]-cocina[[#This Row],[Costo Unitario]]*cocina[[#This Row],[Cantidad Ordenada]]</f>
        <v>30</v>
      </c>
      <c r="K65">
        <f>cocina[[#This Row],[Precio Unitario]]*cocina[[#This Row],[Cantidad Ordenada]]</f>
        <v>80</v>
      </c>
      <c r="L65" s="5">
        <f>(SUMIF(A:A,cocina[[#This Row],[Número de Orden]],J:J))/SUMIF(A:A,cocina[[#This Row],[Número de Orden]],K:K)</f>
        <v>0.39914163090128757</v>
      </c>
      <c r="M65" s="1">
        <f>cocina[[#This Row],[Ganancia bruta]]-cocina[[#This Row],[Ganancia neta]]</f>
        <v>50</v>
      </c>
    </row>
    <row r="66" spans="1:13" x14ac:dyDescent="0.25">
      <c r="A66">
        <v>25</v>
      </c>
      <c r="B66">
        <v>12</v>
      </c>
      <c r="C66" s="1" t="s">
        <v>65</v>
      </c>
      <c r="D66" s="1" t="s">
        <v>625</v>
      </c>
      <c r="E66">
        <v>20</v>
      </c>
      <c r="F66">
        <v>34</v>
      </c>
      <c r="G66">
        <v>1</v>
      </c>
      <c r="H66">
        <v>35</v>
      </c>
      <c r="I66" s="1" t="s">
        <v>609</v>
      </c>
      <c r="J66">
        <f>cocina[[#This Row],[Precio Unitario]]*cocina[[#This Row],[Cantidad Ordenada]]-cocina[[#This Row],[Costo Unitario]]*cocina[[#This Row],[Cantidad Ordenada]]</f>
        <v>14</v>
      </c>
      <c r="K66">
        <f>cocina[[#This Row],[Precio Unitario]]*cocina[[#This Row],[Cantidad Ordenada]]</f>
        <v>34</v>
      </c>
      <c r="L66" s="5">
        <f>(SUMIF(A:A,cocina[[#This Row],[Número de Orden]],J:J))/SUMIF(A:A,cocina[[#This Row],[Número de Orden]],K:K)</f>
        <v>0.41176470588235292</v>
      </c>
      <c r="M66" s="1">
        <f>cocina[[#This Row],[Ganancia bruta]]-cocina[[#This Row],[Ganancia neta]]</f>
        <v>20</v>
      </c>
    </row>
    <row r="67" spans="1:13" x14ac:dyDescent="0.25">
      <c r="A67">
        <v>26</v>
      </c>
      <c r="B67">
        <v>18</v>
      </c>
      <c r="C67" s="1" t="s">
        <v>89</v>
      </c>
      <c r="D67" s="1" t="s">
        <v>629</v>
      </c>
      <c r="E67">
        <v>10</v>
      </c>
      <c r="F67">
        <v>18</v>
      </c>
      <c r="G67">
        <v>2</v>
      </c>
      <c r="H67">
        <v>13</v>
      </c>
      <c r="I67" s="1" t="s">
        <v>609</v>
      </c>
      <c r="J67">
        <f>cocina[[#This Row],[Precio Unitario]]*cocina[[#This Row],[Cantidad Ordenada]]-cocina[[#This Row],[Costo Unitario]]*cocina[[#This Row],[Cantidad Ordenada]]</f>
        <v>16</v>
      </c>
      <c r="K67">
        <f>cocina[[#This Row],[Precio Unitario]]*cocina[[#This Row],[Cantidad Ordenada]]</f>
        <v>36</v>
      </c>
      <c r="L67" s="5">
        <f>(SUMIF(A:A,cocina[[#This Row],[Número de Orden]],J:J))/SUMIF(A:A,cocina[[#This Row],[Número de Orden]],K:K)</f>
        <v>0.41269841269841268</v>
      </c>
      <c r="M67" s="1">
        <f>cocina[[#This Row],[Ganancia bruta]]-cocina[[#This Row],[Ganancia neta]]</f>
        <v>20</v>
      </c>
    </row>
    <row r="68" spans="1:13" x14ac:dyDescent="0.25">
      <c r="A68">
        <v>26</v>
      </c>
      <c r="B68">
        <v>18</v>
      </c>
      <c r="C68" s="1" t="s">
        <v>80</v>
      </c>
      <c r="D68" s="1" t="s">
        <v>628</v>
      </c>
      <c r="E68">
        <v>13</v>
      </c>
      <c r="F68">
        <v>21</v>
      </c>
      <c r="G68">
        <v>2</v>
      </c>
      <c r="H68">
        <v>54</v>
      </c>
      <c r="I68" s="1" t="s">
        <v>608</v>
      </c>
      <c r="J68">
        <f>cocina[[#This Row],[Precio Unitario]]*cocina[[#This Row],[Cantidad Ordenada]]-cocina[[#This Row],[Costo Unitario]]*cocina[[#This Row],[Cantidad Ordenada]]</f>
        <v>16</v>
      </c>
      <c r="K68">
        <f>cocina[[#This Row],[Precio Unitario]]*cocina[[#This Row],[Cantidad Ordenada]]</f>
        <v>42</v>
      </c>
      <c r="L68" s="5">
        <f>(SUMIF(A:A,cocina[[#This Row],[Número de Orden]],J:J))/SUMIF(A:A,cocina[[#This Row],[Número de Orden]],K:K)</f>
        <v>0.41269841269841268</v>
      </c>
      <c r="M68" s="1">
        <f>cocina[[#This Row],[Ganancia bruta]]-cocina[[#This Row],[Ganancia neta]]</f>
        <v>26</v>
      </c>
    </row>
    <row r="69" spans="1:13" x14ac:dyDescent="0.25">
      <c r="A69">
        <v>26</v>
      </c>
      <c r="B69">
        <v>18</v>
      </c>
      <c r="C69" s="1" t="s">
        <v>168</v>
      </c>
      <c r="D69" s="1" t="s">
        <v>612</v>
      </c>
      <c r="E69">
        <v>14</v>
      </c>
      <c r="F69">
        <v>24</v>
      </c>
      <c r="G69">
        <v>2</v>
      </c>
      <c r="H69">
        <v>42</v>
      </c>
      <c r="I69" s="1" t="s">
        <v>609</v>
      </c>
      <c r="J69">
        <f>cocina[[#This Row],[Precio Unitario]]*cocina[[#This Row],[Cantidad Ordenada]]-cocina[[#This Row],[Costo Unitario]]*cocina[[#This Row],[Cantidad Ordenada]]</f>
        <v>20</v>
      </c>
      <c r="K69">
        <f>cocina[[#This Row],[Precio Unitario]]*cocina[[#This Row],[Cantidad Ordenada]]</f>
        <v>48</v>
      </c>
      <c r="L69" s="5">
        <f>(SUMIF(A:A,cocina[[#This Row],[Número de Orden]],J:J))/SUMIF(A:A,cocina[[#This Row],[Número de Orden]],K:K)</f>
        <v>0.41269841269841268</v>
      </c>
      <c r="M69" s="1">
        <f>cocina[[#This Row],[Ganancia bruta]]-cocina[[#This Row],[Ganancia neta]]</f>
        <v>28</v>
      </c>
    </row>
    <row r="70" spans="1:13" x14ac:dyDescent="0.25">
      <c r="A70">
        <v>27</v>
      </c>
      <c r="B70">
        <v>4</v>
      </c>
      <c r="C70" s="1" t="s">
        <v>36</v>
      </c>
      <c r="D70" s="1" t="s">
        <v>622</v>
      </c>
      <c r="E70">
        <v>21</v>
      </c>
      <c r="F70">
        <v>35</v>
      </c>
      <c r="G70">
        <v>1</v>
      </c>
      <c r="H70">
        <v>17</v>
      </c>
      <c r="I70" s="1" t="s">
        <v>608</v>
      </c>
      <c r="J70">
        <f>cocina[[#This Row],[Precio Unitario]]*cocina[[#This Row],[Cantidad Ordenada]]-cocina[[#This Row],[Costo Unitario]]*cocina[[#This Row],[Cantidad Ordenada]]</f>
        <v>14</v>
      </c>
      <c r="K70">
        <f>cocina[[#This Row],[Precio Unitario]]*cocina[[#This Row],[Cantidad Ordenada]]</f>
        <v>35</v>
      </c>
      <c r="L70" s="5">
        <f>(SUMIF(A:A,cocina[[#This Row],[Número de Orden]],J:J))/SUMIF(A:A,cocina[[#This Row],[Número de Orden]],K:K)</f>
        <v>0.4098360655737705</v>
      </c>
      <c r="M70" s="1">
        <f>cocina[[#This Row],[Ganancia bruta]]-cocina[[#This Row],[Ganancia neta]]</f>
        <v>21</v>
      </c>
    </row>
    <row r="71" spans="1:13" x14ac:dyDescent="0.25">
      <c r="A71">
        <v>27</v>
      </c>
      <c r="B71">
        <v>4</v>
      </c>
      <c r="C71" s="1" t="s">
        <v>165</v>
      </c>
      <c r="D71" s="1" t="s">
        <v>630</v>
      </c>
      <c r="E71">
        <v>15</v>
      </c>
      <c r="F71">
        <v>26</v>
      </c>
      <c r="G71">
        <v>1</v>
      </c>
      <c r="H71">
        <v>38</v>
      </c>
      <c r="I71" s="1" t="s">
        <v>609</v>
      </c>
      <c r="J71">
        <f>cocina[[#This Row],[Precio Unitario]]*cocina[[#This Row],[Cantidad Ordenada]]-cocina[[#This Row],[Costo Unitario]]*cocina[[#This Row],[Cantidad Ordenada]]</f>
        <v>11</v>
      </c>
      <c r="K71">
        <f>cocina[[#This Row],[Precio Unitario]]*cocina[[#This Row],[Cantidad Ordenada]]</f>
        <v>26</v>
      </c>
      <c r="L71" s="5">
        <f>(SUMIF(A:A,cocina[[#This Row],[Número de Orden]],J:J))/SUMIF(A:A,cocina[[#This Row],[Número de Orden]],K:K)</f>
        <v>0.4098360655737705</v>
      </c>
      <c r="M71" s="1">
        <f>cocina[[#This Row],[Ganancia bruta]]-cocina[[#This Row],[Ganancia neta]]</f>
        <v>15</v>
      </c>
    </row>
    <row r="72" spans="1:13" x14ac:dyDescent="0.25">
      <c r="A72">
        <v>28</v>
      </c>
      <c r="B72">
        <v>2</v>
      </c>
      <c r="C72" s="1" t="s">
        <v>89</v>
      </c>
      <c r="D72" s="1" t="s">
        <v>629</v>
      </c>
      <c r="E72">
        <v>10</v>
      </c>
      <c r="F72">
        <v>18</v>
      </c>
      <c r="G72">
        <v>2</v>
      </c>
      <c r="H72">
        <v>17</v>
      </c>
      <c r="I72" s="1" t="s">
        <v>609</v>
      </c>
      <c r="J72">
        <f>cocina[[#This Row],[Precio Unitario]]*cocina[[#This Row],[Cantidad Ordenada]]-cocina[[#This Row],[Costo Unitario]]*cocina[[#This Row],[Cantidad Ordenada]]</f>
        <v>16</v>
      </c>
      <c r="K72">
        <f>cocina[[#This Row],[Precio Unitario]]*cocina[[#This Row],[Cantidad Ordenada]]</f>
        <v>36</v>
      </c>
      <c r="L72" s="5">
        <f>(SUMIF(A:A,cocina[[#This Row],[Número de Orden]],J:J))/SUMIF(A:A,cocina[[#This Row],[Número de Orden]],K:K)</f>
        <v>0.42553191489361702</v>
      </c>
      <c r="M72" s="1">
        <f>cocina[[#This Row],[Ganancia bruta]]-cocina[[#This Row],[Ganancia neta]]</f>
        <v>20</v>
      </c>
    </row>
    <row r="73" spans="1:13" x14ac:dyDescent="0.25">
      <c r="A73">
        <v>28</v>
      </c>
      <c r="B73">
        <v>2</v>
      </c>
      <c r="C73" s="1" t="s">
        <v>48</v>
      </c>
      <c r="D73" s="1" t="s">
        <v>618</v>
      </c>
      <c r="E73">
        <v>17</v>
      </c>
      <c r="F73">
        <v>29</v>
      </c>
      <c r="G73">
        <v>2</v>
      </c>
      <c r="H73">
        <v>39</v>
      </c>
      <c r="I73" s="1" t="s">
        <v>609</v>
      </c>
      <c r="J73">
        <f>cocina[[#This Row],[Precio Unitario]]*cocina[[#This Row],[Cantidad Ordenada]]-cocina[[#This Row],[Costo Unitario]]*cocina[[#This Row],[Cantidad Ordenada]]</f>
        <v>24</v>
      </c>
      <c r="K73">
        <f>cocina[[#This Row],[Precio Unitario]]*cocina[[#This Row],[Cantidad Ordenada]]</f>
        <v>58</v>
      </c>
      <c r="L73" s="5">
        <f>(SUMIF(A:A,cocina[[#This Row],[Número de Orden]],J:J))/SUMIF(A:A,cocina[[#This Row],[Número de Orden]],K:K)</f>
        <v>0.42553191489361702</v>
      </c>
      <c r="M73" s="1">
        <f>cocina[[#This Row],[Ganancia bruta]]-cocina[[#This Row],[Ganancia neta]]</f>
        <v>34</v>
      </c>
    </row>
    <row r="74" spans="1:13" x14ac:dyDescent="0.25">
      <c r="A74">
        <v>29</v>
      </c>
      <c r="B74">
        <v>20</v>
      </c>
      <c r="C74" s="1" t="s">
        <v>132</v>
      </c>
      <c r="D74" s="1" t="s">
        <v>631</v>
      </c>
      <c r="E74">
        <v>15</v>
      </c>
      <c r="F74">
        <v>25</v>
      </c>
      <c r="G74">
        <v>3</v>
      </c>
      <c r="H74">
        <v>22</v>
      </c>
      <c r="I74" s="1" t="s">
        <v>609</v>
      </c>
      <c r="J74">
        <f>cocina[[#This Row],[Precio Unitario]]*cocina[[#This Row],[Cantidad Ordenada]]-cocina[[#This Row],[Costo Unitario]]*cocina[[#This Row],[Cantidad Ordenada]]</f>
        <v>30</v>
      </c>
      <c r="K74">
        <f>cocina[[#This Row],[Precio Unitario]]*cocina[[#This Row],[Cantidad Ordenada]]</f>
        <v>75</v>
      </c>
      <c r="L74" s="5">
        <f>(SUMIF(A:A,cocina[[#This Row],[Número de Orden]],J:J))/SUMIF(A:A,cocina[[#This Row],[Número de Orden]],K:K)</f>
        <v>0.40462427745664742</v>
      </c>
      <c r="M74" s="1">
        <f>cocina[[#This Row],[Ganancia bruta]]-cocina[[#This Row],[Ganancia neta]]</f>
        <v>45</v>
      </c>
    </row>
    <row r="75" spans="1:13" x14ac:dyDescent="0.25">
      <c r="A75">
        <v>29</v>
      </c>
      <c r="B75">
        <v>20</v>
      </c>
      <c r="C75" s="1" t="s">
        <v>89</v>
      </c>
      <c r="D75" s="1" t="s">
        <v>629</v>
      </c>
      <c r="E75">
        <v>10</v>
      </c>
      <c r="F75">
        <v>18</v>
      </c>
      <c r="G75">
        <v>2</v>
      </c>
      <c r="H75">
        <v>18</v>
      </c>
      <c r="I75" s="1" t="s">
        <v>608</v>
      </c>
      <c r="J75">
        <f>cocina[[#This Row],[Precio Unitario]]*cocina[[#This Row],[Cantidad Ordenada]]-cocina[[#This Row],[Costo Unitario]]*cocina[[#This Row],[Cantidad Ordenada]]</f>
        <v>16</v>
      </c>
      <c r="K75">
        <f>cocina[[#This Row],[Precio Unitario]]*cocina[[#This Row],[Cantidad Ordenada]]</f>
        <v>36</v>
      </c>
      <c r="L75" s="5">
        <f>(SUMIF(A:A,cocina[[#This Row],[Número de Orden]],J:J))/SUMIF(A:A,cocina[[#This Row],[Número de Orden]],K:K)</f>
        <v>0.40462427745664742</v>
      </c>
      <c r="M75" s="1">
        <f>cocina[[#This Row],[Ganancia bruta]]-cocina[[#This Row],[Ganancia neta]]</f>
        <v>20</v>
      </c>
    </row>
    <row r="76" spans="1:13" x14ac:dyDescent="0.25">
      <c r="A76">
        <v>29</v>
      </c>
      <c r="B76">
        <v>20</v>
      </c>
      <c r="C76" s="1" t="s">
        <v>126</v>
      </c>
      <c r="D76" s="1" t="s">
        <v>614</v>
      </c>
      <c r="E76">
        <v>19</v>
      </c>
      <c r="F76">
        <v>31</v>
      </c>
      <c r="G76">
        <v>2</v>
      </c>
      <c r="H76">
        <v>31</v>
      </c>
      <c r="I76" s="1" t="s">
        <v>609</v>
      </c>
      <c r="J76">
        <f>cocina[[#This Row],[Precio Unitario]]*cocina[[#This Row],[Cantidad Ordenada]]-cocina[[#This Row],[Costo Unitario]]*cocina[[#This Row],[Cantidad Ordenada]]</f>
        <v>24</v>
      </c>
      <c r="K76">
        <f>cocina[[#This Row],[Precio Unitario]]*cocina[[#This Row],[Cantidad Ordenada]]</f>
        <v>62</v>
      </c>
      <c r="L76" s="5">
        <f>(SUMIF(A:A,cocina[[#This Row],[Número de Orden]],J:J))/SUMIF(A:A,cocina[[#This Row],[Número de Orden]],K:K)</f>
        <v>0.40462427745664742</v>
      </c>
      <c r="M76" s="1">
        <f>cocina[[#This Row],[Ganancia bruta]]-cocina[[#This Row],[Ganancia neta]]</f>
        <v>38</v>
      </c>
    </row>
    <row r="77" spans="1:13" x14ac:dyDescent="0.25">
      <c r="A77">
        <v>30</v>
      </c>
      <c r="B77">
        <v>14</v>
      </c>
      <c r="C77" s="1" t="s">
        <v>165</v>
      </c>
      <c r="D77" s="1" t="s">
        <v>630</v>
      </c>
      <c r="E77">
        <v>15</v>
      </c>
      <c r="F77">
        <v>26</v>
      </c>
      <c r="G77">
        <v>2</v>
      </c>
      <c r="H77">
        <v>14</v>
      </c>
      <c r="I77" s="1" t="s">
        <v>608</v>
      </c>
      <c r="J77">
        <f>cocina[[#This Row],[Precio Unitario]]*cocina[[#This Row],[Cantidad Ordenada]]-cocina[[#This Row],[Costo Unitario]]*cocina[[#This Row],[Cantidad Ordenada]]</f>
        <v>22</v>
      </c>
      <c r="K77">
        <f>cocina[[#This Row],[Precio Unitario]]*cocina[[#This Row],[Cantidad Ordenada]]</f>
        <v>52</v>
      </c>
      <c r="L77" s="5">
        <f>(SUMIF(A:A,cocina[[#This Row],[Número de Orden]],J:J))/SUMIF(A:A,cocina[[#This Row],[Número de Orden]],K:K)</f>
        <v>0.4107142857142857</v>
      </c>
      <c r="M77" s="1">
        <f>cocina[[#This Row],[Ganancia bruta]]-cocina[[#This Row],[Ganancia neta]]</f>
        <v>30</v>
      </c>
    </row>
    <row r="78" spans="1:13" x14ac:dyDescent="0.25">
      <c r="A78">
        <v>30</v>
      </c>
      <c r="B78">
        <v>14</v>
      </c>
      <c r="C78" s="1" t="s">
        <v>156</v>
      </c>
      <c r="D78" s="1" t="s">
        <v>626</v>
      </c>
      <c r="E78">
        <v>12</v>
      </c>
      <c r="F78">
        <v>20</v>
      </c>
      <c r="G78">
        <v>3</v>
      </c>
      <c r="H78">
        <v>55</v>
      </c>
      <c r="I78" s="1" t="s">
        <v>608</v>
      </c>
      <c r="J78">
        <f>cocina[[#This Row],[Precio Unitario]]*cocina[[#This Row],[Cantidad Ordenada]]-cocina[[#This Row],[Costo Unitario]]*cocina[[#This Row],[Cantidad Ordenada]]</f>
        <v>24</v>
      </c>
      <c r="K78">
        <f>cocina[[#This Row],[Precio Unitario]]*cocina[[#This Row],[Cantidad Ordenada]]</f>
        <v>60</v>
      </c>
      <c r="L78" s="5">
        <f>(SUMIF(A:A,cocina[[#This Row],[Número de Orden]],J:J))/SUMIF(A:A,cocina[[#This Row],[Número de Orden]],K:K)</f>
        <v>0.4107142857142857</v>
      </c>
      <c r="M78" s="1">
        <f>cocina[[#This Row],[Ganancia bruta]]-cocina[[#This Row],[Ganancia neta]]</f>
        <v>36</v>
      </c>
    </row>
    <row r="79" spans="1:13" x14ac:dyDescent="0.25">
      <c r="A79">
        <v>31</v>
      </c>
      <c r="B79">
        <v>13</v>
      </c>
      <c r="C79" s="1" t="s">
        <v>48</v>
      </c>
      <c r="D79" s="1" t="s">
        <v>618</v>
      </c>
      <c r="E79">
        <v>17</v>
      </c>
      <c r="F79">
        <v>29</v>
      </c>
      <c r="G79">
        <v>1</v>
      </c>
      <c r="H79">
        <v>59</v>
      </c>
      <c r="I79" s="1" t="s">
        <v>609</v>
      </c>
      <c r="J79">
        <f>cocina[[#This Row],[Precio Unitario]]*cocina[[#This Row],[Cantidad Ordenada]]-cocina[[#This Row],[Costo Unitario]]*cocina[[#This Row],[Cantidad Ordenada]]</f>
        <v>12</v>
      </c>
      <c r="K79">
        <f>cocina[[#This Row],[Precio Unitario]]*cocina[[#This Row],[Cantidad Ordenada]]</f>
        <v>29</v>
      </c>
      <c r="L79" s="5">
        <f>(SUMIF(A:A,cocina[[#This Row],[Número de Orden]],J:J))/SUMIF(A:A,cocina[[#This Row],[Número de Orden]],K:K)</f>
        <v>0.41791044776119401</v>
      </c>
      <c r="M79" s="1">
        <f>cocina[[#This Row],[Ganancia bruta]]-cocina[[#This Row],[Ganancia neta]]</f>
        <v>17</v>
      </c>
    </row>
    <row r="80" spans="1:13" x14ac:dyDescent="0.25">
      <c r="A80">
        <v>31</v>
      </c>
      <c r="B80">
        <v>13</v>
      </c>
      <c r="C80" s="1" t="s">
        <v>122</v>
      </c>
      <c r="D80" s="1" t="s">
        <v>621</v>
      </c>
      <c r="E80">
        <v>11</v>
      </c>
      <c r="F80">
        <v>19</v>
      </c>
      <c r="G80">
        <v>2</v>
      </c>
      <c r="H80">
        <v>46</v>
      </c>
      <c r="I80" s="1" t="s">
        <v>609</v>
      </c>
      <c r="J80">
        <f>cocina[[#This Row],[Precio Unitario]]*cocina[[#This Row],[Cantidad Ordenada]]-cocina[[#This Row],[Costo Unitario]]*cocina[[#This Row],[Cantidad Ordenada]]</f>
        <v>16</v>
      </c>
      <c r="K80">
        <f>cocina[[#This Row],[Precio Unitario]]*cocina[[#This Row],[Cantidad Ordenada]]</f>
        <v>38</v>
      </c>
      <c r="L80" s="5">
        <f>(SUMIF(A:A,cocina[[#This Row],[Número de Orden]],J:J))/SUMIF(A:A,cocina[[#This Row],[Número de Orden]],K:K)</f>
        <v>0.41791044776119401</v>
      </c>
      <c r="M80" s="1">
        <f>cocina[[#This Row],[Ganancia bruta]]-cocina[[#This Row],[Ganancia neta]]</f>
        <v>22</v>
      </c>
    </row>
    <row r="81" spans="1:13" x14ac:dyDescent="0.25">
      <c r="A81">
        <v>32</v>
      </c>
      <c r="B81">
        <v>5</v>
      </c>
      <c r="C81" s="1" t="s">
        <v>257</v>
      </c>
      <c r="D81" s="1" t="s">
        <v>623</v>
      </c>
      <c r="E81">
        <v>19</v>
      </c>
      <c r="F81">
        <v>32</v>
      </c>
      <c r="G81">
        <v>2</v>
      </c>
      <c r="H81">
        <v>50</v>
      </c>
      <c r="I81" s="1" t="s">
        <v>609</v>
      </c>
      <c r="J81">
        <f>cocina[[#This Row],[Precio Unitario]]*cocina[[#This Row],[Cantidad Ordenada]]-cocina[[#This Row],[Costo Unitario]]*cocina[[#This Row],[Cantidad Ordenada]]</f>
        <v>26</v>
      </c>
      <c r="K81">
        <f>cocina[[#This Row],[Precio Unitario]]*cocina[[#This Row],[Cantidad Ordenada]]</f>
        <v>64</v>
      </c>
      <c r="L81" s="5">
        <f>(SUMIF(A:A,cocina[[#This Row],[Número de Orden]],J:J))/SUMIF(A:A,cocina[[#This Row],[Número de Orden]],K:K)</f>
        <v>0.41706161137440756</v>
      </c>
      <c r="M81" s="1">
        <f>cocina[[#This Row],[Ganancia bruta]]-cocina[[#This Row],[Ganancia neta]]</f>
        <v>38</v>
      </c>
    </row>
    <row r="82" spans="1:13" x14ac:dyDescent="0.25">
      <c r="A82">
        <v>32</v>
      </c>
      <c r="B82">
        <v>5</v>
      </c>
      <c r="C82" s="1" t="s">
        <v>271</v>
      </c>
      <c r="D82" s="1" t="s">
        <v>619</v>
      </c>
      <c r="E82">
        <v>20</v>
      </c>
      <c r="F82">
        <v>33</v>
      </c>
      <c r="G82">
        <v>1</v>
      </c>
      <c r="H82">
        <v>20</v>
      </c>
      <c r="I82" s="1" t="s">
        <v>609</v>
      </c>
      <c r="J82">
        <f>cocina[[#This Row],[Precio Unitario]]*cocina[[#This Row],[Cantidad Ordenada]]-cocina[[#This Row],[Costo Unitario]]*cocina[[#This Row],[Cantidad Ordenada]]</f>
        <v>13</v>
      </c>
      <c r="K82">
        <f>cocina[[#This Row],[Precio Unitario]]*cocina[[#This Row],[Cantidad Ordenada]]</f>
        <v>33</v>
      </c>
      <c r="L82" s="5">
        <f>(SUMIF(A:A,cocina[[#This Row],[Número de Orden]],J:J))/SUMIF(A:A,cocina[[#This Row],[Número de Orden]],K:K)</f>
        <v>0.41706161137440756</v>
      </c>
      <c r="M82" s="1">
        <f>cocina[[#This Row],[Ganancia bruta]]-cocina[[#This Row],[Ganancia neta]]</f>
        <v>20</v>
      </c>
    </row>
    <row r="83" spans="1:13" x14ac:dyDescent="0.25">
      <c r="A83">
        <v>32</v>
      </c>
      <c r="B83">
        <v>5</v>
      </c>
      <c r="C83" s="1" t="s">
        <v>165</v>
      </c>
      <c r="D83" s="1" t="s">
        <v>630</v>
      </c>
      <c r="E83">
        <v>15</v>
      </c>
      <c r="F83">
        <v>26</v>
      </c>
      <c r="G83">
        <v>3</v>
      </c>
      <c r="H83">
        <v>35</v>
      </c>
      <c r="I83" s="1" t="s">
        <v>608</v>
      </c>
      <c r="J83">
        <f>cocina[[#This Row],[Precio Unitario]]*cocina[[#This Row],[Cantidad Ordenada]]-cocina[[#This Row],[Costo Unitario]]*cocina[[#This Row],[Cantidad Ordenada]]</f>
        <v>33</v>
      </c>
      <c r="K83">
        <f>cocina[[#This Row],[Precio Unitario]]*cocina[[#This Row],[Cantidad Ordenada]]</f>
        <v>78</v>
      </c>
      <c r="L83" s="5">
        <f>(SUMIF(A:A,cocina[[#This Row],[Número de Orden]],J:J))/SUMIF(A:A,cocina[[#This Row],[Número de Orden]],K:K)</f>
        <v>0.41706161137440756</v>
      </c>
      <c r="M83" s="1">
        <f>cocina[[#This Row],[Ganancia bruta]]-cocina[[#This Row],[Ganancia neta]]</f>
        <v>45</v>
      </c>
    </row>
    <row r="84" spans="1:13" x14ac:dyDescent="0.25">
      <c r="A84">
        <v>32</v>
      </c>
      <c r="B84">
        <v>5</v>
      </c>
      <c r="C84" s="1" t="s">
        <v>89</v>
      </c>
      <c r="D84" s="1" t="s">
        <v>629</v>
      </c>
      <c r="E84">
        <v>10</v>
      </c>
      <c r="F84">
        <v>18</v>
      </c>
      <c r="G84">
        <v>2</v>
      </c>
      <c r="H84">
        <v>23</v>
      </c>
      <c r="I84" s="1" t="s">
        <v>608</v>
      </c>
      <c r="J84">
        <f>cocina[[#This Row],[Precio Unitario]]*cocina[[#This Row],[Cantidad Ordenada]]-cocina[[#This Row],[Costo Unitario]]*cocina[[#This Row],[Cantidad Ordenada]]</f>
        <v>16</v>
      </c>
      <c r="K84">
        <f>cocina[[#This Row],[Precio Unitario]]*cocina[[#This Row],[Cantidad Ordenada]]</f>
        <v>36</v>
      </c>
      <c r="L84" s="5">
        <f>(SUMIF(A:A,cocina[[#This Row],[Número de Orden]],J:J))/SUMIF(A:A,cocina[[#This Row],[Número de Orden]],K:K)</f>
        <v>0.41706161137440756</v>
      </c>
      <c r="M84" s="1">
        <f>cocina[[#This Row],[Ganancia bruta]]-cocina[[#This Row],[Ganancia neta]]</f>
        <v>20</v>
      </c>
    </row>
    <row r="85" spans="1:13" x14ac:dyDescent="0.25">
      <c r="A85">
        <v>33</v>
      </c>
      <c r="B85">
        <v>4</v>
      </c>
      <c r="C85" s="1" t="s">
        <v>36</v>
      </c>
      <c r="D85" s="1" t="s">
        <v>622</v>
      </c>
      <c r="E85">
        <v>21</v>
      </c>
      <c r="F85">
        <v>35</v>
      </c>
      <c r="G85">
        <v>3</v>
      </c>
      <c r="H85">
        <v>6</v>
      </c>
      <c r="I85" s="1" t="s">
        <v>609</v>
      </c>
      <c r="J85">
        <f>cocina[[#This Row],[Precio Unitario]]*cocina[[#This Row],[Cantidad Ordenada]]-cocina[[#This Row],[Costo Unitario]]*cocina[[#This Row],[Cantidad Ordenada]]</f>
        <v>42</v>
      </c>
      <c r="K85">
        <f>cocina[[#This Row],[Precio Unitario]]*cocina[[#This Row],[Cantidad Ordenada]]</f>
        <v>105</v>
      </c>
      <c r="L85" s="5">
        <f>(SUMIF(A:A,cocina[[#This Row],[Número de Orden]],J:J))/SUMIF(A:A,cocina[[#This Row],[Número de Orden]],K:K)</f>
        <v>0.40849673202614378</v>
      </c>
      <c r="M85" s="1">
        <f>cocina[[#This Row],[Ganancia bruta]]-cocina[[#This Row],[Ganancia neta]]</f>
        <v>63</v>
      </c>
    </row>
    <row r="86" spans="1:13" x14ac:dyDescent="0.25">
      <c r="A86">
        <v>33</v>
      </c>
      <c r="B86">
        <v>4</v>
      </c>
      <c r="C86" s="1" t="s">
        <v>116</v>
      </c>
      <c r="D86" s="1" t="s">
        <v>615</v>
      </c>
      <c r="E86">
        <v>16</v>
      </c>
      <c r="F86">
        <v>27</v>
      </c>
      <c r="G86">
        <v>1</v>
      </c>
      <c r="H86">
        <v>59</v>
      </c>
      <c r="I86" s="1" t="s">
        <v>608</v>
      </c>
      <c r="J86">
        <f>cocina[[#This Row],[Precio Unitario]]*cocina[[#This Row],[Cantidad Ordenada]]-cocina[[#This Row],[Costo Unitario]]*cocina[[#This Row],[Cantidad Ordenada]]</f>
        <v>11</v>
      </c>
      <c r="K86">
        <f>cocina[[#This Row],[Precio Unitario]]*cocina[[#This Row],[Cantidad Ordenada]]</f>
        <v>27</v>
      </c>
      <c r="L86" s="5">
        <f>(SUMIF(A:A,cocina[[#This Row],[Número de Orden]],J:J))/SUMIF(A:A,cocina[[#This Row],[Número de Orden]],K:K)</f>
        <v>0.40849673202614378</v>
      </c>
      <c r="M86" s="1">
        <f>cocina[[#This Row],[Ganancia bruta]]-cocina[[#This Row],[Ganancia neta]]</f>
        <v>16</v>
      </c>
    </row>
    <row r="87" spans="1:13" x14ac:dyDescent="0.25">
      <c r="A87">
        <v>33</v>
      </c>
      <c r="B87">
        <v>4</v>
      </c>
      <c r="C87" s="1" t="s">
        <v>257</v>
      </c>
      <c r="D87" s="1" t="s">
        <v>623</v>
      </c>
      <c r="E87">
        <v>19</v>
      </c>
      <c r="F87">
        <v>32</v>
      </c>
      <c r="G87">
        <v>3</v>
      </c>
      <c r="H87">
        <v>55</v>
      </c>
      <c r="I87" s="1" t="s">
        <v>609</v>
      </c>
      <c r="J87">
        <f>cocina[[#This Row],[Precio Unitario]]*cocina[[#This Row],[Cantidad Ordenada]]-cocina[[#This Row],[Costo Unitario]]*cocina[[#This Row],[Cantidad Ordenada]]</f>
        <v>39</v>
      </c>
      <c r="K87">
        <f>cocina[[#This Row],[Precio Unitario]]*cocina[[#This Row],[Cantidad Ordenada]]</f>
        <v>96</v>
      </c>
      <c r="L87" s="5">
        <f>(SUMIF(A:A,cocina[[#This Row],[Número de Orden]],J:J))/SUMIF(A:A,cocina[[#This Row],[Número de Orden]],K:K)</f>
        <v>0.40849673202614378</v>
      </c>
      <c r="M87" s="1">
        <f>cocina[[#This Row],[Ganancia bruta]]-cocina[[#This Row],[Ganancia neta]]</f>
        <v>57</v>
      </c>
    </row>
    <row r="88" spans="1:13" x14ac:dyDescent="0.25">
      <c r="A88">
        <v>33</v>
      </c>
      <c r="B88">
        <v>4</v>
      </c>
      <c r="C88" s="1" t="s">
        <v>165</v>
      </c>
      <c r="D88" s="1" t="s">
        <v>630</v>
      </c>
      <c r="E88">
        <v>15</v>
      </c>
      <c r="F88">
        <v>26</v>
      </c>
      <c r="G88">
        <v>3</v>
      </c>
      <c r="H88">
        <v>10</v>
      </c>
      <c r="I88" s="1" t="s">
        <v>608</v>
      </c>
      <c r="J88">
        <f>cocina[[#This Row],[Precio Unitario]]*cocina[[#This Row],[Cantidad Ordenada]]-cocina[[#This Row],[Costo Unitario]]*cocina[[#This Row],[Cantidad Ordenada]]</f>
        <v>33</v>
      </c>
      <c r="K88">
        <f>cocina[[#This Row],[Precio Unitario]]*cocina[[#This Row],[Cantidad Ordenada]]</f>
        <v>78</v>
      </c>
      <c r="L88" s="5">
        <f>(SUMIF(A:A,cocina[[#This Row],[Número de Orden]],J:J))/SUMIF(A:A,cocina[[#This Row],[Número de Orden]],K:K)</f>
        <v>0.40849673202614378</v>
      </c>
      <c r="M88" s="1">
        <f>cocina[[#This Row],[Ganancia bruta]]-cocina[[#This Row],[Ganancia neta]]</f>
        <v>45</v>
      </c>
    </row>
    <row r="89" spans="1:13" x14ac:dyDescent="0.25">
      <c r="A89">
        <v>34</v>
      </c>
      <c r="B89">
        <v>15</v>
      </c>
      <c r="C89" s="1" t="s">
        <v>65</v>
      </c>
      <c r="D89" s="1" t="s">
        <v>625</v>
      </c>
      <c r="E89">
        <v>20</v>
      </c>
      <c r="F89">
        <v>34</v>
      </c>
      <c r="G89">
        <v>1</v>
      </c>
      <c r="H89">
        <v>46</v>
      </c>
      <c r="I89" s="1" t="s">
        <v>608</v>
      </c>
      <c r="J89">
        <f>cocina[[#This Row],[Precio Unitario]]*cocina[[#This Row],[Cantidad Ordenada]]-cocina[[#This Row],[Costo Unitario]]*cocina[[#This Row],[Cantidad Ordenada]]</f>
        <v>14</v>
      </c>
      <c r="K89">
        <f>cocina[[#This Row],[Precio Unitario]]*cocina[[#This Row],[Cantidad Ordenada]]</f>
        <v>34</v>
      </c>
      <c r="L89" s="5">
        <f>(SUMIF(A:A,cocina[[#This Row],[Número de Orden]],J:J))/SUMIF(A:A,cocina[[#This Row],[Número de Orden]],K:K)</f>
        <v>0.41964285714285715</v>
      </c>
      <c r="M89" s="1">
        <f>cocina[[#This Row],[Ganancia bruta]]-cocina[[#This Row],[Ganancia neta]]</f>
        <v>20</v>
      </c>
    </row>
    <row r="90" spans="1:13" x14ac:dyDescent="0.25">
      <c r="A90">
        <v>34</v>
      </c>
      <c r="B90">
        <v>15</v>
      </c>
      <c r="C90" s="1" t="s">
        <v>165</v>
      </c>
      <c r="D90" s="1" t="s">
        <v>630</v>
      </c>
      <c r="E90">
        <v>15</v>
      </c>
      <c r="F90">
        <v>26</v>
      </c>
      <c r="G90">
        <v>3</v>
      </c>
      <c r="H90">
        <v>19</v>
      </c>
      <c r="I90" s="1" t="s">
        <v>609</v>
      </c>
      <c r="J90">
        <f>cocina[[#This Row],[Precio Unitario]]*cocina[[#This Row],[Cantidad Ordenada]]-cocina[[#This Row],[Costo Unitario]]*cocina[[#This Row],[Cantidad Ordenada]]</f>
        <v>33</v>
      </c>
      <c r="K90">
        <f>cocina[[#This Row],[Precio Unitario]]*cocina[[#This Row],[Cantidad Ordenada]]</f>
        <v>78</v>
      </c>
      <c r="L90" s="5">
        <f>(SUMIF(A:A,cocina[[#This Row],[Número de Orden]],J:J))/SUMIF(A:A,cocina[[#This Row],[Número de Orden]],K:K)</f>
        <v>0.41964285714285715</v>
      </c>
      <c r="M90" s="1">
        <f>cocina[[#This Row],[Ganancia bruta]]-cocina[[#This Row],[Ganancia neta]]</f>
        <v>45</v>
      </c>
    </row>
    <row r="91" spans="1:13" x14ac:dyDescent="0.25">
      <c r="A91">
        <v>35</v>
      </c>
      <c r="B91">
        <v>13</v>
      </c>
      <c r="C91" s="1" t="s">
        <v>78</v>
      </c>
      <c r="D91" s="1" t="s">
        <v>613</v>
      </c>
      <c r="E91">
        <v>18</v>
      </c>
      <c r="F91">
        <v>30</v>
      </c>
      <c r="G91">
        <v>3</v>
      </c>
      <c r="H91">
        <v>5</v>
      </c>
      <c r="I91" s="1" t="s">
        <v>609</v>
      </c>
      <c r="J91">
        <f>cocina[[#This Row],[Precio Unitario]]*cocina[[#This Row],[Cantidad Ordenada]]-cocina[[#This Row],[Costo Unitario]]*cocina[[#This Row],[Cantidad Ordenada]]</f>
        <v>36</v>
      </c>
      <c r="K91">
        <f>cocina[[#This Row],[Precio Unitario]]*cocina[[#This Row],[Cantidad Ordenada]]</f>
        <v>90</v>
      </c>
      <c r="L91" s="5">
        <f>(SUMIF(A:A,cocina[[#This Row],[Número de Orden]],J:J))/SUMIF(A:A,cocina[[#This Row],[Número de Orden]],K:K)</f>
        <v>0.39719626168224298</v>
      </c>
      <c r="M91" s="1">
        <f>cocina[[#This Row],[Ganancia bruta]]-cocina[[#This Row],[Ganancia neta]]</f>
        <v>54</v>
      </c>
    </row>
    <row r="92" spans="1:13" x14ac:dyDescent="0.25">
      <c r="A92">
        <v>35</v>
      </c>
      <c r="B92">
        <v>13</v>
      </c>
      <c r="C92" s="1" t="s">
        <v>48</v>
      </c>
      <c r="D92" s="1" t="s">
        <v>618</v>
      </c>
      <c r="E92">
        <v>17</v>
      </c>
      <c r="F92">
        <v>29</v>
      </c>
      <c r="G92">
        <v>1</v>
      </c>
      <c r="H92">
        <v>8</v>
      </c>
      <c r="I92" s="1" t="s">
        <v>608</v>
      </c>
      <c r="J92">
        <f>cocina[[#This Row],[Precio Unitario]]*cocina[[#This Row],[Cantidad Ordenada]]-cocina[[#This Row],[Costo Unitario]]*cocina[[#This Row],[Cantidad Ordenada]]</f>
        <v>12</v>
      </c>
      <c r="K92">
        <f>cocina[[#This Row],[Precio Unitario]]*cocina[[#This Row],[Cantidad Ordenada]]</f>
        <v>29</v>
      </c>
      <c r="L92" s="5">
        <f>(SUMIF(A:A,cocina[[#This Row],[Número de Orden]],J:J))/SUMIF(A:A,cocina[[#This Row],[Número de Orden]],K:K)</f>
        <v>0.39719626168224298</v>
      </c>
      <c r="M92" s="1">
        <f>cocina[[#This Row],[Ganancia bruta]]-cocina[[#This Row],[Ganancia neta]]</f>
        <v>17</v>
      </c>
    </row>
    <row r="93" spans="1:13" x14ac:dyDescent="0.25">
      <c r="A93">
        <v>35</v>
      </c>
      <c r="B93">
        <v>13</v>
      </c>
      <c r="C93" s="1" t="s">
        <v>271</v>
      </c>
      <c r="D93" s="1" t="s">
        <v>619</v>
      </c>
      <c r="E93">
        <v>20</v>
      </c>
      <c r="F93">
        <v>33</v>
      </c>
      <c r="G93">
        <v>1</v>
      </c>
      <c r="H93">
        <v>21</v>
      </c>
      <c r="I93" s="1" t="s">
        <v>608</v>
      </c>
      <c r="J93">
        <f>cocina[[#This Row],[Precio Unitario]]*cocina[[#This Row],[Cantidad Ordenada]]-cocina[[#This Row],[Costo Unitario]]*cocina[[#This Row],[Cantidad Ordenada]]</f>
        <v>13</v>
      </c>
      <c r="K93">
        <f>cocina[[#This Row],[Precio Unitario]]*cocina[[#This Row],[Cantidad Ordenada]]</f>
        <v>33</v>
      </c>
      <c r="L93" s="5">
        <f>(SUMIF(A:A,cocina[[#This Row],[Número de Orden]],J:J))/SUMIF(A:A,cocina[[#This Row],[Número de Orden]],K:K)</f>
        <v>0.39719626168224298</v>
      </c>
      <c r="M93" s="1">
        <f>cocina[[#This Row],[Ganancia bruta]]-cocina[[#This Row],[Ganancia neta]]</f>
        <v>20</v>
      </c>
    </row>
    <row r="94" spans="1:13" x14ac:dyDescent="0.25">
      <c r="A94">
        <v>35</v>
      </c>
      <c r="B94">
        <v>13</v>
      </c>
      <c r="C94" s="1" t="s">
        <v>126</v>
      </c>
      <c r="D94" s="1" t="s">
        <v>614</v>
      </c>
      <c r="E94">
        <v>19</v>
      </c>
      <c r="F94">
        <v>31</v>
      </c>
      <c r="G94">
        <v>2</v>
      </c>
      <c r="H94">
        <v>31</v>
      </c>
      <c r="I94" s="1" t="s">
        <v>609</v>
      </c>
      <c r="J94">
        <f>cocina[[#This Row],[Precio Unitario]]*cocina[[#This Row],[Cantidad Ordenada]]-cocina[[#This Row],[Costo Unitario]]*cocina[[#This Row],[Cantidad Ordenada]]</f>
        <v>24</v>
      </c>
      <c r="K94">
        <f>cocina[[#This Row],[Precio Unitario]]*cocina[[#This Row],[Cantidad Ordenada]]</f>
        <v>62</v>
      </c>
      <c r="L94" s="5">
        <f>(SUMIF(A:A,cocina[[#This Row],[Número de Orden]],J:J))/SUMIF(A:A,cocina[[#This Row],[Número de Orden]],K:K)</f>
        <v>0.39719626168224298</v>
      </c>
      <c r="M94" s="1">
        <f>cocina[[#This Row],[Ganancia bruta]]-cocina[[#This Row],[Ganancia neta]]</f>
        <v>38</v>
      </c>
    </row>
    <row r="95" spans="1:13" x14ac:dyDescent="0.25">
      <c r="A95">
        <v>36</v>
      </c>
      <c r="B95">
        <v>5</v>
      </c>
      <c r="C95" s="1" t="s">
        <v>78</v>
      </c>
      <c r="D95" s="1" t="s">
        <v>613</v>
      </c>
      <c r="E95">
        <v>18</v>
      </c>
      <c r="F95">
        <v>30</v>
      </c>
      <c r="G95">
        <v>1</v>
      </c>
      <c r="H95">
        <v>38</v>
      </c>
      <c r="I95" s="1" t="s">
        <v>608</v>
      </c>
      <c r="J95">
        <f>cocina[[#This Row],[Precio Unitario]]*cocina[[#This Row],[Cantidad Ordenada]]-cocina[[#This Row],[Costo Unitario]]*cocina[[#This Row],[Cantidad Ordenada]]</f>
        <v>12</v>
      </c>
      <c r="K95">
        <f>cocina[[#This Row],[Precio Unitario]]*cocina[[#This Row],[Cantidad Ordenada]]</f>
        <v>30</v>
      </c>
      <c r="L95" s="5">
        <f>(SUMIF(A:A,cocina[[#This Row],[Número de Orden]],J:J))/SUMIF(A:A,cocina[[#This Row],[Número de Orden]],K:K)</f>
        <v>0.4</v>
      </c>
      <c r="M95" s="1">
        <f>cocina[[#This Row],[Ganancia bruta]]-cocina[[#This Row],[Ganancia neta]]</f>
        <v>18</v>
      </c>
    </row>
    <row r="96" spans="1:13" x14ac:dyDescent="0.25">
      <c r="A96">
        <v>37</v>
      </c>
      <c r="B96">
        <v>20</v>
      </c>
      <c r="C96" s="1" t="s">
        <v>80</v>
      </c>
      <c r="D96" s="1" t="s">
        <v>628</v>
      </c>
      <c r="E96">
        <v>13</v>
      </c>
      <c r="F96">
        <v>21</v>
      </c>
      <c r="G96">
        <v>1</v>
      </c>
      <c r="H96">
        <v>47</v>
      </c>
      <c r="I96" s="1" t="s">
        <v>608</v>
      </c>
      <c r="J96">
        <f>cocina[[#This Row],[Precio Unitario]]*cocina[[#This Row],[Cantidad Ordenada]]-cocina[[#This Row],[Costo Unitario]]*cocina[[#This Row],[Cantidad Ordenada]]</f>
        <v>8</v>
      </c>
      <c r="K96">
        <f>cocina[[#This Row],[Precio Unitario]]*cocina[[#This Row],[Cantidad Ordenada]]</f>
        <v>21</v>
      </c>
      <c r="L96" s="5">
        <f>(SUMIF(A:A,cocina[[#This Row],[Número de Orden]],J:J))/SUMIF(A:A,cocina[[#This Row],[Número de Orden]],K:K)</f>
        <v>0.38095238095238093</v>
      </c>
      <c r="M96" s="1">
        <f>cocina[[#This Row],[Ganancia bruta]]-cocina[[#This Row],[Ganancia neta]]</f>
        <v>13</v>
      </c>
    </row>
    <row r="97" spans="1:13" x14ac:dyDescent="0.25">
      <c r="A97">
        <v>38</v>
      </c>
      <c r="B97">
        <v>10</v>
      </c>
      <c r="C97" s="1" t="s">
        <v>126</v>
      </c>
      <c r="D97" s="1" t="s">
        <v>614</v>
      </c>
      <c r="E97">
        <v>19</v>
      </c>
      <c r="F97">
        <v>31</v>
      </c>
      <c r="G97">
        <v>3</v>
      </c>
      <c r="H97">
        <v>21</v>
      </c>
      <c r="I97" s="1" t="s">
        <v>609</v>
      </c>
      <c r="J97">
        <f>cocina[[#This Row],[Precio Unitario]]*cocina[[#This Row],[Cantidad Ordenada]]-cocina[[#This Row],[Costo Unitario]]*cocina[[#This Row],[Cantidad Ordenada]]</f>
        <v>36</v>
      </c>
      <c r="K97">
        <f>cocina[[#This Row],[Precio Unitario]]*cocina[[#This Row],[Cantidad Ordenada]]</f>
        <v>93</v>
      </c>
      <c r="L97" s="5">
        <f>(SUMIF(A:A,cocina[[#This Row],[Número de Orden]],J:J))/SUMIF(A:A,cocina[[#This Row],[Número de Orden]],K:K)</f>
        <v>0.39148936170212767</v>
      </c>
      <c r="M97" s="1">
        <f>cocina[[#This Row],[Ganancia bruta]]-cocina[[#This Row],[Ganancia neta]]</f>
        <v>57</v>
      </c>
    </row>
    <row r="98" spans="1:13" x14ac:dyDescent="0.25">
      <c r="A98">
        <v>38</v>
      </c>
      <c r="B98">
        <v>10</v>
      </c>
      <c r="C98" s="1" t="s">
        <v>36</v>
      </c>
      <c r="D98" s="1" t="s">
        <v>622</v>
      </c>
      <c r="E98">
        <v>21</v>
      </c>
      <c r="F98">
        <v>35</v>
      </c>
      <c r="G98">
        <v>2</v>
      </c>
      <c r="H98">
        <v>34</v>
      </c>
      <c r="I98" s="1" t="s">
        <v>608</v>
      </c>
      <c r="J98">
        <f>cocina[[#This Row],[Precio Unitario]]*cocina[[#This Row],[Cantidad Ordenada]]-cocina[[#This Row],[Costo Unitario]]*cocina[[#This Row],[Cantidad Ordenada]]</f>
        <v>28</v>
      </c>
      <c r="K98">
        <f>cocina[[#This Row],[Precio Unitario]]*cocina[[#This Row],[Cantidad Ordenada]]</f>
        <v>70</v>
      </c>
      <c r="L98" s="5">
        <f>(SUMIF(A:A,cocina[[#This Row],[Número de Orden]],J:J))/SUMIF(A:A,cocina[[#This Row],[Número de Orden]],K:K)</f>
        <v>0.39148936170212767</v>
      </c>
      <c r="M98" s="1">
        <f>cocina[[#This Row],[Ganancia bruta]]-cocina[[#This Row],[Ganancia neta]]</f>
        <v>42</v>
      </c>
    </row>
    <row r="99" spans="1:13" x14ac:dyDescent="0.25">
      <c r="A99">
        <v>38</v>
      </c>
      <c r="B99">
        <v>10</v>
      </c>
      <c r="C99" s="1" t="s">
        <v>83</v>
      </c>
      <c r="D99" s="1" t="s">
        <v>617</v>
      </c>
      <c r="E99">
        <v>22</v>
      </c>
      <c r="F99">
        <v>36</v>
      </c>
      <c r="G99">
        <v>2</v>
      </c>
      <c r="H99">
        <v>43</v>
      </c>
      <c r="I99" s="1" t="s">
        <v>608</v>
      </c>
      <c r="J99">
        <f>cocina[[#This Row],[Precio Unitario]]*cocina[[#This Row],[Cantidad Ordenada]]-cocina[[#This Row],[Costo Unitario]]*cocina[[#This Row],[Cantidad Ordenada]]</f>
        <v>28</v>
      </c>
      <c r="K99">
        <f>cocina[[#This Row],[Precio Unitario]]*cocina[[#This Row],[Cantidad Ordenada]]</f>
        <v>72</v>
      </c>
      <c r="L99" s="5">
        <f>(SUMIF(A:A,cocina[[#This Row],[Número de Orden]],J:J))/SUMIF(A:A,cocina[[#This Row],[Número de Orden]],K:K)</f>
        <v>0.39148936170212767</v>
      </c>
      <c r="M99" s="1">
        <f>cocina[[#This Row],[Ganancia bruta]]-cocina[[#This Row],[Ganancia neta]]</f>
        <v>44</v>
      </c>
    </row>
    <row r="100" spans="1:13" x14ac:dyDescent="0.25">
      <c r="A100">
        <v>39</v>
      </c>
      <c r="B100">
        <v>15</v>
      </c>
      <c r="C100" s="1" t="s">
        <v>83</v>
      </c>
      <c r="D100" s="1" t="s">
        <v>617</v>
      </c>
      <c r="E100">
        <v>22</v>
      </c>
      <c r="F100">
        <v>36</v>
      </c>
      <c r="G100">
        <v>3</v>
      </c>
      <c r="H100">
        <v>57</v>
      </c>
      <c r="I100" s="1" t="s">
        <v>608</v>
      </c>
      <c r="J100">
        <f>cocina[[#This Row],[Precio Unitario]]*cocina[[#This Row],[Cantidad Ordenada]]-cocina[[#This Row],[Costo Unitario]]*cocina[[#This Row],[Cantidad Ordenada]]</f>
        <v>42</v>
      </c>
      <c r="K100">
        <f>cocina[[#This Row],[Precio Unitario]]*cocina[[#This Row],[Cantidad Ordenada]]</f>
        <v>108</v>
      </c>
      <c r="L100" s="5">
        <f>(SUMIF(A:A,cocina[[#This Row],[Número de Orden]],J:J))/SUMIF(A:A,cocina[[#This Row],[Número de Orden]],K:K)</f>
        <v>0.3888888888888889</v>
      </c>
      <c r="M100" s="1">
        <f>cocina[[#This Row],[Ganancia bruta]]-cocina[[#This Row],[Ganancia neta]]</f>
        <v>66</v>
      </c>
    </row>
    <row r="101" spans="1:13" x14ac:dyDescent="0.25">
      <c r="A101">
        <v>40</v>
      </c>
      <c r="B101">
        <v>1</v>
      </c>
      <c r="C101" s="1" t="s">
        <v>48</v>
      </c>
      <c r="D101" s="1" t="s">
        <v>618</v>
      </c>
      <c r="E101">
        <v>17</v>
      </c>
      <c r="F101">
        <v>29</v>
      </c>
      <c r="G101">
        <v>3</v>
      </c>
      <c r="H101">
        <v>15</v>
      </c>
      <c r="I101" s="1" t="s">
        <v>609</v>
      </c>
      <c r="J101">
        <f>cocina[[#This Row],[Precio Unitario]]*cocina[[#This Row],[Cantidad Ordenada]]-cocina[[#This Row],[Costo Unitario]]*cocina[[#This Row],[Cantidad Ordenada]]</f>
        <v>36</v>
      </c>
      <c r="K101">
        <f>cocina[[#This Row],[Precio Unitario]]*cocina[[#This Row],[Cantidad Ordenada]]</f>
        <v>87</v>
      </c>
      <c r="L101" s="5">
        <f>(SUMIF(A:A,cocina[[#This Row],[Número de Orden]],J:J))/SUMIF(A:A,cocina[[#This Row],[Número de Orden]],K:K)</f>
        <v>0.41216216216216217</v>
      </c>
      <c r="M101" s="1">
        <f>cocina[[#This Row],[Ganancia bruta]]-cocina[[#This Row],[Ganancia neta]]</f>
        <v>51</v>
      </c>
    </row>
    <row r="102" spans="1:13" x14ac:dyDescent="0.25">
      <c r="A102">
        <v>40</v>
      </c>
      <c r="B102">
        <v>1</v>
      </c>
      <c r="C102" s="1" t="s">
        <v>271</v>
      </c>
      <c r="D102" s="1" t="s">
        <v>619</v>
      </c>
      <c r="E102">
        <v>20</v>
      </c>
      <c r="F102">
        <v>33</v>
      </c>
      <c r="G102">
        <v>1</v>
      </c>
      <c r="H102">
        <v>50</v>
      </c>
      <c r="I102" s="1" t="s">
        <v>609</v>
      </c>
      <c r="J102">
        <f>cocina[[#This Row],[Precio Unitario]]*cocina[[#This Row],[Cantidad Ordenada]]-cocina[[#This Row],[Costo Unitario]]*cocina[[#This Row],[Cantidad Ordenada]]</f>
        <v>13</v>
      </c>
      <c r="K102">
        <f>cocina[[#This Row],[Precio Unitario]]*cocina[[#This Row],[Cantidad Ordenada]]</f>
        <v>33</v>
      </c>
      <c r="L102" s="5">
        <f>(SUMIF(A:A,cocina[[#This Row],[Número de Orden]],J:J))/SUMIF(A:A,cocina[[#This Row],[Número de Orden]],K:K)</f>
        <v>0.41216216216216217</v>
      </c>
      <c r="M102" s="1">
        <f>cocina[[#This Row],[Ganancia bruta]]-cocina[[#This Row],[Ganancia neta]]</f>
        <v>20</v>
      </c>
    </row>
    <row r="103" spans="1:13" x14ac:dyDescent="0.25">
      <c r="A103">
        <v>40</v>
      </c>
      <c r="B103">
        <v>1</v>
      </c>
      <c r="C103" s="1" t="s">
        <v>52</v>
      </c>
      <c r="D103" s="1" t="s">
        <v>620</v>
      </c>
      <c r="E103">
        <v>16</v>
      </c>
      <c r="F103">
        <v>28</v>
      </c>
      <c r="G103">
        <v>1</v>
      </c>
      <c r="H103">
        <v>13</v>
      </c>
      <c r="I103" s="1" t="s">
        <v>609</v>
      </c>
      <c r="J103">
        <f>cocina[[#This Row],[Precio Unitario]]*cocina[[#This Row],[Cantidad Ordenada]]-cocina[[#This Row],[Costo Unitario]]*cocina[[#This Row],[Cantidad Ordenada]]</f>
        <v>12</v>
      </c>
      <c r="K103">
        <f>cocina[[#This Row],[Precio Unitario]]*cocina[[#This Row],[Cantidad Ordenada]]</f>
        <v>28</v>
      </c>
      <c r="L103" s="5">
        <f>(SUMIF(A:A,cocina[[#This Row],[Número de Orden]],J:J))/SUMIF(A:A,cocina[[#This Row],[Número de Orden]],K:K)</f>
        <v>0.41216216216216217</v>
      </c>
      <c r="M103" s="1">
        <f>cocina[[#This Row],[Ganancia bruta]]-cocina[[#This Row],[Ganancia neta]]</f>
        <v>16</v>
      </c>
    </row>
    <row r="104" spans="1:13" x14ac:dyDescent="0.25">
      <c r="A104">
        <v>41</v>
      </c>
      <c r="B104">
        <v>7</v>
      </c>
      <c r="C104" s="1" t="s">
        <v>257</v>
      </c>
      <c r="D104" s="1" t="s">
        <v>623</v>
      </c>
      <c r="E104">
        <v>19</v>
      </c>
      <c r="F104">
        <v>32</v>
      </c>
      <c r="G104">
        <v>3</v>
      </c>
      <c r="H104">
        <v>23</v>
      </c>
      <c r="I104" s="1" t="s">
        <v>609</v>
      </c>
      <c r="J104">
        <f>cocina[[#This Row],[Precio Unitario]]*cocina[[#This Row],[Cantidad Ordenada]]-cocina[[#This Row],[Costo Unitario]]*cocina[[#This Row],[Cantidad Ordenada]]</f>
        <v>39</v>
      </c>
      <c r="K104">
        <f>cocina[[#This Row],[Precio Unitario]]*cocina[[#This Row],[Cantidad Ordenada]]</f>
        <v>96</v>
      </c>
      <c r="L104" s="5">
        <f>(SUMIF(A:A,cocina[[#This Row],[Número de Orden]],J:J))/SUMIF(A:A,cocina[[#This Row],[Número de Orden]],K:K)</f>
        <v>0.41176470588235292</v>
      </c>
      <c r="M104" s="1">
        <f>cocina[[#This Row],[Ganancia bruta]]-cocina[[#This Row],[Ganancia neta]]</f>
        <v>57</v>
      </c>
    </row>
    <row r="105" spans="1:13" x14ac:dyDescent="0.25">
      <c r="A105">
        <v>41</v>
      </c>
      <c r="B105">
        <v>7</v>
      </c>
      <c r="C105" s="1" t="s">
        <v>165</v>
      </c>
      <c r="D105" s="1" t="s">
        <v>630</v>
      </c>
      <c r="E105">
        <v>15</v>
      </c>
      <c r="F105">
        <v>26</v>
      </c>
      <c r="G105">
        <v>3</v>
      </c>
      <c r="H105">
        <v>47</v>
      </c>
      <c r="I105" s="1" t="s">
        <v>609</v>
      </c>
      <c r="J105">
        <f>cocina[[#This Row],[Precio Unitario]]*cocina[[#This Row],[Cantidad Ordenada]]-cocina[[#This Row],[Costo Unitario]]*cocina[[#This Row],[Cantidad Ordenada]]</f>
        <v>33</v>
      </c>
      <c r="K105">
        <f>cocina[[#This Row],[Precio Unitario]]*cocina[[#This Row],[Cantidad Ordenada]]</f>
        <v>78</v>
      </c>
      <c r="L105" s="5">
        <f>(SUMIF(A:A,cocina[[#This Row],[Número de Orden]],J:J))/SUMIF(A:A,cocina[[#This Row],[Número de Orden]],K:K)</f>
        <v>0.41176470588235292</v>
      </c>
      <c r="M105" s="1">
        <f>cocina[[#This Row],[Ganancia bruta]]-cocina[[#This Row],[Ganancia neta]]</f>
        <v>45</v>
      </c>
    </row>
    <row r="106" spans="1:13" x14ac:dyDescent="0.25">
      <c r="A106">
        <v>41</v>
      </c>
      <c r="B106">
        <v>7</v>
      </c>
      <c r="C106" s="1" t="s">
        <v>78</v>
      </c>
      <c r="D106" s="1" t="s">
        <v>613</v>
      </c>
      <c r="E106">
        <v>18</v>
      </c>
      <c r="F106">
        <v>30</v>
      </c>
      <c r="G106">
        <v>1</v>
      </c>
      <c r="H106">
        <v>19</v>
      </c>
      <c r="I106" s="1" t="s">
        <v>609</v>
      </c>
      <c r="J106">
        <f>cocina[[#This Row],[Precio Unitario]]*cocina[[#This Row],[Cantidad Ordenada]]-cocina[[#This Row],[Costo Unitario]]*cocina[[#This Row],[Cantidad Ordenada]]</f>
        <v>12</v>
      </c>
      <c r="K106">
        <f>cocina[[#This Row],[Precio Unitario]]*cocina[[#This Row],[Cantidad Ordenada]]</f>
        <v>30</v>
      </c>
      <c r="L106" s="5">
        <f>(SUMIF(A:A,cocina[[#This Row],[Número de Orden]],J:J))/SUMIF(A:A,cocina[[#This Row],[Número de Orden]],K:K)</f>
        <v>0.41176470588235292</v>
      </c>
      <c r="M106" s="1">
        <f>cocina[[#This Row],[Ganancia bruta]]-cocina[[#This Row],[Ganancia neta]]</f>
        <v>18</v>
      </c>
    </row>
    <row r="107" spans="1:13" x14ac:dyDescent="0.25">
      <c r="A107">
        <v>42</v>
      </c>
      <c r="B107">
        <v>14</v>
      </c>
      <c r="C107" s="1" t="s">
        <v>213</v>
      </c>
      <c r="D107" s="1" t="s">
        <v>624</v>
      </c>
      <c r="E107">
        <v>13</v>
      </c>
      <c r="F107">
        <v>22</v>
      </c>
      <c r="G107">
        <v>1</v>
      </c>
      <c r="H107">
        <v>57</v>
      </c>
      <c r="I107" s="1" t="s">
        <v>609</v>
      </c>
      <c r="J107">
        <f>cocina[[#This Row],[Precio Unitario]]*cocina[[#This Row],[Cantidad Ordenada]]-cocina[[#This Row],[Costo Unitario]]*cocina[[#This Row],[Cantidad Ordenada]]</f>
        <v>9</v>
      </c>
      <c r="K107">
        <f>cocina[[#This Row],[Precio Unitario]]*cocina[[#This Row],[Cantidad Ordenada]]</f>
        <v>22</v>
      </c>
      <c r="L107" s="5">
        <f>(SUMIF(A:A,cocina[[#This Row],[Número de Orden]],J:J))/SUMIF(A:A,cocina[[#This Row],[Número de Orden]],K:K)</f>
        <v>0.38235294117647056</v>
      </c>
      <c r="M107" s="1">
        <f>cocina[[#This Row],[Ganancia bruta]]-cocina[[#This Row],[Ganancia neta]]</f>
        <v>13</v>
      </c>
    </row>
    <row r="108" spans="1:13" x14ac:dyDescent="0.25">
      <c r="A108">
        <v>42</v>
      </c>
      <c r="B108">
        <v>14</v>
      </c>
      <c r="C108" s="1" t="s">
        <v>58</v>
      </c>
      <c r="D108" s="1" t="s">
        <v>616</v>
      </c>
      <c r="E108">
        <v>25</v>
      </c>
      <c r="F108">
        <v>40</v>
      </c>
      <c r="G108">
        <v>2</v>
      </c>
      <c r="H108">
        <v>12</v>
      </c>
      <c r="I108" s="1" t="s">
        <v>609</v>
      </c>
      <c r="J108">
        <f>cocina[[#This Row],[Precio Unitario]]*cocina[[#This Row],[Cantidad Ordenada]]-cocina[[#This Row],[Costo Unitario]]*cocina[[#This Row],[Cantidad Ordenada]]</f>
        <v>30</v>
      </c>
      <c r="K108">
        <f>cocina[[#This Row],[Precio Unitario]]*cocina[[#This Row],[Cantidad Ordenada]]</f>
        <v>80</v>
      </c>
      <c r="L108" s="5">
        <f>(SUMIF(A:A,cocina[[#This Row],[Número de Orden]],J:J))/SUMIF(A:A,cocina[[#This Row],[Número de Orden]],K:K)</f>
        <v>0.38235294117647056</v>
      </c>
      <c r="M108" s="1">
        <f>cocina[[#This Row],[Ganancia bruta]]-cocina[[#This Row],[Ganancia neta]]</f>
        <v>50</v>
      </c>
    </row>
    <row r="109" spans="1:13" x14ac:dyDescent="0.25">
      <c r="A109">
        <v>43</v>
      </c>
      <c r="B109">
        <v>8</v>
      </c>
      <c r="C109" s="1" t="s">
        <v>257</v>
      </c>
      <c r="D109" s="1" t="s">
        <v>623</v>
      </c>
      <c r="E109">
        <v>19</v>
      </c>
      <c r="F109">
        <v>32</v>
      </c>
      <c r="G109">
        <v>1</v>
      </c>
      <c r="H109">
        <v>6</v>
      </c>
      <c r="I109" s="1" t="s">
        <v>609</v>
      </c>
      <c r="J109">
        <f>cocina[[#This Row],[Precio Unitario]]*cocina[[#This Row],[Cantidad Ordenada]]-cocina[[#This Row],[Costo Unitario]]*cocina[[#This Row],[Cantidad Ordenada]]</f>
        <v>13</v>
      </c>
      <c r="K109">
        <f>cocina[[#This Row],[Precio Unitario]]*cocina[[#This Row],[Cantidad Ordenada]]</f>
        <v>32</v>
      </c>
      <c r="L109" s="5">
        <f>(SUMIF(A:A,cocina[[#This Row],[Número de Orden]],J:J))/SUMIF(A:A,cocina[[#This Row],[Número de Orden]],K:K)</f>
        <v>0.40886699507389163</v>
      </c>
      <c r="M109" s="1">
        <f>cocina[[#This Row],[Ganancia bruta]]-cocina[[#This Row],[Ganancia neta]]</f>
        <v>19</v>
      </c>
    </row>
    <row r="110" spans="1:13" x14ac:dyDescent="0.25">
      <c r="A110">
        <v>43</v>
      </c>
      <c r="B110">
        <v>8</v>
      </c>
      <c r="C110" s="1" t="s">
        <v>65</v>
      </c>
      <c r="D110" s="1" t="s">
        <v>625</v>
      </c>
      <c r="E110">
        <v>20</v>
      </c>
      <c r="F110">
        <v>34</v>
      </c>
      <c r="G110">
        <v>2</v>
      </c>
      <c r="H110">
        <v>59</v>
      </c>
      <c r="I110" s="1" t="s">
        <v>609</v>
      </c>
      <c r="J110">
        <f>cocina[[#This Row],[Precio Unitario]]*cocina[[#This Row],[Cantidad Ordenada]]-cocina[[#This Row],[Costo Unitario]]*cocina[[#This Row],[Cantidad Ordenada]]</f>
        <v>28</v>
      </c>
      <c r="K110">
        <f>cocina[[#This Row],[Precio Unitario]]*cocina[[#This Row],[Cantidad Ordenada]]</f>
        <v>68</v>
      </c>
      <c r="L110" s="5">
        <f>(SUMIF(A:A,cocina[[#This Row],[Número de Orden]],J:J))/SUMIF(A:A,cocina[[#This Row],[Número de Orden]],K:K)</f>
        <v>0.40886699507389163</v>
      </c>
      <c r="M110" s="1">
        <f>cocina[[#This Row],[Ganancia bruta]]-cocina[[#This Row],[Ganancia neta]]</f>
        <v>40</v>
      </c>
    </row>
    <row r="111" spans="1:13" x14ac:dyDescent="0.25">
      <c r="A111">
        <v>43</v>
      </c>
      <c r="B111">
        <v>8</v>
      </c>
      <c r="C111" s="1" t="s">
        <v>168</v>
      </c>
      <c r="D111" s="1" t="s">
        <v>612</v>
      </c>
      <c r="E111">
        <v>14</v>
      </c>
      <c r="F111">
        <v>24</v>
      </c>
      <c r="G111">
        <v>3</v>
      </c>
      <c r="H111">
        <v>57</v>
      </c>
      <c r="I111" s="1" t="s">
        <v>608</v>
      </c>
      <c r="J111">
        <f>cocina[[#This Row],[Precio Unitario]]*cocina[[#This Row],[Cantidad Ordenada]]-cocina[[#This Row],[Costo Unitario]]*cocina[[#This Row],[Cantidad Ordenada]]</f>
        <v>30</v>
      </c>
      <c r="K111">
        <f>cocina[[#This Row],[Precio Unitario]]*cocina[[#This Row],[Cantidad Ordenada]]</f>
        <v>72</v>
      </c>
      <c r="L111" s="5">
        <f>(SUMIF(A:A,cocina[[#This Row],[Número de Orden]],J:J))/SUMIF(A:A,cocina[[#This Row],[Número de Orden]],K:K)</f>
        <v>0.40886699507389163</v>
      </c>
      <c r="M111" s="1">
        <f>cocina[[#This Row],[Ganancia bruta]]-cocina[[#This Row],[Ganancia neta]]</f>
        <v>42</v>
      </c>
    </row>
    <row r="112" spans="1:13" x14ac:dyDescent="0.25">
      <c r="A112">
        <v>43</v>
      </c>
      <c r="B112">
        <v>8</v>
      </c>
      <c r="C112" s="1" t="s">
        <v>126</v>
      </c>
      <c r="D112" s="1" t="s">
        <v>614</v>
      </c>
      <c r="E112">
        <v>19</v>
      </c>
      <c r="F112">
        <v>31</v>
      </c>
      <c r="G112">
        <v>1</v>
      </c>
      <c r="H112">
        <v>24</v>
      </c>
      <c r="I112" s="1" t="s">
        <v>608</v>
      </c>
      <c r="J112">
        <f>cocina[[#This Row],[Precio Unitario]]*cocina[[#This Row],[Cantidad Ordenada]]-cocina[[#This Row],[Costo Unitario]]*cocina[[#This Row],[Cantidad Ordenada]]</f>
        <v>12</v>
      </c>
      <c r="K112">
        <f>cocina[[#This Row],[Precio Unitario]]*cocina[[#This Row],[Cantidad Ordenada]]</f>
        <v>31</v>
      </c>
      <c r="L112" s="5">
        <f>(SUMIF(A:A,cocina[[#This Row],[Número de Orden]],J:J))/SUMIF(A:A,cocina[[#This Row],[Número de Orden]],K:K)</f>
        <v>0.40886699507389163</v>
      </c>
      <c r="M112" s="1">
        <f>cocina[[#This Row],[Ganancia bruta]]-cocina[[#This Row],[Ganancia neta]]</f>
        <v>19</v>
      </c>
    </row>
    <row r="113" spans="1:13" x14ac:dyDescent="0.25">
      <c r="A113">
        <v>44</v>
      </c>
      <c r="B113">
        <v>18</v>
      </c>
      <c r="C113" s="1" t="s">
        <v>165</v>
      </c>
      <c r="D113" s="1" t="s">
        <v>630</v>
      </c>
      <c r="E113">
        <v>15</v>
      </c>
      <c r="F113">
        <v>26</v>
      </c>
      <c r="G113">
        <v>1</v>
      </c>
      <c r="H113">
        <v>34</v>
      </c>
      <c r="I113" s="1" t="s">
        <v>609</v>
      </c>
      <c r="J113">
        <f>cocina[[#This Row],[Precio Unitario]]*cocina[[#This Row],[Cantidad Ordenada]]-cocina[[#This Row],[Costo Unitario]]*cocina[[#This Row],[Cantidad Ordenada]]</f>
        <v>11</v>
      </c>
      <c r="K113">
        <f>cocina[[#This Row],[Precio Unitario]]*cocina[[#This Row],[Cantidad Ordenada]]</f>
        <v>26</v>
      </c>
      <c r="L113" s="5">
        <f>(SUMIF(A:A,cocina[[#This Row],[Número de Orden]],J:J))/SUMIF(A:A,cocina[[#This Row],[Número de Orden]],K:K)</f>
        <v>0.40163934426229508</v>
      </c>
      <c r="M113" s="1">
        <f>cocina[[#This Row],[Ganancia bruta]]-cocina[[#This Row],[Ganancia neta]]</f>
        <v>15</v>
      </c>
    </row>
    <row r="114" spans="1:13" x14ac:dyDescent="0.25">
      <c r="A114">
        <v>44</v>
      </c>
      <c r="B114">
        <v>18</v>
      </c>
      <c r="C114" s="1" t="s">
        <v>132</v>
      </c>
      <c r="D114" s="1" t="s">
        <v>631</v>
      </c>
      <c r="E114">
        <v>15</v>
      </c>
      <c r="F114">
        <v>25</v>
      </c>
      <c r="G114">
        <v>3</v>
      </c>
      <c r="H114">
        <v>8</v>
      </c>
      <c r="I114" s="1" t="s">
        <v>608</v>
      </c>
      <c r="J114">
        <f>cocina[[#This Row],[Precio Unitario]]*cocina[[#This Row],[Cantidad Ordenada]]-cocina[[#This Row],[Costo Unitario]]*cocina[[#This Row],[Cantidad Ordenada]]</f>
        <v>30</v>
      </c>
      <c r="K114">
        <f>cocina[[#This Row],[Precio Unitario]]*cocina[[#This Row],[Cantidad Ordenada]]</f>
        <v>75</v>
      </c>
      <c r="L114" s="5">
        <f>(SUMIF(A:A,cocina[[#This Row],[Número de Orden]],J:J))/SUMIF(A:A,cocina[[#This Row],[Número de Orden]],K:K)</f>
        <v>0.40163934426229508</v>
      </c>
      <c r="M114" s="1">
        <f>cocina[[#This Row],[Ganancia bruta]]-cocina[[#This Row],[Ganancia neta]]</f>
        <v>45</v>
      </c>
    </row>
    <row r="115" spans="1:13" x14ac:dyDescent="0.25">
      <c r="A115">
        <v>44</v>
      </c>
      <c r="B115">
        <v>18</v>
      </c>
      <c r="C115" s="1" t="s">
        <v>80</v>
      </c>
      <c r="D115" s="1" t="s">
        <v>628</v>
      </c>
      <c r="E115">
        <v>13</v>
      </c>
      <c r="F115">
        <v>21</v>
      </c>
      <c r="G115">
        <v>1</v>
      </c>
      <c r="H115">
        <v>43</v>
      </c>
      <c r="I115" s="1" t="s">
        <v>608</v>
      </c>
      <c r="J115">
        <f>cocina[[#This Row],[Precio Unitario]]*cocina[[#This Row],[Cantidad Ordenada]]-cocina[[#This Row],[Costo Unitario]]*cocina[[#This Row],[Cantidad Ordenada]]</f>
        <v>8</v>
      </c>
      <c r="K115">
        <f>cocina[[#This Row],[Precio Unitario]]*cocina[[#This Row],[Cantidad Ordenada]]</f>
        <v>21</v>
      </c>
      <c r="L115" s="5">
        <f>(SUMIF(A:A,cocina[[#This Row],[Número de Orden]],J:J))/SUMIF(A:A,cocina[[#This Row],[Número de Orden]],K:K)</f>
        <v>0.40163934426229508</v>
      </c>
      <c r="M115" s="1">
        <f>cocina[[#This Row],[Ganancia bruta]]-cocina[[#This Row],[Ganancia neta]]</f>
        <v>13</v>
      </c>
    </row>
    <row r="116" spans="1:13" x14ac:dyDescent="0.25">
      <c r="A116">
        <v>45</v>
      </c>
      <c r="B116">
        <v>17</v>
      </c>
      <c r="C116" s="1" t="s">
        <v>89</v>
      </c>
      <c r="D116" s="1" t="s">
        <v>629</v>
      </c>
      <c r="E116">
        <v>10</v>
      </c>
      <c r="F116">
        <v>18</v>
      </c>
      <c r="G116">
        <v>3</v>
      </c>
      <c r="H116">
        <v>47</v>
      </c>
      <c r="I116" s="1" t="s">
        <v>608</v>
      </c>
      <c r="J116">
        <f>cocina[[#This Row],[Precio Unitario]]*cocina[[#This Row],[Cantidad Ordenada]]-cocina[[#This Row],[Costo Unitario]]*cocina[[#This Row],[Cantidad Ordenada]]</f>
        <v>24</v>
      </c>
      <c r="K116">
        <f>cocina[[#This Row],[Precio Unitario]]*cocina[[#This Row],[Cantidad Ordenada]]</f>
        <v>54</v>
      </c>
      <c r="L116" s="5">
        <f>(SUMIF(A:A,cocina[[#This Row],[Número de Orden]],J:J))/SUMIF(A:A,cocina[[#This Row],[Número de Orden]],K:K)</f>
        <v>0.44444444444444442</v>
      </c>
      <c r="M116" s="1">
        <f>cocina[[#This Row],[Ganancia bruta]]-cocina[[#This Row],[Ganancia neta]]</f>
        <v>30</v>
      </c>
    </row>
    <row r="117" spans="1:13" x14ac:dyDescent="0.25">
      <c r="A117">
        <v>46</v>
      </c>
      <c r="B117">
        <v>10</v>
      </c>
      <c r="C117" s="1" t="s">
        <v>78</v>
      </c>
      <c r="D117" s="1" t="s">
        <v>613</v>
      </c>
      <c r="E117">
        <v>18</v>
      </c>
      <c r="F117">
        <v>30</v>
      </c>
      <c r="G117">
        <v>2</v>
      </c>
      <c r="H117">
        <v>23</v>
      </c>
      <c r="I117" s="1" t="s">
        <v>609</v>
      </c>
      <c r="J117">
        <f>cocina[[#This Row],[Precio Unitario]]*cocina[[#This Row],[Cantidad Ordenada]]-cocina[[#This Row],[Costo Unitario]]*cocina[[#This Row],[Cantidad Ordenada]]</f>
        <v>24</v>
      </c>
      <c r="K117">
        <f>cocina[[#This Row],[Precio Unitario]]*cocina[[#This Row],[Cantidad Ordenada]]</f>
        <v>60</v>
      </c>
      <c r="L117" s="5">
        <f>(SUMIF(A:A,cocina[[#This Row],[Número de Orden]],J:J))/SUMIF(A:A,cocina[[#This Row],[Número de Orden]],K:K)</f>
        <v>0.4</v>
      </c>
      <c r="M117" s="1">
        <f>cocina[[#This Row],[Ganancia bruta]]-cocina[[#This Row],[Ganancia neta]]</f>
        <v>36</v>
      </c>
    </row>
    <row r="118" spans="1:13" x14ac:dyDescent="0.25">
      <c r="A118">
        <v>46</v>
      </c>
      <c r="B118">
        <v>10</v>
      </c>
      <c r="C118" s="1" t="s">
        <v>65</v>
      </c>
      <c r="D118" s="1" t="s">
        <v>625</v>
      </c>
      <c r="E118">
        <v>20</v>
      </c>
      <c r="F118">
        <v>34</v>
      </c>
      <c r="G118">
        <v>1</v>
      </c>
      <c r="H118">
        <v>48</v>
      </c>
      <c r="I118" s="1" t="s">
        <v>609</v>
      </c>
      <c r="J118">
        <f>cocina[[#This Row],[Precio Unitario]]*cocina[[#This Row],[Cantidad Ordenada]]-cocina[[#This Row],[Costo Unitario]]*cocina[[#This Row],[Cantidad Ordenada]]</f>
        <v>14</v>
      </c>
      <c r="K118">
        <f>cocina[[#This Row],[Precio Unitario]]*cocina[[#This Row],[Cantidad Ordenada]]</f>
        <v>34</v>
      </c>
      <c r="L118" s="5">
        <f>(SUMIF(A:A,cocina[[#This Row],[Número de Orden]],J:J))/SUMIF(A:A,cocina[[#This Row],[Número de Orden]],K:K)</f>
        <v>0.4</v>
      </c>
      <c r="M118" s="1">
        <f>cocina[[#This Row],[Ganancia bruta]]-cocina[[#This Row],[Ganancia neta]]</f>
        <v>20</v>
      </c>
    </row>
    <row r="119" spans="1:13" x14ac:dyDescent="0.25">
      <c r="A119">
        <v>46</v>
      </c>
      <c r="B119">
        <v>10</v>
      </c>
      <c r="C119" s="1" t="s">
        <v>210</v>
      </c>
      <c r="D119" s="1" t="s">
        <v>627</v>
      </c>
      <c r="E119">
        <v>14</v>
      </c>
      <c r="F119">
        <v>23</v>
      </c>
      <c r="G119">
        <v>2</v>
      </c>
      <c r="H119">
        <v>15</v>
      </c>
      <c r="I119" s="1" t="s">
        <v>608</v>
      </c>
      <c r="J119">
        <f>cocina[[#This Row],[Precio Unitario]]*cocina[[#This Row],[Cantidad Ordenada]]-cocina[[#This Row],[Costo Unitario]]*cocina[[#This Row],[Cantidad Ordenada]]</f>
        <v>18</v>
      </c>
      <c r="K119">
        <f>cocina[[#This Row],[Precio Unitario]]*cocina[[#This Row],[Cantidad Ordenada]]</f>
        <v>46</v>
      </c>
      <c r="L119" s="5">
        <f>(SUMIF(A:A,cocina[[#This Row],[Número de Orden]],J:J))/SUMIF(A:A,cocina[[#This Row],[Número de Orden]],K:K)</f>
        <v>0.4</v>
      </c>
      <c r="M119" s="1">
        <f>cocina[[#This Row],[Ganancia bruta]]-cocina[[#This Row],[Ganancia neta]]</f>
        <v>28</v>
      </c>
    </row>
    <row r="120" spans="1:13" x14ac:dyDescent="0.25">
      <c r="A120">
        <v>47</v>
      </c>
      <c r="B120">
        <v>18</v>
      </c>
      <c r="C120" s="1" t="s">
        <v>271</v>
      </c>
      <c r="D120" s="1" t="s">
        <v>619</v>
      </c>
      <c r="E120">
        <v>20</v>
      </c>
      <c r="F120">
        <v>33</v>
      </c>
      <c r="G120">
        <v>2</v>
      </c>
      <c r="H120">
        <v>56</v>
      </c>
      <c r="I120" s="1" t="s">
        <v>608</v>
      </c>
      <c r="J120">
        <f>cocina[[#This Row],[Precio Unitario]]*cocina[[#This Row],[Cantidad Ordenada]]-cocina[[#This Row],[Costo Unitario]]*cocina[[#This Row],[Cantidad Ordenada]]</f>
        <v>26</v>
      </c>
      <c r="K120">
        <f>cocina[[#This Row],[Precio Unitario]]*cocina[[#This Row],[Cantidad Ordenada]]</f>
        <v>66</v>
      </c>
      <c r="L120" s="5">
        <f>(SUMIF(A:A,cocina[[#This Row],[Número de Orden]],J:J))/SUMIF(A:A,cocina[[#This Row],[Número de Orden]],K:K)</f>
        <v>0.39449541284403672</v>
      </c>
      <c r="M120" s="1">
        <f>cocina[[#This Row],[Ganancia bruta]]-cocina[[#This Row],[Ganancia neta]]</f>
        <v>40</v>
      </c>
    </row>
    <row r="121" spans="1:13" x14ac:dyDescent="0.25">
      <c r="A121">
        <v>47</v>
      </c>
      <c r="B121">
        <v>18</v>
      </c>
      <c r="C121" s="1" t="s">
        <v>210</v>
      </c>
      <c r="D121" s="1" t="s">
        <v>627</v>
      </c>
      <c r="E121">
        <v>14</v>
      </c>
      <c r="F121">
        <v>23</v>
      </c>
      <c r="G121">
        <v>1</v>
      </c>
      <c r="H121">
        <v>17</v>
      </c>
      <c r="I121" s="1" t="s">
        <v>609</v>
      </c>
      <c r="J121">
        <f>cocina[[#This Row],[Precio Unitario]]*cocina[[#This Row],[Cantidad Ordenada]]-cocina[[#This Row],[Costo Unitario]]*cocina[[#This Row],[Cantidad Ordenada]]</f>
        <v>9</v>
      </c>
      <c r="K121">
        <f>cocina[[#This Row],[Precio Unitario]]*cocina[[#This Row],[Cantidad Ordenada]]</f>
        <v>23</v>
      </c>
      <c r="L121" s="5">
        <f>(SUMIF(A:A,cocina[[#This Row],[Número de Orden]],J:J))/SUMIF(A:A,cocina[[#This Row],[Número de Orden]],K:K)</f>
        <v>0.39449541284403672</v>
      </c>
      <c r="M121" s="1">
        <f>cocina[[#This Row],[Ganancia bruta]]-cocina[[#This Row],[Ganancia neta]]</f>
        <v>14</v>
      </c>
    </row>
    <row r="122" spans="1:13" x14ac:dyDescent="0.25">
      <c r="A122">
        <v>47</v>
      </c>
      <c r="B122">
        <v>18</v>
      </c>
      <c r="C122" s="1" t="s">
        <v>156</v>
      </c>
      <c r="D122" s="1" t="s">
        <v>626</v>
      </c>
      <c r="E122">
        <v>12</v>
      </c>
      <c r="F122">
        <v>20</v>
      </c>
      <c r="G122">
        <v>1</v>
      </c>
      <c r="H122">
        <v>14</v>
      </c>
      <c r="I122" s="1" t="s">
        <v>609</v>
      </c>
      <c r="J122">
        <f>cocina[[#This Row],[Precio Unitario]]*cocina[[#This Row],[Cantidad Ordenada]]-cocina[[#This Row],[Costo Unitario]]*cocina[[#This Row],[Cantidad Ordenada]]</f>
        <v>8</v>
      </c>
      <c r="K122">
        <f>cocina[[#This Row],[Precio Unitario]]*cocina[[#This Row],[Cantidad Ordenada]]</f>
        <v>20</v>
      </c>
      <c r="L122" s="5">
        <f>(SUMIF(A:A,cocina[[#This Row],[Número de Orden]],J:J))/SUMIF(A:A,cocina[[#This Row],[Número de Orden]],K:K)</f>
        <v>0.39449541284403672</v>
      </c>
      <c r="M122" s="1">
        <f>cocina[[#This Row],[Ganancia bruta]]-cocina[[#This Row],[Ganancia neta]]</f>
        <v>12</v>
      </c>
    </row>
    <row r="123" spans="1:13" x14ac:dyDescent="0.25">
      <c r="A123">
        <v>48</v>
      </c>
      <c r="B123">
        <v>17</v>
      </c>
      <c r="C123" s="1" t="s">
        <v>116</v>
      </c>
      <c r="D123" s="1" t="s">
        <v>615</v>
      </c>
      <c r="E123">
        <v>16</v>
      </c>
      <c r="F123">
        <v>27</v>
      </c>
      <c r="G123">
        <v>3</v>
      </c>
      <c r="H123">
        <v>37</v>
      </c>
      <c r="I123" s="1" t="s">
        <v>609</v>
      </c>
      <c r="J123">
        <f>cocina[[#This Row],[Precio Unitario]]*cocina[[#This Row],[Cantidad Ordenada]]-cocina[[#This Row],[Costo Unitario]]*cocina[[#This Row],[Cantidad Ordenada]]</f>
        <v>33</v>
      </c>
      <c r="K123">
        <f>cocina[[#This Row],[Precio Unitario]]*cocina[[#This Row],[Cantidad Ordenada]]</f>
        <v>81</v>
      </c>
      <c r="L123" s="5">
        <f>(SUMIF(A:A,cocina[[#This Row],[Número de Orden]],J:J))/SUMIF(A:A,cocina[[#This Row],[Número de Orden]],K:K)</f>
        <v>0.4050632911392405</v>
      </c>
      <c r="M123" s="1">
        <f>cocina[[#This Row],[Ganancia bruta]]-cocina[[#This Row],[Ganancia neta]]</f>
        <v>48</v>
      </c>
    </row>
    <row r="124" spans="1:13" x14ac:dyDescent="0.25">
      <c r="A124">
        <v>48</v>
      </c>
      <c r="B124">
        <v>17</v>
      </c>
      <c r="C124" s="1" t="s">
        <v>213</v>
      </c>
      <c r="D124" s="1" t="s">
        <v>624</v>
      </c>
      <c r="E124">
        <v>13</v>
      </c>
      <c r="F124">
        <v>22</v>
      </c>
      <c r="G124">
        <v>2</v>
      </c>
      <c r="H124">
        <v>55</v>
      </c>
      <c r="I124" s="1" t="s">
        <v>608</v>
      </c>
      <c r="J124">
        <f>cocina[[#This Row],[Precio Unitario]]*cocina[[#This Row],[Cantidad Ordenada]]-cocina[[#This Row],[Costo Unitario]]*cocina[[#This Row],[Cantidad Ordenada]]</f>
        <v>18</v>
      </c>
      <c r="K124">
        <f>cocina[[#This Row],[Precio Unitario]]*cocina[[#This Row],[Cantidad Ordenada]]</f>
        <v>44</v>
      </c>
      <c r="L124" s="5">
        <f>(SUMIF(A:A,cocina[[#This Row],[Número de Orden]],J:J))/SUMIF(A:A,cocina[[#This Row],[Número de Orden]],K:K)</f>
        <v>0.4050632911392405</v>
      </c>
      <c r="M124" s="1">
        <f>cocina[[#This Row],[Ganancia bruta]]-cocina[[#This Row],[Ganancia neta]]</f>
        <v>26</v>
      </c>
    </row>
    <row r="125" spans="1:13" x14ac:dyDescent="0.25">
      <c r="A125">
        <v>48</v>
      </c>
      <c r="B125">
        <v>17</v>
      </c>
      <c r="C125" s="1" t="s">
        <v>271</v>
      </c>
      <c r="D125" s="1" t="s">
        <v>619</v>
      </c>
      <c r="E125">
        <v>20</v>
      </c>
      <c r="F125">
        <v>33</v>
      </c>
      <c r="G125">
        <v>1</v>
      </c>
      <c r="H125">
        <v>32</v>
      </c>
      <c r="I125" s="1" t="s">
        <v>609</v>
      </c>
      <c r="J125">
        <f>cocina[[#This Row],[Precio Unitario]]*cocina[[#This Row],[Cantidad Ordenada]]-cocina[[#This Row],[Costo Unitario]]*cocina[[#This Row],[Cantidad Ordenada]]</f>
        <v>13</v>
      </c>
      <c r="K125">
        <f>cocina[[#This Row],[Precio Unitario]]*cocina[[#This Row],[Cantidad Ordenada]]</f>
        <v>33</v>
      </c>
      <c r="L125" s="5">
        <f>(SUMIF(A:A,cocina[[#This Row],[Número de Orden]],J:J))/SUMIF(A:A,cocina[[#This Row],[Número de Orden]],K:K)</f>
        <v>0.4050632911392405</v>
      </c>
      <c r="M125" s="1">
        <f>cocina[[#This Row],[Ganancia bruta]]-cocina[[#This Row],[Ganancia neta]]</f>
        <v>20</v>
      </c>
    </row>
    <row r="126" spans="1:13" x14ac:dyDescent="0.25">
      <c r="A126">
        <v>49</v>
      </c>
      <c r="B126">
        <v>8</v>
      </c>
      <c r="C126" s="1" t="s">
        <v>168</v>
      </c>
      <c r="D126" s="1" t="s">
        <v>612</v>
      </c>
      <c r="E126">
        <v>14</v>
      </c>
      <c r="F126">
        <v>24</v>
      </c>
      <c r="G126">
        <v>3</v>
      </c>
      <c r="H126">
        <v>9</v>
      </c>
      <c r="I126" s="1" t="s">
        <v>608</v>
      </c>
      <c r="J126">
        <f>cocina[[#This Row],[Precio Unitario]]*cocina[[#This Row],[Cantidad Ordenada]]-cocina[[#This Row],[Costo Unitario]]*cocina[[#This Row],[Cantidad Ordenada]]</f>
        <v>30</v>
      </c>
      <c r="K126">
        <f>cocina[[#This Row],[Precio Unitario]]*cocina[[#This Row],[Cantidad Ordenada]]</f>
        <v>72</v>
      </c>
      <c r="L126" s="5">
        <f>(SUMIF(A:A,cocina[[#This Row],[Número de Orden]],J:J))/SUMIF(A:A,cocina[[#This Row],[Número de Orden]],K:K)</f>
        <v>0.41397849462365593</v>
      </c>
      <c r="M126" s="1">
        <f>cocina[[#This Row],[Ganancia bruta]]-cocina[[#This Row],[Ganancia neta]]</f>
        <v>42</v>
      </c>
    </row>
    <row r="127" spans="1:13" x14ac:dyDescent="0.25">
      <c r="A127">
        <v>49</v>
      </c>
      <c r="B127">
        <v>8</v>
      </c>
      <c r="C127" s="1" t="s">
        <v>257</v>
      </c>
      <c r="D127" s="1" t="s">
        <v>623</v>
      </c>
      <c r="E127">
        <v>19</v>
      </c>
      <c r="F127">
        <v>32</v>
      </c>
      <c r="G127">
        <v>3</v>
      </c>
      <c r="H127">
        <v>27</v>
      </c>
      <c r="I127" s="1" t="s">
        <v>608</v>
      </c>
      <c r="J127">
        <f>cocina[[#This Row],[Precio Unitario]]*cocina[[#This Row],[Cantidad Ordenada]]-cocina[[#This Row],[Costo Unitario]]*cocina[[#This Row],[Cantidad Ordenada]]</f>
        <v>39</v>
      </c>
      <c r="K127">
        <f>cocina[[#This Row],[Precio Unitario]]*cocina[[#This Row],[Cantidad Ordenada]]</f>
        <v>96</v>
      </c>
      <c r="L127" s="5">
        <f>(SUMIF(A:A,cocina[[#This Row],[Número de Orden]],J:J))/SUMIF(A:A,cocina[[#This Row],[Número de Orden]],K:K)</f>
        <v>0.41397849462365593</v>
      </c>
      <c r="M127" s="1">
        <f>cocina[[#This Row],[Ganancia bruta]]-cocina[[#This Row],[Ganancia neta]]</f>
        <v>57</v>
      </c>
    </row>
    <row r="128" spans="1:13" x14ac:dyDescent="0.25">
      <c r="A128">
        <v>49</v>
      </c>
      <c r="B128">
        <v>8</v>
      </c>
      <c r="C128" s="1" t="s">
        <v>89</v>
      </c>
      <c r="D128" s="1" t="s">
        <v>629</v>
      </c>
      <c r="E128">
        <v>10</v>
      </c>
      <c r="F128">
        <v>18</v>
      </c>
      <c r="G128">
        <v>1</v>
      </c>
      <c r="H128">
        <v>45</v>
      </c>
      <c r="I128" s="1" t="s">
        <v>609</v>
      </c>
      <c r="J128">
        <f>cocina[[#This Row],[Precio Unitario]]*cocina[[#This Row],[Cantidad Ordenada]]-cocina[[#This Row],[Costo Unitario]]*cocina[[#This Row],[Cantidad Ordenada]]</f>
        <v>8</v>
      </c>
      <c r="K128">
        <f>cocina[[#This Row],[Precio Unitario]]*cocina[[#This Row],[Cantidad Ordenada]]</f>
        <v>18</v>
      </c>
      <c r="L128" s="5">
        <f>(SUMIF(A:A,cocina[[#This Row],[Número de Orden]],J:J))/SUMIF(A:A,cocina[[#This Row],[Número de Orden]],K:K)</f>
        <v>0.41397849462365593</v>
      </c>
      <c r="M128" s="1">
        <f>cocina[[#This Row],[Ganancia bruta]]-cocina[[#This Row],[Ganancia neta]]</f>
        <v>10</v>
      </c>
    </row>
    <row r="129" spans="1:13" x14ac:dyDescent="0.25">
      <c r="A129">
        <v>50</v>
      </c>
      <c r="B129">
        <v>19</v>
      </c>
      <c r="C129" s="1" t="s">
        <v>257</v>
      </c>
      <c r="D129" s="1" t="s">
        <v>623</v>
      </c>
      <c r="E129">
        <v>19</v>
      </c>
      <c r="F129">
        <v>32</v>
      </c>
      <c r="G129">
        <v>1</v>
      </c>
      <c r="H129">
        <v>6</v>
      </c>
      <c r="I129" s="1" t="s">
        <v>608</v>
      </c>
      <c r="J129">
        <f>cocina[[#This Row],[Precio Unitario]]*cocina[[#This Row],[Cantidad Ordenada]]-cocina[[#This Row],[Costo Unitario]]*cocina[[#This Row],[Cantidad Ordenada]]</f>
        <v>13</v>
      </c>
      <c r="K129">
        <f>cocina[[#This Row],[Precio Unitario]]*cocina[[#This Row],[Cantidad Ordenada]]</f>
        <v>32</v>
      </c>
      <c r="L129" s="5">
        <f>(SUMIF(A:A,cocina[[#This Row],[Número de Orden]],J:J))/SUMIF(A:A,cocina[[#This Row],[Número de Orden]],K:K)</f>
        <v>0.40789473684210525</v>
      </c>
      <c r="M129" s="1">
        <f>cocina[[#This Row],[Ganancia bruta]]-cocina[[#This Row],[Ganancia neta]]</f>
        <v>19</v>
      </c>
    </row>
    <row r="130" spans="1:13" x14ac:dyDescent="0.25">
      <c r="A130">
        <v>50</v>
      </c>
      <c r="B130">
        <v>19</v>
      </c>
      <c r="C130" s="1" t="s">
        <v>213</v>
      </c>
      <c r="D130" s="1" t="s">
        <v>624</v>
      </c>
      <c r="E130">
        <v>13</v>
      </c>
      <c r="F130">
        <v>22</v>
      </c>
      <c r="G130">
        <v>2</v>
      </c>
      <c r="H130">
        <v>15</v>
      </c>
      <c r="I130" s="1" t="s">
        <v>608</v>
      </c>
      <c r="J130">
        <f>cocina[[#This Row],[Precio Unitario]]*cocina[[#This Row],[Cantidad Ordenada]]-cocina[[#This Row],[Costo Unitario]]*cocina[[#This Row],[Cantidad Ordenada]]</f>
        <v>18</v>
      </c>
      <c r="K130">
        <f>cocina[[#This Row],[Precio Unitario]]*cocina[[#This Row],[Cantidad Ordenada]]</f>
        <v>44</v>
      </c>
      <c r="L130" s="5">
        <f>(SUMIF(A:A,cocina[[#This Row],[Número de Orden]],J:J))/SUMIF(A:A,cocina[[#This Row],[Número de Orden]],K:K)</f>
        <v>0.40789473684210525</v>
      </c>
      <c r="M130" s="1">
        <f>cocina[[#This Row],[Ganancia bruta]]-cocina[[#This Row],[Ganancia neta]]</f>
        <v>26</v>
      </c>
    </row>
    <row r="131" spans="1:13" x14ac:dyDescent="0.25">
      <c r="A131">
        <v>51</v>
      </c>
      <c r="B131">
        <v>12</v>
      </c>
      <c r="C131" s="1" t="s">
        <v>210</v>
      </c>
      <c r="D131" s="1" t="s">
        <v>627</v>
      </c>
      <c r="E131">
        <v>14</v>
      </c>
      <c r="F131">
        <v>23</v>
      </c>
      <c r="G131">
        <v>2</v>
      </c>
      <c r="H131">
        <v>33</v>
      </c>
      <c r="I131" s="1" t="s">
        <v>609</v>
      </c>
      <c r="J131">
        <f>cocina[[#This Row],[Precio Unitario]]*cocina[[#This Row],[Cantidad Ordenada]]-cocina[[#This Row],[Costo Unitario]]*cocina[[#This Row],[Cantidad Ordenada]]</f>
        <v>18</v>
      </c>
      <c r="K131">
        <f>cocina[[#This Row],[Precio Unitario]]*cocina[[#This Row],[Cantidad Ordenada]]</f>
        <v>46</v>
      </c>
      <c r="L131" s="5">
        <f>(SUMIF(A:A,cocina[[#This Row],[Número de Orden]],J:J))/SUMIF(A:A,cocina[[#This Row],[Número de Orden]],K:K)</f>
        <v>0.40444444444444444</v>
      </c>
      <c r="M131" s="1">
        <f>cocina[[#This Row],[Ganancia bruta]]-cocina[[#This Row],[Ganancia neta]]</f>
        <v>28</v>
      </c>
    </row>
    <row r="132" spans="1:13" x14ac:dyDescent="0.25">
      <c r="A132">
        <v>51</v>
      </c>
      <c r="B132">
        <v>12</v>
      </c>
      <c r="C132" s="1" t="s">
        <v>271</v>
      </c>
      <c r="D132" s="1" t="s">
        <v>619</v>
      </c>
      <c r="E132">
        <v>20</v>
      </c>
      <c r="F132">
        <v>33</v>
      </c>
      <c r="G132">
        <v>3</v>
      </c>
      <c r="H132">
        <v>56</v>
      </c>
      <c r="I132" s="1" t="s">
        <v>608</v>
      </c>
      <c r="J132">
        <f>cocina[[#This Row],[Precio Unitario]]*cocina[[#This Row],[Cantidad Ordenada]]-cocina[[#This Row],[Costo Unitario]]*cocina[[#This Row],[Cantidad Ordenada]]</f>
        <v>39</v>
      </c>
      <c r="K132">
        <f>cocina[[#This Row],[Precio Unitario]]*cocina[[#This Row],[Cantidad Ordenada]]</f>
        <v>99</v>
      </c>
      <c r="L132" s="5">
        <f>(SUMIF(A:A,cocina[[#This Row],[Número de Orden]],J:J))/SUMIF(A:A,cocina[[#This Row],[Número de Orden]],K:K)</f>
        <v>0.40444444444444444</v>
      </c>
      <c r="M132" s="1">
        <f>cocina[[#This Row],[Ganancia bruta]]-cocina[[#This Row],[Ganancia neta]]</f>
        <v>60</v>
      </c>
    </row>
    <row r="133" spans="1:13" x14ac:dyDescent="0.25">
      <c r="A133">
        <v>51</v>
      </c>
      <c r="B133">
        <v>12</v>
      </c>
      <c r="C133" s="1" t="s">
        <v>213</v>
      </c>
      <c r="D133" s="1" t="s">
        <v>624</v>
      </c>
      <c r="E133">
        <v>13</v>
      </c>
      <c r="F133">
        <v>22</v>
      </c>
      <c r="G133">
        <v>2</v>
      </c>
      <c r="H133">
        <v>53</v>
      </c>
      <c r="I133" s="1" t="s">
        <v>608</v>
      </c>
      <c r="J133">
        <f>cocina[[#This Row],[Precio Unitario]]*cocina[[#This Row],[Cantidad Ordenada]]-cocina[[#This Row],[Costo Unitario]]*cocina[[#This Row],[Cantidad Ordenada]]</f>
        <v>18</v>
      </c>
      <c r="K133">
        <f>cocina[[#This Row],[Precio Unitario]]*cocina[[#This Row],[Cantidad Ordenada]]</f>
        <v>44</v>
      </c>
      <c r="L133" s="5">
        <f>(SUMIF(A:A,cocina[[#This Row],[Número de Orden]],J:J))/SUMIF(A:A,cocina[[#This Row],[Número de Orden]],K:K)</f>
        <v>0.40444444444444444</v>
      </c>
      <c r="M133" s="1">
        <f>cocina[[#This Row],[Ganancia bruta]]-cocina[[#This Row],[Ganancia neta]]</f>
        <v>26</v>
      </c>
    </row>
    <row r="134" spans="1:13" x14ac:dyDescent="0.25">
      <c r="A134">
        <v>51</v>
      </c>
      <c r="B134">
        <v>12</v>
      </c>
      <c r="C134" s="1" t="s">
        <v>89</v>
      </c>
      <c r="D134" s="1" t="s">
        <v>629</v>
      </c>
      <c r="E134">
        <v>10</v>
      </c>
      <c r="F134">
        <v>18</v>
      </c>
      <c r="G134">
        <v>2</v>
      </c>
      <c r="H134">
        <v>22</v>
      </c>
      <c r="I134" s="1" t="s">
        <v>608</v>
      </c>
      <c r="J134">
        <f>cocina[[#This Row],[Precio Unitario]]*cocina[[#This Row],[Cantidad Ordenada]]-cocina[[#This Row],[Costo Unitario]]*cocina[[#This Row],[Cantidad Ordenada]]</f>
        <v>16</v>
      </c>
      <c r="K134">
        <f>cocina[[#This Row],[Precio Unitario]]*cocina[[#This Row],[Cantidad Ordenada]]</f>
        <v>36</v>
      </c>
      <c r="L134" s="5">
        <f>(SUMIF(A:A,cocina[[#This Row],[Número de Orden]],J:J))/SUMIF(A:A,cocina[[#This Row],[Número de Orden]],K:K)</f>
        <v>0.40444444444444444</v>
      </c>
      <c r="M134" s="1">
        <f>cocina[[#This Row],[Ganancia bruta]]-cocina[[#This Row],[Ganancia neta]]</f>
        <v>20</v>
      </c>
    </row>
    <row r="135" spans="1:13" x14ac:dyDescent="0.25">
      <c r="A135">
        <v>52</v>
      </c>
      <c r="B135">
        <v>7</v>
      </c>
      <c r="C135" s="1" t="s">
        <v>271</v>
      </c>
      <c r="D135" s="1" t="s">
        <v>619</v>
      </c>
      <c r="E135">
        <v>20</v>
      </c>
      <c r="F135">
        <v>33</v>
      </c>
      <c r="G135">
        <v>3</v>
      </c>
      <c r="H135">
        <v>13</v>
      </c>
      <c r="I135" s="1" t="s">
        <v>608</v>
      </c>
      <c r="J135">
        <f>cocina[[#This Row],[Precio Unitario]]*cocina[[#This Row],[Cantidad Ordenada]]-cocina[[#This Row],[Costo Unitario]]*cocina[[#This Row],[Cantidad Ordenada]]</f>
        <v>39</v>
      </c>
      <c r="K135">
        <f>cocina[[#This Row],[Precio Unitario]]*cocina[[#This Row],[Cantidad Ordenada]]</f>
        <v>99</v>
      </c>
      <c r="L135" s="5">
        <f>(SUMIF(A:A,cocina[[#This Row],[Número de Orden]],J:J))/SUMIF(A:A,cocina[[#This Row],[Número de Orden]],K:K)</f>
        <v>0.39923954372623577</v>
      </c>
      <c r="M135" s="1">
        <f>cocina[[#This Row],[Ganancia bruta]]-cocina[[#This Row],[Ganancia neta]]</f>
        <v>60</v>
      </c>
    </row>
    <row r="136" spans="1:13" x14ac:dyDescent="0.25">
      <c r="A136">
        <v>52</v>
      </c>
      <c r="B136">
        <v>7</v>
      </c>
      <c r="C136" s="1" t="s">
        <v>126</v>
      </c>
      <c r="D136" s="1" t="s">
        <v>614</v>
      </c>
      <c r="E136">
        <v>19</v>
      </c>
      <c r="F136">
        <v>31</v>
      </c>
      <c r="G136">
        <v>2</v>
      </c>
      <c r="H136">
        <v>17</v>
      </c>
      <c r="I136" s="1" t="s">
        <v>609</v>
      </c>
      <c r="J136">
        <f>cocina[[#This Row],[Precio Unitario]]*cocina[[#This Row],[Cantidad Ordenada]]-cocina[[#This Row],[Costo Unitario]]*cocina[[#This Row],[Cantidad Ordenada]]</f>
        <v>24</v>
      </c>
      <c r="K136">
        <f>cocina[[#This Row],[Precio Unitario]]*cocina[[#This Row],[Cantidad Ordenada]]</f>
        <v>62</v>
      </c>
      <c r="L136" s="5">
        <f>(SUMIF(A:A,cocina[[#This Row],[Número de Orden]],J:J))/SUMIF(A:A,cocina[[#This Row],[Número de Orden]],K:K)</f>
        <v>0.39923954372623577</v>
      </c>
      <c r="M136" s="1">
        <f>cocina[[#This Row],[Ganancia bruta]]-cocina[[#This Row],[Ganancia neta]]</f>
        <v>38</v>
      </c>
    </row>
    <row r="137" spans="1:13" x14ac:dyDescent="0.25">
      <c r="A137">
        <v>52</v>
      </c>
      <c r="B137">
        <v>7</v>
      </c>
      <c r="C137" s="1" t="s">
        <v>65</v>
      </c>
      <c r="D137" s="1" t="s">
        <v>625</v>
      </c>
      <c r="E137">
        <v>20</v>
      </c>
      <c r="F137">
        <v>34</v>
      </c>
      <c r="G137">
        <v>3</v>
      </c>
      <c r="H137">
        <v>32</v>
      </c>
      <c r="I137" s="1" t="s">
        <v>608</v>
      </c>
      <c r="J137">
        <f>cocina[[#This Row],[Precio Unitario]]*cocina[[#This Row],[Cantidad Ordenada]]-cocina[[#This Row],[Costo Unitario]]*cocina[[#This Row],[Cantidad Ordenada]]</f>
        <v>42</v>
      </c>
      <c r="K137">
        <f>cocina[[#This Row],[Precio Unitario]]*cocina[[#This Row],[Cantidad Ordenada]]</f>
        <v>102</v>
      </c>
      <c r="L137" s="5">
        <f>(SUMIF(A:A,cocina[[#This Row],[Número de Orden]],J:J))/SUMIF(A:A,cocina[[#This Row],[Número de Orden]],K:K)</f>
        <v>0.39923954372623577</v>
      </c>
      <c r="M137" s="1">
        <f>cocina[[#This Row],[Ganancia bruta]]-cocina[[#This Row],[Ganancia neta]]</f>
        <v>60</v>
      </c>
    </row>
    <row r="138" spans="1:13" x14ac:dyDescent="0.25">
      <c r="A138">
        <v>53</v>
      </c>
      <c r="B138">
        <v>16</v>
      </c>
      <c r="C138" s="1" t="s">
        <v>210</v>
      </c>
      <c r="D138" s="1" t="s">
        <v>627</v>
      </c>
      <c r="E138">
        <v>14</v>
      </c>
      <c r="F138">
        <v>23</v>
      </c>
      <c r="G138">
        <v>3</v>
      </c>
      <c r="H138">
        <v>47</v>
      </c>
      <c r="I138" s="1" t="s">
        <v>609</v>
      </c>
      <c r="J138">
        <f>cocina[[#This Row],[Precio Unitario]]*cocina[[#This Row],[Cantidad Ordenada]]-cocina[[#This Row],[Costo Unitario]]*cocina[[#This Row],[Cantidad Ordenada]]</f>
        <v>27</v>
      </c>
      <c r="K138">
        <f>cocina[[#This Row],[Precio Unitario]]*cocina[[#This Row],[Cantidad Ordenada]]</f>
        <v>69</v>
      </c>
      <c r="L138" s="5">
        <f>(SUMIF(A:A,cocina[[#This Row],[Número de Orden]],J:J))/SUMIF(A:A,cocina[[#This Row],[Número de Orden]],K:K)</f>
        <v>0.39325842696629215</v>
      </c>
      <c r="M138" s="1">
        <f>cocina[[#This Row],[Ganancia bruta]]-cocina[[#This Row],[Ganancia neta]]</f>
        <v>42</v>
      </c>
    </row>
    <row r="139" spans="1:13" x14ac:dyDescent="0.25">
      <c r="A139">
        <v>53</v>
      </c>
      <c r="B139">
        <v>16</v>
      </c>
      <c r="C139" s="1" t="s">
        <v>78</v>
      </c>
      <c r="D139" s="1" t="s">
        <v>613</v>
      </c>
      <c r="E139">
        <v>18</v>
      </c>
      <c r="F139">
        <v>30</v>
      </c>
      <c r="G139">
        <v>3</v>
      </c>
      <c r="H139">
        <v>39</v>
      </c>
      <c r="I139" s="1" t="s">
        <v>609</v>
      </c>
      <c r="J139">
        <f>cocina[[#This Row],[Precio Unitario]]*cocina[[#This Row],[Cantidad Ordenada]]-cocina[[#This Row],[Costo Unitario]]*cocina[[#This Row],[Cantidad Ordenada]]</f>
        <v>36</v>
      </c>
      <c r="K139">
        <f>cocina[[#This Row],[Precio Unitario]]*cocina[[#This Row],[Cantidad Ordenada]]</f>
        <v>90</v>
      </c>
      <c r="L139" s="5">
        <f>(SUMIF(A:A,cocina[[#This Row],[Número de Orden]],J:J))/SUMIF(A:A,cocina[[#This Row],[Número de Orden]],K:K)</f>
        <v>0.39325842696629215</v>
      </c>
      <c r="M139" s="1">
        <f>cocina[[#This Row],[Ganancia bruta]]-cocina[[#This Row],[Ganancia neta]]</f>
        <v>54</v>
      </c>
    </row>
    <row r="140" spans="1:13" x14ac:dyDescent="0.25">
      <c r="A140">
        <v>53</v>
      </c>
      <c r="B140">
        <v>16</v>
      </c>
      <c r="C140" s="1" t="s">
        <v>83</v>
      </c>
      <c r="D140" s="1" t="s">
        <v>617</v>
      </c>
      <c r="E140">
        <v>22</v>
      </c>
      <c r="F140">
        <v>36</v>
      </c>
      <c r="G140">
        <v>3</v>
      </c>
      <c r="H140">
        <v>26</v>
      </c>
      <c r="I140" s="1" t="s">
        <v>608</v>
      </c>
      <c r="J140">
        <f>cocina[[#This Row],[Precio Unitario]]*cocina[[#This Row],[Cantidad Ordenada]]-cocina[[#This Row],[Costo Unitario]]*cocina[[#This Row],[Cantidad Ordenada]]</f>
        <v>42</v>
      </c>
      <c r="K140">
        <f>cocina[[#This Row],[Precio Unitario]]*cocina[[#This Row],[Cantidad Ordenada]]</f>
        <v>108</v>
      </c>
      <c r="L140" s="5">
        <f>(SUMIF(A:A,cocina[[#This Row],[Número de Orden]],J:J))/SUMIF(A:A,cocina[[#This Row],[Número de Orden]],K:K)</f>
        <v>0.39325842696629215</v>
      </c>
      <c r="M140" s="1">
        <f>cocina[[#This Row],[Ganancia bruta]]-cocina[[#This Row],[Ganancia neta]]</f>
        <v>66</v>
      </c>
    </row>
    <row r="141" spans="1:13" x14ac:dyDescent="0.25">
      <c r="A141">
        <v>54</v>
      </c>
      <c r="B141">
        <v>6</v>
      </c>
      <c r="C141" s="1" t="s">
        <v>36</v>
      </c>
      <c r="D141" s="1" t="s">
        <v>622</v>
      </c>
      <c r="E141">
        <v>21</v>
      </c>
      <c r="F141">
        <v>35</v>
      </c>
      <c r="G141">
        <v>3</v>
      </c>
      <c r="H141">
        <v>47</v>
      </c>
      <c r="I141" s="1" t="s">
        <v>608</v>
      </c>
      <c r="J141">
        <f>cocina[[#This Row],[Precio Unitario]]*cocina[[#This Row],[Cantidad Ordenada]]-cocina[[#This Row],[Costo Unitario]]*cocina[[#This Row],[Cantidad Ordenada]]</f>
        <v>42</v>
      </c>
      <c r="K141">
        <f>cocina[[#This Row],[Precio Unitario]]*cocina[[#This Row],[Cantidad Ordenada]]</f>
        <v>105</v>
      </c>
      <c r="L141" s="5">
        <f>(SUMIF(A:A,cocina[[#This Row],[Número de Orden]],J:J))/SUMIF(A:A,cocina[[#This Row],[Número de Orden]],K:K)</f>
        <v>0.40106951871657753</v>
      </c>
      <c r="M141" s="1">
        <f>cocina[[#This Row],[Ganancia bruta]]-cocina[[#This Row],[Ganancia neta]]</f>
        <v>63</v>
      </c>
    </row>
    <row r="142" spans="1:13" x14ac:dyDescent="0.25">
      <c r="A142">
        <v>54</v>
      </c>
      <c r="B142">
        <v>6</v>
      </c>
      <c r="C142" s="1" t="s">
        <v>126</v>
      </c>
      <c r="D142" s="1" t="s">
        <v>614</v>
      </c>
      <c r="E142">
        <v>19</v>
      </c>
      <c r="F142">
        <v>31</v>
      </c>
      <c r="G142">
        <v>1</v>
      </c>
      <c r="H142">
        <v>55</v>
      </c>
      <c r="I142" s="1" t="s">
        <v>609</v>
      </c>
      <c r="J142">
        <f>cocina[[#This Row],[Precio Unitario]]*cocina[[#This Row],[Cantidad Ordenada]]-cocina[[#This Row],[Costo Unitario]]*cocina[[#This Row],[Cantidad Ordenada]]</f>
        <v>12</v>
      </c>
      <c r="K142">
        <f>cocina[[#This Row],[Precio Unitario]]*cocina[[#This Row],[Cantidad Ordenada]]</f>
        <v>31</v>
      </c>
      <c r="L142" s="5">
        <f>(SUMIF(A:A,cocina[[#This Row],[Número de Orden]],J:J))/SUMIF(A:A,cocina[[#This Row],[Número de Orden]],K:K)</f>
        <v>0.40106951871657753</v>
      </c>
      <c r="M142" s="1">
        <f>cocina[[#This Row],[Ganancia bruta]]-cocina[[#This Row],[Ganancia neta]]</f>
        <v>19</v>
      </c>
    </row>
    <row r="143" spans="1:13" x14ac:dyDescent="0.25">
      <c r="A143">
        <v>54</v>
      </c>
      <c r="B143">
        <v>6</v>
      </c>
      <c r="C143" s="1" t="s">
        <v>89</v>
      </c>
      <c r="D143" s="1" t="s">
        <v>629</v>
      </c>
      <c r="E143">
        <v>10</v>
      </c>
      <c r="F143">
        <v>18</v>
      </c>
      <c r="G143">
        <v>1</v>
      </c>
      <c r="H143">
        <v>55</v>
      </c>
      <c r="I143" s="1" t="s">
        <v>609</v>
      </c>
      <c r="J143">
        <f>cocina[[#This Row],[Precio Unitario]]*cocina[[#This Row],[Cantidad Ordenada]]-cocina[[#This Row],[Costo Unitario]]*cocina[[#This Row],[Cantidad Ordenada]]</f>
        <v>8</v>
      </c>
      <c r="K143">
        <f>cocina[[#This Row],[Precio Unitario]]*cocina[[#This Row],[Cantidad Ordenada]]</f>
        <v>18</v>
      </c>
      <c r="L143" s="5">
        <f>(SUMIF(A:A,cocina[[#This Row],[Número de Orden]],J:J))/SUMIF(A:A,cocina[[#This Row],[Número de Orden]],K:K)</f>
        <v>0.40106951871657753</v>
      </c>
      <c r="M143" s="1">
        <f>cocina[[#This Row],[Ganancia bruta]]-cocina[[#This Row],[Ganancia neta]]</f>
        <v>10</v>
      </c>
    </row>
    <row r="144" spans="1:13" x14ac:dyDescent="0.25">
      <c r="A144">
        <v>54</v>
      </c>
      <c r="B144">
        <v>6</v>
      </c>
      <c r="C144" s="1" t="s">
        <v>271</v>
      </c>
      <c r="D144" s="1" t="s">
        <v>619</v>
      </c>
      <c r="E144">
        <v>20</v>
      </c>
      <c r="F144">
        <v>33</v>
      </c>
      <c r="G144">
        <v>1</v>
      </c>
      <c r="H144">
        <v>46</v>
      </c>
      <c r="I144" s="1" t="s">
        <v>609</v>
      </c>
      <c r="J144">
        <f>cocina[[#This Row],[Precio Unitario]]*cocina[[#This Row],[Cantidad Ordenada]]-cocina[[#This Row],[Costo Unitario]]*cocina[[#This Row],[Cantidad Ordenada]]</f>
        <v>13</v>
      </c>
      <c r="K144">
        <f>cocina[[#This Row],[Precio Unitario]]*cocina[[#This Row],[Cantidad Ordenada]]</f>
        <v>33</v>
      </c>
      <c r="L144" s="5">
        <f>(SUMIF(A:A,cocina[[#This Row],[Número de Orden]],J:J))/SUMIF(A:A,cocina[[#This Row],[Número de Orden]],K:K)</f>
        <v>0.40106951871657753</v>
      </c>
      <c r="M144" s="1">
        <f>cocina[[#This Row],[Ganancia bruta]]-cocina[[#This Row],[Ganancia neta]]</f>
        <v>20</v>
      </c>
    </row>
    <row r="145" spans="1:13" x14ac:dyDescent="0.25">
      <c r="A145">
        <v>55</v>
      </c>
      <c r="B145">
        <v>20</v>
      </c>
      <c r="C145" s="1" t="s">
        <v>271</v>
      </c>
      <c r="D145" s="1" t="s">
        <v>619</v>
      </c>
      <c r="E145">
        <v>20</v>
      </c>
      <c r="F145">
        <v>33</v>
      </c>
      <c r="G145">
        <v>3</v>
      </c>
      <c r="H145">
        <v>27</v>
      </c>
      <c r="I145" s="1" t="s">
        <v>609</v>
      </c>
      <c r="J145">
        <f>cocina[[#This Row],[Precio Unitario]]*cocina[[#This Row],[Cantidad Ordenada]]-cocina[[#This Row],[Costo Unitario]]*cocina[[#This Row],[Cantidad Ordenada]]</f>
        <v>39</v>
      </c>
      <c r="K145">
        <f>cocina[[#This Row],[Precio Unitario]]*cocina[[#This Row],[Cantidad Ordenada]]</f>
        <v>99</v>
      </c>
      <c r="L145" s="5">
        <f>(SUMIF(A:A,cocina[[#This Row],[Número de Orden]],J:J))/SUMIF(A:A,cocina[[#This Row],[Número de Orden]],K:K)</f>
        <v>0.4</v>
      </c>
      <c r="M145" s="1">
        <f>cocina[[#This Row],[Ganancia bruta]]-cocina[[#This Row],[Ganancia neta]]</f>
        <v>60</v>
      </c>
    </row>
    <row r="146" spans="1:13" x14ac:dyDescent="0.25">
      <c r="A146">
        <v>55</v>
      </c>
      <c r="B146">
        <v>20</v>
      </c>
      <c r="C146" s="1" t="s">
        <v>168</v>
      </c>
      <c r="D146" s="1" t="s">
        <v>612</v>
      </c>
      <c r="E146">
        <v>14</v>
      </c>
      <c r="F146">
        <v>24</v>
      </c>
      <c r="G146">
        <v>1</v>
      </c>
      <c r="H146">
        <v>5</v>
      </c>
      <c r="I146" s="1" t="s">
        <v>608</v>
      </c>
      <c r="J146">
        <f>cocina[[#This Row],[Precio Unitario]]*cocina[[#This Row],[Cantidad Ordenada]]-cocina[[#This Row],[Costo Unitario]]*cocina[[#This Row],[Cantidad Ordenada]]</f>
        <v>10</v>
      </c>
      <c r="K146">
        <f>cocina[[#This Row],[Precio Unitario]]*cocina[[#This Row],[Cantidad Ordenada]]</f>
        <v>24</v>
      </c>
      <c r="L146" s="5">
        <f>(SUMIF(A:A,cocina[[#This Row],[Número de Orden]],J:J))/SUMIF(A:A,cocina[[#This Row],[Número de Orden]],K:K)</f>
        <v>0.4</v>
      </c>
      <c r="M146" s="1">
        <f>cocina[[#This Row],[Ganancia bruta]]-cocina[[#This Row],[Ganancia neta]]</f>
        <v>14</v>
      </c>
    </row>
    <row r="147" spans="1:13" x14ac:dyDescent="0.25">
      <c r="A147">
        <v>55</v>
      </c>
      <c r="B147">
        <v>20</v>
      </c>
      <c r="C147" s="1" t="s">
        <v>83</v>
      </c>
      <c r="D147" s="1" t="s">
        <v>617</v>
      </c>
      <c r="E147">
        <v>22</v>
      </c>
      <c r="F147">
        <v>36</v>
      </c>
      <c r="G147">
        <v>1</v>
      </c>
      <c r="H147">
        <v>51</v>
      </c>
      <c r="I147" s="1" t="s">
        <v>609</v>
      </c>
      <c r="J147">
        <f>cocina[[#This Row],[Precio Unitario]]*cocina[[#This Row],[Cantidad Ordenada]]-cocina[[#This Row],[Costo Unitario]]*cocina[[#This Row],[Cantidad Ordenada]]</f>
        <v>14</v>
      </c>
      <c r="K147">
        <f>cocina[[#This Row],[Precio Unitario]]*cocina[[#This Row],[Cantidad Ordenada]]</f>
        <v>36</v>
      </c>
      <c r="L147" s="5">
        <f>(SUMIF(A:A,cocina[[#This Row],[Número de Orden]],J:J))/SUMIF(A:A,cocina[[#This Row],[Número de Orden]],K:K)</f>
        <v>0.4</v>
      </c>
      <c r="M147" s="1">
        <f>cocina[[#This Row],[Ganancia bruta]]-cocina[[#This Row],[Ganancia neta]]</f>
        <v>22</v>
      </c>
    </row>
    <row r="148" spans="1:13" x14ac:dyDescent="0.25">
      <c r="A148">
        <v>55</v>
      </c>
      <c r="B148">
        <v>20</v>
      </c>
      <c r="C148" s="1" t="s">
        <v>257</v>
      </c>
      <c r="D148" s="1" t="s">
        <v>623</v>
      </c>
      <c r="E148">
        <v>19</v>
      </c>
      <c r="F148">
        <v>32</v>
      </c>
      <c r="G148">
        <v>3</v>
      </c>
      <c r="H148">
        <v>13</v>
      </c>
      <c r="I148" s="1" t="s">
        <v>608</v>
      </c>
      <c r="J148">
        <f>cocina[[#This Row],[Precio Unitario]]*cocina[[#This Row],[Cantidad Ordenada]]-cocina[[#This Row],[Costo Unitario]]*cocina[[#This Row],[Cantidad Ordenada]]</f>
        <v>39</v>
      </c>
      <c r="K148">
        <f>cocina[[#This Row],[Precio Unitario]]*cocina[[#This Row],[Cantidad Ordenada]]</f>
        <v>96</v>
      </c>
      <c r="L148" s="5">
        <f>(SUMIF(A:A,cocina[[#This Row],[Número de Orden]],J:J))/SUMIF(A:A,cocina[[#This Row],[Número de Orden]],K:K)</f>
        <v>0.4</v>
      </c>
      <c r="M148" s="1">
        <f>cocina[[#This Row],[Ganancia bruta]]-cocina[[#This Row],[Ganancia neta]]</f>
        <v>57</v>
      </c>
    </row>
    <row r="149" spans="1:13" x14ac:dyDescent="0.25">
      <c r="A149">
        <v>56</v>
      </c>
      <c r="B149">
        <v>1</v>
      </c>
      <c r="C149" s="1" t="s">
        <v>48</v>
      </c>
      <c r="D149" s="1" t="s">
        <v>618</v>
      </c>
      <c r="E149">
        <v>17</v>
      </c>
      <c r="F149">
        <v>29</v>
      </c>
      <c r="G149">
        <v>1</v>
      </c>
      <c r="H149">
        <v>38</v>
      </c>
      <c r="I149" s="1" t="s">
        <v>608</v>
      </c>
      <c r="J149">
        <f>cocina[[#This Row],[Precio Unitario]]*cocina[[#This Row],[Cantidad Ordenada]]-cocina[[#This Row],[Costo Unitario]]*cocina[[#This Row],[Cantidad Ordenada]]</f>
        <v>12</v>
      </c>
      <c r="K149">
        <f>cocina[[#This Row],[Precio Unitario]]*cocina[[#This Row],[Cantidad Ordenada]]</f>
        <v>29</v>
      </c>
      <c r="L149" s="5">
        <f>(SUMIF(A:A,cocina[[#This Row],[Número de Orden]],J:J))/SUMIF(A:A,cocina[[#This Row],[Número de Orden]],K:K)</f>
        <v>0.41666666666666669</v>
      </c>
      <c r="M149" s="1">
        <f>cocina[[#This Row],[Ganancia bruta]]-cocina[[#This Row],[Ganancia neta]]</f>
        <v>17</v>
      </c>
    </row>
    <row r="150" spans="1:13" x14ac:dyDescent="0.25">
      <c r="A150">
        <v>56</v>
      </c>
      <c r="B150">
        <v>1</v>
      </c>
      <c r="C150" s="1" t="s">
        <v>122</v>
      </c>
      <c r="D150" s="1" t="s">
        <v>621</v>
      </c>
      <c r="E150">
        <v>11</v>
      </c>
      <c r="F150">
        <v>19</v>
      </c>
      <c r="G150">
        <v>1</v>
      </c>
      <c r="H150">
        <v>40</v>
      </c>
      <c r="I150" s="1" t="s">
        <v>609</v>
      </c>
      <c r="J150">
        <f>cocina[[#This Row],[Precio Unitario]]*cocina[[#This Row],[Cantidad Ordenada]]-cocina[[#This Row],[Costo Unitario]]*cocina[[#This Row],[Cantidad Ordenada]]</f>
        <v>8</v>
      </c>
      <c r="K150">
        <f>cocina[[#This Row],[Precio Unitario]]*cocina[[#This Row],[Cantidad Ordenada]]</f>
        <v>19</v>
      </c>
      <c r="L150" s="5">
        <f>(SUMIF(A:A,cocina[[#This Row],[Número de Orden]],J:J))/SUMIF(A:A,cocina[[#This Row],[Número de Orden]],K:K)</f>
        <v>0.41666666666666669</v>
      </c>
      <c r="M150" s="1">
        <f>cocina[[#This Row],[Ganancia bruta]]-cocina[[#This Row],[Ganancia neta]]</f>
        <v>11</v>
      </c>
    </row>
    <row r="151" spans="1:13" x14ac:dyDescent="0.25">
      <c r="A151">
        <v>57</v>
      </c>
      <c r="B151">
        <v>18</v>
      </c>
      <c r="C151" s="1" t="s">
        <v>36</v>
      </c>
      <c r="D151" s="1" t="s">
        <v>622</v>
      </c>
      <c r="E151">
        <v>21</v>
      </c>
      <c r="F151">
        <v>35</v>
      </c>
      <c r="G151">
        <v>1</v>
      </c>
      <c r="H151">
        <v>21</v>
      </c>
      <c r="I151" s="1" t="s">
        <v>609</v>
      </c>
      <c r="J151">
        <f>cocina[[#This Row],[Precio Unitario]]*cocina[[#This Row],[Cantidad Ordenada]]-cocina[[#This Row],[Costo Unitario]]*cocina[[#This Row],[Cantidad Ordenada]]</f>
        <v>14</v>
      </c>
      <c r="K151">
        <f>cocina[[#This Row],[Precio Unitario]]*cocina[[#This Row],[Cantidad Ordenada]]</f>
        <v>35</v>
      </c>
      <c r="L151" s="5">
        <f>(SUMIF(A:A,cocina[[#This Row],[Número de Orden]],J:J))/SUMIF(A:A,cocina[[#This Row],[Número de Orden]],K:K)</f>
        <v>0.39053254437869822</v>
      </c>
      <c r="M151" s="1">
        <f>cocina[[#This Row],[Ganancia bruta]]-cocina[[#This Row],[Ganancia neta]]</f>
        <v>21</v>
      </c>
    </row>
    <row r="152" spans="1:13" x14ac:dyDescent="0.25">
      <c r="A152">
        <v>57</v>
      </c>
      <c r="B152">
        <v>18</v>
      </c>
      <c r="C152" s="1" t="s">
        <v>58</v>
      </c>
      <c r="D152" s="1" t="s">
        <v>616</v>
      </c>
      <c r="E152">
        <v>25</v>
      </c>
      <c r="F152">
        <v>40</v>
      </c>
      <c r="G152">
        <v>1</v>
      </c>
      <c r="H152">
        <v>30</v>
      </c>
      <c r="I152" s="1" t="s">
        <v>609</v>
      </c>
      <c r="J152">
        <f>cocina[[#This Row],[Precio Unitario]]*cocina[[#This Row],[Cantidad Ordenada]]-cocina[[#This Row],[Costo Unitario]]*cocina[[#This Row],[Cantidad Ordenada]]</f>
        <v>15</v>
      </c>
      <c r="K152">
        <f>cocina[[#This Row],[Precio Unitario]]*cocina[[#This Row],[Cantidad Ordenada]]</f>
        <v>40</v>
      </c>
      <c r="L152" s="5">
        <f>(SUMIF(A:A,cocina[[#This Row],[Número de Orden]],J:J))/SUMIF(A:A,cocina[[#This Row],[Número de Orden]],K:K)</f>
        <v>0.39053254437869822</v>
      </c>
      <c r="M152" s="1">
        <f>cocina[[#This Row],[Ganancia bruta]]-cocina[[#This Row],[Ganancia neta]]</f>
        <v>25</v>
      </c>
    </row>
    <row r="153" spans="1:13" x14ac:dyDescent="0.25">
      <c r="A153">
        <v>57</v>
      </c>
      <c r="B153">
        <v>18</v>
      </c>
      <c r="C153" s="1" t="s">
        <v>213</v>
      </c>
      <c r="D153" s="1" t="s">
        <v>624</v>
      </c>
      <c r="E153">
        <v>13</v>
      </c>
      <c r="F153">
        <v>22</v>
      </c>
      <c r="G153">
        <v>1</v>
      </c>
      <c r="H153">
        <v>10</v>
      </c>
      <c r="I153" s="1" t="s">
        <v>608</v>
      </c>
      <c r="J153">
        <f>cocina[[#This Row],[Precio Unitario]]*cocina[[#This Row],[Cantidad Ordenada]]-cocina[[#This Row],[Costo Unitario]]*cocina[[#This Row],[Cantidad Ordenada]]</f>
        <v>9</v>
      </c>
      <c r="K153">
        <f>cocina[[#This Row],[Precio Unitario]]*cocina[[#This Row],[Cantidad Ordenada]]</f>
        <v>22</v>
      </c>
      <c r="L153" s="5">
        <f>(SUMIF(A:A,cocina[[#This Row],[Número de Orden]],J:J))/SUMIF(A:A,cocina[[#This Row],[Número de Orden]],K:K)</f>
        <v>0.39053254437869822</v>
      </c>
      <c r="M153" s="1">
        <f>cocina[[#This Row],[Ganancia bruta]]-cocina[[#This Row],[Ganancia neta]]</f>
        <v>13</v>
      </c>
    </row>
    <row r="154" spans="1:13" x14ac:dyDescent="0.25">
      <c r="A154">
        <v>57</v>
      </c>
      <c r="B154">
        <v>18</v>
      </c>
      <c r="C154" s="1" t="s">
        <v>83</v>
      </c>
      <c r="D154" s="1" t="s">
        <v>617</v>
      </c>
      <c r="E154">
        <v>22</v>
      </c>
      <c r="F154">
        <v>36</v>
      </c>
      <c r="G154">
        <v>2</v>
      </c>
      <c r="H154">
        <v>7</v>
      </c>
      <c r="I154" s="1" t="s">
        <v>609</v>
      </c>
      <c r="J154">
        <f>cocina[[#This Row],[Precio Unitario]]*cocina[[#This Row],[Cantidad Ordenada]]-cocina[[#This Row],[Costo Unitario]]*cocina[[#This Row],[Cantidad Ordenada]]</f>
        <v>28</v>
      </c>
      <c r="K154">
        <f>cocina[[#This Row],[Precio Unitario]]*cocina[[#This Row],[Cantidad Ordenada]]</f>
        <v>72</v>
      </c>
      <c r="L154" s="5">
        <f>(SUMIF(A:A,cocina[[#This Row],[Número de Orden]],J:J))/SUMIF(A:A,cocina[[#This Row],[Número de Orden]],K:K)</f>
        <v>0.39053254437869822</v>
      </c>
      <c r="M154" s="1">
        <f>cocina[[#This Row],[Ganancia bruta]]-cocina[[#This Row],[Ganancia neta]]</f>
        <v>44</v>
      </c>
    </row>
    <row r="155" spans="1:13" x14ac:dyDescent="0.25">
      <c r="A155">
        <v>58</v>
      </c>
      <c r="B155">
        <v>8</v>
      </c>
      <c r="C155" s="1" t="s">
        <v>213</v>
      </c>
      <c r="D155" s="1" t="s">
        <v>624</v>
      </c>
      <c r="E155">
        <v>13</v>
      </c>
      <c r="F155">
        <v>22</v>
      </c>
      <c r="G155">
        <v>1</v>
      </c>
      <c r="H155">
        <v>17</v>
      </c>
      <c r="I155" s="1" t="s">
        <v>609</v>
      </c>
      <c r="J155">
        <f>cocina[[#This Row],[Precio Unitario]]*cocina[[#This Row],[Cantidad Ordenada]]-cocina[[#This Row],[Costo Unitario]]*cocina[[#This Row],[Cantidad Ordenada]]</f>
        <v>9</v>
      </c>
      <c r="K155">
        <f>cocina[[#This Row],[Precio Unitario]]*cocina[[#This Row],[Cantidad Ordenada]]</f>
        <v>22</v>
      </c>
      <c r="L155" s="5">
        <f>(SUMIF(A:A,cocina[[#This Row],[Número de Orden]],J:J))/SUMIF(A:A,cocina[[#This Row],[Número de Orden]],K:K)</f>
        <v>0.40243902439024393</v>
      </c>
      <c r="M155" s="1">
        <f>cocina[[#This Row],[Ganancia bruta]]-cocina[[#This Row],[Ganancia neta]]</f>
        <v>13</v>
      </c>
    </row>
    <row r="156" spans="1:13" x14ac:dyDescent="0.25">
      <c r="A156">
        <v>58</v>
      </c>
      <c r="B156">
        <v>8</v>
      </c>
      <c r="C156" s="1" t="s">
        <v>156</v>
      </c>
      <c r="D156" s="1" t="s">
        <v>626</v>
      </c>
      <c r="E156">
        <v>12</v>
      </c>
      <c r="F156">
        <v>20</v>
      </c>
      <c r="G156">
        <v>3</v>
      </c>
      <c r="H156">
        <v>56</v>
      </c>
      <c r="I156" s="1" t="s">
        <v>609</v>
      </c>
      <c r="J156">
        <f>cocina[[#This Row],[Precio Unitario]]*cocina[[#This Row],[Cantidad Ordenada]]-cocina[[#This Row],[Costo Unitario]]*cocina[[#This Row],[Cantidad Ordenada]]</f>
        <v>24</v>
      </c>
      <c r="K156">
        <f>cocina[[#This Row],[Precio Unitario]]*cocina[[#This Row],[Cantidad Ordenada]]</f>
        <v>60</v>
      </c>
      <c r="L156" s="5">
        <f>(SUMIF(A:A,cocina[[#This Row],[Número de Orden]],J:J))/SUMIF(A:A,cocina[[#This Row],[Número de Orden]],K:K)</f>
        <v>0.40243902439024393</v>
      </c>
      <c r="M156" s="1">
        <f>cocina[[#This Row],[Ganancia bruta]]-cocina[[#This Row],[Ganancia neta]]</f>
        <v>36</v>
      </c>
    </row>
    <row r="157" spans="1:13" x14ac:dyDescent="0.25">
      <c r="A157">
        <v>59</v>
      </c>
      <c r="B157">
        <v>8</v>
      </c>
      <c r="C157" s="1" t="s">
        <v>122</v>
      </c>
      <c r="D157" s="1" t="s">
        <v>621</v>
      </c>
      <c r="E157">
        <v>11</v>
      </c>
      <c r="F157">
        <v>19</v>
      </c>
      <c r="G157">
        <v>2</v>
      </c>
      <c r="H157">
        <v>13</v>
      </c>
      <c r="I157" s="1" t="s">
        <v>608</v>
      </c>
      <c r="J157">
        <f>cocina[[#This Row],[Precio Unitario]]*cocina[[#This Row],[Cantidad Ordenada]]-cocina[[#This Row],[Costo Unitario]]*cocina[[#This Row],[Cantidad Ordenada]]</f>
        <v>16</v>
      </c>
      <c r="K157">
        <f>cocina[[#This Row],[Precio Unitario]]*cocina[[#This Row],[Cantidad Ordenada]]</f>
        <v>38</v>
      </c>
      <c r="L157" s="5">
        <f>(SUMIF(A:A,cocina[[#This Row],[Número de Orden]],J:J))/SUMIF(A:A,cocina[[#This Row],[Número de Orden]],K:K)</f>
        <v>0.40625</v>
      </c>
      <c r="M157" s="1">
        <f>cocina[[#This Row],[Ganancia bruta]]-cocina[[#This Row],[Ganancia neta]]</f>
        <v>22</v>
      </c>
    </row>
    <row r="158" spans="1:13" x14ac:dyDescent="0.25">
      <c r="A158">
        <v>59</v>
      </c>
      <c r="B158">
        <v>8</v>
      </c>
      <c r="C158" s="1" t="s">
        <v>210</v>
      </c>
      <c r="D158" s="1" t="s">
        <v>627</v>
      </c>
      <c r="E158">
        <v>14</v>
      </c>
      <c r="F158">
        <v>23</v>
      </c>
      <c r="G158">
        <v>2</v>
      </c>
      <c r="H158">
        <v>9</v>
      </c>
      <c r="I158" s="1" t="s">
        <v>608</v>
      </c>
      <c r="J158">
        <f>cocina[[#This Row],[Precio Unitario]]*cocina[[#This Row],[Cantidad Ordenada]]-cocina[[#This Row],[Costo Unitario]]*cocina[[#This Row],[Cantidad Ordenada]]</f>
        <v>18</v>
      </c>
      <c r="K158">
        <f>cocina[[#This Row],[Precio Unitario]]*cocina[[#This Row],[Cantidad Ordenada]]</f>
        <v>46</v>
      </c>
      <c r="L158" s="5">
        <f>(SUMIF(A:A,cocina[[#This Row],[Número de Orden]],J:J))/SUMIF(A:A,cocina[[#This Row],[Número de Orden]],K:K)</f>
        <v>0.40625</v>
      </c>
      <c r="M158" s="1">
        <f>cocina[[#This Row],[Ganancia bruta]]-cocina[[#This Row],[Ganancia neta]]</f>
        <v>28</v>
      </c>
    </row>
    <row r="159" spans="1:13" x14ac:dyDescent="0.25">
      <c r="A159">
        <v>59</v>
      </c>
      <c r="B159">
        <v>8</v>
      </c>
      <c r="C159" s="1" t="s">
        <v>89</v>
      </c>
      <c r="D159" s="1" t="s">
        <v>629</v>
      </c>
      <c r="E159">
        <v>10</v>
      </c>
      <c r="F159">
        <v>18</v>
      </c>
      <c r="G159">
        <v>2</v>
      </c>
      <c r="H159">
        <v>13</v>
      </c>
      <c r="I159" s="1" t="s">
        <v>609</v>
      </c>
      <c r="J159">
        <f>cocina[[#This Row],[Precio Unitario]]*cocina[[#This Row],[Cantidad Ordenada]]-cocina[[#This Row],[Costo Unitario]]*cocina[[#This Row],[Cantidad Ordenada]]</f>
        <v>16</v>
      </c>
      <c r="K159">
        <f>cocina[[#This Row],[Precio Unitario]]*cocina[[#This Row],[Cantidad Ordenada]]</f>
        <v>36</v>
      </c>
      <c r="L159" s="5">
        <f>(SUMIF(A:A,cocina[[#This Row],[Número de Orden]],J:J))/SUMIF(A:A,cocina[[#This Row],[Número de Orden]],K:K)</f>
        <v>0.40625</v>
      </c>
      <c r="M159" s="1">
        <f>cocina[[#This Row],[Ganancia bruta]]-cocina[[#This Row],[Ganancia neta]]</f>
        <v>20</v>
      </c>
    </row>
    <row r="160" spans="1:13" x14ac:dyDescent="0.25">
      <c r="A160">
        <v>59</v>
      </c>
      <c r="B160">
        <v>8</v>
      </c>
      <c r="C160" s="1" t="s">
        <v>58</v>
      </c>
      <c r="D160" s="1" t="s">
        <v>616</v>
      </c>
      <c r="E160">
        <v>25</v>
      </c>
      <c r="F160">
        <v>40</v>
      </c>
      <c r="G160">
        <v>1</v>
      </c>
      <c r="H160">
        <v>13</v>
      </c>
      <c r="I160" s="1" t="s">
        <v>609</v>
      </c>
      <c r="J160">
        <f>cocina[[#This Row],[Precio Unitario]]*cocina[[#This Row],[Cantidad Ordenada]]-cocina[[#This Row],[Costo Unitario]]*cocina[[#This Row],[Cantidad Ordenada]]</f>
        <v>15</v>
      </c>
      <c r="K160">
        <f>cocina[[#This Row],[Precio Unitario]]*cocina[[#This Row],[Cantidad Ordenada]]</f>
        <v>40</v>
      </c>
      <c r="L160" s="5">
        <f>(SUMIF(A:A,cocina[[#This Row],[Número de Orden]],J:J))/SUMIF(A:A,cocina[[#This Row],[Número de Orden]],K:K)</f>
        <v>0.40625</v>
      </c>
      <c r="M160" s="1">
        <f>cocina[[#This Row],[Ganancia bruta]]-cocina[[#This Row],[Ganancia neta]]</f>
        <v>25</v>
      </c>
    </row>
    <row r="161" spans="1:13" x14ac:dyDescent="0.25">
      <c r="A161">
        <v>60</v>
      </c>
      <c r="B161">
        <v>6</v>
      </c>
      <c r="C161" s="1" t="s">
        <v>89</v>
      </c>
      <c r="D161" s="1" t="s">
        <v>629</v>
      </c>
      <c r="E161">
        <v>10</v>
      </c>
      <c r="F161">
        <v>18</v>
      </c>
      <c r="G161">
        <v>2</v>
      </c>
      <c r="H161">
        <v>23</v>
      </c>
      <c r="I161" s="1" t="s">
        <v>608</v>
      </c>
      <c r="J161">
        <f>cocina[[#This Row],[Precio Unitario]]*cocina[[#This Row],[Cantidad Ordenada]]-cocina[[#This Row],[Costo Unitario]]*cocina[[#This Row],[Cantidad Ordenada]]</f>
        <v>16</v>
      </c>
      <c r="K161">
        <f>cocina[[#This Row],[Precio Unitario]]*cocina[[#This Row],[Cantidad Ordenada]]</f>
        <v>36</v>
      </c>
      <c r="L161" s="5">
        <f>(SUMIF(A:A,cocina[[#This Row],[Número de Orden]],J:J))/SUMIF(A:A,cocina[[#This Row],[Número de Orden]],K:K)</f>
        <v>0.41176470588235292</v>
      </c>
      <c r="M161" s="1">
        <f>cocina[[#This Row],[Ganancia bruta]]-cocina[[#This Row],[Ganancia neta]]</f>
        <v>20</v>
      </c>
    </row>
    <row r="162" spans="1:13" x14ac:dyDescent="0.25">
      <c r="A162">
        <v>60</v>
      </c>
      <c r="B162">
        <v>6</v>
      </c>
      <c r="C162" s="1" t="s">
        <v>271</v>
      </c>
      <c r="D162" s="1" t="s">
        <v>619</v>
      </c>
      <c r="E162">
        <v>20</v>
      </c>
      <c r="F162">
        <v>33</v>
      </c>
      <c r="G162">
        <v>2</v>
      </c>
      <c r="H162">
        <v>20</v>
      </c>
      <c r="I162" s="1" t="s">
        <v>609</v>
      </c>
      <c r="J162">
        <f>cocina[[#This Row],[Precio Unitario]]*cocina[[#This Row],[Cantidad Ordenada]]-cocina[[#This Row],[Costo Unitario]]*cocina[[#This Row],[Cantidad Ordenada]]</f>
        <v>26</v>
      </c>
      <c r="K162">
        <f>cocina[[#This Row],[Precio Unitario]]*cocina[[#This Row],[Cantidad Ordenada]]</f>
        <v>66</v>
      </c>
      <c r="L162" s="5">
        <f>(SUMIF(A:A,cocina[[#This Row],[Número de Orden]],J:J))/SUMIF(A:A,cocina[[#This Row],[Número de Orden]],K:K)</f>
        <v>0.41176470588235292</v>
      </c>
      <c r="M162" s="1">
        <f>cocina[[#This Row],[Ganancia bruta]]-cocina[[#This Row],[Ganancia neta]]</f>
        <v>40</v>
      </c>
    </row>
    <row r="163" spans="1:13" x14ac:dyDescent="0.25">
      <c r="A163">
        <v>61</v>
      </c>
      <c r="B163">
        <v>10</v>
      </c>
      <c r="C163" s="1" t="s">
        <v>58</v>
      </c>
      <c r="D163" s="1" t="s">
        <v>616</v>
      </c>
      <c r="E163">
        <v>25</v>
      </c>
      <c r="F163">
        <v>40</v>
      </c>
      <c r="G163">
        <v>2</v>
      </c>
      <c r="H163">
        <v>56</v>
      </c>
      <c r="I163" s="1" t="s">
        <v>608</v>
      </c>
      <c r="J163">
        <f>cocina[[#This Row],[Precio Unitario]]*cocina[[#This Row],[Cantidad Ordenada]]-cocina[[#This Row],[Costo Unitario]]*cocina[[#This Row],[Cantidad Ordenada]]</f>
        <v>30</v>
      </c>
      <c r="K163">
        <f>cocina[[#This Row],[Precio Unitario]]*cocina[[#This Row],[Cantidad Ordenada]]</f>
        <v>80</v>
      </c>
      <c r="L163" s="5">
        <f>(SUMIF(A:A,cocina[[#This Row],[Número de Orden]],J:J))/SUMIF(A:A,cocina[[#This Row],[Número de Orden]],K:K)</f>
        <v>0.4049586776859504</v>
      </c>
      <c r="M163" s="1">
        <f>cocina[[#This Row],[Ganancia bruta]]-cocina[[#This Row],[Ganancia neta]]</f>
        <v>50</v>
      </c>
    </row>
    <row r="164" spans="1:13" x14ac:dyDescent="0.25">
      <c r="A164">
        <v>61</v>
      </c>
      <c r="B164">
        <v>10</v>
      </c>
      <c r="C164" s="1" t="s">
        <v>89</v>
      </c>
      <c r="D164" s="1" t="s">
        <v>629</v>
      </c>
      <c r="E164">
        <v>10</v>
      </c>
      <c r="F164">
        <v>18</v>
      </c>
      <c r="G164">
        <v>1</v>
      </c>
      <c r="H164">
        <v>39</v>
      </c>
      <c r="I164" s="1" t="s">
        <v>609</v>
      </c>
      <c r="J164">
        <f>cocina[[#This Row],[Precio Unitario]]*cocina[[#This Row],[Cantidad Ordenada]]-cocina[[#This Row],[Costo Unitario]]*cocina[[#This Row],[Cantidad Ordenada]]</f>
        <v>8</v>
      </c>
      <c r="K164">
        <f>cocina[[#This Row],[Precio Unitario]]*cocina[[#This Row],[Cantidad Ordenada]]</f>
        <v>18</v>
      </c>
      <c r="L164" s="5">
        <f>(SUMIF(A:A,cocina[[#This Row],[Número de Orden]],J:J))/SUMIF(A:A,cocina[[#This Row],[Número de Orden]],K:K)</f>
        <v>0.4049586776859504</v>
      </c>
      <c r="M164" s="1">
        <f>cocina[[#This Row],[Ganancia bruta]]-cocina[[#This Row],[Ganancia neta]]</f>
        <v>10</v>
      </c>
    </row>
    <row r="165" spans="1:13" x14ac:dyDescent="0.25">
      <c r="A165">
        <v>61</v>
      </c>
      <c r="B165">
        <v>10</v>
      </c>
      <c r="C165" s="1" t="s">
        <v>78</v>
      </c>
      <c r="D165" s="1" t="s">
        <v>613</v>
      </c>
      <c r="E165">
        <v>18</v>
      </c>
      <c r="F165">
        <v>30</v>
      </c>
      <c r="G165">
        <v>2</v>
      </c>
      <c r="H165">
        <v>13</v>
      </c>
      <c r="I165" s="1" t="s">
        <v>608</v>
      </c>
      <c r="J165">
        <f>cocina[[#This Row],[Precio Unitario]]*cocina[[#This Row],[Cantidad Ordenada]]-cocina[[#This Row],[Costo Unitario]]*cocina[[#This Row],[Cantidad Ordenada]]</f>
        <v>24</v>
      </c>
      <c r="K165">
        <f>cocina[[#This Row],[Precio Unitario]]*cocina[[#This Row],[Cantidad Ordenada]]</f>
        <v>60</v>
      </c>
      <c r="L165" s="5">
        <f>(SUMIF(A:A,cocina[[#This Row],[Número de Orden]],J:J))/SUMIF(A:A,cocina[[#This Row],[Número de Orden]],K:K)</f>
        <v>0.4049586776859504</v>
      </c>
      <c r="M165" s="1">
        <f>cocina[[#This Row],[Ganancia bruta]]-cocina[[#This Row],[Ganancia neta]]</f>
        <v>36</v>
      </c>
    </row>
    <row r="166" spans="1:13" x14ac:dyDescent="0.25">
      <c r="A166">
        <v>61</v>
      </c>
      <c r="B166">
        <v>10</v>
      </c>
      <c r="C166" s="1" t="s">
        <v>52</v>
      </c>
      <c r="D166" s="1" t="s">
        <v>620</v>
      </c>
      <c r="E166">
        <v>16</v>
      </c>
      <c r="F166">
        <v>28</v>
      </c>
      <c r="G166">
        <v>3</v>
      </c>
      <c r="H166">
        <v>51</v>
      </c>
      <c r="I166" s="1" t="s">
        <v>609</v>
      </c>
      <c r="J166">
        <f>cocina[[#This Row],[Precio Unitario]]*cocina[[#This Row],[Cantidad Ordenada]]-cocina[[#This Row],[Costo Unitario]]*cocina[[#This Row],[Cantidad Ordenada]]</f>
        <v>36</v>
      </c>
      <c r="K166">
        <f>cocina[[#This Row],[Precio Unitario]]*cocina[[#This Row],[Cantidad Ordenada]]</f>
        <v>84</v>
      </c>
      <c r="L166" s="5">
        <f>(SUMIF(A:A,cocina[[#This Row],[Número de Orden]],J:J))/SUMIF(A:A,cocina[[#This Row],[Número de Orden]],K:K)</f>
        <v>0.4049586776859504</v>
      </c>
      <c r="M166" s="1">
        <f>cocina[[#This Row],[Ganancia bruta]]-cocina[[#This Row],[Ganancia neta]]</f>
        <v>48</v>
      </c>
    </row>
    <row r="167" spans="1:13" x14ac:dyDescent="0.25">
      <c r="A167">
        <v>62</v>
      </c>
      <c r="B167">
        <v>2</v>
      </c>
      <c r="C167" s="1" t="s">
        <v>78</v>
      </c>
      <c r="D167" s="1" t="s">
        <v>613</v>
      </c>
      <c r="E167">
        <v>18</v>
      </c>
      <c r="F167">
        <v>30</v>
      </c>
      <c r="G167">
        <v>2</v>
      </c>
      <c r="H167">
        <v>59</v>
      </c>
      <c r="I167" s="1" t="s">
        <v>609</v>
      </c>
      <c r="J167">
        <f>cocina[[#This Row],[Precio Unitario]]*cocina[[#This Row],[Cantidad Ordenada]]-cocina[[#This Row],[Costo Unitario]]*cocina[[#This Row],[Cantidad Ordenada]]</f>
        <v>24</v>
      </c>
      <c r="K167">
        <f>cocina[[#This Row],[Precio Unitario]]*cocina[[#This Row],[Cantidad Ordenada]]</f>
        <v>60</v>
      </c>
      <c r="L167" s="5">
        <f>(SUMIF(A:A,cocina[[#This Row],[Número de Orden]],J:J))/SUMIF(A:A,cocina[[#This Row],[Número de Orden]],K:K)</f>
        <v>0.40540540540540543</v>
      </c>
      <c r="M167" s="1">
        <f>cocina[[#This Row],[Ganancia bruta]]-cocina[[#This Row],[Ganancia neta]]</f>
        <v>36</v>
      </c>
    </row>
    <row r="168" spans="1:13" x14ac:dyDescent="0.25">
      <c r="A168">
        <v>62</v>
      </c>
      <c r="B168">
        <v>2</v>
      </c>
      <c r="C168" s="1" t="s">
        <v>122</v>
      </c>
      <c r="D168" s="1" t="s">
        <v>621</v>
      </c>
      <c r="E168">
        <v>11</v>
      </c>
      <c r="F168">
        <v>19</v>
      </c>
      <c r="G168">
        <v>3</v>
      </c>
      <c r="H168">
        <v>46</v>
      </c>
      <c r="I168" s="1" t="s">
        <v>609</v>
      </c>
      <c r="J168">
        <f>cocina[[#This Row],[Precio Unitario]]*cocina[[#This Row],[Cantidad Ordenada]]-cocina[[#This Row],[Costo Unitario]]*cocina[[#This Row],[Cantidad Ordenada]]</f>
        <v>24</v>
      </c>
      <c r="K168">
        <f>cocina[[#This Row],[Precio Unitario]]*cocina[[#This Row],[Cantidad Ordenada]]</f>
        <v>57</v>
      </c>
      <c r="L168" s="5">
        <f>(SUMIF(A:A,cocina[[#This Row],[Número de Orden]],J:J))/SUMIF(A:A,cocina[[#This Row],[Número de Orden]],K:K)</f>
        <v>0.40540540540540543</v>
      </c>
      <c r="M168" s="1">
        <f>cocina[[#This Row],[Ganancia bruta]]-cocina[[#This Row],[Ganancia neta]]</f>
        <v>33</v>
      </c>
    </row>
    <row r="169" spans="1:13" x14ac:dyDescent="0.25">
      <c r="A169">
        <v>62</v>
      </c>
      <c r="B169">
        <v>2</v>
      </c>
      <c r="C169" s="1" t="s">
        <v>126</v>
      </c>
      <c r="D169" s="1" t="s">
        <v>614</v>
      </c>
      <c r="E169">
        <v>19</v>
      </c>
      <c r="F169">
        <v>31</v>
      </c>
      <c r="G169">
        <v>1</v>
      </c>
      <c r="H169">
        <v>50</v>
      </c>
      <c r="I169" s="1" t="s">
        <v>609</v>
      </c>
      <c r="J169">
        <f>cocina[[#This Row],[Precio Unitario]]*cocina[[#This Row],[Cantidad Ordenada]]-cocina[[#This Row],[Costo Unitario]]*cocina[[#This Row],[Cantidad Ordenada]]</f>
        <v>12</v>
      </c>
      <c r="K169">
        <f>cocina[[#This Row],[Precio Unitario]]*cocina[[#This Row],[Cantidad Ordenada]]</f>
        <v>31</v>
      </c>
      <c r="L169" s="5">
        <f>(SUMIF(A:A,cocina[[#This Row],[Número de Orden]],J:J))/SUMIF(A:A,cocina[[#This Row],[Número de Orden]],K:K)</f>
        <v>0.40540540540540543</v>
      </c>
      <c r="M169" s="1">
        <f>cocina[[#This Row],[Ganancia bruta]]-cocina[[#This Row],[Ganancia neta]]</f>
        <v>19</v>
      </c>
    </row>
    <row r="170" spans="1:13" x14ac:dyDescent="0.25">
      <c r="A170">
        <v>63</v>
      </c>
      <c r="B170">
        <v>17</v>
      </c>
      <c r="C170" s="1" t="s">
        <v>156</v>
      </c>
      <c r="D170" s="1" t="s">
        <v>626</v>
      </c>
      <c r="E170">
        <v>12</v>
      </c>
      <c r="F170">
        <v>20</v>
      </c>
      <c r="G170">
        <v>1</v>
      </c>
      <c r="H170">
        <v>10</v>
      </c>
      <c r="I170" s="1" t="s">
        <v>609</v>
      </c>
      <c r="J170">
        <f>cocina[[#This Row],[Precio Unitario]]*cocina[[#This Row],[Cantidad Ordenada]]-cocina[[#This Row],[Costo Unitario]]*cocina[[#This Row],[Cantidad Ordenada]]</f>
        <v>8</v>
      </c>
      <c r="K170">
        <f>cocina[[#This Row],[Precio Unitario]]*cocina[[#This Row],[Cantidad Ordenada]]</f>
        <v>20</v>
      </c>
      <c r="L170" s="5">
        <f>(SUMIF(A:A,cocina[[#This Row],[Número de Orden]],J:J))/SUMIF(A:A,cocina[[#This Row],[Número de Orden]],K:K)</f>
        <v>0.4</v>
      </c>
      <c r="M170" s="1">
        <f>cocina[[#This Row],[Ganancia bruta]]-cocina[[#This Row],[Ganancia neta]]</f>
        <v>12</v>
      </c>
    </row>
    <row r="171" spans="1:13" x14ac:dyDescent="0.25">
      <c r="A171">
        <v>63</v>
      </c>
      <c r="B171">
        <v>17</v>
      </c>
      <c r="C171" s="1" t="s">
        <v>36</v>
      </c>
      <c r="D171" s="1" t="s">
        <v>622</v>
      </c>
      <c r="E171">
        <v>21</v>
      </c>
      <c r="F171">
        <v>35</v>
      </c>
      <c r="G171">
        <v>1</v>
      </c>
      <c r="H171">
        <v>20</v>
      </c>
      <c r="I171" s="1" t="s">
        <v>608</v>
      </c>
      <c r="J171">
        <f>cocina[[#This Row],[Precio Unitario]]*cocina[[#This Row],[Cantidad Ordenada]]-cocina[[#This Row],[Costo Unitario]]*cocina[[#This Row],[Cantidad Ordenada]]</f>
        <v>14</v>
      </c>
      <c r="K171">
        <f>cocina[[#This Row],[Precio Unitario]]*cocina[[#This Row],[Cantidad Ordenada]]</f>
        <v>35</v>
      </c>
      <c r="L171" s="5">
        <f>(SUMIF(A:A,cocina[[#This Row],[Número de Orden]],J:J))/SUMIF(A:A,cocina[[#This Row],[Número de Orden]],K:K)</f>
        <v>0.4</v>
      </c>
      <c r="M171" s="1">
        <f>cocina[[#This Row],[Ganancia bruta]]-cocina[[#This Row],[Ganancia neta]]</f>
        <v>21</v>
      </c>
    </row>
    <row r="172" spans="1:13" x14ac:dyDescent="0.25">
      <c r="A172">
        <v>64</v>
      </c>
      <c r="B172">
        <v>3</v>
      </c>
      <c r="C172" s="1" t="s">
        <v>156</v>
      </c>
      <c r="D172" s="1" t="s">
        <v>626</v>
      </c>
      <c r="E172">
        <v>12</v>
      </c>
      <c r="F172">
        <v>20</v>
      </c>
      <c r="G172">
        <v>3</v>
      </c>
      <c r="H172">
        <v>25</v>
      </c>
      <c r="I172" s="1" t="s">
        <v>608</v>
      </c>
      <c r="J172">
        <f>cocina[[#This Row],[Precio Unitario]]*cocina[[#This Row],[Cantidad Ordenada]]-cocina[[#This Row],[Costo Unitario]]*cocina[[#This Row],[Cantidad Ordenada]]</f>
        <v>24</v>
      </c>
      <c r="K172">
        <f>cocina[[#This Row],[Precio Unitario]]*cocina[[#This Row],[Cantidad Ordenada]]</f>
        <v>60</v>
      </c>
      <c r="L172" s="5">
        <f>(SUMIF(A:A,cocina[[#This Row],[Número de Orden]],J:J))/SUMIF(A:A,cocina[[#This Row],[Número de Orden]],K:K)</f>
        <v>0.38541666666666669</v>
      </c>
      <c r="M172" s="1">
        <f>cocina[[#This Row],[Ganancia bruta]]-cocina[[#This Row],[Ganancia neta]]</f>
        <v>36</v>
      </c>
    </row>
    <row r="173" spans="1:13" x14ac:dyDescent="0.25">
      <c r="A173">
        <v>64</v>
      </c>
      <c r="B173">
        <v>3</v>
      </c>
      <c r="C173" s="1" t="s">
        <v>58</v>
      </c>
      <c r="D173" s="1" t="s">
        <v>616</v>
      </c>
      <c r="E173">
        <v>25</v>
      </c>
      <c r="F173">
        <v>40</v>
      </c>
      <c r="G173">
        <v>3</v>
      </c>
      <c r="H173">
        <v>47</v>
      </c>
      <c r="I173" s="1" t="s">
        <v>609</v>
      </c>
      <c r="J173">
        <f>cocina[[#This Row],[Precio Unitario]]*cocina[[#This Row],[Cantidad Ordenada]]-cocina[[#This Row],[Costo Unitario]]*cocina[[#This Row],[Cantidad Ordenada]]</f>
        <v>45</v>
      </c>
      <c r="K173">
        <f>cocina[[#This Row],[Precio Unitario]]*cocina[[#This Row],[Cantidad Ordenada]]</f>
        <v>120</v>
      </c>
      <c r="L173" s="5">
        <f>(SUMIF(A:A,cocina[[#This Row],[Número de Orden]],J:J))/SUMIF(A:A,cocina[[#This Row],[Número de Orden]],K:K)</f>
        <v>0.38541666666666669</v>
      </c>
      <c r="M173" s="1">
        <f>cocina[[#This Row],[Ganancia bruta]]-cocina[[#This Row],[Ganancia neta]]</f>
        <v>75</v>
      </c>
    </row>
    <row r="174" spans="1:13" x14ac:dyDescent="0.25">
      <c r="A174">
        <v>64</v>
      </c>
      <c r="B174">
        <v>3</v>
      </c>
      <c r="C174" s="1" t="s">
        <v>83</v>
      </c>
      <c r="D174" s="1" t="s">
        <v>617</v>
      </c>
      <c r="E174">
        <v>22</v>
      </c>
      <c r="F174">
        <v>36</v>
      </c>
      <c r="G174">
        <v>3</v>
      </c>
      <c r="H174">
        <v>10</v>
      </c>
      <c r="I174" s="1" t="s">
        <v>608</v>
      </c>
      <c r="J174">
        <f>cocina[[#This Row],[Precio Unitario]]*cocina[[#This Row],[Cantidad Ordenada]]-cocina[[#This Row],[Costo Unitario]]*cocina[[#This Row],[Cantidad Ordenada]]</f>
        <v>42</v>
      </c>
      <c r="K174">
        <f>cocina[[#This Row],[Precio Unitario]]*cocina[[#This Row],[Cantidad Ordenada]]</f>
        <v>108</v>
      </c>
      <c r="L174" s="5">
        <f>(SUMIF(A:A,cocina[[#This Row],[Número de Orden]],J:J))/SUMIF(A:A,cocina[[#This Row],[Número de Orden]],K:K)</f>
        <v>0.38541666666666669</v>
      </c>
      <c r="M174" s="1">
        <f>cocina[[#This Row],[Ganancia bruta]]-cocina[[#This Row],[Ganancia neta]]</f>
        <v>66</v>
      </c>
    </row>
    <row r="175" spans="1:13" x14ac:dyDescent="0.25">
      <c r="A175">
        <v>65</v>
      </c>
      <c r="B175">
        <v>5</v>
      </c>
      <c r="C175" s="1" t="s">
        <v>52</v>
      </c>
      <c r="D175" s="1" t="s">
        <v>620</v>
      </c>
      <c r="E175">
        <v>16</v>
      </c>
      <c r="F175">
        <v>28</v>
      </c>
      <c r="G175">
        <v>1</v>
      </c>
      <c r="H175">
        <v>32</v>
      </c>
      <c r="I175" s="1" t="s">
        <v>609</v>
      </c>
      <c r="J175">
        <f>cocina[[#This Row],[Precio Unitario]]*cocina[[#This Row],[Cantidad Ordenada]]-cocina[[#This Row],[Costo Unitario]]*cocina[[#This Row],[Cantidad Ordenada]]</f>
        <v>12</v>
      </c>
      <c r="K175">
        <f>cocina[[#This Row],[Precio Unitario]]*cocina[[#This Row],[Cantidad Ordenada]]</f>
        <v>28</v>
      </c>
      <c r="L175" s="5">
        <f>(SUMIF(A:A,cocina[[#This Row],[Número de Orden]],J:J))/SUMIF(A:A,cocina[[#This Row],[Número de Orden]],K:K)</f>
        <v>0.39795918367346939</v>
      </c>
      <c r="M175" s="1">
        <f>cocina[[#This Row],[Ganancia bruta]]-cocina[[#This Row],[Ganancia neta]]</f>
        <v>16</v>
      </c>
    </row>
    <row r="176" spans="1:13" x14ac:dyDescent="0.25">
      <c r="A176">
        <v>65</v>
      </c>
      <c r="B176">
        <v>5</v>
      </c>
      <c r="C176" s="1" t="s">
        <v>126</v>
      </c>
      <c r="D176" s="1" t="s">
        <v>614</v>
      </c>
      <c r="E176">
        <v>19</v>
      </c>
      <c r="F176">
        <v>31</v>
      </c>
      <c r="G176">
        <v>1</v>
      </c>
      <c r="H176">
        <v>55</v>
      </c>
      <c r="I176" s="1" t="s">
        <v>609</v>
      </c>
      <c r="J176">
        <f>cocina[[#This Row],[Precio Unitario]]*cocina[[#This Row],[Cantidad Ordenada]]-cocina[[#This Row],[Costo Unitario]]*cocina[[#This Row],[Cantidad Ordenada]]</f>
        <v>12</v>
      </c>
      <c r="K176">
        <f>cocina[[#This Row],[Precio Unitario]]*cocina[[#This Row],[Cantidad Ordenada]]</f>
        <v>31</v>
      </c>
      <c r="L176" s="5">
        <f>(SUMIF(A:A,cocina[[#This Row],[Número de Orden]],J:J))/SUMIF(A:A,cocina[[#This Row],[Número de Orden]],K:K)</f>
        <v>0.39795918367346939</v>
      </c>
      <c r="M176" s="1">
        <f>cocina[[#This Row],[Ganancia bruta]]-cocina[[#This Row],[Ganancia neta]]</f>
        <v>19</v>
      </c>
    </row>
    <row r="177" spans="1:13" x14ac:dyDescent="0.25">
      <c r="A177">
        <v>65</v>
      </c>
      <c r="B177">
        <v>5</v>
      </c>
      <c r="C177" s="1" t="s">
        <v>122</v>
      </c>
      <c r="D177" s="1" t="s">
        <v>621</v>
      </c>
      <c r="E177">
        <v>11</v>
      </c>
      <c r="F177">
        <v>19</v>
      </c>
      <c r="G177">
        <v>3</v>
      </c>
      <c r="H177">
        <v>51</v>
      </c>
      <c r="I177" s="1" t="s">
        <v>608</v>
      </c>
      <c r="J177">
        <f>cocina[[#This Row],[Precio Unitario]]*cocina[[#This Row],[Cantidad Ordenada]]-cocina[[#This Row],[Costo Unitario]]*cocina[[#This Row],[Cantidad Ordenada]]</f>
        <v>24</v>
      </c>
      <c r="K177">
        <f>cocina[[#This Row],[Precio Unitario]]*cocina[[#This Row],[Cantidad Ordenada]]</f>
        <v>57</v>
      </c>
      <c r="L177" s="5">
        <f>(SUMIF(A:A,cocina[[#This Row],[Número de Orden]],J:J))/SUMIF(A:A,cocina[[#This Row],[Número de Orden]],K:K)</f>
        <v>0.39795918367346939</v>
      </c>
      <c r="M177" s="1">
        <f>cocina[[#This Row],[Ganancia bruta]]-cocina[[#This Row],[Ganancia neta]]</f>
        <v>33</v>
      </c>
    </row>
    <row r="178" spans="1:13" x14ac:dyDescent="0.25">
      <c r="A178">
        <v>65</v>
      </c>
      <c r="B178">
        <v>5</v>
      </c>
      <c r="C178" s="1" t="s">
        <v>58</v>
      </c>
      <c r="D178" s="1" t="s">
        <v>616</v>
      </c>
      <c r="E178">
        <v>25</v>
      </c>
      <c r="F178">
        <v>40</v>
      </c>
      <c r="G178">
        <v>2</v>
      </c>
      <c r="H178">
        <v>17</v>
      </c>
      <c r="I178" s="1" t="s">
        <v>608</v>
      </c>
      <c r="J178">
        <f>cocina[[#This Row],[Precio Unitario]]*cocina[[#This Row],[Cantidad Ordenada]]-cocina[[#This Row],[Costo Unitario]]*cocina[[#This Row],[Cantidad Ordenada]]</f>
        <v>30</v>
      </c>
      <c r="K178">
        <f>cocina[[#This Row],[Precio Unitario]]*cocina[[#This Row],[Cantidad Ordenada]]</f>
        <v>80</v>
      </c>
      <c r="L178" s="5">
        <f>(SUMIF(A:A,cocina[[#This Row],[Número de Orden]],J:J))/SUMIF(A:A,cocina[[#This Row],[Número de Orden]],K:K)</f>
        <v>0.39795918367346939</v>
      </c>
      <c r="M178" s="1">
        <f>cocina[[#This Row],[Ganancia bruta]]-cocina[[#This Row],[Ganancia neta]]</f>
        <v>50</v>
      </c>
    </row>
    <row r="179" spans="1:13" x14ac:dyDescent="0.25">
      <c r="A179">
        <v>66</v>
      </c>
      <c r="B179">
        <v>18</v>
      </c>
      <c r="C179" s="1" t="s">
        <v>83</v>
      </c>
      <c r="D179" s="1" t="s">
        <v>617</v>
      </c>
      <c r="E179">
        <v>22</v>
      </c>
      <c r="F179">
        <v>36</v>
      </c>
      <c r="G179">
        <v>1</v>
      </c>
      <c r="H179">
        <v>29</v>
      </c>
      <c r="I179" s="1" t="s">
        <v>608</v>
      </c>
      <c r="J179">
        <f>cocina[[#This Row],[Precio Unitario]]*cocina[[#This Row],[Cantidad Ordenada]]-cocina[[#This Row],[Costo Unitario]]*cocina[[#This Row],[Cantidad Ordenada]]</f>
        <v>14</v>
      </c>
      <c r="K179">
        <f>cocina[[#This Row],[Precio Unitario]]*cocina[[#This Row],[Cantidad Ordenada]]</f>
        <v>36</v>
      </c>
      <c r="L179" s="5">
        <f>(SUMIF(A:A,cocina[[#This Row],[Número de Orden]],J:J))/SUMIF(A:A,cocina[[#This Row],[Número de Orden]],K:K)</f>
        <v>0.39523809523809522</v>
      </c>
      <c r="M179" s="1">
        <f>cocina[[#This Row],[Ganancia bruta]]-cocina[[#This Row],[Ganancia neta]]</f>
        <v>22</v>
      </c>
    </row>
    <row r="180" spans="1:13" x14ac:dyDescent="0.25">
      <c r="A180">
        <v>66</v>
      </c>
      <c r="B180">
        <v>18</v>
      </c>
      <c r="C180" s="1" t="s">
        <v>58</v>
      </c>
      <c r="D180" s="1" t="s">
        <v>616</v>
      </c>
      <c r="E180">
        <v>25</v>
      </c>
      <c r="F180">
        <v>40</v>
      </c>
      <c r="G180">
        <v>3</v>
      </c>
      <c r="H180">
        <v>30</v>
      </c>
      <c r="I180" s="1" t="s">
        <v>608</v>
      </c>
      <c r="J180">
        <f>cocina[[#This Row],[Precio Unitario]]*cocina[[#This Row],[Cantidad Ordenada]]-cocina[[#This Row],[Costo Unitario]]*cocina[[#This Row],[Cantidad Ordenada]]</f>
        <v>45</v>
      </c>
      <c r="K180">
        <f>cocina[[#This Row],[Precio Unitario]]*cocina[[#This Row],[Cantidad Ordenada]]</f>
        <v>120</v>
      </c>
      <c r="L180" s="5">
        <f>(SUMIF(A:A,cocina[[#This Row],[Número de Orden]],J:J))/SUMIF(A:A,cocina[[#This Row],[Número de Orden]],K:K)</f>
        <v>0.39523809523809522</v>
      </c>
      <c r="M180" s="1">
        <f>cocina[[#This Row],[Ganancia bruta]]-cocina[[#This Row],[Ganancia neta]]</f>
        <v>75</v>
      </c>
    </row>
    <row r="181" spans="1:13" x14ac:dyDescent="0.25">
      <c r="A181">
        <v>66</v>
      </c>
      <c r="B181">
        <v>18</v>
      </c>
      <c r="C181" s="1" t="s">
        <v>89</v>
      </c>
      <c r="D181" s="1" t="s">
        <v>629</v>
      </c>
      <c r="E181">
        <v>10</v>
      </c>
      <c r="F181">
        <v>18</v>
      </c>
      <c r="G181">
        <v>3</v>
      </c>
      <c r="H181">
        <v>55</v>
      </c>
      <c r="I181" s="1" t="s">
        <v>609</v>
      </c>
      <c r="J181">
        <f>cocina[[#This Row],[Precio Unitario]]*cocina[[#This Row],[Cantidad Ordenada]]-cocina[[#This Row],[Costo Unitario]]*cocina[[#This Row],[Cantidad Ordenada]]</f>
        <v>24</v>
      </c>
      <c r="K181">
        <f>cocina[[#This Row],[Precio Unitario]]*cocina[[#This Row],[Cantidad Ordenada]]</f>
        <v>54</v>
      </c>
      <c r="L181" s="5">
        <f>(SUMIF(A:A,cocina[[#This Row],[Número de Orden]],J:J))/SUMIF(A:A,cocina[[#This Row],[Número de Orden]],K:K)</f>
        <v>0.39523809523809522</v>
      </c>
      <c r="M181" s="1">
        <f>cocina[[#This Row],[Ganancia bruta]]-cocina[[#This Row],[Ganancia neta]]</f>
        <v>30</v>
      </c>
    </row>
    <row r="182" spans="1:13" x14ac:dyDescent="0.25">
      <c r="A182">
        <v>67</v>
      </c>
      <c r="B182">
        <v>2</v>
      </c>
      <c r="C182" s="1" t="s">
        <v>58</v>
      </c>
      <c r="D182" s="1" t="s">
        <v>616</v>
      </c>
      <c r="E182">
        <v>25</v>
      </c>
      <c r="F182">
        <v>40</v>
      </c>
      <c r="G182">
        <v>1</v>
      </c>
      <c r="H182">
        <v>22</v>
      </c>
      <c r="I182" s="1" t="s">
        <v>608</v>
      </c>
      <c r="J182">
        <f>cocina[[#This Row],[Precio Unitario]]*cocina[[#This Row],[Cantidad Ordenada]]-cocina[[#This Row],[Costo Unitario]]*cocina[[#This Row],[Cantidad Ordenada]]</f>
        <v>15</v>
      </c>
      <c r="K182">
        <f>cocina[[#This Row],[Precio Unitario]]*cocina[[#This Row],[Cantidad Ordenada]]</f>
        <v>40</v>
      </c>
      <c r="L182" s="5">
        <f>(SUMIF(A:A,cocina[[#This Row],[Número de Orden]],J:J))/SUMIF(A:A,cocina[[#This Row],[Número de Orden]],K:K)</f>
        <v>0.3984375</v>
      </c>
      <c r="M182" s="1">
        <f>cocina[[#This Row],[Ganancia bruta]]-cocina[[#This Row],[Ganancia neta]]</f>
        <v>25</v>
      </c>
    </row>
    <row r="183" spans="1:13" x14ac:dyDescent="0.25">
      <c r="A183">
        <v>67</v>
      </c>
      <c r="B183">
        <v>2</v>
      </c>
      <c r="C183" s="1" t="s">
        <v>83</v>
      </c>
      <c r="D183" s="1" t="s">
        <v>617</v>
      </c>
      <c r="E183">
        <v>22</v>
      </c>
      <c r="F183">
        <v>36</v>
      </c>
      <c r="G183">
        <v>3</v>
      </c>
      <c r="H183">
        <v>59</v>
      </c>
      <c r="I183" s="1" t="s">
        <v>609</v>
      </c>
      <c r="J183">
        <f>cocina[[#This Row],[Precio Unitario]]*cocina[[#This Row],[Cantidad Ordenada]]-cocina[[#This Row],[Costo Unitario]]*cocina[[#This Row],[Cantidad Ordenada]]</f>
        <v>42</v>
      </c>
      <c r="K183">
        <f>cocina[[#This Row],[Precio Unitario]]*cocina[[#This Row],[Cantidad Ordenada]]</f>
        <v>108</v>
      </c>
      <c r="L183" s="5">
        <f>(SUMIF(A:A,cocina[[#This Row],[Número de Orden]],J:J))/SUMIF(A:A,cocina[[#This Row],[Número de Orden]],K:K)</f>
        <v>0.3984375</v>
      </c>
      <c r="M183" s="1">
        <f>cocina[[#This Row],[Ganancia bruta]]-cocina[[#This Row],[Ganancia neta]]</f>
        <v>66</v>
      </c>
    </row>
    <row r="184" spans="1:13" x14ac:dyDescent="0.25">
      <c r="A184">
        <v>67</v>
      </c>
      <c r="B184">
        <v>2</v>
      </c>
      <c r="C184" s="1" t="s">
        <v>165</v>
      </c>
      <c r="D184" s="1" t="s">
        <v>630</v>
      </c>
      <c r="E184">
        <v>15</v>
      </c>
      <c r="F184">
        <v>26</v>
      </c>
      <c r="G184">
        <v>3</v>
      </c>
      <c r="H184">
        <v>15</v>
      </c>
      <c r="I184" s="1" t="s">
        <v>609</v>
      </c>
      <c r="J184">
        <f>cocina[[#This Row],[Precio Unitario]]*cocina[[#This Row],[Cantidad Ordenada]]-cocina[[#This Row],[Costo Unitario]]*cocina[[#This Row],[Cantidad Ordenada]]</f>
        <v>33</v>
      </c>
      <c r="K184">
        <f>cocina[[#This Row],[Precio Unitario]]*cocina[[#This Row],[Cantidad Ordenada]]</f>
        <v>78</v>
      </c>
      <c r="L184" s="5">
        <f>(SUMIF(A:A,cocina[[#This Row],[Número de Orden]],J:J))/SUMIF(A:A,cocina[[#This Row],[Número de Orden]],K:K)</f>
        <v>0.3984375</v>
      </c>
      <c r="M184" s="1">
        <f>cocina[[#This Row],[Ganancia bruta]]-cocina[[#This Row],[Ganancia neta]]</f>
        <v>45</v>
      </c>
    </row>
    <row r="185" spans="1:13" x14ac:dyDescent="0.25">
      <c r="A185">
        <v>67</v>
      </c>
      <c r="B185">
        <v>2</v>
      </c>
      <c r="C185" s="1" t="s">
        <v>78</v>
      </c>
      <c r="D185" s="1" t="s">
        <v>613</v>
      </c>
      <c r="E185">
        <v>18</v>
      </c>
      <c r="F185">
        <v>30</v>
      </c>
      <c r="G185">
        <v>1</v>
      </c>
      <c r="H185">
        <v>35</v>
      </c>
      <c r="I185" s="1" t="s">
        <v>609</v>
      </c>
      <c r="J185">
        <f>cocina[[#This Row],[Precio Unitario]]*cocina[[#This Row],[Cantidad Ordenada]]-cocina[[#This Row],[Costo Unitario]]*cocina[[#This Row],[Cantidad Ordenada]]</f>
        <v>12</v>
      </c>
      <c r="K185">
        <f>cocina[[#This Row],[Precio Unitario]]*cocina[[#This Row],[Cantidad Ordenada]]</f>
        <v>30</v>
      </c>
      <c r="L185" s="5">
        <f>(SUMIF(A:A,cocina[[#This Row],[Número de Orden]],J:J))/SUMIF(A:A,cocina[[#This Row],[Número de Orden]],K:K)</f>
        <v>0.3984375</v>
      </c>
      <c r="M185" s="1">
        <f>cocina[[#This Row],[Ganancia bruta]]-cocina[[#This Row],[Ganancia neta]]</f>
        <v>18</v>
      </c>
    </row>
    <row r="186" spans="1:13" x14ac:dyDescent="0.25">
      <c r="A186">
        <v>68</v>
      </c>
      <c r="B186">
        <v>8</v>
      </c>
      <c r="C186" s="1" t="s">
        <v>210</v>
      </c>
      <c r="D186" s="1" t="s">
        <v>627</v>
      </c>
      <c r="E186">
        <v>14</v>
      </c>
      <c r="F186">
        <v>23</v>
      </c>
      <c r="G186">
        <v>3</v>
      </c>
      <c r="H186">
        <v>43</v>
      </c>
      <c r="I186" s="1" t="s">
        <v>608</v>
      </c>
      <c r="J186">
        <f>cocina[[#This Row],[Precio Unitario]]*cocina[[#This Row],[Cantidad Ordenada]]-cocina[[#This Row],[Costo Unitario]]*cocina[[#This Row],[Cantidad Ordenada]]</f>
        <v>27</v>
      </c>
      <c r="K186">
        <f>cocina[[#This Row],[Precio Unitario]]*cocina[[#This Row],[Cantidad Ordenada]]</f>
        <v>69</v>
      </c>
      <c r="L186" s="5">
        <f>(SUMIF(A:A,cocina[[#This Row],[Número de Orden]],J:J))/SUMIF(A:A,cocina[[#This Row],[Número de Orden]],K:K)</f>
        <v>0.40366972477064222</v>
      </c>
      <c r="M186" s="1">
        <f>cocina[[#This Row],[Ganancia bruta]]-cocina[[#This Row],[Ganancia neta]]</f>
        <v>42</v>
      </c>
    </row>
    <row r="187" spans="1:13" x14ac:dyDescent="0.25">
      <c r="A187">
        <v>68</v>
      </c>
      <c r="B187">
        <v>8</v>
      </c>
      <c r="C187" s="1" t="s">
        <v>52</v>
      </c>
      <c r="D187" s="1" t="s">
        <v>620</v>
      </c>
      <c r="E187">
        <v>16</v>
      </c>
      <c r="F187">
        <v>28</v>
      </c>
      <c r="G187">
        <v>1</v>
      </c>
      <c r="H187">
        <v>19</v>
      </c>
      <c r="I187" s="1" t="s">
        <v>609</v>
      </c>
      <c r="J187">
        <f>cocina[[#This Row],[Precio Unitario]]*cocina[[#This Row],[Cantidad Ordenada]]-cocina[[#This Row],[Costo Unitario]]*cocina[[#This Row],[Cantidad Ordenada]]</f>
        <v>12</v>
      </c>
      <c r="K187">
        <f>cocina[[#This Row],[Precio Unitario]]*cocina[[#This Row],[Cantidad Ordenada]]</f>
        <v>28</v>
      </c>
      <c r="L187" s="5">
        <f>(SUMIF(A:A,cocina[[#This Row],[Número de Orden]],J:J))/SUMIF(A:A,cocina[[#This Row],[Número de Orden]],K:K)</f>
        <v>0.40366972477064222</v>
      </c>
      <c r="M187" s="1">
        <f>cocina[[#This Row],[Ganancia bruta]]-cocina[[#This Row],[Ganancia neta]]</f>
        <v>16</v>
      </c>
    </row>
    <row r="188" spans="1:13" x14ac:dyDescent="0.25">
      <c r="A188">
        <v>68</v>
      </c>
      <c r="B188">
        <v>8</v>
      </c>
      <c r="C188" s="1" t="s">
        <v>257</v>
      </c>
      <c r="D188" s="1" t="s">
        <v>623</v>
      </c>
      <c r="E188">
        <v>19</v>
      </c>
      <c r="F188">
        <v>32</v>
      </c>
      <c r="G188">
        <v>3</v>
      </c>
      <c r="H188">
        <v>57</v>
      </c>
      <c r="I188" s="1" t="s">
        <v>609</v>
      </c>
      <c r="J188">
        <f>cocina[[#This Row],[Precio Unitario]]*cocina[[#This Row],[Cantidad Ordenada]]-cocina[[#This Row],[Costo Unitario]]*cocina[[#This Row],[Cantidad Ordenada]]</f>
        <v>39</v>
      </c>
      <c r="K188">
        <f>cocina[[#This Row],[Precio Unitario]]*cocina[[#This Row],[Cantidad Ordenada]]</f>
        <v>96</v>
      </c>
      <c r="L188" s="5">
        <f>(SUMIF(A:A,cocina[[#This Row],[Número de Orden]],J:J))/SUMIF(A:A,cocina[[#This Row],[Número de Orden]],K:K)</f>
        <v>0.40366972477064222</v>
      </c>
      <c r="M188" s="1">
        <f>cocina[[#This Row],[Ganancia bruta]]-cocina[[#This Row],[Ganancia neta]]</f>
        <v>57</v>
      </c>
    </row>
    <row r="189" spans="1:13" x14ac:dyDescent="0.25">
      <c r="A189">
        <v>68</v>
      </c>
      <c r="B189">
        <v>8</v>
      </c>
      <c r="C189" s="1" t="s">
        <v>132</v>
      </c>
      <c r="D189" s="1" t="s">
        <v>631</v>
      </c>
      <c r="E189">
        <v>15</v>
      </c>
      <c r="F189">
        <v>25</v>
      </c>
      <c r="G189">
        <v>1</v>
      </c>
      <c r="H189">
        <v>26</v>
      </c>
      <c r="I189" s="1" t="s">
        <v>609</v>
      </c>
      <c r="J189">
        <f>cocina[[#This Row],[Precio Unitario]]*cocina[[#This Row],[Cantidad Ordenada]]-cocina[[#This Row],[Costo Unitario]]*cocina[[#This Row],[Cantidad Ordenada]]</f>
        <v>10</v>
      </c>
      <c r="K189">
        <f>cocina[[#This Row],[Precio Unitario]]*cocina[[#This Row],[Cantidad Ordenada]]</f>
        <v>25</v>
      </c>
      <c r="L189" s="5">
        <f>(SUMIF(A:A,cocina[[#This Row],[Número de Orden]],J:J))/SUMIF(A:A,cocina[[#This Row],[Número de Orden]],K:K)</f>
        <v>0.40366972477064222</v>
      </c>
      <c r="M189" s="1">
        <f>cocina[[#This Row],[Ganancia bruta]]-cocina[[#This Row],[Ganancia neta]]</f>
        <v>15</v>
      </c>
    </row>
    <row r="190" spans="1:13" x14ac:dyDescent="0.25">
      <c r="A190">
        <v>69</v>
      </c>
      <c r="B190">
        <v>5</v>
      </c>
      <c r="C190" s="1" t="s">
        <v>80</v>
      </c>
      <c r="D190" s="1" t="s">
        <v>628</v>
      </c>
      <c r="E190">
        <v>13</v>
      </c>
      <c r="F190">
        <v>21</v>
      </c>
      <c r="G190">
        <v>3</v>
      </c>
      <c r="H190">
        <v>20</v>
      </c>
      <c r="I190" s="1" t="s">
        <v>608</v>
      </c>
      <c r="J190">
        <f>cocina[[#This Row],[Precio Unitario]]*cocina[[#This Row],[Cantidad Ordenada]]-cocina[[#This Row],[Costo Unitario]]*cocina[[#This Row],[Cantidad Ordenada]]</f>
        <v>24</v>
      </c>
      <c r="K190">
        <f>cocina[[#This Row],[Precio Unitario]]*cocina[[#This Row],[Cantidad Ordenada]]</f>
        <v>63</v>
      </c>
      <c r="L190" s="5">
        <f>(SUMIF(A:A,cocina[[#This Row],[Número de Orden]],J:J))/SUMIF(A:A,cocina[[#This Row],[Número de Orden]],K:K)</f>
        <v>0.39743589743589741</v>
      </c>
      <c r="M190" s="1">
        <f>cocina[[#This Row],[Ganancia bruta]]-cocina[[#This Row],[Ganancia neta]]</f>
        <v>39</v>
      </c>
    </row>
    <row r="191" spans="1:13" x14ac:dyDescent="0.25">
      <c r="A191">
        <v>69</v>
      </c>
      <c r="B191">
        <v>5</v>
      </c>
      <c r="C191" s="1" t="s">
        <v>168</v>
      </c>
      <c r="D191" s="1" t="s">
        <v>612</v>
      </c>
      <c r="E191">
        <v>14</v>
      </c>
      <c r="F191">
        <v>24</v>
      </c>
      <c r="G191">
        <v>3</v>
      </c>
      <c r="H191">
        <v>48</v>
      </c>
      <c r="I191" s="1" t="s">
        <v>609</v>
      </c>
      <c r="J191">
        <f>cocina[[#This Row],[Precio Unitario]]*cocina[[#This Row],[Cantidad Ordenada]]-cocina[[#This Row],[Costo Unitario]]*cocina[[#This Row],[Cantidad Ordenada]]</f>
        <v>30</v>
      </c>
      <c r="K191">
        <f>cocina[[#This Row],[Precio Unitario]]*cocina[[#This Row],[Cantidad Ordenada]]</f>
        <v>72</v>
      </c>
      <c r="L191" s="5">
        <f>(SUMIF(A:A,cocina[[#This Row],[Número de Orden]],J:J))/SUMIF(A:A,cocina[[#This Row],[Número de Orden]],K:K)</f>
        <v>0.39743589743589741</v>
      </c>
      <c r="M191" s="1">
        <f>cocina[[#This Row],[Ganancia bruta]]-cocina[[#This Row],[Ganancia neta]]</f>
        <v>42</v>
      </c>
    </row>
    <row r="192" spans="1:13" x14ac:dyDescent="0.25">
      <c r="A192">
        <v>69</v>
      </c>
      <c r="B192">
        <v>5</v>
      </c>
      <c r="C192" s="1" t="s">
        <v>271</v>
      </c>
      <c r="D192" s="1" t="s">
        <v>619</v>
      </c>
      <c r="E192">
        <v>20</v>
      </c>
      <c r="F192">
        <v>33</v>
      </c>
      <c r="G192">
        <v>3</v>
      </c>
      <c r="H192">
        <v>24</v>
      </c>
      <c r="I192" s="1" t="s">
        <v>609</v>
      </c>
      <c r="J192">
        <f>cocina[[#This Row],[Precio Unitario]]*cocina[[#This Row],[Cantidad Ordenada]]-cocina[[#This Row],[Costo Unitario]]*cocina[[#This Row],[Cantidad Ordenada]]</f>
        <v>39</v>
      </c>
      <c r="K192">
        <f>cocina[[#This Row],[Precio Unitario]]*cocina[[#This Row],[Cantidad Ordenada]]</f>
        <v>99</v>
      </c>
      <c r="L192" s="5">
        <f>(SUMIF(A:A,cocina[[#This Row],[Número de Orden]],J:J))/SUMIF(A:A,cocina[[#This Row],[Número de Orden]],K:K)</f>
        <v>0.39743589743589741</v>
      </c>
      <c r="M192" s="1">
        <f>cocina[[#This Row],[Ganancia bruta]]-cocina[[#This Row],[Ganancia neta]]</f>
        <v>60</v>
      </c>
    </row>
    <row r="193" spans="1:13" x14ac:dyDescent="0.25">
      <c r="A193">
        <v>70</v>
      </c>
      <c r="B193">
        <v>17</v>
      </c>
      <c r="C193" s="1" t="s">
        <v>132</v>
      </c>
      <c r="D193" s="1" t="s">
        <v>631</v>
      </c>
      <c r="E193">
        <v>15</v>
      </c>
      <c r="F193">
        <v>25</v>
      </c>
      <c r="G193">
        <v>2</v>
      </c>
      <c r="H193">
        <v>19</v>
      </c>
      <c r="I193" s="1" t="s">
        <v>609</v>
      </c>
      <c r="J193">
        <f>cocina[[#This Row],[Precio Unitario]]*cocina[[#This Row],[Cantidad Ordenada]]-cocina[[#This Row],[Costo Unitario]]*cocina[[#This Row],[Cantidad Ordenada]]</f>
        <v>20</v>
      </c>
      <c r="K193">
        <f>cocina[[#This Row],[Precio Unitario]]*cocina[[#This Row],[Cantidad Ordenada]]</f>
        <v>50</v>
      </c>
      <c r="L193" s="5">
        <f>(SUMIF(A:A,cocina[[#This Row],[Número de Orden]],J:J))/SUMIF(A:A,cocina[[#This Row],[Número de Orden]],K:K)</f>
        <v>0.40677966101694918</v>
      </c>
      <c r="M193" s="1">
        <f>cocina[[#This Row],[Ganancia bruta]]-cocina[[#This Row],[Ganancia neta]]</f>
        <v>30</v>
      </c>
    </row>
    <row r="194" spans="1:13" x14ac:dyDescent="0.25">
      <c r="A194">
        <v>70</v>
      </c>
      <c r="B194">
        <v>17</v>
      </c>
      <c r="C194" s="1" t="s">
        <v>65</v>
      </c>
      <c r="D194" s="1" t="s">
        <v>625</v>
      </c>
      <c r="E194">
        <v>20</v>
      </c>
      <c r="F194">
        <v>34</v>
      </c>
      <c r="G194">
        <v>2</v>
      </c>
      <c r="H194">
        <v>21</v>
      </c>
      <c r="I194" s="1" t="s">
        <v>609</v>
      </c>
      <c r="J194">
        <f>cocina[[#This Row],[Precio Unitario]]*cocina[[#This Row],[Cantidad Ordenada]]-cocina[[#This Row],[Costo Unitario]]*cocina[[#This Row],[Cantidad Ordenada]]</f>
        <v>28</v>
      </c>
      <c r="K194">
        <f>cocina[[#This Row],[Precio Unitario]]*cocina[[#This Row],[Cantidad Ordenada]]</f>
        <v>68</v>
      </c>
      <c r="L194" s="5">
        <f>(SUMIF(A:A,cocina[[#This Row],[Número de Orden]],J:J))/SUMIF(A:A,cocina[[#This Row],[Número de Orden]],K:K)</f>
        <v>0.40677966101694918</v>
      </c>
      <c r="M194" s="1">
        <f>cocina[[#This Row],[Ganancia bruta]]-cocina[[#This Row],[Ganancia neta]]</f>
        <v>40</v>
      </c>
    </row>
    <row r="195" spans="1:13" x14ac:dyDescent="0.25">
      <c r="A195">
        <v>71</v>
      </c>
      <c r="B195">
        <v>18</v>
      </c>
      <c r="C195" s="1" t="s">
        <v>78</v>
      </c>
      <c r="D195" s="1" t="s">
        <v>613</v>
      </c>
      <c r="E195">
        <v>18</v>
      </c>
      <c r="F195">
        <v>30</v>
      </c>
      <c r="G195">
        <v>3</v>
      </c>
      <c r="H195">
        <v>20</v>
      </c>
      <c r="I195" s="1" t="s">
        <v>609</v>
      </c>
      <c r="J195">
        <f>cocina[[#This Row],[Precio Unitario]]*cocina[[#This Row],[Cantidad Ordenada]]-cocina[[#This Row],[Costo Unitario]]*cocina[[#This Row],[Cantidad Ordenada]]</f>
        <v>36</v>
      </c>
      <c r="K195">
        <f>cocina[[#This Row],[Precio Unitario]]*cocina[[#This Row],[Cantidad Ordenada]]</f>
        <v>90</v>
      </c>
      <c r="L195" s="5">
        <f>(SUMIF(A:A,cocina[[#This Row],[Número de Orden]],J:J))/SUMIF(A:A,cocina[[#This Row],[Número de Orden]],K:K)</f>
        <v>0.39705882352941174</v>
      </c>
      <c r="M195" s="1">
        <f>cocina[[#This Row],[Ganancia bruta]]-cocina[[#This Row],[Ganancia neta]]</f>
        <v>54</v>
      </c>
    </row>
    <row r="196" spans="1:13" x14ac:dyDescent="0.25">
      <c r="A196">
        <v>71</v>
      </c>
      <c r="B196">
        <v>18</v>
      </c>
      <c r="C196" s="1" t="s">
        <v>210</v>
      </c>
      <c r="D196" s="1" t="s">
        <v>627</v>
      </c>
      <c r="E196">
        <v>14</v>
      </c>
      <c r="F196">
        <v>23</v>
      </c>
      <c r="G196">
        <v>2</v>
      </c>
      <c r="H196">
        <v>29</v>
      </c>
      <c r="I196" s="1" t="s">
        <v>609</v>
      </c>
      <c r="J196">
        <f>cocina[[#This Row],[Precio Unitario]]*cocina[[#This Row],[Cantidad Ordenada]]-cocina[[#This Row],[Costo Unitario]]*cocina[[#This Row],[Cantidad Ordenada]]</f>
        <v>18</v>
      </c>
      <c r="K196">
        <f>cocina[[#This Row],[Precio Unitario]]*cocina[[#This Row],[Cantidad Ordenada]]</f>
        <v>46</v>
      </c>
      <c r="L196" s="5">
        <f>(SUMIF(A:A,cocina[[#This Row],[Número de Orden]],J:J))/SUMIF(A:A,cocina[[#This Row],[Número de Orden]],K:K)</f>
        <v>0.39705882352941174</v>
      </c>
      <c r="M196" s="1">
        <f>cocina[[#This Row],[Ganancia bruta]]-cocina[[#This Row],[Ganancia neta]]</f>
        <v>28</v>
      </c>
    </row>
    <row r="197" spans="1:13" x14ac:dyDescent="0.25">
      <c r="A197">
        <v>72</v>
      </c>
      <c r="B197">
        <v>17</v>
      </c>
      <c r="C197" s="1" t="s">
        <v>80</v>
      </c>
      <c r="D197" s="1" t="s">
        <v>628</v>
      </c>
      <c r="E197">
        <v>13</v>
      </c>
      <c r="F197">
        <v>21</v>
      </c>
      <c r="G197">
        <v>1</v>
      </c>
      <c r="H197">
        <v>17</v>
      </c>
      <c r="I197" s="1" t="s">
        <v>609</v>
      </c>
      <c r="J197">
        <f>cocina[[#This Row],[Precio Unitario]]*cocina[[#This Row],[Cantidad Ordenada]]-cocina[[#This Row],[Costo Unitario]]*cocina[[#This Row],[Cantidad Ordenada]]</f>
        <v>8</v>
      </c>
      <c r="K197">
        <f>cocina[[#This Row],[Precio Unitario]]*cocina[[#This Row],[Cantidad Ordenada]]</f>
        <v>21</v>
      </c>
      <c r="L197" s="5">
        <f>(SUMIF(A:A,cocina[[#This Row],[Número de Orden]],J:J))/SUMIF(A:A,cocina[[#This Row],[Número de Orden]],K:K)</f>
        <v>0.42666666666666669</v>
      </c>
      <c r="M197" s="1">
        <f>cocina[[#This Row],[Ganancia bruta]]-cocina[[#This Row],[Ganancia neta]]</f>
        <v>13</v>
      </c>
    </row>
    <row r="198" spans="1:13" x14ac:dyDescent="0.25">
      <c r="A198">
        <v>72</v>
      </c>
      <c r="B198">
        <v>17</v>
      </c>
      <c r="C198" s="1" t="s">
        <v>89</v>
      </c>
      <c r="D198" s="1" t="s">
        <v>629</v>
      </c>
      <c r="E198">
        <v>10</v>
      </c>
      <c r="F198">
        <v>18</v>
      </c>
      <c r="G198">
        <v>3</v>
      </c>
      <c r="H198">
        <v>37</v>
      </c>
      <c r="I198" s="1" t="s">
        <v>609</v>
      </c>
      <c r="J198">
        <f>cocina[[#This Row],[Precio Unitario]]*cocina[[#This Row],[Cantidad Ordenada]]-cocina[[#This Row],[Costo Unitario]]*cocina[[#This Row],[Cantidad Ordenada]]</f>
        <v>24</v>
      </c>
      <c r="K198">
        <f>cocina[[#This Row],[Precio Unitario]]*cocina[[#This Row],[Cantidad Ordenada]]</f>
        <v>54</v>
      </c>
      <c r="L198" s="5">
        <f>(SUMIF(A:A,cocina[[#This Row],[Número de Orden]],J:J))/SUMIF(A:A,cocina[[#This Row],[Número de Orden]],K:K)</f>
        <v>0.42666666666666669</v>
      </c>
      <c r="M198" s="1">
        <f>cocina[[#This Row],[Ganancia bruta]]-cocina[[#This Row],[Ganancia neta]]</f>
        <v>30</v>
      </c>
    </row>
    <row r="199" spans="1:13" x14ac:dyDescent="0.25">
      <c r="A199">
        <v>73</v>
      </c>
      <c r="B199">
        <v>1</v>
      </c>
      <c r="C199" s="1" t="s">
        <v>116</v>
      </c>
      <c r="D199" s="1" t="s">
        <v>615</v>
      </c>
      <c r="E199">
        <v>16</v>
      </c>
      <c r="F199">
        <v>27</v>
      </c>
      <c r="G199">
        <v>3</v>
      </c>
      <c r="H199">
        <v>20</v>
      </c>
      <c r="I199" s="1" t="s">
        <v>608</v>
      </c>
      <c r="J199">
        <f>cocina[[#This Row],[Precio Unitario]]*cocina[[#This Row],[Cantidad Ordenada]]-cocina[[#This Row],[Costo Unitario]]*cocina[[#This Row],[Cantidad Ordenada]]</f>
        <v>33</v>
      </c>
      <c r="K199">
        <f>cocina[[#This Row],[Precio Unitario]]*cocina[[#This Row],[Cantidad Ordenada]]</f>
        <v>81</v>
      </c>
      <c r="L199" s="5">
        <f>(SUMIF(A:A,cocina[[#This Row],[Número de Orden]],J:J))/SUMIF(A:A,cocina[[#This Row],[Número de Orden]],K:K)</f>
        <v>0.40740740740740738</v>
      </c>
      <c r="M199" s="1">
        <f>cocina[[#This Row],[Ganancia bruta]]-cocina[[#This Row],[Ganancia neta]]</f>
        <v>48</v>
      </c>
    </row>
    <row r="200" spans="1:13" x14ac:dyDescent="0.25">
      <c r="A200">
        <v>74</v>
      </c>
      <c r="B200">
        <v>19</v>
      </c>
      <c r="C200" s="1" t="s">
        <v>165</v>
      </c>
      <c r="D200" s="1" t="s">
        <v>630</v>
      </c>
      <c r="E200">
        <v>15</v>
      </c>
      <c r="F200">
        <v>26</v>
      </c>
      <c r="G200">
        <v>2</v>
      </c>
      <c r="H200">
        <v>39</v>
      </c>
      <c r="I200" s="1" t="s">
        <v>609</v>
      </c>
      <c r="J200">
        <f>cocina[[#This Row],[Precio Unitario]]*cocina[[#This Row],[Cantidad Ordenada]]-cocina[[#This Row],[Costo Unitario]]*cocina[[#This Row],[Cantidad Ordenada]]</f>
        <v>22</v>
      </c>
      <c r="K200">
        <f>cocina[[#This Row],[Precio Unitario]]*cocina[[#This Row],[Cantidad Ordenada]]</f>
        <v>52</v>
      </c>
      <c r="L200" s="5">
        <f>(SUMIF(A:A,cocina[[#This Row],[Número de Orden]],J:J))/SUMIF(A:A,cocina[[#This Row],[Número de Orden]],K:K)</f>
        <v>0.41284403669724773</v>
      </c>
      <c r="M200" s="1">
        <f>cocina[[#This Row],[Ganancia bruta]]-cocina[[#This Row],[Ganancia neta]]</f>
        <v>30</v>
      </c>
    </row>
    <row r="201" spans="1:13" x14ac:dyDescent="0.25">
      <c r="A201">
        <v>74</v>
      </c>
      <c r="B201">
        <v>19</v>
      </c>
      <c r="C201" s="1" t="s">
        <v>65</v>
      </c>
      <c r="D201" s="1" t="s">
        <v>625</v>
      </c>
      <c r="E201">
        <v>20</v>
      </c>
      <c r="F201">
        <v>34</v>
      </c>
      <c r="G201">
        <v>3</v>
      </c>
      <c r="H201">
        <v>37</v>
      </c>
      <c r="I201" s="1" t="s">
        <v>608</v>
      </c>
      <c r="J201">
        <f>cocina[[#This Row],[Precio Unitario]]*cocina[[#This Row],[Cantidad Ordenada]]-cocina[[#This Row],[Costo Unitario]]*cocina[[#This Row],[Cantidad Ordenada]]</f>
        <v>42</v>
      </c>
      <c r="K201">
        <f>cocina[[#This Row],[Precio Unitario]]*cocina[[#This Row],[Cantidad Ordenada]]</f>
        <v>102</v>
      </c>
      <c r="L201" s="5">
        <f>(SUMIF(A:A,cocina[[#This Row],[Número de Orden]],J:J))/SUMIF(A:A,cocina[[#This Row],[Número de Orden]],K:K)</f>
        <v>0.41284403669724773</v>
      </c>
      <c r="M201" s="1">
        <f>cocina[[#This Row],[Ganancia bruta]]-cocina[[#This Row],[Ganancia neta]]</f>
        <v>60</v>
      </c>
    </row>
    <row r="202" spans="1:13" x14ac:dyDescent="0.25">
      <c r="A202">
        <v>74</v>
      </c>
      <c r="B202">
        <v>19</v>
      </c>
      <c r="C202" s="1" t="s">
        <v>257</v>
      </c>
      <c r="D202" s="1" t="s">
        <v>623</v>
      </c>
      <c r="E202">
        <v>19</v>
      </c>
      <c r="F202">
        <v>32</v>
      </c>
      <c r="G202">
        <v>2</v>
      </c>
      <c r="H202">
        <v>24</v>
      </c>
      <c r="I202" s="1" t="s">
        <v>609</v>
      </c>
      <c r="J202">
        <f>cocina[[#This Row],[Precio Unitario]]*cocina[[#This Row],[Cantidad Ordenada]]-cocina[[#This Row],[Costo Unitario]]*cocina[[#This Row],[Cantidad Ordenada]]</f>
        <v>26</v>
      </c>
      <c r="K202">
        <f>cocina[[#This Row],[Precio Unitario]]*cocina[[#This Row],[Cantidad Ordenada]]</f>
        <v>64</v>
      </c>
      <c r="L202" s="5">
        <f>(SUMIF(A:A,cocina[[#This Row],[Número de Orden]],J:J))/SUMIF(A:A,cocina[[#This Row],[Número de Orden]],K:K)</f>
        <v>0.41284403669724773</v>
      </c>
      <c r="M202" s="1">
        <f>cocina[[#This Row],[Ganancia bruta]]-cocina[[#This Row],[Ganancia neta]]</f>
        <v>38</v>
      </c>
    </row>
    <row r="203" spans="1:13" x14ac:dyDescent="0.25">
      <c r="A203">
        <v>75</v>
      </c>
      <c r="B203">
        <v>19</v>
      </c>
      <c r="C203" s="1" t="s">
        <v>58</v>
      </c>
      <c r="D203" s="1" t="s">
        <v>616</v>
      </c>
      <c r="E203">
        <v>25</v>
      </c>
      <c r="F203">
        <v>40</v>
      </c>
      <c r="G203">
        <v>1</v>
      </c>
      <c r="H203">
        <v>35</v>
      </c>
      <c r="I203" s="1" t="s">
        <v>608</v>
      </c>
      <c r="J203">
        <f>cocina[[#This Row],[Precio Unitario]]*cocina[[#This Row],[Cantidad Ordenada]]-cocina[[#This Row],[Costo Unitario]]*cocina[[#This Row],[Cantidad Ordenada]]</f>
        <v>15</v>
      </c>
      <c r="K203">
        <f>cocina[[#This Row],[Precio Unitario]]*cocina[[#This Row],[Cantidad Ordenada]]</f>
        <v>40</v>
      </c>
      <c r="L203" s="5">
        <f>(SUMIF(A:A,cocina[[#This Row],[Número de Orden]],J:J))/SUMIF(A:A,cocina[[#This Row],[Número de Orden]],K:K)</f>
        <v>0.38532110091743121</v>
      </c>
      <c r="M203" s="1">
        <f>cocina[[#This Row],[Ganancia bruta]]-cocina[[#This Row],[Ganancia neta]]</f>
        <v>25</v>
      </c>
    </row>
    <row r="204" spans="1:13" x14ac:dyDescent="0.25">
      <c r="A204">
        <v>75</v>
      </c>
      <c r="B204">
        <v>19</v>
      </c>
      <c r="C204" s="1" t="s">
        <v>210</v>
      </c>
      <c r="D204" s="1" t="s">
        <v>627</v>
      </c>
      <c r="E204">
        <v>14</v>
      </c>
      <c r="F204">
        <v>23</v>
      </c>
      <c r="G204">
        <v>3</v>
      </c>
      <c r="H204">
        <v>16</v>
      </c>
      <c r="I204" s="1" t="s">
        <v>609</v>
      </c>
      <c r="J204">
        <f>cocina[[#This Row],[Precio Unitario]]*cocina[[#This Row],[Cantidad Ordenada]]-cocina[[#This Row],[Costo Unitario]]*cocina[[#This Row],[Cantidad Ordenada]]</f>
        <v>27</v>
      </c>
      <c r="K204">
        <f>cocina[[#This Row],[Precio Unitario]]*cocina[[#This Row],[Cantidad Ordenada]]</f>
        <v>69</v>
      </c>
      <c r="L204" s="5">
        <f>(SUMIF(A:A,cocina[[#This Row],[Número de Orden]],J:J))/SUMIF(A:A,cocina[[#This Row],[Número de Orden]],K:K)</f>
        <v>0.38532110091743121</v>
      </c>
      <c r="M204" s="1">
        <f>cocina[[#This Row],[Ganancia bruta]]-cocina[[#This Row],[Ganancia neta]]</f>
        <v>42</v>
      </c>
    </row>
    <row r="205" spans="1:13" x14ac:dyDescent="0.25">
      <c r="A205">
        <v>76</v>
      </c>
      <c r="B205">
        <v>17</v>
      </c>
      <c r="C205" s="1" t="s">
        <v>78</v>
      </c>
      <c r="D205" s="1" t="s">
        <v>613</v>
      </c>
      <c r="E205">
        <v>18</v>
      </c>
      <c r="F205">
        <v>30</v>
      </c>
      <c r="G205">
        <v>3</v>
      </c>
      <c r="H205">
        <v>13</v>
      </c>
      <c r="I205" s="1" t="s">
        <v>609</v>
      </c>
      <c r="J205">
        <f>cocina[[#This Row],[Precio Unitario]]*cocina[[#This Row],[Cantidad Ordenada]]-cocina[[#This Row],[Costo Unitario]]*cocina[[#This Row],[Cantidad Ordenada]]</f>
        <v>36</v>
      </c>
      <c r="K205">
        <f>cocina[[#This Row],[Precio Unitario]]*cocina[[#This Row],[Cantidad Ordenada]]</f>
        <v>90</v>
      </c>
      <c r="L205" s="5">
        <f>(SUMIF(A:A,cocina[[#This Row],[Número de Orden]],J:J))/SUMIF(A:A,cocina[[#This Row],[Número de Orden]],K:K)</f>
        <v>0.41139240506329117</v>
      </c>
      <c r="M205" s="1">
        <f>cocina[[#This Row],[Ganancia bruta]]-cocina[[#This Row],[Ganancia neta]]</f>
        <v>54</v>
      </c>
    </row>
    <row r="206" spans="1:13" x14ac:dyDescent="0.25">
      <c r="A206">
        <v>76</v>
      </c>
      <c r="B206">
        <v>17</v>
      </c>
      <c r="C206" s="1" t="s">
        <v>89</v>
      </c>
      <c r="D206" s="1" t="s">
        <v>629</v>
      </c>
      <c r="E206">
        <v>10</v>
      </c>
      <c r="F206">
        <v>18</v>
      </c>
      <c r="G206">
        <v>1</v>
      </c>
      <c r="H206">
        <v>34</v>
      </c>
      <c r="I206" s="1" t="s">
        <v>609</v>
      </c>
      <c r="J206">
        <f>cocina[[#This Row],[Precio Unitario]]*cocina[[#This Row],[Cantidad Ordenada]]-cocina[[#This Row],[Costo Unitario]]*cocina[[#This Row],[Cantidad Ordenada]]</f>
        <v>8</v>
      </c>
      <c r="K206">
        <f>cocina[[#This Row],[Precio Unitario]]*cocina[[#This Row],[Cantidad Ordenada]]</f>
        <v>18</v>
      </c>
      <c r="L206" s="5">
        <f>(SUMIF(A:A,cocina[[#This Row],[Número de Orden]],J:J))/SUMIF(A:A,cocina[[#This Row],[Número de Orden]],K:K)</f>
        <v>0.41139240506329117</v>
      </c>
      <c r="M206" s="1">
        <f>cocina[[#This Row],[Ganancia bruta]]-cocina[[#This Row],[Ganancia neta]]</f>
        <v>10</v>
      </c>
    </row>
    <row r="207" spans="1:13" x14ac:dyDescent="0.25">
      <c r="A207">
        <v>76</v>
      </c>
      <c r="B207">
        <v>17</v>
      </c>
      <c r="C207" s="1" t="s">
        <v>168</v>
      </c>
      <c r="D207" s="1" t="s">
        <v>612</v>
      </c>
      <c r="E207">
        <v>14</v>
      </c>
      <c r="F207">
        <v>24</v>
      </c>
      <c r="G207">
        <v>1</v>
      </c>
      <c r="H207">
        <v>20</v>
      </c>
      <c r="I207" s="1" t="s">
        <v>608</v>
      </c>
      <c r="J207">
        <f>cocina[[#This Row],[Precio Unitario]]*cocina[[#This Row],[Cantidad Ordenada]]-cocina[[#This Row],[Costo Unitario]]*cocina[[#This Row],[Cantidad Ordenada]]</f>
        <v>10</v>
      </c>
      <c r="K207">
        <f>cocina[[#This Row],[Precio Unitario]]*cocina[[#This Row],[Cantidad Ordenada]]</f>
        <v>24</v>
      </c>
      <c r="L207" s="5">
        <f>(SUMIF(A:A,cocina[[#This Row],[Número de Orden]],J:J))/SUMIF(A:A,cocina[[#This Row],[Número de Orden]],K:K)</f>
        <v>0.41139240506329117</v>
      </c>
      <c r="M207" s="1">
        <f>cocina[[#This Row],[Ganancia bruta]]-cocina[[#This Row],[Ganancia neta]]</f>
        <v>14</v>
      </c>
    </row>
    <row r="208" spans="1:13" x14ac:dyDescent="0.25">
      <c r="A208">
        <v>76</v>
      </c>
      <c r="B208">
        <v>17</v>
      </c>
      <c r="C208" s="1" t="s">
        <v>165</v>
      </c>
      <c r="D208" s="1" t="s">
        <v>630</v>
      </c>
      <c r="E208">
        <v>15</v>
      </c>
      <c r="F208">
        <v>26</v>
      </c>
      <c r="G208">
        <v>1</v>
      </c>
      <c r="H208">
        <v>30</v>
      </c>
      <c r="I208" s="1" t="s">
        <v>608</v>
      </c>
      <c r="J208">
        <f>cocina[[#This Row],[Precio Unitario]]*cocina[[#This Row],[Cantidad Ordenada]]-cocina[[#This Row],[Costo Unitario]]*cocina[[#This Row],[Cantidad Ordenada]]</f>
        <v>11</v>
      </c>
      <c r="K208">
        <f>cocina[[#This Row],[Precio Unitario]]*cocina[[#This Row],[Cantidad Ordenada]]</f>
        <v>26</v>
      </c>
      <c r="L208" s="5">
        <f>(SUMIF(A:A,cocina[[#This Row],[Número de Orden]],J:J))/SUMIF(A:A,cocina[[#This Row],[Número de Orden]],K:K)</f>
        <v>0.41139240506329117</v>
      </c>
      <c r="M208" s="1">
        <f>cocina[[#This Row],[Ganancia bruta]]-cocina[[#This Row],[Ganancia neta]]</f>
        <v>15</v>
      </c>
    </row>
    <row r="209" spans="1:13" x14ac:dyDescent="0.25">
      <c r="A209">
        <v>77</v>
      </c>
      <c r="B209">
        <v>3</v>
      </c>
      <c r="C209" s="1" t="s">
        <v>89</v>
      </c>
      <c r="D209" s="1" t="s">
        <v>629</v>
      </c>
      <c r="E209">
        <v>10</v>
      </c>
      <c r="F209">
        <v>18</v>
      </c>
      <c r="G209">
        <v>1</v>
      </c>
      <c r="H209">
        <v>34</v>
      </c>
      <c r="I209" s="1" t="s">
        <v>609</v>
      </c>
      <c r="J209">
        <f>cocina[[#This Row],[Precio Unitario]]*cocina[[#This Row],[Cantidad Ordenada]]-cocina[[#This Row],[Costo Unitario]]*cocina[[#This Row],[Cantidad Ordenada]]</f>
        <v>8</v>
      </c>
      <c r="K209">
        <f>cocina[[#This Row],[Precio Unitario]]*cocina[[#This Row],[Cantidad Ordenada]]</f>
        <v>18</v>
      </c>
      <c r="L209" s="5">
        <f>(SUMIF(A:A,cocina[[#This Row],[Número de Orden]],J:J))/SUMIF(A:A,cocina[[#This Row],[Número de Orden]],K:K)</f>
        <v>0.41414141414141414</v>
      </c>
      <c r="M209" s="1">
        <f>cocina[[#This Row],[Ganancia bruta]]-cocina[[#This Row],[Ganancia neta]]</f>
        <v>10</v>
      </c>
    </row>
    <row r="210" spans="1:13" x14ac:dyDescent="0.25">
      <c r="A210">
        <v>77</v>
      </c>
      <c r="B210">
        <v>3</v>
      </c>
      <c r="C210" s="1" t="s">
        <v>168</v>
      </c>
      <c r="D210" s="1" t="s">
        <v>612</v>
      </c>
      <c r="E210">
        <v>14</v>
      </c>
      <c r="F210">
        <v>24</v>
      </c>
      <c r="G210">
        <v>2</v>
      </c>
      <c r="H210">
        <v>55</v>
      </c>
      <c r="I210" s="1" t="s">
        <v>608</v>
      </c>
      <c r="J210">
        <f>cocina[[#This Row],[Precio Unitario]]*cocina[[#This Row],[Cantidad Ordenada]]-cocina[[#This Row],[Costo Unitario]]*cocina[[#This Row],[Cantidad Ordenada]]</f>
        <v>20</v>
      </c>
      <c r="K210">
        <f>cocina[[#This Row],[Precio Unitario]]*cocina[[#This Row],[Cantidad Ordenada]]</f>
        <v>48</v>
      </c>
      <c r="L210" s="5">
        <f>(SUMIF(A:A,cocina[[#This Row],[Número de Orden]],J:J))/SUMIF(A:A,cocina[[#This Row],[Número de Orden]],K:K)</f>
        <v>0.41414141414141414</v>
      </c>
      <c r="M210" s="1">
        <f>cocina[[#This Row],[Ganancia bruta]]-cocina[[#This Row],[Ganancia neta]]</f>
        <v>28</v>
      </c>
    </row>
    <row r="211" spans="1:13" x14ac:dyDescent="0.25">
      <c r="A211">
        <v>77</v>
      </c>
      <c r="B211">
        <v>3</v>
      </c>
      <c r="C211" s="1" t="s">
        <v>271</v>
      </c>
      <c r="D211" s="1" t="s">
        <v>619</v>
      </c>
      <c r="E211">
        <v>20</v>
      </c>
      <c r="F211">
        <v>33</v>
      </c>
      <c r="G211">
        <v>1</v>
      </c>
      <c r="H211">
        <v>8</v>
      </c>
      <c r="I211" s="1" t="s">
        <v>609</v>
      </c>
      <c r="J211">
        <f>cocina[[#This Row],[Precio Unitario]]*cocina[[#This Row],[Cantidad Ordenada]]-cocina[[#This Row],[Costo Unitario]]*cocina[[#This Row],[Cantidad Ordenada]]</f>
        <v>13</v>
      </c>
      <c r="K211">
        <f>cocina[[#This Row],[Precio Unitario]]*cocina[[#This Row],[Cantidad Ordenada]]</f>
        <v>33</v>
      </c>
      <c r="L211" s="5">
        <f>(SUMIF(A:A,cocina[[#This Row],[Número de Orden]],J:J))/SUMIF(A:A,cocina[[#This Row],[Número de Orden]],K:K)</f>
        <v>0.41414141414141414</v>
      </c>
      <c r="M211" s="1">
        <f>cocina[[#This Row],[Ganancia bruta]]-cocina[[#This Row],[Ganancia neta]]</f>
        <v>20</v>
      </c>
    </row>
    <row r="212" spans="1:13" x14ac:dyDescent="0.25">
      <c r="A212">
        <v>78</v>
      </c>
      <c r="B212">
        <v>7</v>
      </c>
      <c r="C212" s="1" t="s">
        <v>122</v>
      </c>
      <c r="D212" s="1" t="s">
        <v>621</v>
      </c>
      <c r="E212">
        <v>11</v>
      </c>
      <c r="F212">
        <v>19</v>
      </c>
      <c r="G212">
        <v>3</v>
      </c>
      <c r="H212">
        <v>54</v>
      </c>
      <c r="I212" s="1" t="s">
        <v>609</v>
      </c>
      <c r="J212">
        <f>cocina[[#This Row],[Precio Unitario]]*cocina[[#This Row],[Cantidad Ordenada]]-cocina[[#This Row],[Costo Unitario]]*cocina[[#This Row],[Cantidad Ordenada]]</f>
        <v>24</v>
      </c>
      <c r="K212">
        <f>cocina[[#This Row],[Precio Unitario]]*cocina[[#This Row],[Cantidad Ordenada]]</f>
        <v>57</v>
      </c>
      <c r="L212" s="5">
        <f>(SUMIF(A:A,cocina[[#This Row],[Número de Orden]],J:J))/SUMIF(A:A,cocina[[#This Row],[Número de Orden]],K:K)</f>
        <v>0.42105263157894735</v>
      </c>
      <c r="M212" s="1">
        <f>cocina[[#This Row],[Ganancia bruta]]-cocina[[#This Row],[Ganancia neta]]</f>
        <v>33</v>
      </c>
    </row>
    <row r="213" spans="1:13" x14ac:dyDescent="0.25">
      <c r="A213">
        <v>79</v>
      </c>
      <c r="B213">
        <v>16</v>
      </c>
      <c r="C213" s="1" t="s">
        <v>48</v>
      </c>
      <c r="D213" s="1" t="s">
        <v>618</v>
      </c>
      <c r="E213">
        <v>17</v>
      </c>
      <c r="F213">
        <v>29</v>
      </c>
      <c r="G213">
        <v>3</v>
      </c>
      <c r="H213">
        <v>14</v>
      </c>
      <c r="I213" s="1" t="s">
        <v>608</v>
      </c>
      <c r="J213">
        <f>cocina[[#This Row],[Precio Unitario]]*cocina[[#This Row],[Cantidad Ordenada]]-cocina[[#This Row],[Costo Unitario]]*cocina[[#This Row],[Cantidad Ordenada]]</f>
        <v>36</v>
      </c>
      <c r="K213">
        <f>cocina[[#This Row],[Precio Unitario]]*cocina[[#This Row],[Cantidad Ordenada]]</f>
        <v>87</v>
      </c>
      <c r="L213" s="5">
        <f>(SUMIF(A:A,cocina[[#This Row],[Número de Orden]],J:J))/SUMIF(A:A,cocina[[#This Row],[Número de Orden]],K:K)</f>
        <v>0.39805825242718446</v>
      </c>
      <c r="M213" s="1">
        <f>cocina[[#This Row],[Ganancia bruta]]-cocina[[#This Row],[Ganancia neta]]</f>
        <v>51</v>
      </c>
    </row>
    <row r="214" spans="1:13" x14ac:dyDescent="0.25">
      <c r="A214">
        <v>79</v>
      </c>
      <c r="B214">
        <v>16</v>
      </c>
      <c r="C214" s="1" t="s">
        <v>271</v>
      </c>
      <c r="D214" s="1" t="s">
        <v>619</v>
      </c>
      <c r="E214">
        <v>20</v>
      </c>
      <c r="F214">
        <v>33</v>
      </c>
      <c r="G214">
        <v>3</v>
      </c>
      <c r="H214">
        <v>14</v>
      </c>
      <c r="I214" s="1" t="s">
        <v>609</v>
      </c>
      <c r="J214">
        <f>cocina[[#This Row],[Precio Unitario]]*cocina[[#This Row],[Cantidad Ordenada]]-cocina[[#This Row],[Costo Unitario]]*cocina[[#This Row],[Cantidad Ordenada]]</f>
        <v>39</v>
      </c>
      <c r="K214">
        <f>cocina[[#This Row],[Precio Unitario]]*cocina[[#This Row],[Cantidad Ordenada]]</f>
        <v>99</v>
      </c>
      <c r="L214" s="5">
        <f>(SUMIF(A:A,cocina[[#This Row],[Número de Orden]],J:J))/SUMIF(A:A,cocina[[#This Row],[Número de Orden]],K:K)</f>
        <v>0.39805825242718446</v>
      </c>
      <c r="M214" s="1">
        <f>cocina[[#This Row],[Ganancia bruta]]-cocina[[#This Row],[Ganancia neta]]</f>
        <v>60</v>
      </c>
    </row>
    <row r="215" spans="1:13" x14ac:dyDescent="0.25">
      <c r="A215">
        <v>79</v>
      </c>
      <c r="B215">
        <v>16</v>
      </c>
      <c r="C215" s="1" t="s">
        <v>156</v>
      </c>
      <c r="D215" s="1" t="s">
        <v>626</v>
      </c>
      <c r="E215">
        <v>12</v>
      </c>
      <c r="F215">
        <v>20</v>
      </c>
      <c r="G215">
        <v>3</v>
      </c>
      <c r="H215">
        <v>25</v>
      </c>
      <c r="I215" s="1" t="s">
        <v>608</v>
      </c>
      <c r="J215">
        <f>cocina[[#This Row],[Precio Unitario]]*cocina[[#This Row],[Cantidad Ordenada]]-cocina[[#This Row],[Costo Unitario]]*cocina[[#This Row],[Cantidad Ordenada]]</f>
        <v>24</v>
      </c>
      <c r="K215">
        <f>cocina[[#This Row],[Precio Unitario]]*cocina[[#This Row],[Cantidad Ordenada]]</f>
        <v>60</v>
      </c>
      <c r="L215" s="5">
        <f>(SUMIF(A:A,cocina[[#This Row],[Número de Orden]],J:J))/SUMIF(A:A,cocina[[#This Row],[Número de Orden]],K:K)</f>
        <v>0.39805825242718446</v>
      </c>
      <c r="M215" s="1">
        <f>cocina[[#This Row],[Ganancia bruta]]-cocina[[#This Row],[Ganancia neta]]</f>
        <v>36</v>
      </c>
    </row>
    <row r="216" spans="1:13" x14ac:dyDescent="0.25">
      <c r="A216">
        <v>79</v>
      </c>
      <c r="B216">
        <v>16</v>
      </c>
      <c r="C216" s="1" t="s">
        <v>80</v>
      </c>
      <c r="D216" s="1" t="s">
        <v>628</v>
      </c>
      <c r="E216">
        <v>13</v>
      </c>
      <c r="F216">
        <v>21</v>
      </c>
      <c r="G216">
        <v>3</v>
      </c>
      <c r="H216">
        <v>43</v>
      </c>
      <c r="I216" s="1" t="s">
        <v>608</v>
      </c>
      <c r="J216">
        <f>cocina[[#This Row],[Precio Unitario]]*cocina[[#This Row],[Cantidad Ordenada]]-cocina[[#This Row],[Costo Unitario]]*cocina[[#This Row],[Cantidad Ordenada]]</f>
        <v>24</v>
      </c>
      <c r="K216">
        <f>cocina[[#This Row],[Precio Unitario]]*cocina[[#This Row],[Cantidad Ordenada]]</f>
        <v>63</v>
      </c>
      <c r="L216" s="5">
        <f>(SUMIF(A:A,cocina[[#This Row],[Número de Orden]],J:J))/SUMIF(A:A,cocina[[#This Row],[Número de Orden]],K:K)</f>
        <v>0.39805825242718446</v>
      </c>
      <c r="M216" s="1">
        <f>cocina[[#This Row],[Ganancia bruta]]-cocina[[#This Row],[Ganancia neta]]</f>
        <v>39</v>
      </c>
    </row>
    <row r="217" spans="1:13" x14ac:dyDescent="0.25">
      <c r="A217">
        <v>80</v>
      </c>
      <c r="B217">
        <v>18</v>
      </c>
      <c r="C217" s="1" t="s">
        <v>213</v>
      </c>
      <c r="D217" s="1" t="s">
        <v>624</v>
      </c>
      <c r="E217">
        <v>13</v>
      </c>
      <c r="F217">
        <v>22</v>
      </c>
      <c r="G217">
        <v>2</v>
      </c>
      <c r="H217">
        <v>5</v>
      </c>
      <c r="I217" s="1" t="s">
        <v>608</v>
      </c>
      <c r="J217">
        <f>cocina[[#This Row],[Precio Unitario]]*cocina[[#This Row],[Cantidad Ordenada]]-cocina[[#This Row],[Costo Unitario]]*cocina[[#This Row],[Cantidad Ordenada]]</f>
        <v>18</v>
      </c>
      <c r="K217">
        <f>cocina[[#This Row],[Precio Unitario]]*cocina[[#This Row],[Cantidad Ordenada]]</f>
        <v>44</v>
      </c>
      <c r="L217" s="5">
        <f>(SUMIF(A:A,cocina[[#This Row],[Número de Orden]],J:J))/SUMIF(A:A,cocina[[#This Row],[Número de Orden]],K:K)</f>
        <v>0.41322314049586778</v>
      </c>
      <c r="M217" s="1">
        <f>cocina[[#This Row],[Ganancia bruta]]-cocina[[#This Row],[Ganancia neta]]</f>
        <v>26</v>
      </c>
    </row>
    <row r="218" spans="1:13" x14ac:dyDescent="0.25">
      <c r="A218">
        <v>80</v>
      </c>
      <c r="B218">
        <v>18</v>
      </c>
      <c r="C218" s="1" t="s">
        <v>48</v>
      </c>
      <c r="D218" s="1" t="s">
        <v>618</v>
      </c>
      <c r="E218">
        <v>17</v>
      </c>
      <c r="F218">
        <v>29</v>
      </c>
      <c r="G218">
        <v>1</v>
      </c>
      <c r="H218">
        <v>34</v>
      </c>
      <c r="I218" s="1" t="s">
        <v>609</v>
      </c>
      <c r="J218">
        <f>cocina[[#This Row],[Precio Unitario]]*cocina[[#This Row],[Cantidad Ordenada]]-cocina[[#This Row],[Costo Unitario]]*cocina[[#This Row],[Cantidad Ordenada]]</f>
        <v>12</v>
      </c>
      <c r="K218">
        <f>cocina[[#This Row],[Precio Unitario]]*cocina[[#This Row],[Cantidad Ordenada]]</f>
        <v>29</v>
      </c>
      <c r="L218" s="5">
        <f>(SUMIF(A:A,cocina[[#This Row],[Número de Orden]],J:J))/SUMIF(A:A,cocina[[#This Row],[Número de Orden]],K:K)</f>
        <v>0.41322314049586778</v>
      </c>
      <c r="M218" s="1">
        <f>cocina[[#This Row],[Ganancia bruta]]-cocina[[#This Row],[Ganancia neta]]</f>
        <v>17</v>
      </c>
    </row>
    <row r="219" spans="1:13" x14ac:dyDescent="0.25">
      <c r="A219">
        <v>80</v>
      </c>
      <c r="B219">
        <v>18</v>
      </c>
      <c r="C219" s="1" t="s">
        <v>168</v>
      </c>
      <c r="D219" s="1" t="s">
        <v>612</v>
      </c>
      <c r="E219">
        <v>14</v>
      </c>
      <c r="F219">
        <v>24</v>
      </c>
      <c r="G219">
        <v>2</v>
      </c>
      <c r="H219">
        <v>28</v>
      </c>
      <c r="I219" s="1" t="s">
        <v>608</v>
      </c>
      <c r="J219">
        <f>cocina[[#This Row],[Precio Unitario]]*cocina[[#This Row],[Cantidad Ordenada]]-cocina[[#This Row],[Costo Unitario]]*cocina[[#This Row],[Cantidad Ordenada]]</f>
        <v>20</v>
      </c>
      <c r="K219">
        <f>cocina[[#This Row],[Precio Unitario]]*cocina[[#This Row],[Cantidad Ordenada]]</f>
        <v>48</v>
      </c>
      <c r="L219" s="5">
        <f>(SUMIF(A:A,cocina[[#This Row],[Número de Orden]],J:J))/SUMIF(A:A,cocina[[#This Row],[Número de Orden]],K:K)</f>
        <v>0.41322314049586778</v>
      </c>
      <c r="M219" s="1">
        <f>cocina[[#This Row],[Ganancia bruta]]-cocina[[#This Row],[Ganancia neta]]</f>
        <v>28</v>
      </c>
    </row>
    <row r="220" spans="1:13" x14ac:dyDescent="0.25">
      <c r="A220">
        <v>81</v>
      </c>
      <c r="B220">
        <v>17</v>
      </c>
      <c r="C220" s="1" t="s">
        <v>126</v>
      </c>
      <c r="D220" s="1" t="s">
        <v>614</v>
      </c>
      <c r="E220">
        <v>19</v>
      </c>
      <c r="F220">
        <v>31</v>
      </c>
      <c r="G220">
        <v>2</v>
      </c>
      <c r="H220">
        <v>59</v>
      </c>
      <c r="I220" s="1" t="s">
        <v>609</v>
      </c>
      <c r="J220">
        <f>cocina[[#This Row],[Precio Unitario]]*cocina[[#This Row],[Cantidad Ordenada]]-cocina[[#This Row],[Costo Unitario]]*cocina[[#This Row],[Cantidad Ordenada]]</f>
        <v>24</v>
      </c>
      <c r="K220">
        <f>cocina[[#This Row],[Precio Unitario]]*cocina[[#This Row],[Cantidad Ordenada]]</f>
        <v>62</v>
      </c>
      <c r="L220" s="5">
        <f>(SUMIF(A:A,cocina[[#This Row],[Número de Orden]],J:J))/SUMIF(A:A,cocina[[#This Row],[Número de Orden]],K:K)</f>
        <v>0.38709677419354838</v>
      </c>
      <c r="M220" s="1">
        <f>cocina[[#This Row],[Ganancia bruta]]-cocina[[#This Row],[Ganancia neta]]</f>
        <v>38</v>
      </c>
    </row>
    <row r="221" spans="1:13" x14ac:dyDescent="0.25">
      <c r="A221">
        <v>82</v>
      </c>
      <c r="B221">
        <v>16</v>
      </c>
      <c r="C221" s="1" t="s">
        <v>132</v>
      </c>
      <c r="D221" s="1" t="s">
        <v>631</v>
      </c>
      <c r="E221">
        <v>15</v>
      </c>
      <c r="F221">
        <v>25</v>
      </c>
      <c r="G221">
        <v>2</v>
      </c>
      <c r="H221">
        <v>11</v>
      </c>
      <c r="I221" s="1" t="s">
        <v>609</v>
      </c>
      <c r="J221">
        <f>cocina[[#This Row],[Precio Unitario]]*cocina[[#This Row],[Cantidad Ordenada]]-cocina[[#This Row],[Costo Unitario]]*cocina[[#This Row],[Cantidad Ordenada]]</f>
        <v>20</v>
      </c>
      <c r="K221">
        <f>cocina[[#This Row],[Precio Unitario]]*cocina[[#This Row],[Cantidad Ordenada]]</f>
        <v>50</v>
      </c>
      <c r="L221" s="5">
        <f>(SUMIF(A:A,cocina[[#This Row],[Número de Orden]],J:J))/SUMIF(A:A,cocina[[#This Row],[Número de Orden]],K:K)</f>
        <v>0.4</v>
      </c>
      <c r="M221" s="1">
        <f>cocina[[#This Row],[Ganancia bruta]]-cocina[[#This Row],[Ganancia neta]]</f>
        <v>30</v>
      </c>
    </row>
    <row r="222" spans="1:13" x14ac:dyDescent="0.25">
      <c r="A222">
        <v>82</v>
      </c>
      <c r="B222">
        <v>16</v>
      </c>
      <c r="C222" s="1" t="s">
        <v>78</v>
      </c>
      <c r="D222" s="1" t="s">
        <v>613</v>
      </c>
      <c r="E222">
        <v>18</v>
      </c>
      <c r="F222">
        <v>30</v>
      </c>
      <c r="G222">
        <v>1</v>
      </c>
      <c r="H222">
        <v>8</v>
      </c>
      <c r="I222" s="1" t="s">
        <v>609</v>
      </c>
      <c r="J222">
        <f>cocina[[#This Row],[Precio Unitario]]*cocina[[#This Row],[Cantidad Ordenada]]-cocina[[#This Row],[Costo Unitario]]*cocina[[#This Row],[Cantidad Ordenada]]</f>
        <v>12</v>
      </c>
      <c r="K222">
        <f>cocina[[#This Row],[Precio Unitario]]*cocina[[#This Row],[Cantidad Ordenada]]</f>
        <v>30</v>
      </c>
      <c r="L222" s="5">
        <f>(SUMIF(A:A,cocina[[#This Row],[Número de Orden]],J:J))/SUMIF(A:A,cocina[[#This Row],[Número de Orden]],K:K)</f>
        <v>0.4</v>
      </c>
      <c r="M222" s="1">
        <f>cocina[[#This Row],[Ganancia bruta]]-cocina[[#This Row],[Ganancia neta]]</f>
        <v>18</v>
      </c>
    </row>
    <row r="223" spans="1:13" x14ac:dyDescent="0.25">
      <c r="A223">
        <v>83</v>
      </c>
      <c r="B223">
        <v>15</v>
      </c>
      <c r="C223" s="1" t="s">
        <v>116</v>
      </c>
      <c r="D223" s="1" t="s">
        <v>615</v>
      </c>
      <c r="E223">
        <v>16</v>
      </c>
      <c r="F223">
        <v>27</v>
      </c>
      <c r="G223">
        <v>2</v>
      </c>
      <c r="H223">
        <v>14</v>
      </c>
      <c r="I223" s="1" t="s">
        <v>608</v>
      </c>
      <c r="J223">
        <f>cocina[[#This Row],[Precio Unitario]]*cocina[[#This Row],[Cantidad Ordenada]]-cocina[[#This Row],[Costo Unitario]]*cocina[[#This Row],[Cantidad Ordenada]]</f>
        <v>22</v>
      </c>
      <c r="K223">
        <f>cocina[[#This Row],[Precio Unitario]]*cocina[[#This Row],[Cantidad Ordenada]]</f>
        <v>54</v>
      </c>
      <c r="L223" s="5">
        <f>(SUMIF(A:A,cocina[[#This Row],[Número de Orden]],J:J))/SUMIF(A:A,cocina[[#This Row],[Número de Orden]],K:K)</f>
        <v>0.40588235294117647</v>
      </c>
      <c r="M223" s="1">
        <f>cocina[[#This Row],[Ganancia bruta]]-cocina[[#This Row],[Ganancia neta]]</f>
        <v>32</v>
      </c>
    </row>
    <row r="224" spans="1:13" x14ac:dyDescent="0.25">
      <c r="A224">
        <v>83</v>
      </c>
      <c r="B224">
        <v>15</v>
      </c>
      <c r="C224" s="1" t="s">
        <v>156</v>
      </c>
      <c r="D224" s="1" t="s">
        <v>626</v>
      </c>
      <c r="E224">
        <v>12</v>
      </c>
      <c r="F224">
        <v>20</v>
      </c>
      <c r="G224">
        <v>1</v>
      </c>
      <c r="H224">
        <v>30</v>
      </c>
      <c r="I224" s="1" t="s">
        <v>609</v>
      </c>
      <c r="J224">
        <f>cocina[[#This Row],[Precio Unitario]]*cocina[[#This Row],[Cantidad Ordenada]]-cocina[[#This Row],[Costo Unitario]]*cocina[[#This Row],[Cantidad Ordenada]]</f>
        <v>8</v>
      </c>
      <c r="K224">
        <f>cocina[[#This Row],[Precio Unitario]]*cocina[[#This Row],[Cantidad Ordenada]]</f>
        <v>20</v>
      </c>
      <c r="L224" s="5">
        <f>(SUMIF(A:A,cocina[[#This Row],[Número de Orden]],J:J))/SUMIF(A:A,cocina[[#This Row],[Número de Orden]],K:K)</f>
        <v>0.40588235294117647</v>
      </c>
      <c r="M224" s="1">
        <f>cocina[[#This Row],[Ganancia bruta]]-cocina[[#This Row],[Ganancia neta]]</f>
        <v>12</v>
      </c>
    </row>
    <row r="225" spans="1:13" x14ac:dyDescent="0.25">
      <c r="A225">
        <v>83</v>
      </c>
      <c r="B225">
        <v>15</v>
      </c>
      <c r="C225" s="1" t="s">
        <v>257</v>
      </c>
      <c r="D225" s="1" t="s">
        <v>623</v>
      </c>
      <c r="E225">
        <v>19</v>
      </c>
      <c r="F225">
        <v>32</v>
      </c>
      <c r="G225">
        <v>3</v>
      </c>
      <c r="H225">
        <v>50</v>
      </c>
      <c r="I225" s="1" t="s">
        <v>608</v>
      </c>
      <c r="J225">
        <f>cocina[[#This Row],[Precio Unitario]]*cocina[[#This Row],[Cantidad Ordenada]]-cocina[[#This Row],[Costo Unitario]]*cocina[[#This Row],[Cantidad Ordenada]]</f>
        <v>39</v>
      </c>
      <c r="K225">
        <f>cocina[[#This Row],[Precio Unitario]]*cocina[[#This Row],[Cantidad Ordenada]]</f>
        <v>96</v>
      </c>
      <c r="L225" s="5">
        <f>(SUMIF(A:A,cocina[[#This Row],[Número de Orden]],J:J))/SUMIF(A:A,cocina[[#This Row],[Número de Orden]],K:K)</f>
        <v>0.40588235294117647</v>
      </c>
      <c r="M225" s="1">
        <f>cocina[[#This Row],[Ganancia bruta]]-cocina[[#This Row],[Ganancia neta]]</f>
        <v>57</v>
      </c>
    </row>
    <row r="226" spans="1:13" x14ac:dyDescent="0.25">
      <c r="A226">
        <v>84</v>
      </c>
      <c r="B226">
        <v>19</v>
      </c>
      <c r="C226" s="1" t="s">
        <v>78</v>
      </c>
      <c r="D226" s="1" t="s">
        <v>613</v>
      </c>
      <c r="E226">
        <v>18</v>
      </c>
      <c r="F226">
        <v>30</v>
      </c>
      <c r="G226">
        <v>2</v>
      </c>
      <c r="H226">
        <v>10</v>
      </c>
      <c r="I226" s="1" t="s">
        <v>609</v>
      </c>
      <c r="J226">
        <f>cocina[[#This Row],[Precio Unitario]]*cocina[[#This Row],[Cantidad Ordenada]]-cocina[[#This Row],[Costo Unitario]]*cocina[[#This Row],[Cantidad Ordenada]]</f>
        <v>24</v>
      </c>
      <c r="K226">
        <f>cocina[[#This Row],[Precio Unitario]]*cocina[[#This Row],[Cantidad Ordenada]]</f>
        <v>60</v>
      </c>
      <c r="L226" s="5">
        <f>(SUMIF(A:A,cocina[[#This Row],[Número de Orden]],J:J))/SUMIF(A:A,cocina[[#This Row],[Número de Orden]],K:K)</f>
        <v>0.4</v>
      </c>
      <c r="M226" s="1">
        <f>cocina[[#This Row],[Ganancia bruta]]-cocina[[#This Row],[Ganancia neta]]</f>
        <v>36</v>
      </c>
    </row>
    <row r="227" spans="1:13" x14ac:dyDescent="0.25">
      <c r="A227">
        <v>85</v>
      </c>
      <c r="B227">
        <v>8</v>
      </c>
      <c r="C227" s="1" t="s">
        <v>52</v>
      </c>
      <c r="D227" s="1" t="s">
        <v>620</v>
      </c>
      <c r="E227">
        <v>16</v>
      </c>
      <c r="F227">
        <v>28</v>
      </c>
      <c r="G227">
        <v>3</v>
      </c>
      <c r="H227">
        <v>26</v>
      </c>
      <c r="I227" s="1" t="s">
        <v>609</v>
      </c>
      <c r="J227">
        <f>cocina[[#This Row],[Precio Unitario]]*cocina[[#This Row],[Cantidad Ordenada]]-cocina[[#This Row],[Costo Unitario]]*cocina[[#This Row],[Cantidad Ordenada]]</f>
        <v>36</v>
      </c>
      <c r="K227">
        <f>cocina[[#This Row],[Precio Unitario]]*cocina[[#This Row],[Cantidad Ordenada]]</f>
        <v>84</v>
      </c>
      <c r="L227" s="5">
        <f>(SUMIF(A:A,cocina[[#This Row],[Número de Orden]],J:J))/SUMIF(A:A,cocina[[#This Row],[Número de Orden]],K:K)</f>
        <v>0.40865384615384615</v>
      </c>
      <c r="M227" s="1">
        <f>cocina[[#This Row],[Ganancia bruta]]-cocina[[#This Row],[Ganancia neta]]</f>
        <v>48</v>
      </c>
    </row>
    <row r="228" spans="1:13" x14ac:dyDescent="0.25">
      <c r="A228">
        <v>85</v>
      </c>
      <c r="B228">
        <v>8</v>
      </c>
      <c r="C228" s="1" t="s">
        <v>83</v>
      </c>
      <c r="D228" s="1" t="s">
        <v>617</v>
      </c>
      <c r="E228">
        <v>22</v>
      </c>
      <c r="F228">
        <v>36</v>
      </c>
      <c r="G228">
        <v>2</v>
      </c>
      <c r="H228">
        <v>33</v>
      </c>
      <c r="I228" s="1" t="s">
        <v>609</v>
      </c>
      <c r="J228">
        <f>cocina[[#This Row],[Precio Unitario]]*cocina[[#This Row],[Cantidad Ordenada]]-cocina[[#This Row],[Costo Unitario]]*cocina[[#This Row],[Cantidad Ordenada]]</f>
        <v>28</v>
      </c>
      <c r="K228">
        <f>cocina[[#This Row],[Precio Unitario]]*cocina[[#This Row],[Cantidad Ordenada]]</f>
        <v>72</v>
      </c>
      <c r="L228" s="5">
        <f>(SUMIF(A:A,cocina[[#This Row],[Número de Orden]],J:J))/SUMIF(A:A,cocina[[#This Row],[Número de Orden]],K:K)</f>
        <v>0.40865384615384615</v>
      </c>
      <c r="M228" s="1">
        <f>cocina[[#This Row],[Ganancia bruta]]-cocina[[#This Row],[Ganancia neta]]</f>
        <v>44</v>
      </c>
    </row>
    <row r="229" spans="1:13" x14ac:dyDescent="0.25">
      <c r="A229">
        <v>85</v>
      </c>
      <c r="B229">
        <v>8</v>
      </c>
      <c r="C229" s="1" t="s">
        <v>156</v>
      </c>
      <c r="D229" s="1" t="s">
        <v>626</v>
      </c>
      <c r="E229">
        <v>12</v>
      </c>
      <c r="F229">
        <v>20</v>
      </c>
      <c r="G229">
        <v>1</v>
      </c>
      <c r="H229">
        <v>54</v>
      </c>
      <c r="I229" s="1" t="s">
        <v>609</v>
      </c>
      <c r="J229">
        <f>cocina[[#This Row],[Precio Unitario]]*cocina[[#This Row],[Cantidad Ordenada]]-cocina[[#This Row],[Costo Unitario]]*cocina[[#This Row],[Cantidad Ordenada]]</f>
        <v>8</v>
      </c>
      <c r="K229">
        <f>cocina[[#This Row],[Precio Unitario]]*cocina[[#This Row],[Cantidad Ordenada]]</f>
        <v>20</v>
      </c>
      <c r="L229" s="5">
        <f>(SUMIF(A:A,cocina[[#This Row],[Número de Orden]],J:J))/SUMIF(A:A,cocina[[#This Row],[Número de Orden]],K:K)</f>
        <v>0.40865384615384615</v>
      </c>
      <c r="M229" s="1">
        <f>cocina[[#This Row],[Ganancia bruta]]-cocina[[#This Row],[Ganancia neta]]</f>
        <v>12</v>
      </c>
    </row>
    <row r="230" spans="1:13" x14ac:dyDescent="0.25">
      <c r="A230">
        <v>85</v>
      </c>
      <c r="B230">
        <v>8</v>
      </c>
      <c r="C230" s="1" t="s">
        <v>257</v>
      </c>
      <c r="D230" s="1" t="s">
        <v>623</v>
      </c>
      <c r="E230">
        <v>19</v>
      </c>
      <c r="F230">
        <v>32</v>
      </c>
      <c r="G230">
        <v>1</v>
      </c>
      <c r="H230">
        <v>29</v>
      </c>
      <c r="I230" s="1" t="s">
        <v>609</v>
      </c>
      <c r="J230">
        <f>cocina[[#This Row],[Precio Unitario]]*cocina[[#This Row],[Cantidad Ordenada]]-cocina[[#This Row],[Costo Unitario]]*cocina[[#This Row],[Cantidad Ordenada]]</f>
        <v>13</v>
      </c>
      <c r="K230">
        <f>cocina[[#This Row],[Precio Unitario]]*cocina[[#This Row],[Cantidad Ordenada]]</f>
        <v>32</v>
      </c>
      <c r="L230" s="5">
        <f>(SUMIF(A:A,cocina[[#This Row],[Número de Orden]],J:J))/SUMIF(A:A,cocina[[#This Row],[Número de Orden]],K:K)</f>
        <v>0.40865384615384615</v>
      </c>
      <c r="M230" s="1">
        <f>cocina[[#This Row],[Ganancia bruta]]-cocina[[#This Row],[Ganancia neta]]</f>
        <v>19</v>
      </c>
    </row>
    <row r="231" spans="1:13" x14ac:dyDescent="0.25">
      <c r="A231">
        <v>86</v>
      </c>
      <c r="B231">
        <v>20</v>
      </c>
      <c r="C231" s="1" t="s">
        <v>132</v>
      </c>
      <c r="D231" s="1" t="s">
        <v>631</v>
      </c>
      <c r="E231">
        <v>15</v>
      </c>
      <c r="F231">
        <v>25</v>
      </c>
      <c r="G231">
        <v>2</v>
      </c>
      <c r="H231">
        <v>8</v>
      </c>
      <c r="I231" s="1" t="s">
        <v>609</v>
      </c>
      <c r="J231">
        <f>cocina[[#This Row],[Precio Unitario]]*cocina[[#This Row],[Cantidad Ordenada]]-cocina[[#This Row],[Costo Unitario]]*cocina[[#This Row],[Cantidad Ordenada]]</f>
        <v>20</v>
      </c>
      <c r="K231">
        <f>cocina[[#This Row],[Precio Unitario]]*cocina[[#This Row],[Cantidad Ordenada]]</f>
        <v>50</v>
      </c>
      <c r="L231" s="5">
        <f>(SUMIF(A:A,cocina[[#This Row],[Número de Orden]],J:J))/SUMIF(A:A,cocina[[#This Row],[Número de Orden]],K:K)</f>
        <v>0.4</v>
      </c>
      <c r="M231" s="1">
        <f>cocina[[#This Row],[Ganancia bruta]]-cocina[[#This Row],[Ganancia neta]]</f>
        <v>30</v>
      </c>
    </row>
    <row r="232" spans="1:13" x14ac:dyDescent="0.25">
      <c r="A232">
        <v>87</v>
      </c>
      <c r="B232">
        <v>3</v>
      </c>
      <c r="C232" s="1" t="s">
        <v>89</v>
      </c>
      <c r="D232" s="1" t="s">
        <v>629</v>
      </c>
      <c r="E232">
        <v>10</v>
      </c>
      <c r="F232">
        <v>18</v>
      </c>
      <c r="G232">
        <v>2</v>
      </c>
      <c r="H232">
        <v>55</v>
      </c>
      <c r="I232" s="1" t="s">
        <v>608</v>
      </c>
      <c r="J232">
        <f>cocina[[#This Row],[Precio Unitario]]*cocina[[#This Row],[Cantidad Ordenada]]-cocina[[#This Row],[Costo Unitario]]*cocina[[#This Row],[Cantidad Ordenada]]</f>
        <v>16</v>
      </c>
      <c r="K232">
        <f>cocina[[#This Row],[Precio Unitario]]*cocina[[#This Row],[Cantidad Ordenada]]</f>
        <v>36</v>
      </c>
      <c r="L232" s="5">
        <f>(SUMIF(A:A,cocina[[#This Row],[Número de Orden]],J:J))/SUMIF(A:A,cocina[[#This Row],[Número de Orden]],K:K)</f>
        <v>0.41414141414141414</v>
      </c>
      <c r="M232" s="1">
        <f>cocina[[#This Row],[Ganancia bruta]]-cocina[[#This Row],[Ganancia neta]]</f>
        <v>20</v>
      </c>
    </row>
    <row r="233" spans="1:13" x14ac:dyDescent="0.25">
      <c r="A233">
        <v>87</v>
      </c>
      <c r="B233">
        <v>3</v>
      </c>
      <c r="C233" s="1" t="s">
        <v>257</v>
      </c>
      <c r="D233" s="1" t="s">
        <v>623</v>
      </c>
      <c r="E233">
        <v>19</v>
      </c>
      <c r="F233">
        <v>32</v>
      </c>
      <c r="G233">
        <v>1</v>
      </c>
      <c r="H233">
        <v>5</v>
      </c>
      <c r="I233" s="1" t="s">
        <v>609</v>
      </c>
      <c r="J233">
        <f>cocina[[#This Row],[Precio Unitario]]*cocina[[#This Row],[Cantidad Ordenada]]-cocina[[#This Row],[Costo Unitario]]*cocina[[#This Row],[Cantidad Ordenada]]</f>
        <v>13</v>
      </c>
      <c r="K233">
        <f>cocina[[#This Row],[Precio Unitario]]*cocina[[#This Row],[Cantidad Ordenada]]</f>
        <v>32</v>
      </c>
      <c r="L233" s="5">
        <f>(SUMIF(A:A,cocina[[#This Row],[Número de Orden]],J:J))/SUMIF(A:A,cocina[[#This Row],[Número de Orden]],K:K)</f>
        <v>0.41414141414141414</v>
      </c>
      <c r="M233" s="1">
        <f>cocina[[#This Row],[Ganancia bruta]]-cocina[[#This Row],[Ganancia neta]]</f>
        <v>19</v>
      </c>
    </row>
    <row r="234" spans="1:13" x14ac:dyDescent="0.25">
      <c r="A234">
        <v>87</v>
      </c>
      <c r="B234">
        <v>3</v>
      </c>
      <c r="C234" s="1" t="s">
        <v>126</v>
      </c>
      <c r="D234" s="1" t="s">
        <v>614</v>
      </c>
      <c r="E234">
        <v>19</v>
      </c>
      <c r="F234">
        <v>31</v>
      </c>
      <c r="G234">
        <v>1</v>
      </c>
      <c r="H234">
        <v>11</v>
      </c>
      <c r="I234" s="1" t="s">
        <v>608</v>
      </c>
      <c r="J234">
        <f>cocina[[#This Row],[Precio Unitario]]*cocina[[#This Row],[Cantidad Ordenada]]-cocina[[#This Row],[Costo Unitario]]*cocina[[#This Row],[Cantidad Ordenada]]</f>
        <v>12</v>
      </c>
      <c r="K234">
        <f>cocina[[#This Row],[Precio Unitario]]*cocina[[#This Row],[Cantidad Ordenada]]</f>
        <v>31</v>
      </c>
      <c r="L234" s="5">
        <f>(SUMIF(A:A,cocina[[#This Row],[Número de Orden]],J:J))/SUMIF(A:A,cocina[[#This Row],[Número de Orden]],K:K)</f>
        <v>0.41414141414141414</v>
      </c>
      <c r="M234" s="1">
        <f>cocina[[#This Row],[Ganancia bruta]]-cocina[[#This Row],[Ganancia neta]]</f>
        <v>19</v>
      </c>
    </row>
    <row r="235" spans="1:13" x14ac:dyDescent="0.25">
      <c r="A235">
        <v>88</v>
      </c>
      <c r="B235">
        <v>18</v>
      </c>
      <c r="C235" s="1" t="s">
        <v>58</v>
      </c>
      <c r="D235" s="1" t="s">
        <v>616</v>
      </c>
      <c r="E235">
        <v>25</v>
      </c>
      <c r="F235">
        <v>40</v>
      </c>
      <c r="G235">
        <v>1</v>
      </c>
      <c r="H235">
        <v>12</v>
      </c>
      <c r="I235" s="1" t="s">
        <v>608</v>
      </c>
      <c r="J235">
        <f>cocina[[#This Row],[Precio Unitario]]*cocina[[#This Row],[Cantidad Ordenada]]-cocina[[#This Row],[Costo Unitario]]*cocina[[#This Row],[Cantidad Ordenada]]</f>
        <v>15</v>
      </c>
      <c r="K235">
        <f>cocina[[#This Row],[Precio Unitario]]*cocina[[#This Row],[Cantidad Ordenada]]</f>
        <v>40</v>
      </c>
      <c r="L235" s="5">
        <f>(SUMIF(A:A,cocina[[#This Row],[Número de Orden]],J:J))/SUMIF(A:A,cocina[[#This Row],[Número de Orden]],K:K)</f>
        <v>0.4065040650406504</v>
      </c>
      <c r="M235" s="1">
        <f>cocina[[#This Row],[Ganancia bruta]]-cocina[[#This Row],[Ganancia neta]]</f>
        <v>25</v>
      </c>
    </row>
    <row r="236" spans="1:13" x14ac:dyDescent="0.25">
      <c r="A236">
        <v>88</v>
      </c>
      <c r="B236">
        <v>18</v>
      </c>
      <c r="C236" s="1" t="s">
        <v>122</v>
      </c>
      <c r="D236" s="1" t="s">
        <v>621</v>
      </c>
      <c r="E236">
        <v>11</v>
      </c>
      <c r="F236">
        <v>19</v>
      </c>
      <c r="G236">
        <v>3</v>
      </c>
      <c r="H236">
        <v>46</v>
      </c>
      <c r="I236" s="1" t="s">
        <v>609</v>
      </c>
      <c r="J236">
        <f>cocina[[#This Row],[Precio Unitario]]*cocina[[#This Row],[Cantidad Ordenada]]-cocina[[#This Row],[Costo Unitario]]*cocina[[#This Row],[Cantidad Ordenada]]</f>
        <v>24</v>
      </c>
      <c r="K236">
        <f>cocina[[#This Row],[Precio Unitario]]*cocina[[#This Row],[Cantidad Ordenada]]</f>
        <v>57</v>
      </c>
      <c r="L236" s="5">
        <f>(SUMIF(A:A,cocina[[#This Row],[Número de Orden]],J:J))/SUMIF(A:A,cocina[[#This Row],[Número de Orden]],K:K)</f>
        <v>0.4065040650406504</v>
      </c>
      <c r="M236" s="1">
        <f>cocina[[#This Row],[Ganancia bruta]]-cocina[[#This Row],[Ganancia neta]]</f>
        <v>33</v>
      </c>
    </row>
    <row r="237" spans="1:13" x14ac:dyDescent="0.25">
      <c r="A237">
        <v>88</v>
      </c>
      <c r="B237">
        <v>18</v>
      </c>
      <c r="C237" s="1" t="s">
        <v>165</v>
      </c>
      <c r="D237" s="1" t="s">
        <v>630</v>
      </c>
      <c r="E237">
        <v>15</v>
      </c>
      <c r="F237">
        <v>26</v>
      </c>
      <c r="G237">
        <v>1</v>
      </c>
      <c r="H237">
        <v>59</v>
      </c>
      <c r="I237" s="1" t="s">
        <v>608</v>
      </c>
      <c r="J237">
        <f>cocina[[#This Row],[Precio Unitario]]*cocina[[#This Row],[Cantidad Ordenada]]-cocina[[#This Row],[Costo Unitario]]*cocina[[#This Row],[Cantidad Ordenada]]</f>
        <v>11</v>
      </c>
      <c r="K237">
        <f>cocina[[#This Row],[Precio Unitario]]*cocina[[#This Row],[Cantidad Ordenada]]</f>
        <v>26</v>
      </c>
      <c r="L237" s="5">
        <f>(SUMIF(A:A,cocina[[#This Row],[Número de Orden]],J:J))/SUMIF(A:A,cocina[[#This Row],[Número de Orden]],K:K)</f>
        <v>0.4065040650406504</v>
      </c>
      <c r="M237" s="1">
        <f>cocina[[#This Row],[Ganancia bruta]]-cocina[[#This Row],[Ganancia neta]]</f>
        <v>15</v>
      </c>
    </row>
    <row r="238" spans="1:13" x14ac:dyDescent="0.25">
      <c r="A238">
        <v>89</v>
      </c>
      <c r="B238">
        <v>11</v>
      </c>
      <c r="C238" s="1" t="s">
        <v>210</v>
      </c>
      <c r="D238" s="1" t="s">
        <v>627</v>
      </c>
      <c r="E238">
        <v>14</v>
      </c>
      <c r="F238">
        <v>23</v>
      </c>
      <c r="G238">
        <v>3</v>
      </c>
      <c r="H238">
        <v>44</v>
      </c>
      <c r="I238" s="1" t="s">
        <v>609</v>
      </c>
      <c r="J238">
        <f>cocina[[#This Row],[Precio Unitario]]*cocina[[#This Row],[Cantidad Ordenada]]-cocina[[#This Row],[Costo Unitario]]*cocina[[#This Row],[Cantidad Ordenada]]</f>
        <v>27</v>
      </c>
      <c r="K238">
        <f>cocina[[#This Row],[Precio Unitario]]*cocina[[#This Row],[Cantidad Ordenada]]</f>
        <v>69</v>
      </c>
      <c r="L238" s="5">
        <f>(SUMIF(A:A,cocina[[#This Row],[Número de Orden]],J:J))/SUMIF(A:A,cocina[[#This Row],[Número de Orden]],K:K)</f>
        <v>0.40251572327044027</v>
      </c>
      <c r="M238" s="1">
        <f>cocina[[#This Row],[Ganancia bruta]]-cocina[[#This Row],[Ganancia neta]]</f>
        <v>42</v>
      </c>
    </row>
    <row r="239" spans="1:13" x14ac:dyDescent="0.25">
      <c r="A239">
        <v>89</v>
      </c>
      <c r="B239">
        <v>11</v>
      </c>
      <c r="C239" s="1" t="s">
        <v>65</v>
      </c>
      <c r="D239" s="1" t="s">
        <v>625</v>
      </c>
      <c r="E239">
        <v>20</v>
      </c>
      <c r="F239">
        <v>34</v>
      </c>
      <c r="G239">
        <v>2</v>
      </c>
      <c r="H239">
        <v>58</v>
      </c>
      <c r="I239" s="1" t="s">
        <v>608</v>
      </c>
      <c r="J239">
        <f>cocina[[#This Row],[Precio Unitario]]*cocina[[#This Row],[Cantidad Ordenada]]-cocina[[#This Row],[Costo Unitario]]*cocina[[#This Row],[Cantidad Ordenada]]</f>
        <v>28</v>
      </c>
      <c r="K239">
        <f>cocina[[#This Row],[Precio Unitario]]*cocina[[#This Row],[Cantidad Ordenada]]</f>
        <v>68</v>
      </c>
      <c r="L239" s="5">
        <f>(SUMIF(A:A,cocina[[#This Row],[Número de Orden]],J:J))/SUMIF(A:A,cocina[[#This Row],[Número de Orden]],K:K)</f>
        <v>0.40251572327044027</v>
      </c>
      <c r="M239" s="1">
        <f>cocina[[#This Row],[Ganancia bruta]]-cocina[[#This Row],[Ganancia neta]]</f>
        <v>40</v>
      </c>
    </row>
    <row r="240" spans="1:13" x14ac:dyDescent="0.25">
      <c r="A240">
        <v>89</v>
      </c>
      <c r="B240">
        <v>11</v>
      </c>
      <c r="C240" s="1" t="s">
        <v>213</v>
      </c>
      <c r="D240" s="1" t="s">
        <v>624</v>
      </c>
      <c r="E240">
        <v>13</v>
      </c>
      <c r="F240">
        <v>22</v>
      </c>
      <c r="G240">
        <v>1</v>
      </c>
      <c r="H240">
        <v>40</v>
      </c>
      <c r="I240" s="1" t="s">
        <v>609</v>
      </c>
      <c r="J240">
        <f>cocina[[#This Row],[Precio Unitario]]*cocina[[#This Row],[Cantidad Ordenada]]-cocina[[#This Row],[Costo Unitario]]*cocina[[#This Row],[Cantidad Ordenada]]</f>
        <v>9</v>
      </c>
      <c r="K240">
        <f>cocina[[#This Row],[Precio Unitario]]*cocina[[#This Row],[Cantidad Ordenada]]</f>
        <v>22</v>
      </c>
      <c r="L240" s="5">
        <f>(SUMIF(A:A,cocina[[#This Row],[Número de Orden]],J:J))/SUMIF(A:A,cocina[[#This Row],[Número de Orden]],K:K)</f>
        <v>0.40251572327044027</v>
      </c>
      <c r="M240" s="1">
        <f>cocina[[#This Row],[Ganancia bruta]]-cocina[[#This Row],[Ganancia neta]]</f>
        <v>13</v>
      </c>
    </row>
    <row r="241" spans="1:13" x14ac:dyDescent="0.25">
      <c r="A241">
        <v>90</v>
      </c>
      <c r="B241">
        <v>6</v>
      </c>
      <c r="C241" s="1" t="s">
        <v>65</v>
      </c>
      <c r="D241" s="1" t="s">
        <v>625</v>
      </c>
      <c r="E241">
        <v>20</v>
      </c>
      <c r="F241">
        <v>34</v>
      </c>
      <c r="G241">
        <v>1</v>
      </c>
      <c r="H241">
        <v>48</v>
      </c>
      <c r="I241" s="1" t="s">
        <v>609</v>
      </c>
      <c r="J241">
        <f>cocina[[#This Row],[Precio Unitario]]*cocina[[#This Row],[Cantidad Ordenada]]-cocina[[#This Row],[Costo Unitario]]*cocina[[#This Row],[Cantidad Ordenada]]</f>
        <v>14</v>
      </c>
      <c r="K241">
        <f>cocina[[#This Row],[Precio Unitario]]*cocina[[#This Row],[Cantidad Ordenada]]</f>
        <v>34</v>
      </c>
      <c r="L241" s="5">
        <f>(SUMIF(A:A,cocina[[#This Row],[Número de Orden]],J:J))/SUMIF(A:A,cocina[[#This Row],[Número de Orden]],K:K)</f>
        <v>0.41176470588235292</v>
      </c>
      <c r="M241" s="1">
        <f>cocina[[#This Row],[Ganancia bruta]]-cocina[[#This Row],[Ganancia neta]]</f>
        <v>20</v>
      </c>
    </row>
    <row r="242" spans="1:13" x14ac:dyDescent="0.25">
      <c r="A242">
        <v>91</v>
      </c>
      <c r="B242">
        <v>1</v>
      </c>
      <c r="C242" s="1" t="s">
        <v>36</v>
      </c>
      <c r="D242" s="1" t="s">
        <v>622</v>
      </c>
      <c r="E242">
        <v>21</v>
      </c>
      <c r="F242">
        <v>35</v>
      </c>
      <c r="G242">
        <v>3</v>
      </c>
      <c r="H242">
        <v>21</v>
      </c>
      <c r="I242" s="1" t="s">
        <v>609</v>
      </c>
      <c r="J242">
        <f>cocina[[#This Row],[Precio Unitario]]*cocina[[#This Row],[Cantidad Ordenada]]-cocina[[#This Row],[Costo Unitario]]*cocina[[#This Row],[Cantidad Ordenada]]</f>
        <v>42</v>
      </c>
      <c r="K242">
        <f>cocina[[#This Row],[Precio Unitario]]*cocina[[#This Row],[Cantidad Ordenada]]</f>
        <v>105</v>
      </c>
      <c r="L242" s="5">
        <f>(SUMIF(A:A,cocina[[#This Row],[Número de Orden]],J:J))/SUMIF(A:A,cocina[[#This Row],[Número de Orden]],K:K)</f>
        <v>0.39931740614334471</v>
      </c>
      <c r="M242" s="1">
        <f>cocina[[#This Row],[Ganancia bruta]]-cocina[[#This Row],[Ganancia neta]]</f>
        <v>63</v>
      </c>
    </row>
    <row r="243" spans="1:13" x14ac:dyDescent="0.25">
      <c r="A243">
        <v>91</v>
      </c>
      <c r="B243">
        <v>1</v>
      </c>
      <c r="C243" s="1" t="s">
        <v>80</v>
      </c>
      <c r="D243" s="1" t="s">
        <v>628</v>
      </c>
      <c r="E243">
        <v>13</v>
      </c>
      <c r="F243">
        <v>21</v>
      </c>
      <c r="G243">
        <v>3</v>
      </c>
      <c r="H243">
        <v>52</v>
      </c>
      <c r="I243" s="1" t="s">
        <v>608</v>
      </c>
      <c r="J243">
        <f>cocina[[#This Row],[Precio Unitario]]*cocina[[#This Row],[Cantidad Ordenada]]-cocina[[#This Row],[Costo Unitario]]*cocina[[#This Row],[Cantidad Ordenada]]</f>
        <v>24</v>
      </c>
      <c r="K243">
        <f>cocina[[#This Row],[Precio Unitario]]*cocina[[#This Row],[Cantidad Ordenada]]</f>
        <v>63</v>
      </c>
      <c r="L243" s="5">
        <f>(SUMIF(A:A,cocina[[#This Row],[Número de Orden]],J:J))/SUMIF(A:A,cocina[[#This Row],[Número de Orden]],K:K)</f>
        <v>0.39931740614334471</v>
      </c>
      <c r="M243" s="1">
        <f>cocina[[#This Row],[Ganancia bruta]]-cocina[[#This Row],[Ganancia neta]]</f>
        <v>39</v>
      </c>
    </row>
    <row r="244" spans="1:13" x14ac:dyDescent="0.25">
      <c r="A244">
        <v>91</v>
      </c>
      <c r="B244">
        <v>1</v>
      </c>
      <c r="C244" s="1" t="s">
        <v>213</v>
      </c>
      <c r="D244" s="1" t="s">
        <v>624</v>
      </c>
      <c r="E244">
        <v>13</v>
      </c>
      <c r="F244">
        <v>22</v>
      </c>
      <c r="G244">
        <v>2</v>
      </c>
      <c r="H244">
        <v>11</v>
      </c>
      <c r="I244" s="1" t="s">
        <v>608</v>
      </c>
      <c r="J244">
        <f>cocina[[#This Row],[Precio Unitario]]*cocina[[#This Row],[Cantidad Ordenada]]-cocina[[#This Row],[Costo Unitario]]*cocina[[#This Row],[Cantidad Ordenada]]</f>
        <v>18</v>
      </c>
      <c r="K244">
        <f>cocina[[#This Row],[Precio Unitario]]*cocina[[#This Row],[Cantidad Ordenada]]</f>
        <v>44</v>
      </c>
      <c r="L244" s="5">
        <f>(SUMIF(A:A,cocina[[#This Row],[Número de Orden]],J:J))/SUMIF(A:A,cocina[[#This Row],[Número de Orden]],K:K)</f>
        <v>0.39931740614334471</v>
      </c>
      <c r="M244" s="1">
        <f>cocina[[#This Row],[Ganancia bruta]]-cocina[[#This Row],[Ganancia neta]]</f>
        <v>26</v>
      </c>
    </row>
    <row r="245" spans="1:13" x14ac:dyDescent="0.25">
      <c r="A245">
        <v>91</v>
      </c>
      <c r="B245">
        <v>1</v>
      </c>
      <c r="C245" s="1" t="s">
        <v>116</v>
      </c>
      <c r="D245" s="1" t="s">
        <v>615</v>
      </c>
      <c r="E245">
        <v>16</v>
      </c>
      <c r="F245">
        <v>27</v>
      </c>
      <c r="G245">
        <v>3</v>
      </c>
      <c r="H245">
        <v>48</v>
      </c>
      <c r="I245" s="1" t="s">
        <v>608</v>
      </c>
      <c r="J245">
        <f>cocina[[#This Row],[Precio Unitario]]*cocina[[#This Row],[Cantidad Ordenada]]-cocina[[#This Row],[Costo Unitario]]*cocina[[#This Row],[Cantidad Ordenada]]</f>
        <v>33</v>
      </c>
      <c r="K245">
        <f>cocina[[#This Row],[Precio Unitario]]*cocina[[#This Row],[Cantidad Ordenada]]</f>
        <v>81</v>
      </c>
      <c r="L245" s="5">
        <f>(SUMIF(A:A,cocina[[#This Row],[Número de Orden]],J:J))/SUMIF(A:A,cocina[[#This Row],[Número de Orden]],K:K)</f>
        <v>0.39931740614334471</v>
      </c>
      <c r="M245" s="1">
        <f>cocina[[#This Row],[Ganancia bruta]]-cocina[[#This Row],[Ganancia neta]]</f>
        <v>48</v>
      </c>
    </row>
    <row r="246" spans="1:13" x14ac:dyDescent="0.25">
      <c r="A246">
        <v>92</v>
      </c>
      <c r="B246">
        <v>6</v>
      </c>
      <c r="C246" s="1" t="s">
        <v>48</v>
      </c>
      <c r="D246" s="1" t="s">
        <v>618</v>
      </c>
      <c r="E246">
        <v>17</v>
      </c>
      <c r="F246">
        <v>29</v>
      </c>
      <c r="G246">
        <v>2</v>
      </c>
      <c r="H246">
        <v>36</v>
      </c>
      <c r="I246" s="1" t="s">
        <v>608</v>
      </c>
      <c r="J246">
        <f>cocina[[#This Row],[Precio Unitario]]*cocina[[#This Row],[Cantidad Ordenada]]-cocina[[#This Row],[Costo Unitario]]*cocina[[#This Row],[Cantidad Ordenada]]</f>
        <v>24</v>
      </c>
      <c r="K246">
        <f>cocina[[#This Row],[Precio Unitario]]*cocina[[#This Row],[Cantidad Ordenada]]</f>
        <v>58</v>
      </c>
      <c r="L246" s="5">
        <f>(SUMIF(A:A,cocina[[#This Row],[Número de Orden]],J:J))/SUMIF(A:A,cocina[[#This Row],[Número de Orden]],K:K)</f>
        <v>0.41463414634146339</v>
      </c>
      <c r="M246" s="1">
        <f>cocina[[#This Row],[Ganancia bruta]]-cocina[[#This Row],[Ganancia neta]]</f>
        <v>34</v>
      </c>
    </row>
    <row r="247" spans="1:13" x14ac:dyDescent="0.25">
      <c r="A247">
        <v>92</v>
      </c>
      <c r="B247">
        <v>6</v>
      </c>
      <c r="C247" s="1" t="s">
        <v>168</v>
      </c>
      <c r="D247" s="1" t="s">
        <v>612</v>
      </c>
      <c r="E247">
        <v>14</v>
      </c>
      <c r="F247">
        <v>24</v>
      </c>
      <c r="G247">
        <v>1</v>
      </c>
      <c r="H247">
        <v>6</v>
      </c>
      <c r="I247" s="1" t="s">
        <v>609</v>
      </c>
      <c r="J247">
        <f>cocina[[#This Row],[Precio Unitario]]*cocina[[#This Row],[Cantidad Ordenada]]-cocina[[#This Row],[Costo Unitario]]*cocina[[#This Row],[Cantidad Ordenada]]</f>
        <v>10</v>
      </c>
      <c r="K247">
        <f>cocina[[#This Row],[Precio Unitario]]*cocina[[#This Row],[Cantidad Ordenada]]</f>
        <v>24</v>
      </c>
      <c r="L247" s="5">
        <f>(SUMIF(A:A,cocina[[#This Row],[Número de Orden]],J:J))/SUMIF(A:A,cocina[[#This Row],[Número de Orden]],K:K)</f>
        <v>0.41463414634146339</v>
      </c>
      <c r="M247" s="1">
        <f>cocina[[#This Row],[Ganancia bruta]]-cocina[[#This Row],[Ganancia neta]]</f>
        <v>14</v>
      </c>
    </row>
    <row r="248" spans="1:13" x14ac:dyDescent="0.25">
      <c r="A248">
        <v>93</v>
      </c>
      <c r="B248">
        <v>2</v>
      </c>
      <c r="C248" s="1" t="s">
        <v>48</v>
      </c>
      <c r="D248" s="1" t="s">
        <v>618</v>
      </c>
      <c r="E248">
        <v>17</v>
      </c>
      <c r="F248">
        <v>29</v>
      </c>
      <c r="G248">
        <v>1</v>
      </c>
      <c r="H248">
        <v>18</v>
      </c>
      <c r="I248" s="1" t="s">
        <v>609</v>
      </c>
      <c r="J248">
        <f>cocina[[#This Row],[Precio Unitario]]*cocina[[#This Row],[Cantidad Ordenada]]-cocina[[#This Row],[Costo Unitario]]*cocina[[#This Row],[Cantidad Ordenada]]</f>
        <v>12</v>
      </c>
      <c r="K248">
        <f>cocina[[#This Row],[Precio Unitario]]*cocina[[#This Row],[Cantidad Ordenada]]</f>
        <v>29</v>
      </c>
      <c r="L248" s="5">
        <f>(SUMIF(A:A,cocina[[#This Row],[Número de Orden]],J:J))/SUMIF(A:A,cocina[[#This Row],[Número de Orden]],K:K)</f>
        <v>0.41379310344827586</v>
      </c>
      <c r="M248" s="1">
        <f>cocina[[#This Row],[Ganancia bruta]]-cocina[[#This Row],[Ganancia neta]]</f>
        <v>17</v>
      </c>
    </row>
    <row r="249" spans="1:13" x14ac:dyDescent="0.25">
      <c r="A249">
        <v>94</v>
      </c>
      <c r="B249">
        <v>12</v>
      </c>
      <c r="C249" s="1" t="s">
        <v>78</v>
      </c>
      <c r="D249" s="1" t="s">
        <v>613</v>
      </c>
      <c r="E249">
        <v>18</v>
      </c>
      <c r="F249">
        <v>30</v>
      </c>
      <c r="G249">
        <v>3</v>
      </c>
      <c r="H249">
        <v>19</v>
      </c>
      <c r="I249" s="1" t="s">
        <v>609</v>
      </c>
      <c r="J249">
        <f>cocina[[#This Row],[Precio Unitario]]*cocina[[#This Row],[Cantidad Ordenada]]-cocina[[#This Row],[Costo Unitario]]*cocina[[#This Row],[Cantidad Ordenada]]</f>
        <v>36</v>
      </c>
      <c r="K249">
        <f>cocina[[#This Row],[Precio Unitario]]*cocina[[#This Row],[Cantidad Ordenada]]</f>
        <v>90</v>
      </c>
      <c r="L249" s="5">
        <f>(SUMIF(A:A,cocina[[#This Row],[Número de Orden]],J:J))/SUMIF(A:A,cocina[[#This Row],[Número de Orden]],K:K)</f>
        <v>0.39920948616600793</v>
      </c>
      <c r="M249" s="1">
        <f>cocina[[#This Row],[Ganancia bruta]]-cocina[[#This Row],[Ganancia neta]]</f>
        <v>54</v>
      </c>
    </row>
    <row r="250" spans="1:13" x14ac:dyDescent="0.25">
      <c r="A250">
        <v>94</v>
      </c>
      <c r="B250">
        <v>12</v>
      </c>
      <c r="C250" s="1" t="s">
        <v>257</v>
      </c>
      <c r="D250" s="1" t="s">
        <v>623</v>
      </c>
      <c r="E250">
        <v>19</v>
      </c>
      <c r="F250">
        <v>32</v>
      </c>
      <c r="G250">
        <v>2</v>
      </c>
      <c r="H250">
        <v>56</v>
      </c>
      <c r="I250" s="1" t="s">
        <v>609</v>
      </c>
      <c r="J250">
        <f>cocina[[#This Row],[Precio Unitario]]*cocina[[#This Row],[Cantidad Ordenada]]-cocina[[#This Row],[Costo Unitario]]*cocina[[#This Row],[Cantidad Ordenada]]</f>
        <v>26</v>
      </c>
      <c r="K250">
        <f>cocina[[#This Row],[Precio Unitario]]*cocina[[#This Row],[Cantidad Ordenada]]</f>
        <v>64</v>
      </c>
      <c r="L250" s="5">
        <f>(SUMIF(A:A,cocina[[#This Row],[Número de Orden]],J:J))/SUMIF(A:A,cocina[[#This Row],[Número de Orden]],K:K)</f>
        <v>0.39920948616600793</v>
      </c>
      <c r="M250" s="1">
        <f>cocina[[#This Row],[Ganancia bruta]]-cocina[[#This Row],[Ganancia neta]]</f>
        <v>38</v>
      </c>
    </row>
    <row r="251" spans="1:13" x14ac:dyDescent="0.25">
      <c r="A251">
        <v>94</v>
      </c>
      <c r="B251">
        <v>12</v>
      </c>
      <c r="C251" s="1" t="s">
        <v>271</v>
      </c>
      <c r="D251" s="1" t="s">
        <v>619</v>
      </c>
      <c r="E251">
        <v>20</v>
      </c>
      <c r="F251">
        <v>33</v>
      </c>
      <c r="G251">
        <v>3</v>
      </c>
      <c r="H251">
        <v>54</v>
      </c>
      <c r="I251" s="1" t="s">
        <v>609</v>
      </c>
      <c r="J251">
        <f>cocina[[#This Row],[Precio Unitario]]*cocina[[#This Row],[Cantidad Ordenada]]-cocina[[#This Row],[Costo Unitario]]*cocina[[#This Row],[Cantidad Ordenada]]</f>
        <v>39</v>
      </c>
      <c r="K251">
        <f>cocina[[#This Row],[Precio Unitario]]*cocina[[#This Row],[Cantidad Ordenada]]</f>
        <v>99</v>
      </c>
      <c r="L251" s="5">
        <f>(SUMIF(A:A,cocina[[#This Row],[Número de Orden]],J:J))/SUMIF(A:A,cocina[[#This Row],[Número de Orden]],K:K)</f>
        <v>0.39920948616600793</v>
      </c>
      <c r="M251" s="1">
        <f>cocina[[#This Row],[Ganancia bruta]]-cocina[[#This Row],[Ganancia neta]]</f>
        <v>60</v>
      </c>
    </row>
    <row r="252" spans="1:13" x14ac:dyDescent="0.25">
      <c r="A252">
        <v>95</v>
      </c>
      <c r="B252">
        <v>12</v>
      </c>
      <c r="C252" s="1" t="s">
        <v>122</v>
      </c>
      <c r="D252" s="1" t="s">
        <v>621</v>
      </c>
      <c r="E252">
        <v>11</v>
      </c>
      <c r="F252">
        <v>19</v>
      </c>
      <c r="G252">
        <v>3</v>
      </c>
      <c r="H252">
        <v>19</v>
      </c>
      <c r="I252" s="1" t="s">
        <v>609</v>
      </c>
      <c r="J252">
        <f>cocina[[#This Row],[Precio Unitario]]*cocina[[#This Row],[Cantidad Ordenada]]-cocina[[#This Row],[Costo Unitario]]*cocina[[#This Row],[Cantidad Ordenada]]</f>
        <v>24</v>
      </c>
      <c r="K252">
        <f>cocina[[#This Row],[Precio Unitario]]*cocina[[#This Row],[Cantidad Ordenada]]</f>
        <v>57</v>
      </c>
      <c r="L252" s="5">
        <f>(SUMIF(A:A,cocina[[#This Row],[Número de Orden]],J:J))/SUMIF(A:A,cocina[[#This Row],[Número de Orden]],K:K)</f>
        <v>0.41176470588235292</v>
      </c>
      <c r="M252" s="1">
        <f>cocina[[#This Row],[Ganancia bruta]]-cocina[[#This Row],[Ganancia neta]]</f>
        <v>33</v>
      </c>
    </row>
    <row r="253" spans="1:13" x14ac:dyDescent="0.25">
      <c r="A253">
        <v>95</v>
      </c>
      <c r="B253">
        <v>12</v>
      </c>
      <c r="C253" s="1" t="s">
        <v>257</v>
      </c>
      <c r="D253" s="1" t="s">
        <v>623</v>
      </c>
      <c r="E253">
        <v>19</v>
      </c>
      <c r="F253">
        <v>32</v>
      </c>
      <c r="G253">
        <v>3</v>
      </c>
      <c r="H253">
        <v>22</v>
      </c>
      <c r="I253" s="1" t="s">
        <v>609</v>
      </c>
      <c r="J253">
        <f>cocina[[#This Row],[Precio Unitario]]*cocina[[#This Row],[Cantidad Ordenada]]-cocina[[#This Row],[Costo Unitario]]*cocina[[#This Row],[Cantidad Ordenada]]</f>
        <v>39</v>
      </c>
      <c r="K253">
        <f>cocina[[#This Row],[Precio Unitario]]*cocina[[#This Row],[Cantidad Ordenada]]</f>
        <v>96</v>
      </c>
      <c r="L253" s="5">
        <f>(SUMIF(A:A,cocina[[#This Row],[Número de Orden]],J:J))/SUMIF(A:A,cocina[[#This Row],[Número de Orden]],K:K)</f>
        <v>0.41176470588235292</v>
      </c>
      <c r="M253" s="1">
        <f>cocina[[#This Row],[Ganancia bruta]]-cocina[[#This Row],[Ganancia neta]]</f>
        <v>57</v>
      </c>
    </row>
    <row r="254" spans="1:13" x14ac:dyDescent="0.25">
      <c r="A254">
        <v>96</v>
      </c>
      <c r="B254">
        <v>16</v>
      </c>
      <c r="C254" s="1" t="s">
        <v>271</v>
      </c>
      <c r="D254" s="1" t="s">
        <v>619</v>
      </c>
      <c r="E254">
        <v>20</v>
      </c>
      <c r="F254">
        <v>33</v>
      </c>
      <c r="G254">
        <v>2</v>
      </c>
      <c r="H254">
        <v>47</v>
      </c>
      <c r="I254" s="1" t="s">
        <v>608</v>
      </c>
      <c r="J254">
        <f>cocina[[#This Row],[Precio Unitario]]*cocina[[#This Row],[Cantidad Ordenada]]-cocina[[#This Row],[Costo Unitario]]*cocina[[#This Row],[Cantidad Ordenada]]</f>
        <v>26</v>
      </c>
      <c r="K254">
        <f>cocina[[#This Row],[Precio Unitario]]*cocina[[#This Row],[Cantidad Ordenada]]</f>
        <v>66</v>
      </c>
      <c r="L254" s="5">
        <f>(SUMIF(A:A,cocina[[#This Row],[Número de Orden]],J:J))/SUMIF(A:A,cocina[[#This Row],[Número de Orden]],K:K)</f>
        <v>0.40909090909090912</v>
      </c>
      <c r="M254" s="1">
        <f>cocina[[#This Row],[Ganancia bruta]]-cocina[[#This Row],[Ganancia neta]]</f>
        <v>40</v>
      </c>
    </row>
    <row r="255" spans="1:13" x14ac:dyDescent="0.25">
      <c r="A255">
        <v>96</v>
      </c>
      <c r="B255">
        <v>16</v>
      </c>
      <c r="C255" s="1" t="s">
        <v>122</v>
      </c>
      <c r="D255" s="1" t="s">
        <v>621</v>
      </c>
      <c r="E255">
        <v>11</v>
      </c>
      <c r="F255">
        <v>19</v>
      </c>
      <c r="G255">
        <v>2</v>
      </c>
      <c r="H255">
        <v>10</v>
      </c>
      <c r="I255" s="1" t="s">
        <v>608</v>
      </c>
      <c r="J255">
        <f>cocina[[#This Row],[Precio Unitario]]*cocina[[#This Row],[Cantidad Ordenada]]-cocina[[#This Row],[Costo Unitario]]*cocina[[#This Row],[Cantidad Ordenada]]</f>
        <v>16</v>
      </c>
      <c r="K255">
        <f>cocina[[#This Row],[Precio Unitario]]*cocina[[#This Row],[Cantidad Ordenada]]</f>
        <v>38</v>
      </c>
      <c r="L255" s="5">
        <f>(SUMIF(A:A,cocina[[#This Row],[Número de Orden]],J:J))/SUMIF(A:A,cocina[[#This Row],[Número de Orden]],K:K)</f>
        <v>0.40909090909090912</v>
      </c>
      <c r="M255" s="1">
        <f>cocina[[#This Row],[Ganancia bruta]]-cocina[[#This Row],[Ganancia neta]]</f>
        <v>22</v>
      </c>
    </row>
    <row r="256" spans="1:13" x14ac:dyDescent="0.25">
      <c r="A256">
        <v>96</v>
      </c>
      <c r="B256">
        <v>16</v>
      </c>
      <c r="C256" s="1" t="s">
        <v>168</v>
      </c>
      <c r="D256" s="1" t="s">
        <v>612</v>
      </c>
      <c r="E256">
        <v>14</v>
      </c>
      <c r="F256">
        <v>24</v>
      </c>
      <c r="G256">
        <v>3</v>
      </c>
      <c r="H256">
        <v>19</v>
      </c>
      <c r="I256" s="1" t="s">
        <v>609</v>
      </c>
      <c r="J256">
        <f>cocina[[#This Row],[Precio Unitario]]*cocina[[#This Row],[Cantidad Ordenada]]-cocina[[#This Row],[Costo Unitario]]*cocina[[#This Row],[Cantidad Ordenada]]</f>
        <v>30</v>
      </c>
      <c r="K256">
        <f>cocina[[#This Row],[Precio Unitario]]*cocina[[#This Row],[Cantidad Ordenada]]</f>
        <v>72</v>
      </c>
      <c r="L256" s="5">
        <f>(SUMIF(A:A,cocina[[#This Row],[Número de Orden]],J:J))/SUMIF(A:A,cocina[[#This Row],[Número de Orden]],K:K)</f>
        <v>0.40909090909090912</v>
      </c>
      <c r="M256" s="1">
        <f>cocina[[#This Row],[Ganancia bruta]]-cocina[[#This Row],[Ganancia neta]]</f>
        <v>42</v>
      </c>
    </row>
    <row r="257" spans="1:13" x14ac:dyDescent="0.25">
      <c r="A257">
        <v>97</v>
      </c>
      <c r="B257">
        <v>14</v>
      </c>
      <c r="C257" s="1" t="s">
        <v>165</v>
      </c>
      <c r="D257" s="1" t="s">
        <v>630</v>
      </c>
      <c r="E257">
        <v>15</v>
      </c>
      <c r="F257">
        <v>26</v>
      </c>
      <c r="G257">
        <v>1</v>
      </c>
      <c r="H257">
        <v>17</v>
      </c>
      <c r="I257" s="1" t="s">
        <v>609</v>
      </c>
      <c r="J257">
        <f>cocina[[#This Row],[Precio Unitario]]*cocina[[#This Row],[Cantidad Ordenada]]-cocina[[#This Row],[Costo Unitario]]*cocina[[#This Row],[Cantidad Ordenada]]</f>
        <v>11</v>
      </c>
      <c r="K257">
        <f>cocina[[#This Row],[Precio Unitario]]*cocina[[#This Row],[Cantidad Ordenada]]</f>
        <v>26</v>
      </c>
      <c r="L257" s="5">
        <f>(SUMIF(A:A,cocina[[#This Row],[Número de Orden]],J:J))/SUMIF(A:A,cocina[[#This Row],[Número de Orden]],K:K)</f>
        <v>0.40957446808510639</v>
      </c>
      <c r="M257" s="1">
        <f>cocina[[#This Row],[Ganancia bruta]]-cocina[[#This Row],[Ganancia neta]]</f>
        <v>15</v>
      </c>
    </row>
    <row r="258" spans="1:13" x14ac:dyDescent="0.25">
      <c r="A258">
        <v>97</v>
      </c>
      <c r="B258">
        <v>14</v>
      </c>
      <c r="C258" s="1" t="s">
        <v>156</v>
      </c>
      <c r="D258" s="1" t="s">
        <v>626</v>
      </c>
      <c r="E258">
        <v>12</v>
      </c>
      <c r="F258">
        <v>20</v>
      </c>
      <c r="G258">
        <v>3</v>
      </c>
      <c r="H258">
        <v>5</v>
      </c>
      <c r="I258" s="1" t="s">
        <v>608</v>
      </c>
      <c r="J258">
        <f>cocina[[#This Row],[Precio Unitario]]*cocina[[#This Row],[Cantidad Ordenada]]-cocina[[#This Row],[Costo Unitario]]*cocina[[#This Row],[Cantidad Ordenada]]</f>
        <v>24</v>
      </c>
      <c r="K258">
        <f>cocina[[#This Row],[Precio Unitario]]*cocina[[#This Row],[Cantidad Ordenada]]</f>
        <v>60</v>
      </c>
      <c r="L258" s="5">
        <f>(SUMIF(A:A,cocina[[#This Row],[Número de Orden]],J:J))/SUMIF(A:A,cocina[[#This Row],[Número de Orden]],K:K)</f>
        <v>0.40957446808510639</v>
      </c>
      <c r="M258" s="1">
        <f>cocina[[#This Row],[Ganancia bruta]]-cocina[[#This Row],[Ganancia neta]]</f>
        <v>36</v>
      </c>
    </row>
    <row r="259" spans="1:13" x14ac:dyDescent="0.25">
      <c r="A259">
        <v>97</v>
      </c>
      <c r="B259">
        <v>14</v>
      </c>
      <c r="C259" s="1" t="s">
        <v>65</v>
      </c>
      <c r="D259" s="1" t="s">
        <v>625</v>
      </c>
      <c r="E259">
        <v>20</v>
      </c>
      <c r="F259">
        <v>34</v>
      </c>
      <c r="G259">
        <v>3</v>
      </c>
      <c r="H259">
        <v>57</v>
      </c>
      <c r="I259" s="1" t="s">
        <v>608</v>
      </c>
      <c r="J259">
        <f>cocina[[#This Row],[Precio Unitario]]*cocina[[#This Row],[Cantidad Ordenada]]-cocina[[#This Row],[Costo Unitario]]*cocina[[#This Row],[Cantidad Ordenada]]</f>
        <v>42</v>
      </c>
      <c r="K259">
        <f>cocina[[#This Row],[Precio Unitario]]*cocina[[#This Row],[Cantidad Ordenada]]</f>
        <v>102</v>
      </c>
      <c r="L259" s="5">
        <f>(SUMIF(A:A,cocina[[#This Row],[Número de Orden]],J:J))/SUMIF(A:A,cocina[[#This Row],[Número de Orden]],K:K)</f>
        <v>0.40957446808510639</v>
      </c>
      <c r="M259" s="1">
        <f>cocina[[#This Row],[Ganancia bruta]]-cocina[[#This Row],[Ganancia neta]]</f>
        <v>60</v>
      </c>
    </row>
    <row r="260" spans="1:13" x14ac:dyDescent="0.25">
      <c r="A260">
        <v>98</v>
      </c>
      <c r="B260">
        <v>7</v>
      </c>
      <c r="C260" s="1" t="s">
        <v>156</v>
      </c>
      <c r="D260" s="1" t="s">
        <v>626</v>
      </c>
      <c r="E260">
        <v>12</v>
      </c>
      <c r="F260">
        <v>20</v>
      </c>
      <c r="G260">
        <v>3</v>
      </c>
      <c r="H260">
        <v>56</v>
      </c>
      <c r="I260" s="1" t="s">
        <v>609</v>
      </c>
      <c r="J260">
        <f>cocina[[#This Row],[Precio Unitario]]*cocina[[#This Row],[Cantidad Ordenada]]-cocina[[#This Row],[Costo Unitario]]*cocina[[#This Row],[Cantidad Ordenada]]</f>
        <v>24</v>
      </c>
      <c r="K260">
        <f>cocina[[#This Row],[Precio Unitario]]*cocina[[#This Row],[Cantidad Ordenada]]</f>
        <v>60</v>
      </c>
      <c r="L260" s="5">
        <f>(SUMIF(A:A,cocina[[#This Row],[Número de Orden]],J:J))/SUMIF(A:A,cocina[[#This Row],[Número de Orden]],K:K)</f>
        <v>0.40963855421686746</v>
      </c>
      <c r="M260" s="1">
        <f>cocina[[#This Row],[Ganancia bruta]]-cocina[[#This Row],[Ganancia neta]]</f>
        <v>36</v>
      </c>
    </row>
    <row r="261" spans="1:13" x14ac:dyDescent="0.25">
      <c r="A261">
        <v>98</v>
      </c>
      <c r="B261">
        <v>7</v>
      </c>
      <c r="C261" s="1" t="s">
        <v>48</v>
      </c>
      <c r="D261" s="1" t="s">
        <v>618</v>
      </c>
      <c r="E261">
        <v>17</v>
      </c>
      <c r="F261">
        <v>29</v>
      </c>
      <c r="G261">
        <v>3</v>
      </c>
      <c r="H261">
        <v>33</v>
      </c>
      <c r="I261" s="1" t="s">
        <v>609</v>
      </c>
      <c r="J261">
        <f>cocina[[#This Row],[Precio Unitario]]*cocina[[#This Row],[Cantidad Ordenada]]-cocina[[#This Row],[Costo Unitario]]*cocina[[#This Row],[Cantidad Ordenada]]</f>
        <v>36</v>
      </c>
      <c r="K261">
        <f>cocina[[#This Row],[Precio Unitario]]*cocina[[#This Row],[Cantidad Ordenada]]</f>
        <v>87</v>
      </c>
      <c r="L261" s="5">
        <f>(SUMIF(A:A,cocina[[#This Row],[Número de Orden]],J:J))/SUMIF(A:A,cocina[[#This Row],[Número de Orden]],K:K)</f>
        <v>0.40963855421686746</v>
      </c>
      <c r="M261" s="1">
        <f>cocina[[#This Row],[Ganancia bruta]]-cocina[[#This Row],[Ganancia neta]]</f>
        <v>51</v>
      </c>
    </row>
    <row r="262" spans="1:13" x14ac:dyDescent="0.25">
      <c r="A262">
        <v>98</v>
      </c>
      <c r="B262">
        <v>7</v>
      </c>
      <c r="C262" s="1" t="s">
        <v>122</v>
      </c>
      <c r="D262" s="1" t="s">
        <v>621</v>
      </c>
      <c r="E262">
        <v>11</v>
      </c>
      <c r="F262">
        <v>19</v>
      </c>
      <c r="G262">
        <v>1</v>
      </c>
      <c r="H262">
        <v>51</v>
      </c>
      <c r="I262" s="1" t="s">
        <v>609</v>
      </c>
      <c r="J262">
        <f>cocina[[#This Row],[Precio Unitario]]*cocina[[#This Row],[Cantidad Ordenada]]-cocina[[#This Row],[Costo Unitario]]*cocina[[#This Row],[Cantidad Ordenada]]</f>
        <v>8</v>
      </c>
      <c r="K262">
        <f>cocina[[#This Row],[Precio Unitario]]*cocina[[#This Row],[Cantidad Ordenada]]</f>
        <v>19</v>
      </c>
      <c r="L262" s="5">
        <f>(SUMIF(A:A,cocina[[#This Row],[Número de Orden]],J:J))/SUMIF(A:A,cocina[[#This Row],[Número de Orden]],K:K)</f>
        <v>0.40963855421686746</v>
      </c>
      <c r="M262" s="1">
        <f>cocina[[#This Row],[Ganancia bruta]]-cocina[[#This Row],[Ganancia neta]]</f>
        <v>11</v>
      </c>
    </row>
    <row r="263" spans="1:13" x14ac:dyDescent="0.25">
      <c r="A263">
        <v>99</v>
      </c>
      <c r="B263">
        <v>2</v>
      </c>
      <c r="C263" s="1" t="s">
        <v>78</v>
      </c>
      <c r="D263" s="1" t="s">
        <v>613</v>
      </c>
      <c r="E263">
        <v>18</v>
      </c>
      <c r="F263">
        <v>30</v>
      </c>
      <c r="G263">
        <v>2</v>
      </c>
      <c r="H263">
        <v>27</v>
      </c>
      <c r="I263" s="1" t="s">
        <v>609</v>
      </c>
      <c r="J263">
        <f>cocina[[#This Row],[Precio Unitario]]*cocina[[#This Row],[Cantidad Ordenada]]-cocina[[#This Row],[Costo Unitario]]*cocina[[#This Row],[Cantidad Ordenada]]</f>
        <v>24</v>
      </c>
      <c r="K263">
        <f>cocina[[#This Row],[Precio Unitario]]*cocina[[#This Row],[Cantidad Ordenada]]</f>
        <v>60</v>
      </c>
      <c r="L263" s="5">
        <f>(SUMIF(A:A,cocina[[#This Row],[Número de Orden]],J:J))/SUMIF(A:A,cocina[[#This Row],[Número de Orden]],K:K)</f>
        <v>0.40287769784172661</v>
      </c>
      <c r="M263" s="1">
        <f>cocina[[#This Row],[Ganancia bruta]]-cocina[[#This Row],[Ganancia neta]]</f>
        <v>36</v>
      </c>
    </row>
    <row r="264" spans="1:13" x14ac:dyDescent="0.25">
      <c r="A264">
        <v>99</v>
      </c>
      <c r="B264">
        <v>2</v>
      </c>
      <c r="C264" s="1" t="s">
        <v>126</v>
      </c>
      <c r="D264" s="1" t="s">
        <v>614</v>
      </c>
      <c r="E264">
        <v>19</v>
      </c>
      <c r="F264">
        <v>31</v>
      </c>
      <c r="G264">
        <v>1</v>
      </c>
      <c r="H264">
        <v>5</v>
      </c>
      <c r="I264" s="1" t="s">
        <v>609</v>
      </c>
      <c r="J264">
        <f>cocina[[#This Row],[Precio Unitario]]*cocina[[#This Row],[Cantidad Ordenada]]-cocina[[#This Row],[Costo Unitario]]*cocina[[#This Row],[Cantidad Ordenada]]</f>
        <v>12</v>
      </c>
      <c r="K264">
        <f>cocina[[#This Row],[Precio Unitario]]*cocina[[#This Row],[Cantidad Ordenada]]</f>
        <v>31</v>
      </c>
      <c r="L264" s="5">
        <f>(SUMIF(A:A,cocina[[#This Row],[Número de Orden]],J:J))/SUMIF(A:A,cocina[[#This Row],[Número de Orden]],K:K)</f>
        <v>0.40287769784172661</v>
      </c>
      <c r="M264" s="1">
        <f>cocina[[#This Row],[Ganancia bruta]]-cocina[[#This Row],[Ganancia neta]]</f>
        <v>19</v>
      </c>
    </row>
    <row r="265" spans="1:13" x14ac:dyDescent="0.25">
      <c r="A265">
        <v>99</v>
      </c>
      <c r="B265">
        <v>2</v>
      </c>
      <c r="C265" s="1" t="s">
        <v>122</v>
      </c>
      <c r="D265" s="1" t="s">
        <v>621</v>
      </c>
      <c r="E265">
        <v>11</v>
      </c>
      <c r="F265">
        <v>19</v>
      </c>
      <c r="G265">
        <v>1</v>
      </c>
      <c r="H265">
        <v>9</v>
      </c>
      <c r="I265" s="1" t="s">
        <v>608</v>
      </c>
      <c r="J265">
        <f>cocina[[#This Row],[Precio Unitario]]*cocina[[#This Row],[Cantidad Ordenada]]-cocina[[#This Row],[Costo Unitario]]*cocina[[#This Row],[Cantidad Ordenada]]</f>
        <v>8</v>
      </c>
      <c r="K265">
        <f>cocina[[#This Row],[Precio Unitario]]*cocina[[#This Row],[Cantidad Ordenada]]</f>
        <v>19</v>
      </c>
      <c r="L265" s="5">
        <f>(SUMIF(A:A,cocina[[#This Row],[Número de Orden]],J:J))/SUMIF(A:A,cocina[[#This Row],[Número de Orden]],K:K)</f>
        <v>0.40287769784172661</v>
      </c>
      <c r="M265" s="1">
        <f>cocina[[#This Row],[Ganancia bruta]]-cocina[[#This Row],[Ganancia neta]]</f>
        <v>11</v>
      </c>
    </row>
    <row r="266" spans="1:13" x14ac:dyDescent="0.25">
      <c r="A266">
        <v>99</v>
      </c>
      <c r="B266">
        <v>2</v>
      </c>
      <c r="C266" s="1" t="s">
        <v>48</v>
      </c>
      <c r="D266" s="1" t="s">
        <v>618</v>
      </c>
      <c r="E266">
        <v>17</v>
      </c>
      <c r="F266">
        <v>29</v>
      </c>
      <c r="G266">
        <v>1</v>
      </c>
      <c r="H266">
        <v>45</v>
      </c>
      <c r="I266" s="1" t="s">
        <v>608</v>
      </c>
      <c r="J266">
        <f>cocina[[#This Row],[Precio Unitario]]*cocina[[#This Row],[Cantidad Ordenada]]-cocina[[#This Row],[Costo Unitario]]*cocina[[#This Row],[Cantidad Ordenada]]</f>
        <v>12</v>
      </c>
      <c r="K266">
        <f>cocina[[#This Row],[Precio Unitario]]*cocina[[#This Row],[Cantidad Ordenada]]</f>
        <v>29</v>
      </c>
      <c r="L266" s="5">
        <f>(SUMIF(A:A,cocina[[#This Row],[Número de Orden]],J:J))/SUMIF(A:A,cocina[[#This Row],[Número de Orden]],K:K)</f>
        <v>0.40287769784172661</v>
      </c>
      <c r="M266" s="1">
        <f>cocina[[#This Row],[Ganancia bruta]]-cocina[[#This Row],[Ganancia neta]]</f>
        <v>17</v>
      </c>
    </row>
    <row r="267" spans="1:13" x14ac:dyDescent="0.25">
      <c r="A267">
        <v>100</v>
      </c>
      <c r="B267">
        <v>18</v>
      </c>
      <c r="C267" s="1" t="s">
        <v>168</v>
      </c>
      <c r="D267" s="1" t="s">
        <v>612</v>
      </c>
      <c r="E267">
        <v>14</v>
      </c>
      <c r="F267">
        <v>24</v>
      </c>
      <c r="G267">
        <v>3</v>
      </c>
      <c r="H267">
        <v>48</v>
      </c>
      <c r="I267" s="1" t="s">
        <v>609</v>
      </c>
      <c r="J267">
        <f>cocina[[#This Row],[Precio Unitario]]*cocina[[#This Row],[Cantidad Ordenada]]-cocina[[#This Row],[Costo Unitario]]*cocina[[#This Row],[Cantidad Ordenada]]</f>
        <v>30</v>
      </c>
      <c r="K267">
        <f>cocina[[#This Row],[Precio Unitario]]*cocina[[#This Row],[Cantidad Ordenada]]</f>
        <v>72</v>
      </c>
      <c r="L267" s="5">
        <f>(SUMIF(A:A,cocina[[#This Row],[Número de Orden]],J:J))/SUMIF(A:A,cocina[[#This Row],[Número de Orden]],K:K)</f>
        <v>0.40963855421686746</v>
      </c>
      <c r="M267" s="1">
        <f>cocina[[#This Row],[Ganancia bruta]]-cocina[[#This Row],[Ganancia neta]]</f>
        <v>42</v>
      </c>
    </row>
    <row r="268" spans="1:13" x14ac:dyDescent="0.25">
      <c r="A268">
        <v>100</v>
      </c>
      <c r="B268">
        <v>18</v>
      </c>
      <c r="C268" s="1" t="s">
        <v>213</v>
      </c>
      <c r="D268" s="1" t="s">
        <v>624</v>
      </c>
      <c r="E268">
        <v>13</v>
      </c>
      <c r="F268">
        <v>22</v>
      </c>
      <c r="G268">
        <v>2</v>
      </c>
      <c r="H268">
        <v>33</v>
      </c>
      <c r="I268" s="1" t="s">
        <v>608</v>
      </c>
      <c r="J268">
        <f>cocina[[#This Row],[Precio Unitario]]*cocina[[#This Row],[Cantidad Ordenada]]-cocina[[#This Row],[Costo Unitario]]*cocina[[#This Row],[Cantidad Ordenada]]</f>
        <v>18</v>
      </c>
      <c r="K268">
        <f>cocina[[#This Row],[Precio Unitario]]*cocina[[#This Row],[Cantidad Ordenada]]</f>
        <v>44</v>
      </c>
      <c r="L268" s="5">
        <f>(SUMIF(A:A,cocina[[#This Row],[Número de Orden]],J:J))/SUMIF(A:A,cocina[[#This Row],[Número de Orden]],K:K)</f>
        <v>0.40963855421686746</v>
      </c>
      <c r="M268" s="1">
        <f>cocina[[#This Row],[Ganancia bruta]]-cocina[[#This Row],[Ganancia neta]]</f>
        <v>26</v>
      </c>
    </row>
    <row r="269" spans="1:13" x14ac:dyDescent="0.25">
      <c r="A269">
        <v>100</v>
      </c>
      <c r="B269">
        <v>18</v>
      </c>
      <c r="C269" s="1" t="s">
        <v>132</v>
      </c>
      <c r="D269" s="1" t="s">
        <v>631</v>
      </c>
      <c r="E269">
        <v>15</v>
      </c>
      <c r="F269">
        <v>25</v>
      </c>
      <c r="G269">
        <v>2</v>
      </c>
      <c r="H269">
        <v>22</v>
      </c>
      <c r="I269" s="1" t="s">
        <v>609</v>
      </c>
      <c r="J269">
        <f>cocina[[#This Row],[Precio Unitario]]*cocina[[#This Row],[Cantidad Ordenada]]-cocina[[#This Row],[Costo Unitario]]*cocina[[#This Row],[Cantidad Ordenada]]</f>
        <v>20</v>
      </c>
      <c r="K269">
        <f>cocina[[#This Row],[Precio Unitario]]*cocina[[#This Row],[Cantidad Ordenada]]</f>
        <v>50</v>
      </c>
      <c r="L269" s="5">
        <f>(SUMIF(A:A,cocina[[#This Row],[Número de Orden]],J:J))/SUMIF(A:A,cocina[[#This Row],[Número de Orden]],K:K)</f>
        <v>0.40963855421686746</v>
      </c>
      <c r="M269" s="1">
        <f>cocina[[#This Row],[Ganancia bruta]]-cocina[[#This Row],[Ganancia neta]]</f>
        <v>30</v>
      </c>
    </row>
    <row r="270" spans="1:13" x14ac:dyDescent="0.25">
      <c r="A270">
        <v>101</v>
      </c>
      <c r="B270">
        <v>1</v>
      </c>
      <c r="C270" s="1" t="s">
        <v>126</v>
      </c>
      <c r="D270" s="1" t="s">
        <v>614</v>
      </c>
      <c r="E270">
        <v>19</v>
      </c>
      <c r="F270">
        <v>31</v>
      </c>
      <c r="G270">
        <v>1</v>
      </c>
      <c r="H270">
        <v>24</v>
      </c>
      <c r="I270" s="1" t="s">
        <v>609</v>
      </c>
      <c r="J270">
        <f>cocina[[#This Row],[Precio Unitario]]*cocina[[#This Row],[Cantidad Ordenada]]-cocina[[#This Row],[Costo Unitario]]*cocina[[#This Row],[Cantidad Ordenada]]</f>
        <v>12</v>
      </c>
      <c r="K270">
        <f>cocina[[#This Row],[Precio Unitario]]*cocina[[#This Row],[Cantidad Ordenada]]</f>
        <v>31</v>
      </c>
      <c r="L270" s="5">
        <f>(SUMIF(A:A,cocina[[#This Row],[Número de Orden]],J:J))/SUMIF(A:A,cocina[[#This Row],[Número de Orden]],K:K)</f>
        <v>0.39855072463768115</v>
      </c>
      <c r="M270" s="1">
        <f>cocina[[#This Row],[Ganancia bruta]]-cocina[[#This Row],[Ganancia neta]]</f>
        <v>19</v>
      </c>
    </row>
    <row r="271" spans="1:13" x14ac:dyDescent="0.25">
      <c r="A271">
        <v>101</v>
      </c>
      <c r="B271">
        <v>1</v>
      </c>
      <c r="C271" s="1" t="s">
        <v>132</v>
      </c>
      <c r="D271" s="1" t="s">
        <v>631</v>
      </c>
      <c r="E271">
        <v>15</v>
      </c>
      <c r="F271">
        <v>25</v>
      </c>
      <c r="G271">
        <v>2</v>
      </c>
      <c r="H271">
        <v>41</v>
      </c>
      <c r="I271" s="1" t="s">
        <v>609</v>
      </c>
      <c r="J271">
        <f>cocina[[#This Row],[Precio Unitario]]*cocina[[#This Row],[Cantidad Ordenada]]-cocina[[#This Row],[Costo Unitario]]*cocina[[#This Row],[Cantidad Ordenada]]</f>
        <v>20</v>
      </c>
      <c r="K271">
        <f>cocina[[#This Row],[Precio Unitario]]*cocina[[#This Row],[Cantidad Ordenada]]</f>
        <v>50</v>
      </c>
      <c r="L271" s="5">
        <f>(SUMIF(A:A,cocina[[#This Row],[Número de Orden]],J:J))/SUMIF(A:A,cocina[[#This Row],[Número de Orden]],K:K)</f>
        <v>0.39855072463768115</v>
      </c>
      <c r="M271" s="1">
        <f>cocina[[#This Row],[Ganancia bruta]]-cocina[[#This Row],[Ganancia neta]]</f>
        <v>30</v>
      </c>
    </row>
    <row r="272" spans="1:13" x14ac:dyDescent="0.25">
      <c r="A272">
        <v>101</v>
      </c>
      <c r="B272">
        <v>1</v>
      </c>
      <c r="C272" s="1" t="s">
        <v>213</v>
      </c>
      <c r="D272" s="1" t="s">
        <v>624</v>
      </c>
      <c r="E272">
        <v>13</v>
      </c>
      <c r="F272">
        <v>22</v>
      </c>
      <c r="G272">
        <v>1</v>
      </c>
      <c r="H272">
        <v>35</v>
      </c>
      <c r="I272" s="1" t="s">
        <v>609</v>
      </c>
      <c r="J272">
        <f>cocina[[#This Row],[Precio Unitario]]*cocina[[#This Row],[Cantidad Ordenada]]-cocina[[#This Row],[Costo Unitario]]*cocina[[#This Row],[Cantidad Ordenada]]</f>
        <v>9</v>
      </c>
      <c r="K272">
        <f>cocina[[#This Row],[Precio Unitario]]*cocina[[#This Row],[Cantidad Ordenada]]</f>
        <v>22</v>
      </c>
      <c r="L272" s="5">
        <f>(SUMIF(A:A,cocina[[#This Row],[Número de Orden]],J:J))/SUMIF(A:A,cocina[[#This Row],[Número de Orden]],K:K)</f>
        <v>0.39855072463768115</v>
      </c>
      <c r="M272" s="1">
        <f>cocina[[#This Row],[Ganancia bruta]]-cocina[[#This Row],[Ganancia neta]]</f>
        <v>13</v>
      </c>
    </row>
    <row r="273" spans="1:13" x14ac:dyDescent="0.25">
      <c r="A273">
        <v>101</v>
      </c>
      <c r="B273">
        <v>1</v>
      </c>
      <c r="C273" s="1" t="s">
        <v>36</v>
      </c>
      <c r="D273" s="1" t="s">
        <v>622</v>
      </c>
      <c r="E273">
        <v>21</v>
      </c>
      <c r="F273">
        <v>35</v>
      </c>
      <c r="G273">
        <v>1</v>
      </c>
      <c r="H273">
        <v>34</v>
      </c>
      <c r="I273" s="1" t="s">
        <v>609</v>
      </c>
      <c r="J273">
        <f>cocina[[#This Row],[Precio Unitario]]*cocina[[#This Row],[Cantidad Ordenada]]-cocina[[#This Row],[Costo Unitario]]*cocina[[#This Row],[Cantidad Ordenada]]</f>
        <v>14</v>
      </c>
      <c r="K273">
        <f>cocina[[#This Row],[Precio Unitario]]*cocina[[#This Row],[Cantidad Ordenada]]</f>
        <v>35</v>
      </c>
      <c r="L273" s="5">
        <f>(SUMIF(A:A,cocina[[#This Row],[Número de Orden]],J:J))/SUMIF(A:A,cocina[[#This Row],[Número de Orden]],K:K)</f>
        <v>0.39855072463768115</v>
      </c>
      <c r="M273" s="1">
        <f>cocina[[#This Row],[Ganancia bruta]]-cocina[[#This Row],[Ganancia neta]]</f>
        <v>21</v>
      </c>
    </row>
    <row r="274" spans="1:13" x14ac:dyDescent="0.25">
      <c r="A274">
        <v>102</v>
      </c>
      <c r="B274">
        <v>19</v>
      </c>
      <c r="C274" s="1" t="s">
        <v>52</v>
      </c>
      <c r="D274" s="1" t="s">
        <v>620</v>
      </c>
      <c r="E274">
        <v>16</v>
      </c>
      <c r="F274">
        <v>28</v>
      </c>
      <c r="G274">
        <v>3</v>
      </c>
      <c r="H274">
        <v>17</v>
      </c>
      <c r="I274" s="1" t="s">
        <v>609</v>
      </c>
      <c r="J274">
        <f>cocina[[#This Row],[Precio Unitario]]*cocina[[#This Row],[Cantidad Ordenada]]-cocina[[#This Row],[Costo Unitario]]*cocina[[#This Row],[Cantidad Ordenada]]</f>
        <v>36</v>
      </c>
      <c r="K274">
        <f>cocina[[#This Row],[Precio Unitario]]*cocina[[#This Row],[Cantidad Ordenada]]</f>
        <v>84</v>
      </c>
      <c r="L274" s="5">
        <f>(SUMIF(A:A,cocina[[#This Row],[Número de Orden]],J:J))/SUMIF(A:A,cocina[[#This Row],[Número de Orden]],K:K)</f>
        <v>0.42105263157894735</v>
      </c>
      <c r="M274" s="1">
        <f>cocina[[#This Row],[Ganancia bruta]]-cocina[[#This Row],[Ganancia neta]]</f>
        <v>48</v>
      </c>
    </row>
    <row r="275" spans="1:13" x14ac:dyDescent="0.25">
      <c r="A275">
        <v>102</v>
      </c>
      <c r="B275">
        <v>19</v>
      </c>
      <c r="C275" s="1" t="s">
        <v>48</v>
      </c>
      <c r="D275" s="1" t="s">
        <v>618</v>
      </c>
      <c r="E275">
        <v>17</v>
      </c>
      <c r="F275">
        <v>29</v>
      </c>
      <c r="G275">
        <v>3</v>
      </c>
      <c r="H275">
        <v>29</v>
      </c>
      <c r="I275" s="1" t="s">
        <v>608</v>
      </c>
      <c r="J275">
        <f>cocina[[#This Row],[Precio Unitario]]*cocina[[#This Row],[Cantidad Ordenada]]-cocina[[#This Row],[Costo Unitario]]*cocina[[#This Row],[Cantidad Ordenada]]</f>
        <v>36</v>
      </c>
      <c r="K275">
        <f>cocina[[#This Row],[Precio Unitario]]*cocina[[#This Row],[Cantidad Ordenada]]</f>
        <v>87</v>
      </c>
      <c r="L275" s="5">
        <f>(SUMIF(A:A,cocina[[#This Row],[Número de Orden]],J:J))/SUMIF(A:A,cocina[[#This Row],[Número de Orden]],K:K)</f>
        <v>0.42105263157894735</v>
      </c>
      <c r="M275" s="1">
        <f>cocina[[#This Row],[Ganancia bruta]]-cocina[[#This Row],[Ganancia neta]]</f>
        <v>51</v>
      </c>
    </row>
    <row r="276" spans="1:13" x14ac:dyDescent="0.25">
      <c r="A276">
        <v>103</v>
      </c>
      <c r="B276">
        <v>13</v>
      </c>
      <c r="C276" s="1" t="s">
        <v>80</v>
      </c>
      <c r="D276" s="1" t="s">
        <v>628</v>
      </c>
      <c r="E276">
        <v>13</v>
      </c>
      <c r="F276">
        <v>21</v>
      </c>
      <c r="G276">
        <v>1</v>
      </c>
      <c r="H276">
        <v>57</v>
      </c>
      <c r="I276" s="1" t="s">
        <v>609</v>
      </c>
      <c r="J276">
        <f>cocina[[#This Row],[Precio Unitario]]*cocina[[#This Row],[Cantidad Ordenada]]-cocina[[#This Row],[Costo Unitario]]*cocina[[#This Row],[Cantidad Ordenada]]</f>
        <v>8</v>
      </c>
      <c r="K276">
        <f>cocina[[#This Row],[Precio Unitario]]*cocina[[#This Row],[Cantidad Ordenada]]</f>
        <v>21</v>
      </c>
      <c r="L276" s="5">
        <f>(SUMIF(A:A,cocina[[#This Row],[Número de Orden]],J:J))/SUMIF(A:A,cocina[[#This Row],[Número de Orden]],K:K)</f>
        <v>0.41095890410958902</v>
      </c>
      <c r="M276" s="1">
        <f>cocina[[#This Row],[Ganancia bruta]]-cocina[[#This Row],[Ganancia neta]]</f>
        <v>13</v>
      </c>
    </row>
    <row r="277" spans="1:13" x14ac:dyDescent="0.25">
      <c r="A277">
        <v>103</v>
      </c>
      <c r="B277">
        <v>13</v>
      </c>
      <c r="C277" s="1" t="s">
        <v>65</v>
      </c>
      <c r="D277" s="1" t="s">
        <v>625</v>
      </c>
      <c r="E277">
        <v>20</v>
      </c>
      <c r="F277">
        <v>34</v>
      </c>
      <c r="G277">
        <v>1</v>
      </c>
      <c r="H277">
        <v>9</v>
      </c>
      <c r="I277" s="1" t="s">
        <v>608</v>
      </c>
      <c r="J277">
        <f>cocina[[#This Row],[Precio Unitario]]*cocina[[#This Row],[Cantidad Ordenada]]-cocina[[#This Row],[Costo Unitario]]*cocina[[#This Row],[Cantidad Ordenada]]</f>
        <v>14</v>
      </c>
      <c r="K277">
        <f>cocina[[#This Row],[Precio Unitario]]*cocina[[#This Row],[Cantidad Ordenada]]</f>
        <v>34</v>
      </c>
      <c r="L277" s="5">
        <f>(SUMIF(A:A,cocina[[#This Row],[Número de Orden]],J:J))/SUMIF(A:A,cocina[[#This Row],[Número de Orden]],K:K)</f>
        <v>0.41095890410958902</v>
      </c>
      <c r="M277" s="1">
        <f>cocina[[#This Row],[Ganancia bruta]]-cocina[[#This Row],[Ganancia neta]]</f>
        <v>20</v>
      </c>
    </row>
    <row r="278" spans="1:13" x14ac:dyDescent="0.25">
      <c r="A278">
        <v>103</v>
      </c>
      <c r="B278">
        <v>13</v>
      </c>
      <c r="C278" s="1" t="s">
        <v>89</v>
      </c>
      <c r="D278" s="1" t="s">
        <v>629</v>
      </c>
      <c r="E278">
        <v>10</v>
      </c>
      <c r="F278">
        <v>18</v>
      </c>
      <c r="G278">
        <v>1</v>
      </c>
      <c r="H278">
        <v>33</v>
      </c>
      <c r="I278" s="1" t="s">
        <v>609</v>
      </c>
      <c r="J278">
        <f>cocina[[#This Row],[Precio Unitario]]*cocina[[#This Row],[Cantidad Ordenada]]-cocina[[#This Row],[Costo Unitario]]*cocina[[#This Row],[Cantidad Ordenada]]</f>
        <v>8</v>
      </c>
      <c r="K278">
        <f>cocina[[#This Row],[Precio Unitario]]*cocina[[#This Row],[Cantidad Ordenada]]</f>
        <v>18</v>
      </c>
      <c r="L278" s="5">
        <f>(SUMIF(A:A,cocina[[#This Row],[Número de Orden]],J:J))/SUMIF(A:A,cocina[[#This Row],[Número de Orden]],K:K)</f>
        <v>0.41095890410958902</v>
      </c>
      <c r="M278" s="1">
        <f>cocina[[#This Row],[Ganancia bruta]]-cocina[[#This Row],[Ganancia neta]]</f>
        <v>10</v>
      </c>
    </row>
    <row r="279" spans="1:13" x14ac:dyDescent="0.25">
      <c r="A279">
        <v>104</v>
      </c>
      <c r="B279">
        <v>14</v>
      </c>
      <c r="C279" s="1" t="s">
        <v>210</v>
      </c>
      <c r="D279" s="1" t="s">
        <v>627</v>
      </c>
      <c r="E279">
        <v>14</v>
      </c>
      <c r="F279">
        <v>23</v>
      </c>
      <c r="G279">
        <v>2</v>
      </c>
      <c r="H279">
        <v>43</v>
      </c>
      <c r="I279" s="1" t="s">
        <v>609</v>
      </c>
      <c r="J279">
        <f>cocina[[#This Row],[Precio Unitario]]*cocina[[#This Row],[Cantidad Ordenada]]-cocina[[#This Row],[Costo Unitario]]*cocina[[#This Row],[Cantidad Ordenada]]</f>
        <v>18</v>
      </c>
      <c r="K279">
        <f>cocina[[#This Row],[Precio Unitario]]*cocina[[#This Row],[Cantidad Ordenada]]</f>
        <v>46</v>
      </c>
      <c r="L279" s="5">
        <f>(SUMIF(A:A,cocina[[#This Row],[Número de Orden]],J:J))/SUMIF(A:A,cocina[[#This Row],[Número de Orden]],K:K)</f>
        <v>0.38961038961038963</v>
      </c>
      <c r="M279" s="1">
        <f>cocina[[#This Row],[Ganancia bruta]]-cocina[[#This Row],[Ganancia neta]]</f>
        <v>28</v>
      </c>
    </row>
    <row r="280" spans="1:13" x14ac:dyDescent="0.25">
      <c r="A280">
        <v>104</v>
      </c>
      <c r="B280">
        <v>14</v>
      </c>
      <c r="C280" s="1" t="s">
        <v>126</v>
      </c>
      <c r="D280" s="1" t="s">
        <v>614</v>
      </c>
      <c r="E280">
        <v>19</v>
      </c>
      <c r="F280">
        <v>31</v>
      </c>
      <c r="G280">
        <v>1</v>
      </c>
      <c r="H280">
        <v>12</v>
      </c>
      <c r="I280" s="1" t="s">
        <v>608</v>
      </c>
      <c r="J280">
        <f>cocina[[#This Row],[Precio Unitario]]*cocina[[#This Row],[Cantidad Ordenada]]-cocina[[#This Row],[Costo Unitario]]*cocina[[#This Row],[Cantidad Ordenada]]</f>
        <v>12</v>
      </c>
      <c r="K280">
        <f>cocina[[#This Row],[Precio Unitario]]*cocina[[#This Row],[Cantidad Ordenada]]</f>
        <v>31</v>
      </c>
      <c r="L280" s="5">
        <f>(SUMIF(A:A,cocina[[#This Row],[Número de Orden]],J:J))/SUMIF(A:A,cocina[[#This Row],[Número de Orden]],K:K)</f>
        <v>0.38961038961038963</v>
      </c>
      <c r="M280" s="1">
        <f>cocina[[#This Row],[Ganancia bruta]]-cocina[[#This Row],[Ganancia neta]]</f>
        <v>19</v>
      </c>
    </row>
    <row r="281" spans="1:13" x14ac:dyDescent="0.25">
      <c r="A281">
        <v>105</v>
      </c>
      <c r="B281">
        <v>14</v>
      </c>
      <c r="C281" s="1" t="s">
        <v>156</v>
      </c>
      <c r="D281" s="1" t="s">
        <v>626</v>
      </c>
      <c r="E281">
        <v>12</v>
      </c>
      <c r="F281">
        <v>20</v>
      </c>
      <c r="G281">
        <v>3</v>
      </c>
      <c r="H281">
        <v>9</v>
      </c>
      <c r="I281" s="1" t="s">
        <v>608</v>
      </c>
      <c r="J281">
        <f>cocina[[#This Row],[Precio Unitario]]*cocina[[#This Row],[Cantidad Ordenada]]-cocina[[#This Row],[Costo Unitario]]*cocina[[#This Row],[Cantidad Ordenada]]</f>
        <v>24</v>
      </c>
      <c r="K281">
        <f>cocina[[#This Row],[Precio Unitario]]*cocina[[#This Row],[Cantidad Ordenada]]</f>
        <v>60</v>
      </c>
      <c r="L281" s="5">
        <f>(SUMIF(A:A,cocina[[#This Row],[Número de Orden]],J:J))/SUMIF(A:A,cocina[[#This Row],[Número de Orden]],K:K)</f>
        <v>0.40425531914893614</v>
      </c>
      <c r="M281" s="1">
        <f>cocina[[#This Row],[Ganancia bruta]]-cocina[[#This Row],[Ganancia neta]]</f>
        <v>36</v>
      </c>
    </row>
    <row r="282" spans="1:13" x14ac:dyDescent="0.25">
      <c r="A282">
        <v>105</v>
      </c>
      <c r="B282">
        <v>14</v>
      </c>
      <c r="C282" s="1" t="s">
        <v>116</v>
      </c>
      <c r="D282" s="1" t="s">
        <v>615</v>
      </c>
      <c r="E282">
        <v>16</v>
      </c>
      <c r="F282">
        <v>27</v>
      </c>
      <c r="G282">
        <v>3</v>
      </c>
      <c r="H282">
        <v>34</v>
      </c>
      <c r="I282" s="1" t="s">
        <v>608</v>
      </c>
      <c r="J282">
        <f>cocina[[#This Row],[Precio Unitario]]*cocina[[#This Row],[Cantidad Ordenada]]-cocina[[#This Row],[Costo Unitario]]*cocina[[#This Row],[Cantidad Ordenada]]</f>
        <v>33</v>
      </c>
      <c r="K282">
        <f>cocina[[#This Row],[Precio Unitario]]*cocina[[#This Row],[Cantidad Ordenada]]</f>
        <v>81</v>
      </c>
      <c r="L282" s="5">
        <f>(SUMIF(A:A,cocina[[#This Row],[Número de Orden]],J:J))/SUMIF(A:A,cocina[[#This Row],[Número de Orden]],K:K)</f>
        <v>0.40425531914893614</v>
      </c>
      <c r="M282" s="1">
        <f>cocina[[#This Row],[Ganancia bruta]]-cocina[[#This Row],[Ganancia neta]]</f>
        <v>48</v>
      </c>
    </row>
    <row r="283" spans="1:13" x14ac:dyDescent="0.25">
      <c r="A283">
        <v>106</v>
      </c>
      <c r="B283">
        <v>15</v>
      </c>
      <c r="C283" s="1" t="s">
        <v>65</v>
      </c>
      <c r="D283" s="1" t="s">
        <v>625</v>
      </c>
      <c r="E283">
        <v>20</v>
      </c>
      <c r="F283">
        <v>34</v>
      </c>
      <c r="G283">
        <v>2</v>
      </c>
      <c r="H283">
        <v>29</v>
      </c>
      <c r="I283" s="1" t="s">
        <v>608</v>
      </c>
      <c r="J283">
        <f>cocina[[#This Row],[Precio Unitario]]*cocina[[#This Row],[Cantidad Ordenada]]-cocina[[#This Row],[Costo Unitario]]*cocina[[#This Row],[Cantidad Ordenada]]</f>
        <v>28</v>
      </c>
      <c r="K283">
        <f>cocina[[#This Row],[Precio Unitario]]*cocina[[#This Row],[Cantidad Ordenada]]</f>
        <v>68</v>
      </c>
      <c r="L283" s="5">
        <f>(SUMIF(A:A,cocina[[#This Row],[Número de Orden]],J:J))/SUMIF(A:A,cocina[[#This Row],[Número de Orden]],K:K)</f>
        <v>0.41176470588235292</v>
      </c>
      <c r="M283" s="1">
        <f>cocina[[#This Row],[Ganancia bruta]]-cocina[[#This Row],[Ganancia neta]]</f>
        <v>40</v>
      </c>
    </row>
    <row r="284" spans="1:13" x14ac:dyDescent="0.25">
      <c r="A284">
        <v>107</v>
      </c>
      <c r="B284">
        <v>11</v>
      </c>
      <c r="C284" s="1" t="s">
        <v>257</v>
      </c>
      <c r="D284" s="1" t="s">
        <v>623</v>
      </c>
      <c r="E284">
        <v>19</v>
      </c>
      <c r="F284">
        <v>32</v>
      </c>
      <c r="G284">
        <v>2</v>
      </c>
      <c r="H284">
        <v>48</v>
      </c>
      <c r="I284" s="1" t="s">
        <v>608</v>
      </c>
      <c r="J284">
        <f>cocina[[#This Row],[Precio Unitario]]*cocina[[#This Row],[Cantidad Ordenada]]-cocina[[#This Row],[Costo Unitario]]*cocina[[#This Row],[Cantidad Ordenada]]</f>
        <v>26</v>
      </c>
      <c r="K284">
        <f>cocina[[#This Row],[Precio Unitario]]*cocina[[#This Row],[Cantidad Ordenada]]</f>
        <v>64</v>
      </c>
      <c r="L284" s="5">
        <f>(SUMIF(A:A,cocina[[#This Row],[Número de Orden]],J:J))/SUMIF(A:A,cocina[[#This Row],[Número de Orden]],K:K)</f>
        <v>0.41106719367588934</v>
      </c>
      <c r="M284" s="1">
        <f>cocina[[#This Row],[Ganancia bruta]]-cocina[[#This Row],[Ganancia neta]]</f>
        <v>38</v>
      </c>
    </row>
    <row r="285" spans="1:13" x14ac:dyDescent="0.25">
      <c r="A285">
        <v>107</v>
      </c>
      <c r="B285">
        <v>11</v>
      </c>
      <c r="C285" s="1" t="s">
        <v>48</v>
      </c>
      <c r="D285" s="1" t="s">
        <v>618</v>
      </c>
      <c r="E285">
        <v>17</v>
      </c>
      <c r="F285">
        <v>29</v>
      </c>
      <c r="G285">
        <v>3</v>
      </c>
      <c r="H285">
        <v>51</v>
      </c>
      <c r="I285" s="1" t="s">
        <v>609</v>
      </c>
      <c r="J285">
        <f>cocina[[#This Row],[Precio Unitario]]*cocina[[#This Row],[Cantidad Ordenada]]-cocina[[#This Row],[Costo Unitario]]*cocina[[#This Row],[Cantidad Ordenada]]</f>
        <v>36</v>
      </c>
      <c r="K285">
        <f>cocina[[#This Row],[Precio Unitario]]*cocina[[#This Row],[Cantidad Ordenada]]</f>
        <v>87</v>
      </c>
      <c r="L285" s="5">
        <f>(SUMIF(A:A,cocina[[#This Row],[Número de Orden]],J:J))/SUMIF(A:A,cocina[[#This Row],[Número de Orden]],K:K)</f>
        <v>0.41106719367588934</v>
      </c>
      <c r="M285" s="1">
        <f>cocina[[#This Row],[Ganancia bruta]]-cocina[[#This Row],[Ganancia neta]]</f>
        <v>51</v>
      </c>
    </row>
    <row r="286" spans="1:13" x14ac:dyDescent="0.25">
      <c r="A286">
        <v>107</v>
      </c>
      <c r="B286">
        <v>11</v>
      </c>
      <c r="C286" s="1" t="s">
        <v>65</v>
      </c>
      <c r="D286" s="1" t="s">
        <v>625</v>
      </c>
      <c r="E286">
        <v>20</v>
      </c>
      <c r="F286">
        <v>34</v>
      </c>
      <c r="G286">
        <v>3</v>
      </c>
      <c r="H286">
        <v>42</v>
      </c>
      <c r="I286" s="1" t="s">
        <v>609</v>
      </c>
      <c r="J286">
        <f>cocina[[#This Row],[Precio Unitario]]*cocina[[#This Row],[Cantidad Ordenada]]-cocina[[#This Row],[Costo Unitario]]*cocina[[#This Row],[Cantidad Ordenada]]</f>
        <v>42</v>
      </c>
      <c r="K286">
        <f>cocina[[#This Row],[Precio Unitario]]*cocina[[#This Row],[Cantidad Ordenada]]</f>
        <v>102</v>
      </c>
      <c r="L286" s="5">
        <f>(SUMIF(A:A,cocina[[#This Row],[Número de Orden]],J:J))/SUMIF(A:A,cocina[[#This Row],[Número de Orden]],K:K)</f>
        <v>0.41106719367588934</v>
      </c>
      <c r="M286" s="1">
        <f>cocina[[#This Row],[Ganancia bruta]]-cocina[[#This Row],[Ganancia neta]]</f>
        <v>60</v>
      </c>
    </row>
    <row r="287" spans="1:13" x14ac:dyDescent="0.25">
      <c r="A287">
        <v>108</v>
      </c>
      <c r="B287">
        <v>3</v>
      </c>
      <c r="C287" s="1" t="s">
        <v>48</v>
      </c>
      <c r="D287" s="1" t="s">
        <v>618</v>
      </c>
      <c r="E287">
        <v>17</v>
      </c>
      <c r="F287">
        <v>29</v>
      </c>
      <c r="G287">
        <v>2</v>
      </c>
      <c r="H287">
        <v>23</v>
      </c>
      <c r="I287" s="1" t="s">
        <v>608</v>
      </c>
      <c r="J287">
        <f>cocina[[#This Row],[Precio Unitario]]*cocina[[#This Row],[Cantidad Ordenada]]-cocina[[#This Row],[Costo Unitario]]*cocina[[#This Row],[Cantidad Ordenada]]</f>
        <v>24</v>
      </c>
      <c r="K287">
        <f>cocina[[#This Row],[Precio Unitario]]*cocina[[#This Row],[Cantidad Ordenada]]</f>
        <v>58</v>
      </c>
      <c r="L287" s="5">
        <f>(SUMIF(A:A,cocina[[#This Row],[Número de Orden]],J:J))/SUMIF(A:A,cocina[[#This Row],[Número de Orden]],K:K)</f>
        <v>0.41935483870967744</v>
      </c>
      <c r="M287" s="1">
        <f>cocina[[#This Row],[Ganancia bruta]]-cocina[[#This Row],[Ganancia neta]]</f>
        <v>34</v>
      </c>
    </row>
    <row r="288" spans="1:13" x14ac:dyDescent="0.25">
      <c r="A288">
        <v>108</v>
      </c>
      <c r="B288">
        <v>3</v>
      </c>
      <c r="C288" s="1" t="s">
        <v>89</v>
      </c>
      <c r="D288" s="1" t="s">
        <v>629</v>
      </c>
      <c r="E288">
        <v>10</v>
      </c>
      <c r="F288">
        <v>18</v>
      </c>
      <c r="G288">
        <v>1</v>
      </c>
      <c r="H288">
        <v>10</v>
      </c>
      <c r="I288" s="1" t="s">
        <v>609</v>
      </c>
      <c r="J288">
        <f>cocina[[#This Row],[Precio Unitario]]*cocina[[#This Row],[Cantidad Ordenada]]-cocina[[#This Row],[Costo Unitario]]*cocina[[#This Row],[Cantidad Ordenada]]</f>
        <v>8</v>
      </c>
      <c r="K288">
        <f>cocina[[#This Row],[Precio Unitario]]*cocina[[#This Row],[Cantidad Ordenada]]</f>
        <v>18</v>
      </c>
      <c r="L288" s="5">
        <f>(SUMIF(A:A,cocina[[#This Row],[Número de Orden]],J:J))/SUMIF(A:A,cocina[[#This Row],[Número de Orden]],K:K)</f>
        <v>0.41935483870967744</v>
      </c>
      <c r="M288" s="1">
        <f>cocina[[#This Row],[Ganancia bruta]]-cocina[[#This Row],[Ganancia neta]]</f>
        <v>10</v>
      </c>
    </row>
    <row r="289" spans="1:13" x14ac:dyDescent="0.25">
      <c r="A289">
        <v>108</v>
      </c>
      <c r="B289">
        <v>3</v>
      </c>
      <c r="C289" s="1" t="s">
        <v>156</v>
      </c>
      <c r="D289" s="1" t="s">
        <v>626</v>
      </c>
      <c r="E289">
        <v>12</v>
      </c>
      <c r="F289">
        <v>20</v>
      </c>
      <c r="G289">
        <v>1</v>
      </c>
      <c r="H289">
        <v>26</v>
      </c>
      <c r="I289" s="1" t="s">
        <v>609</v>
      </c>
      <c r="J289">
        <f>cocina[[#This Row],[Precio Unitario]]*cocina[[#This Row],[Cantidad Ordenada]]-cocina[[#This Row],[Costo Unitario]]*cocina[[#This Row],[Cantidad Ordenada]]</f>
        <v>8</v>
      </c>
      <c r="K289">
        <f>cocina[[#This Row],[Precio Unitario]]*cocina[[#This Row],[Cantidad Ordenada]]</f>
        <v>20</v>
      </c>
      <c r="L289" s="5">
        <f>(SUMIF(A:A,cocina[[#This Row],[Número de Orden]],J:J))/SUMIF(A:A,cocina[[#This Row],[Número de Orden]],K:K)</f>
        <v>0.41935483870967744</v>
      </c>
      <c r="M289" s="1">
        <f>cocina[[#This Row],[Ganancia bruta]]-cocina[[#This Row],[Ganancia neta]]</f>
        <v>12</v>
      </c>
    </row>
    <row r="290" spans="1:13" x14ac:dyDescent="0.25">
      <c r="A290">
        <v>108</v>
      </c>
      <c r="B290">
        <v>3</v>
      </c>
      <c r="C290" s="1" t="s">
        <v>52</v>
      </c>
      <c r="D290" s="1" t="s">
        <v>620</v>
      </c>
      <c r="E290">
        <v>16</v>
      </c>
      <c r="F290">
        <v>28</v>
      </c>
      <c r="G290">
        <v>1</v>
      </c>
      <c r="H290">
        <v>56</v>
      </c>
      <c r="I290" s="1" t="s">
        <v>608</v>
      </c>
      <c r="J290">
        <f>cocina[[#This Row],[Precio Unitario]]*cocina[[#This Row],[Cantidad Ordenada]]-cocina[[#This Row],[Costo Unitario]]*cocina[[#This Row],[Cantidad Ordenada]]</f>
        <v>12</v>
      </c>
      <c r="K290">
        <f>cocina[[#This Row],[Precio Unitario]]*cocina[[#This Row],[Cantidad Ordenada]]</f>
        <v>28</v>
      </c>
      <c r="L290" s="5">
        <f>(SUMIF(A:A,cocina[[#This Row],[Número de Orden]],J:J))/SUMIF(A:A,cocina[[#This Row],[Número de Orden]],K:K)</f>
        <v>0.41935483870967744</v>
      </c>
      <c r="M290" s="1">
        <f>cocina[[#This Row],[Ganancia bruta]]-cocina[[#This Row],[Ganancia neta]]</f>
        <v>16</v>
      </c>
    </row>
    <row r="291" spans="1:13" x14ac:dyDescent="0.25">
      <c r="A291">
        <v>109</v>
      </c>
      <c r="B291">
        <v>10</v>
      </c>
      <c r="C291" s="1" t="s">
        <v>65</v>
      </c>
      <c r="D291" s="1" t="s">
        <v>625</v>
      </c>
      <c r="E291">
        <v>20</v>
      </c>
      <c r="F291">
        <v>34</v>
      </c>
      <c r="G291">
        <v>3</v>
      </c>
      <c r="H291">
        <v>54</v>
      </c>
      <c r="I291" s="1" t="s">
        <v>609</v>
      </c>
      <c r="J291">
        <f>cocina[[#This Row],[Precio Unitario]]*cocina[[#This Row],[Cantidad Ordenada]]-cocina[[#This Row],[Costo Unitario]]*cocina[[#This Row],[Cantidad Ordenada]]</f>
        <v>42</v>
      </c>
      <c r="K291">
        <f>cocina[[#This Row],[Precio Unitario]]*cocina[[#This Row],[Cantidad Ordenada]]</f>
        <v>102</v>
      </c>
      <c r="L291" s="5">
        <f>(SUMIF(A:A,cocina[[#This Row],[Número de Orden]],J:J))/SUMIF(A:A,cocina[[#This Row],[Número de Orden]],K:K)</f>
        <v>0.40828402366863903</v>
      </c>
      <c r="M291" s="1">
        <f>cocina[[#This Row],[Ganancia bruta]]-cocina[[#This Row],[Ganancia neta]]</f>
        <v>60</v>
      </c>
    </row>
    <row r="292" spans="1:13" x14ac:dyDescent="0.25">
      <c r="A292">
        <v>109</v>
      </c>
      <c r="B292">
        <v>10</v>
      </c>
      <c r="C292" s="1" t="s">
        <v>210</v>
      </c>
      <c r="D292" s="1" t="s">
        <v>627</v>
      </c>
      <c r="E292">
        <v>14</v>
      </c>
      <c r="F292">
        <v>23</v>
      </c>
      <c r="G292">
        <v>1</v>
      </c>
      <c r="H292">
        <v>26</v>
      </c>
      <c r="I292" s="1" t="s">
        <v>609</v>
      </c>
      <c r="J292">
        <f>cocina[[#This Row],[Precio Unitario]]*cocina[[#This Row],[Cantidad Ordenada]]-cocina[[#This Row],[Costo Unitario]]*cocina[[#This Row],[Cantidad Ordenada]]</f>
        <v>9</v>
      </c>
      <c r="K292">
        <f>cocina[[#This Row],[Precio Unitario]]*cocina[[#This Row],[Cantidad Ordenada]]</f>
        <v>23</v>
      </c>
      <c r="L292" s="5">
        <f>(SUMIF(A:A,cocina[[#This Row],[Número de Orden]],J:J))/SUMIF(A:A,cocina[[#This Row],[Número de Orden]],K:K)</f>
        <v>0.40828402366863903</v>
      </c>
      <c r="M292" s="1">
        <f>cocina[[#This Row],[Ganancia bruta]]-cocina[[#This Row],[Ganancia neta]]</f>
        <v>14</v>
      </c>
    </row>
    <row r="293" spans="1:13" x14ac:dyDescent="0.25">
      <c r="A293">
        <v>109</v>
      </c>
      <c r="B293">
        <v>10</v>
      </c>
      <c r="C293" s="1" t="s">
        <v>213</v>
      </c>
      <c r="D293" s="1" t="s">
        <v>624</v>
      </c>
      <c r="E293">
        <v>13</v>
      </c>
      <c r="F293">
        <v>22</v>
      </c>
      <c r="G293">
        <v>2</v>
      </c>
      <c r="H293">
        <v>38</v>
      </c>
      <c r="I293" s="1" t="s">
        <v>608</v>
      </c>
      <c r="J293">
        <f>cocina[[#This Row],[Precio Unitario]]*cocina[[#This Row],[Cantidad Ordenada]]-cocina[[#This Row],[Costo Unitario]]*cocina[[#This Row],[Cantidad Ordenada]]</f>
        <v>18</v>
      </c>
      <c r="K293">
        <f>cocina[[#This Row],[Precio Unitario]]*cocina[[#This Row],[Cantidad Ordenada]]</f>
        <v>44</v>
      </c>
      <c r="L293" s="5">
        <f>(SUMIF(A:A,cocina[[#This Row],[Número de Orden]],J:J))/SUMIF(A:A,cocina[[#This Row],[Número de Orden]],K:K)</f>
        <v>0.40828402366863903</v>
      </c>
      <c r="M293" s="1">
        <f>cocina[[#This Row],[Ganancia bruta]]-cocina[[#This Row],[Ganancia neta]]</f>
        <v>26</v>
      </c>
    </row>
    <row r="294" spans="1:13" x14ac:dyDescent="0.25">
      <c r="A294">
        <v>110</v>
      </c>
      <c r="B294">
        <v>5</v>
      </c>
      <c r="C294" s="1" t="s">
        <v>48</v>
      </c>
      <c r="D294" s="1" t="s">
        <v>618</v>
      </c>
      <c r="E294">
        <v>17</v>
      </c>
      <c r="F294">
        <v>29</v>
      </c>
      <c r="G294">
        <v>2</v>
      </c>
      <c r="H294">
        <v>38</v>
      </c>
      <c r="I294" s="1" t="s">
        <v>608</v>
      </c>
      <c r="J294">
        <f>cocina[[#This Row],[Precio Unitario]]*cocina[[#This Row],[Cantidad Ordenada]]-cocina[[#This Row],[Costo Unitario]]*cocina[[#This Row],[Cantidad Ordenada]]</f>
        <v>24</v>
      </c>
      <c r="K294">
        <f>cocina[[#This Row],[Precio Unitario]]*cocina[[#This Row],[Cantidad Ordenada]]</f>
        <v>58</v>
      </c>
      <c r="L294" s="5">
        <f>(SUMIF(A:A,cocina[[#This Row],[Número de Orden]],J:J))/SUMIF(A:A,cocina[[#This Row],[Número de Orden]],K:K)</f>
        <v>0.41717791411042943</v>
      </c>
      <c r="M294" s="1">
        <f>cocina[[#This Row],[Ganancia bruta]]-cocina[[#This Row],[Ganancia neta]]</f>
        <v>34</v>
      </c>
    </row>
    <row r="295" spans="1:13" x14ac:dyDescent="0.25">
      <c r="A295">
        <v>110</v>
      </c>
      <c r="B295">
        <v>5</v>
      </c>
      <c r="C295" s="1" t="s">
        <v>165</v>
      </c>
      <c r="D295" s="1" t="s">
        <v>630</v>
      </c>
      <c r="E295">
        <v>15</v>
      </c>
      <c r="F295">
        <v>26</v>
      </c>
      <c r="G295">
        <v>3</v>
      </c>
      <c r="H295">
        <v>27</v>
      </c>
      <c r="I295" s="1" t="s">
        <v>608</v>
      </c>
      <c r="J295">
        <f>cocina[[#This Row],[Precio Unitario]]*cocina[[#This Row],[Cantidad Ordenada]]-cocina[[#This Row],[Costo Unitario]]*cocina[[#This Row],[Cantidad Ordenada]]</f>
        <v>33</v>
      </c>
      <c r="K295">
        <f>cocina[[#This Row],[Precio Unitario]]*cocina[[#This Row],[Cantidad Ordenada]]</f>
        <v>78</v>
      </c>
      <c r="L295" s="5">
        <f>(SUMIF(A:A,cocina[[#This Row],[Número de Orden]],J:J))/SUMIF(A:A,cocina[[#This Row],[Número de Orden]],K:K)</f>
        <v>0.41717791411042943</v>
      </c>
      <c r="M295" s="1">
        <f>cocina[[#This Row],[Ganancia bruta]]-cocina[[#This Row],[Ganancia neta]]</f>
        <v>45</v>
      </c>
    </row>
    <row r="296" spans="1:13" x14ac:dyDescent="0.25">
      <c r="A296">
        <v>110</v>
      </c>
      <c r="B296">
        <v>5</v>
      </c>
      <c r="C296" s="1" t="s">
        <v>116</v>
      </c>
      <c r="D296" s="1" t="s">
        <v>615</v>
      </c>
      <c r="E296">
        <v>16</v>
      </c>
      <c r="F296">
        <v>27</v>
      </c>
      <c r="G296">
        <v>1</v>
      </c>
      <c r="H296">
        <v>56</v>
      </c>
      <c r="I296" s="1" t="s">
        <v>609</v>
      </c>
      <c r="J296">
        <f>cocina[[#This Row],[Precio Unitario]]*cocina[[#This Row],[Cantidad Ordenada]]-cocina[[#This Row],[Costo Unitario]]*cocina[[#This Row],[Cantidad Ordenada]]</f>
        <v>11</v>
      </c>
      <c r="K296">
        <f>cocina[[#This Row],[Precio Unitario]]*cocina[[#This Row],[Cantidad Ordenada]]</f>
        <v>27</v>
      </c>
      <c r="L296" s="5">
        <f>(SUMIF(A:A,cocina[[#This Row],[Número de Orden]],J:J))/SUMIF(A:A,cocina[[#This Row],[Número de Orden]],K:K)</f>
        <v>0.41717791411042943</v>
      </c>
      <c r="M296" s="1">
        <f>cocina[[#This Row],[Ganancia bruta]]-cocina[[#This Row],[Ganancia neta]]</f>
        <v>16</v>
      </c>
    </row>
    <row r="297" spans="1:13" x14ac:dyDescent="0.25">
      <c r="A297">
        <v>111</v>
      </c>
      <c r="B297">
        <v>3</v>
      </c>
      <c r="C297" s="1" t="s">
        <v>257</v>
      </c>
      <c r="D297" s="1" t="s">
        <v>623</v>
      </c>
      <c r="E297">
        <v>19</v>
      </c>
      <c r="F297">
        <v>32</v>
      </c>
      <c r="G297">
        <v>1</v>
      </c>
      <c r="H297">
        <v>47</v>
      </c>
      <c r="I297" s="1" t="s">
        <v>609</v>
      </c>
      <c r="J297">
        <f>cocina[[#This Row],[Precio Unitario]]*cocina[[#This Row],[Cantidad Ordenada]]-cocina[[#This Row],[Costo Unitario]]*cocina[[#This Row],[Cantidad Ordenada]]</f>
        <v>13</v>
      </c>
      <c r="K297">
        <f>cocina[[#This Row],[Precio Unitario]]*cocina[[#This Row],[Cantidad Ordenada]]</f>
        <v>32</v>
      </c>
      <c r="L297" s="5">
        <f>(SUMIF(A:A,cocina[[#This Row],[Número de Orden]],J:J))/SUMIF(A:A,cocina[[#This Row],[Número de Orden]],K:K)</f>
        <v>0.41176470588235292</v>
      </c>
      <c r="M297" s="1">
        <f>cocina[[#This Row],[Ganancia bruta]]-cocina[[#This Row],[Ganancia neta]]</f>
        <v>19</v>
      </c>
    </row>
    <row r="298" spans="1:13" x14ac:dyDescent="0.25">
      <c r="A298">
        <v>111</v>
      </c>
      <c r="B298">
        <v>3</v>
      </c>
      <c r="C298" s="1" t="s">
        <v>213</v>
      </c>
      <c r="D298" s="1" t="s">
        <v>624</v>
      </c>
      <c r="E298">
        <v>13</v>
      </c>
      <c r="F298">
        <v>22</v>
      </c>
      <c r="G298">
        <v>3</v>
      </c>
      <c r="H298">
        <v>5</v>
      </c>
      <c r="I298" s="1" t="s">
        <v>608</v>
      </c>
      <c r="J298">
        <f>cocina[[#This Row],[Precio Unitario]]*cocina[[#This Row],[Cantidad Ordenada]]-cocina[[#This Row],[Costo Unitario]]*cocina[[#This Row],[Cantidad Ordenada]]</f>
        <v>27</v>
      </c>
      <c r="K298">
        <f>cocina[[#This Row],[Precio Unitario]]*cocina[[#This Row],[Cantidad Ordenada]]</f>
        <v>66</v>
      </c>
      <c r="L298" s="5">
        <f>(SUMIF(A:A,cocina[[#This Row],[Número de Orden]],J:J))/SUMIF(A:A,cocina[[#This Row],[Número de Orden]],K:K)</f>
        <v>0.41176470588235292</v>
      </c>
      <c r="M298" s="1">
        <f>cocina[[#This Row],[Ganancia bruta]]-cocina[[#This Row],[Ganancia neta]]</f>
        <v>39</v>
      </c>
    </row>
    <row r="299" spans="1:13" x14ac:dyDescent="0.25">
      <c r="A299">
        <v>111</v>
      </c>
      <c r="B299">
        <v>3</v>
      </c>
      <c r="C299" s="1" t="s">
        <v>168</v>
      </c>
      <c r="D299" s="1" t="s">
        <v>612</v>
      </c>
      <c r="E299">
        <v>14</v>
      </c>
      <c r="F299">
        <v>24</v>
      </c>
      <c r="G299">
        <v>2</v>
      </c>
      <c r="H299">
        <v>48</v>
      </c>
      <c r="I299" s="1" t="s">
        <v>608</v>
      </c>
      <c r="J299">
        <f>cocina[[#This Row],[Precio Unitario]]*cocina[[#This Row],[Cantidad Ordenada]]-cocina[[#This Row],[Costo Unitario]]*cocina[[#This Row],[Cantidad Ordenada]]</f>
        <v>20</v>
      </c>
      <c r="K299">
        <f>cocina[[#This Row],[Precio Unitario]]*cocina[[#This Row],[Cantidad Ordenada]]</f>
        <v>48</v>
      </c>
      <c r="L299" s="5">
        <f>(SUMIF(A:A,cocina[[#This Row],[Número de Orden]],J:J))/SUMIF(A:A,cocina[[#This Row],[Número de Orden]],K:K)</f>
        <v>0.41176470588235292</v>
      </c>
      <c r="M299" s="1">
        <f>cocina[[#This Row],[Ganancia bruta]]-cocina[[#This Row],[Ganancia neta]]</f>
        <v>28</v>
      </c>
    </row>
    <row r="300" spans="1:13" x14ac:dyDescent="0.25">
      <c r="A300">
        <v>111</v>
      </c>
      <c r="B300">
        <v>3</v>
      </c>
      <c r="C300" s="1" t="s">
        <v>48</v>
      </c>
      <c r="D300" s="1" t="s">
        <v>618</v>
      </c>
      <c r="E300">
        <v>17</v>
      </c>
      <c r="F300">
        <v>29</v>
      </c>
      <c r="G300">
        <v>2</v>
      </c>
      <c r="H300">
        <v>37</v>
      </c>
      <c r="I300" s="1" t="s">
        <v>609</v>
      </c>
      <c r="J300">
        <f>cocina[[#This Row],[Precio Unitario]]*cocina[[#This Row],[Cantidad Ordenada]]-cocina[[#This Row],[Costo Unitario]]*cocina[[#This Row],[Cantidad Ordenada]]</f>
        <v>24</v>
      </c>
      <c r="K300">
        <f>cocina[[#This Row],[Precio Unitario]]*cocina[[#This Row],[Cantidad Ordenada]]</f>
        <v>58</v>
      </c>
      <c r="L300" s="5">
        <f>(SUMIF(A:A,cocina[[#This Row],[Número de Orden]],J:J))/SUMIF(A:A,cocina[[#This Row],[Número de Orden]],K:K)</f>
        <v>0.41176470588235292</v>
      </c>
      <c r="M300" s="1">
        <f>cocina[[#This Row],[Ganancia bruta]]-cocina[[#This Row],[Ganancia neta]]</f>
        <v>34</v>
      </c>
    </row>
    <row r="301" spans="1:13" x14ac:dyDescent="0.25">
      <c r="A301">
        <v>112</v>
      </c>
      <c r="B301">
        <v>6</v>
      </c>
      <c r="C301" s="1" t="s">
        <v>156</v>
      </c>
      <c r="D301" s="1" t="s">
        <v>626</v>
      </c>
      <c r="E301">
        <v>12</v>
      </c>
      <c r="F301">
        <v>20</v>
      </c>
      <c r="G301">
        <v>1</v>
      </c>
      <c r="H301">
        <v>16</v>
      </c>
      <c r="I301" s="1" t="s">
        <v>609</v>
      </c>
      <c r="J301">
        <f>cocina[[#This Row],[Precio Unitario]]*cocina[[#This Row],[Cantidad Ordenada]]-cocina[[#This Row],[Costo Unitario]]*cocina[[#This Row],[Cantidad Ordenada]]</f>
        <v>8</v>
      </c>
      <c r="K301">
        <f>cocina[[#This Row],[Precio Unitario]]*cocina[[#This Row],[Cantidad Ordenada]]</f>
        <v>20</v>
      </c>
      <c r="L301" s="5">
        <f>(SUMIF(A:A,cocina[[#This Row],[Número de Orden]],J:J))/SUMIF(A:A,cocina[[#This Row],[Número de Orden]],K:K)</f>
        <v>0.4</v>
      </c>
      <c r="M301" s="1">
        <f>cocina[[#This Row],[Ganancia bruta]]-cocina[[#This Row],[Ganancia neta]]</f>
        <v>12</v>
      </c>
    </row>
    <row r="302" spans="1:13" x14ac:dyDescent="0.25">
      <c r="A302">
        <v>113</v>
      </c>
      <c r="B302">
        <v>4</v>
      </c>
      <c r="C302" s="1" t="s">
        <v>65</v>
      </c>
      <c r="D302" s="1" t="s">
        <v>625</v>
      </c>
      <c r="E302">
        <v>20</v>
      </c>
      <c r="F302">
        <v>34</v>
      </c>
      <c r="G302">
        <v>2</v>
      </c>
      <c r="H302">
        <v>51</v>
      </c>
      <c r="I302" s="1" t="s">
        <v>608</v>
      </c>
      <c r="J302">
        <f>cocina[[#This Row],[Precio Unitario]]*cocina[[#This Row],[Cantidad Ordenada]]-cocina[[#This Row],[Costo Unitario]]*cocina[[#This Row],[Cantidad Ordenada]]</f>
        <v>28</v>
      </c>
      <c r="K302">
        <f>cocina[[#This Row],[Precio Unitario]]*cocina[[#This Row],[Cantidad Ordenada]]</f>
        <v>68</v>
      </c>
      <c r="L302" s="5">
        <f>(SUMIF(A:A,cocina[[#This Row],[Número de Orden]],J:J))/SUMIF(A:A,cocina[[#This Row],[Número de Orden]],K:K)</f>
        <v>0.41176470588235292</v>
      </c>
      <c r="M302" s="1">
        <f>cocina[[#This Row],[Ganancia bruta]]-cocina[[#This Row],[Ganancia neta]]</f>
        <v>40</v>
      </c>
    </row>
    <row r="303" spans="1:13" x14ac:dyDescent="0.25">
      <c r="A303">
        <v>114</v>
      </c>
      <c r="B303">
        <v>7</v>
      </c>
      <c r="C303" s="1" t="s">
        <v>78</v>
      </c>
      <c r="D303" s="1" t="s">
        <v>613</v>
      </c>
      <c r="E303">
        <v>18</v>
      </c>
      <c r="F303">
        <v>30</v>
      </c>
      <c r="G303">
        <v>3</v>
      </c>
      <c r="H303">
        <v>36</v>
      </c>
      <c r="I303" s="1" t="s">
        <v>608</v>
      </c>
      <c r="J303">
        <f>cocina[[#This Row],[Precio Unitario]]*cocina[[#This Row],[Cantidad Ordenada]]-cocina[[#This Row],[Costo Unitario]]*cocina[[#This Row],[Cantidad Ordenada]]</f>
        <v>36</v>
      </c>
      <c r="K303">
        <f>cocina[[#This Row],[Precio Unitario]]*cocina[[#This Row],[Cantidad Ordenada]]</f>
        <v>90</v>
      </c>
      <c r="L303" s="5">
        <f>(SUMIF(A:A,cocina[[#This Row],[Número de Orden]],J:J))/SUMIF(A:A,cocina[[#This Row],[Número de Orden]],K:K)</f>
        <v>0.41501976284584979</v>
      </c>
      <c r="M303" s="1">
        <f>cocina[[#This Row],[Ganancia bruta]]-cocina[[#This Row],[Ganancia neta]]</f>
        <v>54</v>
      </c>
    </row>
    <row r="304" spans="1:13" x14ac:dyDescent="0.25">
      <c r="A304">
        <v>114</v>
      </c>
      <c r="B304">
        <v>7</v>
      </c>
      <c r="C304" s="1" t="s">
        <v>48</v>
      </c>
      <c r="D304" s="1" t="s">
        <v>618</v>
      </c>
      <c r="E304">
        <v>17</v>
      </c>
      <c r="F304">
        <v>29</v>
      </c>
      <c r="G304">
        <v>3</v>
      </c>
      <c r="H304">
        <v>22</v>
      </c>
      <c r="I304" s="1" t="s">
        <v>608</v>
      </c>
      <c r="J304">
        <f>cocina[[#This Row],[Precio Unitario]]*cocina[[#This Row],[Cantidad Ordenada]]-cocina[[#This Row],[Costo Unitario]]*cocina[[#This Row],[Cantidad Ordenada]]</f>
        <v>36</v>
      </c>
      <c r="K304">
        <f>cocina[[#This Row],[Precio Unitario]]*cocina[[#This Row],[Cantidad Ordenada]]</f>
        <v>87</v>
      </c>
      <c r="L304" s="5">
        <f>(SUMIF(A:A,cocina[[#This Row],[Número de Orden]],J:J))/SUMIF(A:A,cocina[[#This Row],[Número de Orden]],K:K)</f>
        <v>0.41501976284584979</v>
      </c>
      <c r="M304" s="1">
        <f>cocina[[#This Row],[Ganancia bruta]]-cocina[[#This Row],[Ganancia neta]]</f>
        <v>51</v>
      </c>
    </row>
    <row r="305" spans="1:13" x14ac:dyDescent="0.25">
      <c r="A305">
        <v>114</v>
      </c>
      <c r="B305">
        <v>7</v>
      </c>
      <c r="C305" s="1" t="s">
        <v>89</v>
      </c>
      <c r="D305" s="1" t="s">
        <v>629</v>
      </c>
      <c r="E305">
        <v>10</v>
      </c>
      <c r="F305">
        <v>18</v>
      </c>
      <c r="G305">
        <v>3</v>
      </c>
      <c r="H305">
        <v>31</v>
      </c>
      <c r="I305" s="1" t="s">
        <v>609</v>
      </c>
      <c r="J305">
        <f>cocina[[#This Row],[Precio Unitario]]*cocina[[#This Row],[Cantidad Ordenada]]-cocina[[#This Row],[Costo Unitario]]*cocina[[#This Row],[Cantidad Ordenada]]</f>
        <v>24</v>
      </c>
      <c r="K305">
        <f>cocina[[#This Row],[Precio Unitario]]*cocina[[#This Row],[Cantidad Ordenada]]</f>
        <v>54</v>
      </c>
      <c r="L305" s="5">
        <f>(SUMIF(A:A,cocina[[#This Row],[Número de Orden]],J:J))/SUMIF(A:A,cocina[[#This Row],[Número de Orden]],K:K)</f>
        <v>0.41501976284584979</v>
      </c>
      <c r="M305" s="1">
        <f>cocina[[#This Row],[Ganancia bruta]]-cocina[[#This Row],[Ganancia neta]]</f>
        <v>30</v>
      </c>
    </row>
    <row r="306" spans="1:13" x14ac:dyDescent="0.25">
      <c r="A306">
        <v>114</v>
      </c>
      <c r="B306">
        <v>7</v>
      </c>
      <c r="C306" s="1" t="s">
        <v>213</v>
      </c>
      <c r="D306" s="1" t="s">
        <v>624</v>
      </c>
      <c r="E306">
        <v>13</v>
      </c>
      <c r="F306">
        <v>22</v>
      </c>
      <c r="G306">
        <v>1</v>
      </c>
      <c r="H306">
        <v>42</v>
      </c>
      <c r="I306" s="1" t="s">
        <v>609</v>
      </c>
      <c r="J306">
        <f>cocina[[#This Row],[Precio Unitario]]*cocina[[#This Row],[Cantidad Ordenada]]-cocina[[#This Row],[Costo Unitario]]*cocina[[#This Row],[Cantidad Ordenada]]</f>
        <v>9</v>
      </c>
      <c r="K306">
        <f>cocina[[#This Row],[Precio Unitario]]*cocina[[#This Row],[Cantidad Ordenada]]</f>
        <v>22</v>
      </c>
      <c r="L306" s="5">
        <f>(SUMIF(A:A,cocina[[#This Row],[Número de Orden]],J:J))/SUMIF(A:A,cocina[[#This Row],[Número de Orden]],K:K)</f>
        <v>0.41501976284584979</v>
      </c>
      <c r="M306" s="1">
        <f>cocina[[#This Row],[Ganancia bruta]]-cocina[[#This Row],[Ganancia neta]]</f>
        <v>13</v>
      </c>
    </row>
    <row r="307" spans="1:13" x14ac:dyDescent="0.25">
      <c r="A307">
        <v>115</v>
      </c>
      <c r="B307">
        <v>12</v>
      </c>
      <c r="C307" s="1" t="s">
        <v>116</v>
      </c>
      <c r="D307" s="1" t="s">
        <v>615</v>
      </c>
      <c r="E307">
        <v>16</v>
      </c>
      <c r="F307">
        <v>27</v>
      </c>
      <c r="G307">
        <v>3</v>
      </c>
      <c r="H307">
        <v>23</v>
      </c>
      <c r="I307" s="1" t="s">
        <v>609</v>
      </c>
      <c r="J307">
        <f>cocina[[#This Row],[Precio Unitario]]*cocina[[#This Row],[Cantidad Ordenada]]-cocina[[#This Row],[Costo Unitario]]*cocina[[#This Row],[Cantidad Ordenada]]</f>
        <v>33</v>
      </c>
      <c r="K307">
        <f>cocina[[#This Row],[Precio Unitario]]*cocina[[#This Row],[Cantidad Ordenada]]</f>
        <v>81</v>
      </c>
      <c r="L307" s="5">
        <f>(SUMIF(A:A,cocina[[#This Row],[Número de Orden]],J:J))/SUMIF(A:A,cocina[[#This Row],[Número de Orden]],K:K)</f>
        <v>0.4050632911392405</v>
      </c>
      <c r="M307" s="1">
        <f>cocina[[#This Row],[Ganancia bruta]]-cocina[[#This Row],[Ganancia neta]]</f>
        <v>48</v>
      </c>
    </row>
    <row r="308" spans="1:13" x14ac:dyDescent="0.25">
      <c r="A308">
        <v>115</v>
      </c>
      <c r="B308">
        <v>12</v>
      </c>
      <c r="C308" s="1" t="s">
        <v>78</v>
      </c>
      <c r="D308" s="1" t="s">
        <v>613</v>
      </c>
      <c r="E308">
        <v>18</v>
      </c>
      <c r="F308">
        <v>30</v>
      </c>
      <c r="G308">
        <v>2</v>
      </c>
      <c r="H308">
        <v>32</v>
      </c>
      <c r="I308" s="1" t="s">
        <v>609</v>
      </c>
      <c r="J308">
        <f>cocina[[#This Row],[Precio Unitario]]*cocina[[#This Row],[Cantidad Ordenada]]-cocina[[#This Row],[Costo Unitario]]*cocina[[#This Row],[Cantidad Ordenada]]</f>
        <v>24</v>
      </c>
      <c r="K308">
        <f>cocina[[#This Row],[Precio Unitario]]*cocina[[#This Row],[Cantidad Ordenada]]</f>
        <v>60</v>
      </c>
      <c r="L308" s="5">
        <f>(SUMIF(A:A,cocina[[#This Row],[Número de Orden]],J:J))/SUMIF(A:A,cocina[[#This Row],[Número de Orden]],K:K)</f>
        <v>0.4050632911392405</v>
      </c>
      <c r="M308" s="1">
        <f>cocina[[#This Row],[Ganancia bruta]]-cocina[[#This Row],[Ganancia neta]]</f>
        <v>36</v>
      </c>
    </row>
    <row r="309" spans="1:13" x14ac:dyDescent="0.25">
      <c r="A309">
        <v>115</v>
      </c>
      <c r="B309">
        <v>12</v>
      </c>
      <c r="C309" s="1" t="s">
        <v>257</v>
      </c>
      <c r="D309" s="1" t="s">
        <v>623</v>
      </c>
      <c r="E309">
        <v>19</v>
      </c>
      <c r="F309">
        <v>32</v>
      </c>
      <c r="G309">
        <v>3</v>
      </c>
      <c r="H309">
        <v>43</v>
      </c>
      <c r="I309" s="1" t="s">
        <v>609</v>
      </c>
      <c r="J309">
        <f>cocina[[#This Row],[Precio Unitario]]*cocina[[#This Row],[Cantidad Ordenada]]-cocina[[#This Row],[Costo Unitario]]*cocina[[#This Row],[Cantidad Ordenada]]</f>
        <v>39</v>
      </c>
      <c r="K309">
        <f>cocina[[#This Row],[Precio Unitario]]*cocina[[#This Row],[Cantidad Ordenada]]</f>
        <v>96</v>
      </c>
      <c r="L309" s="5">
        <f>(SUMIF(A:A,cocina[[#This Row],[Número de Orden]],J:J))/SUMIF(A:A,cocina[[#This Row],[Número de Orden]],K:K)</f>
        <v>0.4050632911392405</v>
      </c>
      <c r="M309" s="1">
        <f>cocina[[#This Row],[Ganancia bruta]]-cocina[[#This Row],[Ganancia neta]]</f>
        <v>57</v>
      </c>
    </row>
    <row r="310" spans="1:13" x14ac:dyDescent="0.25">
      <c r="A310">
        <v>116</v>
      </c>
      <c r="B310">
        <v>8</v>
      </c>
      <c r="C310" s="1" t="s">
        <v>257</v>
      </c>
      <c r="D310" s="1" t="s">
        <v>623</v>
      </c>
      <c r="E310">
        <v>19</v>
      </c>
      <c r="F310">
        <v>32</v>
      </c>
      <c r="G310">
        <v>3</v>
      </c>
      <c r="H310">
        <v>54</v>
      </c>
      <c r="I310" s="1" t="s">
        <v>609</v>
      </c>
      <c r="J310">
        <f>cocina[[#This Row],[Precio Unitario]]*cocina[[#This Row],[Cantidad Ordenada]]-cocina[[#This Row],[Costo Unitario]]*cocina[[#This Row],[Cantidad Ordenada]]</f>
        <v>39</v>
      </c>
      <c r="K310">
        <f>cocina[[#This Row],[Precio Unitario]]*cocina[[#This Row],[Cantidad Ordenada]]</f>
        <v>96</v>
      </c>
      <c r="L310" s="5">
        <f>(SUMIF(A:A,cocina[[#This Row],[Número de Orden]],J:J))/SUMIF(A:A,cocina[[#This Row],[Número de Orden]],K:K)</f>
        <v>0.40520446096654272</v>
      </c>
      <c r="M310" s="1">
        <f>cocina[[#This Row],[Ganancia bruta]]-cocina[[#This Row],[Ganancia neta]]</f>
        <v>57</v>
      </c>
    </row>
    <row r="311" spans="1:13" x14ac:dyDescent="0.25">
      <c r="A311">
        <v>116</v>
      </c>
      <c r="B311">
        <v>8</v>
      </c>
      <c r="C311" s="1" t="s">
        <v>36</v>
      </c>
      <c r="D311" s="1" t="s">
        <v>622</v>
      </c>
      <c r="E311">
        <v>21</v>
      </c>
      <c r="F311">
        <v>35</v>
      </c>
      <c r="G311">
        <v>1</v>
      </c>
      <c r="H311">
        <v>21</v>
      </c>
      <c r="I311" s="1" t="s">
        <v>608</v>
      </c>
      <c r="J311">
        <f>cocina[[#This Row],[Precio Unitario]]*cocina[[#This Row],[Cantidad Ordenada]]-cocina[[#This Row],[Costo Unitario]]*cocina[[#This Row],[Cantidad Ordenada]]</f>
        <v>14</v>
      </c>
      <c r="K311">
        <f>cocina[[#This Row],[Precio Unitario]]*cocina[[#This Row],[Cantidad Ordenada]]</f>
        <v>35</v>
      </c>
      <c r="L311" s="5">
        <f>(SUMIF(A:A,cocina[[#This Row],[Número de Orden]],J:J))/SUMIF(A:A,cocina[[#This Row],[Número de Orden]],K:K)</f>
        <v>0.40520446096654272</v>
      </c>
      <c r="M311" s="1">
        <f>cocina[[#This Row],[Ganancia bruta]]-cocina[[#This Row],[Ganancia neta]]</f>
        <v>21</v>
      </c>
    </row>
    <row r="312" spans="1:13" x14ac:dyDescent="0.25">
      <c r="A312">
        <v>116</v>
      </c>
      <c r="B312">
        <v>8</v>
      </c>
      <c r="C312" s="1" t="s">
        <v>83</v>
      </c>
      <c r="D312" s="1" t="s">
        <v>617</v>
      </c>
      <c r="E312">
        <v>22</v>
      </c>
      <c r="F312">
        <v>36</v>
      </c>
      <c r="G312">
        <v>1</v>
      </c>
      <c r="H312">
        <v>26</v>
      </c>
      <c r="I312" s="1" t="s">
        <v>609</v>
      </c>
      <c r="J312">
        <f>cocina[[#This Row],[Precio Unitario]]*cocina[[#This Row],[Cantidad Ordenada]]-cocina[[#This Row],[Costo Unitario]]*cocina[[#This Row],[Cantidad Ordenada]]</f>
        <v>14</v>
      </c>
      <c r="K312">
        <f>cocina[[#This Row],[Precio Unitario]]*cocina[[#This Row],[Cantidad Ordenada]]</f>
        <v>36</v>
      </c>
      <c r="L312" s="5">
        <f>(SUMIF(A:A,cocina[[#This Row],[Número de Orden]],J:J))/SUMIF(A:A,cocina[[#This Row],[Número de Orden]],K:K)</f>
        <v>0.40520446096654272</v>
      </c>
      <c r="M312" s="1">
        <f>cocina[[#This Row],[Ganancia bruta]]-cocina[[#This Row],[Ganancia neta]]</f>
        <v>22</v>
      </c>
    </row>
    <row r="313" spans="1:13" x14ac:dyDescent="0.25">
      <c r="A313">
        <v>116</v>
      </c>
      <c r="B313">
        <v>8</v>
      </c>
      <c r="C313" s="1" t="s">
        <v>65</v>
      </c>
      <c r="D313" s="1" t="s">
        <v>625</v>
      </c>
      <c r="E313">
        <v>20</v>
      </c>
      <c r="F313">
        <v>34</v>
      </c>
      <c r="G313">
        <v>3</v>
      </c>
      <c r="H313">
        <v>28</v>
      </c>
      <c r="I313" s="1" t="s">
        <v>609</v>
      </c>
      <c r="J313">
        <f>cocina[[#This Row],[Precio Unitario]]*cocina[[#This Row],[Cantidad Ordenada]]-cocina[[#This Row],[Costo Unitario]]*cocina[[#This Row],[Cantidad Ordenada]]</f>
        <v>42</v>
      </c>
      <c r="K313">
        <f>cocina[[#This Row],[Precio Unitario]]*cocina[[#This Row],[Cantidad Ordenada]]</f>
        <v>102</v>
      </c>
      <c r="L313" s="5">
        <f>(SUMIF(A:A,cocina[[#This Row],[Número de Orden]],J:J))/SUMIF(A:A,cocina[[#This Row],[Número de Orden]],K:K)</f>
        <v>0.40520446096654272</v>
      </c>
      <c r="M313" s="1">
        <f>cocina[[#This Row],[Ganancia bruta]]-cocina[[#This Row],[Ganancia neta]]</f>
        <v>60</v>
      </c>
    </row>
    <row r="314" spans="1:13" x14ac:dyDescent="0.25">
      <c r="A314">
        <v>117</v>
      </c>
      <c r="B314">
        <v>8</v>
      </c>
      <c r="C314" s="1" t="s">
        <v>36</v>
      </c>
      <c r="D314" s="1" t="s">
        <v>622</v>
      </c>
      <c r="E314">
        <v>21</v>
      </c>
      <c r="F314">
        <v>35</v>
      </c>
      <c r="G314">
        <v>2</v>
      </c>
      <c r="H314">
        <v>8</v>
      </c>
      <c r="I314" s="1" t="s">
        <v>609</v>
      </c>
      <c r="J314">
        <f>cocina[[#This Row],[Precio Unitario]]*cocina[[#This Row],[Cantidad Ordenada]]-cocina[[#This Row],[Costo Unitario]]*cocina[[#This Row],[Cantidad Ordenada]]</f>
        <v>28</v>
      </c>
      <c r="K314">
        <f>cocina[[#This Row],[Precio Unitario]]*cocina[[#This Row],[Cantidad Ordenada]]</f>
        <v>70</v>
      </c>
      <c r="L314" s="5">
        <f>(SUMIF(A:A,cocina[[#This Row],[Número de Orden]],J:J))/SUMIF(A:A,cocina[[#This Row],[Número de Orden]],K:K)</f>
        <v>0.4</v>
      </c>
      <c r="M314" s="1">
        <f>cocina[[#This Row],[Ganancia bruta]]-cocina[[#This Row],[Ganancia neta]]</f>
        <v>42</v>
      </c>
    </row>
    <row r="315" spans="1:13" x14ac:dyDescent="0.25">
      <c r="A315">
        <v>118</v>
      </c>
      <c r="B315">
        <v>13</v>
      </c>
      <c r="C315" s="1" t="s">
        <v>89</v>
      </c>
      <c r="D315" s="1" t="s">
        <v>629</v>
      </c>
      <c r="E315">
        <v>10</v>
      </c>
      <c r="F315">
        <v>18</v>
      </c>
      <c r="G315">
        <v>3</v>
      </c>
      <c r="H315">
        <v>39</v>
      </c>
      <c r="I315" s="1" t="s">
        <v>608</v>
      </c>
      <c r="J315">
        <f>cocina[[#This Row],[Precio Unitario]]*cocina[[#This Row],[Cantidad Ordenada]]-cocina[[#This Row],[Costo Unitario]]*cocina[[#This Row],[Cantidad Ordenada]]</f>
        <v>24</v>
      </c>
      <c r="K315">
        <f>cocina[[#This Row],[Precio Unitario]]*cocina[[#This Row],[Cantidad Ordenada]]</f>
        <v>54</v>
      </c>
      <c r="L315" s="5">
        <f>(SUMIF(A:A,cocina[[#This Row],[Número de Orden]],J:J))/SUMIF(A:A,cocina[[#This Row],[Número de Orden]],K:K)</f>
        <v>0.41148325358851673</v>
      </c>
      <c r="M315" s="1">
        <f>cocina[[#This Row],[Ganancia bruta]]-cocina[[#This Row],[Ganancia neta]]</f>
        <v>30</v>
      </c>
    </row>
    <row r="316" spans="1:13" x14ac:dyDescent="0.25">
      <c r="A316">
        <v>118</v>
      </c>
      <c r="B316">
        <v>13</v>
      </c>
      <c r="C316" s="1" t="s">
        <v>210</v>
      </c>
      <c r="D316" s="1" t="s">
        <v>627</v>
      </c>
      <c r="E316">
        <v>14</v>
      </c>
      <c r="F316">
        <v>23</v>
      </c>
      <c r="G316">
        <v>3</v>
      </c>
      <c r="H316">
        <v>22</v>
      </c>
      <c r="I316" s="1" t="s">
        <v>609</v>
      </c>
      <c r="J316">
        <f>cocina[[#This Row],[Precio Unitario]]*cocina[[#This Row],[Cantidad Ordenada]]-cocina[[#This Row],[Costo Unitario]]*cocina[[#This Row],[Cantidad Ordenada]]</f>
        <v>27</v>
      </c>
      <c r="K316">
        <f>cocina[[#This Row],[Precio Unitario]]*cocina[[#This Row],[Cantidad Ordenada]]</f>
        <v>69</v>
      </c>
      <c r="L316" s="5">
        <f>(SUMIF(A:A,cocina[[#This Row],[Número de Orden]],J:J))/SUMIF(A:A,cocina[[#This Row],[Número de Orden]],K:K)</f>
        <v>0.41148325358851673</v>
      </c>
      <c r="M316" s="1">
        <f>cocina[[#This Row],[Ganancia bruta]]-cocina[[#This Row],[Ganancia neta]]</f>
        <v>42</v>
      </c>
    </row>
    <row r="317" spans="1:13" x14ac:dyDescent="0.25">
      <c r="A317">
        <v>118</v>
      </c>
      <c r="B317">
        <v>13</v>
      </c>
      <c r="C317" s="1" t="s">
        <v>116</v>
      </c>
      <c r="D317" s="1" t="s">
        <v>615</v>
      </c>
      <c r="E317">
        <v>16</v>
      </c>
      <c r="F317">
        <v>27</v>
      </c>
      <c r="G317">
        <v>2</v>
      </c>
      <c r="H317">
        <v>52</v>
      </c>
      <c r="I317" s="1" t="s">
        <v>609</v>
      </c>
      <c r="J317">
        <f>cocina[[#This Row],[Precio Unitario]]*cocina[[#This Row],[Cantidad Ordenada]]-cocina[[#This Row],[Costo Unitario]]*cocina[[#This Row],[Cantidad Ordenada]]</f>
        <v>22</v>
      </c>
      <c r="K317">
        <f>cocina[[#This Row],[Precio Unitario]]*cocina[[#This Row],[Cantidad Ordenada]]</f>
        <v>54</v>
      </c>
      <c r="L317" s="5">
        <f>(SUMIF(A:A,cocina[[#This Row],[Número de Orden]],J:J))/SUMIF(A:A,cocina[[#This Row],[Número de Orden]],K:K)</f>
        <v>0.41148325358851673</v>
      </c>
      <c r="M317" s="1">
        <f>cocina[[#This Row],[Ganancia bruta]]-cocina[[#This Row],[Ganancia neta]]</f>
        <v>32</v>
      </c>
    </row>
    <row r="318" spans="1:13" x14ac:dyDescent="0.25">
      <c r="A318">
        <v>118</v>
      </c>
      <c r="B318">
        <v>13</v>
      </c>
      <c r="C318" s="1" t="s">
        <v>257</v>
      </c>
      <c r="D318" s="1" t="s">
        <v>623</v>
      </c>
      <c r="E318">
        <v>19</v>
      </c>
      <c r="F318">
        <v>32</v>
      </c>
      <c r="G318">
        <v>1</v>
      </c>
      <c r="H318">
        <v>23</v>
      </c>
      <c r="I318" s="1" t="s">
        <v>609</v>
      </c>
      <c r="J318">
        <f>cocina[[#This Row],[Precio Unitario]]*cocina[[#This Row],[Cantidad Ordenada]]-cocina[[#This Row],[Costo Unitario]]*cocina[[#This Row],[Cantidad Ordenada]]</f>
        <v>13</v>
      </c>
      <c r="K318">
        <f>cocina[[#This Row],[Precio Unitario]]*cocina[[#This Row],[Cantidad Ordenada]]</f>
        <v>32</v>
      </c>
      <c r="L318" s="5">
        <f>(SUMIF(A:A,cocina[[#This Row],[Número de Orden]],J:J))/SUMIF(A:A,cocina[[#This Row],[Número de Orden]],K:K)</f>
        <v>0.41148325358851673</v>
      </c>
      <c r="M318" s="1">
        <f>cocina[[#This Row],[Ganancia bruta]]-cocina[[#This Row],[Ganancia neta]]</f>
        <v>19</v>
      </c>
    </row>
    <row r="319" spans="1:13" x14ac:dyDescent="0.25">
      <c r="A319">
        <v>119</v>
      </c>
      <c r="B319">
        <v>17</v>
      </c>
      <c r="C319" s="1" t="s">
        <v>165</v>
      </c>
      <c r="D319" s="1" t="s">
        <v>630</v>
      </c>
      <c r="E319">
        <v>15</v>
      </c>
      <c r="F319">
        <v>26</v>
      </c>
      <c r="G319">
        <v>1</v>
      </c>
      <c r="H319">
        <v>7</v>
      </c>
      <c r="I319" s="1" t="s">
        <v>608</v>
      </c>
      <c r="J319">
        <f>cocina[[#This Row],[Precio Unitario]]*cocina[[#This Row],[Cantidad Ordenada]]-cocina[[#This Row],[Costo Unitario]]*cocina[[#This Row],[Cantidad Ordenada]]</f>
        <v>11</v>
      </c>
      <c r="K319">
        <f>cocina[[#This Row],[Precio Unitario]]*cocina[[#This Row],[Cantidad Ordenada]]</f>
        <v>26</v>
      </c>
      <c r="L319" s="5">
        <f>(SUMIF(A:A,cocina[[#This Row],[Número de Orden]],J:J))/SUMIF(A:A,cocina[[#This Row],[Número de Orden]],K:K)</f>
        <v>0.41044776119402987</v>
      </c>
      <c r="M319" s="1">
        <f>cocina[[#This Row],[Ganancia bruta]]-cocina[[#This Row],[Ganancia neta]]</f>
        <v>15</v>
      </c>
    </row>
    <row r="320" spans="1:13" x14ac:dyDescent="0.25">
      <c r="A320">
        <v>119</v>
      </c>
      <c r="B320">
        <v>17</v>
      </c>
      <c r="C320" s="1" t="s">
        <v>83</v>
      </c>
      <c r="D320" s="1" t="s">
        <v>617</v>
      </c>
      <c r="E320">
        <v>22</v>
      </c>
      <c r="F320">
        <v>36</v>
      </c>
      <c r="G320">
        <v>2</v>
      </c>
      <c r="H320">
        <v>13</v>
      </c>
      <c r="I320" s="1" t="s">
        <v>609</v>
      </c>
      <c r="J320">
        <f>cocina[[#This Row],[Precio Unitario]]*cocina[[#This Row],[Cantidad Ordenada]]-cocina[[#This Row],[Costo Unitario]]*cocina[[#This Row],[Cantidad Ordenada]]</f>
        <v>28</v>
      </c>
      <c r="K320">
        <f>cocina[[#This Row],[Precio Unitario]]*cocina[[#This Row],[Cantidad Ordenada]]</f>
        <v>72</v>
      </c>
      <c r="L320" s="5">
        <f>(SUMIF(A:A,cocina[[#This Row],[Número de Orden]],J:J))/SUMIF(A:A,cocina[[#This Row],[Número de Orden]],K:K)</f>
        <v>0.41044776119402987</v>
      </c>
      <c r="M320" s="1">
        <f>cocina[[#This Row],[Ganancia bruta]]-cocina[[#This Row],[Ganancia neta]]</f>
        <v>44</v>
      </c>
    </row>
    <row r="321" spans="1:13" x14ac:dyDescent="0.25">
      <c r="A321">
        <v>119</v>
      </c>
      <c r="B321">
        <v>17</v>
      </c>
      <c r="C321" s="1" t="s">
        <v>89</v>
      </c>
      <c r="D321" s="1" t="s">
        <v>629</v>
      </c>
      <c r="E321">
        <v>10</v>
      </c>
      <c r="F321">
        <v>18</v>
      </c>
      <c r="G321">
        <v>2</v>
      </c>
      <c r="H321">
        <v>34</v>
      </c>
      <c r="I321" s="1" t="s">
        <v>609</v>
      </c>
      <c r="J321">
        <f>cocina[[#This Row],[Precio Unitario]]*cocina[[#This Row],[Cantidad Ordenada]]-cocina[[#This Row],[Costo Unitario]]*cocina[[#This Row],[Cantidad Ordenada]]</f>
        <v>16</v>
      </c>
      <c r="K321">
        <f>cocina[[#This Row],[Precio Unitario]]*cocina[[#This Row],[Cantidad Ordenada]]</f>
        <v>36</v>
      </c>
      <c r="L321" s="5">
        <f>(SUMIF(A:A,cocina[[#This Row],[Número de Orden]],J:J))/SUMIF(A:A,cocina[[#This Row],[Número de Orden]],K:K)</f>
        <v>0.41044776119402987</v>
      </c>
      <c r="M321" s="1">
        <f>cocina[[#This Row],[Ganancia bruta]]-cocina[[#This Row],[Ganancia neta]]</f>
        <v>20</v>
      </c>
    </row>
    <row r="322" spans="1:13" x14ac:dyDescent="0.25">
      <c r="A322">
        <v>120</v>
      </c>
      <c r="B322">
        <v>4</v>
      </c>
      <c r="C322" s="1" t="s">
        <v>126</v>
      </c>
      <c r="D322" s="1" t="s">
        <v>614</v>
      </c>
      <c r="E322">
        <v>19</v>
      </c>
      <c r="F322">
        <v>31</v>
      </c>
      <c r="G322">
        <v>3</v>
      </c>
      <c r="H322">
        <v>56</v>
      </c>
      <c r="I322" s="1" t="s">
        <v>609</v>
      </c>
      <c r="J322">
        <f>cocina[[#This Row],[Precio Unitario]]*cocina[[#This Row],[Cantidad Ordenada]]-cocina[[#This Row],[Costo Unitario]]*cocina[[#This Row],[Cantidad Ordenada]]</f>
        <v>36</v>
      </c>
      <c r="K322">
        <f>cocina[[#This Row],[Precio Unitario]]*cocina[[#This Row],[Cantidad Ordenada]]</f>
        <v>93</v>
      </c>
      <c r="L322" s="5">
        <f>(SUMIF(A:A,cocina[[#This Row],[Número de Orden]],J:J))/SUMIF(A:A,cocina[[#This Row],[Número de Orden]],K:K)</f>
        <v>0.4</v>
      </c>
      <c r="M322" s="1">
        <f>cocina[[#This Row],[Ganancia bruta]]-cocina[[#This Row],[Ganancia neta]]</f>
        <v>57</v>
      </c>
    </row>
    <row r="323" spans="1:13" x14ac:dyDescent="0.25">
      <c r="A323">
        <v>120</v>
      </c>
      <c r="B323">
        <v>4</v>
      </c>
      <c r="C323" s="1" t="s">
        <v>165</v>
      </c>
      <c r="D323" s="1" t="s">
        <v>630</v>
      </c>
      <c r="E323">
        <v>15</v>
      </c>
      <c r="F323">
        <v>26</v>
      </c>
      <c r="G323">
        <v>2</v>
      </c>
      <c r="H323">
        <v>41</v>
      </c>
      <c r="I323" s="1" t="s">
        <v>609</v>
      </c>
      <c r="J323">
        <f>cocina[[#This Row],[Precio Unitario]]*cocina[[#This Row],[Cantidad Ordenada]]-cocina[[#This Row],[Costo Unitario]]*cocina[[#This Row],[Cantidad Ordenada]]</f>
        <v>22</v>
      </c>
      <c r="K323">
        <f>cocina[[#This Row],[Precio Unitario]]*cocina[[#This Row],[Cantidad Ordenada]]</f>
        <v>52</v>
      </c>
      <c r="L323" s="5">
        <f>(SUMIF(A:A,cocina[[#This Row],[Número de Orden]],J:J))/SUMIF(A:A,cocina[[#This Row],[Número de Orden]],K:K)</f>
        <v>0.4</v>
      </c>
      <c r="M323" s="1">
        <f>cocina[[#This Row],[Ganancia bruta]]-cocina[[#This Row],[Ganancia neta]]</f>
        <v>30</v>
      </c>
    </row>
    <row r="324" spans="1:13" x14ac:dyDescent="0.25">
      <c r="A324">
        <v>121</v>
      </c>
      <c r="B324">
        <v>5</v>
      </c>
      <c r="C324" s="1" t="s">
        <v>165</v>
      </c>
      <c r="D324" s="1" t="s">
        <v>630</v>
      </c>
      <c r="E324">
        <v>15</v>
      </c>
      <c r="F324">
        <v>26</v>
      </c>
      <c r="G324">
        <v>2</v>
      </c>
      <c r="H324">
        <v>38</v>
      </c>
      <c r="I324" s="1" t="s">
        <v>608</v>
      </c>
      <c r="J324">
        <f>cocina[[#This Row],[Precio Unitario]]*cocina[[#This Row],[Cantidad Ordenada]]-cocina[[#This Row],[Costo Unitario]]*cocina[[#This Row],[Cantidad Ordenada]]</f>
        <v>22</v>
      </c>
      <c r="K324">
        <f>cocina[[#This Row],[Precio Unitario]]*cocina[[#This Row],[Cantidad Ordenada]]</f>
        <v>52</v>
      </c>
      <c r="L324" s="5">
        <f>(SUMIF(A:A,cocina[[#This Row],[Número de Orden]],J:J))/SUMIF(A:A,cocina[[#This Row],[Número de Orden]],K:K)</f>
        <v>0.42307692307692307</v>
      </c>
      <c r="M324" s="1">
        <f>cocina[[#This Row],[Ganancia bruta]]-cocina[[#This Row],[Ganancia neta]]</f>
        <v>30</v>
      </c>
    </row>
    <row r="325" spans="1:13" x14ac:dyDescent="0.25">
      <c r="A325">
        <v>122</v>
      </c>
      <c r="B325">
        <v>6</v>
      </c>
      <c r="C325" s="1" t="s">
        <v>36</v>
      </c>
      <c r="D325" s="1" t="s">
        <v>622</v>
      </c>
      <c r="E325">
        <v>21</v>
      </c>
      <c r="F325">
        <v>35</v>
      </c>
      <c r="G325">
        <v>3</v>
      </c>
      <c r="H325">
        <v>32</v>
      </c>
      <c r="I325" s="1" t="s">
        <v>608</v>
      </c>
      <c r="J325">
        <f>cocina[[#This Row],[Precio Unitario]]*cocina[[#This Row],[Cantidad Ordenada]]-cocina[[#This Row],[Costo Unitario]]*cocina[[#This Row],[Cantidad Ordenada]]</f>
        <v>42</v>
      </c>
      <c r="K325">
        <f>cocina[[#This Row],[Precio Unitario]]*cocina[[#This Row],[Cantidad Ordenada]]</f>
        <v>105</v>
      </c>
      <c r="L325" s="5">
        <f>(SUMIF(A:A,cocina[[#This Row],[Número de Orden]],J:J))/SUMIF(A:A,cocina[[#This Row],[Número de Orden]],K:K)</f>
        <v>0.4</v>
      </c>
      <c r="M325" s="1">
        <f>cocina[[#This Row],[Ganancia bruta]]-cocina[[#This Row],[Ganancia neta]]</f>
        <v>63</v>
      </c>
    </row>
    <row r="326" spans="1:13" x14ac:dyDescent="0.25">
      <c r="A326">
        <v>123</v>
      </c>
      <c r="B326">
        <v>16</v>
      </c>
      <c r="C326" s="1" t="s">
        <v>168</v>
      </c>
      <c r="D326" s="1" t="s">
        <v>612</v>
      </c>
      <c r="E326">
        <v>14</v>
      </c>
      <c r="F326">
        <v>24</v>
      </c>
      <c r="G326">
        <v>1</v>
      </c>
      <c r="H326">
        <v>33</v>
      </c>
      <c r="I326" s="1" t="s">
        <v>609</v>
      </c>
      <c r="J326">
        <f>cocina[[#This Row],[Precio Unitario]]*cocina[[#This Row],[Cantidad Ordenada]]-cocina[[#This Row],[Costo Unitario]]*cocina[[#This Row],[Cantidad Ordenada]]</f>
        <v>10</v>
      </c>
      <c r="K326">
        <f>cocina[[#This Row],[Precio Unitario]]*cocina[[#This Row],[Cantidad Ordenada]]</f>
        <v>24</v>
      </c>
      <c r="L326" s="5">
        <f>(SUMIF(A:A,cocina[[#This Row],[Número de Orden]],J:J))/SUMIF(A:A,cocina[[#This Row],[Número de Orden]],K:K)</f>
        <v>0.41666666666666669</v>
      </c>
      <c r="M326" s="1">
        <f>cocina[[#This Row],[Ganancia bruta]]-cocina[[#This Row],[Ganancia neta]]</f>
        <v>14</v>
      </c>
    </row>
    <row r="327" spans="1:13" x14ac:dyDescent="0.25">
      <c r="A327">
        <v>124</v>
      </c>
      <c r="B327">
        <v>16</v>
      </c>
      <c r="C327" s="1" t="s">
        <v>156</v>
      </c>
      <c r="D327" s="1" t="s">
        <v>626</v>
      </c>
      <c r="E327">
        <v>12</v>
      </c>
      <c r="F327">
        <v>20</v>
      </c>
      <c r="G327">
        <v>2</v>
      </c>
      <c r="H327">
        <v>43</v>
      </c>
      <c r="I327" s="1" t="s">
        <v>608</v>
      </c>
      <c r="J327">
        <f>cocina[[#This Row],[Precio Unitario]]*cocina[[#This Row],[Cantidad Ordenada]]-cocina[[#This Row],[Costo Unitario]]*cocina[[#This Row],[Cantidad Ordenada]]</f>
        <v>16</v>
      </c>
      <c r="K327">
        <f>cocina[[#This Row],[Precio Unitario]]*cocina[[#This Row],[Cantidad Ordenada]]</f>
        <v>40</v>
      </c>
      <c r="L327" s="5">
        <f>(SUMIF(A:A,cocina[[#This Row],[Número de Orden]],J:J))/SUMIF(A:A,cocina[[#This Row],[Número de Orden]],K:K)</f>
        <v>0.40090090090090091</v>
      </c>
      <c r="M327" s="1">
        <f>cocina[[#This Row],[Ganancia bruta]]-cocina[[#This Row],[Ganancia neta]]</f>
        <v>24</v>
      </c>
    </row>
    <row r="328" spans="1:13" x14ac:dyDescent="0.25">
      <c r="A328">
        <v>124</v>
      </c>
      <c r="B328">
        <v>16</v>
      </c>
      <c r="C328" s="1" t="s">
        <v>132</v>
      </c>
      <c r="D328" s="1" t="s">
        <v>631</v>
      </c>
      <c r="E328">
        <v>15</v>
      </c>
      <c r="F328">
        <v>25</v>
      </c>
      <c r="G328">
        <v>1</v>
      </c>
      <c r="H328">
        <v>27</v>
      </c>
      <c r="I328" s="1" t="s">
        <v>609</v>
      </c>
      <c r="J328">
        <f>cocina[[#This Row],[Precio Unitario]]*cocina[[#This Row],[Cantidad Ordenada]]-cocina[[#This Row],[Costo Unitario]]*cocina[[#This Row],[Cantidad Ordenada]]</f>
        <v>10</v>
      </c>
      <c r="K328">
        <f>cocina[[#This Row],[Precio Unitario]]*cocina[[#This Row],[Cantidad Ordenada]]</f>
        <v>25</v>
      </c>
      <c r="L328" s="5">
        <f>(SUMIF(A:A,cocina[[#This Row],[Número de Orden]],J:J))/SUMIF(A:A,cocina[[#This Row],[Número de Orden]],K:K)</f>
        <v>0.40090090090090091</v>
      </c>
      <c r="M328" s="1">
        <f>cocina[[#This Row],[Ganancia bruta]]-cocina[[#This Row],[Ganancia neta]]</f>
        <v>15</v>
      </c>
    </row>
    <row r="329" spans="1:13" x14ac:dyDescent="0.25">
      <c r="A329">
        <v>124</v>
      </c>
      <c r="B329">
        <v>16</v>
      </c>
      <c r="C329" s="1" t="s">
        <v>271</v>
      </c>
      <c r="D329" s="1" t="s">
        <v>619</v>
      </c>
      <c r="E329">
        <v>20</v>
      </c>
      <c r="F329">
        <v>33</v>
      </c>
      <c r="G329">
        <v>3</v>
      </c>
      <c r="H329">
        <v>9</v>
      </c>
      <c r="I329" s="1" t="s">
        <v>609</v>
      </c>
      <c r="J329">
        <f>cocina[[#This Row],[Precio Unitario]]*cocina[[#This Row],[Cantidad Ordenada]]-cocina[[#This Row],[Costo Unitario]]*cocina[[#This Row],[Cantidad Ordenada]]</f>
        <v>39</v>
      </c>
      <c r="K329">
        <f>cocina[[#This Row],[Precio Unitario]]*cocina[[#This Row],[Cantidad Ordenada]]</f>
        <v>99</v>
      </c>
      <c r="L329" s="5">
        <f>(SUMIF(A:A,cocina[[#This Row],[Número de Orden]],J:J))/SUMIF(A:A,cocina[[#This Row],[Número de Orden]],K:K)</f>
        <v>0.40090090090090091</v>
      </c>
      <c r="M329" s="1">
        <f>cocina[[#This Row],[Ganancia bruta]]-cocina[[#This Row],[Ganancia neta]]</f>
        <v>60</v>
      </c>
    </row>
    <row r="330" spans="1:13" x14ac:dyDescent="0.25">
      <c r="A330">
        <v>124</v>
      </c>
      <c r="B330">
        <v>16</v>
      </c>
      <c r="C330" s="1" t="s">
        <v>48</v>
      </c>
      <c r="D330" s="1" t="s">
        <v>618</v>
      </c>
      <c r="E330">
        <v>17</v>
      </c>
      <c r="F330">
        <v>29</v>
      </c>
      <c r="G330">
        <v>2</v>
      </c>
      <c r="H330">
        <v>59</v>
      </c>
      <c r="I330" s="1" t="s">
        <v>609</v>
      </c>
      <c r="J330">
        <f>cocina[[#This Row],[Precio Unitario]]*cocina[[#This Row],[Cantidad Ordenada]]-cocina[[#This Row],[Costo Unitario]]*cocina[[#This Row],[Cantidad Ordenada]]</f>
        <v>24</v>
      </c>
      <c r="K330">
        <f>cocina[[#This Row],[Precio Unitario]]*cocina[[#This Row],[Cantidad Ordenada]]</f>
        <v>58</v>
      </c>
      <c r="L330" s="5">
        <f>(SUMIF(A:A,cocina[[#This Row],[Número de Orden]],J:J))/SUMIF(A:A,cocina[[#This Row],[Número de Orden]],K:K)</f>
        <v>0.40090090090090091</v>
      </c>
      <c r="M330" s="1">
        <f>cocina[[#This Row],[Ganancia bruta]]-cocina[[#This Row],[Ganancia neta]]</f>
        <v>34</v>
      </c>
    </row>
    <row r="331" spans="1:13" x14ac:dyDescent="0.25">
      <c r="A331">
        <v>125</v>
      </c>
      <c r="B331">
        <v>14</v>
      </c>
      <c r="C331" s="1" t="s">
        <v>52</v>
      </c>
      <c r="D331" s="1" t="s">
        <v>620</v>
      </c>
      <c r="E331">
        <v>16</v>
      </c>
      <c r="F331">
        <v>28</v>
      </c>
      <c r="G331">
        <v>2</v>
      </c>
      <c r="H331">
        <v>38</v>
      </c>
      <c r="I331" s="1" t="s">
        <v>609</v>
      </c>
      <c r="J331">
        <f>cocina[[#This Row],[Precio Unitario]]*cocina[[#This Row],[Cantidad Ordenada]]-cocina[[#This Row],[Costo Unitario]]*cocina[[#This Row],[Cantidad Ordenada]]</f>
        <v>24</v>
      </c>
      <c r="K331">
        <f>cocina[[#This Row],[Precio Unitario]]*cocina[[#This Row],[Cantidad Ordenada]]</f>
        <v>56</v>
      </c>
      <c r="L331" s="5">
        <f>(SUMIF(A:A,cocina[[#This Row],[Número de Orden]],J:J))/SUMIF(A:A,cocina[[#This Row],[Número de Orden]],K:K)</f>
        <v>0.41304347826086957</v>
      </c>
      <c r="M331" s="1">
        <f>cocina[[#This Row],[Ganancia bruta]]-cocina[[#This Row],[Ganancia neta]]</f>
        <v>32</v>
      </c>
    </row>
    <row r="332" spans="1:13" x14ac:dyDescent="0.25">
      <c r="A332">
        <v>125</v>
      </c>
      <c r="B332">
        <v>14</v>
      </c>
      <c r="C332" s="1" t="s">
        <v>65</v>
      </c>
      <c r="D332" s="1" t="s">
        <v>625</v>
      </c>
      <c r="E332">
        <v>20</v>
      </c>
      <c r="F332">
        <v>34</v>
      </c>
      <c r="G332">
        <v>2</v>
      </c>
      <c r="H332">
        <v>15</v>
      </c>
      <c r="I332" s="1" t="s">
        <v>608</v>
      </c>
      <c r="J332">
        <f>cocina[[#This Row],[Precio Unitario]]*cocina[[#This Row],[Cantidad Ordenada]]-cocina[[#This Row],[Costo Unitario]]*cocina[[#This Row],[Cantidad Ordenada]]</f>
        <v>28</v>
      </c>
      <c r="K332">
        <f>cocina[[#This Row],[Precio Unitario]]*cocina[[#This Row],[Cantidad Ordenada]]</f>
        <v>68</v>
      </c>
      <c r="L332" s="5">
        <f>(SUMIF(A:A,cocina[[#This Row],[Número de Orden]],J:J))/SUMIF(A:A,cocina[[#This Row],[Número de Orden]],K:K)</f>
        <v>0.41304347826086957</v>
      </c>
      <c r="M332" s="1">
        <f>cocina[[#This Row],[Ganancia bruta]]-cocina[[#This Row],[Ganancia neta]]</f>
        <v>40</v>
      </c>
    </row>
    <row r="333" spans="1:13" x14ac:dyDescent="0.25">
      <c r="A333">
        <v>125</v>
      </c>
      <c r="B333">
        <v>14</v>
      </c>
      <c r="C333" s="1" t="s">
        <v>156</v>
      </c>
      <c r="D333" s="1" t="s">
        <v>626</v>
      </c>
      <c r="E333">
        <v>12</v>
      </c>
      <c r="F333">
        <v>20</v>
      </c>
      <c r="G333">
        <v>3</v>
      </c>
      <c r="H333">
        <v>31</v>
      </c>
      <c r="I333" s="1" t="s">
        <v>608</v>
      </c>
      <c r="J333">
        <f>cocina[[#This Row],[Precio Unitario]]*cocina[[#This Row],[Cantidad Ordenada]]-cocina[[#This Row],[Costo Unitario]]*cocina[[#This Row],[Cantidad Ordenada]]</f>
        <v>24</v>
      </c>
      <c r="K333">
        <f>cocina[[#This Row],[Precio Unitario]]*cocina[[#This Row],[Cantidad Ordenada]]</f>
        <v>60</v>
      </c>
      <c r="L333" s="5">
        <f>(SUMIF(A:A,cocina[[#This Row],[Número de Orden]],J:J))/SUMIF(A:A,cocina[[#This Row],[Número de Orden]],K:K)</f>
        <v>0.41304347826086957</v>
      </c>
      <c r="M333" s="1">
        <f>cocina[[#This Row],[Ganancia bruta]]-cocina[[#This Row],[Ganancia neta]]</f>
        <v>36</v>
      </c>
    </row>
    <row r="334" spans="1:13" x14ac:dyDescent="0.25">
      <c r="A334">
        <v>126</v>
      </c>
      <c r="B334">
        <v>18</v>
      </c>
      <c r="C334" s="1" t="s">
        <v>52</v>
      </c>
      <c r="D334" s="1" t="s">
        <v>620</v>
      </c>
      <c r="E334">
        <v>16</v>
      </c>
      <c r="F334">
        <v>28</v>
      </c>
      <c r="G334">
        <v>1</v>
      </c>
      <c r="H334">
        <v>19</v>
      </c>
      <c r="I334" s="1" t="s">
        <v>609</v>
      </c>
      <c r="J334">
        <f>cocina[[#This Row],[Precio Unitario]]*cocina[[#This Row],[Cantidad Ordenada]]-cocina[[#This Row],[Costo Unitario]]*cocina[[#This Row],[Cantidad Ordenada]]</f>
        <v>12</v>
      </c>
      <c r="K334">
        <f>cocina[[#This Row],[Precio Unitario]]*cocina[[#This Row],[Cantidad Ordenada]]</f>
        <v>28</v>
      </c>
      <c r="L334" s="5">
        <f>(SUMIF(A:A,cocina[[#This Row],[Número de Orden]],J:J))/SUMIF(A:A,cocina[[#This Row],[Número de Orden]],K:K)</f>
        <v>0.41212121212121211</v>
      </c>
      <c r="M334" s="1">
        <f>cocina[[#This Row],[Ganancia bruta]]-cocina[[#This Row],[Ganancia neta]]</f>
        <v>16</v>
      </c>
    </row>
    <row r="335" spans="1:13" x14ac:dyDescent="0.25">
      <c r="A335">
        <v>126</v>
      </c>
      <c r="B335">
        <v>18</v>
      </c>
      <c r="C335" s="1" t="s">
        <v>36</v>
      </c>
      <c r="D335" s="1" t="s">
        <v>622</v>
      </c>
      <c r="E335">
        <v>21</v>
      </c>
      <c r="F335">
        <v>35</v>
      </c>
      <c r="G335">
        <v>1</v>
      </c>
      <c r="H335">
        <v>40</v>
      </c>
      <c r="I335" s="1" t="s">
        <v>609</v>
      </c>
      <c r="J335">
        <f>cocina[[#This Row],[Precio Unitario]]*cocina[[#This Row],[Cantidad Ordenada]]-cocina[[#This Row],[Costo Unitario]]*cocina[[#This Row],[Cantidad Ordenada]]</f>
        <v>14</v>
      </c>
      <c r="K335">
        <f>cocina[[#This Row],[Precio Unitario]]*cocina[[#This Row],[Cantidad Ordenada]]</f>
        <v>35</v>
      </c>
      <c r="L335" s="5">
        <f>(SUMIF(A:A,cocina[[#This Row],[Número de Orden]],J:J))/SUMIF(A:A,cocina[[#This Row],[Número de Orden]],K:K)</f>
        <v>0.41212121212121211</v>
      </c>
      <c r="M335" s="1">
        <f>cocina[[#This Row],[Ganancia bruta]]-cocina[[#This Row],[Ganancia neta]]</f>
        <v>21</v>
      </c>
    </row>
    <row r="336" spans="1:13" x14ac:dyDescent="0.25">
      <c r="A336">
        <v>126</v>
      </c>
      <c r="B336">
        <v>18</v>
      </c>
      <c r="C336" s="1" t="s">
        <v>168</v>
      </c>
      <c r="D336" s="1" t="s">
        <v>612</v>
      </c>
      <c r="E336">
        <v>14</v>
      </c>
      <c r="F336">
        <v>24</v>
      </c>
      <c r="G336">
        <v>3</v>
      </c>
      <c r="H336">
        <v>27</v>
      </c>
      <c r="I336" s="1" t="s">
        <v>608</v>
      </c>
      <c r="J336">
        <f>cocina[[#This Row],[Precio Unitario]]*cocina[[#This Row],[Cantidad Ordenada]]-cocina[[#This Row],[Costo Unitario]]*cocina[[#This Row],[Cantidad Ordenada]]</f>
        <v>30</v>
      </c>
      <c r="K336">
        <f>cocina[[#This Row],[Precio Unitario]]*cocina[[#This Row],[Cantidad Ordenada]]</f>
        <v>72</v>
      </c>
      <c r="L336" s="5">
        <f>(SUMIF(A:A,cocina[[#This Row],[Número de Orden]],J:J))/SUMIF(A:A,cocina[[#This Row],[Número de Orden]],K:K)</f>
        <v>0.41212121212121211</v>
      </c>
      <c r="M336" s="1">
        <f>cocina[[#This Row],[Ganancia bruta]]-cocina[[#This Row],[Ganancia neta]]</f>
        <v>42</v>
      </c>
    </row>
    <row r="337" spans="1:13" x14ac:dyDescent="0.25">
      <c r="A337">
        <v>126</v>
      </c>
      <c r="B337">
        <v>18</v>
      </c>
      <c r="C337" s="1" t="s">
        <v>78</v>
      </c>
      <c r="D337" s="1" t="s">
        <v>613</v>
      </c>
      <c r="E337">
        <v>18</v>
      </c>
      <c r="F337">
        <v>30</v>
      </c>
      <c r="G337">
        <v>1</v>
      </c>
      <c r="H337">
        <v>53</v>
      </c>
      <c r="I337" s="1" t="s">
        <v>608</v>
      </c>
      <c r="J337">
        <f>cocina[[#This Row],[Precio Unitario]]*cocina[[#This Row],[Cantidad Ordenada]]-cocina[[#This Row],[Costo Unitario]]*cocina[[#This Row],[Cantidad Ordenada]]</f>
        <v>12</v>
      </c>
      <c r="K337">
        <f>cocina[[#This Row],[Precio Unitario]]*cocina[[#This Row],[Cantidad Ordenada]]</f>
        <v>30</v>
      </c>
      <c r="L337" s="5">
        <f>(SUMIF(A:A,cocina[[#This Row],[Número de Orden]],J:J))/SUMIF(A:A,cocina[[#This Row],[Número de Orden]],K:K)</f>
        <v>0.41212121212121211</v>
      </c>
      <c r="M337" s="1">
        <f>cocina[[#This Row],[Ganancia bruta]]-cocina[[#This Row],[Ganancia neta]]</f>
        <v>18</v>
      </c>
    </row>
    <row r="338" spans="1:13" x14ac:dyDescent="0.25">
      <c r="A338">
        <v>127</v>
      </c>
      <c r="B338">
        <v>6</v>
      </c>
      <c r="C338" s="1" t="s">
        <v>83</v>
      </c>
      <c r="D338" s="1" t="s">
        <v>617</v>
      </c>
      <c r="E338">
        <v>22</v>
      </c>
      <c r="F338">
        <v>36</v>
      </c>
      <c r="G338">
        <v>2</v>
      </c>
      <c r="H338">
        <v>30</v>
      </c>
      <c r="I338" s="1" t="s">
        <v>609</v>
      </c>
      <c r="J338">
        <f>cocina[[#This Row],[Precio Unitario]]*cocina[[#This Row],[Cantidad Ordenada]]-cocina[[#This Row],[Costo Unitario]]*cocina[[#This Row],[Cantidad Ordenada]]</f>
        <v>28</v>
      </c>
      <c r="K338">
        <f>cocina[[#This Row],[Precio Unitario]]*cocina[[#This Row],[Cantidad Ordenada]]</f>
        <v>72</v>
      </c>
      <c r="L338" s="5">
        <f>(SUMIF(A:A,cocina[[#This Row],[Número de Orden]],J:J))/SUMIF(A:A,cocina[[#This Row],[Número de Orden]],K:K)</f>
        <v>0.3888888888888889</v>
      </c>
      <c r="M338" s="1">
        <f>cocina[[#This Row],[Ganancia bruta]]-cocina[[#This Row],[Ganancia neta]]</f>
        <v>44</v>
      </c>
    </row>
    <row r="339" spans="1:13" x14ac:dyDescent="0.25">
      <c r="A339">
        <v>128</v>
      </c>
      <c r="B339">
        <v>2</v>
      </c>
      <c r="C339" s="1" t="s">
        <v>132</v>
      </c>
      <c r="D339" s="1" t="s">
        <v>631</v>
      </c>
      <c r="E339">
        <v>15</v>
      </c>
      <c r="F339">
        <v>25</v>
      </c>
      <c r="G339">
        <v>3</v>
      </c>
      <c r="H339">
        <v>53</v>
      </c>
      <c r="I339" s="1" t="s">
        <v>608</v>
      </c>
      <c r="J339">
        <f>cocina[[#This Row],[Precio Unitario]]*cocina[[#This Row],[Cantidad Ordenada]]-cocina[[#This Row],[Costo Unitario]]*cocina[[#This Row],[Cantidad Ordenada]]</f>
        <v>30</v>
      </c>
      <c r="K339">
        <f>cocina[[#This Row],[Precio Unitario]]*cocina[[#This Row],[Cantidad Ordenada]]</f>
        <v>75</v>
      </c>
      <c r="L339" s="5">
        <f>(SUMIF(A:A,cocina[[#This Row],[Número de Orden]],J:J))/SUMIF(A:A,cocina[[#This Row],[Número de Orden]],K:K)</f>
        <v>0.41004184100418412</v>
      </c>
      <c r="M339" s="1">
        <f>cocina[[#This Row],[Ganancia bruta]]-cocina[[#This Row],[Ganancia neta]]</f>
        <v>45</v>
      </c>
    </row>
    <row r="340" spans="1:13" x14ac:dyDescent="0.25">
      <c r="A340">
        <v>128</v>
      </c>
      <c r="B340">
        <v>2</v>
      </c>
      <c r="C340" s="1" t="s">
        <v>89</v>
      </c>
      <c r="D340" s="1" t="s">
        <v>629</v>
      </c>
      <c r="E340">
        <v>10</v>
      </c>
      <c r="F340">
        <v>18</v>
      </c>
      <c r="G340">
        <v>3</v>
      </c>
      <c r="H340">
        <v>50</v>
      </c>
      <c r="I340" s="1" t="s">
        <v>609</v>
      </c>
      <c r="J340">
        <f>cocina[[#This Row],[Precio Unitario]]*cocina[[#This Row],[Cantidad Ordenada]]-cocina[[#This Row],[Costo Unitario]]*cocina[[#This Row],[Cantidad Ordenada]]</f>
        <v>24</v>
      </c>
      <c r="K340">
        <f>cocina[[#This Row],[Precio Unitario]]*cocina[[#This Row],[Cantidad Ordenada]]</f>
        <v>54</v>
      </c>
      <c r="L340" s="5">
        <f>(SUMIF(A:A,cocina[[#This Row],[Número de Orden]],J:J))/SUMIF(A:A,cocina[[#This Row],[Número de Orden]],K:K)</f>
        <v>0.41004184100418412</v>
      </c>
      <c r="M340" s="1">
        <f>cocina[[#This Row],[Ganancia bruta]]-cocina[[#This Row],[Ganancia neta]]</f>
        <v>30</v>
      </c>
    </row>
    <row r="341" spans="1:13" x14ac:dyDescent="0.25">
      <c r="A341">
        <v>128</v>
      </c>
      <c r="B341">
        <v>2</v>
      </c>
      <c r="C341" s="1" t="s">
        <v>168</v>
      </c>
      <c r="D341" s="1" t="s">
        <v>612</v>
      </c>
      <c r="E341">
        <v>14</v>
      </c>
      <c r="F341">
        <v>24</v>
      </c>
      <c r="G341">
        <v>2</v>
      </c>
      <c r="H341">
        <v>35</v>
      </c>
      <c r="I341" s="1" t="s">
        <v>609</v>
      </c>
      <c r="J341">
        <f>cocina[[#This Row],[Precio Unitario]]*cocina[[#This Row],[Cantidad Ordenada]]-cocina[[#This Row],[Costo Unitario]]*cocina[[#This Row],[Cantidad Ordenada]]</f>
        <v>20</v>
      </c>
      <c r="K341">
        <f>cocina[[#This Row],[Precio Unitario]]*cocina[[#This Row],[Cantidad Ordenada]]</f>
        <v>48</v>
      </c>
      <c r="L341" s="5">
        <f>(SUMIF(A:A,cocina[[#This Row],[Número de Orden]],J:J))/SUMIF(A:A,cocina[[#This Row],[Número de Orden]],K:K)</f>
        <v>0.41004184100418412</v>
      </c>
      <c r="M341" s="1">
        <f>cocina[[#This Row],[Ganancia bruta]]-cocina[[#This Row],[Ganancia neta]]</f>
        <v>28</v>
      </c>
    </row>
    <row r="342" spans="1:13" x14ac:dyDescent="0.25">
      <c r="A342">
        <v>128</v>
      </c>
      <c r="B342">
        <v>2</v>
      </c>
      <c r="C342" s="1" t="s">
        <v>126</v>
      </c>
      <c r="D342" s="1" t="s">
        <v>614</v>
      </c>
      <c r="E342">
        <v>19</v>
      </c>
      <c r="F342">
        <v>31</v>
      </c>
      <c r="G342">
        <v>2</v>
      </c>
      <c r="H342">
        <v>34</v>
      </c>
      <c r="I342" s="1" t="s">
        <v>609</v>
      </c>
      <c r="J342">
        <f>cocina[[#This Row],[Precio Unitario]]*cocina[[#This Row],[Cantidad Ordenada]]-cocina[[#This Row],[Costo Unitario]]*cocina[[#This Row],[Cantidad Ordenada]]</f>
        <v>24</v>
      </c>
      <c r="K342">
        <f>cocina[[#This Row],[Precio Unitario]]*cocina[[#This Row],[Cantidad Ordenada]]</f>
        <v>62</v>
      </c>
      <c r="L342" s="5">
        <f>(SUMIF(A:A,cocina[[#This Row],[Número de Orden]],J:J))/SUMIF(A:A,cocina[[#This Row],[Número de Orden]],K:K)</f>
        <v>0.41004184100418412</v>
      </c>
      <c r="M342" s="1">
        <f>cocina[[#This Row],[Ganancia bruta]]-cocina[[#This Row],[Ganancia neta]]</f>
        <v>38</v>
      </c>
    </row>
    <row r="343" spans="1:13" x14ac:dyDescent="0.25">
      <c r="A343">
        <v>129</v>
      </c>
      <c r="B343">
        <v>16</v>
      </c>
      <c r="C343" s="1" t="s">
        <v>122</v>
      </c>
      <c r="D343" s="1" t="s">
        <v>621</v>
      </c>
      <c r="E343">
        <v>11</v>
      </c>
      <c r="F343">
        <v>19</v>
      </c>
      <c r="G343">
        <v>3</v>
      </c>
      <c r="H343">
        <v>6</v>
      </c>
      <c r="I343" s="1" t="s">
        <v>609</v>
      </c>
      <c r="J343">
        <f>cocina[[#This Row],[Precio Unitario]]*cocina[[#This Row],[Cantidad Ordenada]]-cocina[[#This Row],[Costo Unitario]]*cocina[[#This Row],[Cantidad Ordenada]]</f>
        <v>24</v>
      </c>
      <c r="K343">
        <f>cocina[[#This Row],[Precio Unitario]]*cocina[[#This Row],[Cantidad Ordenada]]</f>
        <v>57</v>
      </c>
      <c r="L343" s="5">
        <f>(SUMIF(A:A,cocina[[#This Row],[Número de Orden]],J:J))/SUMIF(A:A,cocina[[#This Row],[Número de Orden]],K:K)</f>
        <v>0.41509433962264153</v>
      </c>
      <c r="M343" s="1">
        <f>cocina[[#This Row],[Ganancia bruta]]-cocina[[#This Row],[Ganancia neta]]</f>
        <v>33</v>
      </c>
    </row>
    <row r="344" spans="1:13" x14ac:dyDescent="0.25">
      <c r="A344">
        <v>129</v>
      </c>
      <c r="B344">
        <v>16</v>
      </c>
      <c r="C344" s="1" t="s">
        <v>156</v>
      </c>
      <c r="D344" s="1" t="s">
        <v>626</v>
      </c>
      <c r="E344">
        <v>12</v>
      </c>
      <c r="F344">
        <v>20</v>
      </c>
      <c r="G344">
        <v>1</v>
      </c>
      <c r="H344">
        <v>24</v>
      </c>
      <c r="I344" s="1" t="s">
        <v>608</v>
      </c>
      <c r="J344">
        <f>cocina[[#This Row],[Precio Unitario]]*cocina[[#This Row],[Cantidad Ordenada]]-cocina[[#This Row],[Costo Unitario]]*cocina[[#This Row],[Cantidad Ordenada]]</f>
        <v>8</v>
      </c>
      <c r="K344">
        <f>cocina[[#This Row],[Precio Unitario]]*cocina[[#This Row],[Cantidad Ordenada]]</f>
        <v>20</v>
      </c>
      <c r="L344" s="5">
        <f>(SUMIF(A:A,cocina[[#This Row],[Número de Orden]],J:J))/SUMIF(A:A,cocina[[#This Row],[Número de Orden]],K:K)</f>
        <v>0.41509433962264153</v>
      </c>
      <c r="M344" s="1">
        <f>cocina[[#This Row],[Ganancia bruta]]-cocina[[#This Row],[Ganancia neta]]</f>
        <v>12</v>
      </c>
    </row>
    <row r="345" spans="1:13" x14ac:dyDescent="0.25">
      <c r="A345">
        <v>129</v>
      </c>
      <c r="B345">
        <v>16</v>
      </c>
      <c r="C345" s="1" t="s">
        <v>48</v>
      </c>
      <c r="D345" s="1" t="s">
        <v>618</v>
      </c>
      <c r="E345">
        <v>17</v>
      </c>
      <c r="F345">
        <v>29</v>
      </c>
      <c r="G345">
        <v>1</v>
      </c>
      <c r="H345">
        <v>50</v>
      </c>
      <c r="I345" s="1" t="s">
        <v>608</v>
      </c>
      <c r="J345">
        <f>cocina[[#This Row],[Precio Unitario]]*cocina[[#This Row],[Cantidad Ordenada]]-cocina[[#This Row],[Costo Unitario]]*cocina[[#This Row],[Cantidad Ordenada]]</f>
        <v>12</v>
      </c>
      <c r="K345">
        <f>cocina[[#This Row],[Precio Unitario]]*cocina[[#This Row],[Cantidad Ordenada]]</f>
        <v>29</v>
      </c>
      <c r="L345" s="5">
        <f>(SUMIF(A:A,cocina[[#This Row],[Número de Orden]],J:J))/SUMIF(A:A,cocina[[#This Row],[Número de Orden]],K:K)</f>
        <v>0.41509433962264153</v>
      </c>
      <c r="M345" s="1">
        <f>cocina[[#This Row],[Ganancia bruta]]-cocina[[#This Row],[Ganancia neta]]</f>
        <v>17</v>
      </c>
    </row>
    <row r="346" spans="1:13" x14ac:dyDescent="0.25">
      <c r="A346">
        <v>130</v>
      </c>
      <c r="B346">
        <v>10</v>
      </c>
      <c r="C346" s="1" t="s">
        <v>36</v>
      </c>
      <c r="D346" s="1" t="s">
        <v>622</v>
      </c>
      <c r="E346">
        <v>21</v>
      </c>
      <c r="F346">
        <v>35</v>
      </c>
      <c r="G346">
        <v>1</v>
      </c>
      <c r="H346">
        <v>25</v>
      </c>
      <c r="I346" s="1" t="s">
        <v>609</v>
      </c>
      <c r="J346">
        <f>cocina[[#This Row],[Precio Unitario]]*cocina[[#This Row],[Cantidad Ordenada]]-cocina[[#This Row],[Costo Unitario]]*cocina[[#This Row],[Cantidad Ordenada]]</f>
        <v>14</v>
      </c>
      <c r="K346">
        <f>cocina[[#This Row],[Precio Unitario]]*cocina[[#This Row],[Cantidad Ordenada]]</f>
        <v>35</v>
      </c>
      <c r="L346" s="5">
        <f>(SUMIF(A:A,cocina[[#This Row],[Número de Orden]],J:J))/SUMIF(A:A,cocina[[#This Row],[Número de Orden]],K:K)</f>
        <v>0.4</v>
      </c>
      <c r="M346" s="1">
        <f>cocina[[#This Row],[Ganancia bruta]]-cocina[[#This Row],[Ganancia neta]]</f>
        <v>21</v>
      </c>
    </row>
    <row r="347" spans="1:13" x14ac:dyDescent="0.25">
      <c r="A347">
        <v>131</v>
      </c>
      <c r="B347">
        <v>7</v>
      </c>
      <c r="C347" s="1" t="s">
        <v>58</v>
      </c>
      <c r="D347" s="1" t="s">
        <v>616</v>
      </c>
      <c r="E347">
        <v>25</v>
      </c>
      <c r="F347">
        <v>40</v>
      </c>
      <c r="G347">
        <v>1</v>
      </c>
      <c r="H347">
        <v>43</v>
      </c>
      <c r="I347" s="1" t="s">
        <v>609</v>
      </c>
      <c r="J347">
        <f>cocina[[#This Row],[Precio Unitario]]*cocina[[#This Row],[Cantidad Ordenada]]-cocina[[#This Row],[Costo Unitario]]*cocina[[#This Row],[Cantidad Ordenada]]</f>
        <v>15</v>
      </c>
      <c r="K347">
        <f>cocina[[#This Row],[Precio Unitario]]*cocina[[#This Row],[Cantidad Ordenada]]</f>
        <v>40</v>
      </c>
      <c r="L347" s="5">
        <f>(SUMIF(A:A,cocina[[#This Row],[Número de Orden]],J:J))/SUMIF(A:A,cocina[[#This Row],[Número de Orden]],K:K)</f>
        <v>0.40127388535031849</v>
      </c>
      <c r="M347" s="1">
        <f>cocina[[#This Row],[Ganancia bruta]]-cocina[[#This Row],[Ganancia neta]]</f>
        <v>25</v>
      </c>
    </row>
    <row r="348" spans="1:13" x14ac:dyDescent="0.25">
      <c r="A348">
        <v>131</v>
      </c>
      <c r="B348">
        <v>7</v>
      </c>
      <c r="C348" s="1" t="s">
        <v>89</v>
      </c>
      <c r="D348" s="1" t="s">
        <v>629</v>
      </c>
      <c r="E348">
        <v>10</v>
      </c>
      <c r="F348">
        <v>18</v>
      </c>
      <c r="G348">
        <v>3</v>
      </c>
      <c r="H348">
        <v>20</v>
      </c>
      <c r="I348" s="1" t="s">
        <v>608</v>
      </c>
      <c r="J348">
        <f>cocina[[#This Row],[Precio Unitario]]*cocina[[#This Row],[Cantidad Ordenada]]-cocina[[#This Row],[Costo Unitario]]*cocina[[#This Row],[Cantidad Ordenada]]</f>
        <v>24</v>
      </c>
      <c r="K348">
        <f>cocina[[#This Row],[Precio Unitario]]*cocina[[#This Row],[Cantidad Ordenada]]</f>
        <v>54</v>
      </c>
      <c r="L348" s="5">
        <f>(SUMIF(A:A,cocina[[#This Row],[Número de Orden]],J:J))/SUMIF(A:A,cocina[[#This Row],[Número de Orden]],K:K)</f>
        <v>0.40127388535031849</v>
      </c>
      <c r="M348" s="1">
        <f>cocina[[#This Row],[Ganancia bruta]]-cocina[[#This Row],[Ganancia neta]]</f>
        <v>30</v>
      </c>
    </row>
    <row r="349" spans="1:13" x14ac:dyDescent="0.25">
      <c r="A349">
        <v>131</v>
      </c>
      <c r="B349">
        <v>7</v>
      </c>
      <c r="C349" s="1" t="s">
        <v>80</v>
      </c>
      <c r="D349" s="1" t="s">
        <v>628</v>
      </c>
      <c r="E349">
        <v>13</v>
      </c>
      <c r="F349">
        <v>21</v>
      </c>
      <c r="G349">
        <v>3</v>
      </c>
      <c r="H349">
        <v>57</v>
      </c>
      <c r="I349" s="1" t="s">
        <v>609</v>
      </c>
      <c r="J349">
        <f>cocina[[#This Row],[Precio Unitario]]*cocina[[#This Row],[Cantidad Ordenada]]-cocina[[#This Row],[Costo Unitario]]*cocina[[#This Row],[Cantidad Ordenada]]</f>
        <v>24</v>
      </c>
      <c r="K349">
        <f>cocina[[#This Row],[Precio Unitario]]*cocina[[#This Row],[Cantidad Ordenada]]</f>
        <v>63</v>
      </c>
      <c r="L349" s="5">
        <f>(SUMIF(A:A,cocina[[#This Row],[Número de Orden]],J:J))/SUMIF(A:A,cocina[[#This Row],[Número de Orden]],K:K)</f>
        <v>0.40127388535031849</v>
      </c>
      <c r="M349" s="1">
        <f>cocina[[#This Row],[Ganancia bruta]]-cocina[[#This Row],[Ganancia neta]]</f>
        <v>39</v>
      </c>
    </row>
    <row r="350" spans="1:13" x14ac:dyDescent="0.25">
      <c r="A350">
        <v>132</v>
      </c>
      <c r="B350">
        <v>9</v>
      </c>
      <c r="C350" s="1" t="s">
        <v>210</v>
      </c>
      <c r="D350" s="1" t="s">
        <v>627</v>
      </c>
      <c r="E350">
        <v>14</v>
      </c>
      <c r="F350">
        <v>23</v>
      </c>
      <c r="G350">
        <v>1</v>
      </c>
      <c r="H350">
        <v>6</v>
      </c>
      <c r="I350" s="1" t="s">
        <v>609</v>
      </c>
      <c r="J350">
        <f>cocina[[#This Row],[Precio Unitario]]*cocina[[#This Row],[Cantidad Ordenada]]-cocina[[#This Row],[Costo Unitario]]*cocina[[#This Row],[Cantidad Ordenada]]</f>
        <v>9</v>
      </c>
      <c r="K350">
        <f>cocina[[#This Row],[Precio Unitario]]*cocina[[#This Row],[Cantidad Ordenada]]</f>
        <v>23</v>
      </c>
      <c r="L350" s="5">
        <f>(SUMIF(A:A,cocina[[#This Row],[Número de Orden]],J:J))/SUMIF(A:A,cocina[[#This Row],[Número de Orden]],K:K)</f>
        <v>0.39320388349514562</v>
      </c>
      <c r="M350" s="1">
        <f>cocina[[#This Row],[Ganancia bruta]]-cocina[[#This Row],[Ganancia neta]]</f>
        <v>14</v>
      </c>
    </row>
    <row r="351" spans="1:13" x14ac:dyDescent="0.25">
      <c r="A351">
        <v>132</v>
      </c>
      <c r="B351">
        <v>9</v>
      </c>
      <c r="C351" s="1" t="s">
        <v>83</v>
      </c>
      <c r="D351" s="1" t="s">
        <v>617</v>
      </c>
      <c r="E351">
        <v>22</v>
      </c>
      <c r="F351">
        <v>36</v>
      </c>
      <c r="G351">
        <v>1</v>
      </c>
      <c r="H351">
        <v>18</v>
      </c>
      <c r="I351" s="1" t="s">
        <v>608</v>
      </c>
      <c r="J351">
        <f>cocina[[#This Row],[Precio Unitario]]*cocina[[#This Row],[Cantidad Ordenada]]-cocina[[#This Row],[Costo Unitario]]*cocina[[#This Row],[Cantidad Ordenada]]</f>
        <v>14</v>
      </c>
      <c r="K351">
        <f>cocina[[#This Row],[Precio Unitario]]*cocina[[#This Row],[Cantidad Ordenada]]</f>
        <v>36</v>
      </c>
      <c r="L351" s="5">
        <f>(SUMIF(A:A,cocina[[#This Row],[Número de Orden]],J:J))/SUMIF(A:A,cocina[[#This Row],[Número de Orden]],K:K)</f>
        <v>0.39320388349514562</v>
      </c>
      <c r="M351" s="1">
        <f>cocina[[#This Row],[Ganancia bruta]]-cocina[[#This Row],[Ganancia neta]]</f>
        <v>22</v>
      </c>
    </row>
    <row r="352" spans="1:13" x14ac:dyDescent="0.25">
      <c r="A352">
        <v>132</v>
      </c>
      <c r="B352">
        <v>9</v>
      </c>
      <c r="C352" s="1" t="s">
        <v>80</v>
      </c>
      <c r="D352" s="1" t="s">
        <v>628</v>
      </c>
      <c r="E352">
        <v>13</v>
      </c>
      <c r="F352">
        <v>21</v>
      </c>
      <c r="G352">
        <v>2</v>
      </c>
      <c r="H352">
        <v>53</v>
      </c>
      <c r="I352" s="1" t="s">
        <v>608</v>
      </c>
      <c r="J352">
        <f>cocina[[#This Row],[Precio Unitario]]*cocina[[#This Row],[Cantidad Ordenada]]-cocina[[#This Row],[Costo Unitario]]*cocina[[#This Row],[Cantidad Ordenada]]</f>
        <v>16</v>
      </c>
      <c r="K352">
        <f>cocina[[#This Row],[Precio Unitario]]*cocina[[#This Row],[Cantidad Ordenada]]</f>
        <v>42</v>
      </c>
      <c r="L352" s="5">
        <f>(SUMIF(A:A,cocina[[#This Row],[Número de Orden]],J:J))/SUMIF(A:A,cocina[[#This Row],[Número de Orden]],K:K)</f>
        <v>0.39320388349514562</v>
      </c>
      <c r="M352" s="1">
        <f>cocina[[#This Row],[Ganancia bruta]]-cocina[[#This Row],[Ganancia neta]]</f>
        <v>26</v>
      </c>
    </row>
    <row r="353" spans="1:13" x14ac:dyDescent="0.25">
      <c r="A353">
        <v>132</v>
      </c>
      <c r="B353">
        <v>9</v>
      </c>
      <c r="C353" s="1" t="s">
        <v>36</v>
      </c>
      <c r="D353" s="1" t="s">
        <v>622</v>
      </c>
      <c r="E353">
        <v>21</v>
      </c>
      <c r="F353">
        <v>35</v>
      </c>
      <c r="G353">
        <v>3</v>
      </c>
      <c r="H353">
        <v>25</v>
      </c>
      <c r="I353" s="1" t="s">
        <v>609</v>
      </c>
      <c r="J353">
        <f>cocina[[#This Row],[Precio Unitario]]*cocina[[#This Row],[Cantidad Ordenada]]-cocina[[#This Row],[Costo Unitario]]*cocina[[#This Row],[Cantidad Ordenada]]</f>
        <v>42</v>
      </c>
      <c r="K353">
        <f>cocina[[#This Row],[Precio Unitario]]*cocina[[#This Row],[Cantidad Ordenada]]</f>
        <v>105</v>
      </c>
      <c r="L353" s="5">
        <f>(SUMIF(A:A,cocina[[#This Row],[Número de Orden]],J:J))/SUMIF(A:A,cocina[[#This Row],[Número de Orden]],K:K)</f>
        <v>0.39320388349514562</v>
      </c>
      <c r="M353" s="1">
        <f>cocina[[#This Row],[Ganancia bruta]]-cocina[[#This Row],[Ganancia neta]]</f>
        <v>63</v>
      </c>
    </row>
    <row r="354" spans="1:13" x14ac:dyDescent="0.25">
      <c r="A354">
        <v>133</v>
      </c>
      <c r="B354">
        <v>20</v>
      </c>
      <c r="C354" s="1" t="s">
        <v>257</v>
      </c>
      <c r="D354" s="1" t="s">
        <v>623</v>
      </c>
      <c r="E354">
        <v>19</v>
      </c>
      <c r="F354">
        <v>32</v>
      </c>
      <c r="G354">
        <v>1</v>
      </c>
      <c r="H354">
        <v>5</v>
      </c>
      <c r="I354" s="1" t="s">
        <v>608</v>
      </c>
      <c r="J354">
        <f>cocina[[#This Row],[Precio Unitario]]*cocina[[#This Row],[Cantidad Ordenada]]-cocina[[#This Row],[Costo Unitario]]*cocina[[#This Row],[Cantidad Ordenada]]</f>
        <v>13</v>
      </c>
      <c r="K354">
        <f>cocina[[#This Row],[Precio Unitario]]*cocina[[#This Row],[Cantidad Ordenada]]</f>
        <v>32</v>
      </c>
      <c r="L354" s="5">
        <f>(SUMIF(A:A,cocina[[#This Row],[Número de Orden]],J:J))/SUMIF(A:A,cocina[[#This Row],[Número de Orden]],K:K)</f>
        <v>0.41208791208791207</v>
      </c>
      <c r="M354" s="1">
        <f>cocina[[#This Row],[Ganancia bruta]]-cocina[[#This Row],[Ganancia neta]]</f>
        <v>19</v>
      </c>
    </row>
    <row r="355" spans="1:13" x14ac:dyDescent="0.25">
      <c r="A355">
        <v>133</v>
      </c>
      <c r="B355">
        <v>20</v>
      </c>
      <c r="C355" s="1" t="s">
        <v>65</v>
      </c>
      <c r="D355" s="1" t="s">
        <v>625</v>
      </c>
      <c r="E355">
        <v>20</v>
      </c>
      <c r="F355">
        <v>34</v>
      </c>
      <c r="G355">
        <v>1</v>
      </c>
      <c r="H355">
        <v>45</v>
      </c>
      <c r="I355" s="1" t="s">
        <v>609</v>
      </c>
      <c r="J355">
        <f>cocina[[#This Row],[Precio Unitario]]*cocina[[#This Row],[Cantidad Ordenada]]-cocina[[#This Row],[Costo Unitario]]*cocina[[#This Row],[Cantidad Ordenada]]</f>
        <v>14</v>
      </c>
      <c r="K355">
        <f>cocina[[#This Row],[Precio Unitario]]*cocina[[#This Row],[Cantidad Ordenada]]</f>
        <v>34</v>
      </c>
      <c r="L355" s="5">
        <f>(SUMIF(A:A,cocina[[#This Row],[Número de Orden]],J:J))/SUMIF(A:A,cocina[[#This Row],[Número de Orden]],K:K)</f>
        <v>0.41208791208791207</v>
      </c>
      <c r="M355" s="1">
        <f>cocina[[#This Row],[Ganancia bruta]]-cocina[[#This Row],[Ganancia neta]]</f>
        <v>20</v>
      </c>
    </row>
    <row r="356" spans="1:13" x14ac:dyDescent="0.25">
      <c r="A356">
        <v>133</v>
      </c>
      <c r="B356">
        <v>20</v>
      </c>
      <c r="C356" s="1" t="s">
        <v>126</v>
      </c>
      <c r="D356" s="1" t="s">
        <v>614</v>
      </c>
      <c r="E356">
        <v>19</v>
      </c>
      <c r="F356">
        <v>31</v>
      </c>
      <c r="G356">
        <v>2</v>
      </c>
      <c r="H356">
        <v>46</v>
      </c>
      <c r="I356" s="1" t="s">
        <v>608</v>
      </c>
      <c r="J356">
        <f>cocina[[#This Row],[Precio Unitario]]*cocina[[#This Row],[Cantidad Ordenada]]-cocina[[#This Row],[Costo Unitario]]*cocina[[#This Row],[Cantidad Ordenada]]</f>
        <v>24</v>
      </c>
      <c r="K356">
        <f>cocina[[#This Row],[Precio Unitario]]*cocina[[#This Row],[Cantidad Ordenada]]</f>
        <v>62</v>
      </c>
      <c r="L356" s="5">
        <f>(SUMIF(A:A,cocina[[#This Row],[Número de Orden]],J:J))/SUMIF(A:A,cocina[[#This Row],[Número de Orden]],K:K)</f>
        <v>0.41208791208791207</v>
      </c>
      <c r="M356" s="1">
        <f>cocina[[#This Row],[Ganancia bruta]]-cocina[[#This Row],[Ganancia neta]]</f>
        <v>38</v>
      </c>
    </row>
    <row r="357" spans="1:13" x14ac:dyDescent="0.25">
      <c r="A357">
        <v>133</v>
      </c>
      <c r="B357">
        <v>20</v>
      </c>
      <c r="C357" s="1" t="s">
        <v>89</v>
      </c>
      <c r="D357" s="1" t="s">
        <v>629</v>
      </c>
      <c r="E357">
        <v>10</v>
      </c>
      <c r="F357">
        <v>18</v>
      </c>
      <c r="G357">
        <v>3</v>
      </c>
      <c r="H357">
        <v>11</v>
      </c>
      <c r="I357" s="1" t="s">
        <v>608</v>
      </c>
      <c r="J357">
        <f>cocina[[#This Row],[Precio Unitario]]*cocina[[#This Row],[Cantidad Ordenada]]-cocina[[#This Row],[Costo Unitario]]*cocina[[#This Row],[Cantidad Ordenada]]</f>
        <v>24</v>
      </c>
      <c r="K357">
        <f>cocina[[#This Row],[Precio Unitario]]*cocina[[#This Row],[Cantidad Ordenada]]</f>
        <v>54</v>
      </c>
      <c r="L357" s="5">
        <f>(SUMIF(A:A,cocina[[#This Row],[Número de Orden]],J:J))/SUMIF(A:A,cocina[[#This Row],[Número de Orden]],K:K)</f>
        <v>0.41208791208791207</v>
      </c>
      <c r="M357" s="1">
        <f>cocina[[#This Row],[Ganancia bruta]]-cocina[[#This Row],[Ganancia neta]]</f>
        <v>30</v>
      </c>
    </row>
    <row r="358" spans="1:13" x14ac:dyDescent="0.25">
      <c r="A358">
        <v>134</v>
      </c>
      <c r="B358">
        <v>3</v>
      </c>
      <c r="C358" s="1" t="s">
        <v>168</v>
      </c>
      <c r="D358" s="1" t="s">
        <v>612</v>
      </c>
      <c r="E358">
        <v>14</v>
      </c>
      <c r="F358">
        <v>24</v>
      </c>
      <c r="G358">
        <v>1</v>
      </c>
      <c r="H358">
        <v>19</v>
      </c>
      <c r="I358" s="1" t="s">
        <v>608</v>
      </c>
      <c r="J358">
        <f>cocina[[#This Row],[Precio Unitario]]*cocina[[#This Row],[Cantidad Ordenada]]-cocina[[#This Row],[Costo Unitario]]*cocina[[#This Row],[Cantidad Ordenada]]</f>
        <v>10</v>
      </c>
      <c r="K358">
        <f>cocina[[#This Row],[Precio Unitario]]*cocina[[#This Row],[Cantidad Ordenada]]</f>
        <v>24</v>
      </c>
      <c r="L358" s="5">
        <f>(SUMIF(A:A,cocina[[#This Row],[Número de Orden]],J:J))/SUMIF(A:A,cocina[[#This Row],[Número de Orden]],K:K)</f>
        <v>0.40833333333333333</v>
      </c>
      <c r="M358" s="1">
        <f>cocina[[#This Row],[Ganancia bruta]]-cocina[[#This Row],[Ganancia neta]]</f>
        <v>14</v>
      </c>
    </row>
    <row r="359" spans="1:13" x14ac:dyDescent="0.25">
      <c r="A359">
        <v>134</v>
      </c>
      <c r="B359">
        <v>3</v>
      </c>
      <c r="C359" s="1" t="s">
        <v>257</v>
      </c>
      <c r="D359" s="1" t="s">
        <v>623</v>
      </c>
      <c r="E359">
        <v>19</v>
      </c>
      <c r="F359">
        <v>32</v>
      </c>
      <c r="G359">
        <v>3</v>
      </c>
      <c r="H359">
        <v>29</v>
      </c>
      <c r="I359" s="1" t="s">
        <v>608</v>
      </c>
      <c r="J359">
        <f>cocina[[#This Row],[Precio Unitario]]*cocina[[#This Row],[Cantidad Ordenada]]-cocina[[#This Row],[Costo Unitario]]*cocina[[#This Row],[Cantidad Ordenada]]</f>
        <v>39</v>
      </c>
      <c r="K359">
        <f>cocina[[#This Row],[Precio Unitario]]*cocina[[#This Row],[Cantidad Ordenada]]</f>
        <v>96</v>
      </c>
      <c r="L359" s="5">
        <f>(SUMIF(A:A,cocina[[#This Row],[Número de Orden]],J:J))/SUMIF(A:A,cocina[[#This Row],[Número de Orden]],K:K)</f>
        <v>0.40833333333333333</v>
      </c>
      <c r="M359" s="1">
        <f>cocina[[#This Row],[Ganancia bruta]]-cocina[[#This Row],[Ganancia neta]]</f>
        <v>57</v>
      </c>
    </row>
    <row r="360" spans="1:13" x14ac:dyDescent="0.25">
      <c r="A360">
        <v>135</v>
      </c>
      <c r="B360">
        <v>11</v>
      </c>
      <c r="C360" s="1" t="s">
        <v>126</v>
      </c>
      <c r="D360" s="1" t="s">
        <v>614</v>
      </c>
      <c r="E360">
        <v>19</v>
      </c>
      <c r="F360">
        <v>31</v>
      </c>
      <c r="G360">
        <v>3</v>
      </c>
      <c r="H360">
        <v>17</v>
      </c>
      <c r="I360" s="1" t="s">
        <v>608</v>
      </c>
      <c r="J360">
        <f>cocina[[#This Row],[Precio Unitario]]*cocina[[#This Row],[Cantidad Ordenada]]-cocina[[#This Row],[Costo Unitario]]*cocina[[#This Row],[Cantidad Ordenada]]</f>
        <v>36</v>
      </c>
      <c r="K360">
        <f>cocina[[#This Row],[Precio Unitario]]*cocina[[#This Row],[Cantidad Ordenada]]</f>
        <v>93</v>
      </c>
      <c r="L360" s="5">
        <f>(SUMIF(A:A,cocina[[#This Row],[Número de Orden]],J:J))/SUMIF(A:A,cocina[[#This Row],[Número de Orden]],K:K)</f>
        <v>0.3923076923076923</v>
      </c>
      <c r="M360" s="1">
        <f>cocina[[#This Row],[Ganancia bruta]]-cocina[[#This Row],[Ganancia neta]]</f>
        <v>57</v>
      </c>
    </row>
    <row r="361" spans="1:13" x14ac:dyDescent="0.25">
      <c r="A361">
        <v>135</v>
      </c>
      <c r="B361">
        <v>11</v>
      </c>
      <c r="C361" s="1" t="s">
        <v>58</v>
      </c>
      <c r="D361" s="1" t="s">
        <v>616</v>
      </c>
      <c r="E361">
        <v>25</v>
      </c>
      <c r="F361">
        <v>40</v>
      </c>
      <c r="G361">
        <v>2</v>
      </c>
      <c r="H361">
        <v>42</v>
      </c>
      <c r="I361" s="1" t="s">
        <v>608</v>
      </c>
      <c r="J361">
        <f>cocina[[#This Row],[Precio Unitario]]*cocina[[#This Row],[Cantidad Ordenada]]-cocina[[#This Row],[Costo Unitario]]*cocina[[#This Row],[Cantidad Ordenada]]</f>
        <v>30</v>
      </c>
      <c r="K361">
        <f>cocina[[#This Row],[Precio Unitario]]*cocina[[#This Row],[Cantidad Ordenada]]</f>
        <v>80</v>
      </c>
      <c r="L361" s="5">
        <f>(SUMIF(A:A,cocina[[#This Row],[Número de Orden]],J:J))/SUMIF(A:A,cocina[[#This Row],[Número de Orden]],K:K)</f>
        <v>0.3923076923076923</v>
      </c>
      <c r="M361" s="1">
        <f>cocina[[#This Row],[Ganancia bruta]]-cocina[[#This Row],[Ganancia neta]]</f>
        <v>50</v>
      </c>
    </row>
    <row r="362" spans="1:13" x14ac:dyDescent="0.25">
      <c r="A362">
        <v>135</v>
      </c>
      <c r="B362">
        <v>11</v>
      </c>
      <c r="C362" s="1" t="s">
        <v>48</v>
      </c>
      <c r="D362" s="1" t="s">
        <v>618</v>
      </c>
      <c r="E362">
        <v>17</v>
      </c>
      <c r="F362">
        <v>29</v>
      </c>
      <c r="G362">
        <v>3</v>
      </c>
      <c r="H362">
        <v>29</v>
      </c>
      <c r="I362" s="1" t="s">
        <v>609</v>
      </c>
      <c r="J362">
        <f>cocina[[#This Row],[Precio Unitario]]*cocina[[#This Row],[Cantidad Ordenada]]-cocina[[#This Row],[Costo Unitario]]*cocina[[#This Row],[Cantidad Ordenada]]</f>
        <v>36</v>
      </c>
      <c r="K362">
        <f>cocina[[#This Row],[Precio Unitario]]*cocina[[#This Row],[Cantidad Ordenada]]</f>
        <v>87</v>
      </c>
      <c r="L362" s="5">
        <f>(SUMIF(A:A,cocina[[#This Row],[Número de Orden]],J:J))/SUMIF(A:A,cocina[[#This Row],[Número de Orden]],K:K)</f>
        <v>0.3923076923076923</v>
      </c>
      <c r="M362" s="1">
        <f>cocina[[#This Row],[Ganancia bruta]]-cocina[[#This Row],[Ganancia neta]]</f>
        <v>51</v>
      </c>
    </row>
    <row r="363" spans="1:13" x14ac:dyDescent="0.25">
      <c r="A363">
        <v>136</v>
      </c>
      <c r="B363">
        <v>6</v>
      </c>
      <c r="C363" s="1" t="s">
        <v>58</v>
      </c>
      <c r="D363" s="1" t="s">
        <v>616</v>
      </c>
      <c r="E363">
        <v>25</v>
      </c>
      <c r="F363">
        <v>40</v>
      </c>
      <c r="G363">
        <v>2</v>
      </c>
      <c r="H363">
        <v>13</v>
      </c>
      <c r="I363" s="1" t="s">
        <v>609</v>
      </c>
      <c r="J363">
        <f>cocina[[#This Row],[Precio Unitario]]*cocina[[#This Row],[Cantidad Ordenada]]-cocina[[#This Row],[Costo Unitario]]*cocina[[#This Row],[Cantidad Ordenada]]</f>
        <v>30</v>
      </c>
      <c r="K363">
        <f>cocina[[#This Row],[Precio Unitario]]*cocina[[#This Row],[Cantidad Ordenada]]</f>
        <v>80</v>
      </c>
      <c r="L363" s="5">
        <f>(SUMIF(A:A,cocina[[#This Row],[Número de Orden]],J:J))/SUMIF(A:A,cocina[[#This Row],[Número de Orden]],K:K)</f>
        <v>0.375</v>
      </c>
      <c r="M363" s="1">
        <f>cocina[[#This Row],[Ganancia bruta]]-cocina[[#This Row],[Ganancia neta]]</f>
        <v>50</v>
      </c>
    </row>
    <row r="364" spans="1:13" x14ac:dyDescent="0.25">
      <c r="A364">
        <v>137</v>
      </c>
      <c r="B364">
        <v>13</v>
      </c>
      <c r="C364" s="1" t="s">
        <v>80</v>
      </c>
      <c r="D364" s="1" t="s">
        <v>628</v>
      </c>
      <c r="E364">
        <v>13</v>
      </c>
      <c r="F364">
        <v>21</v>
      </c>
      <c r="G364">
        <v>3</v>
      </c>
      <c r="H364">
        <v>41</v>
      </c>
      <c r="I364" s="1" t="s">
        <v>609</v>
      </c>
      <c r="J364">
        <f>cocina[[#This Row],[Precio Unitario]]*cocina[[#This Row],[Cantidad Ordenada]]-cocina[[#This Row],[Costo Unitario]]*cocina[[#This Row],[Cantidad Ordenada]]</f>
        <v>24</v>
      </c>
      <c r="K364">
        <f>cocina[[#This Row],[Precio Unitario]]*cocina[[#This Row],[Cantidad Ordenada]]</f>
        <v>63</v>
      </c>
      <c r="L364" s="5">
        <f>(SUMIF(A:A,cocina[[#This Row],[Número de Orden]],J:J))/SUMIF(A:A,cocina[[#This Row],[Número de Orden]],K:K)</f>
        <v>0.38095238095238093</v>
      </c>
      <c r="M364" s="1">
        <f>cocina[[#This Row],[Ganancia bruta]]-cocina[[#This Row],[Ganancia neta]]</f>
        <v>39</v>
      </c>
    </row>
    <row r="365" spans="1:13" x14ac:dyDescent="0.25">
      <c r="A365">
        <v>138</v>
      </c>
      <c r="B365">
        <v>6</v>
      </c>
      <c r="C365" s="1" t="s">
        <v>126</v>
      </c>
      <c r="D365" s="1" t="s">
        <v>614</v>
      </c>
      <c r="E365">
        <v>19</v>
      </c>
      <c r="F365">
        <v>31</v>
      </c>
      <c r="G365">
        <v>2</v>
      </c>
      <c r="H365">
        <v>40</v>
      </c>
      <c r="I365" s="1" t="s">
        <v>608</v>
      </c>
      <c r="J365">
        <f>cocina[[#This Row],[Precio Unitario]]*cocina[[#This Row],[Cantidad Ordenada]]-cocina[[#This Row],[Costo Unitario]]*cocina[[#This Row],[Cantidad Ordenada]]</f>
        <v>24</v>
      </c>
      <c r="K365">
        <f>cocina[[#This Row],[Precio Unitario]]*cocina[[#This Row],[Cantidad Ordenada]]</f>
        <v>62</v>
      </c>
      <c r="L365" s="5">
        <f>(SUMIF(A:A,cocina[[#This Row],[Número de Orden]],J:J))/SUMIF(A:A,cocina[[#This Row],[Número de Orden]],K:K)</f>
        <v>0.40756302521008403</v>
      </c>
      <c r="M365" s="1">
        <f>cocina[[#This Row],[Ganancia bruta]]-cocina[[#This Row],[Ganancia neta]]</f>
        <v>38</v>
      </c>
    </row>
    <row r="366" spans="1:13" x14ac:dyDescent="0.25">
      <c r="A366">
        <v>138</v>
      </c>
      <c r="B366">
        <v>6</v>
      </c>
      <c r="C366" s="1" t="s">
        <v>122</v>
      </c>
      <c r="D366" s="1" t="s">
        <v>621</v>
      </c>
      <c r="E366">
        <v>11</v>
      </c>
      <c r="F366">
        <v>19</v>
      </c>
      <c r="G366">
        <v>2</v>
      </c>
      <c r="H366">
        <v>6</v>
      </c>
      <c r="I366" s="1" t="s">
        <v>608</v>
      </c>
      <c r="J366">
        <f>cocina[[#This Row],[Precio Unitario]]*cocina[[#This Row],[Cantidad Ordenada]]-cocina[[#This Row],[Costo Unitario]]*cocina[[#This Row],[Cantidad Ordenada]]</f>
        <v>16</v>
      </c>
      <c r="K366">
        <f>cocina[[#This Row],[Precio Unitario]]*cocina[[#This Row],[Cantidad Ordenada]]</f>
        <v>38</v>
      </c>
      <c r="L366" s="5">
        <f>(SUMIF(A:A,cocina[[#This Row],[Número de Orden]],J:J))/SUMIF(A:A,cocina[[#This Row],[Número de Orden]],K:K)</f>
        <v>0.40756302521008403</v>
      </c>
      <c r="M366" s="1">
        <f>cocina[[#This Row],[Ganancia bruta]]-cocina[[#This Row],[Ganancia neta]]</f>
        <v>22</v>
      </c>
    </row>
    <row r="367" spans="1:13" x14ac:dyDescent="0.25">
      <c r="A367">
        <v>138</v>
      </c>
      <c r="B367">
        <v>6</v>
      </c>
      <c r="C367" s="1" t="s">
        <v>165</v>
      </c>
      <c r="D367" s="1" t="s">
        <v>630</v>
      </c>
      <c r="E367">
        <v>15</v>
      </c>
      <c r="F367">
        <v>26</v>
      </c>
      <c r="G367">
        <v>3</v>
      </c>
      <c r="H367">
        <v>7</v>
      </c>
      <c r="I367" s="1" t="s">
        <v>609</v>
      </c>
      <c r="J367">
        <f>cocina[[#This Row],[Precio Unitario]]*cocina[[#This Row],[Cantidad Ordenada]]-cocina[[#This Row],[Costo Unitario]]*cocina[[#This Row],[Cantidad Ordenada]]</f>
        <v>33</v>
      </c>
      <c r="K367">
        <f>cocina[[#This Row],[Precio Unitario]]*cocina[[#This Row],[Cantidad Ordenada]]</f>
        <v>78</v>
      </c>
      <c r="L367" s="5">
        <f>(SUMIF(A:A,cocina[[#This Row],[Número de Orden]],J:J))/SUMIF(A:A,cocina[[#This Row],[Número de Orden]],K:K)</f>
        <v>0.40756302521008403</v>
      </c>
      <c r="M367" s="1">
        <f>cocina[[#This Row],[Ganancia bruta]]-cocina[[#This Row],[Ganancia neta]]</f>
        <v>45</v>
      </c>
    </row>
    <row r="368" spans="1:13" x14ac:dyDescent="0.25">
      <c r="A368">
        <v>138</v>
      </c>
      <c r="B368">
        <v>6</v>
      </c>
      <c r="C368" s="1" t="s">
        <v>78</v>
      </c>
      <c r="D368" s="1" t="s">
        <v>613</v>
      </c>
      <c r="E368">
        <v>18</v>
      </c>
      <c r="F368">
        <v>30</v>
      </c>
      <c r="G368">
        <v>2</v>
      </c>
      <c r="H368">
        <v>44</v>
      </c>
      <c r="I368" s="1" t="s">
        <v>609</v>
      </c>
      <c r="J368">
        <f>cocina[[#This Row],[Precio Unitario]]*cocina[[#This Row],[Cantidad Ordenada]]-cocina[[#This Row],[Costo Unitario]]*cocina[[#This Row],[Cantidad Ordenada]]</f>
        <v>24</v>
      </c>
      <c r="K368">
        <f>cocina[[#This Row],[Precio Unitario]]*cocina[[#This Row],[Cantidad Ordenada]]</f>
        <v>60</v>
      </c>
      <c r="L368" s="5">
        <f>(SUMIF(A:A,cocina[[#This Row],[Número de Orden]],J:J))/SUMIF(A:A,cocina[[#This Row],[Número de Orden]],K:K)</f>
        <v>0.40756302521008403</v>
      </c>
      <c r="M368" s="1">
        <f>cocina[[#This Row],[Ganancia bruta]]-cocina[[#This Row],[Ganancia neta]]</f>
        <v>36</v>
      </c>
    </row>
    <row r="369" spans="1:13" x14ac:dyDescent="0.25">
      <c r="A369">
        <v>139</v>
      </c>
      <c r="B369">
        <v>16</v>
      </c>
      <c r="C369" s="1" t="s">
        <v>36</v>
      </c>
      <c r="D369" s="1" t="s">
        <v>622</v>
      </c>
      <c r="E369">
        <v>21</v>
      </c>
      <c r="F369">
        <v>35</v>
      </c>
      <c r="G369">
        <v>1</v>
      </c>
      <c r="H369">
        <v>26</v>
      </c>
      <c r="I369" s="1" t="s">
        <v>608</v>
      </c>
      <c r="J369">
        <f>cocina[[#This Row],[Precio Unitario]]*cocina[[#This Row],[Cantidad Ordenada]]-cocina[[#This Row],[Costo Unitario]]*cocina[[#This Row],[Cantidad Ordenada]]</f>
        <v>14</v>
      </c>
      <c r="K369">
        <f>cocina[[#This Row],[Precio Unitario]]*cocina[[#This Row],[Cantidad Ordenada]]</f>
        <v>35</v>
      </c>
      <c r="L369" s="5">
        <f>(SUMIF(A:A,cocina[[#This Row],[Número de Orden]],J:J))/SUMIF(A:A,cocina[[#This Row],[Número de Orden]],K:K)</f>
        <v>0.4</v>
      </c>
      <c r="M369" s="1">
        <f>cocina[[#This Row],[Ganancia bruta]]-cocina[[#This Row],[Ganancia neta]]</f>
        <v>21</v>
      </c>
    </row>
    <row r="370" spans="1:13" x14ac:dyDescent="0.25">
      <c r="A370">
        <v>140</v>
      </c>
      <c r="B370">
        <v>11</v>
      </c>
      <c r="C370" s="1" t="s">
        <v>132</v>
      </c>
      <c r="D370" s="1" t="s">
        <v>631</v>
      </c>
      <c r="E370">
        <v>15</v>
      </c>
      <c r="F370">
        <v>25</v>
      </c>
      <c r="G370">
        <v>2</v>
      </c>
      <c r="H370">
        <v>35</v>
      </c>
      <c r="I370" s="1" t="s">
        <v>608</v>
      </c>
      <c r="J370">
        <f>cocina[[#This Row],[Precio Unitario]]*cocina[[#This Row],[Cantidad Ordenada]]-cocina[[#This Row],[Costo Unitario]]*cocina[[#This Row],[Cantidad Ordenada]]</f>
        <v>20</v>
      </c>
      <c r="K370">
        <f>cocina[[#This Row],[Precio Unitario]]*cocina[[#This Row],[Cantidad Ordenada]]</f>
        <v>50</v>
      </c>
      <c r="L370" s="5">
        <f>(SUMIF(A:A,cocina[[#This Row],[Número de Orden]],J:J))/SUMIF(A:A,cocina[[#This Row],[Número de Orden]],K:K)</f>
        <v>0.40837696335078533</v>
      </c>
      <c r="M370" s="1">
        <f>cocina[[#This Row],[Ganancia bruta]]-cocina[[#This Row],[Ganancia neta]]</f>
        <v>30</v>
      </c>
    </row>
    <row r="371" spans="1:13" x14ac:dyDescent="0.25">
      <c r="A371">
        <v>140</v>
      </c>
      <c r="B371">
        <v>11</v>
      </c>
      <c r="C371" s="1" t="s">
        <v>36</v>
      </c>
      <c r="D371" s="1" t="s">
        <v>622</v>
      </c>
      <c r="E371">
        <v>21</v>
      </c>
      <c r="F371">
        <v>35</v>
      </c>
      <c r="G371">
        <v>3</v>
      </c>
      <c r="H371">
        <v>35</v>
      </c>
      <c r="I371" s="1" t="s">
        <v>609</v>
      </c>
      <c r="J371">
        <f>cocina[[#This Row],[Precio Unitario]]*cocina[[#This Row],[Cantidad Ordenada]]-cocina[[#This Row],[Costo Unitario]]*cocina[[#This Row],[Cantidad Ordenada]]</f>
        <v>42</v>
      </c>
      <c r="K371">
        <f>cocina[[#This Row],[Precio Unitario]]*cocina[[#This Row],[Cantidad Ordenada]]</f>
        <v>105</v>
      </c>
      <c r="L371" s="5">
        <f>(SUMIF(A:A,cocina[[#This Row],[Número de Orden]],J:J))/SUMIF(A:A,cocina[[#This Row],[Número de Orden]],K:K)</f>
        <v>0.40837696335078533</v>
      </c>
      <c r="M371" s="1">
        <f>cocina[[#This Row],[Ganancia bruta]]-cocina[[#This Row],[Ganancia neta]]</f>
        <v>63</v>
      </c>
    </row>
    <row r="372" spans="1:13" x14ac:dyDescent="0.25">
      <c r="A372">
        <v>140</v>
      </c>
      <c r="B372">
        <v>11</v>
      </c>
      <c r="C372" s="1" t="s">
        <v>89</v>
      </c>
      <c r="D372" s="1" t="s">
        <v>629</v>
      </c>
      <c r="E372">
        <v>10</v>
      </c>
      <c r="F372">
        <v>18</v>
      </c>
      <c r="G372">
        <v>2</v>
      </c>
      <c r="H372">
        <v>48</v>
      </c>
      <c r="I372" s="1" t="s">
        <v>609</v>
      </c>
      <c r="J372">
        <f>cocina[[#This Row],[Precio Unitario]]*cocina[[#This Row],[Cantidad Ordenada]]-cocina[[#This Row],[Costo Unitario]]*cocina[[#This Row],[Cantidad Ordenada]]</f>
        <v>16</v>
      </c>
      <c r="K372">
        <f>cocina[[#This Row],[Precio Unitario]]*cocina[[#This Row],[Cantidad Ordenada]]</f>
        <v>36</v>
      </c>
      <c r="L372" s="5">
        <f>(SUMIF(A:A,cocina[[#This Row],[Número de Orden]],J:J))/SUMIF(A:A,cocina[[#This Row],[Número de Orden]],K:K)</f>
        <v>0.40837696335078533</v>
      </c>
      <c r="M372" s="1">
        <f>cocina[[#This Row],[Ganancia bruta]]-cocina[[#This Row],[Ganancia neta]]</f>
        <v>20</v>
      </c>
    </row>
    <row r="373" spans="1:13" x14ac:dyDescent="0.25">
      <c r="A373">
        <v>141</v>
      </c>
      <c r="B373">
        <v>4</v>
      </c>
      <c r="C373" s="1" t="s">
        <v>80</v>
      </c>
      <c r="D373" s="1" t="s">
        <v>628</v>
      </c>
      <c r="E373">
        <v>13</v>
      </c>
      <c r="F373">
        <v>21</v>
      </c>
      <c r="G373">
        <v>1</v>
      </c>
      <c r="H373">
        <v>28</v>
      </c>
      <c r="I373" s="1" t="s">
        <v>609</v>
      </c>
      <c r="J373">
        <f>cocina[[#This Row],[Precio Unitario]]*cocina[[#This Row],[Cantidad Ordenada]]-cocina[[#This Row],[Costo Unitario]]*cocina[[#This Row],[Cantidad Ordenada]]</f>
        <v>8</v>
      </c>
      <c r="K373">
        <f>cocina[[#This Row],[Precio Unitario]]*cocina[[#This Row],[Cantidad Ordenada]]</f>
        <v>21</v>
      </c>
      <c r="L373" s="5">
        <f>(SUMIF(A:A,cocina[[#This Row],[Número de Orden]],J:J))/SUMIF(A:A,cocina[[#This Row],[Número de Orden]],K:K)</f>
        <v>0.38095238095238093</v>
      </c>
      <c r="M373" s="1">
        <f>cocina[[#This Row],[Ganancia bruta]]-cocina[[#This Row],[Ganancia neta]]</f>
        <v>13</v>
      </c>
    </row>
    <row r="374" spans="1:13" x14ac:dyDescent="0.25">
      <c r="A374">
        <v>142</v>
      </c>
      <c r="B374">
        <v>14</v>
      </c>
      <c r="C374" s="1" t="s">
        <v>168</v>
      </c>
      <c r="D374" s="1" t="s">
        <v>612</v>
      </c>
      <c r="E374">
        <v>14</v>
      </c>
      <c r="F374">
        <v>24</v>
      </c>
      <c r="G374">
        <v>3</v>
      </c>
      <c r="H374">
        <v>37</v>
      </c>
      <c r="I374" s="1" t="s">
        <v>608</v>
      </c>
      <c r="J374">
        <f>cocina[[#This Row],[Precio Unitario]]*cocina[[#This Row],[Cantidad Ordenada]]-cocina[[#This Row],[Costo Unitario]]*cocina[[#This Row],[Cantidad Ordenada]]</f>
        <v>30</v>
      </c>
      <c r="K374">
        <f>cocina[[#This Row],[Precio Unitario]]*cocina[[#This Row],[Cantidad Ordenada]]</f>
        <v>72</v>
      </c>
      <c r="L374" s="5">
        <f>(SUMIF(A:A,cocina[[#This Row],[Número de Orden]],J:J))/SUMIF(A:A,cocina[[#This Row],[Número de Orden]],K:K)</f>
        <v>0.39779005524861877</v>
      </c>
      <c r="M374" s="1">
        <f>cocina[[#This Row],[Ganancia bruta]]-cocina[[#This Row],[Ganancia neta]]</f>
        <v>42</v>
      </c>
    </row>
    <row r="375" spans="1:13" x14ac:dyDescent="0.25">
      <c r="A375">
        <v>142</v>
      </c>
      <c r="B375">
        <v>14</v>
      </c>
      <c r="C375" s="1" t="s">
        <v>210</v>
      </c>
      <c r="D375" s="1" t="s">
        <v>627</v>
      </c>
      <c r="E375">
        <v>14</v>
      </c>
      <c r="F375">
        <v>23</v>
      </c>
      <c r="G375">
        <v>3</v>
      </c>
      <c r="H375">
        <v>11</v>
      </c>
      <c r="I375" s="1" t="s">
        <v>609</v>
      </c>
      <c r="J375">
        <f>cocina[[#This Row],[Precio Unitario]]*cocina[[#This Row],[Cantidad Ordenada]]-cocina[[#This Row],[Costo Unitario]]*cocina[[#This Row],[Cantidad Ordenada]]</f>
        <v>27</v>
      </c>
      <c r="K375">
        <f>cocina[[#This Row],[Precio Unitario]]*cocina[[#This Row],[Cantidad Ordenada]]</f>
        <v>69</v>
      </c>
      <c r="L375" s="5">
        <f>(SUMIF(A:A,cocina[[#This Row],[Número de Orden]],J:J))/SUMIF(A:A,cocina[[#This Row],[Número de Orden]],K:K)</f>
        <v>0.39779005524861877</v>
      </c>
      <c r="M375" s="1">
        <f>cocina[[#This Row],[Ganancia bruta]]-cocina[[#This Row],[Ganancia neta]]</f>
        <v>42</v>
      </c>
    </row>
    <row r="376" spans="1:13" x14ac:dyDescent="0.25">
      <c r="A376">
        <v>142</v>
      </c>
      <c r="B376">
        <v>14</v>
      </c>
      <c r="C376" s="1" t="s">
        <v>58</v>
      </c>
      <c r="D376" s="1" t="s">
        <v>616</v>
      </c>
      <c r="E376">
        <v>25</v>
      </c>
      <c r="F376">
        <v>40</v>
      </c>
      <c r="G376">
        <v>1</v>
      </c>
      <c r="H376">
        <v>22</v>
      </c>
      <c r="I376" s="1" t="s">
        <v>608</v>
      </c>
      <c r="J376">
        <f>cocina[[#This Row],[Precio Unitario]]*cocina[[#This Row],[Cantidad Ordenada]]-cocina[[#This Row],[Costo Unitario]]*cocina[[#This Row],[Cantidad Ordenada]]</f>
        <v>15</v>
      </c>
      <c r="K376">
        <f>cocina[[#This Row],[Precio Unitario]]*cocina[[#This Row],[Cantidad Ordenada]]</f>
        <v>40</v>
      </c>
      <c r="L376" s="5">
        <f>(SUMIF(A:A,cocina[[#This Row],[Número de Orden]],J:J))/SUMIF(A:A,cocina[[#This Row],[Número de Orden]],K:K)</f>
        <v>0.39779005524861877</v>
      </c>
      <c r="M376" s="1">
        <f>cocina[[#This Row],[Ganancia bruta]]-cocina[[#This Row],[Ganancia neta]]</f>
        <v>25</v>
      </c>
    </row>
    <row r="377" spans="1:13" x14ac:dyDescent="0.25">
      <c r="A377">
        <v>143</v>
      </c>
      <c r="B377">
        <v>9</v>
      </c>
      <c r="C377" s="1" t="s">
        <v>132</v>
      </c>
      <c r="D377" s="1" t="s">
        <v>631</v>
      </c>
      <c r="E377">
        <v>15</v>
      </c>
      <c r="F377">
        <v>25</v>
      </c>
      <c r="G377">
        <v>2</v>
      </c>
      <c r="H377">
        <v>16</v>
      </c>
      <c r="I377" s="1" t="s">
        <v>609</v>
      </c>
      <c r="J377">
        <f>cocina[[#This Row],[Precio Unitario]]*cocina[[#This Row],[Cantidad Ordenada]]-cocina[[#This Row],[Costo Unitario]]*cocina[[#This Row],[Cantidad Ordenada]]</f>
        <v>20</v>
      </c>
      <c r="K377">
        <f>cocina[[#This Row],[Precio Unitario]]*cocina[[#This Row],[Cantidad Ordenada]]</f>
        <v>50</v>
      </c>
      <c r="L377" s="5">
        <f>(SUMIF(A:A,cocina[[#This Row],[Número de Orden]],J:J))/SUMIF(A:A,cocina[[#This Row],[Número de Orden]],K:K)</f>
        <v>0.4</v>
      </c>
      <c r="M377" s="1">
        <f>cocina[[#This Row],[Ganancia bruta]]-cocina[[#This Row],[Ganancia neta]]</f>
        <v>30</v>
      </c>
    </row>
    <row r="378" spans="1:13" x14ac:dyDescent="0.25">
      <c r="A378">
        <v>144</v>
      </c>
      <c r="B378">
        <v>18</v>
      </c>
      <c r="C378" s="1" t="s">
        <v>83</v>
      </c>
      <c r="D378" s="1" t="s">
        <v>617</v>
      </c>
      <c r="E378">
        <v>22</v>
      </c>
      <c r="F378">
        <v>36</v>
      </c>
      <c r="G378">
        <v>1</v>
      </c>
      <c r="H378">
        <v>27</v>
      </c>
      <c r="I378" s="1" t="s">
        <v>609</v>
      </c>
      <c r="J378">
        <f>cocina[[#This Row],[Precio Unitario]]*cocina[[#This Row],[Cantidad Ordenada]]-cocina[[#This Row],[Costo Unitario]]*cocina[[#This Row],[Cantidad Ordenada]]</f>
        <v>14</v>
      </c>
      <c r="K378">
        <f>cocina[[#This Row],[Precio Unitario]]*cocina[[#This Row],[Cantidad Ordenada]]</f>
        <v>36</v>
      </c>
      <c r="L378" s="5">
        <f>(SUMIF(A:A,cocina[[#This Row],[Número de Orden]],J:J))/SUMIF(A:A,cocina[[#This Row],[Número de Orden]],K:K)</f>
        <v>0.41081081081081083</v>
      </c>
      <c r="M378" s="1">
        <f>cocina[[#This Row],[Ganancia bruta]]-cocina[[#This Row],[Ganancia neta]]</f>
        <v>22</v>
      </c>
    </row>
    <row r="379" spans="1:13" x14ac:dyDescent="0.25">
      <c r="A379">
        <v>144</v>
      </c>
      <c r="B379">
        <v>18</v>
      </c>
      <c r="C379" s="1" t="s">
        <v>122</v>
      </c>
      <c r="D379" s="1" t="s">
        <v>621</v>
      </c>
      <c r="E379">
        <v>11</v>
      </c>
      <c r="F379">
        <v>19</v>
      </c>
      <c r="G379">
        <v>3</v>
      </c>
      <c r="H379">
        <v>51</v>
      </c>
      <c r="I379" s="1" t="s">
        <v>608</v>
      </c>
      <c r="J379">
        <f>cocina[[#This Row],[Precio Unitario]]*cocina[[#This Row],[Cantidad Ordenada]]-cocina[[#This Row],[Costo Unitario]]*cocina[[#This Row],[Cantidad Ordenada]]</f>
        <v>24</v>
      </c>
      <c r="K379">
        <f>cocina[[#This Row],[Precio Unitario]]*cocina[[#This Row],[Cantidad Ordenada]]</f>
        <v>57</v>
      </c>
      <c r="L379" s="5">
        <f>(SUMIF(A:A,cocina[[#This Row],[Número de Orden]],J:J))/SUMIF(A:A,cocina[[#This Row],[Número de Orden]],K:K)</f>
        <v>0.41081081081081083</v>
      </c>
      <c r="M379" s="1">
        <f>cocina[[#This Row],[Ganancia bruta]]-cocina[[#This Row],[Ganancia neta]]</f>
        <v>33</v>
      </c>
    </row>
    <row r="380" spans="1:13" x14ac:dyDescent="0.25">
      <c r="A380">
        <v>144</v>
      </c>
      <c r="B380">
        <v>18</v>
      </c>
      <c r="C380" s="1" t="s">
        <v>48</v>
      </c>
      <c r="D380" s="1" t="s">
        <v>618</v>
      </c>
      <c r="E380">
        <v>17</v>
      </c>
      <c r="F380">
        <v>29</v>
      </c>
      <c r="G380">
        <v>2</v>
      </c>
      <c r="H380">
        <v>38</v>
      </c>
      <c r="I380" s="1" t="s">
        <v>608</v>
      </c>
      <c r="J380">
        <f>cocina[[#This Row],[Precio Unitario]]*cocina[[#This Row],[Cantidad Ordenada]]-cocina[[#This Row],[Costo Unitario]]*cocina[[#This Row],[Cantidad Ordenada]]</f>
        <v>24</v>
      </c>
      <c r="K380">
        <f>cocina[[#This Row],[Precio Unitario]]*cocina[[#This Row],[Cantidad Ordenada]]</f>
        <v>58</v>
      </c>
      <c r="L380" s="5">
        <f>(SUMIF(A:A,cocina[[#This Row],[Número de Orden]],J:J))/SUMIF(A:A,cocina[[#This Row],[Número de Orden]],K:K)</f>
        <v>0.41081081081081083</v>
      </c>
      <c r="M380" s="1">
        <f>cocina[[#This Row],[Ganancia bruta]]-cocina[[#This Row],[Ganancia neta]]</f>
        <v>34</v>
      </c>
    </row>
    <row r="381" spans="1:13" x14ac:dyDescent="0.25">
      <c r="A381">
        <v>144</v>
      </c>
      <c r="B381">
        <v>18</v>
      </c>
      <c r="C381" s="1" t="s">
        <v>65</v>
      </c>
      <c r="D381" s="1" t="s">
        <v>625</v>
      </c>
      <c r="E381">
        <v>20</v>
      </c>
      <c r="F381">
        <v>34</v>
      </c>
      <c r="G381">
        <v>1</v>
      </c>
      <c r="H381">
        <v>34</v>
      </c>
      <c r="I381" s="1" t="s">
        <v>609</v>
      </c>
      <c r="J381">
        <f>cocina[[#This Row],[Precio Unitario]]*cocina[[#This Row],[Cantidad Ordenada]]-cocina[[#This Row],[Costo Unitario]]*cocina[[#This Row],[Cantidad Ordenada]]</f>
        <v>14</v>
      </c>
      <c r="K381">
        <f>cocina[[#This Row],[Precio Unitario]]*cocina[[#This Row],[Cantidad Ordenada]]</f>
        <v>34</v>
      </c>
      <c r="L381" s="5">
        <f>(SUMIF(A:A,cocina[[#This Row],[Número de Orden]],J:J))/SUMIF(A:A,cocina[[#This Row],[Número de Orden]],K:K)</f>
        <v>0.41081081081081083</v>
      </c>
      <c r="M381" s="1">
        <f>cocina[[#This Row],[Ganancia bruta]]-cocina[[#This Row],[Ganancia neta]]</f>
        <v>20</v>
      </c>
    </row>
    <row r="382" spans="1:13" x14ac:dyDescent="0.25">
      <c r="A382">
        <v>145</v>
      </c>
      <c r="B382">
        <v>2</v>
      </c>
      <c r="C382" s="1" t="s">
        <v>213</v>
      </c>
      <c r="D382" s="1" t="s">
        <v>624</v>
      </c>
      <c r="E382">
        <v>13</v>
      </c>
      <c r="F382">
        <v>22</v>
      </c>
      <c r="G382">
        <v>3</v>
      </c>
      <c r="H382">
        <v>59</v>
      </c>
      <c r="I382" s="1" t="s">
        <v>608</v>
      </c>
      <c r="J382">
        <f>cocina[[#This Row],[Precio Unitario]]*cocina[[#This Row],[Cantidad Ordenada]]-cocina[[#This Row],[Costo Unitario]]*cocina[[#This Row],[Cantidad Ordenada]]</f>
        <v>27</v>
      </c>
      <c r="K382">
        <f>cocina[[#This Row],[Precio Unitario]]*cocina[[#This Row],[Cantidad Ordenada]]</f>
        <v>66</v>
      </c>
      <c r="L382" s="5">
        <f>(SUMIF(A:A,cocina[[#This Row],[Número de Orden]],J:J))/SUMIF(A:A,cocina[[#This Row],[Número de Orden]],K:K)</f>
        <v>0.40476190476190477</v>
      </c>
      <c r="M382" s="1">
        <f>cocina[[#This Row],[Ganancia bruta]]-cocina[[#This Row],[Ganancia neta]]</f>
        <v>39</v>
      </c>
    </row>
    <row r="383" spans="1:13" x14ac:dyDescent="0.25">
      <c r="A383">
        <v>145</v>
      </c>
      <c r="B383">
        <v>2</v>
      </c>
      <c r="C383" s="1" t="s">
        <v>78</v>
      </c>
      <c r="D383" s="1" t="s">
        <v>613</v>
      </c>
      <c r="E383">
        <v>18</v>
      </c>
      <c r="F383">
        <v>30</v>
      </c>
      <c r="G383">
        <v>2</v>
      </c>
      <c r="H383">
        <v>47</v>
      </c>
      <c r="I383" s="1" t="s">
        <v>609</v>
      </c>
      <c r="J383">
        <f>cocina[[#This Row],[Precio Unitario]]*cocina[[#This Row],[Cantidad Ordenada]]-cocina[[#This Row],[Costo Unitario]]*cocina[[#This Row],[Cantidad Ordenada]]</f>
        <v>24</v>
      </c>
      <c r="K383">
        <f>cocina[[#This Row],[Precio Unitario]]*cocina[[#This Row],[Cantidad Ordenada]]</f>
        <v>60</v>
      </c>
      <c r="L383" s="5">
        <f>(SUMIF(A:A,cocina[[#This Row],[Número de Orden]],J:J))/SUMIF(A:A,cocina[[#This Row],[Número de Orden]],K:K)</f>
        <v>0.40476190476190477</v>
      </c>
      <c r="M383" s="1">
        <f>cocina[[#This Row],[Ganancia bruta]]-cocina[[#This Row],[Ganancia neta]]</f>
        <v>36</v>
      </c>
    </row>
    <row r="384" spans="1:13" x14ac:dyDescent="0.25">
      <c r="A384">
        <v>146</v>
      </c>
      <c r="B384">
        <v>8</v>
      </c>
      <c r="C384" s="1" t="s">
        <v>126</v>
      </c>
      <c r="D384" s="1" t="s">
        <v>614</v>
      </c>
      <c r="E384">
        <v>19</v>
      </c>
      <c r="F384">
        <v>31</v>
      </c>
      <c r="G384">
        <v>2</v>
      </c>
      <c r="H384">
        <v>47</v>
      </c>
      <c r="I384" s="1" t="s">
        <v>609</v>
      </c>
      <c r="J384">
        <f>cocina[[#This Row],[Precio Unitario]]*cocina[[#This Row],[Cantidad Ordenada]]-cocina[[#This Row],[Costo Unitario]]*cocina[[#This Row],[Cantidad Ordenada]]</f>
        <v>24</v>
      </c>
      <c r="K384">
        <f>cocina[[#This Row],[Precio Unitario]]*cocina[[#This Row],[Cantidad Ordenada]]</f>
        <v>62</v>
      </c>
      <c r="L384" s="5">
        <f>(SUMIF(A:A,cocina[[#This Row],[Número de Orden]],J:J))/SUMIF(A:A,cocina[[#This Row],[Número de Orden]],K:K)</f>
        <v>0.38709677419354838</v>
      </c>
      <c r="M384" s="1">
        <f>cocina[[#This Row],[Ganancia bruta]]-cocina[[#This Row],[Ganancia neta]]</f>
        <v>38</v>
      </c>
    </row>
    <row r="385" spans="1:13" x14ac:dyDescent="0.25">
      <c r="A385">
        <v>147</v>
      </c>
      <c r="B385">
        <v>5</v>
      </c>
      <c r="C385" s="1" t="s">
        <v>58</v>
      </c>
      <c r="D385" s="1" t="s">
        <v>616</v>
      </c>
      <c r="E385">
        <v>25</v>
      </c>
      <c r="F385">
        <v>40</v>
      </c>
      <c r="G385">
        <v>1</v>
      </c>
      <c r="H385">
        <v>13</v>
      </c>
      <c r="I385" s="1" t="s">
        <v>609</v>
      </c>
      <c r="J385">
        <f>cocina[[#This Row],[Precio Unitario]]*cocina[[#This Row],[Cantidad Ordenada]]-cocina[[#This Row],[Costo Unitario]]*cocina[[#This Row],[Cantidad Ordenada]]</f>
        <v>15</v>
      </c>
      <c r="K385">
        <f>cocina[[#This Row],[Precio Unitario]]*cocina[[#This Row],[Cantidad Ordenada]]</f>
        <v>40</v>
      </c>
      <c r="L385" s="5">
        <f>(SUMIF(A:A,cocina[[#This Row],[Número de Orden]],J:J))/SUMIF(A:A,cocina[[#This Row],[Número de Orden]],K:K)</f>
        <v>0.39285714285714285</v>
      </c>
      <c r="M385" s="1">
        <f>cocina[[#This Row],[Ganancia bruta]]-cocina[[#This Row],[Ganancia neta]]</f>
        <v>25</v>
      </c>
    </row>
    <row r="386" spans="1:13" x14ac:dyDescent="0.25">
      <c r="A386">
        <v>147</v>
      </c>
      <c r="B386">
        <v>5</v>
      </c>
      <c r="C386" s="1" t="s">
        <v>213</v>
      </c>
      <c r="D386" s="1" t="s">
        <v>624</v>
      </c>
      <c r="E386">
        <v>13</v>
      </c>
      <c r="F386">
        <v>22</v>
      </c>
      <c r="G386">
        <v>2</v>
      </c>
      <c r="H386">
        <v>20</v>
      </c>
      <c r="I386" s="1" t="s">
        <v>608</v>
      </c>
      <c r="J386">
        <f>cocina[[#This Row],[Precio Unitario]]*cocina[[#This Row],[Cantidad Ordenada]]-cocina[[#This Row],[Costo Unitario]]*cocina[[#This Row],[Cantidad Ordenada]]</f>
        <v>18</v>
      </c>
      <c r="K386">
        <f>cocina[[#This Row],[Precio Unitario]]*cocina[[#This Row],[Cantidad Ordenada]]</f>
        <v>44</v>
      </c>
      <c r="L386" s="5">
        <f>(SUMIF(A:A,cocina[[#This Row],[Número de Orden]],J:J))/SUMIF(A:A,cocina[[#This Row],[Número de Orden]],K:K)</f>
        <v>0.39285714285714285</v>
      </c>
      <c r="M386" s="1">
        <f>cocina[[#This Row],[Ganancia bruta]]-cocina[[#This Row],[Ganancia neta]]</f>
        <v>26</v>
      </c>
    </row>
    <row r="387" spans="1:13" x14ac:dyDescent="0.25">
      <c r="A387">
        <v>148</v>
      </c>
      <c r="B387">
        <v>10</v>
      </c>
      <c r="C387" s="1" t="s">
        <v>48</v>
      </c>
      <c r="D387" s="1" t="s">
        <v>618</v>
      </c>
      <c r="E387">
        <v>17</v>
      </c>
      <c r="F387">
        <v>29</v>
      </c>
      <c r="G387">
        <v>2</v>
      </c>
      <c r="H387">
        <v>31</v>
      </c>
      <c r="I387" s="1" t="s">
        <v>608</v>
      </c>
      <c r="J387">
        <f>cocina[[#This Row],[Precio Unitario]]*cocina[[#This Row],[Cantidad Ordenada]]-cocina[[#This Row],[Costo Unitario]]*cocina[[#This Row],[Cantidad Ordenada]]</f>
        <v>24</v>
      </c>
      <c r="K387">
        <f>cocina[[#This Row],[Precio Unitario]]*cocina[[#This Row],[Cantidad Ordenada]]</f>
        <v>58</v>
      </c>
      <c r="L387" s="5">
        <f>(SUMIF(A:A,cocina[[#This Row],[Número de Orden]],J:J))/SUMIF(A:A,cocina[[#This Row],[Número de Orden]],K:K)</f>
        <v>0.41037735849056606</v>
      </c>
      <c r="M387" s="1">
        <f>cocina[[#This Row],[Ganancia bruta]]-cocina[[#This Row],[Ganancia neta]]</f>
        <v>34</v>
      </c>
    </row>
    <row r="388" spans="1:13" x14ac:dyDescent="0.25">
      <c r="A388">
        <v>148</v>
      </c>
      <c r="B388">
        <v>10</v>
      </c>
      <c r="C388" s="1" t="s">
        <v>65</v>
      </c>
      <c r="D388" s="1" t="s">
        <v>625</v>
      </c>
      <c r="E388">
        <v>20</v>
      </c>
      <c r="F388">
        <v>34</v>
      </c>
      <c r="G388">
        <v>2</v>
      </c>
      <c r="H388">
        <v>57</v>
      </c>
      <c r="I388" s="1" t="s">
        <v>608</v>
      </c>
      <c r="J388">
        <f>cocina[[#This Row],[Precio Unitario]]*cocina[[#This Row],[Cantidad Ordenada]]-cocina[[#This Row],[Costo Unitario]]*cocina[[#This Row],[Cantidad Ordenada]]</f>
        <v>28</v>
      </c>
      <c r="K388">
        <f>cocina[[#This Row],[Precio Unitario]]*cocina[[#This Row],[Cantidad Ordenada]]</f>
        <v>68</v>
      </c>
      <c r="L388" s="5">
        <f>(SUMIF(A:A,cocina[[#This Row],[Número de Orden]],J:J))/SUMIF(A:A,cocina[[#This Row],[Número de Orden]],K:K)</f>
        <v>0.41037735849056606</v>
      </c>
      <c r="M388" s="1">
        <f>cocina[[#This Row],[Ganancia bruta]]-cocina[[#This Row],[Ganancia neta]]</f>
        <v>40</v>
      </c>
    </row>
    <row r="389" spans="1:13" x14ac:dyDescent="0.25">
      <c r="A389">
        <v>148</v>
      </c>
      <c r="B389">
        <v>10</v>
      </c>
      <c r="C389" s="1" t="s">
        <v>156</v>
      </c>
      <c r="D389" s="1" t="s">
        <v>626</v>
      </c>
      <c r="E389">
        <v>12</v>
      </c>
      <c r="F389">
        <v>20</v>
      </c>
      <c r="G389">
        <v>3</v>
      </c>
      <c r="H389">
        <v>46</v>
      </c>
      <c r="I389" s="1" t="s">
        <v>608</v>
      </c>
      <c r="J389">
        <f>cocina[[#This Row],[Precio Unitario]]*cocina[[#This Row],[Cantidad Ordenada]]-cocina[[#This Row],[Costo Unitario]]*cocina[[#This Row],[Cantidad Ordenada]]</f>
        <v>24</v>
      </c>
      <c r="K389">
        <f>cocina[[#This Row],[Precio Unitario]]*cocina[[#This Row],[Cantidad Ordenada]]</f>
        <v>60</v>
      </c>
      <c r="L389" s="5">
        <f>(SUMIF(A:A,cocina[[#This Row],[Número de Orden]],J:J))/SUMIF(A:A,cocina[[#This Row],[Número de Orden]],K:K)</f>
        <v>0.41037735849056606</v>
      </c>
      <c r="M389" s="1">
        <f>cocina[[#This Row],[Ganancia bruta]]-cocina[[#This Row],[Ganancia neta]]</f>
        <v>36</v>
      </c>
    </row>
    <row r="390" spans="1:13" x14ac:dyDescent="0.25">
      <c r="A390">
        <v>148</v>
      </c>
      <c r="B390">
        <v>10</v>
      </c>
      <c r="C390" s="1" t="s">
        <v>165</v>
      </c>
      <c r="D390" s="1" t="s">
        <v>630</v>
      </c>
      <c r="E390">
        <v>15</v>
      </c>
      <c r="F390">
        <v>26</v>
      </c>
      <c r="G390">
        <v>1</v>
      </c>
      <c r="H390">
        <v>25</v>
      </c>
      <c r="I390" s="1" t="s">
        <v>608</v>
      </c>
      <c r="J390">
        <f>cocina[[#This Row],[Precio Unitario]]*cocina[[#This Row],[Cantidad Ordenada]]-cocina[[#This Row],[Costo Unitario]]*cocina[[#This Row],[Cantidad Ordenada]]</f>
        <v>11</v>
      </c>
      <c r="K390">
        <f>cocina[[#This Row],[Precio Unitario]]*cocina[[#This Row],[Cantidad Ordenada]]</f>
        <v>26</v>
      </c>
      <c r="L390" s="5">
        <f>(SUMIF(A:A,cocina[[#This Row],[Número de Orden]],J:J))/SUMIF(A:A,cocina[[#This Row],[Número de Orden]],K:K)</f>
        <v>0.41037735849056606</v>
      </c>
      <c r="M390" s="1">
        <f>cocina[[#This Row],[Ganancia bruta]]-cocina[[#This Row],[Ganancia neta]]</f>
        <v>15</v>
      </c>
    </row>
    <row r="391" spans="1:13" x14ac:dyDescent="0.25">
      <c r="A391">
        <v>149</v>
      </c>
      <c r="B391">
        <v>18</v>
      </c>
      <c r="C391" s="1" t="s">
        <v>65</v>
      </c>
      <c r="D391" s="1" t="s">
        <v>625</v>
      </c>
      <c r="E391">
        <v>20</v>
      </c>
      <c r="F391">
        <v>34</v>
      </c>
      <c r="G391">
        <v>3</v>
      </c>
      <c r="H391">
        <v>28</v>
      </c>
      <c r="I391" s="1" t="s">
        <v>609</v>
      </c>
      <c r="J391">
        <f>cocina[[#This Row],[Precio Unitario]]*cocina[[#This Row],[Cantidad Ordenada]]-cocina[[#This Row],[Costo Unitario]]*cocina[[#This Row],[Cantidad Ordenada]]</f>
        <v>42</v>
      </c>
      <c r="K391">
        <f>cocina[[#This Row],[Precio Unitario]]*cocina[[#This Row],[Cantidad Ordenada]]</f>
        <v>102</v>
      </c>
      <c r="L391" s="5">
        <f>(SUMIF(A:A,cocina[[#This Row],[Número de Orden]],J:J))/SUMIF(A:A,cocina[[#This Row],[Número de Orden]],K:K)</f>
        <v>0.41592920353982299</v>
      </c>
      <c r="M391" s="1">
        <f>cocina[[#This Row],[Ganancia bruta]]-cocina[[#This Row],[Ganancia neta]]</f>
        <v>60</v>
      </c>
    </row>
    <row r="392" spans="1:13" x14ac:dyDescent="0.25">
      <c r="A392">
        <v>149</v>
      </c>
      <c r="B392">
        <v>18</v>
      </c>
      <c r="C392" s="1" t="s">
        <v>78</v>
      </c>
      <c r="D392" s="1" t="s">
        <v>613</v>
      </c>
      <c r="E392">
        <v>18</v>
      </c>
      <c r="F392">
        <v>30</v>
      </c>
      <c r="G392">
        <v>1</v>
      </c>
      <c r="H392">
        <v>38</v>
      </c>
      <c r="I392" s="1" t="s">
        <v>609</v>
      </c>
      <c r="J392">
        <f>cocina[[#This Row],[Precio Unitario]]*cocina[[#This Row],[Cantidad Ordenada]]-cocina[[#This Row],[Costo Unitario]]*cocina[[#This Row],[Cantidad Ordenada]]</f>
        <v>12</v>
      </c>
      <c r="K392">
        <f>cocina[[#This Row],[Precio Unitario]]*cocina[[#This Row],[Cantidad Ordenada]]</f>
        <v>30</v>
      </c>
      <c r="L392" s="5">
        <f>(SUMIF(A:A,cocina[[#This Row],[Número de Orden]],J:J))/SUMIF(A:A,cocina[[#This Row],[Número de Orden]],K:K)</f>
        <v>0.41592920353982299</v>
      </c>
      <c r="M392" s="1">
        <f>cocina[[#This Row],[Ganancia bruta]]-cocina[[#This Row],[Ganancia neta]]</f>
        <v>18</v>
      </c>
    </row>
    <row r="393" spans="1:13" x14ac:dyDescent="0.25">
      <c r="A393">
        <v>149</v>
      </c>
      <c r="B393">
        <v>18</v>
      </c>
      <c r="C393" s="1" t="s">
        <v>89</v>
      </c>
      <c r="D393" s="1" t="s">
        <v>629</v>
      </c>
      <c r="E393">
        <v>10</v>
      </c>
      <c r="F393">
        <v>18</v>
      </c>
      <c r="G393">
        <v>2</v>
      </c>
      <c r="H393">
        <v>25</v>
      </c>
      <c r="I393" s="1" t="s">
        <v>608</v>
      </c>
      <c r="J393">
        <f>cocina[[#This Row],[Precio Unitario]]*cocina[[#This Row],[Cantidad Ordenada]]-cocina[[#This Row],[Costo Unitario]]*cocina[[#This Row],[Cantidad Ordenada]]</f>
        <v>16</v>
      </c>
      <c r="K393">
        <f>cocina[[#This Row],[Precio Unitario]]*cocina[[#This Row],[Cantidad Ordenada]]</f>
        <v>36</v>
      </c>
      <c r="L393" s="5">
        <f>(SUMIF(A:A,cocina[[#This Row],[Número de Orden]],J:J))/SUMIF(A:A,cocina[[#This Row],[Número de Orden]],K:K)</f>
        <v>0.41592920353982299</v>
      </c>
      <c r="M393" s="1">
        <f>cocina[[#This Row],[Ganancia bruta]]-cocina[[#This Row],[Ganancia neta]]</f>
        <v>20</v>
      </c>
    </row>
    <row r="394" spans="1:13" x14ac:dyDescent="0.25">
      <c r="A394">
        <v>149</v>
      </c>
      <c r="B394">
        <v>18</v>
      </c>
      <c r="C394" s="1" t="s">
        <v>48</v>
      </c>
      <c r="D394" s="1" t="s">
        <v>618</v>
      </c>
      <c r="E394">
        <v>17</v>
      </c>
      <c r="F394">
        <v>29</v>
      </c>
      <c r="G394">
        <v>2</v>
      </c>
      <c r="H394">
        <v>48</v>
      </c>
      <c r="I394" s="1" t="s">
        <v>609</v>
      </c>
      <c r="J394">
        <f>cocina[[#This Row],[Precio Unitario]]*cocina[[#This Row],[Cantidad Ordenada]]-cocina[[#This Row],[Costo Unitario]]*cocina[[#This Row],[Cantidad Ordenada]]</f>
        <v>24</v>
      </c>
      <c r="K394">
        <f>cocina[[#This Row],[Precio Unitario]]*cocina[[#This Row],[Cantidad Ordenada]]</f>
        <v>58</v>
      </c>
      <c r="L394" s="5">
        <f>(SUMIF(A:A,cocina[[#This Row],[Número de Orden]],J:J))/SUMIF(A:A,cocina[[#This Row],[Número de Orden]],K:K)</f>
        <v>0.41592920353982299</v>
      </c>
      <c r="M394" s="1">
        <f>cocina[[#This Row],[Ganancia bruta]]-cocina[[#This Row],[Ganancia neta]]</f>
        <v>34</v>
      </c>
    </row>
    <row r="395" spans="1:13" x14ac:dyDescent="0.25">
      <c r="A395">
        <v>150</v>
      </c>
      <c r="B395">
        <v>18</v>
      </c>
      <c r="C395" s="1" t="s">
        <v>213</v>
      </c>
      <c r="D395" s="1" t="s">
        <v>624</v>
      </c>
      <c r="E395">
        <v>13</v>
      </c>
      <c r="F395">
        <v>22</v>
      </c>
      <c r="G395">
        <v>2</v>
      </c>
      <c r="H395">
        <v>19</v>
      </c>
      <c r="I395" s="1" t="s">
        <v>608</v>
      </c>
      <c r="J395">
        <f>cocina[[#This Row],[Precio Unitario]]*cocina[[#This Row],[Cantidad Ordenada]]-cocina[[#This Row],[Costo Unitario]]*cocina[[#This Row],[Cantidad Ordenada]]</f>
        <v>18</v>
      </c>
      <c r="K395">
        <f>cocina[[#This Row],[Precio Unitario]]*cocina[[#This Row],[Cantidad Ordenada]]</f>
        <v>44</v>
      </c>
      <c r="L395" s="5">
        <f>(SUMIF(A:A,cocina[[#This Row],[Número de Orden]],J:J))/SUMIF(A:A,cocina[[#This Row],[Número de Orden]],K:K)</f>
        <v>0.4</v>
      </c>
      <c r="M395" s="1">
        <f>cocina[[#This Row],[Ganancia bruta]]-cocina[[#This Row],[Ganancia neta]]</f>
        <v>26</v>
      </c>
    </row>
    <row r="396" spans="1:13" x14ac:dyDescent="0.25">
      <c r="A396">
        <v>150</v>
      </c>
      <c r="B396">
        <v>18</v>
      </c>
      <c r="C396" s="1" t="s">
        <v>271</v>
      </c>
      <c r="D396" s="1" t="s">
        <v>619</v>
      </c>
      <c r="E396">
        <v>20</v>
      </c>
      <c r="F396">
        <v>33</v>
      </c>
      <c r="G396">
        <v>2</v>
      </c>
      <c r="H396">
        <v>57</v>
      </c>
      <c r="I396" s="1" t="s">
        <v>609</v>
      </c>
      <c r="J396">
        <f>cocina[[#This Row],[Precio Unitario]]*cocina[[#This Row],[Cantidad Ordenada]]-cocina[[#This Row],[Costo Unitario]]*cocina[[#This Row],[Cantidad Ordenada]]</f>
        <v>26</v>
      </c>
      <c r="K396">
        <f>cocina[[#This Row],[Precio Unitario]]*cocina[[#This Row],[Cantidad Ordenada]]</f>
        <v>66</v>
      </c>
      <c r="L396" s="5">
        <f>(SUMIF(A:A,cocina[[#This Row],[Número de Orden]],J:J))/SUMIF(A:A,cocina[[#This Row],[Número de Orden]],K:K)</f>
        <v>0.4</v>
      </c>
      <c r="M396" s="1">
        <f>cocina[[#This Row],[Ganancia bruta]]-cocina[[#This Row],[Ganancia neta]]</f>
        <v>40</v>
      </c>
    </row>
    <row r="397" spans="1:13" x14ac:dyDescent="0.25">
      <c r="A397">
        <v>150</v>
      </c>
      <c r="B397">
        <v>18</v>
      </c>
      <c r="C397" s="1" t="s">
        <v>156</v>
      </c>
      <c r="D397" s="1" t="s">
        <v>626</v>
      </c>
      <c r="E397">
        <v>12</v>
      </c>
      <c r="F397">
        <v>20</v>
      </c>
      <c r="G397">
        <v>2</v>
      </c>
      <c r="H397">
        <v>30</v>
      </c>
      <c r="I397" s="1" t="s">
        <v>609</v>
      </c>
      <c r="J397">
        <f>cocina[[#This Row],[Precio Unitario]]*cocina[[#This Row],[Cantidad Ordenada]]-cocina[[#This Row],[Costo Unitario]]*cocina[[#This Row],[Cantidad Ordenada]]</f>
        <v>16</v>
      </c>
      <c r="K397">
        <f>cocina[[#This Row],[Precio Unitario]]*cocina[[#This Row],[Cantidad Ordenada]]</f>
        <v>40</v>
      </c>
      <c r="L397" s="5">
        <f>(SUMIF(A:A,cocina[[#This Row],[Número de Orden]],J:J))/SUMIF(A:A,cocina[[#This Row],[Número de Orden]],K:K)</f>
        <v>0.4</v>
      </c>
      <c r="M397" s="1">
        <f>cocina[[#This Row],[Ganancia bruta]]-cocina[[#This Row],[Ganancia neta]]</f>
        <v>24</v>
      </c>
    </row>
    <row r="398" spans="1:13" x14ac:dyDescent="0.25">
      <c r="A398">
        <v>151</v>
      </c>
      <c r="B398">
        <v>6</v>
      </c>
      <c r="C398" s="1" t="s">
        <v>210</v>
      </c>
      <c r="D398" s="1" t="s">
        <v>627</v>
      </c>
      <c r="E398">
        <v>14</v>
      </c>
      <c r="F398">
        <v>23</v>
      </c>
      <c r="G398">
        <v>3</v>
      </c>
      <c r="H398">
        <v>13</v>
      </c>
      <c r="I398" s="1" t="s">
        <v>608</v>
      </c>
      <c r="J398">
        <f>cocina[[#This Row],[Precio Unitario]]*cocina[[#This Row],[Cantidad Ordenada]]-cocina[[#This Row],[Costo Unitario]]*cocina[[#This Row],[Cantidad Ordenada]]</f>
        <v>27</v>
      </c>
      <c r="K398">
        <f>cocina[[#This Row],[Precio Unitario]]*cocina[[#This Row],[Cantidad Ordenada]]</f>
        <v>69</v>
      </c>
      <c r="L398" s="5">
        <f>(SUMIF(A:A,cocina[[#This Row],[Número de Orden]],J:J))/SUMIF(A:A,cocina[[#This Row],[Número de Orden]],K:K)</f>
        <v>0.38636363636363635</v>
      </c>
      <c r="M398" s="1">
        <f>cocina[[#This Row],[Ganancia bruta]]-cocina[[#This Row],[Ganancia neta]]</f>
        <v>42</v>
      </c>
    </row>
    <row r="399" spans="1:13" x14ac:dyDescent="0.25">
      <c r="A399">
        <v>151</v>
      </c>
      <c r="B399">
        <v>6</v>
      </c>
      <c r="C399" s="1" t="s">
        <v>80</v>
      </c>
      <c r="D399" s="1" t="s">
        <v>628</v>
      </c>
      <c r="E399">
        <v>13</v>
      </c>
      <c r="F399">
        <v>21</v>
      </c>
      <c r="G399">
        <v>3</v>
      </c>
      <c r="H399">
        <v>6</v>
      </c>
      <c r="I399" s="1" t="s">
        <v>608</v>
      </c>
      <c r="J399">
        <f>cocina[[#This Row],[Precio Unitario]]*cocina[[#This Row],[Cantidad Ordenada]]-cocina[[#This Row],[Costo Unitario]]*cocina[[#This Row],[Cantidad Ordenada]]</f>
        <v>24</v>
      </c>
      <c r="K399">
        <f>cocina[[#This Row],[Precio Unitario]]*cocina[[#This Row],[Cantidad Ordenada]]</f>
        <v>63</v>
      </c>
      <c r="L399" s="5">
        <f>(SUMIF(A:A,cocina[[#This Row],[Número de Orden]],J:J))/SUMIF(A:A,cocina[[#This Row],[Número de Orden]],K:K)</f>
        <v>0.38636363636363635</v>
      </c>
      <c r="M399" s="1">
        <f>cocina[[#This Row],[Ganancia bruta]]-cocina[[#This Row],[Ganancia neta]]</f>
        <v>39</v>
      </c>
    </row>
    <row r="400" spans="1:13" x14ac:dyDescent="0.25">
      <c r="A400">
        <v>152</v>
      </c>
      <c r="B400">
        <v>5</v>
      </c>
      <c r="C400" s="1" t="s">
        <v>52</v>
      </c>
      <c r="D400" s="1" t="s">
        <v>620</v>
      </c>
      <c r="E400">
        <v>16</v>
      </c>
      <c r="F400">
        <v>28</v>
      </c>
      <c r="G400">
        <v>2</v>
      </c>
      <c r="H400">
        <v>12</v>
      </c>
      <c r="I400" s="1" t="s">
        <v>608</v>
      </c>
      <c r="J400">
        <f>cocina[[#This Row],[Precio Unitario]]*cocina[[#This Row],[Cantidad Ordenada]]-cocina[[#This Row],[Costo Unitario]]*cocina[[#This Row],[Cantidad Ordenada]]</f>
        <v>24</v>
      </c>
      <c r="K400">
        <f>cocina[[#This Row],[Precio Unitario]]*cocina[[#This Row],[Cantidad Ordenada]]</f>
        <v>56</v>
      </c>
      <c r="L400" s="5">
        <f>(SUMIF(A:A,cocina[[#This Row],[Número de Orden]],J:J))/SUMIF(A:A,cocina[[#This Row],[Número de Orden]],K:K)</f>
        <v>0.42857142857142855</v>
      </c>
      <c r="M400" s="1">
        <f>cocina[[#This Row],[Ganancia bruta]]-cocina[[#This Row],[Ganancia neta]]</f>
        <v>32</v>
      </c>
    </row>
    <row r="401" spans="1:13" x14ac:dyDescent="0.25">
      <c r="A401">
        <v>153</v>
      </c>
      <c r="B401">
        <v>10</v>
      </c>
      <c r="C401" s="1" t="s">
        <v>271</v>
      </c>
      <c r="D401" s="1" t="s">
        <v>619</v>
      </c>
      <c r="E401">
        <v>20</v>
      </c>
      <c r="F401">
        <v>33</v>
      </c>
      <c r="G401">
        <v>3</v>
      </c>
      <c r="H401">
        <v>10</v>
      </c>
      <c r="I401" s="1" t="s">
        <v>609</v>
      </c>
      <c r="J401">
        <f>cocina[[#This Row],[Precio Unitario]]*cocina[[#This Row],[Cantidad Ordenada]]-cocina[[#This Row],[Costo Unitario]]*cocina[[#This Row],[Cantidad Ordenada]]</f>
        <v>39</v>
      </c>
      <c r="K401">
        <f>cocina[[#This Row],[Precio Unitario]]*cocina[[#This Row],[Cantidad Ordenada]]</f>
        <v>99</v>
      </c>
      <c r="L401" s="5">
        <f>(SUMIF(A:A,cocina[[#This Row],[Número de Orden]],J:J))/SUMIF(A:A,cocina[[#This Row],[Número de Orden]],K:K)</f>
        <v>0.3891625615763547</v>
      </c>
      <c r="M401" s="1">
        <f>cocina[[#This Row],[Ganancia bruta]]-cocina[[#This Row],[Ganancia neta]]</f>
        <v>60</v>
      </c>
    </row>
    <row r="402" spans="1:13" x14ac:dyDescent="0.25">
      <c r="A402">
        <v>153</v>
      </c>
      <c r="B402">
        <v>10</v>
      </c>
      <c r="C402" s="1" t="s">
        <v>168</v>
      </c>
      <c r="D402" s="1" t="s">
        <v>612</v>
      </c>
      <c r="E402">
        <v>14</v>
      </c>
      <c r="F402">
        <v>24</v>
      </c>
      <c r="G402">
        <v>1</v>
      </c>
      <c r="H402">
        <v>53</v>
      </c>
      <c r="I402" s="1" t="s">
        <v>609</v>
      </c>
      <c r="J402">
        <f>cocina[[#This Row],[Precio Unitario]]*cocina[[#This Row],[Cantidad Ordenada]]-cocina[[#This Row],[Costo Unitario]]*cocina[[#This Row],[Cantidad Ordenada]]</f>
        <v>10</v>
      </c>
      <c r="K402">
        <f>cocina[[#This Row],[Precio Unitario]]*cocina[[#This Row],[Cantidad Ordenada]]</f>
        <v>24</v>
      </c>
      <c r="L402" s="5">
        <f>(SUMIF(A:A,cocina[[#This Row],[Número de Orden]],J:J))/SUMIF(A:A,cocina[[#This Row],[Número de Orden]],K:K)</f>
        <v>0.3891625615763547</v>
      </c>
      <c r="M402" s="1">
        <f>cocina[[#This Row],[Ganancia bruta]]-cocina[[#This Row],[Ganancia neta]]</f>
        <v>14</v>
      </c>
    </row>
    <row r="403" spans="1:13" x14ac:dyDescent="0.25">
      <c r="A403">
        <v>153</v>
      </c>
      <c r="B403">
        <v>10</v>
      </c>
      <c r="C403" s="1" t="s">
        <v>58</v>
      </c>
      <c r="D403" s="1" t="s">
        <v>616</v>
      </c>
      <c r="E403">
        <v>25</v>
      </c>
      <c r="F403">
        <v>40</v>
      </c>
      <c r="G403">
        <v>2</v>
      </c>
      <c r="H403">
        <v>26</v>
      </c>
      <c r="I403" s="1" t="s">
        <v>608</v>
      </c>
      <c r="J403">
        <f>cocina[[#This Row],[Precio Unitario]]*cocina[[#This Row],[Cantidad Ordenada]]-cocina[[#This Row],[Costo Unitario]]*cocina[[#This Row],[Cantidad Ordenada]]</f>
        <v>30</v>
      </c>
      <c r="K403">
        <f>cocina[[#This Row],[Precio Unitario]]*cocina[[#This Row],[Cantidad Ordenada]]</f>
        <v>80</v>
      </c>
      <c r="L403" s="5">
        <f>(SUMIF(A:A,cocina[[#This Row],[Número de Orden]],J:J))/SUMIF(A:A,cocina[[#This Row],[Número de Orden]],K:K)</f>
        <v>0.3891625615763547</v>
      </c>
      <c r="M403" s="1">
        <f>cocina[[#This Row],[Ganancia bruta]]-cocina[[#This Row],[Ganancia neta]]</f>
        <v>50</v>
      </c>
    </row>
    <row r="404" spans="1:13" x14ac:dyDescent="0.25">
      <c r="A404">
        <v>154</v>
      </c>
      <c r="B404">
        <v>11</v>
      </c>
      <c r="C404" s="1" t="s">
        <v>83</v>
      </c>
      <c r="D404" s="1" t="s">
        <v>617</v>
      </c>
      <c r="E404">
        <v>22</v>
      </c>
      <c r="F404">
        <v>36</v>
      </c>
      <c r="G404">
        <v>3</v>
      </c>
      <c r="H404">
        <v>52</v>
      </c>
      <c r="I404" s="1" t="s">
        <v>608</v>
      </c>
      <c r="J404">
        <f>cocina[[#This Row],[Precio Unitario]]*cocina[[#This Row],[Cantidad Ordenada]]-cocina[[#This Row],[Costo Unitario]]*cocina[[#This Row],[Cantidad Ordenada]]</f>
        <v>42</v>
      </c>
      <c r="K404">
        <f>cocina[[#This Row],[Precio Unitario]]*cocina[[#This Row],[Cantidad Ordenada]]</f>
        <v>108</v>
      </c>
      <c r="L404" s="5">
        <f>(SUMIF(A:A,cocina[[#This Row],[Número de Orden]],J:J))/SUMIF(A:A,cocina[[#This Row],[Número de Orden]],K:K)</f>
        <v>0.40277777777777779</v>
      </c>
      <c r="M404" s="1">
        <f>cocina[[#This Row],[Ganancia bruta]]-cocina[[#This Row],[Ganancia neta]]</f>
        <v>66</v>
      </c>
    </row>
    <row r="405" spans="1:13" x14ac:dyDescent="0.25">
      <c r="A405">
        <v>154</v>
      </c>
      <c r="B405">
        <v>11</v>
      </c>
      <c r="C405" s="1" t="s">
        <v>89</v>
      </c>
      <c r="D405" s="1" t="s">
        <v>629</v>
      </c>
      <c r="E405">
        <v>10</v>
      </c>
      <c r="F405">
        <v>18</v>
      </c>
      <c r="G405">
        <v>2</v>
      </c>
      <c r="H405">
        <v>30</v>
      </c>
      <c r="I405" s="1" t="s">
        <v>608</v>
      </c>
      <c r="J405">
        <f>cocina[[#This Row],[Precio Unitario]]*cocina[[#This Row],[Cantidad Ordenada]]-cocina[[#This Row],[Costo Unitario]]*cocina[[#This Row],[Cantidad Ordenada]]</f>
        <v>16</v>
      </c>
      <c r="K405">
        <f>cocina[[#This Row],[Precio Unitario]]*cocina[[#This Row],[Cantidad Ordenada]]</f>
        <v>36</v>
      </c>
      <c r="L405" s="5">
        <f>(SUMIF(A:A,cocina[[#This Row],[Número de Orden]],J:J))/SUMIF(A:A,cocina[[#This Row],[Número de Orden]],K:K)</f>
        <v>0.40277777777777779</v>
      </c>
      <c r="M405" s="1">
        <f>cocina[[#This Row],[Ganancia bruta]]-cocina[[#This Row],[Ganancia neta]]</f>
        <v>20</v>
      </c>
    </row>
    <row r="406" spans="1:13" x14ac:dyDescent="0.25">
      <c r="A406">
        <v>155</v>
      </c>
      <c r="B406">
        <v>7</v>
      </c>
      <c r="C406" s="1" t="s">
        <v>116</v>
      </c>
      <c r="D406" s="1" t="s">
        <v>615</v>
      </c>
      <c r="E406">
        <v>16</v>
      </c>
      <c r="F406">
        <v>27</v>
      </c>
      <c r="G406">
        <v>2</v>
      </c>
      <c r="H406">
        <v>24</v>
      </c>
      <c r="I406" s="1" t="s">
        <v>609</v>
      </c>
      <c r="J406">
        <f>cocina[[#This Row],[Precio Unitario]]*cocina[[#This Row],[Cantidad Ordenada]]-cocina[[#This Row],[Costo Unitario]]*cocina[[#This Row],[Cantidad Ordenada]]</f>
        <v>22</v>
      </c>
      <c r="K406">
        <f>cocina[[#This Row],[Precio Unitario]]*cocina[[#This Row],[Cantidad Ordenada]]</f>
        <v>54</v>
      </c>
      <c r="L406" s="5">
        <f>(SUMIF(A:A,cocina[[#This Row],[Número de Orden]],J:J))/SUMIF(A:A,cocina[[#This Row],[Número de Orden]],K:K)</f>
        <v>0.39705882352941174</v>
      </c>
      <c r="M406" s="1">
        <f>cocina[[#This Row],[Ganancia bruta]]-cocina[[#This Row],[Ganancia neta]]</f>
        <v>32</v>
      </c>
    </row>
    <row r="407" spans="1:13" x14ac:dyDescent="0.25">
      <c r="A407">
        <v>155</v>
      </c>
      <c r="B407">
        <v>7</v>
      </c>
      <c r="C407" s="1" t="s">
        <v>126</v>
      </c>
      <c r="D407" s="1" t="s">
        <v>614</v>
      </c>
      <c r="E407">
        <v>19</v>
      </c>
      <c r="F407">
        <v>31</v>
      </c>
      <c r="G407">
        <v>2</v>
      </c>
      <c r="H407">
        <v>43</v>
      </c>
      <c r="I407" s="1" t="s">
        <v>608</v>
      </c>
      <c r="J407">
        <f>cocina[[#This Row],[Precio Unitario]]*cocina[[#This Row],[Cantidad Ordenada]]-cocina[[#This Row],[Costo Unitario]]*cocina[[#This Row],[Cantidad Ordenada]]</f>
        <v>24</v>
      </c>
      <c r="K407">
        <f>cocina[[#This Row],[Precio Unitario]]*cocina[[#This Row],[Cantidad Ordenada]]</f>
        <v>62</v>
      </c>
      <c r="L407" s="5">
        <f>(SUMIF(A:A,cocina[[#This Row],[Número de Orden]],J:J))/SUMIF(A:A,cocina[[#This Row],[Número de Orden]],K:K)</f>
        <v>0.39705882352941174</v>
      </c>
      <c r="M407" s="1">
        <f>cocina[[#This Row],[Ganancia bruta]]-cocina[[#This Row],[Ganancia neta]]</f>
        <v>38</v>
      </c>
    </row>
    <row r="408" spans="1:13" x14ac:dyDescent="0.25">
      <c r="A408">
        <v>155</v>
      </c>
      <c r="B408">
        <v>7</v>
      </c>
      <c r="C408" s="1" t="s">
        <v>156</v>
      </c>
      <c r="D408" s="1" t="s">
        <v>626</v>
      </c>
      <c r="E408">
        <v>12</v>
      </c>
      <c r="F408">
        <v>20</v>
      </c>
      <c r="G408">
        <v>1</v>
      </c>
      <c r="H408">
        <v>33</v>
      </c>
      <c r="I408" s="1" t="s">
        <v>609</v>
      </c>
      <c r="J408">
        <f>cocina[[#This Row],[Precio Unitario]]*cocina[[#This Row],[Cantidad Ordenada]]-cocina[[#This Row],[Costo Unitario]]*cocina[[#This Row],[Cantidad Ordenada]]</f>
        <v>8</v>
      </c>
      <c r="K408">
        <f>cocina[[#This Row],[Precio Unitario]]*cocina[[#This Row],[Cantidad Ordenada]]</f>
        <v>20</v>
      </c>
      <c r="L408" s="5">
        <f>(SUMIF(A:A,cocina[[#This Row],[Número de Orden]],J:J))/SUMIF(A:A,cocina[[#This Row],[Número de Orden]],K:K)</f>
        <v>0.39705882352941174</v>
      </c>
      <c r="M408" s="1">
        <f>cocina[[#This Row],[Ganancia bruta]]-cocina[[#This Row],[Ganancia neta]]</f>
        <v>12</v>
      </c>
    </row>
    <row r="409" spans="1:13" x14ac:dyDescent="0.25">
      <c r="A409">
        <v>156</v>
      </c>
      <c r="B409">
        <v>6</v>
      </c>
      <c r="C409" s="1" t="s">
        <v>52</v>
      </c>
      <c r="D409" s="1" t="s">
        <v>620</v>
      </c>
      <c r="E409">
        <v>16</v>
      </c>
      <c r="F409">
        <v>28</v>
      </c>
      <c r="G409">
        <v>2</v>
      </c>
      <c r="H409">
        <v>6</v>
      </c>
      <c r="I409" s="1" t="s">
        <v>608</v>
      </c>
      <c r="J409">
        <f>cocina[[#This Row],[Precio Unitario]]*cocina[[#This Row],[Cantidad Ordenada]]-cocina[[#This Row],[Costo Unitario]]*cocina[[#This Row],[Cantidad Ordenada]]</f>
        <v>24</v>
      </c>
      <c r="K409">
        <f>cocina[[#This Row],[Precio Unitario]]*cocina[[#This Row],[Cantidad Ordenada]]</f>
        <v>56</v>
      </c>
      <c r="L409" s="5">
        <f>(SUMIF(A:A,cocina[[#This Row],[Número de Orden]],J:J))/SUMIF(A:A,cocina[[#This Row],[Número de Orden]],K:K)</f>
        <v>0.42857142857142855</v>
      </c>
      <c r="M409" s="1">
        <f>cocina[[#This Row],[Ganancia bruta]]-cocina[[#This Row],[Ganancia neta]]</f>
        <v>32</v>
      </c>
    </row>
    <row r="410" spans="1:13" x14ac:dyDescent="0.25">
      <c r="A410">
        <v>157</v>
      </c>
      <c r="B410">
        <v>13</v>
      </c>
      <c r="C410" s="1" t="s">
        <v>132</v>
      </c>
      <c r="D410" s="1" t="s">
        <v>631</v>
      </c>
      <c r="E410">
        <v>15</v>
      </c>
      <c r="F410">
        <v>25</v>
      </c>
      <c r="G410">
        <v>3</v>
      </c>
      <c r="H410">
        <v>48</v>
      </c>
      <c r="I410" s="1" t="s">
        <v>609</v>
      </c>
      <c r="J410">
        <f>cocina[[#This Row],[Precio Unitario]]*cocina[[#This Row],[Cantidad Ordenada]]-cocina[[#This Row],[Costo Unitario]]*cocina[[#This Row],[Cantidad Ordenada]]</f>
        <v>30</v>
      </c>
      <c r="K410">
        <f>cocina[[#This Row],[Precio Unitario]]*cocina[[#This Row],[Cantidad Ordenada]]</f>
        <v>75</v>
      </c>
      <c r="L410" s="5">
        <f>(SUMIF(A:A,cocina[[#This Row],[Número de Orden]],J:J))/SUMIF(A:A,cocina[[#This Row],[Número de Orden]],K:K)</f>
        <v>0.39852398523985239</v>
      </c>
      <c r="M410" s="1">
        <f>cocina[[#This Row],[Ganancia bruta]]-cocina[[#This Row],[Ganancia neta]]</f>
        <v>45</v>
      </c>
    </row>
    <row r="411" spans="1:13" x14ac:dyDescent="0.25">
      <c r="A411">
        <v>157</v>
      </c>
      <c r="B411">
        <v>13</v>
      </c>
      <c r="C411" s="1" t="s">
        <v>52</v>
      </c>
      <c r="D411" s="1" t="s">
        <v>620</v>
      </c>
      <c r="E411">
        <v>16</v>
      </c>
      <c r="F411">
        <v>28</v>
      </c>
      <c r="G411">
        <v>1</v>
      </c>
      <c r="H411">
        <v>54</v>
      </c>
      <c r="I411" s="1" t="s">
        <v>609</v>
      </c>
      <c r="J411">
        <f>cocina[[#This Row],[Precio Unitario]]*cocina[[#This Row],[Cantidad Ordenada]]-cocina[[#This Row],[Costo Unitario]]*cocina[[#This Row],[Cantidad Ordenada]]</f>
        <v>12</v>
      </c>
      <c r="K411">
        <f>cocina[[#This Row],[Precio Unitario]]*cocina[[#This Row],[Cantidad Ordenada]]</f>
        <v>28</v>
      </c>
      <c r="L411" s="5">
        <f>(SUMIF(A:A,cocina[[#This Row],[Número de Orden]],J:J))/SUMIF(A:A,cocina[[#This Row],[Número de Orden]],K:K)</f>
        <v>0.39852398523985239</v>
      </c>
      <c r="M411" s="1">
        <f>cocina[[#This Row],[Ganancia bruta]]-cocina[[#This Row],[Ganancia neta]]</f>
        <v>16</v>
      </c>
    </row>
    <row r="412" spans="1:13" x14ac:dyDescent="0.25">
      <c r="A412">
        <v>157</v>
      </c>
      <c r="B412">
        <v>13</v>
      </c>
      <c r="C412" s="1" t="s">
        <v>78</v>
      </c>
      <c r="D412" s="1" t="s">
        <v>613</v>
      </c>
      <c r="E412">
        <v>18</v>
      </c>
      <c r="F412">
        <v>30</v>
      </c>
      <c r="G412">
        <v>2</v>
      </c>
      <c r="H412">
        <v>27</v>
      </c>
      <c r="I412" s="1" t="s">
        <v>608</v>
      </c>
      <c r="J412">
        <f>cocina[[#This Row],[Precio Unitario]]*cocina[[#This Row],[Cantidad Ordenada]]-cocina[[#This Row],[Costo Unitario]]*cocina[[#This Row],[Cantidad Ordenada]]</f>
        <v>24</v>
      </c>
      <c r="K412">
        <f>cocina[[#This Row],[Precio Unitario]]*cocina[[#This Row],[Cantidad Ordenada]]</f>
        <v>60</v>
      </c>
      <c r="L412" s="5">
        <f>(SUMIF(A:A,cocina[[#This Row],[Número de Orden]],J:J))/SUMIF(A:A,cocina[[#This Row],[Número de Orden]],K:K)</f>
        <v>0.39852398523985239</v>
      </c>
      <c r="M412" s="1">
        <f>cocina[[#This Row],[Ganancia bruta]]-cocina[[#This Row],[Ganancia neta]]</f>
        <v>36</v>
      </c>
    </row>
    <row r="413" spans="1:13" x14ac:dyDescent="0.25">
      <c r="A413">
        <v>157</v>
      </c>
      <c r="B413">
        <v>13</v>
      </c>
      <c r="C413" s="1" t="s">
        <v>83</v>
      </c>
      <c r="D413" s="1" t="s">
        <v>617</v>
      </c>
      <c r="E413">
        <v>22</v>
      </c>
      <c r="F413">
        <v>36</v>
      </c>
      <c r="G413">
        <v>3</v>
      </c>
      <c r="H413">
        <v>21</v>
      </c>
      <c r="I413" s="1" t="s">
        <v>608</v>
      </c>
      <c r="J413">
        <f>cocina[[#This Row],[Precio Unitario]]*cocina[[#This Row],[Cantidad Ordenada]]-cocina[[#This Row],[Costo Unitario]]*cocina[[#This Row],[Cantidad Ordenada]]</f>
        <v>42</v>
      </c>
      <c r="K413">
        <f>cocina[[#This Row],[Precio Unitario]]*cocina[[#This Row],[Cantidad Ordenada]]</f>
        <v>108</v>
      </c>
      <c r="L413" s="5">
        <f>(SUMIF(A:A,cocina[[#This Row],[Número de Orden]],J:J))/SUMIF(A:A,cocina[[#This Row],[Número de Orden]],K:K)</f>
        <v>0.39852398523985239</v>
      </c>
      <c r="M413" s="1">
        <f>cocina[[#This Row],[Ganancia bruta]]-cocina[[#This Row],[Ganancia neta]]</f>
        <v>66</v>
      </c>
    </row>
    <row r="414" spans="1:13" x14ac:dyDescent="0.25">
      <c r="A414">
        <v>158</v>
      </c>
      <c r="B414">
        <v>5</v>
      </c>
      <c r="C414" s="1" t="s">
        <v>122</v>
      </c>
      <c r="D414" s="1" t="s">
        <v>621</v>
      </c>
      <c r="E414">
        <v>11</v>
      </c>
      <c r="F414">
        <v>19</v>
      </c>
      <c r="G414">
        <v>1</v>
      </c>
      <c r="H414">
        <v>57</v>
      </c>
      <c r="I414" s="1" t="s">
        <v>608</v>
      </c>
      <c r="J414">
        <f>cocina[[#This Row],[Precio Unitario]]*cocina[[#This Row],[Cantidad Ordenada]]-cocina[[#This Row],[Costo Unitario]]*cocina[[#This Row],[Cantidad Ordenada]]</f>
        <v>8</v>
      </c>
      <c r="K414">
        <f>cocina[[#This Row],[Precio Unitario]]*cocina[[#This Row],[Cantidad Ordenada]]</f>
        <v>19</v>
      </c>
      <c r="L414" s="5">
        <f>(SUMIF(A:A,cocina[[#This Row],[Número de Orden]],J:J))/SUMIF(A:A,cocina[[#This Row],[Número de Orden]],K:K)</f>
        <v>0.40322580645161288</v>
      </c>
      <c r="M414" s="1">
        <f>cocina[[#This Row],[Ganancia bruta]]-cocina[[#This Row],[Ganancia neta]]</f>
        <v>11</v>
      </c>
    </row>
    <row r="415" spans="1:13" x14ac:dyDescent="0.25">
      <c r="A415">
        <v>158</v>
      </c>
      <c r="B415">
        <v>5</v>
      </c>
      <c r="C415" s="1" t="s">
        <v>165</v>
      </c>
      <c r="D415" s="1" t="s">
        <v>630</v>
      </c>
      <c r="E415">
        <v>15</v>
      </c>
      <c r="F415">
        <v>26</v>
      </c>
      <c r="G415">
        <v>3</v>
      </c>
      <c r="H415">
        <v>55</v>
      </c>
      <c r="I415" s="1" t="s">
        <v>608</v>
      </c>
      <c r="J415">
        <f>cocina[[#This Row],[Precio Unitario]]*cocina[[#This Row],[Cantidad Ordenada]]-cocina[[#This Row],[Costo Unitario]]*cocina[[#This Row],[Cantidad Ordenada]]</f>
        <v>33</v>
      </c>
      <c r="K415">
        <f>cocina[[#This Row],[Precio Unitario]]*cocina[[#This Row],[Cantidad Ordenada]]</f>
        <v>78</v>
      </c>
      <c r="L415" s="5">
        <f>(SUMIF(A:A,cocina[[#This Row],[Número de Orden]],J:J))/SUMIF(A:A,cocina[[#This Row],[Número de Orden]],K:K)</f>
        <v>0.40322580645161288</v>
      </c>
      <c r="M415" s="1">
        <f>cocina[[#This Row],[Ganancia bruta]]-cocina[[#This Row],[Ganancia neta]]</f>
        <v>45</v>
      </c>
    </row>
    <row r="416" spans="1:13" x14ac:dyDescent="0.25">
      <c r="A416">
        <v>158</v>
      </c>
      <c r="B416">
        <v>5</v>
      </c>
      <c r="C416" s="1" t="s">
        <v>83</v>
      </c>
      <c r="D416" s="1" t="s">
        <v>617</v>
      </c>
      <c r="E416">
        <v>22</v>
      </c>
      <c r="F416">
        <v>36</v>
      </c>
      <c r="G416">
        <v>3</v>
      </c>
      <c r="H416">
        <v>7</v>
      </c>
      <c r="I416" s="1" t="s">
        <v>608</v>
      </c>
      <c r="J416">
        <f>cocina[[#This Row],[Precio Unitario]]*cocina[[#This Row],[Cantidad Ordenada]]-cocina[[#This Row],[Costo Unitario]]*cocina[[#This Row],[Cantidad Ordenada]]</f>
        <v>42</v>
      </c>
      <c r="K416">
        <f>cocina[[#This Row],[Precio Unitario]]*cocina[[#This Row],[Cantidad Ordenada]]</f>
        <v>108</v>
      </c>
      <c r="L416" s="5">
        <f>(SUMIF(A:A,cocina[[#This Row],[Número de Orden]],J:J))/SUMIF(A:A,cocina[[#This Row],[Número de Orden]],K:K)</f>
        <v>0.40322580645161288</v>
      </c>
      <c r="M416" s="1">
        <f>cocina[[#This Row],[Ganancia bruta]]-cocina[[#This Row],[Ganancia neta]]</f>
        <v>66</v>
      </c>
    </row>
    <row r="417" spans="1:13" x14ac:dyDescent="0.25">
      <c r="A417">
        <v>158</v>
      </c>
      <c r="B417">
        <v>5</v>
      </c>
      <c r="C417" s="1" t="s">
        <v>36</v>
      </c>
      <c r="D417" s="1" t="s">
        <v>622</v>
      </c>
      <c r="E417">
        <v>21</v>
      </c>
      <c r="F417">
        <v>35</v>
      </c>
      <c r="G417">
        <v>3</v>
      </c>
      <c r="H417">
        <v>16</v>
      </c>
      <c r="I417" s="1" t="s">
        <v>609</v>
      </c>
      <c r="J417">
        <f>cocina[[#This Row],[Precio Unitario]]*cocina[[#This Row],[Cantidad Ordenada]]-cocina[[#This Row],[Costo Unitario]]*cocina[[#This Row],[Cantidad Ordenada]]</f>
        <v>42</v>
      </c>
      <c r="K417">
        <f>cocina[[#This Row],[Precio Unitario]]*cocina[[#This Row],[Cantidad Ordenada]]</f>
        <v>105</v>
      </c>
      <c r="L417" s="5">
        <f>(SUMIF(A:A,cocina[[#This Row],[Número de Orden]],J:J))/SUMIF(A:A,cocina[[#This Row],[Número de Orden]],K:K)</f>
        <v>0.40322580645161288</v>
      </c>
      <c r="M417" s="1">
        <f>cocina[[#This Row],[Ganancia bruta]]-cocina[[#This Row],[Ganancia neta]]</f>
        <v>63</v>
      </c>
    </row>
    <row r="418" spans="1:13" x14ac:dyDescent="0.25">
      <c r="A418">
        <v>159</v>
      </c>
      <c r="B418">
        <v>16</v>
      </c>
      <c r="C418" s="1" t="s">
        <v>48</v>
      </c>
      <c r="D418" s="1" t="s">
        <v>618</v>
      </c>
      <c r="E418">
        <v>17</v>
      </c>
      <c r="F418">
        <v>29</v>
      </c>
      <c r="G418">
        <v>3</v>
      </c>
      <c r="H418">
        <v>23</v>
      </c>
      <c r="I418" s="1" t="s">
        <v>609</v>
      </c>
      <c r="J418">
        <f>cocina[[#This Row],[Precio Unitario]]*cocina[[#This Row],[Cantidad Ordenada]]-cocina[[#This Row],[Costo Unitario]]*cocina[[#This Row],[Cantidad Ordenada]]</f>
        <v>36</v>
      </c>
      <c r="K418">
        <f>cocina[[#This Row],[Precio Unitario]]*cocina[[#This Row],[Cantidad Ordenada]]</f>
        <v>87</v>
      </c>
      <c r="L418" s="5">
        <f>(SUMIF(A:A,cocina[[#This Row],[Número de Orden]],J:J))/SUMIF(A:A,cocina[[#This Row],[Número de Orden]],K:K)</f>
        <v>0.40711462450592883</v>
      </c>
      <c r="M418" s="1">
        <f>cocina[[#This Row],[Ganancia bruta]]-cocina[[#This Row],[Ganancia neta]]</f>
        <v>51</v>
      </c>
    </row>
    <row r="419" spans="1:13" x14ac:dyDescent="0.25">
      <c r="A419">
        <v>159</v>
      </c>
      <c r="B419">
        <v>16</v>
      </c>
      <c r="C419" s="1" t="s">
        <v>126</v>
      </c>
      <c r="D419" s="1" t="s">
        <v>614</v>
      </c>
      <c r="E419">
        <v>19</v>
      </c>
      <c r="F419">
        <v>31</v>
      </c>
      <c r="G419">
        <v>1</v>
      </c>
      <c r="H419">
        <v>5</v>
      </c>
      <c r="I419" s="1" t="s">
        <v>608</v>
      </c>
      <c r="J419">
        <f>cocina[[#This Row],[Precio Unitario]]*cocina[[#This Row],[Cantidad Ordenada]]-cocina[[#This Row],[Costo Unitario]]*cocina[[#This Row],[Cantidad Ordenada]]</f>
        <v>12</v>
      </c>
      <c r="K419">
        <f>cocina[[#This Row],[Precio Unitario]]*cocina[[#This Row],[Cantidad Ordenada]]</f>
        <v>31</v>
      </c>
      <c r="L419" s="5">
        <f>(SUMIF(A:A,cocina[[#This Row],[Número de Orden]],J:J))/SUMIF(A:A,cocina[[#This Row],[Número de Orden]],K:K)</f>
        <v>0.40711462450592883</v>
      </c>
      <c r="M419" s="1">
        <f>cocina[[#This Row],[Ganancia bruta]]-cocina[[#This Row],[Ganancia neta]]</f>
        <v>19</v>
      </c>
    </row>
    <row r="420" spans="1:13" x14ac:dyDescent="0.25">
      <c r="A420">
        <v>159</v>
      </c>
      <c r="B420">
        <v>16</v>
      </c>
      <c r="C420" s="1" t="s">
        <v>89</v>
      </c>
      <c r="D420" s="1" t="s">
        <v>629</v>
      </c>
      <c r="E420">
        <v>10</v>
      </c>
      <c r="F420">
        <v>18</v>
      </c>
      <c r="G420">
        <v>2</v>
      </c>
      <c r="H420">
        <v>6</v>
      </c>
      <c r="I420" s="1" t="s">
        <v>608</v>
      </c>
      <c r="J420">
        <f>cocina[[#This Row],[Precio Unitario]]*cocina[[#This Row],[Cantidad Ordenada]]-cocina[[#This Row],[Costo Unitario]]*cocina[[#This Row],[Cantidad Ordenada]]</f>
        <v>16</v>
      </c>
      <c r="K420">
        <f>cocina[[#This Row],[Precio Unitario]]*cocina[[#This Row],[Cantidad Ordenada]]</f>
        <v>36</v>
      </c>
      <c r="L420" s="5">
        <f>(SUMIF(A:A,cocina[[#This Row],[Número de Orden]],J:J))/SUMIF(A:A,cocina[[#This Row],[Número de Orden]],K:K)</f>
        <v>0.40711462450592883</v>
      </c>
      <c r="M420" s="1">
        <f>cocina[[#This Row],[Ganancia bruta]]-cocina[[#This Row],[Ganancia neta]]</f>
        <v>20</v>
      </c>
    </row>
    <row r="421" spans="1:13" x14ac:dyDescent="0.25">
      <c r="A421">
        <v>159</v>
      </c>
      <c r="B421">
        <v>16</v>
      </c>
      <c r="C421" s="1" t="s">
        <v>271</v>
      </c>
      <c r="D421" s="1" t="s">
        <v>619</v>
      </c>
      <c r="E421">
        <v>20</v>
      </c>
      <c r="F421">
        <v>33</v>
      </c>
      <c r="G421">
        <v>3</v>
      </c>
      <c r="H421">
        <v>40</v>
      </c>
      <c r="I421" s="1" t="s">
        <v>608</v>
      </c>
      <c r="J421">
        <f>cocina[[#This Row],[Precio Unitario]]*cocina[[#This Row],[Cantidad Ordenada]]-cocina[[#This Row],[Costo Unitario]]*cocina[[#This Row],[Cantidad Ordenada]]</f>
        <v>39</v>
      </c>
      <c r="K421">
        <f>cocina[[#This Row],[Precio Unitario]]*cocina[[#This Row],[Cantidad Ordenada]]</f>
        <v>99</v>
      </c>
      <c r="L421" s="5">
        <f>(SUMIF(A:A,cocina[[#This Row],[Número de Orden]],J:J))/SUMIF(A:A,cocina[[#This Row],[Número de Orden]],K:K)</f>
        <v>0.40711462450592883</v>
      </c>
      <c r="M421" s="1">
        <f>cocina[[#This Row],[Ganancia bruta]]-cocina[[#This Row],[Ganancia neta]]</f>
        <v>60</v>
      </c>
    </row>
    <row r="422" spans="1:13" x14ac:dyDescent="0.25">
      <c r="A422">
        <v>160</v>
      </c>
      <c r="B422">
        <v>19</v>
      </c>
      <c r="C422" s="1" t="s">
        <v>83</v>
      </c>
      <c r="D422" s="1" t="s">
        <v>617</v>
      </c>
      <c r="E422">
        <v>22</v>
      </c>
      <c r="F422">
        <v>36</v>
      </c>
      <c r="G422">
        <v>3</v>
      </c>
      <c r="H422">
        <v>20</v>
      </c>
      <c r="I422" s="1" t="s">
        <v>608</v>
      </c>
      <c r="J422">
        <f>cocina[[#This Row],[Precio Unitario]]*cocina[[#This Row],[Cantidad Ordenada]]-cocina[[#This Row],[Costo Unitario]]*cocina[[#This Row],[Cantidad Ordenada]]</f>
        <v>42</v>
      </c>
      <c r="K422">
        <f>cocina[[#This Row],[Precio Unitario]]*cocina[[#This Row],[Cantidad Ordenada]]</f>
        <v>108</v>
      </c>
      <c r="L422" s="5">
        <f>(SUMIF(A:A,cocina[[#This Row],[Número de Orden]],J:J))/SUMIF(A:A,cocina[[#This Row],[Número de Orden]],K:K)</f>
        <v>0.39743589743589741</v>
      </c>
      <c r="M422" s="1">
        <f>cocina[[#This Row],[Ganancia bruta]]-cocina[[#This Row],[Ganancia neta]]</f>
        <v>66</v>
      </c>
    </row>
    <row r="423" spans="1:13" x14ac:dyDescent="0.25">
      <c r="A423">
        <v>160</v>
      </c>
      <c r="B423">
        <v>19</v>
      </c>
      <c r="C423" s="1" t="s">
        <v>168</v>
      </c>
      <c r="D423" s="1" t="s">
        <v>612</v>
      </c>
      <c r="E423">
        <v>14</v>
      </c>
      <c r="F423">
        <v>24</v>
      </c>
      <c r="G423">
        <v>2</v>
      </c>
      <c r="H423">
        <v>47</v>
      </c>
      <c r="I423" s="1" t="s">
        <v>608</v>
      </c>
      <c r="J423">
        <f>cocina[[#This Row],[Precio Unitario]]*cocina[[#This Row],[Cantidad Ordenada]]-cocina[[#This Row],[Costo Unitario]]*cocina[[#This Row],[Cantidad Ordenada]]</f>
        <v>20</v>
      </c>
      <c r="K423">
        <f>cocina[[#This Row],[Precio Unitario]]*cocina[[#This Row],[Cantidad Ordenada]]</f>
        <v>48</v>
      </c>
      <c r="L423" s="5">
        <f>(SUMIF(A:A,cocina[[#This Row],[Número de Orden]],J:J))/SUMIF(A:A,cocina[[#This Row],[Número de Orden]],K:K)</f>
        <v>0.39743589743589741</v>
      </c>
      <c r="M423" s="1">
        <f>cocina[[#This Row],[Ganancia bruta]]-cocina[[#This Row],[Ganancia neta]]</f>
        <v>28</v>
      </c>
    </row>
    <row r="424" spans="1:13" x14ac:dyDescent="0.25">
      <c r="A424">
        <v>161</v>
      </c>
      <c r="B424">
        <v>13</v>
      </c>
      <c r="C424" s="1" t="s">
        <v>52</v>
      </c>
      <c r="D424" s="1" t="s">
        <v>620</v>
      </c>
      <c r="E424">
        <v>16</v>
      </c>
      <c r="F424">
        <v>28</v>
      </c>
      <c r="G424">
        <v>3</v>
      </c>
      <c r="H424">
        <v>57</v>
      </c>
      <c r="I424" s="1" t="s">
        <v>608</v>
      </c>
      <c r="J424">
        <f>cocina[[#This Row],[Precio Unitario]]*cocina[[#This Row],[Cantidad Ordenada]]-cocina[[#This Row],[Costo Unitario]]*cocina[[#This Row],[Cantidad Ordenada]]</f>
        <v>36</v>
      </c>
      <c r="K424">
        <f>cocina[[#This Row],[Precio Unitario]]*cocina[[#This Row],[Cantidad Ordenada]]</f>
        <v>84</v>
      </c>
      <c r="L424" s="5">
        <f>(SUMIF(A:A,cocina[[#This Row],[Número de Orden]],J:J))/SUMIF(A:A,cocina[[#This Row],[Número de Orden]],K:K)</f>
        <v>0.42857142857142855</v>
      </c>
      <c r="M424" s="1">
        <f>cocina[[#This Row],[Ganancia bruta]]-cocina[[#This Row],[Ganancia neta]]</f>
        <v>48</v>
      </c>
    </row>
    <row r="425" spans="1:13" x14ac:dyDescent="0.25">
      <c r="A425">
        <v>162</v>
      </c>
      <c r="B425">
        <v>14</v>
      </c>
      <c r="C425" s="1" t="s">
        <v>168</v>
      </c>
      <c r="D425" s="1" t="s">
        <v>612</v>
      </c>
      <c r="E425">
        <v>14</v>
      </c>
      <c r="F425">
        <v>24</v>
      </c>
      <c r="G425">
        <v>3</v>
      </c>
      <c r="H425">
        <v>25</v>
      </c>
      <c r="I425" s="1" t="s">
        <v>608</v>
      </c>
      <c r="J425">
        <f>cocina[[#This Row],[Precio Unitario]]*cocina[[#This Row],[Cantidad Ordenada]]-cocina[[#This Row],[Costo Unitario]]*cocina[[#This Row],[Cantidad Ordenada]]</f>
        <v>30</v>
      </c>
      <c r="K425">
        <f>cocina[[#This Row],[Precio Unitario]]*cocina[[#This Row],[Cantidad Ordenada]]</f>
        <v>72</v>
      </c>
      <c r="L425" s="5">
        <f>(SUMIF(A:A,cocina[[#This Row],[Número de Orden]],J:J))/SUMIF(A:A,cocina[[#This Row],[Número de Orden]],K:K)</f>
        <v>0.41666666666666669</v>
      </c>
      <c r="M425" s="1">
        <f>cocina[[#This Row],[Ganancia bruta]]-cocina[[#This Row],[Ganancia neta]]</f>
        <v>42</v>
      </c>
    </row>
    <row r="426" spans="1:13" x14ac:dyDescent="0.25">
      <c r="A426">
        <v>163</v>
      </c>
      <c r="B426">
        <v>6</v>
      </c>
      <c r="C426" s="1" t="s">
        <v>126</v>
      </c>
      <c r="D426" s="1" t="s">
        <v>614</v>
      </c>
      <c r="E426">
        <v>19</v>
      </c>
      <c r="F426">
        <v>31</v>
      </c>
      <c r="G426">
        <v>3</v>
      </c>
      <c r="H426">
        <v>8</v>
      </c>
      <c r="I426" s="1" t="s">
        <v>609</v>
      </c>
      <c r="J426">
        <f>cocina[[#This Row],[Precio Unitario]]*cocina[[#This Row],[Cantidad Ordenada]]-cocina[[#This Row],[Costo Unitario]]*cocina[[#This Row],[Cantidad Ordenada]]</f>
        <v>36</v>
      </c>
      <c r="K426">
        <f>cocina[[#This Row],[Precio Unitario]]*cocina[[#This Row],[Cantidad Ordenada]]</f>
        <v>93</v>
      </c>
      <c r="L426" s="5">
        <f>(SUMIF(A:A,cocina[[#This Row],[Número de Orden]],J:J))/SUMIF(A:A,cocina[[#This Row],[Número de Orden]],K:K)</f>
        <v>0.39483394833948338</v>
      </c>
      <c r="M426" s="1">
        <f>cocina[[#This Row],[Ganancia bruta]]-cocina[[#This Row],[Ganancia neta]]</f>
        <v>57</v>
      </c>
    </row>
    <row r="427" spans="1:13" x14ac:dyDescent="0.25">
      <c r="A427">
        <v>163</v>
      </c>
      <c r="B427">
        <v>6</v>
      </c>
      <c r="C427" s="1" t="s">
        <v>78</v>
      </c>
      <c r="D427" s="1" t="s">
        <v>613</v>
      </c>
      <c r="E427">
        <v>18</v>
      </c>
      <c r="F427">
        <v>30</v>
      </c>
      <c r="G427">
        <v>3</v>
      </c>
      <c r="H427">
        <v>16</v>
      </c>
      <c r="I427" s="1" t="s">
        <v>609</v>
      </c>
      <c r="J427">
        <f>cocina[[#This Row],[Precio Unitario]]*cocina[[#This Row],[Cantidad Ordenada]]-cocina[[#This Row],[Costo Unitario]]*cocina[[#This Row],[Cantidad Ordenada]]</f>
        <v>36</v>
      </c>
      <c r="K427">
        <f>cocina[[#This Row],[Precio Unitario]]*cocina[[#This Row],[Cantidad Ordenada]]</f>
        <v>90</v>
      </c>
      <c r="L427" s="5">
        <f>(SUMIF(A:A,cocina[[#This Row],[Número de Orden]],J:J))/SUMIF(A:A,cocina[[#This Row],[Número de Orden]],K:K)</f>
        <v>0.39483394833948338</v>
      </c>
      <c r="M427" s="1">
        <f>cocina[[#This Row],[Ganancia bruta]]-cocina[[#This Row],[Ganancia neta]]</f>
        <v>54</v>
      </c>
    </row>
    <row r="428" spans="1:13" x14ac:dyDescent="0.25">
      <c r="A428">
        <v>163</v>
      </c>
      <c r="B428">
        <v>6</v>
      </c>
      <c r="C428" s="1" t="s">
        <v>271</v>
      </c>
      <c r="D428" s="1" t="s">
        <v>619</v>
      </c>
      <c r="E428">
        <v>20</v>
      </c>
      <c r="F428">
        <v>33</v>
      </c>
      <c r="G428">
        <v>2</v>
      </c>
      <c r="H428">
        <v>40</v>
      </c>
      <c r="I428" s="1" t="s">
        <v>609</v>
      </c>
      <c r="J428">
        <f>cocina[[#This Row],[Precio Unitario]]*cocina[[#This Row],[Cantidad Ordenada]]-cocina[[#This Row],[Costo Unitario]]*cocina[[#This Row],[Cantidad Ordenada]]</f>
        <v>26</v>
      </c>
      <c r="K428">
        <f>cocina[[#This Row],[Precio Unitario]]*cocina[[#This Row],[Cantidad Ordenada]]</f>
        <v>66</v>
      </c>
      <c r="L428" s="5">
        <f>(SUMIF(A:A,cocina[[#This Row],[Número de Orden]],J:J))/SUMIF(A:A,cocina[[#This Row],[Número de Orden]],K:K)</f>
        <v>0.39483394833948338</v>
      </c>
      <c r="M428" s="1">
        <f>cocina[[#This Row],[Ganancia bruta]]-cocina[[#This Row],[Ganancia neta]]</f>
        <v>40</v>
      </c>
    </row>
    <row r="429" spans="1:13" x14ac:dyDescent="0.25">
      <c r="A429">
        <v>163</v>
      </c>
      <c r="B429">
        <v>6</v>
      </c>
      <c r="C429" s="1" t="s">
        <v>213</v>
      </c>
      <c r="D429" s="1" t="s">
        <v>624</v>
      </c>
      <c r="E429">
        <v>13</v>
      </c>
      <c r="F429">
        <v>22</v>
      </c>
      <c r="G429">
        <v>1</v>
      </c>
      <c r="H429">
        <v>7</v>
      </c>
      <c r="I429" s="1" t="s">
        <v>608</v>
      </c>
      <c r="J429">
        <f>cocina[[#This Row],[Precio Unitario]]*cocina[[#This Row],[Cantidad Ordenada]]-cocina[[#This Row],[Costo Unitario]]*cocina[[#This Row],[Cantidad Ordenada]]</f>
        <v>9</v>
      </c>
      <c r="K429">
        <f>cocina[[#This Row],[Precio Unitario]]*cocina[[#This Row],[Cantidad Ordenada]]</f>
        <v>22</v>
      </c>
      <c r="L429" s="5">
        <f>(SUMIF(A:A,cocina[[#This Row],[Número de Orden]],J:J))/SUMIF(A:A,cocina[[#This Row],[Número de Orden]],K:K)</f>
        <v>0.39483394833948338</v>
      </c>
      <c r="M429" s="1">
        <f>cocina[[#This Row],[Ganancia bruta]]-cocina[[#This Row],[Ganancia neta]]</f>
        <v>13</v>
      </c>
    </row>
    <row r="430" spans="1:13" x14ac:dyDescent="0.25">
      <c r="A430">
        <v>164</v>
      </c>
      <c r="B430">
        <v>8</v>
      </c>
      <c r="C430" s="1" t="s">
        <v>213</v>
      </c>
      <c r="D430" s="1" t="s">
        <v>624</v>
      </c>
      <c r="E430">
        <v>13</v>
      </c>
      <c r="F430">
        <v>22</v>
      </c>
      <c r="G430">
        <v>1</v>
      </c>
      <c r="H430">
        <v>43</v>
      </c>
      <c r="I430" s="1" t="s">
        <v>609</v>
      </c>
      <c r="J430">
        <f>cocina[[#This Row],[Precio Unitario]]*cocina[[#This Row],[Cantidad Ordenada]]-cocina[[#This Row],[Costo Unitario]]*cocina[[#This Row],[Cantidad Ordenada]]</f>
        <v>9</v>
      </c>
      <c r="K430">
        <f>cocina[[#This Row],[Precio Unitario]]*cocina[[#This Row],[Cantidad Ordenada]]</f>
        <v>22</v>
      </c>
      <c r="L430" s="5">
        <f>(SUMIF(A:A,cocina[[#This Row],[Número de Orden]],J:J))/SUMIF(A:A,cocina[[#This Row],[Número de Orden]],K:K)</f>
        <v>0.40588235294117647</v>
      </c>
      <c r="M430" s="1">
        <f>cocina[[#This Row],[Ganancia bruta]]-cocina[[#This Row],[Ganancia neta]]</f>
        <v>13</v>
      </c>
    </row>
    <row r="431" spans="1:13" x14ac:dyDescent="0.25">
      <c r="A431">
        <v>164</v>
      </c>
      <c r="B431">
        <v>8</v>
      </c>
      <c r="C431" s="1" t="s">
        <v>83</v>
      </c>
      <c r="D431" s="1" t="s">
        <v>617</v>
      </c>
      <c r="E431">
        <v>22</v>
      </c>
      <c r="F431">
        <v>36</v>
      </c>
      <c r="G431">
        <v>1</v>
      </c>
      <c r="H431">
        <v>7</v>
      </c>
      <c r="I431" s="1" t="s">
        <v>608</v>
      </c>
      <c r="J431">
        <f>cocina[[#This Row],[Precio Unitario]]*cocina[[#This Row],[Cantidad Ordenada]]-cocina[[#This Row],[Costo Unitario]]*cocina[[#This Row],[Cantidad Ordenada]]</f>
        <v>14</v>
      </c>
      <c r="K431">
        <f>cocina[[#This Row],[Precio Unitario]]*cocina[[#This Row],[Cantidad Ordenada]]</f>
        <v>36</v>
      </c>
      <c r="L431" s="5">
        <f>(SUMIF(A:A,cocina[[#This Row],[Número de Orden]],J:J))/SUMIF(A:A,cocina[[#This Row],[Número de Orden]],K:K)</f>
        <v>0.40588235294117647</v>
      </c>
      <c r="M431" s="1">
        <f>cocina[[#This Row],[Ganancia bruta]]-cocina[[#This Row],[Ganancia neta]]</f>
        <v>22</v>
      </c>
    </row>
    <row r="432" spans="1:13" x14ac:dyDescent="0.25">
      <c r="A432">
        <v>164</v>
      </c>
      <c r="B432">
        <v>8</v>
      </c>
      <c r="C432" s="1" t="s">
        <v>257</v>
      </c>
      <c r="D432" s="1" t="s">
        <v>623</v>
      </c>
      <c r="E432">
        <v>19</v>
      </c>
      <c r="F432">
        <v>32</v>
      </c>
      <c r="G432">
        <v>2</v>
      </c>
      <c r="H432">
        <v>20</v>
      </c>
      <c r="I432" s="1" t="s">
        <v>608</v>
      </c>
      <c r="J432">
        <f>cocina[[#This Row],[Precio Unitario]]*cocina[[#This Row],[Cantidad Ordenada]]-cocina[[#This Row],[Costo Unitario]]*cocina[[#This Row],[Cantidad Ordenada]]</f>
        <v>26</v>
      </c>
      <c r="K432">
        <f>cocina[[#This Row],[Precio Unitario]]*cocina[[#This Row],[Cantidad Ordenada]]</f>
        <v>64</v>
      </c>
      <c r="L432" s="5">
        <f>(SUMIF(A:A,cocina[[#This Row],[Número de Orden]],J:J))/SUMIF(A:A,cocina[[#This Row],[Número de Orden]],K:K)</f>
        <v>0.40588235294117647</v>
      </c>
      <c r="M432" s="1">
        <f>cocina[[#This Row],[Ganancia bruta]]-cocina[[#This Row],[Ganancia neta]]</f>
        <v>38</v>
      </c>
    </row>
    <row r="433" spans="1:13" x14ac:dyDescent="0.25">
      <c r="A433">
        <v>164</v>
      </c>
      <c r="B433">
        <v>8</v>
      </c>
      <c r="C433" s="1" t="s">
        <v>168</v>
      </c>
      <c r="D433" s="1" t="s">
        <v>612</v>
      </c>
      <c r="E433">
        <v>14</v>
      </c>
      <c r="F433">
        <v>24</v>
      </c>
      <c r="G433">
        <v>2</v>
      </c>
      <c r="H433">
        <v>35</v>
      </c>
      <c r="I433" s="1" t="s">
        <v>608</v>
      </c>
      <c r="J433">
        <f>cocina[[#This Row],[Precio Unitario]]*cocina[[#This Row],[Cantidad Ordenada]]-cocina[[#This Row],[Costo Unitario]]*cocina[[#This Row],[Cantidad Ordenada]]</f>
        <v>20</v>
      </c>
      <c r="K433">
        <f>cocina[[#This Row],[Precio Unitario]]*cocina[[#This Row],[Cantidad Ordenada]]</f>
        <v>48</v>
      </c>
      <c r="L433" s="5">
        <f>(SUMIF(A:A,cocina[[#This Row],[Número de Orden]],J:J))/SUMIF(A:A,cocina[[#This Row],[Número de Orden]],K:K)</f>
        <v>0.40588235294117647</v>
      </c>
      <c r="M433" s="1">
        <f>cocina[[#This Row],[Ganancia bruta]]-cocina[[#This Row],[Ganancia neta]]</f>
        <v>28</v>
      </c>
    </row>
    <row r="434" spans="1:13" x14ac:dyDescent="0.25">
      <c r="A434">
        <v>165</v>
      </c>
      <c r="B434">
        <v>10</v>
      </c>
      <c r="C434" s="1" t="s">
        <v>168</v>
      </c>
      <c r="D434" s="1" t="s">
        <v>612</v>
      </c>
      <c r="E434">
        <v>14</v>
      </c>
      <c r="F434">
        <v>24</v>
      </c>
      <c r="G434">
        <v>2</v>
      </c>
      <c r="H434">
        <v>15</v>
      </c>
      <c r="I434" s="1" t="s">
        <v>609</v>
      </c>
      <c r="J434">
        <f>cocina[[#This Row],[Precio Unitario]]*cocina[[#This Row],[Cantidad Ordenada]]-cocina[[#This Row],[Costo Unitario]]*cocina[[#This Row],[Cantidad Ordenada]]</f>
        <v>20</v>
      </c>
      <c r="K434">
        <f>cocina[[#This Row],[Precio Unitario]]*cocina[[#This Row],[Cantidad Ordenada]]</f>
        <v>48</v>
      </c>
      <c r="L434" s="5">
        <f>(SUMIF(A:A,cocina[[#This Row],[Número de Orden]],J:J))/SUMIF(A:A,cocina[[#This Row],[Número de Orden]],K:K)</f>
        <v>0.4</v>
      </c>
      <c r="M434" s="1">
        <f>cocina[[#This Row],[Ganancia bruta]]-cocina[[#This Row],[Ganancia neta]]</f>
        <v>28</v>
      </c>
    </row>
    <row r="435" spans="1:13" x14ac:dyDescent="0.25">
      <c r="A435">
        <v>165</v>
      </c>
      <c r="B435">
        <v>10</v>
      </c>
      <c r="C435" s="1" t="s">
        <v>80</v>
      </c>
      <c r="D435" s="1" t="s">
        <v>628</v>
      </c>
      <c r="E435">
        <v>13</v>
      </c>
      <c r="F435">
        <v>21</v>
      </c>
      <c r="G435">
        <v>2</v>
      </c>
      <c r="H435">
        <v>41</v>
      </c>
      <c r="I435" s="1" t="s">
        <v>608</v>
      </c>
      <c r="J435">
        <f>cocina[[#This Row],[Precio Unitario]]*cocina[[#This Row],[Cantidad Ordenada]]-cocina[[#This Row],[Costo Unitario]]*cocina[[#This Row],[Cantidad Ordenada]]</f>
        <v>16</v>
      </c>
      <c r="K435">
        <f>cocina[[#This Row],[Precio Unitario]]*cocina[[#This Row],[Cantidad Ordenada]]</f>
        <v>42</v>
      </c>
      <c r="L435" s="5">
        <f>(SUMIF(A:A,cocina[[#This Row],[Número de Orden]],J:J))/SUMIF(A:A,cocina[[#This Row],[Número de Orden]],K:K)</f>
        <v>0.4</v>
      </c>
      <c r="M435" s="1">
        <f>cocina[[#This Row],[Ganancia bruta]]-cocina[[#This Row],[Ganancia neta]]</f>
        <v>26</v>
      </c>
    </row>
    <row r="436" spans="1:13" x14ac:dyDescent="0.25">
      <c r="A436">
        <v>166</v>
      </c>
      <c r="B436">
        <v>12</v>
      </c>
      <c r="C436" s="1" t="s">
        <v>210</v>
      </c>
      <c r="D436" s="1" t="s">
        <v>627</v>
      </c>
      <c r="E436">
        <v>14</v>
      </c>
      <c r="F436">
        <v>23</v>
      </c>
      <c r="G436">
        <v>2</v>
      </c>
      <c r="H436">
        <v>22</v>
      </c>
      <c r="I436" s="1" t="s">
        <v>609</v>
      </c>
      <c r="J436">
        <f>cocina[[#This Row],[Precio Unitario]]*cocina[[#This Row],[Cantidad Ordenada]]-cocina[[#This Row],[Costo Unitario]]*cocina[[#This Row],[Cantidad Ordenada]]</f>
        <v>18</v>
      </c>
      <c r="K436">
        <f>cocina[[#This Row],[Precio Unitario]]*cocina[[#This Row],[Cantidad Ordenada]]</f>
        <v>46</v>
      </c>
      <c r="L436" s="5">
        <f>(SUMIF(A:A,cocina[[#This Row],[Número de Orden]],J:J))/SUMIF(A:A,cocina[[#This Row],[Número de Orden]],K:K)</f>
        <v>0.39130434782608697</v>
      </c>
      <c r="M436" s="1">
        <f>cocina[[#This Row],[Ganancia bruta]]-cocina[[#This Row],[Ganancia neta]]</f>
        <v>28</v>
      </c>
    </row>
    <row r="437" spans="1:13" x14ac:dyDescent="0.25">
      <c r="A437">
        <v>167</v>
      </c>
      <c r="B437">
        <v>5</v>
      </c>
      <c r="C437" s="1" t="s">
        <v>122</v>
      </c>
      <c r="D437" s="1" t="s">
        <v>621</v>
      </c>
      <c r="E437">
        <v>11</v>
      </c>
      <c r="F437">
        <v>19</v>
      </c>
      <c r="G437">
        <v>1</v>
      </c>
      <c r="H437">
        <v>29</v>
      </c>
      <c r="I437" s="1" t="s">
        <v>608</v>
      </c>
      <c r="J437">
        <f>cocina[[#This Row],[Precio Unitario]]*cocina[[#This Row],[Cantidad Ordenada]]-cocina[[#This Row],[Costo Unitario]]*cocina[[#This Row],[Cantidad Ordenada]]</f>
        <v>8</v>
      </c>
      <c r="K437">
        <f>cocina[[#This Row],[Precio Unitario]]*cocina[[#This Row],[Cantidad Ordenada]]</f>
        <v>19</v>
      </c>
      <c r="L437" s="5">
        <f>(SUMIF(A:A,cocina[[#This Row],[Número de Orden]],J:J))/SUMIF(A:A,cocina[[#This Row],[Número de Orden]],K:K)</f>
        <v>0.40789473684210525</v>
      </c>
      <c r="M437" s="1">
        <f>cocina[[#This Row],[Ganancia bruta]]-cocina[[#This Row],[Ganancia neta]]</f>
        <v>11</v>
      </c>
    </row>
    <row r="438" spans="1:13" x14ac:dyDescent="0.25">
      <c r="A438">
        <v>167</v>
      </c>
      <c r="B438">
        <v>5</v>
      </c>
      <c r="C438" s="1" t="s">
        <v>65</v>
      </c>
      <c r="D438" s="1" t="s">
        <v>625</v>
      </c>
      <c r="E438">
        <v>20</v>
      </c>
      <c r="F438">
        <v>34</v>
      </c>
      <c r="G438">
        <v>3</v>
      </c>
      <c r="H438">
        <v>11</v>
      </c>
      <c r="I438" s="1" t="s">
        <v>608</v>
      </c>
      <c r="J438">
        <f>cocina[[#This Row],[Precio Unitario]]*cocina[[#This Row],[Cantidad Ordenada]]-cocina[[#This Row],[Costo Unitario]]*cocina[[#This Row],[Cantidad Ordenada]]</f>
        <v>42</v>
      </c>
      <c r="K438">
        <f>cocina[[#This Row],[Precio Unitario]]*cocina[[#This Row],[Cantidad Ordenada]]</f>
        <v>102</v>
      </c>
      <c r="L438" s="5">
        <f>(SUMIF(A:A,cocina[[#This Row],[Número de Orden]],J:J))/SUMIF(A:A,cocina[[#This Row],[Número de Orden]],K:K)</f>
        <v>0.40789473684210525</v>
      </c>
      <c r="M438" s="1">
        <f>cocina[[#This Row],[Ganancia bruta]]-cocina[[#This Row],[Ganancia neta]]</f>
        <v>60</v>
      </c>
    </row>
    <row r="439" spans="1:13" x14ac:dyDescent="0.25">
      <c r="A439">
        <v>167</v>
      </c>
      <c r="B439">
        <v>5</v>
      </c>
      <c r="C439" s="1" t="s">
        <v>126</v>
      </c>
      <c r="D439" s="1" t="s">
        <v>614</v>
      </c>
      <c r="E439">
        <v>19</v>
      </c>
      <c r="F439">
        <v>31</v>
      </c>
      <c r="G439">
        <v>1</v>
      </c>
      <c r="H439">
        <v>36</v>
      </c>
      <c r="I439" s="1" t="s">
        <v>609</v>
      </c>
      <c r="J439">
        <f>cocina[[#This Row],[Precio Unitario]]*cocina[[#This Row],[Cantidad Ordenada]]-cocina[[#This Row],[Costo Unitario]]*cocina[[#This Row],[Cantidad Ordenada]]</f>
        <v>12</v>
      </c>
      <c r="K439">
        <f>cocina[[#This Row],[Precio Unitario]]*cocina[[#This Row],[Cantidad Ordenada]]</f>
        <v>31</v>
      </c>
      <c r="L439" s="5">
        <f>(SUMIF(A:A,cocina[[#This Row],[Número de Orden]],J:J))/SUMIF(A:A,cocina[[#This Row],[Número de Orden]],K:K)</f>
        <v>0.40789473684210525</v>
      </c>
      <c r="M439" s="1">
        <f>cocina[[#This Row],[Ganancia bruta]]-cocina[[#This Row],[Ganancia neta]]</f>
        <v>19</v>
      </c>
    </row>
    <row r="440" spans="1:13" x14ac:dyDescent="0.25">
      <c r="A440">
        <v>168</v>
      </c>
      <c r="B440">
        <v>17</v>
      </c>
      <c r="C440" s="1" t="s">
        <v>213</v>
      </c>
      <c r="D440" s="1" t="s">
        <v>624</v>
      </c>
      <c r="E440">
        <v>13</v>
      </c>
      <c r="F440">
        <v>22</v>
      </c>
      <c r="G440">
        <v>2</v>
      </c>
      <c r="H440">
        <v>7</v>
      </c>
      <c r="I440" s="1" t="s">
        <v>609</v>
      </c>
      <c r="J440">
        <f>cocina[[#This Row],[Precio Unitario]]*cocina[[#This Row],[Cantidad Ordenada]]-cocina[[#This Row],[Costo Unitario]]*cocina[[#This Row],[Cantidad Ordenada]]</f>
        <v>18</v>
      </c>
      <c r="K440">
        <f>cocina[[#This Row],[Precio Unitario]]*cocina[[#This Row],[Cantidad Ordenada]]</f>
        <v>44</v>
      </c>
      <c r="L440" s="5">
        <f>(SUMIF(A:A,cocina[[#This Row],[Número de Orden]],J:J))/SUMIF(A:A,cocina[[#This Row],[Número de Orden]],K:K)</f>
        <v>0.40909090909090912</v>
      </c>
      <c r="M440" s="1">
        <f>cocina[[#This Row],[Ganancia bruta]]-cocina[[#This Row],[Ganancia neta]]</f>
        <v>26</v>
      </c>
    </row>
    <row r="441" spans="1:13" x14ac:dyDescent="0.25">
      <c r="A441">
        <v>169</v>
      </c>
      <c r="B441">
        <v>19</v>
      </c>
      <c r="C441" s="1" t="s">
        <v>80</v>
      </c>
      <c r="D441" s="1" t="s">
        <v>628</v>
      </c>
      <c r="E441">
        <v>13</v>
      </c>
      <c r="F441">
        <v>21</v>
      </c>
      <c r="G441">
        <v>2</v>
      </c>
      <c r="H441">
        <v>44</v>
      </c>
      <c r="I441" s="1" t="s">
        <v>609</v>
      </c>
      <c r="J441">
        <f>cocina[[#This Row],[Precio Unitario]]*cocina[[#This Row],[Cantidad Ordenada]]-cocina[[#This Row],[Costo Unitario]]*cocina[[#This Row],[Cantidad Ordenada]]</f>
        <v>16</v>
      </c>
      <c r="K441">
        <f>cocina[[#This Row],[Precio Unitario]]*cocina[[#This Row],[Cantidad Ordenada]]</f>
        <v>42</v>
      </c>
      <c r="L441" s="5">
        <f>(SUMIF(A:A,cocina[[#This Row],[Número de Orden]],J:J))/SUMIF(A:A,cocina[[#This Row],[Número de Orden]],K:K)</f>
        <v>0.40259740259740262</v>
      </c>
      <c r="M441" s="1">
        <f>cocina[[#This Row],[Ganancia bruta]]-cocina[[#This Row],[Ganancia neta]]</f>
        <v>26</v>
      </c>
    </row>
    <row r="442" spans="1:13" x14ac:dyDescent="0.25">
      <c r="A442">
        <v>169</v>
      </c>
      <c r="B442">
        <v>19</v>
      </c>
      <c r="C442" s="1" t="s">
        <v>65</v>
      </c>
      <c r="D442" s="1" t="s">
        <v>625</v>
      </c>
      <c r="E442">
        <v>20</v>
      </c>
      <c r="F442">
        <v>34</v>
      </c>
      <c r="G442">
        <v>2</v>
      </c>
      <c r="H442">
        <v>59</v>
      </c>
      <c r="I442" s="1" t="s">
        <v>609</v>
      </c>
      <c r="J442">
        <f>cocina[[#This Row],[Precio Unitario]]*cocina[[#This Row],[Cantidad Ordenada]]-cocina[[#This Row],[Costo Unitario]]*cocina[[#This Row],[Cantidad Ordenada]]</f>
        <v>28</v>
      </c>
      <c r="K442">
        <f>cocina[[#This Row],[Precio Unitario]]*cocina[[#This Row],[Cantidad Ordenada]]</f>
        <v>68</v>
      </c>
      <c r="L442" s="5">
        <f>(SUMIF(A:A,cocina[[#This Row],[Número de Orden]],J:J))/SUMIF(A:A,cocina[[#This Row],[Número de Orden]],K:K)</f>
        <v>0.40259740259740262</v>
      </c>
      <c r="M442" s="1">
        <f>cocina[[#This Row],[Ganancia bruta]]-cocina[[#This Row],[Ganancia neta]]</f>
        <v>40</v>
      </c>
    </row>
    <row r="443" spans="1:13" x14ac:dyDescent="0.25">
      <c r="A443">
        <v>169</v>
      </c>
      <c r="B443">
        <v>19</v>
      </c>
      <c r="C443" s="1" t="s">
        <v>213</v>
      </c>
      <c r="D443" s="1" t="s">
        <v>624</v>
      </c>
      <c r="E443">
        <v>13</v>
      </c>
      <c r="F443">
        <v>22</v>
      </c>
      <c r="G443">
        <v>2</v>
      </c>
      <c r="H443">
        <v>7</v>
      </c>
      <c r="I443" s="1" t="s">
        <v>608</v>
      </c>
      <c r="J443">
        <f>cocina[[#This Row],[Precio Unitario]]*cocina[[#This Row],[Cantidad Ordenada]]-cocina[[#This Row],[Costo Unitario]]*cocina[[#This Row],[Cantidad Ordenada]]</f>
        <v>18</v>
      </c>
      <c r="K443">
        <f>cocina[[#This Row],[Precio Unitario]]*cocina[[#This Row],[Cantidad Ordenada]]</f>
        <v>44</v>
      </c>
      <c r="L443" s="5">
        <f>(SUMIF(A:A,cocina[[#This Row],[Número de Orden]],J:J))/SUMIF(A:A,cocina[[#This Row],[Número de Orden]],K:K)</f>
        <v>0.40259740259740262</v>
      </c>
      <c r="M443" s="1">
        <f>cocina[[#This Row],[Ganancia bruta]]-cocina[[#This Row],[Ganancia neta]]</f>
        <v>26</v>
      </c>
    </row>
    <row r="444" spans="1:13" x14ac:dyDescent="0.25">
      <c r="A444">
        <v>170</v>
      </c>
      <c r="B444">
        <v>12</v>
      </c>
      <c r="C444" s="1" t="s">
        <v>156</v>
      </c>
      <c r="D444" s="1" t="s">
        <v>626</v>
      </c>
      <c r="E444">
        <v>12</v>
      </c>
      <c r="F444">
        <v>20</v>
      </c>
      <c r="G444">
        <v>3</v>
      </c>
      <c r="H444">
        <v>16</v>
      </c>
      <c r="I444" s="1" t="s">
        <v>608</v>
      </c>
      <c r="J444">
        <f>cocina[[#This Row],[Precio Unitario]]*cocina[[#This Row],[Cantidad Ordenada]]-cocina[[#This Row],[Costo Unitario]]*cocina[[#This Row],[Cantidad Ordenada]]</f>
        <v>24</v>
      </c>
      <c r="K444">
        <f>cocina[[#This Row],[Precio Unitario]]*cocina[[#This Row],[Cantidad Ordenada]]</f>
        <v>60</v>
      </c>
      <c r="L444" s="5">
        <f>(SUMIF(A:A,cocina[[#This Row],[Número de Orden]],J:J))/SUMIF(A:A,cocina[[#This Row],[Número de Orden]],K:K)</f>
        <v>0.40329218106995884</v>
      </c>
      <c r="M444" s="1">
        <f>cocina[[#This Row],[Ganancia bruta]]-cocina[[#This Row],[Ganancia neta]]</f>
        <v>36</v>
      </c>
    </row>
    <row r="445" spans="1:13" x14ac:dyDescent="0.25">
      <c r="A445">
        <v>170</v>
      </c>
      <c r="B445">
        <v>12</v>
      </c>
      <c r="C445" s="1" t="s">
        <v>48</v>
      </c>
      <c r="D445" s="1" t="s">
        <v>618</v>
      </c>
      <c r="E445">
        <v>17</v>
      </c>
      <c r="F445">
        <v>29</v>
      </c>
      <c r="G445">
        <v>3</v>
      </c>
      <c r="H445">
        <v>16</v>
      </c>
      <c r="I445" s="1" t="s">
        <v>608</v>
      </c>
      <c r="J445">
        <f>cocina[[#This Row],[Precio Unitario]]*cocina[[#This Row],[Cantidad Ordenada]]-cocina[[#This Row],[Costo Unitario]]*cocina[[#This Row],[Cantidad Ordenada]]</f>
        <v>36</v>
      </c>
      <c r="K445">
        <f>cocina[[#This Row],[Precio Unitario]]*cocina[[#This Row],[Cantidad Ordenada]]</f>
        <v>87</v>
      </c>
      <c r="L445" s="5">
        <f>(SUMIF(A:A,cocina[[#This Row],[Número de Orden]],J:J))/SUMIF(A:A,cocina[[#This Row],[Número de Orden]],K:K)</f>
        <v>0.40329218106995884</v>
      </c>
      <c r="M445" s="1">
        <f>cocina[[#This Row],[Ganancia bruta]]-cocina[[#This Row],[Ganancia neta]]</f>
        <v>51</v>
      </c>
    </row>
    <row r="446" spans="1:13" x14ac:dyDescent="0.25">
      <c r="A446">
        <v>170</v>
      </c>
      <c r="B446">
        <v>12</v>
      </c>
      <c r="C446" s="1" t="s">
        <v>83</v>
      </c>
      <c r="D446" s="1" t="s">
        <v>617</v>
      </c>
      <c r="E446">
        <v>22</v>
      </c>
      <c r="F446">
        <v>36</v>
      </c>
      <c r="G446">
        <v>1</v>
      </c>
      <c r="H446">
        <v>33</v>
      </c>
      <c r="I446" s="1" t="s">
        <v>609</v>
      </c>
      <c r="J446">
        <f>cocina[[#This Row],[Precio Unitario]]*cocina[[#This Row],[Cantidad Ordenada]]-cocina[[#This Row],[Costo Unitario]]*cocina[[#This Row],[Cantidad Ordenada]]</f>
        <v>14</v>
      </c>
      <c r="K446">
        <f>cocina[[#This Row],[Precio Unitario]]*cocina[[#This Row],[Cantidad Ordenada]]</f>
        <v>36</v>
      </c>
      <c r="L446" s="5">
        <f>(SUMIF(A:A,cocina[[#This Row],[Número de Orden]],J:J))/SUMIF(A:A,cocina[[#This Row],[Número de Orden]],K:K)</f>
        <v>0.40329218106995884</v>
      </c>
      <c r="M446" s="1">
        <f>cocina[[#This Row],[Ganancia bruta]]-cocina[[#This Row],[Ganancia neta]]</f>
        <v>22</v>
      </c>
    </row>
    <row r="447" spans="1:13" x14ac:dyDescent="0.25">
      <c r="A447">
        <v>170</v>
      </c>
      <c r="B447">
        <v>12</v>
      </c>
      <c r="C447" s="1" t="s">
        <v>78</v>
      </c>
      <c r="D447" s="1" t="s">
        <v>613</v>
      </c>
      <c r="E447">
        <v>18</v>
      </c>
      <c r="F447">
        <v>30</v>
      </c>
      <c r="G447">
        <v>2</v>
      </c>
      <c r="H447">
        <v>8</v>
      </c>
      <c r="I447" s="1" t="s">
        <v>609</v>
      </c>
      <c r="J447">
        <f>cocina[[#This Row],[Precio Unitario]]*cocina[[#This Row],[Cantidad Ordenada]]-cocina[[#This Row],[Costo Unitario]]*cocina[[#This Row],[Cantidad Ordenada]]</f>
        <v>24</v>
      </c>
      <c r="K447">
        <f>cocina[[#This Row],[Precio Unitario]]*cocina[[#This Row],[Cantidad Ordenada]]</f>
        <v>60</v>
      </c>
      <c r="L447" s="5">
        <f>(SUMIF(A:A,cocina[[#This Row],[Número de Orden]],J:J))/SUMIF(A:A,cocina[[#This Row],[Número de Orden]],K:K)</f>
        <v>0.40329218106995884</v>
      </c>
      <c r="M447" s="1">
        <f>cocina[[#This Row],[Ganancia bruta]]-cocina[[#This Row],[Ganancia neta]]</f>
        <v>36</v>
      </c>
    </row>
    <row r="448" spans="1:13" x14ac:dyDescent="0.25">
      <c r="A448">
        <v>171</v>
      </c>
      <c r="B448">
        <v>16</v>
      </c>
      <c r="C448" s="1" t="s">
        <v>165</v>
      </c>
      <c r="D448" s="1" t="s">
        <v>630</v>
      </c>
      <c r="E448">
        <v>15</v>
      </c>
      <c r="F448">
        <v>26</v>
      </c>
      <c r="G448">
        <v>2</v>
      </c>
      <c r="H448">
        <v>29</v>
      </c>
      <c r="I448" s="1" t="s">
        <v>608</v>
      </c>
      <c r="J448">
        <f>cocina[[#This Row],[Precio Unitario]]*cocina[[#This Row],[Cantidad Ordenada]]-cocina[[#This Row],[Costo Unitario]]*cocina[[#This Row],[Cantidad Ordenada]]</f>
        <v>22</v>
      </c>
      <c r="K448">
        <f>cocina[[#This Row],[Precio Unitario]]*cocina[[#This Row],[Cantidad Ordenada]]</f>
        <v>52</v>
      </c>
      <c r="L448" s="5">
        <f>(SUMIF(A:A,cocina[[#This Row],[Número de Orden]],J:J))/SUMIF(A:A,cocina[[#This Row],[Número de Orden]],K:K)</f>
        <v>0.41726618705035973</v>
      </c>
      <c r="M448" s="1">
        <f>cocina[[#This Row],[Ganancia bruta]]-cocina[[#This Row],[Ganancia neta]]</f>
        <v>30</v>
      </c>
    </row>
    <row r="449" spans="1:13" x14ac:dyDescent="0.25">
      <c r="A449">
        <v>171</v>
      </c>
      <c r="B449">
        <v>16</v>
      </c>
      <c r="C449" s="1" t="s">
        <v>48</v>
      </c>
      <c r="D449" s="1" t="s">
        <v>618</v>
      </c>
      <c r="E449">
        <v>17</v>
      </c>
      <c r="F449">
        <v>29</v>
      </c>
      <c r="G449">
        <v>3</v>
      </c>
      <c r="H449">
        <v>22</v>
      </c>
      <c r="I449" s="1" t="s">
        <v>609</v>
      </c>
      <c r="J449">
        <f>cocina[[#This Row],[Precio Unitario]]*cocina[[#This Row],[Cantidad Ordenada]]-cocina[[#This Row],[Costo Unitario]]*cocina[[#This Row],[Cantidad Ordenada]]</f>
        <v>36</v>
      </c>
      <c r="K449">
        <f>cocina[[#This Row],[Precio Unitario]]*cocina[[#This Row],[Cantidad Ordenada]]</f>
        <v>87</v>
      </c>
      <c r="L449" s="5">
        <f>(SUMIF(A:A,cocina[[#This Row],[Número de Orden]],J:J))/SUMIF(A:A,cocina[[#This Row],[Número de Orden]],K:K)</f>
        <v>0.41726618705035973</v>
      </c>
      <c r="M449" s="1">
        <f>cocina[[#This Row],[Ganancia bruta]]-cocina[[#This Row],[Ganancia neta]]</f>
        <v>51</v>
      </c>
    </row>
    <row r="450" spans="1:13" x14ac:dyDescent="0.25">
      <c r="A450">
        <v>172</v>
      </c>
      <c r="B450">
        <v>12</v>
      </c>
      <c r="C450" s="1" t="s">
        <v>65</v>
      </c>
      <c r="D450" s="1" t="s">
        <v>625</v>
      </c>
      <c r="E450">
        <v>20</v>
      </c>
      <c r="F450">
        <v>34</v>
      </c>
      <c r="G450">
        <v>2</v>
      </c>
      <c r="H450">
        <v>27</v>
      </c>
      <c r="I450" s="1" t="s">
        <v>609</v>
      </c>
      <c r="J450">
        <f>cocina[[#This Row],[Precio Unitario]]*cocina[[#This Row],[Cantidad Ordenada]]-cocina[[#This Row],[Costo Unitario]]*cocina[[#This Row],[Cantidad Ordenada]]</f>
        <v>28</v>
      </c>
      <c r="K450">
        <f>cocina[[#This Row],[Precio Unitario]]*cocina[[#This Row],[Cantidad Ordenada]]</f>
        <v>68</v>
      </c>
      <c r="L450" s="5">
        <f>(SUMIF(A:A,cocina[[#This Row],[Número de Orden]],J:J))/SUMIF(A:A,cocina[[#This Row],[Número de Orden]],K:K)</f>
        <v>0.41176470588235292</v>
      </c>
      <c r="M450" s="1">
        <f>cocina[[#This Row],[Ganancia bruta]]-cocina[[#This Row],[Ganancia neta]]</f>
        <v>40</v>
      </c>
    </row>
    <row r="451" spans="1:13" x14ac:dyDescent="0.25">
      <c r="A451">
        <v>173</v>
      </c>
      <c r="B451">
        <v>11</v>
      </c>
      <c r="C451" s="1" t="s">
        <v>116</v>
      </c>
      <c r="D451" s="1" t="s">
        <v>615</v>
      </c>
      <c r="E451">
        <v>16</v>
      </c>
      <c r="F451">
        <v>27</v>
      </c>
      <c r="G451">
        <v>3</v>
      </c>
      <c r="H451">
        <v>15</v>
      </c>
      <c r="I451" s="1" t="s">
        <v>609</v>
      </c>
      <c r="J451">
        <f>cocina[[#This Row],[Precio Unitario]]*cocina[[#This Row],[Cantidad Ordenada]]-cocina[[#This Row],[Costo Unitario]]*cocina[[#This Row],[Cantidad Ordenada]]</f>
        <v>33</v>
      </c>
      <c r="K451">
        <f>cocina[[#This Row],[Precio Unitario]]*cocina[[#This Row],[Cantidad Ordenada]]</f>
        <v>81</v>
      </c>
      <c r="L451" s="5">
        <f>(SUMIF(A:A,cocina[[#This Row],[Número de Orden]],J:J))/SUMIF(A:A,cocina[[#This Row],[Número de Orden]],K:K)</f>
        <v>0.40677966101694918</v>
      </c>
      <c r="M451" s="1">
        <f>cocina[[#This Row],[Ganancia bruta]]-cocina[[#This Row],[Ganancia neta]]</f>
        <v>48</v>
      </c>
    </row>
    <row r="452" spans="1:13" x14ac:dyDescent="0.25">
      <c r="A452">
        <v>173</v>
      </c>
      <c r="B452">
        <v>11</v>
      </c>
      <c r="C452" s="1" t="s">
        <v>257</v>
      </c>
      <c r="D452" s="1" t="s">
        <v>623</v>
      </c>
      <c r="E452">
        <v>19</v>
      </c>
      <c r="F452">
        <v>32</v>
      </c>
      <c r="G452">
        <v>3</v>
      </c>
      <c r="H452">
        <v>52</v>
      </c>
      <c r="I452" s="1" t="s">
        <v>609</v>
      </c>
      <c r="J452">
        <f>cocina[[#This Row],[Precio Unitario]]*cocina[[#This Row],[Cantidad Ordenada]]-cocina[[#This Row],[Costo Unitario]]*cocina[[#This Row],[Cantidad Ordenada]]</f>
        <v>39</v>
      </c>
      <c r="K452">
        <f>cocina[[#This Row],[Precio Unitario]]*cocina[[#This Row],[Cantidad Ordenada]]</f>
        <v>96</v>
      </c>
      <c r="L452" s="5">
        <f>(SUMIF(A:A,cocina[[#This Row],[Número de Orden]],J:J))/SUMIF(A:A,cocina[[#This Row],[Número de Orden]],K:K)</f>
        <v>0.40677966101694918</v>
      </c>
      <c r="M452" s="1">
        <f>cocina[[#This Row],[Ganancia bruta]]-cocina[[#This Row],[Ganancia neta]]</f>
        <v>57</v>
      </c>
    </row>
    <row r="453" spans="1:13" x14ac:dyDescent="0.25">
      <c r="A453">
        <v>174</v>
      </c>
      <c r="B453">
        <v>10</v>
      </c>
      <c r="C453" s="1" t="s">
        <v>78</v>
      </c>
      <c r="D453" s="1" t="s">
        <v>613</v>
      </c>
      <c r="E453">
        <v>18</v>
      </c>
      <c r="F453">
        <v>30</v>
      </c>
      <c r="G453">
        <v>2</v>
      </c>
      <c r="H453">
        <v>12</v>
      </c>
      <c r="I453" s="1" t="s">
        <v>609</v>
      </c>
      <c r="J453">
        <f>cocina[[#This Row],[Precio Unitario]]*cocina[[#This Row],[Cantidad Ordenada]]-cocina[[#This Row],[Costo Unitario]]*cocina[[#This Row],[Cantidad Ordenada]]</f>
        <v>24</v>
      </c>
      <c r="K453">
        <f>cocina[[#This Row],[Precio Unitario]]*cocina[[#This Row],[Cantidad Ordenada]]</f>
        <v>60</v>
      </c>
      <c r="L453" s="5">
        <f>(SUMIF(A:A,cocina[[#This Row],[Número de Orden]],J:J))/SUMIF(A:A,cocina[[#This Row],[Número de Orden]],K:K)</f>
        <v>0.4</v>
      </c>
      <c r="M453" s="1">
        <f>cocina[[#This Row],[Ganancia bruta]]-cocina[[#This Row],[Ganancia neta]]</f>
        <v>36</v>
      </c>
    </row>
    <row r="454" spans="1:13" x14ac:dyDescent="0.25">
      <c r="A454">
        <v>175</v>
      </c>
      <c r="B454">
        <v>14</v>
      </c>
      <c r="C454" s="1" t="s">
        <v>257</v>
      </c>
      <c r="D454" s="1" t="s">
        <v>623</v>
      </c>
      <c r="E454">
        <v>19</v>
      </c>
      <c r="F454">
        <v>32</v>
      </c>
      <c r="G454">
        <v>3</v>
      </c>
      <c r="H454">
        <v>9</v>
      </c>
      <c r="I454" s="1" t="s">
        <v>609</v>
      </c>
      <c r="J454">
        <f>cocina[[#This Row],[Precio Unitario]]*cocina[[#This Row],[Cantidad Ordenada]]-cocina[[#This Row],[Costo Unitario]]*cocina[[#This Row],[Cantidad Ordenada]]</f>
        <v>39</v>
      </c>
      <c r="K454">
        <f>cocina[[#This Row],[Precio Unitario]]*cocina[[#This Row],[Cantidad Ordenada]]</f>
        <v>96</v>
      </c>
      <c r="L454" s="5">
        <f>(SUMIF(A:A,cocina[[#This Row],[Número de Orden]],J:J))/SUMIF(A:A,cocina[[#This Row],[Número de Orden]],K:K)</f>
        <v>0.40972222222222221</v>
      </c>
      <c r="M454" s="1">
        <f>cocina[[#This Row],[Ganancia bruta]]-cocina[[#This Row],[Ganancia neta]]</f>
        <v>57</v>
      </c>
    </row>
    <row r="455" spans="1:13" x14ac:dyDescent="0.25">
      <c r="A455">
        <v>175</v>
      </c>
      <c r="B455">
        <v>14</v>
      </c>
      <c r="C455" s="1" t="s">
        <v>168</v>
      </c>
      <c r="D455" s="1" t="s">
        <v>612</v>
      </c>
      <c r="E455">
        <v>14</v>
      </c>
      <c r="F455">
        <v>24</v>
      </c>
      <c r="G455">
        <v>2</v>
      </c>
      <c r="H455">
        <v>38</v>
      </c>
      <c r="I455" s="1" t="s">
        <v>608</v>
      </c>
      <c r="J455">
        <f>cocina[[#This Row],[Precio Unitario]]*cocina[[#This Row],[Cantidad Ordenada]]-cocina[[#This Row],[Costo Unitario]]*cocina[[#This Row],[Cantidad Ordenada]]</f>
        <v>20</v>
      </c>
      <c r="K455">
        <f>cocina[[#This Row],[Precio Unitario]]*cocina[[#This Row],[Cantidad Ordenada]]</f>
        <v>48</v>
      </c>
      <c r="L455" s="5">
        <f>(SUMIF(A:A,cocina[[#This Row],[Número de Orden]],J:J))/SUMIF(A:A,cocina[[#This Row],[Número de Orden]],K:K)</f>
        <v>0.40972222222222221</v>
      </c>
      <c r="M455" s="1">
        <f>cocina[[#This Row],[Ganancia bruta]]-cocina[[#This Row],[Ganancia neta]]</f>
        <v>28</v>
      </c>
    </row>
    <row r="456" spans="1:13" x14ac:dyDescent="0.25">
      <c r="A456">
        <v>176</v>
      </c>
      <c r="B456">
        <v>20</v>
      </c>
      <c r="C456" s="1" t="s">
        <v>80</v>
      </c>
      <c r="D456" s="1" t="s">
        <v>628</v>
      </c>
      <c r="E456">
        <v>13</v>
      </c>
      <c r="F456">
        <v>21</v>
      </c>
      <c r="G456">
        <v>3</v>
      </c>
      <c r="H456">
        <v>48</v>
      </c>
      <c r="I456" s="1" t="s">
        <v>609</v>
      </c>
      <c r="J456">
        <f>cocina[[#This Row],[Precio Unitario]]*cocina[[#This Row],[Cantidad Ordenada]]-cocina[[#This Row],[Costo Unitario]]*cocina[[#This Row],[Cantidad Ordenada]]</f>
        <v>24</v>
      </c>
      <c r="K456">
        <f>cocina[[#This Row],[Precio Unitario]]*cocina[[#This Row],[Cantidad Ordenada]]</f>
        <v>63</v>
      </c>
      <c r="L456" s="5">
        <f>(SUMIF(A:A,cocina[[#This Row],[Número de Orden]],J:J))/SUMIF(A:A,cocina[[#This Row],[Número de Orden]],K:K)</f>
        <v>0.38095238095238093</v>
      </c>
      <c r="M456" s="1">
        <f>cocina[[#This Row],[Ganancia bruta]]-cocina[[#This Row],[Ganancia neta]]</f>
        <v>39</v>
      </c>
    </row>
    <row r="457" spans="1:13" x14ac:dyDescent="0.25">
      <c r="A457">
        <v>177</v>
      </c>
      <c r="B457">
        <v>4</v>
      </c>
      <c r="C457" s="1" t="s">
        <v>168</v>
      </c>
      <c r="D457" s="1" t="s">
        <v>612</v>
      </c>
      <c r="E457">
        <v>14</v>
      </c>
      <c r="F457">
        <v>24</v>
      </c>
      <c r="G457">
        <v>2</v>
      </c>
      <c r="H457">
        <v>10</v>
      </c>
      <c r="I457" s="1" t="s">
        <v>609</v>
      </c>
      <c r="J457">
        <f>cocina[[#This Row],[Precio Unitario]]*cocina[[#This Row],[Cantidad Ordenada]]-cocina[[#This Row],[Costo Unitario]]*cocina[[#This Row],[Cantidad Ordenada]]</f>
        <v>20</v>
      </c>
      <c r="K457">
        <f>cocina[[#This Row],[Precio Unitario]]*cocina[[#This Row],[Cantidad Ordenada]]</f>
        <v>48</v>
      </c>
      <c r="L457" s="5">
        <f>(SUMIF(A:A,cocina[[#This Row],[Número de Orden]],J:J))/SUMIF(A:A,cocina[[#This Row],[Número de Orden]],K:K)</f>
        <v>0.41040462427745666</v>
      </c>
      <c r="M457" s="1">
        <f>cocina[[#This Row],[Ganancia bruta]]-cocina[[#This Row],[Ganancia neta]]</f>
        <v>28</v>
      </c>
    </row>
    <row r="458" spans="1:13" x14ac:dyDescent="0.25">
      <c r="A458">
        <v>177</v>
      </c>
      <c r="B458">
        <v>4</v>
      </c>
      <c r="C458" s="1" t="s">
        <v>165</v>
      </c>
      <c r="D458" s="1" t="s">
        <v>630</v>
      </c>
      <c r="E458">
        <v>15</v>
      </c>
      <c r="F458">
        <v>26</v>
      </c>
      <c r="G458">
        <v>1</v>
      </c>
      <c r="H458">
        <v>40</v>
      </c>
      <c r="I458" s="1" t="s">
        <v>608</v>
      </c>
      <c r="J458">
        <f>cocina[[#This Row],[Precio Unitario]]*cocina[[#This Row],[Cantidad Ordenada]]-cocina[[#This Row],[Costo Unitario]]*cocina[[#This Row],[Cantidad Ordenada]]</f>
        <v>11</v>
      </c>
      <c r="K458">
        <f>cocina[[#This Row],[Precio Unitario]]*cocina[[#This Row],[Cantidad Ordenada]]</f>
        <v>26</v>
      </c>
      <c r="L458" s="5">
        <f>(SUMIF(A:A,cocina[[#This Row],[Número de Orden]],J:J))/SUMIF(A:A,cocina[[#This Row],[Número de Orden]],K:K)</f>
        <v>0.41040462427745666</v>
      </c>
      <c r="M458" s="1">
        <f>cocina[[#This Row],[Ganancia bruta]]-cocina[[#This Row],[Ganancia neta]]</f>
        <v>15</v>
      </c>
    </row>
    <row r="459" spans="1:13" x14ac:dyDescent="0.25">
      <c r="A459">
        <v>177</v>
      </c>
      <c r="B459">
        <v>4</v>
      </c>
      <c r="C459" s="1" t="s">
        <v>80</v>
      </c>
      <c r="D459" s="1" t="s">
        <v>628</v>
      </c>
      <c r="E459">
        <v>13</v>
      </c>
      <c r="F459">
        <v>21</v>
      </c>
      <c r="G459">
        <v>2</v>
      </c>
      <c r="H459">
        <v>45</v>
      </c>
      <c r="I459" s="1" t="s">
        <v>609</v>
      </c>
      <c r="J459">
        <f>cocina[[#This Row],[Precio Unitario]]*cocina[[#This Row],[Cantidad Ordenada]]-cocina[[#This Row],[Costo Unitario]]*cocina[[#This Row],[Cantidad Ordenada]]</f>
        <v>16</v>
      </c>
      <c r="K459">
        <f>cocina[[#This Row],[Precio Unitario]]*cocina[[#This Row],[Cantidad Ordenada]]</f>
        <v>42</v>
      </c>
      <c r="L459" s="5">
        <f>(SUMIF(A:A,cocina[[#This Row],[Número de Orden]],J:J))/SUMIF(A:A,cocina[[#This Row],[Número de Orden]],K:K)</f>
        <v>0.41040462427745666</v>
      </c>
      <c r="M459" s="1">
        <f>cocina[[#This Row],[Ganancia bruta]]-cocina[[#This Row],[Ganancia neta]]</f>
        <v>26</v>
      </c>
    </row>
    <row r="460" spans="1:13" x14ac:dyDescent="0.25">
      <c r="A460">
        <v>177</v>
      </c>
      <c r="B460">
        <v>4</v>
      </c>
      <c r="C460" s="1" t="s">
        <v>122</v>
      </c>
      <c r="D460" s="1" t="s">
        <v>621</v>
      </c>
      <c r="E460">
        <v>11</v>
      </c>
      <c r="F460">
        <v>19</v>
      </c>
      <c r="G460">
        <v>3</v>
      </c>
      <c r="H460">
        <v>47</v>
      </c>
      <c r="I460" s="1" t="s">
        <v>608</v>
      </c>
      <c r="J460">
        <f>cocina[[#This Row],[Precio Unitario]]*cocina[[#This Row],[Cantidad Ordenada]]-cocina[[#This Row],[Costo Unitario]]*cocina[[#This Row],[Cantidad Ordenada]]</f>
        <v>24</v>
      </c>
      <c r="K460">
        <f>cocina[[#This Row],[Precio Unitario]]*cocina[[#This Row],[Cantidad Ordenada]]</f>
        <v>57</v>
      </c>
      <c r="L460" s="5">
        <f>(SUMIF(A:A,cocina[[#This Row],[Número de Orden]],J:J))/SUMIF(A:A,cocina[[#This Row],[Número de Orden]],K:K)</f>
        <v>0.41040462427745666</v>
      </c>
      <c r="M460" s="1">
        <f>cocina[[#This Row],[Ganancia bruta]]-cocina[[#This Row],[Ganancia neta]]</f>
        <v>33</v>
      </c>
    </row>
    <row r="461" spans="1:13" x14ac:dyDescent="0.25">
      <c r="A461">
        <v>178</v>
      </c>
      <c r="B461">
        <v>11</v>
      </c>
      <c r="C461" s="1" t="s">
        <v>78</v>
      </c>
      <c r="D461" s="1" t="s">
        <v>613</v>
      </c>
      <c r="E461">
        <v>18</v>
      </c>
      <c r="F461">
        <v>30</v>
      </c>
      <c r="G461">
        <v>1</v>
      </c>
      <c r="H461">
        <v>55</v>
      </c>
      <c r="I461" s="1" t="s">
        <v>609</v>
      </c>
      <c r="J461">
        <f>cocina[[#This Row],[Precio Unitario]]*cocina[[#This Row],[Cantidad Ordenada]]-cocina[[#This Row],[Costo Unitario]]*cocina[[#This Row],[Cantidad Ordenada]]</f>
        <v>12</v>
      </c>
      <c r="K461">
        <f>cocina[[#This Row],[Precio Unitario]]*cocina[[#This Row],[Cantidad Ordenada]]</f>
        <v>30</v>
      </c>
      <c r="L461" s="5">
        <f>(SUMIF(A:A,cocina[[#This Row],[Número de Orden]],J:J))/SUMIF(A:A,cocina[[#This Row],[Número de Orden]],K:K)</f>
        <v>0.39903846153846156</v>
      </c>
      <c r="M461" s="1">
        <f>cocina[[#This Row],[Ganancia bruta]]-cocina[[#This Row],[Ganancia neta]]</f>
        <v>18</v>
      </c>
    </row>
    <row r="462" spans="1:13" x14ac:dyDescent="0.25">
      <c r="A462">
        <v>178</v>
      </c>
      <c r="B462">
        <v>11</v>
      </c>
      <c r="C462" s="1" t="s">
        <v>36</v>
      </c>
      <c r="D462" s="1" t="s">
        <v>622</v>
      </c>
      <c r="E462">
        <v>21</v>
      </c>
      <c r="F462">
        <v>35</v>
      </c>
      <c r="G462">
        <v>1</v>
      </c>
      <c r="H462">
        <v>16</v>
      </c>
      <c r="I462" s="1" t="s">
        <v>609</v>
      </c>
      <c r="J462">
        <f>cocina[[#This Row],[Precio Unitario]]*cocina[[#This Row],[Cantidad Ordenada]]-cocina[[#This Row],[Costo Unitario]]*cocina[[#This Row],[Cantidad Ordenada]]</f>
        <v>14</v>
      </c>
      <c r="K462">
        <f>cocina[[#This Row],[Precio Unitario]]*cocina[[#This Row],[Cantidad Ordenada]]</f>
        <v>35</v>
      </c>
      <c r="L462" s="5">
        <f>(SUMIF(A:A,cocina[[#This Row],[Número de Orden]],J:J))/SUMIF(A:A,cocina[[#This Row],[Número de Orden]],K:K)</f>
        <v>0.39903846153846156</v>
      </c>
      <c r="M462" s="1">
        <f>cocina[[#This Row],[Ganancia bruta]]-cocina[[#This Row],[Ganancia neta]]</f>
        <v>21</v>
      </c>
    </row>
    <row r="463" spans="1:13" x14ac:dyDescent="0.25">
      <c r="A463">
        <v>178</v>
      </c>
      <c r="B463">
        <v>11</v>
      </c>
      <c r="C463" s="1" t="s">
        <v>213</v>
      </c>
      <c r="D463" s="1" t="s">
        <v>624</v>
      </c>
      <c r="E463">
        <v>13</v>
      </c>
      <c r="F463">
        <v>22</v>
      </c>
      <c r="G463">
        <v>2</v>
      </c>
      <c r="H463">
        <v>20</v>
      </c>
      <c r="I463" s="1" t="s">
        <v>608</v>
      </c>
      <c r="J463">
        <f>cocina[[#This Row],[Precio Unitario]]*cocina[[#This Row],[Cantidad Ordenada]]-cocina[[#This Row],[Costo Unitario]]*cocina[[#This Row],[Cantidad Ordenada]]</f>
        <v>18</v>
      </c>
      <c r="K463">
        <f>cocina[[#This Row],[Precio Unitario]]*cocina[[#This Row],[Cantidad Ordenada]]</f>
        <v>44</v>
      </c>
      <c r="L463" s="5">
        <f>(SUMIF(A:A,cocina[[#This Row],[Número de Orden]],J:J))/SUMIF(A:A,cocina[[#This Row],[Número de Orden]],K:K)</f>
        <v>0.39903846153846156</v>
      </c>
      <c r="M463" s="1">
        <f>cocina[[#This Row],[Ganancia bruta]]-cocina[[#This Row],[Ganancia neta]]</f>
        <v>26</v>
      </c>
    </row>
    <row r="464" spans="1:13" x14ac:dyDescent="0.25">
      <c r="A464">
        <v>178</v>
      </c>
      <c r="B464">
        <v>11</v>
      </c>
      <c r="C464" s="1" t="s">
        <v>271</v>
      </c>
      <c r="D464" s="1" t="s">
        <v>619</v>
      </c>
      <c r="E464">
        <v>20</v>
      </c>
      <c r="F464">
        <v>33</v>
      </c>
      <c r="G464">
        <v>3</v>
      </c>
      <c r="H464">
        <v>55</v>
      </c>
      <c r="I464" s="1" t="s">
        <v>608</v>
      </c>
      <c r="J464">
        <f>cocina[[#This Row],[Precio Unitario]]*cocina[[#This Row],[Cantidad Ordenada]]-cocina[[#This Row],[Costo Unitario]]*cocina[[#This Row],[Cantidad Ordenada]]</f>
        <v>39</v>
      </c>
      <c r="K464">
        <f>cocina[[#This Row],[Precio Unitario]]*cocina[[#This Row],[Cantidad Ordenada]]</f>
        <v>99</v>
      </c>
      <c r="L464" s="5">
        <f>(SUMIF(A:A,cocina[[#This Row],[Número de Orden]],J:J))/SUMIF(A:A,cocina[[#This Row],[Número de Orden]],K:K)</f>
        <v>0.39903846153846156</v>
      </c>
      <c r="M464" s="1">
        <f>cocina[[#This Row],[Ganancia bruta]]-cocina[[#This Row],[Ganancia neta]]</f>
        <v>60</v>
      </c>
    </row>
    <row r="465" spans="1:13" x14ac:dyDescent="0.25">
      <c r="A465">
        <v>179</v>
      </c>
      <c r="B465">
        <v>12</v>
      </c>
      <c r="C465" s="1" t="s">
        <v>126</v>
      </c>
      <c r="D465" s="1" t="s">
        <v>614</v>
      </c>
      <c r="E465">
        <v>19</v>
      </c>
      <c r="F465">
        <v>31</v>
      </c>
      <c r="G465">
        <v>2</v>
      </c>
      <c r="H465">
        <v>26</v>
      </c>
      <c r="I465" s="1" t="s">
        <v>608</v>
      </c>
      <c r="J465">
        <f>cocina[[#This Row],[Precio Unitario]]*cocina[[#This Row],[Cantidad Ordenada]]-cocina[[#This Row],[Costo Unitario]]*cocina[[#This Row],[Cantidad Ordenada]]</f>
        <v>24</v>
      </c>
      <c r="K465">
        <f>cocina[[#This Row],[Precio Unitario]]*cocina[[#This Row],[Cantidad Ordenada]]</f>
        <v>62</v>
      </c>
      <c r="L465" s="5">
        <f>(SUMIF(A:A,cocina[[#This Row],[Número de Orden]],J:J))/SUMIF(A:A,cocina[[#This Row],[Número de Orden]],K:K)</f>
        <v>0.38709677419354838</v>
      </c>
      <c r="M465" s="1">
        <f>cocina[[#This Row],[Ganancia bruta]]-cocina[[#This Row],[Ganancia neta]]</f>
        <v>38</v>
      </c>
    </row>
    <row r="466" spans="1:13" x14ac:dyDescent="0.25">
      <c r="A466">
        <v>180</v>
      </c>
      <c r="B466">
        <v>10</v>
      </c>
      <c r="C466" s="1" t="s">
        <v>48</v>
      </c>
      <c r="D466" s="1" t="s">
        <v>618</v>
      </c>
      <c r="E466">
        <v>17</v>
      </c>
      <c r="F466">
        <v>29</v>
      </c>
      <c r="G466">
        <v>1</v>
      </c>
      <c r="H466">
        <v>35</v>
      </c>
      <c r="I466" s="1" t="s">
        <v>609</v>
      </c>
      <c r="J466">
        <f>cocina[[#This Row],[Precio Unitario]]*cocina[[#This Row],[Cantidad Ordenada]]-cocina[[#This Row],[Costo Unitario]]*cocina[[#This Row],[Cantidad Ordenada]]</f>
        <v>12</v>
      </c>
      <c r="K466">
        <f>cocina[[#This Row],[Precio Unitario]]*cocina[[#This Row],[Cantidad Ordenada]]</f>
        <v>29</v>
      </c>
      <c r="L466" s="5">
        <f>(SUMIF(A:A,cocina[[#This Row],[Número de Orden]],J:J))/SUMIF(A:A,cocina[[#This Row],[Número de Orden]],K:K)</f>
        <v>0.40361445783132532</v>
      </c>
      <c r="M466" s="1">
        <f>cocina[[#This Row],[Ganancia bruta]]-cocina[[#This Row],[Ganancia neta]]</f>
        <v>17</v>
      </c>
    </row>
    <row r="467" spans="1:13" x14ac:dyDescent="0.25">
      <c r="A467">
        <v>180</v>
      </c>
      <c r="B467">
        <v>10</v>
      </c>
      <c r="C467" s="1" t="s">
        <v>78</v>
      </c>
      <c r="D467" s="1" t="s">
        <v>613</v>
      </c>
      <c r="E467">
        <v>18</v>
      </c>
      <c r="F467">
        <v>30</v>
      </c>
      <c r="G467">
        <v>3</v>
      </c>
      <c r="H467">
        <v>20</v>
      </c>
      <c r="I467" s="1" t="s">
        <v>609</v>
      </c>
      <c r="J467">
        <f>cocina[[#This Row],[Precio Unitario]]*cocina[[#This Row],[Cantidad Ordenada]]-cocina[[#This Row],[Costo Unitario]]*cocina[[#This Row],[Cantidad Ordenada]]</f>
        <v>36</v>
      </c>
      <c r="K467">
        <f>cocina[[#This Row],[Precio Unitario]]*cocina[[#This Row],[Cantidad Ordenada]]</f>
        <v>90</v>
      </c>
      <c r="L467" s="5">
        <f>(SUMIF(A:A,cocina[[#This Row],[Número de Orden]],J:J))/SUMIF(A:A,cocina[[#This Row],[Número de Orden]],K:K)</f>
        <v>0.40361445783132532</v>
      </c>
      <c r="M467" s="1">
        <f>cocina[[#This Row],[Ganancia bruta]]-cocina[[#This Row],[Ganancia neta]]</f>
        <v>54</v>
      </c>
    </row>
    <row r="468" spans="1:13" x14ac:dyDescent="0.25">
      <c r="A468">
        <v>180</v>
      </c>
      <c r="B468">
        <v>10</v>
      </c>
      <c r="C468" s="1" t="s">
        <v>156</v>
      </c>
      <c r="D468" s="1" t="s">
        <v>626</v>
      </c>
      <c r="E468">
        <v>12</v>
      </c>
      <c r="F468">
        <v>20</v>
      </c>
      <c r="G468">
        <v>1</v>
      </c>
      <c r="H468">
        <v>50</v>
      </c>
      <c r="I468" s="1" t="s">
        <v>608</v>
      </c>
      <c r="J468">
        <f>cocina[[#This Row],[Precio Unitario]]*cocina[[#This Row],[Cantidad Ordenada]]-cocina[[#This Row],[Costo Unitario]]*cocina[[#This Row],[Cantidad Ordenada]]</f>
        <v>8</v>
      </c>
      <c r="K468">
        <f>cocina[[#This Row],[Precio Unitario]]*cocina[[#This Row],[Cantidad Ordenada]]</f>
        <v>20</v>
      </c>
      <c r="L468" s="5">
        <f>(SUMIF(A:A,cocina[[#This Row],[Número de Orden]],J:J))/SUMIF(A:A,cocina[[#This Row],[Número de Orden]],K:K)</f>
        <v>0.40361445783132532</v>
      </c>
      <c r="M468" s="1">
        <f>cocina[[#This Row],[Ganancia bruta]]-cocina[[#This Row],[Ganancia neta]]</f>
        <v>12</v>
      </c>
    </row>
    <row r="469" spans="1:13" x14ac:dyDescent="0.25">
      <c r="A469">
        <v>180</v>
      </c>
      <c r="B469">
        <v>10</v>
      </c>
      <c r="C469" s="1" t="s">
        <v>116</v>
      </c>
      <c r="D469" s="1" t="s">
        <v>615</v>
      </c>
      <c r="E469">
        <v>16</v>
      </c>
      <c r="F469">
        <v>27</v>
      </c>
      <c r="G469">
        <v>1</v>
      </c>
      <c r="H469">
        <v>56</v>
      </c>
      <c r="I469" s="1" t="s">
        <v>608</v>
      </c>
      <c r="J469">
        <f>cocina[[#This Row],[Precio Unitario]]*cocina[[#This Row],[Cantidad Ordenada]]-cocina[[#This Row],[Costo Unitario]]*cocina[[#This Row],[Cantidad Ordenada]]</f>
        <v>11</v>
      </c>
      <c r="K469">
        <f>cocina[[#This Row],[Precio Unitario]]*cocina[[#This Row],[Cantidad Ordenada]]</f>
        <v>27</v>
      </c>
      <c r="L469" s="5">
        <f>(SUMIF(A:A,cocina[[#This Row],[Número de Orden]],J:J))/SUMIF(A:A,cocina[[#This Row],[Número de Orden]],K:K)</f>
        <v>0.40361445783132532</v>
      </c>
      <c r="M469" s="1">
        <f>cocina[[#This Row],[Ganancia bruta]]-cocina[[#This Row],[Ganancia neta]]</f>
        <v>16</v>
      </c>
    </row>
    <row r="470" spans="1:13" x14ac:dyDescent="0.25">
      <c r="A470">
        <v>181</v>
      </c>
      <c r="B470">
        <v>15</v>
      </c>
      <c r="C470" s="1" t="s">
        <v>116</v>
      </c>
      <c r="D470" s="1" t="s">
        <v>615</v>
      </c>
      <c r="E470">
        <v>16</v>
      </c>
      <c r="F470">
        <v>27</v>
      </c>
      <c r="G470">
        <v>1</v>
      </c>
      <c r="H470">
        <v>55</v>
      </c>
      <c r="I470" s="1" t="s">
        <v>609</v>
      </c>
      <c r="J470">
        <f>cocina[[#This Row],[Precio Unitario]]*cocina[[#This Row],[Cantidad Ordenada]]-cocina[[#This Row],[Costo Unitario]]*cocina[[#This Row],[Cantidad Ordenada]]</f>
        <v>11</v>
      </c>
      <c r="K470">
        <f>cocina[[#This Row],[Precio Unitario]]*cocina[[#This Row],[Cantidad Ordenada]]</f>
        <v>27</v>
      </c>
      <c r="L470" s="5">
        <f>(SUMIF(A:A,cocina[[#This Row],[Número de Orden]],J:J))/SUMIF(A:A,cocina[[#This Row],[Número de Orden]],K:K)</f>
        <v>0.40740740740740738</v>
      </c>
      <c r="M470" s="1">
        <f>cocina[[#This Row],[Ganancia bruta]]-cocina[[#This Row],[Ganancia neta]]</f>
        <v>16</v>
      </c>
    </row>
    <row r="471" spans="1:13" x14ac:dyDescent="0.25">
      <c r="A471">
        <v>182</v>
      </c>
      <c r="B471">
        <v>18</v>
      </c>
      <c r="C471" s="1" t="s">
        <v>122</v>
      </c>
      <c r="D471" s="1" t="s">
        <v>621</v>
      </c>
      <c r="E471">
        <v>11</v>
      </c>
      <c r="F471">
        <v>19</v>
      </c>
      <c r="G471">
        <v>2</v>
      </c>
      <c r="H471">
        <v>11</v>
      </c>
      <c r="I471" s="1" t="s">
        <v>609</v>
      </c>
      <c r="J471">
        <f>cocina[[#This Row],[Precio Unitario]]*cocina[[#This Row],[Cantidad Ordenada]]-cocina[[#This Row],[Costo Unitario]]*cocina[[#This Row],[Cantidad Ordenada]]</f>
        <v>16</v>
      </c>
      <c r="K471">
        <f>cocina[[#This Row],[Precio Unitario]]*cocina[[#This Row],[Cantidad Ordenada]]</f>
        <v>38</v>
      </c>
      <c r="L471" s="5">
        <f>(SUMIF(A:A,cocina[[#This Row],[Número de Orden]],J:J))/SUMIF(A:A,cocina[[#This Row],[Número de Orden]],K:K)</f>
        <v>0.42105263157894735</v>
      </c>
      <c r="M471" s="1">
        <f>cocina[[#This Row],[Ganancia bruta]]-cocina[[#This Row],[Ganancia neta]]</f>
        <v>22</v>
      </c>
    </row>
    <row r="472" spans="1:13" x14ac:dyDescent="0.25">
      <c r="A472">
        <v>183</v>
      </c>
      <c r="B472">
        <v>18</v>
      </c>
      <c r="C472" s="1" t="s">
        <v>257</v>
      </c>
      <c r="D472" s="1" t="s">
        <v>623</v>
      </c>
      <c r="E472">
        <v>19</v>
      </c>
      <c r="F472">
        <v>32</v>
      </c>
      <c r="G472">
        <v>2</v>
      </c>
      <c r="H472">
        <v>52</v>
      </c>
      <c r="I472" s="1" t="s">
        <v>608</v>
      </c>
      <c r="J472">
        <f>cocina[[#This Row],[Precio Unitario]]*cocina[[#This Row],[Cantidad Ordenada]]-cocina[[#This Row],[Costo Unitario]]*cocina[[#This Row],[Cantidad Ordenada]]</f>
        <v>26</v>
      </c>
      <c r="K472">
        <f>cocina[[#This Row],[Precio Unitario]]*cocina[[#This Row],[Cantidad Ordenada]]</f>
        <v>64</v>
      </c>
      <c r="L472" s="5">
        <f>(SUMIF(A:A,cocina[[#This Row],[Número de Orden]],J:J))/SUMIF(A:A,cocina[[#This Row],[Número de Orden]],K:K)</f>
        <v>0.40392156862745099</v>
      </c>
      <c r="M472" s="1">
        <f>cocina[[#This Row],[Ganancia bruta]]-cocina[[#This Row],[Ganancia neta]]</f>
        <v>38</v>
      </c>
    </row>
    <row r="473" spans="1:13" x14ac:dyDescent="0.25">
      <c r="A473">
        <v>183</v>
      </c>
      <c r="B473">
        <v>18</v>
      </c>
      <c r="C473" s="1" t="s">
        <v>165</v>
      </c>
      <c r="D473" s="1" t="s">
        <v>630</v>
      </c>
      <c r="E473">
        <v>15</v>
      </c>
      <c r="F473">
        <v>26</v>
      </c>
      <c r="G473">
        <v>1</v>
      </c>
      <c r="H473">
        <v>10</v>
      </c>
      <c r="I473" s="1" t="s">
        <v>608</v>
      </c>
      <c r="J473">
        <f>cocina[[#This Row],[Precio Unitario]]*cocina[[#This Row],[Cantidad Ordenada]]-cocina[[#This Row],[Costo Unitario]]*cocina[[#This Row],[Cantidad Ordenada]]</f>
        <v>11</v>
      </c>
      <c r="K473">
        <f>cocina[[#This Row],[Precio Unitario]]*cocina[[#This Row],[Cantidad Ordenada]]</f>
        <v>26</v>
      </c>
      <c r="L473" s="5">
        <f>(SUMIF(A:A,cocina[[#This Row],[Número de Orden]],J:J))/SUMIF(A:A,cocina[[#This Row],[Número de Orden]],K:K)</f>
        <v>0.40392156862745099</v>
      </c>
      <c r="M473" s="1">
        <f>cocina[[#This Row],[Ganancia bruta]]-cocina[[#This Row],[Ganancia neta]]</f>
        <v>15</v>
      </c>
    </row>
    <row r="474" spans="1:13" x14ac:dyDescent="0.25">
      <c r="A474">
        <v>183</v>
      </c>
      <c r="B474">
        <v>18</v>
      </c>
      <c r="C474" s="1" t="s">
        <v>156</v>
      </c>
      <c r="D474" s="1" t="s">
        <v>626</v>
      </c>
      <c r="E474">
        <v>12</v>
      </c>
      <c r="F474">
        <v>20</v>
      </c>
      <c r="G474">
        <v>3</v>
      </c>
      <c r="H474">
        <v>58</v>
      </c>
      <c r="I474" s="1" t="s">
        <v>608</v>
      </c>
      <c r="J474">
        <f>cocina[[#This Row],[Precio Unitario]]*cocina[[#This Row],[Cantidad Ordenada]]-cocina[[#This Row],[Costo Unitario]]*cocina[[#This Row],[Cantidad Ordenada]]</f>
        <v>24</v>
      </c>
      <c r="K474">
        <f>cocina[[#This Row],[Precio Unitario]]*cocina[[#This Row],[Cantidad Ordenada]]</f>
        <v>60</v>
      </c>
      <c r="L474" s="5">
        <f>(SUMIF(A:A,cocina[[#This Row],[Número de Orden]],J:J))/SUMIF(A:A,cocina[[#This Row],[Número de Orden]],K:K)</f>
        <v>0.40392156862745099</v>
      </c>
      <c r="M474" s="1">
        <f>cocina[[#This Row],[Ganancia bruta]]-cocina[[#This Row],[Ganancia neta]]</f>
        <v>36</v>
      </c>
    </row>
    <row r="475" spans="1:13" x14ac:dyDescent="0.25">
      <c r="A475">
        <v>183</v>
      </c>
      <c r="B475">
        <v>18</v>
      </c>
      <c r="C475" s="1" t="s">
        <v>36</v>
      </c>
      <c r="D475" s="1" t="s">
        <v>622</v>
      </c>
      <c r="E475">
        <v>21</v>
      </c>
      <c r="F475">
        <v>35</v>
      </c>
      <c r="G475">
        <v>3</v>
      </c>
      <c r="H475">
        <v>46</v>
      </c>
      <c r="I475" s="1" t="s">
        <v>608</v>
      </c>
      <c r="J475">
        <f>cocina[[#This Row],[Precio Unitario]]*cocina[[#This Row],[Cantidad Ordenada]]-cocina[[#This Row],[Costo Unitario]]*cocina[[#This Row],[Cantidad Ordenada]]</f>
        <v>42</v>
      </c>
      <c r="K475">
        <f>cocina[[#This Row],[Precio Unitario]]*cocina[[#This Row],[Cantidad Ordenada]]</f>
        <v>105</v>
      </c>
      <c r="L475" s="5">
        <f>(SUMIF(A:A,cocina[[#This Row],[Número de Orden]],J:J))/SUMIF(A:A,cocina[[#This Row],[Número de Orden]],K:K)</f>
        <v>0.40392156862745099</v>
      </c>
      <c r="M475" s="1">
        <f>cocina[[#This Row],[Ganancia bruta]]-cocina[[#This Row],[Ganancia neta]]</f>
        <v>63</v>
      </c>
    </row>
    <row r="476" spans="1:13" x14ac:dyDescent="0.25">
      <c r="A476">
        <v>184</v>
      </c>
      <c r="B476">
        <v>4</v>
      </c>
      <c r="C476" s="1" t="s">
        <v>52</v>
      </c>
      <c r="D476" s="1" t="s">
        <v>620</v>
      </c>
      <c r="E476">
        <v>16</v>
      </c>
      <c r="F476">
        <v>28</v>
      </c>
      <c r="G476">
        <v>3</v>
      </c>
      <c r="H476">
        <v>6</v>
      </c>
      <c r="I476" s="1" t="s">
        <v>609</v>
      </c>
      <c r="J476">
        <f>cocina[[#This Row],[Precio Unitario]]*cocina[[#This Row],[Cantidad Ordenada]]-cocina[[#This Row],[Costo Unitario]]*cocina[[#This Row],[Cantidad Ordenada]]</f>
        <v>36</v>
      </c>
      <c r="K476">
        <f>cocina[[#This Row],[Precio Unitario]]*cocina[[#This Row],[Cantidad Ordenada]]</f>
        <v>84</v>
      </c>
      <c r="L476" s="5">
        <f>(SUMIF(A:A,cocina[[#This Row],[Número de Orden]],J:J))/SUMIF(A:A,cocina[[#This Row],[Número de Orden]],K:K)</f>
        <v>0.41463414634146339</v>
      </c>
      <c r="M476" s="1">
        <f>cocina[[#This Row],[Ganancia bruta]]-cocina[[#This Row],[Ganancia neta]]</f>
        <v>48</v>
      </c>
    </row>
    <row r="477" spans="1:13" x14ac:dyDescent="0.25">
      <c r="A477">
        <v>184</v>
      </c>
      <c r="B477">
        <v>4</v>
      </c>
      <c r="C477" s="1" t="s">
        <v>116</v>
      </c>
      <c r="D477" s="1" t="s">
        <v>615</v>
      </c>
      <c r="E477">
        <v>16</v>
      </c>
      <c r="F477">
        <v>27</v>
      </c>
      <c r="G477">
        <v>3</v>
      </c>
      <c r="H477">
        <v>10</v>
      </c>
      <c r="I477" s="1" t="s">
        <v>608</v>
      </c>
      <c r="J477">
        <f>cocina[[#This Row],[Precio Unitario]]*cocina[[#This Row],[Cantidad Ordenada]]-cocina[[#This Row],[Costo Unitario]]*cocina[[#This Row],[Cantidad Ordenada]]</f>
        <v>33</v>
      </c>
      <c r="K477">
        <f>cocina[[#This Row],[Precio Unitario]]*cocina[[#This Row],[Cantidad Ordenada]]</f>
        <v>81</v>
      </c>
      <c r="L477" s="5">
        <f>(SUMIF(A:A,cocina[[#This Row],[Número de Orden]],J:J))/SUMIF(A:A,cocina[[#This Row],[Número de Orden]],K:K)</f>
        <v>0.41463414634146339</v>
      </c>
      <c r="M477" s="1">
        <f>cocina[[#This Row],[Ganancia bruta]]-cocina[[#This Row],[Ganancia neta]]</f>
        <v>48</v>
      </c>
    </row>
    <row r="478" spans="1:13" x14ac:dyDescent="0.25">
      <c r="A478">
        <v>184</v>
      </c>
      <c r="B478">
        <v>4</v>
      </c>
      <c r="C478" s="1" t="s">
        <v>156</v>
      </c>
      <c r="D478" s="1" t="s">
        <v>626</v>
      </c>
      <c r="E478">
        <v>12</v>
      </c>
      <c r="F478">
        <v>20</v>
      </c>
      <c r="G478">
        <v>2</v>
      </c>
      <c r="H478">
        <v>13</v>
      </c>
      <c r="I478" s="1" t="s">
        <v>609</v>
      </c>
      <c r="J478">
        <f>cocina[[#This Row],[Precio Unitario]]*cocina[[#This Row],[Cantidad Ordenada]]-cocina[[#This Row],[Costo Unitario]]*cocina[[#This Row],[Cantidad Ordenada]]</f>
        <v>16</v>
      </c>
      <c r="K478">
        <f>cocina[[#This Row],[Precio Unitario]]*cocina[[#This Row],[Cantidad Ordenada]]</f>
        <v>40</v>
      </c>
      <c r="L478" s="5">
        <f>(SUMIF(A:A,cocina[[#This Row],[Número de Orden]],J:J))/SUMIF(A:A,cocina[[#This Row],[Número de Orden]],K:K)</f>
        <v>0.41463414634146339</v>
      </c>
      <c r="M478" s="1">
        <f>cocina[[#This Row],[Ganancia bruta]]-cocina[[#This Row],[Ganancia neta]]</f>
        <v>24</v>
      </c>
    </row>
    <row r="479" spans="1:13" x14ac:dyDescent="0.25">
      <c r="A479">
        <v>185</v>
      </c>
      <c r="B479">
        <v>16</v>
      </c>
      <c r="C479" s="1" t="s">
        <v>80</v>
      </c>
      <c r="D479" s="1" t="s">
        <v>628</v>
      </c>
      <c r="E479">
        <v>13</v>
      </c>
      <c r="F479">
        <v>21</v>
      </c>
      <c r="G479">
        <v>3</v>
      </c>
      <c r="H479">
        <v>34</v>
      </c>
      <c r="I479" s="1" t="s">
        <v>608</v>
      </c>
      <c r="J479">
        <f>cocina[[#This Row],[Precio Unitario]]*cocina[[#This Row],[Cantidad Ordenada]]-cocina[[#This Row],[Costo Unitario]]*cocina[[#This Row],[Cantidad Ordenada]]</f>
        <v>24</v>
      </c>
      <c r="K479">
        <f>cocina[[#This Row],[Precio Unitario]]*cocina[[#This Row],[Cantidad Ordenada]]</f>
        <v>63</v>
      </c>
      <c r="L479" s="5">
        <f>(SUMIF(A:A,cocina[[#This Row],[Número de Orden]],J:J))/SUMIF(A:A,cocina[[#This Row],[Número de Orden]],K:K)</f>
        <v>0.39560439560439559</v>
      </c>
      <c r="M479" s="1">
        <f>cocina[[#This Row],[Ganancia bruta]]-cocina[[#This Row],[Ganancia neta]]</f>
        <v>39</v>
      </c>
    </row>
    <row r="480" spans="1:13" x14ac:dyDescent="0.25">
      <c r="A480">
        <v>185</v>
      </c>
      <c r="B480">
        <v>16</v>
      </c>
      <c r="C480" s="1" t="s">
        <v>52</v>
      </c>
      <c r="D480" s="1" t="s">
        <v>620</v>
      </c>
      <c r="E480">
        <v>16</v>
      </c>
      <c r="F480">
        <v>28</v>
      </c>
      <c r="G480">
        <v>1</v>
      </c>
      <c r="H480">
        <v>6</v>
      </c>
      <c r="I480" s="1" t="s">
        <v>609</v>
      </c>
      <c r="J480">
        <f>cocina[[#This Row],[Precio Unitario]]*cocina[[#This Row],[Cantidad Ordenada]]-cocina[[#This Row],[Costo Unitario]]*cocina[[#This Row],[Cantidad Ordenada]]</f>
        <v>12</v>
      </c>
      <c r="K480">
        <f>cocina[[#This Row],[Precio Unitario]]*cocina[[#This Row],[Cantidad Ordenada]]</f>
        <v>28</v>
      </c>
      <c r="L480" s="5">
        <f>(SUMIF(A:A,cocina[[#This Row],[Número de Orden]],J:J))/SUMIF(A:A,cocina[[#This Row],[Número de Orden]],K:K)</f>
        <v>0.39560439560439559</v>
      </c>
      <c r="M480" s="1">
        <f>cocina[[#This Row],[Ganancia bruta]]-cocina[[#This Row],[Ganancia neta]]</f>
        <v>16</v>
      </c>
    </row>
    <row r="481" spans="1:13" x14ac:dyDescent="0.25">
      <c r="A481">
        <v>186</v>
      </c>
      <c r="B481">
        <v>13</v>
      </c>
      <c r="C481" s="1" t="s">
        <v>116</v>
      </c>
      <c r="D481" s="1" t="s">
        <v>615</v>
      </c>
      <c r="E481">
        <v>16</v>
      </c>
      <c r="F481">
        <v>27</v>
      </c>
      <c r="G481">
        <v>3</v>
      </c>
      <c r="H481">
        <v>16</v>
      </c>
      <c r="I481" s="1" t="s">
        <v>608</v>
      </c>
      <c r="J481">
        <f>cocina[[#This Row],[Precio Unitario]]*cocina[[#This Row],[Cantidad Ordenada]]-cocina[[#This Row],[Costo Unitario]]*cocina[[#This Row],[Cantidad Ordenada]]</f>
        <v>33</v>
      </c>
      <c r="K481">
        <f>cocina[[#This Row],[Precio Unitario]]*cocina[[#This Row],[Cantidad Ordenada]]</f>
        <v>81</v>
      </c>
      <c r="L481" s="5">
        <f>(SUMIF(A:A,cocina[[#This Row],[Número de Orden]],J:J))/SUMIF(A:A,cocina[[#This Row],[Número de Orden]],K:K)</f>
        <v>0.4</v>
      </c>
      <c r="M481" s="1">
        <f>cocina[[#This Row],[Ganancia bruta]]-cocina[[#This Row],[Ganancia neta]]</f>
        <v>48</v>
      </c>
    </row>
    <row r="482" spans="1:13" x14ac:dyDescent="0.25">
      <c r="A482">
        <v>186</v>
      </c>
      <c r="B482">
        <v>13</v>
      </c>
      <c r="C482" s="1" t="s">
        <v>257</v>
      </c>
      <c r="D482" s="1" t="s">
        <v>623</v>
      </c>
      <c r="E482">
        <v>19</v>
      </c>
      <c r="F482">
        <v>32</v>
      </c>
      <c r="G482">
        <v>3</v>
      </c>
      <c r="H482">
        <v>23</v>
      </c>
      <c r="I482" s="1" t="s">
        <v>609</v>
      </c>
      <c r="J482">
        <f>cocina[[#This Row],[Precio Unitario]]*cocina[[#This Row],[Cantidad Ordenada]]-cocina[[#This Row],[Costo Unitario]]*cocina[[#This Row],[Cantidad Ordenada]]</f>
        <v>39</v>
      </c>
      <c r="K482">
        <f>cocina[[#This Row],[Precio Unitario]]*cocina[[#This Row],[Cantidad Ordenada]]</f>
        <v>96</v>
      </c>
      <c r="L482" s="5">
        <f>(SUMIF(A:A,cocina[[#This Row],[Número de Orden]],J:J))/SUMIF(A:A,cocina[[#This Row],[Número de Orden]],K:K)</f>
        <v>0.4</v>
      </c>
      <c r="M482" s="1">
        <f>cocina[[#This Row],[Ganancia bruta]]-cocina[[#This Row],[Ganancia neta]]</f>
        <v>57</v>
      </c>
    </row>
    <row r="483" spans="1:13" x14ac:dyDescent="0.25">
      <c r="A483">
        <v>186</v>
      </c>
      <c r="B483">
        <v>13</v>
      </c>
      <c r="C483" s="1" t="s">
        <v>126</v>
      </c>
      <c r="D483" s="1" t="s">
        <v>614</v>
      </c>
      <c r="E483">
        <v>19</v>
      </c>
      <c r="F483">
        <v>31</v>
      </c>
      <c r="G483">
        <v>3</v>
      </c>
      <c r="H483">
        <v>54</v>
      </c>
      <c r="I483" s="1" t="s">
        <v>608</v>
      </c>
      <c r="J483">
        <f>cocina[[#This Row],[Precio Unitario]]*cocina[[#This Row],[Cantidad Ordenada]]-cocina[[#This Row],[Costo Unitario]]*cocina[[#This Row],[Cantidad Ordenada]]</f>
        <v>36</v>
      </c>
      <c r="K483">
        <f>cocina[[#This Row],[Precio Unitario]]*cocina[[#This Row],[Cantidad Ordenada]]</f>
        <v>93</v>
      </c>
      <c r="L483" s="5">
        <f>(SUMIF(A:A,cocina[[#This Row],[Número de Orden]],J:J))/SUMIF(A:A,cocina[[#This Row],[Número de Orden]],K:K)</f>
        <v>0.4</v>
      </c>
      <c r="M483" s="1">
        <f>cocina[[#This Row],[Ganancia bruta]]-cocina[[#This Row],[Ganancia neta]]</f>
        <v>57</v>
      </c>
    </row>
    <row r="484" spans="1:13" x14ac:dyDescent="0.25">
      <c r="A484">
        <v>187</v>
      </c>
      <c r="B484">
        <v>5</v>
      </c>
      <c r="C484" s="1" t="s">
        <v>65</v>
      </c>
      <c r="D484" s="1" t="s">
        <v>625</v>
      </c>
      <c r="E484">
        <v>20</v>
      </c>
      <c r="F484">
        <v>34</v>
      </c>
      <c r="G484">
        <v>2</v>
      </c>
      <c r="H484">
        <v>28</v>
      </c>
      <c r="I484" s="1" t="s">
        <v>609</v>
      </c>
      <c r="J484">
        <f>cocina[[#This Row],[Precio Unitario]]*cocina[[#This Row],[Cantidad Ordenada]]-cocina[[#This Row],[Costo Unitario]]*cocina[[#This Row],[Cantidad Ordenada]]</f>
        <v>28</v>
      </c>
      <c r="K484">
        <f>cocina[[#This Row],[Precio Unitario]]*cocina[[#This Row],[Cantidad Ordenada]]</f>
        <v>68</v>
      </c>
      <c r="L484" s="5">
        <f>(SUMIF(A:A,cocina[[#This Row],[Número de Orden]],J:J))/SUMIF(A:A,cocina[[#This Row],[Número de Orden]],K:K)</f>
        <v>0.41346153846153844</v>
      </c>
      <c r="M484" s="1">
        <f>cocina[[#This Row],[Ganancia bruta]]-cocina[[#This Row],[Ganancia neta]]</f>
        <v>40</v>
      </c>
    </row>
    <row r="485" spans="1:13" x14ac:dyDescent="0.25">
      <c r="A485">
        <v>187</v>
      </c>
      <c r="B485">
        <v>5</v>
      </c>
      <c r="C485" s="1" t="s">
        <v>165</v>
      </c>
      <c r="D485" s="1" t="s">
        <v>630</v>
      </c>
      <c r="E485">
        <v>15</v>
      </c>
      <c r="F485">
        <v>26</v>
      </c>
      <c r="G485">
        <v>1</v>
      </c>
      <c r="H485">
        <v>51</v>
      </c>
      <c r="I485" s="1" t="s">
        <v>608</v>
      </c>
      <c r="J485">
        <f>cocina[[#This Row],[Precio Unitario]]*cocina[[#This Row],[Cantidad Ordenada]]-cocina[[#This Row],[Costo Unitario]]*cocina[[#This Row],[Cantidad Ordenada]]</f>
        <v>11</v>
      </c>
      <c r="K485">
        <f>cocina[[#This Row],[Precio Unitario]]*cocina[[#This Row],[Cantidad Ordenada]]</f>
        <v>26</v>
      </c>
      <c r="L485" s="5">
        <f>(SUMIF(A:A,cocina[[#This Row],[Número de Orden]],J:J))/SUMIF(A:A,cocina[[#This Row],[Número de Orden]],K:K)</f>
        <v>0.41346153846153844</v>
      </c>
      <c r="M485" s="1">
        <f>cocina[[#This Row],[Ganancia bruta]]-cocina[[#This Row],[Ganancia neta]]</f>
        <v>15</v>
      </c>
    </row>
    <row r="486" spans="1:13" x14ac:dyDescent="0.25">
      <c r="A486">
        <v>187</v>
      </c>
      <c r="B486">
        <v>5</v>
      </c>
      <c r="C486" s="1" t="s">
        <v>48</v>
      </c>
      <c r="D486" s="1" t="s">
        <v>618</v>
      </c>
      <c r="E486">
        <v>17</v>
      </c>
      <c r="F486">
        <v>29</v>
      </c>
      <c r="G486">
        <v>3</v>
      </c>
      <c r="H486">
        <v>11</v>
      </c>
      <c r="I486" s="1" t="s">
        <v>608</v>
      </c>
      <c r="J486">
        <f>cocina[[#This Row],[Precio Unitario]]*cocina[[#This Row],[Cantidad Ordenada]]-cocina[[#This Row],[Costo Unitario]]*cocina[[#This Row],[Cantidad Ordenada]]</f>
        <v>36</v>
      </c>
      <c r="K486">
        <f>cocina[[#This Row],[Precio Unitario]]*cocina[[#This Row],[Cantidad Ordenada]]</f>
        <v>87</v>
      </c>
      <c r="L486" s="5">
        <f>(SUMIF(A:A,cocina[[#This Row],[Número de Orden]],J:J))/SUMIF(A:A,cocina[[#This Row],[Número de Orden]],K:K)</f>
        <v>0.41346153846153844</v>
      </c>
      <c r="M486" s="1">
        <f>cocina[[#This Row],[Ganancia bruta]]-cocina[[#This Row],[Ganancia neta]]</f>
        <v>51</v>
      </c>
    </row>
    <row r="487" spans="1:13" x14ac:dyDescent="0.25">
      <c r="A487">
        <v>187</v>
      </c>
      <c r="B487">
        <v>5</v>
      </c>
      <c r="C487" s="1" t="s">
        <v>116</v>
      </c>
      <c r="D487" s="1" t="s">
        <v>615</v>
      </c>
      <c r="E487">
        <v>16</v>
      </c>
      <c r="F487">
        <v>27</v>
      </c>
      <c r="G487">
        <v>1</v>
      </c>
      <c r="H487">
        <v>36</v>
      </c>
      <c r="I487" s="1" t="s">
        <v>609</v>
      </c>
      <c r="J487">
        <f>cocina[[#This Row],[Precio Unitario]]*cocina[[#This Row],[Cantidad Ordenada]]-cocina[[#This Row],[Costo Unitario]]*cocina[[#This Row],[Cantidad Ordenada]]</f>
        <v>11</v>
      </c>
      <c r="K487">
        <f>cocina[[#This Row],[Precio Unitario]]*cocina[[#This Row],[Cantidad Ordenada]]</f>
        <v>27</v>
      </c>
      <c r="L487" s="5">
        <f>(SUMIF(A:A,cocina[[#This Row],[Número de Orden]],J:J))/SUMIF(A:A,cocina[[#This Row],[Número de Orden]],K:K)</f>
        <v>0.41346153846153844</v>
      </c>
      <c r="M487" s="1">
        <f>cocina[[#This Row],[Ganancia bruta]]-cocina[[#This Row],[Ganancia neta]]</f>
        <v>16</v>
      </c>
    </row>
    <row r="488" spans="1:13" x14ac:dyDescent="0.25">
      <c r="A488">
        <v>188</v>
      </c>
      <c r="B488">
        <v>20</v>
      </c>
      <c r="C488" s="1" t="s">
        <v>126</v>
      </c>
      <c r="D488" s="1" t="s">
        <v>614</v>
      </c>
      <c r="E488">
        <v>19</v>
      </c>
      <c r="F488">
        <v>31</v>
      </c>
      <c r="G488">
        <v>1</v>
      </c>
      <c r="H488">
        <v>58</v>
      </c>
      <c r="I488" s="1" t="s">
        <v>608</v>
      </c>
      <c r="J488">
        <f>cocina[[#This Row],[Precio Unitario]]*cocina[[#This Row],[Cantidad Ordenada]]-cocina[[#This Row],[Costo Unitario]]*cocina[[#This Row],[Cantidad Ordenada]]</f>
        <v>12</v>
      </c>
      <c r="K488">
        <f>cocina[[#This Row],[Precio Unitario]]*cocina[[#This Row],[Cantidad Ordenada]]</f>
        <v>31</v>
      </c>
      <c r="L488" s="5">
        <f>(SUMIF(A:A,cocina[[#This Row],[Número de Orden]],J:J))/SUMIF(A:A,cocina[[#This Row],[Número de Orden]],K:K)</f>
        <v>0.40963855421686746</v>
      </c>
      <c r="M488" s="1">
        <f>cocina[[#This Row],[Ganancia bruta]]-cocina[[#This Row],[Ganancia neta]]</f>
        <v>19</v>
      </c>
    </row>
    <row r="489" spans="1:13" x14ac:dyDescent="0.25">
      <c r="A489">
        <v>188</v>
      </c>
      <c r="B489">
        <v>20</v>
      </c>
      <c r="C489" s="1" t="s">
        <v>165</v>
      </c>
      <c r="D489" s="1" t="s">
        <v>630</v>
      </c>
      <c r="E489">
        <v>15</v>
      </c>
      <c r="F489">
        <v>26</v>
      </c>
      <c r="G489">
        <v>2</v>
      </c>
      <c r="H489">
        <v>47</v>
      </c>
      <c r="I489" s="1" t="s">
        <v>608</v>
      </c>
      <c r="J489">
        <f>cocina[[#This Row],[Precio Unitario]]*cocina[[#This Row],[Cantidad Ordenada]]-cocina[[#This Row],[Costo Unitario]]*cocina[[#This Row],[Cantidad Ordenada]]</f>
        <v>22</v>
      </c>
      <c r="K489">
        <f>cocina[[#This Row],[Precio Unitario]]*cocina[[#This Row],[Cantidad Ordenada]]</f>
        <v>52</v>
      </c>
      <c r="L489" s="5">
        <f>(SUMIF(A:A,cocina[[#This Row],[Número de Orden]],J:J))/SUMIF(A:A,cocina[[#This Row],[Número de Orden]],K:K)</f>
        <v>0.40963855421686746</v>
      </c>
      <c r="M489" s="1">
        <f>cocina[[#This Row],[Ganancia bruta]]-cocina[[#This Row],[Ganancia neta]]</f>
        <v>30</v>
      </c>
    </row>
    <row r="490" spans="1:13" x14ac:dyDescent="0.25">
      <c r="A490">
        <v>189</v>
      </c>
      <c r="B490">
        <v>11</v>
      </c>
      <c r="C490" s="1" t="s">
        <v>65</v>
      </c>
      <c r="D490" s="1" t="s">
        <v>625</v>
      </c>
      <c r="E490">
        <v>20</v>
      </c>
      <c r="F490">
        <v>34</v>
      </c>
      <c r="G490">
        <v>2</v>
      </c>
      <c r="H490">
        <v>42</v>
      </c>
      <c r="I490" s="1" t="s">
        <v>609</v>
      </c>
      <c r="J490">
        <f>cocina[[#This Row],[Precio Unitario]]*cocina[[#This Row],[Cantidad Ordenada]]-cocina[[#This Row],[Costo Unitario]]*cocina[[#This Row],[Cantidad Ordenada]]</f>
        <v>28</v>
      </c>
      <c r="K490">
        <f>cocina[[#This Row],[Precio Unitario]]*cocina[[#This Row],[Cantidad Ordenada]]</f>
        <v>68</v>
      </c>
      <c r="L490" s="5">
        <f>(SUMIF(A:A,cocina[[#This Row],[Número de Orden]],J:J))/SUMIF(A:A,cocina[[#This Row],[Número de Orden]],K:K)</f>
        <v>0.41666666666666669</v>
      </c>
      <c r="M490" s="1">
        <f>cocina[[#This Row],[Ganancia bruta]]-cocina[[#This Row],[Ganancia neta]]</f>
        <v>40</v>
      </c>
    </row>
    <row r="491" spans="1:13" x14ac:dyDescent="0.25">
      <c r="A491">
        <v>189</v>
      </c>
      <c r="B491">
        <v>11</v>
      </c>
      <c r="C491" s="1" t="s">
        <v>165</v>
      </c>
      <c r="D491" s="1" t="s">
        <v>630</v>
      </c>
      <c r="E491">
        <v>15</v>
      </c>
      <c r="F491">
        <v>26</v>
      </c>
      <c r="G491">
        <v>2</v>
      </c>
      <c r="H491">
        <v>22</v>
      </c>
      <c r="I491" s="1" t="s">
        <v>609</v>
      </c>
      <c r="J491">
        <f>cocina[[#This Row],[Precio Unitario]]*cocina[[#This Row],[Cantidad Ordenada]]-cocina[[#This Row],[Costo Unitario]]*cocina[[#This Row],[Cantidad Ordenada]]</f>
        <v>22</v>
      </c>
      <c r="K491">
        <f>cocina[[#This Row],[Precio Unitario]]*cocina[[#This Row],[Cantidad Ordenada]]</f>
        <v>52</v>
      </c>
      <c r="L491" s="5">
        <f>(SUMIF(A:A,cocina[[#This Row],[Número de Orden]],J:J))/SUMIF(A:A,cocina[[#This Row],[Número de Orden]],K:K)</f>
        <v>0.41666666666666669</v>
      </c>
      <c r="M491" s="1">
        <f>cocina[[#This Row],[Ganancia bruta]]-cocina[[#This Row],[Ganancia neta]]</f>
        <v>30</v>
      </c>
    </row>
    <row r="492" spans="1:13" x14ac:dyDescent="0.25">
      <c r="A492">
        <v>189</v>
      </c>
      <c r="B492">
        <v>11</v>
      </c>
      <c r="C492" s="1" t="s">
        <v>168</v>
      </c>
      <c r="D492" s="1" t="s">
        <v>612</v>
      </c>
      <c r="E492">
        <v>14</v>
      </c>
      <c r="F492">
        <v>24</v>
      </c>
      <c r="G492">
        <v>3</v>
      </c>
      <c r="H492">
        <v>53</v>
      </c>
      <c r="I492" s="1" t="s">
        <v>609</v>
      </c>
      <c r="J492">
        <f>cocina[[#This Row],[Precio Unitario]]*cocina[[#This Row],[Cantidad Ordenada]]-cocina[[#This Row],[Costo Unitario]]*cocina[[#This Row],[Cantidad Ordenada]]</f>
        <v>30</v>
      </c>
      <c r="K492">
        <f>cocina[[#This Row],[Precio Unitario]]*cocina[[#This Row],[Cantidad Ordenada]]</f>
        <v>72</v>
      </c>
      <c r="L492" s="5">
        <f>(SUMIF(A:A,cocina[[#This Row],[Número de Orden]],J:J))/SUMIF(A:A,cocina[[#This Row],[Número de Orden]],K:K)</f>
        <v>0.41666666666666669</v>
      </c>
      <c r="M492" s="1">
        <f>cocina[[#This Row],[Ganancia bruta]]-cocina[[#This Row],[Ganancia neta]]</f>
        <v>42</v>
      </c>
    </row>
    <row r="493" spans="1:13" x14ac:dyDescent="0.25">
      <c r="A493">
        <v>190</v>
      </c>
      <c r="B493">
        <v>5</v>
      </c>
      <c r="C493" s="1" t="s">
        <v>89</v>
      </c>
      <c r="D493" s="1" t="s">
        <v>629</v>
      </c>
      <c r="E493">
        <v>10</v>
      </c>
      <c r="F493">
        <v>18</v>
      </c>
      <c r="G493">
        <v>1</v>
      </c>
      <c r="H493">
        <v>39</v>
      </c>
      <c r="I493" s="1" t="s">
        <v>608</v>
      </c>
      <c r="J493">
        <f>cocina[[#This Row],[Precio Unitario]]*cocina[[#This Row],[Cantidad Ordenada]]-cocina[[#This Row],[Costo Unitario]]*cocina[[#This Row],[Cantidad Ordenada]]</f>
        <v>8</v>
      </c>
      <c r="K493">
        <f>cocina[[#This Row],[Precio Unitario]]*cocina[[#This Row],[Cantidad Ordenada]]</f>
        <v>18</v>
      </c>
      <c r="L493" s="5">
        <f>(SUMIF(A:A,cocina[[#This Row],[Número de Orden]],J:J))/SUMIF(A:A,cocina[[#This Row],[Número de Orden]],K:K)</f>
        <v>0.3910891089108911</v>
      </c>
      <c r="M493" s="1">
        <f>cocina[[#This Row],[Ganancia bruta]]-cocina[[#This Row],[Ganancia neta]]</f>
        <v>10</v>
      </c>
    </row>
    <row r="494" spans="1:13" x14ac:dyDescent="0.25">
      <c r="A494">
        <v>190</v>
      </c>
      <c r="B494">
        <v>5</v>
      </c>
      <c r="C494" s="1" t="s">
        <v>58</v>
      </c>
      <c r="D494" s="1" t="s">
        <v>616</v>
      </c>
      <c r="E494">
        <v>25</v>
      </c>
      <c r="F494">
        <v>40</v>
      </c>
      <c r="G494">
        <v>2</v>
      </c>
      <c r="H494">
        <v>45</v>
      </c>
      <c r="I494" s="1" t="s">
        <v>608</v>
      </c>
      <c r="J494">
        <f>cocina[[#This Row],[Precio Unitario]]*cocina[[#This Row],[Cantidad Ordenada]]-cocina[[#This Row],[Costo Unitario]]*cocina[[#This Row],[Cantidad Ordenada]]</f>
        <v>30</v>
      </c>
      <c r="K494">
        <f>cocina[[#This Row],[Precio Unitario]]*cocina[[#This Row],[Cantidad Ordenada]]</f>
        <v>80</v>
      </c>
      <c r="L494" s="5">
        <f>(SUMIF(A:A,cocina[[#This Row],[Número de Orden]],J:J))/SUMIF(A:A,cocina[[#This Row],[Número de Orden]],K:K)</f>
        <v>0.3910891089108911</v>
      </c>
      <c r="M494" s="1">
        <f>cocina[[#This Row],[Ganancia bruta]]-cocina[[#This Row],[Ganancia neta]]</f>
        <v>50</v>
      </c>
    </row>
    <row r="495" spans="1:13" x14ac:dyDescent="0.25">
      <c r="A495">
        <v>190</v>
      </c>
      <c r="B495">
        <v>5</v>
      </c>
      <c r="C495" s="1" t="s">
        <v>36</v>
      </c>
      <c r="D495" s="1" t="s">
        <v>622</v>
      </c>
      <c r="E495">
        <v>21</v>
      </c>
      <c r="F495">
        <v>35</v>
      </c>
      <c r="G495">
        <v>1</v>
      </c>
      <c r="H495">
        <v>11</v>
      </c>
      <c r="I495" s="1" t="s">
        <v>609</v>
      </c>
      <c r="J495">
        <f>cocina[[#This Row],[Precio Unitario]]*cocina[[#This Row],[Cantidad Ordenada]]-cocina[[#This Row],[Costo Unitario]]*cocina[[#This Row],[Cantidad Ordenada]]</f>
        <v>14</v>
      </c>
      <c r="K495">
        <f>cocina[[#This Row],[Precio Unitario]]*cocina[[#This Row],[Cantidad Ordenada]]</f>
        <v>35</v>
      </c>
      <c r="L495" s="5">
        <f>(SUMIF(A:A,cocina[[#This Row],[Número de Orden]],J:J))/SUMIF(A:A,cocina[[#This Row],[Número de Orden]],K:K)</f>
        <v>0.3910891089108911</v>
      </c>
      <c r="M495" s="1">
        <f>cocina[[#This Row],[Ganancia bruta]]-cocina[[#This Row],[Ganancia neta]]</f>
        <v>21</v>
      </c>
    </row>
    <row r="496" spans="1:13" x14ac:dyDescent="0.25">
      <c r="A496">
        <v>190</v>
      </c>
      <c r="B496">
        <v>5</v>
      </c>
      <c r="C496" s="1" t="s">
        <v>210</v>
      </c>
      <c r="D496" s="1" t="s">
        <v>627</v>
      </c>
      <c r="E496">
        <v>14</v>
      </c>
      <c r="F496">
        <v>23</v>
      </c>
      <c r="G496">
        <v>3</v>
      </c>
      <c r="H496">
        <v>7</v>
      </c>
      <c r="I496" s="1" t="s">
        <v>609</v>
      </c>
      <c r="J496">
        <f>cocina[[#This Row],[Precio Unitario]]*cocina[[#This Row],[Cantidad Ordenada]]-cocina[[#This Row],[Costo Unitario]]*cocina[[#This Row],[Cantidad Ordenada]]</f>
        <v>27</v>
      </c>
      <c r="K496">
        <f>cocina[[#This Row],[Precio Unitario]]*cocina[[#This Row],[Cantidad Ordenada]]</f>
        <v>69</v>
      </c>
      <c r="L496" s="5">
        <f>(SUMIF(A:A,cocina[[#This Row],[Número de Orden]],J:J))/SUMIF(A:A,cocina[[#This Row],[Número de Orden]],K:K)</f>
        <v>0.3910891089108911</v>
      </c>
      <c r="M496" s="1">
        <f>cocina[[#This Row],[Ganancia bruta]]-cocina[[#This Row],[Ganancia neta]]</f>
        <v>42</v>
      </c>
    </row>
    <row r="497" spans="1:13" x14ac:dyDescent="0.25">
      <c r="A497">
        <v>191</v>
      </c>
      <c r="B497">
        <v>12</v>
      </c>
      <c r="C497" s="1" t="s">
        <v>132</v>
      </c>
      <c r="D497" s="1" t="s">
        <v>631</v>
      </c>
      <c r="E497">
        <v>15</v>
      </c>
      <c r="F497">
        <v>25</v>
      </c>
      <c r="G497">
        <v>3</v>
      </c>
      <c r="H497">
        <v>32</v>
      </c>
      <c r="I497" s="1" t="s">
        <v>609</v>
      </c>
      <c r="J497">
        <f>cocina[[#This Row],[Precio Unitario]]*cocina[[#This Row],[Cantidad Ordenada]]-cocina[[#This Row],[Costo Unitario]]*cocina[[#This Row],[Cantidad Ordenada]]</f>
        <v>30</v>
      </c>
      <c r="K497">
        <f>cocina[[#This Row],[Precio Unitario]]*cocina[[#This Row],[Cantidad Ordenada]]</f>
        <v>75</v>
      </c>
      <c r="L497" s="5">
        <f>(SUMIF(A:A,cocina[[#This Row],[Número de Orden]],J:J))/SUMIF(A:A,cocina[[#This Row],[Número de Orden]],K:K)</f>
        <v>0.40740740740740738</v>
      </c>
      <c r="M497" s="1">
        <f>cocina[[#This Row],[Ganancia bruta]]-cocina[[#This Row],[Ganancia neta]]</f>
        <v>45</v>
      </c>
    </row>
    <row r="498" spans="1:13" x14ac:dyDescent="0.25">
      <c r="A498">
        <v>191</v>
      </c>
      <c r="B498">
        <v>12</v>
      </c>
      <c r="C498" s="1" t="s">
        <v>48</v>
      </c>
      <c r="D498" s="1" t="s">
        <v>618</v>
      </c>
      <c r="E498">
        <v>17</v>
      </c>
      <c r="F498">
        <v>29</v>
      </c>
      <c r="G498">
        <v>3</v>
      </c>
      <c r="H498">
        <v>55</v>
      </c>
      <c r="I498" s="1" t="s">
        <v>608</v>
      </c>
      <c r="J498">
        <f>cocina[[#This Row],[Precio Unitario]]*cocina[[#This Row],[Cantidad Ordenada]]-cocina[[#This Row],[Costo Unitario]]*cocina[[#This Row],[Cantidad Ordenada]]</f>
        <v>36</v>
      </c>
      <c r="K498">
        <f>cocina[[#This Row],[Precio Unitario]]*cocina[[#This Row],[Cantidad Ordenada]]</f>
        <v>87</v>
      </c>
      <c r="L498" s="5">
        <f>(SUMIF(A:A,cocina[[#This Row],[Número de Orden]],J:J))/SUMIF(A:A,cocina[[#This Row],[Número de Orden]],K:K)</f>
        <v>0.40740740740740738</v>
      </c>
      <c r="M498" s="1">
        <f>cocina[[#This Row],[Ganancia bruta]]-cocina[[#This Row],[Ganancia neta]]</f>
        <v>51</v>
      </c>
    </row>
    <row r="499" spans="1:13" x14ac:dyDescent="0.25">
      <c r="A499">
        <v>192</v>
      </c>
      <c r="B499">
        <v>17</v>
      </c>
      <c r="C499" s="1" t="s">
        <v>132</v>
      </c>
      <c r="D499" s="1" t="s">
        <v>631</v>
      </c>
      <c r="E499">
        <v>15</v>
      </c>
      <c r="F499">
        <v>25</v>
      </c>
      <c r="G499">
        <v>3</v>
      </c>
      <c r="H499">
        <v>26</v>
      </c>
      <c r="I499" s="1" t="s">
        <v>608</v>
      </c>
      <c r="J499">
        <f>cocina[[#This Row],[Precio Unitario]]*cocina[[#This Row],[Cantidad Ordenada]]-cocina[[#This Row],[Costo Unitario]]*cocina[[#This Row],[Cantidad Ordenada]]</f>
        <v>30</v>
      </c>
      <c r="K499">
        <f>cocina[[#This Row],[Precio Unitario]]*cocina[[#This Row],[Cantidad Ordenada]]</f>
        <v>75</v>
      </c>
      <c r="L499" s="5">
        <f>(SUMIF(A:A,cocina[[#This Row],[Número de Orden]],J:J))/SUMIF(A:A,cocina[[#This Row],[Número de Orden]],K:K)</f>
        <v>0.4</v>
      </c>
      <c r="M499" s="1">
        <f>cocina[[#This Row],[Ganancia bruta]]-cocina[[#This Row],[Ganancia neta]]</f>
        <v>45</v>
      </c>
    </row>
    <row r="500" spans="1:13" x14ac:dyDescent="0.25">
      <c r="A500">
        <v>193</v>
      </c>
      <c r="B500">
        <v>3</v>
      </c>
      <c r="C500" s="1" t="s">
        <v>165</v>
      </c>
      <c r="D500" s="1" t="s">
        <v>630</v>
      </c>
      <c r="E500">
        <v>15</v>
      </c>
      <c r="F500">
        <v>26</v>
      </c>
      <c r="G500">
        <v>2</v>
      </c>
      <c r="H500">
        <v>57</v>
      </c>
      <c r="I500" s="1" t="s">
        <v>609</v>
      </c>
      <c r="J500">
        <f>cocina[[#This Row],[Precio Unitario]]*cocina[[#This Row],[Cantidad Ordenada]]-cocina[[#This Row],[Costo Unitario]]*cocina[[#This Row],[Cantidad Ordenada]]</f>
        <v>22</v>
      </c>
      <c r="K500">
        <f>cocina[[#This Row],[Precio Unitario]]*cocina[[#This Row],[Cantidad Ordenada]]</f>
        <v>52</v>
      </c>
      <c r="L500" s="5">
        <f>(SUMIF(A:A,cocina[[#This Row],[Número de Orden]],J:J))/SUMIF(A:A,cocina[[#This Row],[Número de Orden]],K:K)</f>
        <v>0.4</v>
      </c>
      <c r="M500" s="1">
        <f>cocina[[#This Row],[Ganancia bruta]]-cocina[[#This Row],[Ganancia neta]]</f>
        <v>30</v>
      </c>
    </row>
    <row r="501" spans="1:13" x14ac:dyDescent="0.25">
      <c r="A501">
        <v>193</v>
      </c>
      <c r="B501">
        <v>3</v>
      </c>
      <c r="C501" s="1" t="s">
        <v>83</v>
      </c>
      <c r="D501" s="1" t="s">
        <v>617</v>
      </c>
      <c r="E501">
        <v>22</v>
      </c>
      <c r="F501">
        <v>36</v>
      </c>
      <c r="G501">
        <v>2</v>
      </c>
      <c r="H501">
        <v>59</v>
      </c>
      <c r="I501" s="1" t="s">
        <v>608</v>
      </c>
      <c r="J501">
        <f>cocina[[#This Row],[Precio Unitario]]*cocina[[#This Row],[Cantidad Ordenada]]-cocina[[#This Row],[Costo Unitario]]*cocina[[#This Row],[Cantidad Ordenada]]</f>
        <v>28</v>
      </c>
      <c r="K501">
        <f>cocina[[#This Row],[Precio Unitario]]*cocina[[#This Row],[Cantidad Ordenada]]</f>
        <v>72</v>
      </c>
      <c r="L501" s="5">
        <f>(SUMIF(A:A,cocina[[#This Row],[Número de Orden]],J:J))/SUMIF(A:A,cocina[[#This Row],[Número de Orden]],K:K)</f>
        <v>0.4</v>
      </c>
      <c r="M501" s="1">
        <f>cocina[[#This Row],[Ganancia bruta]]-cocina[[#This Row],[Ganancia neta]]</f>
        <v>44</v>
      </c>
    </row>
    <row r="502" spans="1:13" x14ac:dyDescent="0.25">
      <c r="A502">
        <v>193</v>
      </c>
      <c r="B502">
        <v>3</v>
      </c>
      <c r="C502" s="1" t="s">
        <v>116</v>
      </c>
      <c r="D502" s="1" t="s">
        <v>615</v>
      </c>
      <c r="E502">
        <v>16</v>
      </c>
      <c r="F502">
        <v>27</v>
      </c>
      <c r="G502">
        <v>1</v>
      </c>
      <c r="H502">
        <v>31</v>
      </c>
      <c r="I502" s="1" t="s">
        <v>609</v>
      </c>
      <c r="J502">
        <f>cocina[[#This Row],[Precio Unitario]]*cocina[[#This Row],[Cantidad Ordenada]]-cocina[[#This Row],[Costo Unitario]]*cocina[[#This Row],[Cantidad Ordenada]]</f>
        <v>11</v>
      </c>
      <c r="K502">
        <f>cocina[[#This Row],[Precio Unitario]]*cocina[[#This Row],[Cantidad Ordenada]]</f>
        <v>27</v>
      </c>
      <c r="L502" s="5">
        <f>(SUMIF(A:A,cocina[[#This Row],[Número de Orden]],J:J))/SUMIF(A:A,cocina[[#This Row],[Número de Orden]],K:K)</f>
        <v>0.4</v>
      </c>
      <c r="M502" s="1">
        <f>cocina[[#This Row],[Ganancia bruta]]-cocina[[#This Row],[Ganancia neta]]</f>
        <v>16</v>
      </c>
    </row>
    <row r="503" spans="1:13" x14ac:dyDescent="0.25">
      <c r="A503">
        <v>193</v>
      </c>
      <c r="B503">
        <v>3</v>
      </c>
      <c r="C503" s="1" t="s">
        <v>210</v>
      </c>
      <c r="D503" s="1" t="s">
        <v>627</v>
      </c>
      <c r="E503">
        <v>14</v>
      </c>
      <c r="F503">
        <v>23</v>
      </c>
      <c r="G503">
        <v>3</v>
      </c>
      <c r="H503">
        <v>24</v>
      </c>
      <c r="I503" s="1" t="s">
        <v>608</v>
      </c>
      <c r="J503">
        <f>cocina[[#This Row],[Precio Unitario]]*cocina[[#This Row],[Cantidad Ordenada]]-cocina[[#This Row],[Costo Unitario]]*cocina[[#This Row],[Cantidad Ordenada]]</f>
        <v>27</v>
      </c>
      <c r="K503">
        <f>cocina[[#This Row],[Precio Unitario]]*cocina[[#This Row],[Cantidad Ordenada]]</f>
        <v>69</v>
      </c>
      <c r="L503" s="5">
        <f>(SUMIF(A:A,cocina[[#This Row],[Número de Orden]],J:J))/SUMIF(A:A,cocina[[#This Row],[Número de Orden]],K:K)</f>
        <v>0.4</v>
      </c>
      <c r="M503" s="1">
        <f>cocina[[#This Row],[Ganancia bruta]]-cocina[[#This Row],[Ganancia neta]]</f>
        <v>42</v>
      </c>
    </row>
    <row r="504" spans="1:13" x14ac:dyDescent="0.25">
      <c r="A504">
        <v>194</v>
      </c>
      <c r="B504">
        <v>3</v>
      </c>
      <c r="C504" s="1" t="s">
        <v>271</v>
      </c>
      <c r="D504" s="1" t="s">
        <v>619</v>
      </c>
      <c r="E504">
        <v>20</v>
      </c>
      <c r="F504">
        <v>33</v>
      </c>
      <c r="G504">
        <v>2</v>
      </c>
      <c r="H504">
        <v>18</v>
      </c>
      <c r="I504" s="1" t="s">
        <v>608</v>
      </c>
      <c r="J504">
        <f>cocina[[#This Row],[Precio Unitario]]*cocina[[#This Row],[Cantidad Ordenada]]-cocina[[#This Row],[Costo Unitario]]*cocina[[#This Row],[Cantidad Ordenada]]</f>
        <v>26</v>
      </c>
      <c r="K504">
        <f>cocina[[#This Row],[Precio Unitario]]*cocina[[#This Row],[Cantidad Ordenada]]</f>
        <v>66</v>
      </c>
      <c r="L504" s="5">
        <f>(SUMIF(A:A,cocina[[#This Row],[Número de Orden]],J:J))/SUMIF(A:A,cocina[[#This Row],[Número de Orden]],K:K)</f>
        <v>0.39583333333333331</v>
      </c>
      <c r="M504" s="1">
        <f>cocina[[#This Row],[Ganancia bruta]]-cocina[[#This Row],[Ganancia neta]]</f>
        <v>40</v>
      </c>
    </row>
    <row r="505" spans="1:13" x14ac:dyDescent="0.25">
      <c r="A505">
        <v>194</v>
      </c>
      <c r="B505">
        <v>3</v>
      </c>
      <c r="C505" s="1" t="s">
        <v>78</v>
      </c>
      <c r="D505" s="1" t="s">
        <v>613</v>
      </c>
      <c r="E505">
        <v>18</v>
      </c>
      <c r="F505">
        <v>30</v>
      </c>
      <c r="G505">
        <v>1</v>
      </c>
      <c r="H505">
        <v>50</v>
      </c>
      <c r="I505" s="1" t="s">
        <v>608</v>
      </c>
      <c r="J505">
        <f>cocina[[#This Row],[Precio Unitario]]*cocina[[#This Row],[Cantidad Ordenada]]-cocina[[#This Row],[Costo Unitario]]*cocina[[#This Row],[Cantidad Ordenada]]</f>
        <v>12</v>
      </c>
      <c r="K505">
        <f>cocina[[#This Row],[Precio Unitario]]*cocina[[#This Row],[Cantidad Ordenada]]</f>
        <v>30</v>
      </c>
      <c r="L505" s="5">
        <f>(SUMIF(A:A,cocina[[#This Row],[Número de Orden]],J:J))/SUMIF(A:A,cocina[[#This Row],[Número de Orden]],K:K)</f>
        <v>0.39583333333333331</v>
      </c>
      <c r="M505" s="1">
        <f>cocina[[#This Row],[Ganancia bruta]]-cocina[[#This Row],[Ganancia neta]]</f>
        <v>18</v>
      </c>
    </row>
    <row r="506" spans="1:13" x14ac:dyDescent="0.25">
      <c r="A506">
        <v>195</v>
      </c>
      <c r="B506">
        <v>2</v>
      </c>
      <c r="C506" s="1" t="s">
        <v>132</v>
      </c>
      <c r="D506" s="1" t="s">
        <v>631</v>
      </c>
      <c r="E506">
        <v>15</v>
      </c>
      <c r="F506">
        <v>25</v>
      </c>
      <c r="G506">
        <v>2</v>
      </c>
      <c r="H506">
        <v>51</v>
      </c>
      <c r="I506" s="1" t="s">
        <v>608</v>
      </c>
      <c r="J506">
        <f>cocina[[#This Row],[Precio Unitario]]*cocina[[#This Row],[Cantidad Ordenada]]-cocina[[#This Row],[Costo Unitario]]*cocina[[#This Row],[Cantidad Ordenada]]</f>
        <v>20</v>
      </c>
      <c r="K506">
        <f>cocina[[#This Row],[Precio Unitario]]*cocina[[#This Row],[Cantidad Ordenada]]</f>
        <v>50</v>
      </c>
      <c r="L506" s="5">
        <f>(SUMIF(A:A,cocina[[#This Row],[Número de Orden]],J:J))/SUMIF(A:A,cocina[[#This Row],[Número de Orden]],K:K)</f>
        <v>0.4</v>
      </c>
      <c r="M506" s="1">
        <f>cocina[[#This Row],[Ganancia bruta]]-cocina[[#This Row],[Ganancia neta]]</f>
        <v>30</v>
      </c>
    </row>
    <row r="507" spans="1:13" x14ac:dyDescent="0.25">
      <c r="A507">
        <v>196</v>
      </c>
      <c r="B507">
        <v>4</v>
      </c>
      <c r="C507" s="1" t="s">
        <v>156</v>
      </c>
      <c r="D507" s="1" t="s">
        <v>626</v>
      </c>
      <c r="E507">
        <v>12</v>
      </c>
      <c r="F507">
        <v>20</v>
      </c>
      <c r="G507">
        <v>3</v>
      </c>
      <c r="H507">
        <v>34</v>
      </c>
      <c r="I507" s="1" t="s">
        <v>609</v>
      </c>
      <c r="J507">
        <f>cocina[[#This Row],[Precio Unitario]]*cocina[[#This Row],[Cantidad Ordenada]]-cocina[[#This Row],[Costo Unitario]]*cocina[[#This Row],[Cantidad Ordenada]]</f>
        <v>24</v>
      </c>
      <c r="K507">
        <f>cocina[[#This Row],[Precio Unitario]]*cocina[[#This Row],[Cantidad Ordenada]]</f>
        <v>60</v>
      </c>
      <c r="L507" s="5">
        <f>(SUMIF(A:A,cocina[[#This Row],[Número de Orden]],J:J))/SUMIF(A:A,cocina[[#This Row],[Número de Orden]],K:K)</f>
        <v>0.40837696335078533</v>
      </c>
      <c r="M507" s="1">
        <f>cocina[[#This Row],[Ganancia bruta]]-cocina[[#This Row],[Ganancia neta]]</f>
        <v>36</v>
      </c>
    </row>
    <row r="508" spans="1:13" x14ac:dyDescent="0.25">
      <c r="A508">
        <v>196</v>
      </c>
      <c r="B508">
        <v>4</v>
      </c>
      <c r="C508" s="1" t="s">
        <v>210</v>
      </c>
      <c r="D508" s="1" t="s">
        <v>627</v>
      </c>
      <c r="E508">
        <v>14</v>
      </c>
      <c r="F508">
        <v>23</v>
      </c>
      <c r="G508">
        <v>2</v>
      </c>
      <c r="H508">
        <v>51</v>
      </c>
      <c r="I508" s="1" t="s">
        <v>608</v>
      </c>
      <c r="J508">
        <f>cocina[[#This Row],[Precio Unitario]]*cocina[[#This Row],[Cantidad Ordenada]]-cocina[[#This Row],[Costo Unitario]]*cocina[[#This Row],[Cantidad Ordenada]]</f>
        <v>18</v>
      </c>
      <c r="K508">
        <f>cocina[[#This Row],[Precio Unitario]]*cocina[[#This Row],[Cantidad Ordenada]]</f>
        <v>46</v>
      </c>
      <c r="L508" s="5">
        <f>(SUMIF(A:A,cocina[[#This Row],[Número de Orden]],J:J))/SUMIF(A:A,cocina[[#This Row],[Número de Orden]],K:K)</f>
        <v>0.40837696335078533</v>
      </c>
      <c r="M508" s="1">
        <f>cocina[[#This Row],[Ganancia bruta]]-cocina[[#This Row],[Ganancia neta]]</f>
        <v>28</v>
      </c>
    </row>
    <row r="509" spans="1:13" x14ac:dyDescent="0.25">
      <c r="A509">
        <v>196</v>
      </c>
      <c r="B509">
        <v>4</v>
      </c>
      <c r="C509" s="1" t="s">
        <v>48</v>
      </c>
      <c r="D509" s="1" t="s">
        <v>618</v>
      </c>
      <c r="E509">
        <v>17</v>
      </c>
      <c r="F509">
        <v>29</v>
      </c>
      <c r="G509">
        <v>1</v>
      </c>
      <c r="H509">
        <v>47</v>
      </c>
      <c r="I509" s="1" t="s">
        <v>609</v>
      </c>
      <c r="J509">
        <f>cocina[[#This Row],[Precio Unitario]]*cocina[[#This Row],[Cantidad Ordenada]]-cocina[[#This Row],[Costo Unitario]]*cocina[[#This Row],[Cantidad Ordenada]]</f>
        <v>12</v>
      </c>
      <c r="K509">
        <f>cocina[[#This Row],[Precio Unitario]]*cocina[[#This Row],[Cantidad Ordenada]]</f>
        <v>29</v>
      </c>
      <c r="L509" s="5">
        <f>(SUMIF(A:A,cocina[[#This Row],[Número de Orden]],J:J))/SUMIF(A:A,cocina[[#This Row],[Número de Orden]],K:K)</f>
        <v>0.40837696335078533</v>
      </c>
      <c r="M509" s="1">
        <f>cocina[[#This Row],[Ganancia bruta]]-cocina[[#This Row],[Ganancia neta]]</f>
        <v>17</v>
      </c>
    </row>
    <row r="510" spans="1:13" x14ac:dyDescent="0.25">
      <c r="A510">
        <v>196</v>
      </c>
      <c r="B510">
        <v>4</v>
      </c>
      <c r="C510" s="1" t="s">
        <v>52</v>
      </c>
      <c r="D510" s="1" t="s">
        <v>620</v>
      </c>
      <c r="E510">
        <v>16</v>
      </c>
      <c r="F510">
        <v>28</v>
      </c>
      <c r="G510">
        <v>2</v>
      </c>
      <c r="H510">
        <v>44</v>
      </c>
      <c r="I510" s="1" t="s">
        <v>609</v>
      </c>
      <c r="J510">
        <f>cocina[[#This Row],[Precio Unitario]]*cocina[[#This Row],[Cantidad Ordenada]]-cocina[[#This Row],[Costo Unitario]]*cocina[[#This Row],[Cantidad Ordenada]]</f>
        <v>24</v>
      </c>
      <c r="K510">
        <f>cocina[[#This Row],[Precio Unitario]]*cocina[[#This Row],[Cantidad Ordenada]]</f>
        <v>56</v>
      </c>
      <c r="L510" s="5">
        <f>(SUMIF(A:A,cocina[[#This Row],[Número de Orden]],J:J))/SUMIF(A:A,cocina[[#This Row],[Número de Orden]],K:K)</f>
        <v>0.40837696335078533</v>
      </c>
      <c r="M510" s="1">
        <f>cocina[[#This Row],[Ganancia bruta]]-cocina[[#This Row],[Ganancia neta]]</f>
        <v>32</v>
      </c>
    </row>
    <row r="511" spans="1:13" x14ac:dyDescent="0.25">
      <c r="A511">
        <v>197</v>
      </c>
      <c r="B511">
        <v>5</v>
      </c>
      <c r="C511" s="1" t="s">
        <v>65</v>
      </c>
      <c r="D511" s="1" t="s">
        <v>625</v>
      </c>
      <c r="E511">
        <v>20</v>
      </c>
      <c r="F511">
        <v>34</v>
      </c>
      <c r="G511">
        <v>3</v>
      </c>
      <c r="H511">
        <v>22</v>
      </c>
      <c r="I511" s="1" t="s">
        <v>608</v>
      </c>
      <c r="J511">
        <f>cocina[[#This Row],[Precio Unitario]]*cocina[[#This Row],[Cantidad Ordenada]]-cocina[[#This Row],[Costo Unitario]]*cocina[[#This Row],[Cantidad Ordenada]]</f>
        <v>42</v>
      </c>
      <c r="K511">
        <f>cocina[[#This Row],[Precio Unitario]]*cocina[[#This Row],[Cantidad Ordenada]]</f>
        <v>102</v>
      </c>
      <c r="L511" s="5">
        <f>(SUMIF(A:A,cocina[[#This Row],[Número de Orden]],J:J))/SUMIF(A:A,cocina[[#This Row],[Número de Orden]],K:K)</f>
        <v>0.41085271317829458</v>
      </c>
      <c r="M511" s="1">
        <f>cocina[[#This Row],[Ganancia bruta]]-cocina[[#This Row],[Ganancia neta]]</f>
        <v>60</v>
      </c>
    </row>
    <row r="512" spans="1:13" x14ac:dyDescent="0.25">
      <c r="A512">
        <v>197</v>
      </c>
      <c r="B512">
        <v>5</v>
      </c>
      <c r="C512" s="1" t="s">
        <v>116</v>
      </c>
      <c r="D512" s="1" t="s">
        <v>615</v>
      </c>
      <c r="E512">
        <v>16</v>
      </c>
      <c r="F512">
        <v>27</v>
      </c>
      <c r="G512">
        <v>1</v>
      </c>
      <c r="H512">
        <v>50</v>
      </c>
      <c r="I512" s="1" t="s">
        <v>608</v>
      </c>
      <c r="J512">
        <f>cocina[[#This Row],[Precio Unitario]]*cocina[[#This Row],[Cantidad Ordenada]]-cocina[[#This Row],[Costo Unitario]]*cocina[[#This Row],[Cantidad Ordenada]]</f>
        <v>11</v>
      </c>
      <c r="K512">
        <f>cocina[[#This Row],[Precio Unitario]]*cocina[[#This Row],[Cantidad Ordenada]]</f>
        <v>27</v>
      </c>
      <c r="L512" s="5">
        <f>(SUMIF(A:A,cocina[[#This Row],[Número de Orden]],J:J))/SUMIF(A:A,cocina[[#This Row],[Número de Orden]],K:K)</f>
        <v>0.41085271317829458</v>
      </c>
      <c r="M512" s="1">
        <f>cocina[[#This Row],[Ganancia bruta]]-cocina[[#This Row],[Ganancia neta]]</f>
        <v>16</v>
      </c>
    </row>
    <row r="513" spans="1:13" x14ac:dyDescent="0.25">
      <c r="A513">
        <v>198</v>
      </c>
      <c r="B513">
        <v>9</v>
      </c>
      <c r="C513" s="1" t="s">
        <v>116</v>
      </c>
      <c r="D513" s="1" t="s">
        <v>615</v>
      </c>
      <c r="E513">
        <v>16</v>
      </c>
      <c r="F513">
        <v>27</v>
      </c>
      <c r="G513">
        <v>2</v>
      </c>
      <c r="H513">
        <v>33</v>
      </c>
      <c r="I513" s="1" t="s">
        <v>608</v>
      </c>
      <c r="J513">
        <f>cocina[[#This Row],[Precio Unitario]]*cocina[[#This Row],[Cantidad Ordenada]]-cocina[[#This Row],[Costo Unitario]]*cocina[[#This Row],[Cantidad Ordenada]]</f>
        <v>22</v>
      </c>
      <c r="K513">
        <f>cocina[[#This Row],[Precio Unitario]]*cocina[[#This Row],[Cantidad Ordenada]]</f>
        <v>54</v>
      </c>
      <c r="L513" s="5">
        <f>(SUMIF(A:A,cocina[[#This Row],[Número de Orden]],J:J))/SUMIF(A:A,cocina[[#This Row],[Número de Orden]],K:K)</f>
        <v>0.40740740740740738</v>
      </c>
      <c r="M513" s="1">
        <f>cocina[[#This Row],[Ganancia bruta]]-cocina[[#This Row],[Ganancia neta]]</f>
        <v>32</v>
      </c>
    </row>
    <row r="514" spans="1:13" x14ac:dyDescent="0.25">
      <c r="A514">
        <v>199</v>
      </c>
      <c r="B514">
        <v>11</v>
      </c>
      <c r="C514" s="1" t="s">
        <v>48</v>
      </c>
      <c r="D514" s="1" t="s">
        <v>618</v>
      </c>
      <c r="E514">
        <v>17</v>
      </c>
      <c r="F514">
        <v>29</v>
      </c>
      <c r="G514">
        <v>3</v>
      </c>
      <c r="H514">
        <v>31</v>
      </c>
      <c r="I514" s="1" t="s">
        <v>608</v>
      </c>
      <c r="J514">
        <f>cocina[[#This Row],[Precio Unitario]]*cocina[[#This Row],[Cantidad Ordenada]]-cocina[[#This Row],[Costo Unitario]]*cocina[[#This Row],[Cantidad Ordenada]]</f>
        <v>36</v>
      </c>
      <c r="K514">
        <f>cocina[[#This Row],[Precio Unitario]]*cocina[[#This Row],[Cantidad Ordenada]]</f>
        <v>87</v>
      </c>
      <c r="L514" s="5">
        <f>(SUMIF(A:A,cocina[[#This Row],[Número de Orden]],J:J))/SUMIF(A:A,cocina[[#This Row],[Número de Orden]],K:K)</f>
        <v>0.40229885057471265</v>
      </c>
      <c r="M514" s="1">
        <f>cocina[[#This Row],[Ganancia bruta]]-cocina[[#This Row],[Ganancia neta]]</f>
        <v>51</v>
      </c>
    </row>
    <row r="515" spans="1:13" x14ac:dyDescent="0.25">
      <c r="A515">
        <v>199</v>
      </c>
      <c r="B515">
        <v>11</v>
      </c>
      <c r="C515" s="1" t="s">
        <v>36</v>
      </c>
      <c r="D515" s="1" t="s">
        <v>622</v>
      </c>
      <c r="E515">
        <v>21</v>
      </c>
      <c r="F515">
        <v>35</v>
      </c>
      <c r="G515">
        <v>3</v>
      </c>
      <c r="H515">
        <v>41</v>
      </c>
      <c r="I515" s="1" t="s">
        <v>609</v>
      </c>
      <c r="J515">
        <f>cocina[[#This Row],[Precio Unitario]]*cocina[[#This Row],[Cantidad Ordenada]]-cocina[[#This Row],[Costo Unitario]]*cocina[[#This Row],[Cantidad Ordenada]]</f>
        <v>42</v>
      </c>
      <c r="K515">
        <f>cocina[[#This Row],[Precio Unitario]]*cocina[[#This Row],[Cantidad Ordenada]]</f>
        <v>105</v>
      </c>
      <c r="L515" s="5">
        <f>(SUMIF(A:A,cocina[[#This Row],[Número de Orden]],J:J))/SUMIF(A:A,cocina[[#This Row],[Número de Orden]],K:K)</f>
        <v>0.40229885057471265</v>
      </c>
      <c r="M515" s="1">
        <f>cocina[[#This Row],[Ganancia bruta]]-cocina[[#This Row],[Ganancia neta]]</f>
        <v>63</v>
      </c>
    </row>
    <row r="516" spans="1:13" x14ac:dyDescent="0.25">
      <c r="A516">
        <v>199</v>
      </c>
      <c r="B516">
        <v>11</v>
      </c>
      <c r="C516" s="1" t="s">
        <v>80</v>
      </c>
      <c r="D516" s="1" t="s">
        <v>628</v>
      </c>
      <c r="E516">
        <v>13</v>
      </c>
      <c r="F516">
        <v>21</v>
      </c>
      <c r="G516">
        <v>2</v>
      </c>
      <c r="H516">
        <v>18</v>
      </c>
      <c r="I516" s="1" t="s">
        <v>609</v>
      </c>
      <c r="J516">
        <f>cocina[[#This Row],[Precio Unitario]]*cocina[[#This Row],[Cantidad Ordenada]]-cocina[[#This Row],[Costo Unitario]]*cocina[[#This Row],[Cantidad Ordenada]]</f>
        <v>16</v>
      </c>
      <c r="K516">
        <f>cocina[[#This Row],[Precio Unitario]]*cocina[[#This Row],[Cantidad Ordenada]]</f>
        <v>42</v>
      </c>
      <c r="L516" s="5">
        <f>(SUMIF(A:A,cocina[[#This Row],[Número de Orden]],J:J))/SUMIF(A:A,cocina[[#This Row],[Número de Orden]],K:K)</f>
        <v>0.40229885057471265</v>
      </c>
      <c r="M516" s="1">
        <f>cocina[[#This Row],[Ganancia bruta]]-cocina[[#This Row],[Ganancia neta]]</f>
        <v>26</v>
      </c>
    </row>
    <row r="517" spans="1:13" x14ac:dyDescent="0.25">
      <c r="A517">
        <v>199</v>
      </c>
      <c r="B517">
        <v>11</v>
      </c>
      <c r="C517" s="1" t="s">
        <v>116</v>
      </c>
      <c r="D517" s="1" t="s">
        <v>615</v>
      </c>
      <c r="E517">
        <v>16</v>
      </c>
      <c r="F517">
        <v>27</v>
      </c>
      <c r="G517">
        <v>1</v>
      </c>
      <c r="H517">
        <v>52</v>
      </c>
      <c r="I517" s="1" t="s">
        <v>609</v>
      </c>
      <c r="J517">
        <f>cocina[[#This Row],[Precio Unitario]]*cocina[[#This Row],[Cantidad Ordenada]]-cocina[[#This Row],[Costo Unitario]]*cocina[[#This Row],[Cantidad Ordenada]]</f>
        <v>11</v>
      </c>
      <c r="K517">
        <f>cocina[[#This Row],[Precio Unitario]]*cocina[[#This Row],[Cantidad Ordenada]]</f>
        <v>27</v>
      </c>
      <c r="L517" s="5">
        <f>(SUMIF(A:A,cocina[[#This Row],[Número de Orden]],J:J))/SUMIF(A:A,cocina[[#This Row],[Número de Orden]],K:K)</f>
        <v>0.40229885057471265</v>
      </c>
      <c r="M517" s="1">
        <f>cocina[[#This Row],[Ganancia bruta]]-cocina[[#This Row],[Ganancia neta]]</f>
        <v>16</v>
      </c>
    </row>
    <row r="518" spans="1:13" x14ac:dyDescent="0.25">
      <c r="A518">
        <v>200</v>
      </c>
      <c r="B518">
        <v>11</v>
      </c>
      <c r="C518" s="1" t="s">
        <v>122</v>
      </c>
      <c r="D518" s="1" t="s">
        <v>621</v>
      </c>
      <c r="E518">
        <v>11</v>
      </c>
      <c r="F518">
        <v>19</v>
      </c>
      <c r="G518">
        <v>2</v>
      </c>
      <c r="H518">
        <v>39</v>
      </c>
      <c r="I518" s="1" t="s">
        <v>608</v>
      </c>
      <c r="J518">
        <f>cocina[[#This Row],[Precio Unitario]]*cocina[[#This Row],[Cantidad Ordenada]]-cocina[[#This Row],[Costo Unitario]]*cocina[[#This Row],[Cantidad Ordenada]]</f>
        <v>16</v>
      </c>
      <c r="K518">
        <f>cocina[[#This Row],[Precio Unitario]]*cocina[[#This Row],[Cantidad Ordenada]]</f>
        <v>38</v>
      </c>
      <c r="L518" s="5">
        <f>(SUMIF(A:A,cocina[[#This Row],[Número de Orden]],J:J))/SUMIF(A:A,cocina[[#This Row],[Número de Orden]],K:K)</f>
        <v>0.40909090909090912</v>
      </c>
      <c r="M518" s="1">
        <f>cocina[[#This Row],[Ganancia bruta]]-cocina[[#This Row],[Ganancia neta]]</f>
        <v>22</v>
      </c>
    </row>
    <row r="519" spans="1:13" x14ac:dyDescent="0.25">
      <c r="A519">
        <v>200</v>
      </c>
      <c r="B519">
        <v>11</v>
      </c>
      <c r="C519" s="1" t="s">
        <v>132</v>
      </c>
      <c r="D519" s="1" t="s">
        <v>631</v>
      </c>
      <c r="E519">
        <v>15</v>
      </c>
      <c r="F519">
        <v>25</v>
      </c>
      <c r="G519">
        <v>2</v>
      </c>
      <c r="H519">
        <v>28</v>
      </c>
      <c r="I519" s="1" t="s">
        <v>609</v>
      </c>
      <c r="J519">
        <f>cocina[[#This Row],[Precio Unitario]]*cocina[[#This Row],[Cantidad Ordenada]]-cocina[[#This Row],[Costo Unitario]]*cocina[[#This Row],[Cantidad Ordenada]]</f>
        <v>20</v>
      </c>
      <c r="K519">
        <f>cocina[[#This Row],[Precio Unitario]]*cocina[[#This Row],[Cantidad Ordenada]]</f>
        <v>50</v>
      </c>
      <c r="L519" s="5">
        <f>(SUMIF(A:A,cocina[[#This Row],[Número de Orden]],J:J))/SUMIF(A:A,cocina[[#This Row],[Número de Orden]],K:K)</f>
        <v>0.40909090909090912</v>
      </c>
      <c r="M519" s="1">
        <f>cocina[[#This Row],[Ganancia bruta]]-cocina[[#This Row],[Ganancia neta]]</f>
        <v>30</v>
      </c>
    </row>
    <row r="520" spans="1:13" x14ac:dyDescent="0.25">
      <c r="A520">
        <v>201</v>
      </c>
      <c r="B520">
        <v>3</v>
      </c>
      <c r="C520" s="1" t="s">
        <v>168</v>
      </c>
      <c r="D520" s="1" t="s">
        <v>612</v>
      </c>
      <c r="E520">
        <v>14</v>
      </c>
      <c r="F520">
        <v>24</v>
      </c>
      <c r="G520">
        <v>3</v>
      </c>
      <c r="H520">
        <v>58</v>
      </c>
      <c r="I520" s="1" t="s">
        <v>609</v>
      </c>
      <c r="J520">
        <f>cocina[[#This Row],[Precio Unitario]]*cocina[[#This Row],[Cantidad Ordenada]]-cocina[[#This Row],[Costo Unitario]]*cocina[[#This Row],[Cantidad Ordenada]]</f>
        <v>30</v>
      </c>
      <c r="K520">
        <f>cocina[[#This Row],[Precio Unitario]]*cocina[[#This Row],[Cantidad Ordenada]]</f>
        <v>72</v>
      </c>
      <c r="L520" s="5">
        <f>(SUMIF(A:A,cocina[[#This Row],[Número de Orden]],J:J))/SUMIF(A:A,cocina[[#This Row],[Número de Orden]],K:K)</f>
        <v>0.41666666666666669</v>
      </c>
      <c r="M520" s="1">
        <f>cocina[[#This Row],[Ganancia bruta]]-cocina[[#This Row],[Ganancia neta]]</f>
        <v>42</v>
      </c>
    </row>
    <row r="521" spans="1:13" x14ac:dyDescent="0.25">
      <c r="A521">
        <v>202</v>
      </c>
      <c r="B521">
        <v>16</v>
      </c>
      <c r="C521" s="1" t="s">
        <v>83</v>
      </c>
      <c r="D521" s="1" t="s">
        <v>617</v>
      </c>
      <c r="E521">
        <v>22</v>
      </c>
      <c r="F521">
        <v>36</v>
      </c>
      <c r="G521">
        <v>2</v>
      </c>
      <c r="H521">
        <v>46</v>
      </c>
      <c r="I521" s="1" t="s">
        <v>609</v>
      </c>
      <c r="J521">
        <f>cocina[[#This Row],[Precio Unitario]]*cocina[[#This Row],[Cantidad Ordenada]]-cocina[[#This Row],[Costo Unitario]]*cocina[[#This Row],[Cantidad Ordenada]]</f>
        <v>28</v>
      </c>
      <c r="K521">
        <f>cocina[[#This Row],[Precio Unitario]]*cocina[[#This Row],[Cantidad Ordenada]]</f>
        <v>72</v>
      </c>
      <c r="L521" s="5">
        <f>(SUMIF(A:A,cocina[[#This Row],[Número de Orden]],J:J))/SUMIF(A:A,cocina[[#This Row],[Número de Orden]],K:K)</f>
        <v>0.38834951456310679</v>
      </c>
      <c r="M521" s="1">
        <f>cocina[[#This Row],[Ganancia bruta]]-cocina[[#This Row],[Ganancia neta]]</f>
        <v>44</v>
      </c>
    </row>
    <row r="522" spans="1:13" x14ac:dyDescent="0.25">
      <c r="A522">
        <v>202</v>
      </c>
      <c r="B522">
        <v>16</v>
      </c>
      <c r="C522" s="1" t="s">
        <v>58</v>
      </c>
      <c r="D522" s="1" t="s">
        <v>616</v>
      </c>
      <c r="E522">
        <v>25</v>
      </c>
      <c r="F522">
        <v>40</v>
      </c>
      <c r="G522">
        <v>2</v>
      </c>
      <c r="H522">
        <v>47</v>
      </c>
      <c r="I522" s="1" t="s">
        <v>608</v>
      </c>
      <c r="J522">
        <f>cocina[[#This Row],[Precio Unitario]]*cocina[[#This Row],[Cantidad Ordenada]]-cocina[[#This Row],[Costo Unitario]]*cocina[[#This Row],[Cantidad Ordenada]]</f>
        <v>30</v>
      </c>
      <c r="K522">
        <f>cocina[[#This Row],[Precio Unitario]]*cocina[[#This Row],[Cantidad Ordenada]]</f>
        <v>80</v>
      </c>
      <c r="L522" s="5">
        <f>(SUMIF(A:A,cocina[[#This Row],[Número de Orden]],J:J))/SUMIF(A:A,cocina[[#This Row],[Número de Orden]],K:K)</f>
        <v>0.38834951456310679</v>
      </c>
      <c r="M522" s="1">
        <f>cocina[[#This Row],[Ganancia bruta]]-cocina[[#This Row],[Ganancia neta]]</f>
        <v>50</v>
      </c>
    </row>
    <row r="523" spans="1:13" x14ac:dyDescent="0.25">
      <c r="A523">
        <v>202</v>
      </c>
      <c r="B523">
        <v>16</v>
      </c>
      <c r="C523" s="1" t="s">
        <v>168</v>
      </c>
      <c r="D523" s="1" t="s">
        <v>612</v>
      </c>
      <c r="E523">
        <v>14</v>
      </c>
      <c r="F523">
        <v>24</v>
      </c>
      <c r="G523">
        <v>1</v>
      </c>
      <c r="H523">
        <v>5</v>
      </c>
      <c r="I523" s="1" t="s">
        <v>608</v>
      </c>
      <c r="J523">
        <f>cocina[[#This Row],[Precio Unitario]]*cocina[[#This Row],[Cantidad Ordenada]]-cocina[[#This Row],[Costo Unitario]]*cocina[[#This Row],[Cantidad Ordenada]]</f>
        <v>10</v>
      </c>
      <c r="K523">
        <f>cocina[[#This Row],[Precio Unitario]]*cocina[[#This Row],[Cantidad Ordenada]]</f>
        <v>24</v>
      </c>
      <c r="L523" s="5">
        <f>(SUMIF(A:A,cocina[[#This Row],[Número de Orden]],J:J))/SUMIF(A:A,cocina[[#This Row],[Número de Orden]],K:K)</f>
        <v>0.38834951456310679</v>
      </c>
      <c r="M523" s="1">
        <f>cocina[[#This Row],[Ganancia bruta]]-cocina[[#This Row],[Ganancia neta]]</f>
        <v>14</v>
      </c>
    </row>
    <row r="524" spans="1:13" x14ac:dyDescent="0.25">
      <c r="A524">
        <v>202</v>
      </c>
      <c r="B524">
        <v>16</v>
      </c>
      <c r="C524" s="1" t="s">
        <v>78</v>
      </c>
      <c r="D524" s="1" t="s">
        <v>613</v>
      </c>
      <c r="E524">
        <v>18</v>
      </c>
      <c r="F524">
        <v>30</v>
      </c>
      <c r="G524">
        <v>1</v>
      </c>
      <c r="H524">
        <v>58</v>
      </c>
      <c r="I524" s="1" t="s">
        <v>608</v>
      </c>
      <c r="J524">
        <f>cocina[[#This Row],[Precio Unitario]]*cocina[[#This Row],[Cantidad Ordenada]]-cocina[[#This Row],[Costo Unitario]]*cocina[[#This Row],[Cantidad Ordenada]]</f>
        <v>12</v>
      </c>
      <c r="K524">
        <f>cocina[[#This Row],[Precio Unitario]]*cocina[[#This Row],[Cantidad Ordenada]]</f>
        <v>30</v>
      </c>
      <c r="L524" s="5">
        <f>(SUMIF(A:A,cocina[[#This Row],[Número de Orden]],J:J))/SUMIF(A:A,cocina[[#This Row],[Número de Orden]],K:K)</f>
        <v>0.38834951456310679</v>
      </c>
      <c r="M524" s="1">
        <f>cocina[[#This Row],[Ganancia bruta]]-cocina[[#This Row],[Ganancia neta]]</f>
        <v>18</v>
      </c>
    </row>
    <row r="525" spans="1:13" x14ac:dyDescent="0.25">
      <c r="A525">
        <v>203</v>
      </c>
      <c r="B525">
        <v>5</v>
      </c>
      <c r="C525" s="1" t="s">
        <v>126</v>
      </c>
      <c r="D525" s="1" t="s">
        <v>614</v>
      </c>
      <c r="E525">
        <v>19</v>
      </c>
      <c r="F525">
        <v>31</v>
      </c>
      <c r="G525">
        <v>3</v>
      </c>
      <c r="H525">
        <v>51</v>
      </c>
      <c r="I525" s="1" t="s">
        <v>608</v>
      </c>
      <c r="J525">
        <f>cocina[[#This Row],[Precio Unitario]]*cocina[[#This Row],[Cantidad Ordenada]]-cocina[[#This Row],[Costo Unitario]]*cocina[[#This Row],[Cantidad Ordenada]]</f>
        <v>36</v>
      </c>
      <c r="K525">
        <f>cocina[[#This Row],[Precio Unitario]]*cocina[[#This Row],[Cantidad Ordenada]]</f>
        <v>93</v>
      </c>
      <c r="L525" s="5">
        <f>(SUMIF(A:A,cocina[[#This Row],[Número de Orden]],J:J))/SUMIF(A:A,cocina[[#This Row],[Número de Orden]],K:K)</f>
        <v>0.38461538461538464</v>
      </c>
      <c r="M525" s="1">
        <f>cocina[[#This Row],[Ganancia bruta]]-cocina[[#This Row],[Ganancia neta]]</f>
        <v>57</v>
      </c>
    </row>
    <row r="526" spans="1:13" x14ac:dyDescent="0.25">
      <c r="A526">
        <v>203</v>
      </c>
      <c r="B526">
        <v>5</v>
      </c>
      <c r="C526" s="1" t="s">
        <v>80</v>
      </c>
      <c r="D526" s="1" t="s">
        <v>628</v>
      </c>
      <c r="E526">
        <v>13</v>
      </c>
      <c r="F526">
        <v>21</v>
      </c>
      <c r="G526">
        <v>3</v>
      </c>
      <c r="H526">
        <v>34</v>
      </c>
      <c r="I526" s="1" t="s">
        <v>609</v>
      </c>
      <c r="J526">
        <f>cocina[[#This Row],[Precio Unitario]]*cocina[[#This Row],[Cantidad Ordenada]]-cocina[[#This Row],[Costo Unitario]]*cocina[[#This Row],[Cantidad Ordenada]]</f>
        <v>24</v>
      </c>
      <c r="K526">
        <f>cocina[[#This Row],[Precio Unitario]]*cocina[[#This Row],[Cantidad Ordenada]]</f>
        <v>63</v>
      </c>
      <c r="L526" s="5">
        <f>(SUMIF(A:A,cocina[[#This Row],[Número de Orden]],J:J))/SUMIF(A:A,cocina[[#This Row],[Número de Orden]],K:K)</f>
        <v>0.38461538461538464</v>
      </c>
      <c r="M526" s="1">
        <f>cocina[[#This Row],[Ganancia bruta]]-cocina[[#This Row],[Ganancia neta]]</f>
        <v>39</v>
      </c>
    </row>
    <row r="527" spans="1:13" x14ac:dyDescent="0.25">
      <c r="A527">
        <v>204</v>
      </c>
      <c r="B527">
        <v>16</v>
      </c>
      <c r="C527" s="1" t="s">
        <v>168</v>
      </c>
      <c r="D527" s="1" t="s">
        <v>612</v>
      </c>
      <c r="E527">
        <v>14</v>
      </c>
      <c r="F527">
        <v>24</v>
      </c>
      <c r="G527">
        <v>2</v>
      </c>
      <c r="H527">
        <v>21</v>
      </c>
      <c r="I527" s="1" t="s">
        <v>608</v>
      </c>
      <c r="J527">
        <f>cocina[[#This Row],[Precio Unitario]]*cocina[[#This Row],[Cantidad Ordenada]]-cocina[[#This Row],[Costo Unitario]]*cocina[[#This Row],[Cantidad Ordenada]]</f>
        <v>20</v>
      </c>
      <c r="K527">
        <f>cocina[[#This Row],[Precio Unitario]]*cocina[[#This Row],[Cantidad Ordenada]]</f>
        <v>48</v>
      </c>
      <c r="L527" s="5">
        <f>(SUMIF(A:A,cocina[[#This Row],[Número de Orden]],J:J))/SUMIF(A:A,cocina[[#This Row],[Número de Orden]],K:K)</f>
        <v>0.41666666666666669</v>
      </c>
      <c r="M527" s="1">
        <f>cocina[[#This Row],[Ganancia bruta]]-cocina[[#This Row],[Ganancia neta]]</f>
        <v>28</v>
      </c>
    </row>
    <row r="528" spans="1:13" x14ac:dyDescent="0.25">
      <c r="A528">
        <v>205</v>
      </c>
      <c r="B528">
        <v>14</v>
      </c>
      <c r="C528" s="1" t="s">
        <v>257</v>
      </c>
      <c r="D528" s="1" t="s">
        <v>623</v>
      </c>
      <c r="E528">
        <v>19</v>
      </c>
      <c r="F528">
        <v>32</v>
      </c>
      <c r="G528">
        <v>1</v>
      </c>
      <c r="H528">
        <v>34</v>
      </c>
      <c r="I528" s="1" t="s">
        <v>608</v>
      </c>
      <c r="J528">
        <f>cocina[[#This Row],[Precio Unitario]]*cocina[[#This Row],[Cantidad Ordenada]]-cocina[[#This Row],[Costo Unitario]]*cocina[[#This Row],[Cantidad Ordenada]]</f>
        <v>13</v>
      </c>
      <c r="K528">
        <f>cocina[[#This Row],[Precio Unitario]]*cocina[[#This Row],[Cantidad Ordenada]]</f>
        <v>32</v>
      </c>
      <c r="L528" s="5">
        <f>(SUMIF(A:A,cocina[[#This Row],[Número de Orden]],J:J))/SUMIF(A:A,cocina[[#This Row],[Número de Orden]],K:K)</f>
        <v>0.4098360655737705</v>
      </c>
      <c r="M528" s="1">
        <f>cocina[[#This Row],[Ganancia bruta]]-cocina[[#This Row],[Ganancia neta]]</f>
        <v>19</v>
      </c>
    </row>
    <row r="529" spans="1:13" x14ac:dyDescent="0.25">
      <c r="A529">
        <v>205</v>
      </c>
      <c r="B529">
        <v>14</v>
      </c>
      <c r="C529" s="1" t="s">
        <v>48</v>
      </c>
      <c r="D529" s="1" t="s">
        <v>618</v>
      </c>
      <c r="E529">
        <v>17</v>
      </c>
      <c r="F529">
        <v>29</v>
      </c>
      <c r="G529">
        <v>1</v>
      </c>
      <c r="H529">
        <v>52</v>
      </c>
      <c r="I529" s="1" t="s">
        <v>609</v>
      </c>
      <c r="J529">
        <f>cocina[[#This Row],[Precio Unitario]]*cocina[[#This Row],[Cantidad Ordenada]]-cocina[[#This Row],[Costo Unitario]]*cocina[[#This Row],[Cantidad Ordenada]]</f>
        <v>12</v>
      </c>
      <c r="K529">
        <f>cocina[[#This Row],[Precio Unitario]]*cocina[[#This Row],[Cantidad Ordenada]]</f>
        <v>29</v>
      </c>
      <c r="L529" s="5">
        <f>(SUMIF(A:A,cocina[[#This Row],[Número de Orden]],J:J))/SUMIF(A:A,cocina[[#This Row],[Número de Orden]],K:K)</f>
        <v>0.4098360655737705</v>
      </c>
      <c r="M529" s="1">
        <f>cocina[[#This Row],[Ganancia bruta]]-cocina[[#This Row],[Ganancia neta]]</f>
        <v>17</v>
      </c>
    </row>
    <row r="530" spans="1:13" x14ac:dyDescent="0.25">
      <c r="A530">
        <v>206</v>
      </c>
      <c r="B530">
        <v>4</v>
      </c>
      <c r="C530" s="1" t="s">
        <v>78</v>
      </c>
      <c r="D530" s="1" t="s">
        <v>613</v>
      </c>
      <c r="E530">
        <v>18</v>
      </c>
      <c r="F530">
        <v>30</v>
      </c>
      <c r="G530">
        <v>1</v>
      </c>
      <c r="H530">
        <v>58</v>
      </c>
      <c r="I530" s="1" t="s">
        <v>609</v>
      </c>
      <c r="J530">
        <f>cocina[[#This Row],[Precio Unitario]]*cocina[[#This Row],[Cantidad Ordenada]]-cocina[[#This Row],[Costo Unitario]]*cocina[[#This Row],[Cantidad Ordenada]]</f>
        <v>12</v>
      </c>
      <c r="K530">
        <f>cocina[[#This Row],[Precio Unitario]]*cocina[[#This Row],[Cantidad Ordenada]]</f>
        <v>30</v>
      </c>
      <c r="L530" s="5">
        <f>(SUMIF(A:A,cocina[[#This Row],[Número de Orden]],J:J))/SUMIF(A:A,cocina[[#This Row],[Número de Orden]],K:K)</f>
        <v>0.4</v>
      </c>
      <c r="M530" s="1">
        <f>cocina[[#This Row],[Ganancia bruta]]-cocina[[#This Row],[Ganancia neta]]</f>
        <v>18</v>
      </c>
    </row>
    <row r="531" spans="1:13" x14ac:dyDescent="0.25">
      <c r="A531">
        <v>207</v>
      </c>
      <c r="B531">
        <v>20</v>
      </c>
      <c r="C531" s="1" t="s">
        <v>165</v>
      </c>
      <c r="D531" s="1" t="s">
        <v>630</v>
      </c>
      <c r="E531">
        <v>15</v>
      </c>
      <c r="F531">
        <v>26</v>
      </c>
      <c r="G531">
        <v>2</v>
      </c>
      <c r="H531">
        <v>37</v>
      </c>
      <c r="I531" s="1" t="s">
        <v>608</v>
      </c>
      <c r="J531">
        <f>cocina[[#This Row],[Precio Unitario]]*cocina[[#This Row],[Cantidad Ordenada]]-cocina[[#This Row],[Costo Unitario]]*cocina[[#This Row],[Cantidad Ordenada]]</f>
        <v>22</v>
      </c>
      <c r="K531">
        <f>cocina[[#This Row],[Precio Unitario]]*cocina[[#This Row],[Cantidad Ordenada]]</f>
        <v>52</v>
      </c>
      <c r="L531" s="5">
        <f>(SUMIF(A:A,cocina[[#This Row],[Número de Orden]],J:J))/SUMIF(A:A,cocina[[#This Row],[Número de Orden]],K:K)</f>
        <v>0.4</v>
      </c>
      <c r="M531" s="1">
        <f>cocina[[#This Row],[Ganancia bruta]]-cocina[[#This Row],[Ganancia neta]]</f>
        <v>30</v>
      </c>
    </row>
    <row r="532" spans="1:13" x14ac:dyDescent="0.25">
      <c r="A532">
        <v>207</v>
      </c>
      <c r="B532">
        <v>20</v>
      </c>
      <c r="C532" s="1" t="s">
        <v>36</v>
      </c>
      <c r="D532" s="1" t="s">
        <v>622</v>
      </c>
      <c r="E532">
        <v>21</v>
      </c>
      <c r="F532">
        <v>35</v>
      </c>
      <c r="G532">
        <v>1</v>
      </c>
      <c r="H532">
        <v>55</v>
      </c>
      <c r="I532" s="1" t="s">
        <v>609</v>
      </c>
      <c r="J532">
        <f>cocina[[#This Row],[Precio Unitario]]*cocina[[#This Row],[Cantidad Ordenada]]-cocina[[#This Row],[Costo Unitario]]*cocina[[#This Row],[Cantidad Ordenada]]</f>
        <v>14</v>
      </c>
      <c r="K532">
        <f>cocina[[#This Row],[Precio Unitario]]*cocina[[#This Row],[Cantidad Ordenada]]</f>
        <v>35</v>
      </c>
      <c r="L532" s="5">
        <f>(SUMIF(A:A,cocina[[#This Row],[Número de Orden]],J:J))/SUMIF(A:A,cocina[[#This Row],[Número de Orden]],K:K)</f>
        <v>0.4</v>
      </c>
      <c r="M532" s="1">
        <f>cocina[[#This Row],[Ganancia bruta]]-cocina[[#This Row],[Ganancia neta]]</f>
        <v>21</v>
      </c>
    </row>
    <row r="533" spans="1:13" x14ac:dyDescent="0.25">
      <c r="A533">
        <v>207</v>
      </c>
      <c r="B533">
        <v>20</v>
      </c>
      <c r="C533" s="1" t="s">
        <v>126</v>
      </c>
      <c r="D533" s="1" t="s">
        <v>614</v>
      </c>
      <c r="E533">
        <v>19</v>
      </c>
      <c r="F533">
        <v>31</v>
      </c>
      <c r="G533">
        <v>3</v>
      </c>
      <c r="H533">
        <v>19</v>
      </c>
      <c r="I533" s="1" t="s">
        <v>609</v>
      </c>
      <c r="J533">
        <f>cocina[[#This Row],[Precio Unitario]]*cocina[[#This Row],[Cantidad Ordenada]]-cocina[[#This Row],[Costo Unitario]]*cocina[[#This Row],[Cantidad Ordenada]]</f>
        <v>36</v>
      </c>
      <c r="K533">
        <f>cocina[[#This Row],[Precio Unitario]]*cocina[[#This Row],[Cantidad Ordenada]]</f>
        <v>93</v>
      </c>
      <c r="L533" s="5">
        <f>(SUMIF(A:A,cocina[[#This Row],[Número de Orden]],J:J))/SUMIF(A:A,cocina[[#This Row],[Número de Orden]],K:K)</f>
        <v>0.4</v>
      </c>
      <c r="M533" s="1">
        <f>cocina[[#This Row],[Ganancia bruta]]-cocina[[#This Row],[Ganancia neta]]</f>
        <v>57</v>
      </c>
    </row>
    <row r="534" spans="1:13" x14ac:dyDescent="0.25">
      <c r="A534">
        <v>208</v>
      </c>
      <c r="B534">
        <v>16</v>
      </c>
      <c r="C534" s="1" t="s">
        <v>257</v>
      </c>
      <c r="D534" s="1" t="s">
        <v>623</v>
      </c>
      <c r="E534">
        <v>19</v>
      </c>
      <c r="F534">
        <v>32</v>
      </c>
      <c r="G534">
        <v>1</v>
      </c>
      <c r="H534">
        <v>18</v>
      </c>
      <c r="I534" s="1" t="s">
        <v>609</v>
      </c>
      <c r="J534">
        <f>cocina[[#This Row],[Precio Unitario]]*cocina[[#This Row],[Cantidad Ordenada]]-cocina[[#This Row],[Costo Unitario]]*cocina[[#This Row],[Cantidad Ordenada]]</f>
        <v>13</v>
      </c>
      <c r="K534">
        <f>cocina[[#This Row],[Precio Unitario]]*cocina[[#This Row],[Cantidad Ordenada]]</f>
        <v>32</v>
      </c>
      <c r="L534" s="5">
        <f>(SUMIF(A:A,cocina[[#This Row],[Número de Orden]],J:J))/SUMIF(A:A,cocina[[#This Row],[Número de Orden]],K:K)</f>
        <v>0.39444444444444443</v>
      </c>
      <c r="M534" s="1">
        <f>cocina[[#This Row],[Ganancia bruta]]-cocina[[#This Row],[Ganancia neta]]</f>
        <v>19</v>
      </c>
    </row>
    <row r="535" spans="1:13" x14ac:dyDescent="0.25">
      <c r="A535">
        <v>208</v>
      </c>
      <c r="B535">
        <v>16</v>
      </c>
      <c r="C535" s="1" t="s">
        <v>83</v>
      </c>
      <c r="D535" s="1" t="s">
        <v>617</v>
      </c>
      <c r="E535">
        <v>22</v>
      </c>
      <c r="F535">
        <v>36</v>
      </c>
      <c r="G535">
        <v>3</v>
      </c>
      <c r="H535">
        <v>29</v>
      </c>
      <c r="I535" s="1" t="s">
        <v>609</v>
      </c>
      <c r="J535">
        <f>cocina[[#This Row],[Precio Unitario]]*cocina[[#This Row],[Cantidad Ordenada]]-cocina[[#This Row],[Costo Unitario]]*cocina[[#This Row],[Cantidad Ordenada]]</f>
        <v>42</v>
      </c>
      <c r="K535">
        <f>cocina[[#This Row],[Precio Unitario]]*cocina[[#This Row],[Cantidad Ordenada]]</f>
        <v>108</v>
      </c>
      <c r="L535" s="5">
        <f>(SUMIF(A:A,cocina[[#This Row],[Número de Orden]],J:J))/SUMIF(A:A,cocina[[#This Row],[Número de Orden]],K:K)</f>
        <v>0.39444444444444443</v>
      </c>
      <c r="M535" s="1">
        <f>cocina[[#This Row],[Ganancia bruta]]-cocina[[#This Row],[Ganancia neta]]</f>
        <v>66</v>
      </c>
    </row>
    <row r="536" spans="1:13" x14ac:dyDescent="0.25">
      <c r="A536">
        <v>208</v>
      </c>
      <c r="B536">
        <v>16</v>
      </c>
      <c r="C536" s="1" t="s">
        <v>156</v>
      </c>
      <c r="D536" s="1" t="s">
        <v>626</v>
      </c>
      <c r="E536">
        <v>12</v>
      </c>
      <c r="F536">
        <v>20</v>
      </c>
      <c r="G536">
        <v>2</v>
      </c>
      <c r="H536">
        <v>53</v>
      </c>
      <c r="I536" s="1" t="s">
        <v>608</v>
      </c>
      <c r="J536">
        <f>cocina[[#This Row],[Precio Unitario]]*cocina[[#This Row],[Cantidad Ordenada]]-cocina[[#This Row],[Costo Unitario]]*cocina[[#This Row],[Cantidad Ordenada]]</f>
        <v>16</v>
      </c>
      <c r="K536">
        <f>cocina[[#This Row],[Precio Unitario]]*cocina[[#This Row],[Cantidad Ordenada]]</f>
        <v>40</v>
      </c>
      <c r="L536" s="5">
        <f>(SUMIF(A:A,cocina[[#This Row],[Número de Orden]],J:J))/SUMIF(A:A,cocina[[#This Row],[Número de Orden]],K:K)</f>
        <v>0.39444444444444443</v>
      </c>
      <c r="M536" s="1">
        <f>cocina[[#This Row],[Ganancia bruta]]-cocina[[#This Row],[Ganancia neta]]</f>
        <v>24</v>
      </c>
    </row>
    <row r="537" spans="1:13" x14ac:dyDescent="0.25">
      <c r="A537">
        <v>209</v>
      </c>
      <c r="B537">
        <v>9</v>
      </c>
      <c r="C537" s="1" t="s">
        <v>210</v>
      </c>
      <c r="D537" s="1" t="s">
        <v>627</v>
      </c>
      <c r="E537">
        <v>14</v>
      </c>
      <c r="F537">
        <v>23</v>
      </c>
      <c r="G537">
        <v>3</v>
      </c>
      <c r="H537">
        <v>35</v>
      </c>
      <c r="I537" s="1" t="s">
        <v>609</v>
      </c>
      <c r="J537">
        <f>cocina[[#This Row],[Precio Unitario]]*cocina[[#This Row],[Cantidad Ordenada]]-cocina[[#This Row],[Costo Unitario]]*cocina[[#This Row],[Cantidad Ordenada]]</f>
        <v>27</v>
      </c>
      <c r="K537">
        <f>cocina[[#This Row],[Precio Unitario]]*cocina[[#This Row],[Cantidad Ordenada]]</f>
        <v>69</v>
      </c>
      <c r="L537" s="5">
        <f>(SUMIF(A:A,cocina[[#This Row],[Número de Orden]],J:J))/SUMIF(A:A,cocina[[#This Row],[Número de Orden]],K:K)</f>
        <v>0.40654205607476634</v>
      </c>
      <c r="M537" s="1">
        <f>cocina[[#This Row],[Ganancia bruta]]-cocina[[#This Row],[Ganancia neta]]</f>
        <v>42</v>
      </c>
    </row>
    <row r="538" spans="1:13" x14ac:dyDescent="0.25">
      <c r="A538">
        <v>209</v>
      </c>
      <c r="B538">
        <v>9</v>
      </c>
      <c r="C538" s="1" t="s">
        <v>65</v>
      </c>
      <c r="D538" s="1" t="s">
        <v>625</v>
      </c>
      <c r="E538">
        <v>20</v>
      </c>
      <c r="F538">
        <v>34</v>
      </c>
      <c r="G538">
        <v>2</v>
      </c>
      <c r="H538">
        <v>40</v>
      </c>
      <c r="I538" s="1" t="s">
        <v>609</v>
      </c>
      <c r="J538">
        <f>cocina[[#This Row],[Precio Unitario]]*cocina[[#This Row],[Cantidad Ordenada]]-cocina[[#This Row],[Costo Unitario]]*cocina[[#This Row],[Cantidad Ordenada]]</f>
        <v>28</v>
      </c>
      <c r="K538">
        <f>cocina[[#This Row],[Precio Unitario]]*cocina[[#This Row],[Cantidad Ordenada]]</f>
        <v>68</v>
      </c>
      <c r="L538" s="5">
        <f>(SUMIF(A:A,cocina[[#This Row],[Número de Orden]],J:J))/SUMIF(A:A,cocina[[#This Row],[Número de Orden]],K:K)</f>
        <v>0.40654205607476634</v>
      </c>
      <c r="M538" s="1">
        <f>cocina[[#This Row],[Ganancia bruta]]-cocina[[#This Row],[Ganancia neta]]</f>
        <v>40</v>
      </c>
    </row>
    <row r="539" spans="1:13" x14ac:dyDescent="0.25">
      <c r="A539">
        <v>209</v>
      </c>
      <c r="B539">
        <v>9</v>
      </c>
      <c r="C539" s="1" t="s">
        <v>132</v>
      </c>
      <c r="D539" s="1" t="s">
        <v>631</v>
      </c>
      <c r="E539">
        <v>15</v>
      </c>
      <c r="F539">
        <v>25</v>
      </c>
      <c r="G539">
        <v>1</v>
      </c>
      <c r="H539">
        <v>42</v>
      </c>
      <c r="I539" s="1" t="s">
        <v>608</v>
      </c>
      <c r="J539">
        <f>cocina[[#This Row],[Precio Unitario]]*cocina[[#This Row],[Cantidad Ordenada]]-cocina[[#This Row],[Costo Unitario]]*cocina[[#This Row],[Cantidad Ordenada]]</f>
        <v>10</v>
      </c>
      <c r="K539">
        <f>cocina[[#This Row],[Precio Unitario]]*cocina[[#This Row],[Cantidad Ordenada]]</f>
        <v>25</v>
      </c>
      <c r="L539" s="5">
        <f>(SUMIF(A:A,cocina[[#This Row],[Número de Orden]],J:J))/SUMIF(A:A,cocina[[#This Row],[Número de Orden]],K:K)</f>
        <v>0.40654205607476634</v>
      </c>
      <c r="M539" s="1">
        <f>cocina[[#This Row],[Ganancia bruta]]-cocina[[#This Row],[Ganancia neta]]</f>
        <v>15</v>
      </c>
    </row>
    <row r="540" spans="1:13" x14ac:dyDescent="0.25">
      <c r="A540">
        <v>209</v>
      </c>
      <c r="B540">
        <v>9</v>
      </c>
      <c r="C540" s="1" t="s">
        <v>165</v>
      </c>
      <c r="D540" s="1" t="s">
        <v>630</v>
      </c>
      <c r="E540">
        <v>15</v>
      </c>
      <c r="F540">
        <v>26</v>
      </c>
      <c r="G540">
        <v>2</v>
      </c>
      <c r="H540">
        <v>54</v>
      </c>
      <c r="I540" s="1" t="s">
        <v>608</v>
      </c>
      <c r="J540">
        <f>cocina[[#This Row],[Precio Unitario]]*cocina[[#This Row],[Cantidad Ordenada]]-cocina[[#This Row],[Costo Unitario]]*cocina[[#This Row],[Cantidad Ordenada]]</f>
        <v>22</v>
      </c>
      <c r="K540">
        <f>cocina[[#This Row],[Precio Unitario]]*cocina[[#This Row],[Cantidad Ordenada]]</f>
        <v>52</v>
      </c>
      <c r="L540" s="5">
        <f>(SUMIF(A:A,cocina[[#This Row],[Número de Orden]],J:J))/SUMIF(A:A,cocina[[#This Row],[Número de Orden]],K:K)</f>
        <v>0.40654205607476634</v>
      </c>
      <c r="M540" s="1">
        <f>cocina[[#This Row],[Ganancia bruta]]-cocina[[#This Row],[Ganancia neta]]</f>
        <v>30</v>
      </c>
    </row>
    <row r="541" spans="1:13" x14ac:dyDescent="0.25">
      <c r="A541">
        <v>210</v>
      </c>
      <c r="B541">
        <v>10</v>
      </c>
      <c r="C541" s="1" t="s">
        <v>80</v>
      </c>
      <c r="D541" s="1" t="s">
        <v>628</v>
      </c>
      <c r="E541">
        <v>13</v>
      </c>
      <c r="F541">
        <v>21</v>
      </c>
      <c r="G541">
        <v>1</v>
      </c>
      <c r="H541">
        <v>28</v>
      </c>
      <c r="I541" s="1" t="s">
        <v>609</v>
      </c>
      <c r="J541">
        <f>cocina[[#This Row],[Precio Unitario]]*cocina[[#This Row],[Cantidad Ordenada]]-cocina[[#This Row],[Costo Unitario]]*cocina[[#This Row],[Cantidad Ordenada]]</f>
        <v>8</v>
      </c>
      <c r="K541">
        <f>cocina[[#This Row],[Precio Unitario]]*cocina[[#This Row],[Cantidad Ordenada]]</f>
        <v>21</v>
      </c>
      <c r="L541" s="5">
        <f>(SUMIF(A:A,cocina[[#This Row],[Número de Orden]],J:J))/SUMIF(A:A,cocina[[#This Row],[Número de Orden]],K:K)</f>
        <v>0.38461538461538464</v>
      </c>
      <c r="M541" s="1">
        <f>cocina[[#This Row],[Ganancia bruta]]-cocina[[#This Row],[Ganancia neta]]</f>
        <v>13</v>
      </c>
    </row>
    <row r="542" spans="1:13" x14ac:dyDescent="0.25">
      <c r="A542">
        <v>210</v>
      </c>
      <c r="B542">
        <v>10</v>
      </c>
      <c r="C542" s="1" t="s">
        <v>78</v>
      </c>
      <c r="D542" s="1" t="s">
        <v>613</v>
      </c>
      <c r="E542">
        <v>18</v>
      </c>
      <c r="F542">
        <v>30</v>
      </c>
      <c r="G542">
        <v>1</v>
      </c>
      <c r="H542">
        <v>50</v>
      </c>
      <c r="I542" s="1" t="s">
        <v>608</v>
      </c>
      <c r="J542">
        <f>cocina[[#This Row],[Precio Unitario]]*cocina[[#This Row],[Cantidad Ordenada]]-cocina[[#This Row],[Costo Unitario]]*cocina[[#This Row],[Cantidad Ordenada]]</f>
        <v>12</v>
      </c>
      <c r="K542">
        <f>cocina[[#This Row],[Precio Unitario]]*cocina[[#This Row],[Cantidad Ordenada]]</f>
        <v>30</v>
      </c>
      <c r="L542" s="5">
        <f>(SUMIF(A:A,cocina[[#This Row],[Número de Orden]],J:J))/SUMIF(A:A,cocina[[#This Row],[Número de Orden]],K:K)</f>
        <v>0.38461538461538464</v>
      </c>
      <c r="M542" s="1">
        <f>cocina[[#This Row],[Ganancia bruta]]-cocina[[#This Row],[Ganancia neta]]</f>
        <v>18</v>
      </c>
    </row>
    <row r="543" spans="1:13" x14ac:dyDescent="0.25">
      <c r="A543">
        <v>210</v>
      </c>
      <c r="B543">
        <v>10</v>
      </c>
      <c r="C543" s="1" t="s">
        <v>168</v>
      </c>
      <c r="D543" s="1" t="s">
        <v>612</v>
      </c>
      <c r="E543">
        <v>14</v>
      </c>
      <c r="F543">
        <v>24</v>
      </c>
      <c r="G543">
        <v>1</v>
      </c>
      <c r="H543">
        <v>34</v>
      </c>
      <c r="I543" s="1" t="s">
        <v>608</v>
      </c>
      <c r="J543">
        <f>cocina[[#This Row],[Precio Unitario]]*cocina[[#This Row],[Cantidad Ordenada]]-cocina[[#This Row],[Costo Unitario]]*cocina[[#This Row],[Cantidad Ordenada]]</f>
        <v>10</v>
      </c>
      <c r="K543">
        <f>cocina[[#This Row],[Precio Unitario]]*cocina[[#This Row],[Cantidad Ordenada]]</f>
        <v>24</v>
      </c>
      <c r="L543" s="5">
        <f>(SUMIF(A:A,cocina[[#This Row],[Número de Orden]],J:J))/SUMIF(A:A,cocina[[#This Row],[Número de Orden]],K:K)</f>
        <v>0.38461538461538464</v>
      </c>
      <c r="M543" s="1">
        <f>cocina[[#This Row],[Ganancia bruta]]-cocina[[#This Row],[Ganancia neta]]</f>
        <v>14</v>
      </c>
    </row>
    <row r="544" spans="1:13" x14ac:dyDescent="0.25">
      <c r="A544">
        <v>210</v>
      </c>
      <c r="B544">
        <v>10</v>
      </c>
      <c r="C544" s="1" t="s">
        <v>58</v>
      </c>
      <c r="D544" s="1" t="s">
        <v>616</v>
      </c>
      <c r="E544">
        <v>25</v>
      </c>
      <c r="F544">
        <v>40</v>
      </c>
      <c r="G544">
        <v>3</v>
      </c>
      <c r="H544">
        <v>46</v>
      </c>
      <c r="I544" s="1" t="s">
        <v>608</v>
      </c>
      <c r="J544">
        <f>cocina[[#This Row],[Precio Unitario]]*cocina[[#This Row],[Cantidad Ordenada]]-cocina[[#This Row],[Costo Unitario]]*cocina[[#This Row],[Cantidad Ordenada]]</f>
        <v>45</v>
      </c>
      <c r="K544">
        <f>cocina[[#This Row],[Precio Unitario]]*cocina[[#This Row],[Cantidad Ordenada]]</f>
        <v>120</v>
      </c>
      <c r="L544" s="5">
        <f>(SUMIF(A:A,cocina[[#This Row],[Número de Orden]],J:J))/SUMIF(A:A,cocina[[#This Row],[Número de Orden]],K:K)</f>
        <v>0.38461538461538464</v>
      </c>
      <c r="M544" s="1">
        <f>cocina[[#This Row],[Ganancia bruta]]-cocina[[#This Row],[Ganancia neta]]</f>
        <v>75</v>
      </c>
    </row>
    <row r="545" spans="1:13" x14ac:dyDescent="0.25">
      <c r="A545">
        <v>211</v>
      </c>
      <c r="B545">
        <v>1</v>
      </c>
      <c r="C545" s="1" t="s">
        <v>80</v>
      </c>
      <c r="D545" s="1" t="s">
        <v>628</v>
      </c>
      <c r="E545">
        <v>13</v>
      </c>
      <c r="F545">
        <v>21</v>
      </c>
      <c r="G545">
        <v>3</v>
      </c>
      <c r="H545">
        <v>54</v>
      </c>
      <c r="I545" s="1" t="s">
        <v>609</v>
      </c>
      <c r="J545">
        <f>cocina[[#This Row],[Precio Unitario]]*cocina[[#This Row],[Cantidad Ordenada]]-cocina[[#This Row],[Costo Unitario]]*cocina[[#This Row],[Cantidad Ordenada]]</f>
        <v>24</v>
      </c>
      <c r="K545">
        <f>cocina[[#This Row],[Precio Unitario]]*cocina[[#This Row],[Cantidad Ordenada]]</f>
        <v>63</v>
      </c>
      <c r="L545" s="5">
        <f>(SUMIF(A:A,cocina[[#This Row],[Número de Orden]],J:J))/SUMIF(A:A,cocina[[#This Row],[Número de Orden]],K:K)</f>
        <v>0.40236686390532544</v>
      </c>
      <c r="M545" s="1">
        <f>cocina[[#This Row],[Ganancia bruta]]-cocina[[#This Row],[Ganancia neta]]</f>
        <v>39</v>
      </c>
    </row>
    <row r="546" spans="1:13" x14ac:dyDescent="0.25">
      <c r="A546">
        <v>211</v>
      </c>
      <c r="B546">
        <v>1</v>
      </c>
      <c r="C546" s="1" t="s">
        <v>89</v>
      </c>
      <c r="D546" s="1" t="s">
        <v>629</v>
      </c>
      <c r="E546">
        <v>10</v>
      </c>
      <c r="F546">
        <v>18</v>
      </c>
      <c r="G546">
        <v>2</v>
      </c>
      <c r="H546">
        <v>45</v>
      </c>
      <c r="I546" s="1" t="s">
        <v>608</v>
      </c>
      <c r="J546">
        <f>cocina[[#This Row],[Precio Unitario]]*cocina[[#This Row],[Cantidad Ordenada]]-cocina[[#This Row],[Costo Unitario]]*cocina[[#This Row],[Cantidad Ordenada]]</f>
        <v>16</v>
      </c>
      <c r="K546">
        <f>cocina[[#This Row],[Precio Unitario]]*cocina[[#This Row],[Cantidad Ordenada]]</f>
        <v>36</v>
      </c>
      <c r="L546" s="5">
        <f>(SUMIF(A:A,cocina[[#This Row],[Número de Orden]],J:J))/SUMIF(A:A,cocina[[#This Row],[Número de Orden]],K:K)</f>
        <v>0.40236686390532544</v>
      </c>
      <c r="M546" s="1">
        <f>cocina[[#This Row],[Ganancia bruta]]-cocina[[#This Row],[Ganancia neta]]</f>
        <v>20</v>
      </c>
    </row>
    <row r="547" spans="1:13" x14ac:dyDescent="0.25">
      <c r="A547">
        <v>211</v>
      </c>
      <c r="B547">
        <v>1</v>
      </c>
      <c r="C547" s="1" t="s">
        <v>132</v>
      </c>
      <c r="D547" s="1" t="s">
        <v>631</v>
      </c>
      <c r="E547">
        <v>15</v>
      </c>
      <c r="F547">
        <v>25</v>
      </c>
      <c r="G547">
        <v>2</v>
      </c>
      <c r="H547">
        <v>9</v>
      </c>
      <c r="I547" s="1" t="s">
        <v>608</v>
      </c>
      <c r="J547">
        <f>cocina[[#This Row],[Precio Unitario]]*cocina[[#This Row],[Cantidad Ordenada]]-cocina[[#This Row],[Costo Unitario]]*cocina[[#This Row],[Cantidad Ordenada]]</f>
        <v>20</v>
      </c>
      <c r="K547">
        <f>cocina[[#This Row],[Precio Unitario]]*cocina[[#This Row],[Cantidad Ordenada]]</f>
        <v>50</v>
      </c>
      <c r="L547" s="5">
        <f>(SUMIF(A:A,cocina[[#This Row],[Número de Orden]],J:J))/SUMIF(A:A,cocina[[#This Row],[Número de Orden]],K:K)</f>
        <v>0.40236686390532544</v>
      </c>
      <c r="M547" s="1">
        <f>cocina[[#This Row],[Ganancia bruta]]-cocina[[#This Row],[Ganancia neta]]</f>
        <v>30</v>
      </c>
    </row>
    <row r="548" spans="1:13" x14ac:dyDescent="0.25">
      <c r="A548">
        <v>211</v>
      </c>
      <c r="B548">
        <v>1</v>
      </c>
      <c r="C548" s="1" t="s">
        <v>156</v>
      </c>
      <c r="D548" s="1" t="s">
        <v>626</v>
      </c>
      <c r="E548">
        <v>12</v>
      </c>
      <c r="F548">
        <v>20</v>
      </c>
      <c r="G548">
        <v>1</v>
      </c>
      <c r="H548">
        <v>27</v>
      </c>
      <c r="I548" s="1" t="s">
        <v>608</v>
      </c>
      <c r="J548">
        <f>cocina[[#This Row],[Precio Unitario]]*cocina[[#This Row],[Cantidad Ordenada]]-cocina[[#This Row],[Costo Unitario]]*cocina[[#This Row],[Cantidad Ordenada]]</f>
        <v>8</v>
      </c>
      <c r="K548">
        <f>cocina[[#This Row],[Precio Unitario]]*cocina[[#This Row],[Cantidad Ordenada]]</f>
        <v>20</v>
      </c>
      <c r="L548" s="5">
        <f>(SUMIF(A:A,cocina[[#This Row],[Número de Orden]],J:J))/SUMIF(A:A,cocina[[#This Row],[Número de Orden]],K:K)</f>
        <v>0.40236686390532544</v>
      </c>
      <c r="M548" s="1">
        <f>cocina[[#This Row],[Ganancia bruta]]-cocina[[#This Row],[Ganancia neta]]</f>
        <v>12</v>
      </c>
    </row>
    <row r="549" spans="1:13" x14ac:dyDescent="0.25">
      <c r="A549">
        <v>212</v>
      </c>
      <c r="B549">
        <v>14</v>
      </c>
      <c r="C549" s="1" t="s">
        <v>78</v>
      </c>
      <c r="D549" s="1" t="s">
        <v>613</v>
      </c>
      <c r="E549">
        <v>18</v>
      </c>
      <c r="F549">
        <v>30</v>
      </c>
      <c r="G549">
        <v>3</v>
      </c>
      <c r="H549">
        <v>35</v>
      </c>
      <c r="I549" s="1" t="s">
        <v>609</v>
      </c>
      <c r="J549">
        <f>cocina[[#This Row],[Precio Unitario]]*cocina[[#This Row],[Cantidad Ordenada]]-cocina[[#This Row],[Costo Unitario]]*cocina[[#This Row],[Cantidad Ordenada]]</f>
        <v>36</v>
      </c>
      <c r="K549">
        <f>cocina[[#This Row],[Precio Unitario]]*cocina[[#This Row],[Cantidad Ordenada]]</f>
        <v>90</v>
      </c>
      <c r="L549" s="5">
        <f>(SUMIF(A:A,cocina[[#This Row],[Número de Orden]],J:J))/SUMIF(A:A,cocina[[#This Row],[Número de Orden]],K:K)</f>
        <v>0.41224489795918368</v>
      </c>
      <c r="M549" s="1">
        <f>cocina[[#This Row],[Ganancia bruta]]-cocina[[#This Row],[Ganancia neta]]</f>
        <v>54</v>
      </c>
    </row>
    <row r="550" spans="1:13" x14ac:dyDescent="0.25">
      <c r="A550">
        <v>212</v>
      </c>
      <c r="B550">
        <v>14</v>
      </c>
      <c r="C550" s="1" t="s">
        <v>165</v>
      </c>
      <c r="D550" s="1" t="s">
        <v>630</v>
      </c>
      <c r="E550">
        <v>15</v>
      </c>
      <c r="F550">
        <v>26</v>
      </c>
      <c r="G550">
        <v>3</v>
      </c>
      <c r="H550">
        <v>43</v>
      </c>
      <c r="I550" s="1" t="s">
        <v>609</v>
      </c>
      <c r="J550">
        <f>cocina[[#This Row],[Precio Unitario]]*cocina[[#This Row],[Cantidad Ordenada]]-cocina[[#This Row],[Costo Unitario]]*cocina[[#This Row],[Cantidad Ordenada]]</f>
        <v>33</v>
      </c>
      <c r="K550">
        <f>cocina[[#This Row],[Precio Unitario]]*cocina[[#This Row],[Cantidad Ordenada]]</f>
        <v>78</v>
      </c>
      <c r="L550" s="5">
        <f>(SUMIF(A:A,cocina[[#This Row],[Número de Orden]],J:J))/SUMIF(A:A,cocina[[#This Row],[Número de Orden]],K:K)</f>
        <v>0.41224489795918368</v>
      </c>
      <c r="M550" s="1">
        <f>cocina[[#This Row],[Ganancia bruta]]-cocina[[#This Row],[Ganancia neta]]</f>
        <v>45</v>
      </c>
    </row>
    <row r="551" spans="1:13" x14ac:dyDescent="0.25">
      <c r="A551">
        <v>212</v>
      </c>
      <c r="B551">
        <v>14</v>
      </c>
      <c r="C551" s="1" t="s">
        <v>80</v>
      </c>
      <c r="D551" s="1" t="s">
        <v>628</v>
      </c>
      <c r="E551">
        <v>13</v>
      </c>
      <c r="F551">
        <v>21</v>
      </c>
      <c r="G551">
        <v>1</v>
      </c>
      <c r="H551">
        <v>31</v>
      </c>
      <c r="I551" s="1" t="s">
        <v>609</v>
      </c>
      <c r="J551">
        <f>cocina[[#This Row],[Precio Unitario]]*cocina[[#This Row],[Cantidad Ordenada]]-cocina[[#This Row],[Costo Unitario]]*cocina[[#This Row],[Cantidad Ordenada]]</f>
        <v>8</v>
      </c>
      <c r="K551">
        <f>cocina[[#This Row],[Precio Unitario]]*cocina[[#This Row],[Cantidad Ordenada]]</f>
        <v>21</v>
      </c>
      <c r="L551" s="5">
        <f>(SUMIF(A:A,cocina[[#This Row],[Número de Orden]],J:J))/SUMIF(A:A,cocina[[#This Row],[Número de Orden]],K:K)</f>
        <v>0.41224489795918368</v>
      </c>
      <c r="M551" s="1">
        <f>cocina[[#This Row],[Ganancia bruta]]-cocina[[#This Row],[Ganancia neta]]</f>
        <v>13</v>
      </c>
    </row>
    <row r="552" spans="1:13" x14ac:dyDescent="0.25">
      <c r="A552">
        <v>212</v>
      </c>
      <c r="B552">
        <v>14</v>
      </c>
      <c r="C552" s="1" t="s">
        <v>52</v>
      </c>
      <c r="D552" s="1" t="s">
        <v>620</v>
      </c>
      <c r="E552">
        <v>16</v>
      </c>
      <c r="F552">
        <v>28</v>
      </c>
      <c r="G552">
        <v>2</v>
      </c>
      <c r="H552">
        <v>55</v>
      </c>
      <c r="I552" s="1" t="s">
        <v>609</v>
      </c>
      <c r="J552">
        <f>cocina[[#This Row],[Precio Unitario]]*cocina[[#This Row],[Cantidad Ordenada]]-cocina[[#This Row],[Costo Unitario]]*cocina[[#This Row],[Cantidad Ordenada]]</f>
        <v>24</v>
      </c>
      <c r="K552">
        <f>cocina[[#This Row],[Precio Unitario]]*cocina[[#This Row],[Cantidad Ordenada]]</f>
        <v>56</v>
      </c>
      <c r="L552" s="5">
        <f>(SUMIF(A:A,cocina[[#This Row],[Número de Orden]],J:J))/SUMIF(A:A,cocina[[#This Row],[Número de Orden]],K:K)</f>
        <v>0.41224489795918368</v>
      </c>
      <c r="M552" s="1">
        <f>cocina[[#This Row],[Ganancia bruta]]-cocina[[#This Row],[Ganancia neta]]</f>
        <v>32</v>
      </c>
    </row>
    <row r="553" spans="1:13" x14ac:dyDescent="0.25">
      <c r="A553">
        <v>213</v>
      </c>
      <c r="B553">
        <v>13</v>
      </c>
      <c r="C553" s="1" t="s">
        <v>116</v>
      </c>
      <c r="D553" s="1" t="s">
        <v>615</v>
      </c>
      <c r="E553">
        <v>16</v>
      </c>
      <c r="F553">
        <v>27</v>
      </c>
      <c r="G553">
        <v>1</v>
      </c>
      <c r="H553">
        <v>53</v>
      </c>
      <c r="I553" s="1" t="s">
        <v>608</v>
      </c>
      <c r="J553">
        <f>cocina[[#This Row],[Precio Unitario]]*cocina[[#This Row],[Cantidad Ordenada]]-cocina[[#This Row],[Costo Unitario]]*cocina[[#This Row],[Cantidad Ordenada]]</f>
        <v>11</v>
      </c>
      <c r="K553">
        <f>cocina[[#This Row],[Precio Unitario]]*cocina[[#This Row],[Cantidad Ordenada]]</f>
        <v>27</v>
      </c>
      <c r="L553" s="5">
        <f>(SUMIF(A:A,cocina[[#This Row],[Número de Orden]],J:J))/SUMIF(A:A,cocina[[#This Row],[Número de Orden]],K:K)</f>
        <v>0.40229885057471265</v>
      </c>
      <c r="M553" s="1">
        <f>cocina[[#This Row],[Ganancia bruta]]-cocina[[#This Row],[Ganancia neta]]</f>
        <v>16</v>
      </c>
    </row>
    <row r="554" spans="1:13" x14ac:dyDescent="0.25">
      <c r="A554">
        <v>213</v>
      </c>
      <c r="B554">
        <v>13</v>
      </c>
      <c r="C554" s="1" t="s">
        <v>78</v>
      </c>
      <c r="D554" s="1" t="s">
        <v>613</v>
      </c>
      <c r="E554">
        <v>18</v>
      </c>
      <c r="F554">
        <v>30</v>
      </c>
      <c r="G554">
        <v>2</v>
      </c>
      <c r="H554">
        <v>47</v>
      </c>
      <c r="I554" s="1" t="s">
        <v>609</v>
      </c>
      <c r="J554">
        <f>cocina[[#This Row],[Precio Unitario]]*cocina[[#This Row],[Cantidad Ordenada]]-cocina[[#This Row],[Costo Unitario]]*cocina[[#This Row],[Cantidad Ordenada]]</f>
        <v>24</v>
      </c>
      <c r="K554">
        <f>cocina[[#This Row],[Precio Unitario]]*cocina[[#This Row],[Cantidad Ordenada]]</f>
        <v>60</v>
      </c>
      <c r="L554" s="5">
        <f>(SUMIF(A:A,cocina[[#This Row],[Número de Orden]],J:J))/SUMIF(A:A,cocina[[#This Row],[Número de Orden]],K:K)</f>
        <v>0.40229885057471265</v>
      </c>
      <c r="M554" s="1">
        <f>cocina[[#This Row],[Ganancia bruta]]-cocina[[#This Row],[Ganancia neta]]</f>
        <v>36</v>
      </c>
    </row>
    <row r="555" spans="1:13" x14ac:dyDescent="0.25">
      <c r="A555">
        <v>214</v>
      </c>
      <c r="B555">
        <v>2</v>
      </c>
      <c r="C555" s="1" t="s">
        <v>65</v>
      </c>
      <c r="D555" s="1" t="s">
        <v>625</v>
      </c>
      <c r="E555">
        <v>20</v>
      </c>
      <c r="F555">
        <v>34</v>
      </c>
      <c r="G555">
        <v>2</v>
      </c>
      <c r="H555">
        <v>14</v>
      </c>
      <c r="I555" s="1" t="s">
        <v>608</v>
      </c>
      <c r="J555">
        <f>cocina[[#This Row],[Precio Unitario]]*cocina[[#This Row],[Cantidad Ordenada]]-cocina[[#This Row],[Costo Unitario]]*cocina[[#This Row],[Cantidad Ordenada]]</f>
        <v>28</v>
      </c>
      <c r="K555">
        <f>cocina[[#This Row],[Precio Unitario]]*cocina[[#This Row],[Cantidad Ordenada]]</f>
        <v>68</v>
      </c>
      <c r="L555" s="5">
        <f>(SUMIF(A:A,cocina[[#This Row],[Número de Orden]],J:J))/SUMIF(A:A,cocina[[#This Row],[Número de Orden]],K:K)</f>
        <v>0.39035087719298245</v>
      </c>
      <c r="M555" s="1">
        <f>cocina[[#This Row],[Ganancia bruta]]-cocina[[#This Row],[Ganancia neta]]</f>
        <v>40</v>
      </c>
    </row>
    <row r="556" spans="1:13" x14ac:dyDescent="0.25">
      <c r="A556">
        <v>214</v>
      </c>
      <c r="B556">
        <v>2</v>
      </c>
      <c r="C556" s="1" t="s">
        <v>58</v>
      </c>
      <c r="D556" s="1" t="s">
        <v>616</v>
      </c>
      <c r="E556">
        <v>25</v>
      </c>
      <c r="F556">
        <v>40</v>
      </c>
      <c r="G556">
        <v>3</v>
      </c>
      <c r="H556">
        <v>12</v>
      </c>
      <c r="I556" s="1" t="s">
        <v>609</v>
      </c>
      <c r="J556">
        <f>cocina[[#This Row],[Precio Unitario]]*cocina[[#This Row],[Cantidad Ordenada]]-cocina[[#This Row],[Costo Unitario]]*cocina[[#This Row],[Cantidad Ordenada]]</f>
        <v>45</v>
      </c>
      <c r="K556">
        <f>cocina[[#This Row],[Precio Unitario]]*cocina[[#This Row],[Cantidad Ordenada]]</f>
        <v>120</v>
      </c>
      <c r="L556" s="5">
        <f>(SUMIF(A:A,cocina[[#This Row],[Número de Orden]],J:J))/SUMIF(A:A,cocina[[#This Row],[Número de Orden]],K:K)</f>
        <v>0.39035087719298245</v>
      </c>
      <c r="M556" s="1">
        <f>cocina[[#This Row],[Ganancia bruta]]-cocina[[#This Row],[Ganancia neta]]</f>
        <v>75</v>
      </c>
    </row>
    <row r="557" spans="1:13" x14ac:dyDescent="0.25">
      <c r="A557">
        <v>214</v>
      </c>
      <c r="B557">
        <v>2</v>
      </c>
      <c r="C557" s="1" t="s">
        <v>156</v>
      </c>
      <c r="D557" s="1" t="s">
        <v>626</v>
      </c>
      <c r="E557">
        <v>12</v>
      </c>
      <c r="F557">
        <v>20</v>
      </c>
      <c r="G557">
        <v>2</v>
      </c>
      <c r="H557">
        <v>12</v>
      </c>
      <c r="I557" s="1" t="s">
        <v>609</v>
      </c>
      <c r="J557">
        <f>cocina[[#This Row],[Precio Unitario]]*cocina[[#This Row],[Cantidad Ordenada]]-cocina[[#This Row],[Costo Unitario]]*cocina[[#This Row],[Cantidad Ordenada]]</f>
        <v>16</v>
      </c>
      <c r="K557">
        <f>cocina[[#This Row],[Precio Unitario]]*cocina[[#This Row],[Cantidad Ordenada]]</f>
        <v>40</v>
      </c>
      <c r="L557" s="5">
        <f>(SUMIF(A:A,cocina[[#This Row],[Número de Orden]],J:J))/SUMIF(A:A,cocina[[#This Row],[Número de Orden]],K:K)</f>
        <v>0.39035087719298245</v>
      </c>
      <c r="M557" s="1">
        <f>cocina[[#This Row],[Ganancia bruta]]-cocina[[#This Row],[Ganancia neta]]</f>
        <v>24</v>
      </c>
    </row>
    <row r="558" spans="1:13" x14ac:dyDescent="0.25">
      <c r="A558">
        <v>215</v>
      </c>
      <c r="B558">
        <v>6</v>
      </c>
      <c r="C558" s="1" t="s">
        <v>65</v>
      </c>
      <c r="D558" s="1" t="s">
        <v>625</v>
      </c>
      <c r="E558">
        <v>20</v>
      </c>
      <c r="F558">
        <v>34</v>
      </c>
      <c r="G558">
        <v>2</v>
      </c>
      <c r="H558">
        <v>12</v>
      </c>
      <c r="I558" s="1" t="s">
        <v>608</v>
      </c>
      <c r="J558">
        <f>cocina[[#This Row],[Precio Unitario]]*cocina[[#This Row],[Cantidad Ordenada]]-cocina[[#This Row],[Costo Unitario]]*cocina[[#This Row],[Cantidad Ordenada]]</f>
        <v>28</v>
      </c>
      <c r="K558">
        <f>cocina[[#This Row],[Precio Unitario]]*cocina[[#This Row],[Cantidad Ordenada]]</f>
        <v>68</v>
      </c>
      <c r="L558" s="5">
        <f>(SUMIF(A:A,cocina[[#This Row],[Número de Orden]],J:J))/SUMIF(A:A,cocina[[#This Row],[Número de Orden]],K:K)</f>
        <v>0.4050632911392405</v>
      </c>
      <c r="M558" s="1">
        <f>cocina[[#This Row],[Ganancia bruta]]-cocina[[#This Row],[Ganancia neta]]</f>
        <v>40</v>
      </c>
    </row>
    <row r="559" spans="1:13" x14ac:dyDescent="0.25">
      <c r="A559">
        <v>215</v>
      </c>
      <c r="B559">
        <v>6</v>
      </c>
      <c r="C559" s="1" t="s">
        <v>78</v>
      </c>
      <c r="D559" s="1" t="s">
        <v>613</v>
      </c>
      <c r="E559">
        <v>18</v>
      </c>
      <c r="F559">
        <v>30</v>
      </c>
      <c r="G559">
        <v>3</v>
      </c>
      <c r="H559">
        <v>34</v>
      </c>
      <c r="I559" s="1" t="s">
        <v>608</v>
      </c>
      <c r="J559">
        <f>cocina[[#This Row],[Precio Unitario]]*cocina[[#This Row],[Cantidad Ordenada]]-cocina[[#This Row],[Costo Unitario]]*cocina[[#This Row],[Cantidad Ordenada]]</f>
        <v>36</v>
      </c>
      <c r="K559">
        <f>cocina[[#This Row],[Precio Unitario]]*cocina[[#This Row],[Cantidad Ordenada]]</f>
        <v>90</v>
      </c>
      <c r="L559" s="5">
        <f>(SUMIF(A:A,cocina[[#This Row],[Número de Orden]],J:J))/SUMIF(A:A,cocina[[#This Row],[Número de Orden]],K:K)</f>
        <v>0.4050632911392405</v>
      </c>
      <c r="M559" s="1">
        <f>cocina[[#This Row],[Ganancia bruta]]-cocina[[#This Row],[Ganancia neta]]</f>
        <v>54</v>
      </c>
    </row>
    <row r="560" spans="1:13" x14ac:dyDescent="0.25">
      <c r="A560">
        <v>216</v>
      </c>
      <c r="B560">
        <v>17</v>
      </c>
      <c r="C560" s="1" t="s">
        <v>132</v>
      </c>
      <c r="D560" s="1" t="s">
        <v>631</v>
      </c>
      <c r="E560">
        <v>15</v>
      </c>
      <c r="F560">
        <v>25</v>
      </c>
      <c r="G560">
        <v>1</v>
      </c>
      <c r="H560">
        <v>42</v>
      </c>
      <c r="I560" s="1" t="s">
        <v>608</v>
      </c>
      <c r="J560">
        <f>cocina[[#This Row],[Precio Unitario]]*cocina[[#This Row],[Cantidad Ordenada]]-cocina[[#This Row],[Costo Unitario]]*cocina[[#This Row],[Cantidad Ordenada]]</f>
        <v>10</v>
      </c>
      <c r="K560">
        <f>cocina[[#This Row],[Precio Unitario]]*cocina[[#This Row],[Cantidad Ordenada]]</f>
        <v>25</v>
      </c>
      <c r="L560" s="5">
        <f>(SUMIF(A:A,cocina[[#This Row],[Número de Orden]],J:J))/SUMIF(A:A,cocina[[#This Row],[Número de Orden]],K:K)</f>
        <v>0.39436619718309857</v>
      </c>
      <c r="M560" s="1">
        <f>cocina[[#This Row],[Ganancia bruta]]-cocina[[#This Row],[Ganancia neta]]</f>
        <v>15</v>
      </c>
    </row>
    <row r="561" spans="1:13" x14ac:dyDescent="0.25">
      <c r="A561">
        <v>216</v>
      </c>
      <c r="B561">
        <v>17</v>
      </c>
      <c r="C561" s="1" t="s">
        <v>80</v>
      </c>
      <c r="D561" s="1" t="s">
        <v>628</v>
      </c>
      <c r="E561">
        <v>13</v>
      </c>
      <c r="F561">
        <v>21</v>
      </c>
      <c r="G561">
        <v>3</v>
      </c>
      <c r="H561">
        <v>36</v>
      </c>
      <c r="I561" s="1" t="s">
        <v>608</v>
      </c>
      <c r="J561">
        <f>cocina[[#This Row],[Precio Unitario]]*cocina[[#This Row],[Cantidad Ordenada]]-cocina[[#This Row],[Costo Unitario]]*cocina[[#This Row],[Cantidad Ordenada]]</f>
        <v>24</v>
      </c>
      <c r="K561">
        <f>cocina[[#This Row],[Precio Unitario]]*cocina[[#This Row],[Cantidad Ordenada]]</f>
        <v>63</v>
      </c>
      <c r="L561" s="5">
        <f>(SUMIF(A:A,cocina[[#This Row],[Número de Orden]],J:J))/SUMIF(A:A,cocina[[#This Row],[Número de Orden]],K:K)</f>
        <v>0.39436619718309857</v>
      </c>
      <c r="M561" s="1">
        <f>cocina[[#This Row],[Ganancia bruta]]-cocina[[#This Row],[Ganancia neta]]</f>
        <v>39</v>
      </c>
    </row>
    <row r="562" spans="1:13" x14ac:dyDescent="0.25">
      <c r="A562">
        <v>216</v>
      </c>
      <c r="B562">
        <v>17</v>
      </c>
      <c r="C562" s="1" t="s">
        <v>116</v>
      </c>
      <c r="D562" s="1" t="s">
        <v>615</v>
      </c>
      <c r="E562">
        <v>16</v>
      </c>
      <c r="F562">
        <v>27</v>
      </c>
      <c r="G562">
        <v>2</v>
      </c>
      <c r="H562">
        <v>42</v>
      </c>
      <c r="I562" s="1" t="s">
        <v>608</v>
      </c>
      <c r="J562">
        <f>cocina[[#This Row],[Precio Unitario]]*cocina[[#This Row],[Cantidad Ordenada]]-cocina[[#This Row],[Costo Unitario]]*cocina[[#This Row],[Cantidad Ordenada]]</f>
        <v>22</v>
      </c>
      <c r="K562">
        <f>cocina[[#This Row],[Precio Unitario]]*cocina[[#This Row],[Cantidad Ordenada]]</f>
        <v>54</v>
      </c>
      <c r="L562" s="5">
        <f>(SUMIF(A:A,cocina[[#This Row],[Número de Orden]],J:J))/SUMIF(A:A,cocina[[#This Row],[Número de Orden]],K:K)</f>
        <v>0.39436619718309857</v>
      </c>
      <c r="M562" s="1">
        <f>cocina[[#This Row],[Ganancia bruta]]-cocina[[#This Row],[Ganancia neta]]</f>
        <v>32</v>
      </c>
    </row>
    <row r="563" spans="1:13" x14ac:dyDescent="0.25">
      <c r="A563">
        <v>217</v>
      </c>
      <c r="B563">
        <v>1</v>
      </c>
      <c r="C563" s="1" t="s">
        <v>257</v>
      </c>
      <c r="D563" s="1" t="s">
        <v>623</v>
      </c>
      <c r="E563">
        <v>19</v>
      </c>
      <c r="F563">
        <v>32</v>
      </c>
      <c r="G563">
        <v>3</v>
      </c>
      <c r="H563">
        <v>13</v>
      </c>
      <c r="I563" s="1" t="s">
        <v>609</v>
      </c>
      <c r="J563">
        <f>cocina[[#This Row],[Precio Unitario]]*cocina[[#This Row],[Cantidad Ordenada]]-cocina[[#This Row],[Costo Unitario]]*cocina[[#This Row],[Cantidad Ordenada]]</f>
        <v>39</v>
      </c>
      <c r="K563">
        <f>cocina[[#This Row],[Precio Unitario]]*cocina[[#This Row],[Cantidad Ordenada]]</f>
        <v>96</v>
      </c>
      <c r="L563" s="5">
        <f>(SUMIF(A:A,cocina[[#This Row],[Número de Orden]],J:J))/SUMIF(A:A,cocina[[#This Row],[Número de Orden]],K:K)</f>
        <v>0.40625</v>
      </c>
      <c r="M563" s="1">
        <f>cocina[[#This Row],[Ganancia bruta]]-cocina[[#This Row],[Ganancia neta]]</f>
        <v>57</v>
      </c>
    </row>
    <row r="564" spans="1:13" x14ac:dyDescent="0.25">
      <c r="A564">
        <v>218</v>
      </c>
      <c r="B564">
        <v>13</v>
      </c>
      <c r="C564" s="1" t="s">
        <v>122</v>
      </c>
      <c r="D564" s="1" t="s">
        <v>621</v>
      </c>
      <c r="E564">
        <v>11</v>
      </c>
      <c r="F564">
        <v>19</v>
      </c>
      <c r="G564">
        <v>3</v>
      </c>
      <c r="H564">
        <v>24</v>
      </c>
      <c r="I564" s="1" t="s">
        <v>609</v>
      </c>
      <c r="J564">
        <f>cocina[[#This Row],[Precio Unitario]]*cocina[[#This Row],[Cantidad Ordenada]]-cocina[[#This Row],[Costo Unitario]]*cocina[[#This Row],[Cantidad Ordenada]]</f>
        <v>24</v>
      </c>
      <c r="K564">
        <f>cocina[[#This Row],[Precio Unitario]]*cocina[[#This Row],[Cantidad Ordenada]]</f>
        <v>57</v>
      </c>
      <c r="L564" s="5">
        <f>(SUMIF(A:A,cocina[[#This Row],[Número de Orden]],J:J))/SUMIF(A:A,cocina[[#This Row],[Número de Orden]],K:K)</f>
        <v>0.40760869565217389</v>
      </c>
      <c r="M564" s="1">
        <f>cocina[[#This Row],[Ganancia bruta]]-cocina[[#This Row],[Ganancia neta]]</f>
        <v>33</v>
      </c>
    </row>
    <row r="565" spans="1:13" x14ac:dyDescent="0.25">
      <c r="A565">
        <v>218</v>
      </c>
      <c r="B565">
        <v>13</v>
      </c>
      <c r="C565" s="1" t="s">
        <v>116</v>
      </c>
      <c r="D565" s="1" t="s">
        <v>615</v>
      </c>
      <c r="E565">
        <v>16</v>
      </c>
      <c r="F565">
        <v>27</v>
      </c>
      <c r="G565">
        <v>3</v>
      </c>
      <c r="H565">
        <v>16</v>
      </c>
      <c r="I565" s="1" t="s">
        <v>608</v>
      </c>
      <c r="J565">
        <f>cocina[[#This Row],[Precio Unitario]]*cocina[[#This Row],[Cantidad Ordenada]]-cocina[[#This Row],[Costo Unitario]]*cocina[[#This Row],[Cantidad Ordenada]]</f>
        <v>33</v>
      </c>
      <c r="K565">
        <f>cocina[[#This Row],[Precio Unitario]]*cocina[[#This Row],[Cantidad Ordenada]]</f>
        <v>81</v>
      </c>
      <c r="L565" s="5">
        <f>(SUMIF(A:A,cocina[[#This Row],[Número de Orden]],J:J))/SUMIF(A:A,cocina[[#This Row],[Número de Orden]],K:K)</f>
        <v>0.40760869565217389</v>
      </c>
      <c r="M565" s="1">
        <f>cocina[[#This Row],[Ganancia bruta]]-cocina[[#This Row],[Ganancia neta]]</f>
        <v>48</v>
      </c>
    </row>
    <row r="566" spans="1:13" x14ac:dyDescent="0.25">
      <c r="A566">
        <v>218</v>
      </c>
      <c r="B566">
        <v>13</v>
      </c>
      <c r="C566" s="1" t="s">
        <v>210</v>
      </c>
      <c r="D566" s="1" t="s">
        <v>627</v>
      </c>
      <c r="E566">
        <v>14</v>
      </c>
      <c r="F566">
        <v>23</v>
      </c>
      <c r="G566">
        <v>2</v>
      </c>
      <c r="H566">
        <v>6</v>
      </c>
      <c r="I566" s="1" t="s">
        <v>608</v>
      </c>
      <c r="J566">
        <f>cocina[[#This Row],[Precio Unitario]]*cocina[[#This Row],[Cantidad Ordenada]]-cocina[[#This Row],[Costo Unitario]]*cocina[[#This Row],[Cantidad Ordenada]]</f>
        <v>18</v>
      </c>
      <c r="K566">
        <f>cocina[[#This Row],[Precio Unitario]]*cocina[[#This Row],[Cantidad Ordenada]]</f>
        <v>46</v>
      </c>
      <c r="L566" s="5">
        <f>(SUMIF(A:A,cocina[[#This Row],[Número de Orden]],J:J))/SUMIF(A:A,cocina[[#This Row],[Número de Orden]],K:K)</f>
        <v>0.40760869565217389</v>
      </c>
      <c r="M566" s="1">
        <f>cocina[[#This Row],[Ganancia bruta]]-cocina[[#This Row],[Ganancia neta]]</f>
        <v>28</v>
      </c>
    </row>
    <row r="567" spans="1:13" x14ac:dyDescent="0.25">
      <c r="A567">
        <v>219</v>
      </c>
      <c r="B567">
        <v>1</v>
      </c>
      <c r="C567" s="1" t="s">
        <v>210</v>
      </c>
      <c r="D567" s="1" t="s">
        <v>627</v>
      </c>
      <c r="E567">
        <v>14</v>
      </c>
      <c r="F567">
        <v>23</v>
      </c>
      <c r="G567">
        <v>2</v>
      </c>
      <c r="H567">
        <v>12</v>
      </c>
      <c r="I567" s="1" t="s">
        <v>608</v>
      </c>
      <c r="J567">
        <f>cocina[[#This Row],[Precio Unitario]]*cocina[[#This Row],[Cantidad Ordenada]]-cocina[[#This Row],[Costo Unitario]]*cocina[[#This Row],[Cantidad Ordenada]]</f>
        <v>18</v>
      </c>
      <c r="K567">
        <f>cocina[[#This Row],[Precio Unitario]]*cocina[[#This Row],[Cantidad Ordenada]]</f>
        <v>46</v>
      </c>
      <c r="L567" s="5">
        <f>(SUMIF(A:A,cocina[[#This Row],[Número de Orden]],J:J))/SUMIF(A:A,cocina[[#This Row],[Número de Orden]],K:K)</f>
        <v>0.38848920863309355</v>
      </c>
      <c r="M567" s="1">
        <f>cocina[[#This Row],[Ganancia bruta]]-cocina[[#This Row],[Ganancia neta]]</f>
        <v>28</v>
      </c>
    </row>
    <row r="568" spans="1:13" x14ac:dyDescent="0.25">
      <c r="A568">
        <v>219</v>
      </c>
      <c r="B568">
        <v>1</v>
      </c>
      <c r="C568" s="1" t="s">
        <v>126</v>
      </c>
      <c r="D568" s="1" t="s">
        <v>614</v>
      </c>
      <c r="E568">
        <v>19</v>
      </c>
      <c r="F568">
        <v>31</v>
      </c>
      <c r="G568">
        <v>3</v>
      </c>
      <c r="H568">
        <v>11</v>
      </c>
      <c r="I568" s="1" t="s">
        <v>609</v>
      </c>
      <c r="J568">
        <f>cocina[[#This Row],[Precio Unitario]]*cocina[[#This Row],[Cantidad Ordenada]]-cocina[[#This Row],[Costo Unitario]]*cocina[[#This Row],[Cantidad Ordenada]]</f>
        <v>36</v>
      </c>
      <c r="K568">
        <f>cocina[[#This Row],[Precio Unitario]]*cocina[[#This Row],[Cantidad Ordenada]]</f>
        <v>93</v>
      </c>
      <c r="L568" s="5">
        <f>(SUMIF(A:A,cocina[[#This Row],[Número de Orden]],J:J))/SUMIF(A:A,cocina[[#This Row],[Número de Orden]],K:K)</f>
        <v>0.38848920863309355</v>
      </c>
      <c r="M568" s="1">
        <f>cocina[[#This Row],[Ganancia bruta]]-cocina[[#This Row],[Ganancia neta]]</f>
        <v>57</v>
      </c>
    </row>
    <row r="569" spans="1:13" x14ac:dyDescent="0.25">
      <c r="A569">
        <v>220</v>
      </c>
      <c r="B569">
        <v>15</v>
      </c>
      <c r="C569" s="1" t="s">
        <v>168</v>
      </c>
      <c r="D569" s="1" t="s">
        <v>612</v>
      </c>
      <c r="E569">
        <v>14</v>
      </c>
      <c r="F569">
        <v>24</v>
      </c>
      <c r="G569">
        <v>1</v>
      </c>
      <c r="H569">
        <v>13</v>
      </c>
      <c r="I569" s="1" t="s">
        <v>608</v>
      </c>
      <c r="J569">
        <f>cocina[[#This Row],[Precio Unitario]]*cocina[[#This Row],[Cantidad Ordenada]]-cocina[[#This Row],[Costo Unitario]]*cocina[[#This Row],[Cantidad Ordenada]]</f>
        <v>10</v>
      </c>
      <c r="K569">
        <f>cocina[[#This Row],[Precio Unitario]]*cocina[[#This Row],[Cantidad Ordenada]]</f>
        <v>24</v>
      </c>
      <c r="L569" s="5">
        <f>(SUMIF(A:A,cocina[[#This Row],[Número de Orden]],J:J))/SUMIF(A:A,cocina[[#This Row],[Número de Orden]],K:K)</f>
        <v>0.41666666666666669</v>
      </c>
      <c r="M569" s="1">
        <f>cocina[[#This Row],[Ganancia bruta]]-cocina[[#This Row],[Ganancia neta]]</f>
        <v>14</v>
      </c>
    </row>
    <row r="570" spans="1:13" x14ac:dyDescent="0.25">
      <c r="A570">
        <v>221</v>
      </c>
      <c r="B570">
        <v>16</v>
      </c>
      <c r="C570" s="1" t="s">
        <v>257</v>
      </c>
      <c r="D570" s="1" t="s">
        <v>623</v>
      </c>
      <c r="E570">
        <v>19</v>
      </c>
      <c r="F570">
        <v>32</v>
      </c>
      <c r="G570">
        <v>3</v>
      </c>
      <c r="H570">
        <v>29</v>
      </c>
      <c r="I570" s="1" t="s">
        <v>608</v>
      </c>
      <c r="J570">
        <f>cocina[[#This Row],[Precio Unitario]]*cocina[[#This Row],[Cantidad Ordenada]]-cocina[[#This Row],[Costo Unitario]]*cocina[[#This Row],[Cantidad Ordenada]]</f>
        <v>39</v>
      </c>
      <c r="K570">
        <f>cocina[[#This Row],[Precio Unitario]]*cocina[[#This Row],[Cantidad Ordenada]]</f>
        <v>96</v>
      </c>
      <c r="L570" s="5">
        <f>(SUMIF(A:A,cocina[[#This Row],[Número de Orden]],J:J))/SUMIF(A:A,cocina[[#This Row],[Número de Orden]],K:K)</f>
        <v>0.40932642487046633</v>
      </c>
      <c r="M570" s="1">
        <f>cocina[[#This Row],[Ganancia bruta]]-cocina[[#This Row],[Ganancia neta]]</f>
        <v>57</v>
      </c>
    </row>
    <row r="571" spans="1:13" x14ac:dyDescent="0.25">
      <c r="A571">
        <v>221</v>
      </c>
      <c r="B571">
        <v>16</v>
      </c>
      <c r="C571" s="1" t="s">
        <v>65</v>
      </c>
      <c r="D571" s="1" t="s">
        <v>625</v>
      </c>
      <c r="E571">
        <v>20</v>
      </c>
      <c r="F571">
        <v>34</v>
      </c>
      <c r="G571">
        <v>2</v>
      </c>
      <c r="H571">
        <v>54</v>
      </c>
      <c r="I571" s="1" t="s">
        <v>609</v>
      </c>
      <c r="J571">
        <f>cocina[[#This Row],[Precio Unitario]]*cocina[[#This Row],[Cantidad Ordenada]]-cocina[[#This Row],[Costo Unitario]]*cocina[[#This Row],[Cantidad Ordenada]]</f>
        <v>28</v>
      </c>
      <c r="K571">
        <f>cocina[[#This Row],[Precio Unitario]]*cocina[[#This Row],[Cantidad Ordenada]]</f>
        <v>68</v>
      </c>
      <c r="L571" s="5">
        <f>(SUMIF(A:A,cocina[[#This Row],[Número de Orden]],J:J))/SUMIF(A:A,cocina[[#This Row],[Número de Orden]],K:K)</f>
        <v>0.40932642487046633</v>
      </c>
      <c r="M571" s="1">
        <f>cocina[[#This Row],[Ganancia bruta]]-cocina[[#This Row],[Ganancia neta]]</f>
        <v>40</v>
      </c>
    </row>
    <row r="572" spans="1:13" x14ac:dyDescent="0.25">
      <c r="A572">
        <v>221</v>
      </c>
      <c r="B572">
        <v>16</v>
      </c>
      <c r="C572" s="1" t="s">
        <v>48</v>
      </c>
      <c r="D572" s="1" t="s">
        <v>618</v>
      </c>
      <c r="E572">
        <v>17</v>
      </c>
      <c r="F572">
        <v>29</v>
      </c>
      <c r="G572">
        <v>1</v>
      </c>
      <c r="H572">
        <v>25</v>
      </c>
      <c r="I572" s="1" t="s">
        <v>608</v>
      </c>
      <c r="J572">
        <f>cocina[[#This Row],[Precio Unitario]]*cocina[[#This Row],[Cantidad Ordenada]]-cocina[[#This Row],[Costo Unitario]]*cocina[[#This Row],[Cantidad Ordenada]]</f>
        <v>12</v>
      </c>
      <c r="K572">
        <f>cocina[[#This Row],[Precio Unitario]]*cocina[[#This Row],[Cantidad Ordenada]]</f>
        <v>29</v>
      </c>
      <c r="L572" s="5">
        <f>(SUMIF(A:A,cocina[[#This Row],[Número de Orden]],J:J))/SUMIF(A:A,cocina[[#This Row],[Número de Orden]],K:K)</f>
        <v>0.40932642487046633</v>
      </c>
      <c r="M572" s="1">
        <f>cocina[[#This Row],[Ganancia bruta]]-cocina[[#This Row],[Ganancia neta]]</f>
        <v>17</v>
      </c>
    </row>
    <row r="573" spans="1:13" x14ac:dyDescent="0.25">
      <c r="A573">
        <v>222</v>
      </c>
      <c r="B573">
        <v>3</v>
      </c>
      <c r="C573" s="1" t="s">
        <v>210</v>
      </c>
      <c r="D573" s="1" t="s">
        <v>627</v>
      </c>
      <c r="E573">
        <v>14</v>
      </c>
      <c r="F573">
        <v>23</v>
      </c>
      <c r="G573">
        <v>3</v>
      </c>
      <c r="H573">
        <v>29</v>
      </c>
      <c r="I573" s="1" t="s">
        <v>608</v>
      </c>
      <c r="J573">
        <f>cocina[[#This Row],[Precio Unitario]]*cocina[[#This Row],[Cantidad Ordenada]]-cocina[[#This Row],[Costo Unitario]]*cocina[[#This Row],[Cantidad Ordenada]]</f>
        <v>27</v>
      </c>
      <c r="K573">
        <f>cocina[[#This Row],[Precio Unitario]]*cocina[[#This Row],[Cantidad Ordenada]]</f>
        <v>69</v>
      </c>
      <c r="L573" s="5">
        <f>(SUMIF(A:A,cocina[[#This Row],[Número de Orden]],J:J))/SUMIF(A:A,cocina[[#This Row],[Número de Orden]],K:K)</f>
        <v>0.40206185567010311</v>
      </c>
      <c r="M573" s="1">
        <f>cocina[[#This Row],[Ganancia bruta]]-cocina[[#This Row],[Ganancia neta]]</f>
        <v>42</v>
      </c>
    </row>
    <row r="574" spans="1:13" x14ac:dyDescent="0.25">
      <c r="A574">
        <v>222</v>
      </c>
      <c r="B574">
        <v>3</v>
      </c>
      <c r="C574" s="1" t="s">
        <v>52</v>
      </c>
      <c r="D574" s="1" t="s">
        <v>620</v>
      </c>
      <c r="E574">
        <v>16</v>
      </c>
      <c r="F574">
        <v>28</v>
      </c>
      <c r="G574">
        <v>1</v>
      </c>
      <c r="H574">
        <v>56</v>
      </c>
      <c r="I574" s="1" t="s">
        <v>608</v>
      </c>
      <c r="J574">
        <f>cocina[[#This Row],[Precio Unitario]]*cocina[[#This Row],[Cantidad Ordenada]]-cocina[[#This Row],[Costo Unitario]]*cocina[[#This Row],[Cantidad Ordenada]]</f>
        <v>12</v>
      </c>
      <c r="K574">
        <f>cocina[[#This Row],[Precio Unitario]]*cocina[[#This Row],[Cantidad Ordenada]]</f>
        <v>28</v>
      </c>
      <c r="L574" s="5">
        <f>(SUMIF(A:A,cocina[[#This Row],[Número de Orden]],J:J))/SUMIF(A:A,cocina[[#This Row],[Número de Orden]],K:K)</f>
        <v>0.40206185567010311</v>
      </c>
      <c r="M574" s="1">
        <f>cocina[[#This Row],[Ganancia bruta]]-cocina[[#This Row],[Ganancia neta]]</f>
        <v>16</v>
      </c>
    </row>
    <row r="575" spans="1:13" x14ac:dyDescent="0.25">
      <c r="A575">
        <v>223</v>
      </c>
      <c r="B575">
        <v>19</v>
      </c>
      <c r="C575" s="1" t="s">
        <v>257</v>
      </c>
      <c r="D575" s="1" t="s">
        <v>623</v>
      </c>
      <c r="E575">
        <v>19</v>
      </c>
      <c r="F575">
        <v>32</v>
      </c>
      <c r="G575">
        <v>1</v>
      </c>
      <c r="H575">
        <v>53</v>
      </c>
      <c r="I575" s="1" t="s">
        <v>608</v>
      </c>
      <c r="J575">
        <f>cocina[[#This Row],[Precio Unitario]]*cocina[[#This Row],[Cantidad Ordenada]]-cocina[[#This Row],[Costo Unitario]]*cocina[[#This Row],[Cantidad Ordenada]]</f>
        <v>13</v>
      </c>
      <c r="K575">
        <f>cocina[[#This Row],[Precio Unitario]]*cocina[[#This Row],[Cantidad Ordenada]]</f>
        <v>32</v>
      </c>
      <c r="L575" s="5">
        <f>(SUMIF(A:A,cocina[[#This Row],[Número de Orden]],J:J))/SUMIF(A:A,cocina[[#This Row],[Número de Orden]],K:K)</f>
        <v>0.40625</v>
      </c>
      <c r="M575" s="1">
        <f>cocina[[#This Row],[Ganancia bruta]]-cocina[[#This Row],[Ganancia neta]]</f>
        <v>19</v>
      </c>
    </row>
    <row r="576" spans="1:13" x14ac:dyDescent="0.25">
      <c r="A576">
        <v>224</v>
      </c>
      <c r="B576">
        <v>7</v>
      </c>
      <c r="C576" s="1" t="s">
        <v>165</v>
      </c>
      <c r="D576" s="1" t="s">
        <v>630</v>
      </c>
      <c r="E576">
        <v>15</v>
      </c>
      <c r="F576">
        <v>26</v>
      </c>
      <c r="G576">
        <v>2</v>
      </c>
      <c r="H576">
        <v>20</v>
      </c>
      <c r="I576" s="1" t="s">
        <v>608</v>
      </c>
      <c r="J576">
        <f>cocina[[#This Row],[Precio Unitario]]*cocina[[#This Row],[Cantidad Ordenada]]-cocina[[#This Row],[Costo Unitario]]*cocina[[#This Row],[Cantidad Ordenada]]</f>
        <v>22</v>
      </c>
      <c r="K576">
        <f>cocina[[#This Row],[Precio Unitario]]*cocina[[#This Row],[Cantidad Ordenada]]</f>
        <v>52</v>
      </c>
      <c r="L576" s="5">
        <f>(SUMIF(A:A,cocina[[#This Row],[Número de Orden]],J:J))/SUMIF(A:A,cocina[[#This Row],[Número de Orden]],K:K)</f>
        <v>0.42307692307692307</v>
      </c>
      <c r="M576" s="1">
        <f>cocina[[#This Row],[Ganancia bruta]]-cocina[[#This Row],[Ganancia neta]]</f>
        <v>30</v>
      </c>
    </row>
    <row r="577" spans="1:13" x14ac:dyDescent="0.25">
      <c r="A577">
        <v>225</v>
      </c>
      <c r="B577">
        <v>19</v>
      </c>
      <c r="C577" s="1" t="s">
        <v>271</v>
      </c>
      <c r="D577" s="1" t="s">
        <v>619</v>
      </c>
      <c r="E577">
        <v>20</v>
      </c>
      <c r="F577">
        <v>33</v>
      </c>
      <c r="G577">
        <v>3</v>
      </c>
      <c r="H577">
        <v>56</v>
      </c>
      <c r="I577" s="1" t="s">
        <v>609</v>
      </c>
      <c r="J577">
        <f>cocina[[#This Row],[Precio Unitario]]*cocina[[#This Row],[Cantidad Ordenada]]-cocina[[#This Row],[Costo Unitario]]*cocina[[#This Row],[Cantidad Ordenada]]</f>
        <v>39</v>
      </c>
      <c r="K577">
        <f>cocina[[#This Row],[Precio Unitario]]*cocina[[#This Row],[Cantidad Ordenada]]</f>
        <v>99</v>
      </c>
      <c r="L577" s="5">
        <f>(SUMIF(A:A,cocina[[#This Row],[Número de Orden]],J:J))/SUMIF(A:A,cocina[[#This Row],[Número de Orden]],K:K)</f>
        <v>0.39285714285714285</v>
      </c>
      <c r="M577" s="1">
        <f>cocina[[#This Row],[Ganancia bruta]]-cocina[[#This Row],[Ganancia neta]]</f>
        <v>60</v>
      </c>
    </row>
    <row r="578" spans="1:13" x14ac:dyDescent="0.25">
      <c r="A578">
        <v>225</v>
      </c>
      <c r="B578">
        <v>19</v>
      </c>
      <c r="C578" s="1" t="s">
        <v>210</v>
      </c>
      <c r="D578" s="1" t="s">
        <v>627</v>
      </c>
      <c r="E578">
        <v>14</v>
      </c>
      <c r="F578">
        <v>23</v>
      </c>
      <c r="G578">
        <v>3</v>
      </c>
      <c r="H578">
        <v>38</v>
      </c>
      <c r="I578" s="1" t="s">
        <v>609</v>
      </c>
      <c r="J578">
        <f>cocina[[#This Row],[Precio Unitario]]*cocina[[#This Row],[Cantidad Ordenada]]-cocina[[#This Row],[Costo Unitario]]*cocina[[#This Row],[Cantidad Ordenada]]</f>
        <v>27</v>
      </c>
      <c r="K578">
        <f>cocina[[#This Row],[Precio Unitario]]*cocina[[#This Row],[Cantidad Ordenada]]</f>
        <v>69</v>
      </c>
      <c r="L578" s="5">
        <f>(SUMIF(A:A,cocina[[#This Row],[Número de Orden]],J:J))/SUMIF(A:A,cocina[[#This Row],[Número de Orden]],K:K)</f>
        <v>0.39285714285714285</v>
      </c>
      <c r="M578" s="1">
        <f>cocina[[#This Row],[Ganancia bruta]]-cocina[[#This Row],[Ganancia neta]]</f>
        <v>42</v>
      </c>
    </row>
    <row r="579" spans="1:13" x14ac:dyDescent="0.25">
      <c r="A579">
        <v>226</v>
      </c>
      <c r="B579">
        <v>7</v>
      </c>
      <c r="C579" s="1" t="s">
        <v>156</v>
      </c>
      <c r="D579" s="1" t="s">
        <v>626</v>
      </c>
      <c r="E579">
        <v>12</v>
      </c>
      <c r="F579">
        <v>20</v>
      </c>
      <c r="G579">
        <v>2</v>
      </c>
      <c r="H579">
        <v>7</v>
      </c>
      <c r="I579" s="1" t="s">
        <v>608</v>
      </c>
      <c r="J579">
        <f>cocina[[#This Row],[Precio Unitario]]*cocina[[#This Row],[Cantidad Ordenada]]-cocina[[#This Row],[Costo Unitario]]*cocina[[#This Row],[Cantidad Ordenada]]</f>
        <v>16</v>
      </c>
      <c r="K579">
        <f>cocina[[#This Row],[Precio Unitario]]*cocina[[#This Row],[Cantidad Ordenada]]</f>
        <v>40</v>
      </c>
      <c r="L579" s="5">
        <f>(SUMIF(A:A,cocina[[#This Row],[Número de Orden]],J:J))/SUMIF(A:A,cocina[[#This Row],[Número de Orden]],K:K)</f>
        <v>0.40350877192982454</v>
      </c>
      <c r="M579" s="1">
        <f>cocina[[#This Row],[Ganancia bruta]]-cocina[[#This Row],[Ganancia neta]]</f>
        <v>24</v>
      </c>
    </row>
    <row r="580" spans="1:13" x14ac:dyDescent="0.25">
      <c r="A580">
        <v>226</v>
      </c>
      <c r="B580">
        <v>7</v>
      </c>
      <c r="C580" s="1" t="s">
        <v>80</v>
      </c>
      <c r="D580" s="1" t="s">
        <v>628</v>
      </c>
      <c r="E580">
        <v>13</v>
      </c>
      <c r="F580">
        <v>21</v>
      </c>
      <c r="G580">
        <v>1</v>
      </c>
      <c r="H580">
        <v>29</v>
      </c>
      <c r="I580" s="1" t="s">
        <v>609</v>
      </c>
      <c r="J580">
        <f>cocina[[#This Row],[Precio Unitario]]*cocina[[#This Row],[Cantidad Ordenada]]-cocina[[#This Row],[Costo Unitario]]*cocina[[#This Row],[Cantidad Ordenada]]</f>
        <v>8</v>
      </c>
      <c r="K580">
        <f>cocina[[#This Row],[Precio Unitario]]*cocina[[#This Row],[Cantidad Ordenada]]</f>
        <v>21</v>
      </c>
      <c r="L580" s="5">
        <f>(SUMIF(A:A,cocina[[#This Row],[Número de Orden]],J:J))/SUMIF(A:A,cocina[[#This Row],[Número de Orden]],K:K)</f>
        <v>0.40350877192982454</v>
      </c>
      <c r="M580" s="1">
        <f>cocina[[#This Row],[Ganancia bruta]]-cocina[[#This Row],[Ganancia neta]]</f>
        <v>13</v>
      </c>
    </row>
    <row r="581" spans="1:13" x14ac:dyDescent="0.25">
      <c r="A581">
        <v>226</v>
      </c>
      <c r="B581">
        <v>7</v>
      </c>
      <c r="C581" s="1" t="s">
        <v>116</v>
      </c>
      <c r="D581" s="1" t="s">
        <v>615</v>
      </c>
      <c r="E581">
        <v>16</v>
      </c>
      <c r="F581">
        <v>27</v>
      </c>
      <c r="G581">
        <v>3</v>
      </c>
      <c r="H581">
        <v>56</v>
      </c>
      <c r="I581" s="1" t="s">
        <v>608</v>
      </c>
      <c r="J581">
        <f>cocina[[#This Row],[Precio Unitario]]*cocina[[#This Row],[Cantidad Ordenada]]-cocina[[#This Row],[Costo Unitario]]*cocina[[#This Row],[Cantidad Ordenada]]</f>
        <v>33</v>
      </c>
      <c r="K581">
        <f>cocina[[#This Row],[Precio Unitario]]*cocina[[#This Row],[Cantidad Ordenada]]</f>
        <v>81</v>
      </c>
      <c r="L581" s="5">
        <f>(SUMIF(A:A,cocina[[#This Row],[Número de Orden]],J:J))/SUMIF(A:A,cocina[[#This Row],[Número de Orden]],K:K)</f>
        <v>0.40350877192982454</v>
      </c>
      <c r="M581" s="1">
        <f>cocina[[#This Row],[Ganancia bruta]]-cocina[[#This Row],[Ganancia neta]]</f>
        <v>48</v>
      </c>
    </row>
    <row r="582" spans="1:13" x14ac:dyDescent="0.25">
      <c r="A582">
        <v>226</v>
      </c>
      <c r="B582">
        <v>7</v>
      </c>
      <c r="C582" s="1" t="s">
        <v>48</v>
      </c>
      <c r="D582" s="1" t="s">
        <v>618</v>
      </c>
      <c r="E582">
        <v>17</v>
      </c>
      <c r="F582">
        <v>29</v>
      </c>
      <c r="G582">
        <v>1</v>
      </c>
      <c r="H582">
        <v>54</v>
      </c>
      <c r="I582" s="1" t="s">
        <v>609</v>
      </c>
      <c r="J582">
        <f>cocina[[#This Row],[Precio Unitario]]*cocina[[#This Row],[Cantidad Ordenada]]-cocina[[#This Row],[Costo Unitario]]*cocina[[#This Row],[Cantidad Ordenada]]</f>
        <v>12</v>
      </c>
      <c r="K582">
        <f>cocina[[#This Row],[Precio Unitario]]*cocina[[#This Row],[Cantidad Ordenada]]</f>
        <v>29</v>
      </c>
      <c r="L582" s="5">
        <f>(SUMIF(A:A,cocina[[#This Row],[Número de Orden]],J:J))/SUMIF(A:A,cocina[[#This Row],[Número de Orden]],K:K)</f>
        <v>0.40350877192982454</v>
      </c>
      <c r="M582" s="1">
        <f>cocina[[#This Row],[Ganancia bruta]]-cocina[[#This Row],[Ganancia neta]]</f>
        <v>17</v>
      </c>
    </row>
    <row r="583" spans="1:13" x14ac:dyDescent="0.25">
      <c r="A583">
        <v>227</v>
      </c>
      <c r="B583">
        <v>17</v>
      </c>
      <c r="C583" s="1" t="s">
        <v>168</v>
      </c>
      <c r="D583" s="1" t="s">
        <v>612</v>
      </c>
      <c r="E583">
        <v>14</v>
      </c>
      <c r="F583">
        <v>24</v>
      </c>
      <c r="G583">
        <v>1</v>
      </c>
      <c r="H583">
        <v>58</v>
      </c>
      <c r="I583" s="1" t="s">
        <v>608</v>
      </c>
      <c r="J583">
        <f>cocina[[#This Row],[Precio Unitario]]*cocina[[#This Row],[Cantidad Ordenada]]-cocina[[#This Row],[Costo Unitario]]*cocina[[#This Row],[Cantidad Ordenada]]</f>
        <v>10</v>
      </c>
      <c r="K583">
        <f>cocina[[#This Row],[Precio Unitario]]*cocina[[#This Row],[Cantidad Ordenada]]</f>
        <v>24</v>
      </c>
      <c r="L583" s="5">
        <f>(SUMIF(A:A,cocina[[#This Row],[Número de Orden]],J:J))/SUMIF(A:A,cocina[[#This Row],[Número de Orden]],K:K)</f>
        <v>0.3981042654028436</v>
      </c>
      <c r="M583" s="1">
        <f>cocina[[#This Row],[Ganancia bruta]]-cocina[[#This Row],[Ganancia neta]]</f>
        <v>14</v>
      </c>
    </row>
    <row r="584" spans="1:13" x14ac:dyDescent="0.25">
      <c r="A584">
        <v>227</v>
      </c>
      <c r="B584">
        <v>17</v>
      </c>
      <c r="C584" s="1" t="s">
        <v>126</v>
      </c>
      <c r="D584" s="1" t="s">
        <v>614</v>
      </c>
      <c r="E584">
        <v>19</v>
      </c>
      <c r="F584">
        <v>31</v>
      </c>
      <c r="G584">
        <v>3</v>
      </c>
      <c r="H584">
        <v>15</v>
      </c>
      <c r="I584" s="1" t="s">
        <v>609</v>
      </c>
      <c r="J584">
        <f>cocina[[#This Row],[Precio Unitario]]*cocina[[#This Row],[Cantidad Ordenada]]-cocina[[#This Row],[Costo Unitario]]*cocina[[#This Row],[Cantidad Ordenada]]</f>
        <v>36</v>
      </c>
      <c r="K584">
        <f>cocina[[#This Row],[Precio Unitario]]*cocina[[#This Row],[Cantidad Ordenada]]</f>
        <v>93</v>
      </c>
      <c r="L584" s="5">
        <f>(SUMIF(A:A,cocina[[#This Row],[Número de Orden]],J:J))/SUMIF(A:A,cocina[[#This Row],[Número de Orden]],K:K)</f>
        <v>0.3981042654028436</v>
      </c>
      <c r="M584" s="1">
        <f>cocina[[#This Row],[Ganancia bruta]]-cocina[[#This Row],[Ganancia neta]]</f>
        <v>57</v>
      </c>
    </row>
    <row r="585" spans="1:13" x14ac:dyDescent="0.25">
      <c r="A585">
        <v>227</v>
      </c>
      <c r="B585">
        <v>17</v>
      </c>
      <c r="C585" s="1" t="s">
        <v>52</v>
      </c>
      <c r="D585" s="1" t="s">
        <v>620</v>
      </c>
      <c r="E585">
        <v>16</v>
      </c>
      <c r="F585">
        <v>28</v>
      </c>
      <c r="G585">
        <v>1</v>
      </c>
      <c r="H585">
        <v>13</v>
      </c>
      <c r="I585" s="1" t="s">
        <v>608</v>
      </c>
      <c r="J585">
        <f>cocina[[#This Row],[Precio Unitario]]*cocina[[#This Row],[Cantidad Ordenada]]-cocina[[#This Row],[Costo Unitario]]*cocina[[#This Row],[Cantidad Ordenada]]</f>
        <v>12</v>
      </c>
      <c r="K585">
        <f>cocina[[#This Row],[Precio Unitario]]*cocina[[#This Row],[Cantidad Ordenada]]</f>
        <v>28</v>
      </c>
      <c r="L585" s="5">
        <f>(SUMIF(A:A,cocina[[#This Row],[Número de Orden]],J:J))/SUMIF(A:A,cocina[[#This Row],[Número de Orden]],K:K)</f>
        <v>0.3981042654028436</v>
      </c>
      <c r="M585" s="1">
        <f>cocina[[#This Row],[Ganancia bruta]]-cocina[[#This Row],[Ganancia neta]]</f>
        <v>16</v>
      </c>
    </row>
    <row r="586" spans="1:13" x14ac:dyDescent="0.25">
      <c r="A586">
        <v>227</v>
      </c>
      <c r="B586">
        <v>17</v>
      </c>
      <c r="C586" s="1" t="s">
        <v>271</v>
      </c>
      <c r="D586" s="1" t="s">
        <v>619</v>
      </c>
      <c r="E586">
        <v>20</v>
      </c>
      <c r="F586">
        <v>33</v>
      </c>
      <c r="G586">
        <v>2</v>
      </c>
      <c r="H586">
        <v>33</v>
      </c>
      <c r="I586" s="1" t="s">
        <v>608</v>
      </c>
      <c r="J586">
        <f>cocina[[#This Row],[Precio Unitario]]*cocina[[#This Row],[Cantidad Ordenada]]-cocina[[#This Row],[Costo Unitario]]*cocina[[#This Row],[Cantidad Ordenada]]</f>
        <v>26</v>
      </c>
      <c r="K586">
        <f>cocina[[#This Row],[Precio Unitario]]*cocina[[#This Row],[Cantidad Ordenada]]</f>
        <v>66</v>
      </c>
      <c r="L586" s="5">
        <f>(SUMIF(A:A,cocina[[#This Row],[Número de Orden]],J:J))/SUMIF(A:A,cocina[[#This Row],[Número de Orden]],K:K)</f>
        <v>0.3981042654028436</v>
      </c>
      <c r="M586" s="1">
        <f>cocina[[#This Row],[Ganancia bruta]]-cocina[[#This Row],[Ganancia neta]]</f>
        <v>40</v>
      </c>
    </row>
    <row r="587" spans="1:13" x14ac:dyDescent="0.25">
      <c r="A587">
        <v>228</v>
      </c>
      <c r="B587">
        <v>16</v>
      </c>
      <c r="C587" s="1" t="s">
        <v>210</v>
      </c>
      <c r="D587" s="1" t="s">
        <v>627</v>
      </c>
      <c r="E587">
        <v>14</v>
      </c>
      <c r="F587">
        <v>23</v>
      </c>
      <c r="G587">
        <v>3</v>
      </c>
      <c r="H587">
        <v>35</v>
      </c>
      <c r="I587" s="1" t="s">
        <v>608</v>
      </c>
      <c r="J587">
        <f>cocina[[#This Row],[Precio Unitario]]*cocina[[#This Row],[Cantidad Ordenada]]-cocina[[#This Row],[Costo Unitario]]*cocina[[#This Row],[Cantidad Ordenada]]</f>
        <v>27</v>
      </c>
      <c r="K587">
        <f>cocina[[#This Row],[Precio Unitario]]*cocina[[#This Row],[Cantidad Ordenada]]</f>
        <v>69</v>
      </c>
      <c r="L587" s="5">
        <f>(SUMIF(A:A,cocina[[#This Row],[Número de Orden]],J:J))/SUMIF(A:A,cocina[[#This Row],[Número de Orden]],K:K)</f>
        <v>0.39130434782608697</v>
      </c>
      <c r="M587" s="1">
        <f>cocina[[#This Row],[Ganancia bruta]]-cocina[[#This Row],[Ganancia neta]]</f>
        <v>42</v>
      </c>
    </row>
    <row r="588" spans="1:13" x14ac:dyDescent="0.25">
      <c r="A588">
        <v>229</v>
      </c>
      <c r="B588">
        <v>14</v>
      </c>
      <c r="C588" s="1" t="s">
        <v>132</v>
      </c>
      <c r="D588" s="1" t="s">
        <v>631</v>
      </c>
      <c r="E588">
        <v>15</v>
      </c>
      <c r="F588">
        <v>25</v>
      </c>
      <c r="G588">
        <v>1</v>
      </c>
      <c r="H588">
        <v>28</v>
      </c>
      <c r="I588" s="1" t="s">
        <v>609</v>
      </c>
      <c r="J588">
        <f>cocina[[#This Row],[Precio Unitario]]*cocina[[#This Row],[Cantidad Ordenada]]-cocina[[#This Row],[Costo Unitario]]*cocina[[#This Row],[Cantidad Ordenada]]</f>
        <v>10</v>
      </c>
      <c r="K588">
        <f>cocina[[#This Row],[Precio Unitario]]*cocina[[#This Row],[Cantidad Ordenada]]</f>
        <v>25</v>
      </c>
      <c r="L588" s="5">
        <f>(SUMIF(A:A,cocina[[#This Row],[Número de Orden]],J:J))/SUMIF(A:A,cocina[[#This Row],[Número de Orden]],K:K)</f>
        <v>0.40322580645161288</v>
      </c>
      <c r="M588" s="1">
        <f>cocina[[#This Row],[Ganancia bruta]]-cocina[[#This Row],[Ganancia neta]]</f>
        <v>15</v>
      </c>
    </row>
    <row r="589" spans="1:13" x14ac:dyDescent="0.25">
      <c r="A589">
        <v>229</v>
      </c>
      <c r="B589">
        <v>14</v>
      </c>
      <c r="C589" s="1" t="s">
        <v>36</v>
      </c>
      <c r="D589" s="1" t="s">
        <v>622</v>
      </c>
      <c r="E589">
        <v>21</v>
      </c>
      <c r="F589">
        <v>35</v>
      </c>
      <c r="G589">
        <v>1</v>
      </c>
      <c r="H589">
        <v>43</v>
      </c>
      <c r="I589" s="1" t="s">
        <v>608</v>
      </c>
      <c r="J589">
        <f>cocina[[#This Row],[Precio Unitario]]*cocina[[#This Row],[Cantidad Ordenada]]-cocina[[#This Row],[Costo Unitario]]*cocina[[#This Row],[Cantidad Ordenada]]</f>
        <v>14</v>
      </c>
      <c r="K589">
        <f>cocina[[#This Row],[Precio Unitario]]*cocina[[#This Row],[Cantidad Ordenada]]</f>
        <v>35</v>
      </c>
      <c r="L589" s="5">
        <f>(SUMIF(A:A,cocina[[#This Row],[Número de Orden]],J:J))/SUMIF(A:A,cocina[[#This Row],[Número de Orden]],K:K)</f>
        <v>0.40322580645161288</v>
      </c>
      <c r="M589" s="1">
        <f>cocina[[#This Row],[Ganancia bruta]]-cocina[[#This Row],[Ganancia neta]]</f>
        <v>21</v>
      </c>
    </row>
    <row r="590" spans="1:13" x14ac:dyDescent="0.25">
      <c r="A590">
        <v>229</v>
      </c>
      <c r="B590">
        <v>14</v>
      </c>
      <c r="C590" s="1" t="s">
        <v>83</v>
      </c>
      <c r="D590" s="1" t="s">
        <v>617</v>
      </c>
      <c r="E590">
        <v>22</v>
      </c>
      <c r="F590">
        <v>36</v>
      </c>
      <c r="G590">
        <v>1</v>
      </c>
      <c r="H590">
        <v>19</v>
      </c>
      <c r="I590" s="1" t="s">
        <v>609</v>
      </c>
      <c r="J590">
        <f>cocina[[#This Row],[Precio Unitario]]*cocina[[#This Row],[Cantidad Ordenada]]-cocina[[#This Row],[Costo Unitario]]*cocina[[#This Row],[Cantidad Ordenada]]</f>
        <v>14</v>
      </c>
      <c r="K590">
        <f>cocina[[#This Row],[Precio Unitario]]*cocina[[#This Row],[Cantidad Ordenada]]</f>
        <v>36</v>
      </c>
      <c r="L590" s="5">
        <f>(SUMIF(A:A,cocina[[#This Row],[Número de Orden]],J:J))/SUMIF(A:A,cocina[[#This Row],[Número de Orden]],K:K)</f>
        <v>0.40322580645161288</v>
      </c>
      <c r="M590" s="1">
        <f>cocina[[#This Row],[Ganancia bruta]]-cocina[[#This Row],[Ganancia neta]]</f>
        <v>22</v>
      </c>
    </row>
    <row r="591" spans="1:13" x14ac:dyDescent="0.25">
      <c r="A591">
        <v>229</v>
      </c>
      <c r="B591">
        <v>14</v>
      </c>
      <c r="C591" s="1" t="s">
        <v>52</v>
      </c>
      <c r="D591" s="1" t="s">
        <v>620</v>
      </c>
      <c r="E591">
        <v>16</v>
      </c>
      <c r="F591">
        <v>28</v>
      </c>
      <c r="G591">
        <v>1</v>
      </c>
      <c r="H591">
        <v>27</v>
      </c>
      <c r="I591" s="1" t="s">
        <v>609</v>
      </c>
      <c r="J591">
        <f>cocina[[#This Row],[Precio Unitario]]*cocina[[#This Row],[Cantidad Ordenada]]-cocina[[#This Row],[Costo Unitario]]*cocina[[#This Row],[Cantidad Ordenada]]</f>
        <v>12</v>
      </c>
      <c r="K591">
        <f>cocina[[#This Row],[Precio Unitario]]*cocina[[#This Row],[Cantidad Ordenada]]</f>
        <v>28</v>
      </c>
      <c r="L591" s="5">
        <f>(SUMIF(A:A,cocina[[#This Row],[Número de Orden]],J:J))/SUMIF(A:A,cocina[[#This Row],[Número de Orden]],K:K)</f>
        <v>0.40322580645161288</v>
      </c>
      <c r="M591" s="1">
        <f>cocina[[#This Row],[Ganancia bruta]]-cocina[[#This Row],[Ganancia neta]]</f>
        <v>16</v>
      </c>
    </row>
    <row r="592" spans="1:13" x14ac:dyDescent="0.25">
      <c r="A592">
        <v>230</v>
      </c>
      <c r="B592">
        <v>5</v>
      </c>
      <c r="C592" s="1" t="s">
        <v>257</v>
      </c>
      <c r="D592" s="1" t="s">
        <v>623</v>
      </c>
      <c r="E592">
        <v>19</v>
      </c>
      <c r="F592">
        <v>32</v>
      </c>
      <c r="G592">
        <v>3</v>
      </c>
      <c r="H592">
        <v>10</v>
      </c>
      <c r="I592" s="1" t="s">
        <v>609</v>
      </c>
      <c r="J592">
        <f>cocina[[#This Row],[Precio Unitario]]*cocina[[#This Row],[Cantidad Ordenada]]-cocina[[#This Row],[Costo Unitario]]*cocina[[#This Row],[Cantidad Ordenada]]</f>
        <v>39</v>
      </c>
      <c r="K592">
        <f>cocina[[#This Row],[Precio Unitario]]*cocina[[#This Row],[Cantidad Ordenada]]</f>
        <v>96</v>
      </c>
      <c r="L592" s="5">
        <f>(SUMIF(A:A,cocina[[#This Row],[Número de Orden]],J:J))/SUMIF(A:A,cocina[[#This Row],[Número de Orden]],K:K)</f>
        <v>0.40654205607476634</v>
      </c>
      <c r="M592" s="1">
        <f>cocina[[#This Row],[Ganancia bruta]]-cocina[[#This Row],[Ganancia neta]]</f>
        <v>57</v>
      </c>
    </row>
    <row r="593" spans="1:13" x14ac:dyDescent="0.25">
      <c r="A593">
        <v>230</v>
      </c>
      <c r="B593">
        <v>5</v>
      </c>
      <c r="C593" s="1" t="s">
        <v>52</v>
      </c>
      <c r="D593" s="1" t="s">
        <v>620</v>
      </c>
      <c r="E593">
        <v>16</v>
      </c>
      <c r="F593">
        <v>28</v>
      </c>
      <c r="G593">
        <v>2</v>
      </c>
      <c r="H593">
        <v>24</v>
      </c>
      <c r="I593" s="1" t="s">
        <v>609</v>
      </c>
      <c r="J593">
        <f>cocina[[#This Row],[Precio Unitario]]*cocina[[#This Row],[Cantidad Ordenada]]-cocina[[#This Row],[Costo Unitario]]*cocina[[#This Row],[Cantidad Ordenada]]</f>
        <v>24</v>
      </c>
      <c r="K593">
        <f>cocina[[#This Row],[Precio Unitario]]*cocina[[#This Row],[Cantidad Ordenada]]</f>
        <v>56</v>
      </c>
      <c r="L593" s="5">
        <f>(SUMIF(A:A,cocina[[#This Row],[Número de Orden]],J:J))/SUMIF(A:A,cocina[[#This Row],[Número de Orden]],K:K)</f>
        <v>0.40654205607476634</v>
      </c>
      <c r="M593" s="1">
        <f>cocina[[#This Row],[Ganancia bruta]]-cocina[[#This Row],[Ganancia neta]]</f>
        <v>32</v>
      </c>
    </row>
    <row r="594" spans="1:13" x14ac:dyDescent="0.25">
      <c r="A594">
        <v>230</v>
      </c>
      <c r="B594">
        <v>5</v>
      </c>
      <c r="C594" s="1" t="s">
        <v>126</v>
      </c>
      <c r="D594" s="1" t="s">
        <v>614</v>
      </c>
      <c r="E594">
        <v>19</v>
      </c>
      <c r="F594">
        <v>31</v>
      </c>
      <c r="G594">
        <v>2</v>
      </c>
      <c r="H594">
        <v>57</v>
      </c>
      <c r="I594" s="1" t="s">
        <v>609</v>
      </c>
      <c r="J594">
        <f>cocina[[#This Row],[Precio Unitario]]*cocina[[#This Row],[Cantidad Ordenada]]-cocina[[#This Row],[Costo Unitario]]*cocina[[#This Row],[Cantidad Ordenada]]</f>
        <v>24</v>
      </c>
      <c r="K594">
        <f>cocina[[#This Row],[Precio Unitario]]*cocina[[#This Row],[Cantidad Ordenada]]</f>
        <v>62</v>
      </c>
      <c r="L594" s="5">
        <f>(SUMIF(A:A,cocina[[#This Row],[Número de Orden]],J:J))/SUMIF(A:A,cocina[[#This Row],[Número de Orden]],K:K)</f>
        <v>0.40654205607476634</v>
      </c>
      <c r="M594" s="1">
        <f>cocina[[#This Row],[Ganancia bruta]]-cocina[[#This Row],[Ganancia neta]]</f>
        <v>38</v>
      </c>
    </row>
    <row r="595" spans="1:13" x14ac:dyDescent="0.25">
      <c r="A595">
        <v>231</v>
      </c>
      <c r="B595">
        <v>8</v>
      </c>
      <c r="C595" s="1" t="s">
        <v>80</v>
      </c>
      <c r="D595" s="1" t="s">
        <v>628</v>
      </c>
      <c r="E595">
        <v>13</v>
      </c>
      <c r="F595">
        <v>21</v>
      </c>
      <c r="G595">
        <v>2</v>
      </c>
      <c r="H595">
        <v>29</v>
      </c>
      <c r="I595" s="1" t="s">
        <v>609</v>
      </c>
      <c r="J595">
        <f>cocina[[#This Row],[Precio Unitario]]*cocina[[#This Row],[Cantidad Ordenada]]-cocina[[#This Row],[Costo Unitario]]*cocina[[#This Row],[Cantidad Ordenada]]</f>
        <v>16</v>
      </c>
      <c r="K595">
        <f>cocina[[#This Row],[Precio Unitario]]*cocina[[#This Row],[Cantidad Ordenada]]</f>
        <v>42</v>
      </c>
      <c r="L595" s="5">
        <f>(SUMIF(A:A,cocina[[#This Row],[Número de Orden]],J:J))/SUMIF(A:A,cocina[[#This Row],[Número de Orden]],K:K)</f>
        <v>0.39903846153846156</v>
      </c>
      <c r="M595" s="1">
        <f>cocina[[#This Row],[Ganancia bruta]]-cocina[[#This Row],[Ganancia neta]]</f>
        <v>26</v>
      </c>
    </row>
    <row r="596" spans="1:13" x14ac:dyDescent="0.25">
      <c r="A596">
        <v>231</v>
      </c>
      <c r="B596">
        <v>8</v>
      </c>
      <c r="C596" s="1" t="s">
        <v>65</v>
      </c>
      <c r="D596" s="1" t="s">
        <v>625</v>
      </c>
      <c r="E596">
        <v>20</v>
      </c>
      <c r="F596">
        <v>34</v>
      </c>
      <c r="G596">
        <v>3</v>
      </c>
      <c r="H596">
        <v>17</v>
      </c>
      <c r="I596" s="1" t="s">
        <v>609</v>
      </c>
      <c r="J596">
        <f>cocina[[#This Row],[Precio Unitario]]*cocina[[#This Row],[Cantidad Ordenada]]-cocina[[#This Row],[Costo Unitario]]*cocina[[#This Row],[Cantidad Ordenada]]</f>
        <v>42</v>
      </c>
      <c r="K596">
        <f>cocina[[#This Row],[Precio Unitario]]*cocina[[#This Row],[Cantidad Ordenada]]</f>
        <v>102</v>
      </c>
      <c r="L596" s="5">
        <f>(SUMIF(A:A,cocina[[#This Row],[Número de Orden]],J:J))/SUMIF(A:A,cocina[[#This Row],[Número de Orden]],K:K)</f>
        <v>0.39903846153846156</v>
      </c>
      <c r="M596" s="1">
        <f>cocina[[#This Row],[Ganancia bruta]]-cocina[[#This Row],[Ganancia neta]]</f>
        <v>60</v>
      </c>
    </row>
    <row r="597" spans="1:13" x14ac:dyDescent="0.25">
      <c r="A597">
        <v>231</v>
      </c>
      <c r="B597">
        <v>8</v>
      </c>
      <c r="C597" s="1" t="s">
        <v>126</v>
      </c>
      <c r="D597" s="1" t="s">
        <v>614</v>
      </c>
      <c r="E597">
        <v>19</v>
      </c>
      <c r="F597">
        <v>31</v>
      </c>
      <c r="G597">
        <v>1</v>
      </c>
      <c r="H597">
        <v>53</v>
      </c>
      <c r="I597" s="1" t="s">
        <v>609</v>
      </c>
      <c r="J597">
        <f>cocina[[#This Row],[Precio Unitario]]*cocina[[#This Row],[Cantidad Ordenada]]-cocina[[#This Row],[Costo Unitario]]*cocina[[#This Row],[Cantidad Ordenada]]</f>
        <v>12</v>
      </c>
      <c r="K597">
        <f>cocina[[#This Row],[Precio Unitario]]*cocina[[#This Row],[Cantidad Ordenada]]</f>
        <v>31</v>
      </c>
      <c r="L597" s="5">
        <f>(SUMIF(A:A,cocina[[#This Row],[Número de Orden]],J:J))/SUMIF(A:A,cocina[[#This Row],[Número de Orden]],K:K)</f>
        <v>0.39903846153846156</v>
      </c>
      <c r="M597" s="1">
        <f>cocina[[#This Row],[Ganancia bruta]]-cocina[[#This Row],[Ganancia neta]]</f>
        <v>19</v>
      </c>
    </row>
    <row r="598" spans="1:13" x14ac:dyDescent="0.25">
      <c r="A598">
        <v>231</v>
      </c>
      <c r="B598">
        <v>8</v>
      </c>
      <c r="C598" s="1" t="s">
        <v>271</v>
      </c>
      <c r="D598" s="1" t="s">
        <v>619</v>
      </c>
      <c r="E598">
        <v>20</v>
      </c>
      <c r="F598">
        <v>33</v>
      </c>
      <c r="G598">
        <v>1</v>
      </c>
      <c r="H598">
        <v>51</v>
      </c>
      <c r="I598" s="1" t="s">
        <v>608</v>
      </c>
      <c r="J598">
        <f>cocina[[#This Row],[Precio Unitario]]*cocina[[#This Row],[Cantidad Ordenada]]-cocina[[#This Row],[Costo Unitario]]*cocina[[#This Row],[Cantidad Ordenada]]</f>
        <v>13</v>
      </c>
      <c r="K598">
        <f>cocina[[#This Row],[Precio Unitario]]*cocina[[#This Row],[Cantidad Ordenada]]</f>
        <v>33</v>
      </c>
      <c r="L598" s="5">
        <f>(SUMIF(A:A,cocina[[#This Row],[Número de Orden]],J:J))/SUMIF(A:A,cocina[[#This Row],[Número de Orden]],K:K)</f>
        <v>0.39903846153846156</v>
      </c>
      <c r="M598" s="1">
        <f>cocina[[#This Row],[Ganancia bruta]]-cocina[[#This Row],[Ganancia neta]]</f>
        <v>20</v>
      </c>
    </row>
    <row r="599" spans="1:13" x14ac:dyDescent="0.25">
      <c r="A599">
        <v>232</v>
      </c>
      <c r="B599">
        <v>2</v>
      </c>
      <c r="C599" s="1" t="s">
        <v>168</v>
      </c>
      <c r="D599" s="1" t="s">
        <v>612</v>
      </c>
      <c r="E599">
        <v>14</v>
      </c>
      <c r="F599">
        <v>24</v>
      </c>
      <c r="G599">
        <v>1</v>
      </c>
      <c r="H599">
        <v>50</v>
      </c>
      <c r="I599" s="1" t="s">
        <v>609</v>
      </c>
      <c r="J599">
        <f>cocina[[#This Row],[Precio Unitario]]*cocina[[#This Row],[Cantidad Ordenada]]-cocina[[#This Row],[Costo Unitario]]*cocina[[#This Row],[Cantidad Ordenada]]</f>
        <v>10</v>
      </c>
      <c r="K599">
        <f>cocina[[#This Row],[Precio Unitario]]*cocina[[#This Row],[Cantidad Ordenada]]</f>
        <v>24</v>
      </c>
      <c r="L599" s="5">
        <f>(SUMIF(A:A,cocina[[#This Row],[Número de Orden]],J:J))/SUMIF(A:A,cocina[[#This Row],[Número de Orden]],K:K)</f>
        <v>0.41052631578947368</v>
      </c>
      <c r="M599" s="1">
        <f>cocina[[#This Row],[Ganancia bruta]]-cocina[[#This Row],[Ganancia neta]]</f>
        <v>14</v>
      </c>
    </row>
    <row r="600" spans="1:13" x14ac:dyDescent="0.25">
      <c r="A600">
        <v>232</v>
      </c>
      <c r="B600">
        <v>2</v>
      </c>
      <c r="C600" s="1" t="s">
        <v>116</v>
      </c>
      <c r="D600" s="1" t="s">
        <v>615</v>
      </c>
      <c r="E600">
        <v>16</v>
      </c>
      <c r="F600">
        <v>27</v>
      </c>
      <c r="G600">
        <v>2</v>
      </c>
      <c r="H600">
        <v>30</v>
      </c>
      <c r="I600" s="1" t="s">
        <v>609</v>
      </c>
      <c r="J600">
        <f>cocina[[#This Row],[Precio Unitario]]*cocina[[#This Row],[Cantidad Ordenada]]-cocina[[#This Row],[Costo Unitario]]*cocina[[#This Row],[Cantidad Ordenada]]</f>
        <v>22</v>
      </c>
      <c r="K600">
        <f>cocina[[#This Row],[Precio Unitario]]*cocina[[#This Row],[Cantidad Ordenada]]</f>
        <v>54</v>
      </c>
      <c r="L600" s="5">
        <f>(SUMIF(A:A,cocina[[#This Row],[Número de Orden]],J:J))/SUMIF(A:A,cocina[[#This Row],[Número de Orden]],K:K)</f>
        <v>0.41052631578947368</v>
      </c>
      <c r="M600" s="1">
        <f>cocina[[#This Row],[Ganancia bruta]]-cocina[[#This Row],[Ganancia neta]]</f>
        <v>32</v>
      </c>
    </row>
    <row r="601" spans="1:13" x14ac:dyDescent="0.25">
      <c r="A601">
        <v>232</v>
      </c>
      <c r="B601">
        <v>2</v>
      </c>
      <c r="C601" s="1" t="s">
        <v>78</v>
      </c>
      <c r="D601" s="1" t="s">
        <v>613</v>
      </c>
      <c r="E601">
        <v>18</v>
      </c>
      <c r="F601">
        <v>30</v>
      </c>
      <c r="G601">
        <v>2</v>
      </c>
      <c r="H601">
        <v>40</v>
      </c>
      <c r="I601" s="1" t="s">
        <v>609</v>
      </c>
      <c r="J601">
        <f>cocina[[#This Row],[Precio Unitario]]*cocina[[#This Row],[Cantidad Ordenada]]-cocina[[#This Row],[Costo Unitario]]*cocina[[#This Row],[Cantidad Ordenada]]</f>
        <v>24</v>
      </c>
      <c r="K601">
        <f>cocina[[#This Row],[Precio Unitario]]*cocina[[#This Row],[Cantidad Ordenada]]</f>
        <v>60</v>
      </c>
      <c r="L601" s="5">
        <f>(SUMIF(A:A,cocina[[#This Row],[Número de Orden]],J:J))/SUMIF(A:A,cocina[[#This Row],[Número de Orden]],K:K)</f>
        <v>0.41052631578947368</v>
      </c>
      <c r="M601" s="1">
        <f>cocina[[#This Row],[Ganancia bruta]]-cocina[[#This Row],[Ganancia neta]]</f>
        <v>36</v>
      </c>
    </row>
    <row r="602" spans="1:13" x14ac:dyDescent="0.25">
      <c r="A602">
        <v>232</v>
      </c>
      <c r="B602">
        <v>2</v>
      </c>
      <c r="C602" s="1" t="s">
        <v>165</v>
      </c>
      <c r="D602" s="1" t="s">
        <v>630</v>
      </c>
      <c r="E602">
        <v>15</v>
      </c>
      <c r="F602">
        <v>26</v>
      </c>
      <c r="G602">
        <v>2</v>
      </c>
      <c r="H602">
        <v>19</v>
      </c>
      <c r="I602" s="1" t="s">
        <v>608</v>
      </c>
      <c r="J602">
        <f>cocina[[#This Row],[Precio Unitario]]*cocina[[#This Row],[Cantidad Ordenada]]-cocina[[#This Row],[Costo Unitario]]*cocina[[#This Row],[Cantidad Ordenada]]</f>
        <v>22</v>
      </c>
      <c r="K602">
        <f>cocina[[#This Row],[Precio Unitario]]*cocina[[#This Row],[Cantidad Ordenada]]</f>
        <v>52</v>
      </c>
      <c r="L602" s="5">
        <f>(SUMIF(A:A,cocina[[#This Row],[Número de Orden]],J:J))/SUMIF(A:A,cocina[[#This Row],[Número de Orden]],K:K)</f>
        <v>0.41052631578947368</v>
      </c>
      <c r="M602" s="1">
        <f>cocina[[#This Row],[Ganancia bruta]]-cocina[[#This Row],[Ganancia neta]]</f>
        <v>30</v>
      </c>
    </row>
    <row r="603" spans="1:13" x14ac:dyDescent="0.25">
      <c r="A603">
        <v>233</v>
      </c>
      <c r="B603">
        <v>8</v>
      </c>
      <c r="C603" s="1" t="s">
        <v>122</v>
      </c>
      <c r="D603" s="1" t="s">
        <v>621</v>
      </c>
      <c r="E603">
        <v>11</v>
      </c>
      <c r="F603">
        <v>19</v>
      </c>
      <c r="G603">
        <v>2</v>
      </c>
      <c r="H603">
        <v>31</v>
      </c>
      <c r="I603" s="1" t="s">
        <v>609</v>
      </c>
      <c r="J603">
        <f>cocina[[#This Row],[Precio Unitario]]*cocina[[#This Row],[Cantidad Ordenada]]-cocina[[#This Row],[Costo Unitario]]*cocina[[#This Row],[Cantidad Ordenada]]</f>
        <v>16</v>
      </c>
      <c r="K603">
        <f>cocina[[#This Row],[Precio Unitario]]*cocina[[#This Row],[Cantidad Ordenada]]</f>
        <v>38</v>
      </c>
      <c r="L603" s="5">
        <f>(SUMIF(A:A,cocina[[#This Row],[Número de Orden]],J:J))/SUMIF(A:A,cocina[[#This Row],[Número de Orden]],K:K)</f>
        <v>0.42105263157894735</v>
      </c>
      <c r="M603" s="1">
        <f>cocina[[#This Row],[Ganancia bruta]]-cocina[[#This Row],[Ganancia neta]]</f>
        <v>22</v>
      </c>
    </row>
    <row r="604" spans="1:13" x14ac:dyDescent="0.25">
      <c r="A604">
        <v>234</v>
      </c>
      <c r="B604">
        <v>17</v>
      </c>
      <c r="C604" s="1" t="s">
        <v>78</v>
      </c>
      <c r="D604" s="1" t="s">
        <v>613</v>
      </c>
      <c r="E604">
        <v>18</v>
      </c>
      <c r="F604">
        <v>30</v>
      </c>
      <c r="G604">
        <v>2</v>
      </c>
      <c r="H604">
        <v>41</v>
      </c>
      <c r="I604" s="1" t="s">
        <v>609</v>
      </c>
      <c r="J604">
        <f>cocina[[#This Row],[Precio Unitario]]*cocina[[#This Row],[Cantidad Ordenada]]-cocina[[#This Row],[Costo Unitario]]*cocina[[#This Row],[Cantidad Ordenada]]</f>
        <v>24</v>
      </c>
      <c r="K604">
        <f>cocina[[#This Row],[Precio Unitario]]*cocina[[#This Row],[Cantidad Ordenada]]</f>
        <v>60</v>
      </c>
      <c r="L604" s="5">
        <f>(SUMIF(A:A,cocina[[#This Row],[Número de Orden]],J:J))/SUMIF(A:A,cocina[[#This Row],[Número de Orden]],K:K)</f>
        <v>0.4</v>
      </c>
      <c r="M604" s="1">
        <f>cocina[[#This Row],[Ganancia bruta]]-cocina[[#This Row],[Ganancia neta]]</f>
        <v>36</v>
      </c>
    </row>
    <row r="605" spans="1:13" x14ac:dyDescent="0.25">
      <c r="A605">
        <v>234</v>
      </c>
      <c r="B605">
        <v>17</v>
      </c>
      <c r="C605" s="1" t="s">
        <v>168</v>
      </c>
      <c r="D605" s="1" t="s">
        <v>612</v>
      </c>
      <c r="E605">
        <v>14</v>
      </c>
      <c r="F605">
        <v>24</v>
      </c>
      <c r="G605">
        <v>3</v>
      </c>
      <c r="H605">
        <v>35</v>
      </c>
      <c r="I605" s="1" t="s">
        <v>608</v>
      </c>
      <c r="J605">
        <f>cocina[[#This Row],[Precio Unitario]]*cocina[[#This Row],[Cantidad Ordenada]]-cocina[[#This Row],[Costo Unitario]]*cocina[[#This Row],[Cantidad Ordenada]]</f>
        <v>30</v>
      </c>
      <c r="K605">
        <f>cocina[[#This Row],[Precio Unitario]]*cocina[[#This Row],[Cantidad Ordenada]]</f>
        <v>72</v>
      </c>
      <c r="L605" s="5">
        <f>(SUMIF(A:A,cocina[[#This Row],[Número de Orden]],J:J))/SUMIF(A:A,cocina[[#This Row],[Número de Orden]],K:K)</f>
        <v>0.4</v>
      </c>
      <c r="M605" s="1">
        <f>cocina[[#This Row],[Ganancia bruta]]-cocina[[#This Row],[Ganancia neta]]</f>
        <v>42</v>
      </c>
    </row>
    <row r="606" spans="1:13" x14ac:dyDescent="0.25">
      <c r="A606">
        <v>234</v>
      </c>
      <c r="B606">
        <v>17</v>
      </c>
      <c r="C606" s="1" t="s">
        <v>126</v>
      </c>
      <c r="D606" s="1" t="s">
        <v>614</v>
      </c>
      <c r="E606">
        <v>19</v>
      </c>
      <c r="F606">
        <v>31</v>
      </c>
      <c r="G606">
        <v>3</v>
      </c>
      <c r="H606">
        <v>23</v>
      </c>
      <c r="I606" s="1" t="s">
        <v>609</v>
      </c>
      <c r="J606">
        <f>cocina[[#This Row],[Precio Unitario]]*cocina[[#This Row],[Cantidad Ordenada]]-cocina[[#This Row],[Costo Unitario]]*cocina[[#This Row],[Cantidad Ordenada]]</f>
        <v>36</v>
      </c>
      <c r="K606">
        <f>cocina[[#This Row],[Precio Unitario]]*cocina[[#This Row],[Cantidad Ordenada]]</f>
        <v>93</v>
      </c>
      <c r="L606" s="5">
        <f>(SUMIF(A:A,cocina[[#This Row],[Número de Orden]],J:J))/SUMIF(A:A,cocina[[#This Row],[Número de Orden]],K:K)</f>
        <v>0.4</v>
      </c>
      <c r="M606" s="1">
        <f>cocina[[#This Row],[Ganancia bruta]]-cocina[[#This Row],[Ganancia neta]]</f>
        <v>57</v>
      </c>
    </row>
    <row r="607" spans="1:13" x14ac:dyDescent="0.25">
      <c r="A607">
        <v>235</v>
      </c>
      <c r="B607">
        <v>13</v>
      </c>
      <c r="C607" s="1" t="s">
        <v>271</v>
      </c>
      <c r="D607" s="1" t="s">
        <v>619</v>
      </c>
      <c r="E607">
        <v>20</v>
      </c>
      <c r="F607">
        <v>33</v>
      </c>
      <c r="G607">
        <v>1</v>
      </c>
      <c r="H607">
        <v>25</v>
      </c>
      <c r="I607" s="1" t="s">
        <v>608</v>
      </c>
      <c r="J607">
        <f>cocina[[#This Row],[Precio Unitario]]*cocina[[#This Row],[Cantidad Ordenada]]-cocina[[#This Row],[Costo Unitario]]*cocina[[#This Row],[Cantidad Ordenada]]</f>
        <v>13</v>
      </c>
      <c r="K607">
        <f>cocina[[#This Row],[Precio Unitario]]*cocina[[#This Row],[Cantidad Ordenada]]</f>
        <v>33</v>
      </c>
      <c r="L607" s="5">
        <f>(SUMIF(A:A,cocina[[#This Row],[Número de Orden]],J:J))/SUMIF(A:A,cocina[[#This Row],[Número de Orden]],K:K)</f>
        <v>0.39393939393939392</v>
      </c>
      <c r="M607" s="1">
        <f>cocina[[#This Row],[Ganancia bruta]]-cocina[[#This Row],[Ganancia neta]]</f>
        <v>20</v>
      </c>
    </row>
    <row r="608" spans="1:13" x14ac:dyDescent="0.25">
      <c r="A608">
        <v>236</v>
      </c>
      <c r="B608">
        <v>12</v>
      </c>
      <c r="C608" s="1" t="s">
        <v>271</v>
      </c>
      <c r="D608" s="1" t="s">
        <v>619</v>
      </c>
      <c r="E608">
        <v>20</v>
      </c>
      <c r="F608">
        <v>33</v>
      </c>
      <c r="G608">
        <v>3</v>
      </c>
      <c r="H608">
        <v>21</v>
      </c>
      <c r="I608" s="1" t="s">
        <v>608</v>
      </c>
      <c r="J608">
        <f>cocina[[#This Row],[Precio Unitario]]*cocina[[#This Row],[Cantidad Ordenada]]-cocina[[#This Row],[Costo Unitario]]*cocina[[#This Row],[Cantidad Ordenada]]</f>
        <v>39</v>
      </c>
      <c r="K608">
        <f>cocina[[#This Row],[Precio Unitario]]*cocina[[#This Row],[Cantidad Ordenada]]</f>
        <v>99</v>
      </c>
      <c r="L608" s="5">
        <f>(SUMIF(A:A,cocina[[#This Row],[Número de Orden]],J:J))/SUMIF(A:A,cocina[[#This Row],[Número de Orden]],K:K)</f>
        <v>0.4</v>
      </c>
      <c r="M608" s="1">
        <f>cocina[[#This Row],[Ganancia bruta]]-cocina[[#This Row],[Ganancia neta]]</f>
        <v>60</v>
      </c>
    </row>
    <row r="609" spans="1:13" x14ac:dyDescent="0.25">
      <c r="A609">
        <v>236</v>
      </c>
      <c r="B609">
        <v>12</v>
      </c>
      <c r="C609" s="1" t="s">
        <v>213</v>
      </c>
      <c r="D609" s="1" t="s">
        <v>624</v>
      </c>
      <c r="E609">
        <v>13</v>
      </c>
      <c r="F609">
        <v>22</v>
      </c>
      <c r="G609">
        <v>1</v>
      </c>
      <c r="H609">
        <v>7</v>
      </c>
      <c r="I609" s="1" t="s">
        <v>608</v>
      </c>
      <c r="J609">
        <f>cocina[[#This Row],[Precio Unitario]]*cocina[[#This Row],[Cantidad Ordenada]]-cocina[[#This Row],[Costo Unitario]]*cocina[[#This Row],[Cantidad Ordenada]]</f>
        <v>9</v>
      </c>
      <c r="K609">
        <f>cocina[[#This Row],[Precio Unitario]]*cocina[[#This Row],[Cantidad Ordenada]]</f>
        <v>22</v>
      </c>
      <c r="L609" s="5">
        <f>(SUMIF(A:A,cocina[[#This Row],[Número de Orden]],J:J))/SUMIF(A:A,cocina[[#This Row],[Número de Orden]],K:K)</f>
        <v>0.4</v>
      </c>
      <c r="M609" s="1">
        <f>cocina[[#This Row],[Ganancia bruta]]-cocina[[#This Row],[Ganancia neta]]</f>
        <v>13</v>
      </c>
    </row>
    <row r="610" spans="1:13" x14ac:dyDescent="0.25">
      <c r="A610">
        <v>236</v>
      </c>
      <c r="B610">
        <v>12</v>
      </c>
      <c r="C610" s="1" t="s">
        <v>36</v>
      </c>
      <c r="D610" s="1" t="s">
        <v>622</v>
      </c>
      <c r="E610">
        <v>21</v>
      </c>
      <c r="F610">
        <v>35</v>
      </c>
      <c r="G610">
        <v>2</v>
      </c>
      <c r="H610">
        <v>43</v>
      </c>
      <c r="I610" s="1" t="s">
        <v>609</v>
      </c>
      <c r="J610">
        <f>cocina[[#This Row],[Precio Unitario]]*cocina[[#This Row],[Cantidad Ordenada]]-cocina[[#This Row],[Costo Unitario]]*cocina[[#This Row],[Cantidad Ordenada]]</f>
        <v>28</v>
      </c>
      <c r="K610">
        <f>cocina[[#This Row],[Precio Unitario]]*cocina[[#This Row],[Cantidad Ordenada]]</f>
        <v>70</v>
      </c>
      <c r="L610" s="5">
        <f>(SUMIF(A:A,cocina[[#This Row],[Número de Orden]],J:J))/SUMIF(A:A,cocina[[#This Row],[Número de Orden]],K:K)</f>
        <v>0.4</v>
      </c>
      <c r="M610" s="1">
        <f>cocina[[#This Row],[Ganancia bruta]]-cocina[[#This Row],[Ganancia neta]]</f>
        <v>42</v>
      </c>
    </row>
    <row r="611" spans="1:13" x14ac:dyDescent="0.25">
      <c r="A611">
        <v>236</v>
      </c>
      <c r="B611">
        <v>12</v>
      </c>
      <c r="C611" s="1" t="s">
        <v>257</v>
      </c>
      <c r="D611" s="1" t="s">
        <v>623</v>
      </c>
      <c r="E611">
        <v>19</v>
      </c>
      <c r="F611">
        <v>32</v>
      </c>
      <c r="G611">
        <v>2</v>
      </c>
      <c r="H611">
        <v>30</v>
      </c>
      <c r="I611" s="1" t="s">
        <v>608</v>
      </c>
      <c r="J611">
        <f>cocina[[#This Row],[Precio Unitario]]*cocina[[#This Row],[Cantidad Ordenada]]-cocina[[#This Row],[Costo Unitario]]*cocina[[#This Row],[Cantidad Ordenada]]</f>
        <v>26</v>
      </c>
      <c r="K611">
        <f>cocina[[#This Row],[Precio Unitario]]*cocina[[#This Row],[Cantidad Ordenada]]</f>
        <v>64</v>
      </c>
      <c r="L611" s="5">
        <f>(SUMIF(A:A,cocina[[#This Row],[Número de Orden]],J:J))/SUMIF(A:A,cocina[[#This Row],[Número de Orden]],K:K)</f>
        <v>0.4</v>
      </c>
      <c r="M611" s="1">
        <f>cocina[[#This Row],[Ganancia bruta]]-cocina[[#This Row],[Ganancia neta]]</f>
        <v>38</v>
      </c>
    </row>
    <row r="612" spans="1:13" x14ac:dyDescent="0.25">
      <c r="A612">
        <v>237</v>
      </c>
      <c r="B612">
        <v>4</v>
      </c>
      <c r="C612" s="1" t="s">
        <v>210</v>
      </c>
      <c r="D612" s="1" t="s">
        <v>627</v>
      </c>
      <c r="E612">
        <v>14</v>
      </c>
      <c r="F612">
        <v>23</v>
      </c>
      <c r="G612">
        <v>2</v>
      </c>
      <c r="H612">
        <v>12</v>
      </c>
      <c r="I612" s="1" t="s">
        <v>608</v>
      </c>
      <c r="J612">
        <f>cocina[[#This Row],[Precio Unitario]]*cocina[[#This Row],[Cantidad Ordenada]]-cocina[[#This Row],[Costo Unitario]]*cocina[[#This Row],[Cantidad Ordenada]]</f>
        <v>18</v>
      </c>
      <c r="K612">
        <f>cocina[[#This Row],[Precio Unitario]]*cocina[[#This Row],[Cantidad Ordenada]]</f>
        <v>46</v>
      </c>
      <c r="L612" s="5">
        <f>(SUMIF(A:A,cocina[[#This Row],[Número de Orden]],J:J))/SUMIF(A:A,cocina[[#This Row],[Número de Orden]],K:K)</f>
        <v>0.39622641509433965</v>
      </c>
      <c r="M612" s="1">
        <f>cocina[[#This Row],[Ganancia bruta]]-cocina[[#This Row],[Ganancia neta]]</f>
        <v>28</v>
      </c>
    </row>
    <row r="613" spans="1:13" x14ac:dyDescent="0.25">
      <c r="A613">
        <v>237</v>
      </c>
      <c r="B613">
        <v>4</v>
      </c>
      <c r="C613" s="1" t="s">
        <v>78</v>
      </c>
      <c r="D613" s="1" t="s">
        <v>613</v>
      </c>
      <c r="E613">
        <v>18</v>
      </c>
      <c r="F613">
        <v>30</v>
      </c>
      <c r="G613">
        <v>2</v>
      </c>
      <c r="H613">
        <v>25</v>
      </c>
      <c r="I613" s="1" t="s">
        <v>609</v>
      </c>
      <c r="J613">
        <f>cocina[[#This Row],[Precio Unitario]]*cocina[[#This Row],[Cantidad Ordenada]]-cocina[[#This Row],[Costo Unitario]]*cocina[[#This Row],[Cantidad Ordenada]]</f>
        <v>24</v>
      </c>
      <c r="K613">
        <f>cocina[[#This Row],[Precio Unitario]]*cocina[[#This Row],[Cantidad Ordenada]]</f>
        <v>60</v>
      </c>
      <c r="L613" s="5">
        <f>(SUMIF(A:A,cocina[[#This Row],[Número de Orden]],J:J))/SUMIF(A:A,cocina[[#This Row],[Número de Orden]],K:K)</f>
        <v>0.39622641509433965</v>
      </c>
      <c r="M613" s="1">
        <f>cocina[[#This Row],[Ganancia bruta]]-cocina[[#This Row],[Ganancia neta]]</f>
        <v>36</v>
      </c>
    </row>
    <row r="614" spans="1:13" x14ac:dyDescent="0.25">
      <c r="A614">
        <v>238</v>
      </c>
      <c r="B614">
        <v>13</v>
      </c>
      <c r="C614" s="1" t="s">
        <v>83</v>
      </c>
      <c r="D614" s="1" t="s">
        <v>617</v>
      </c>
      <c r="E614">
        <v>22</v>
      </c>
      <c r="F614">
        <v>36</v>
      </c>
      <c r="G614">
        <v>2</v>
      </c>
      <c r="H614">
        <v>45</v>
      </c>
      <c r="I614" s="1" t="s">
        <v>609</v>
      </c>
      <c r="J614">
        <f>cocina[[#This Row],[Precio Unitario]]*cocina[[#This Row],[Cantidad Ordenada]]-cocina[[#This Row],[Costo Unitario]]*cocina[[#This Row],[Cantidad Ordenada]]</f>
        <v>28</v>
      </c>
      <c r="K614">
        <f>cocina[[#This Row],[Precio Unitario]]*cocina[[#This Row],[Cantidad Ordenada]]</f>
        <v>72</v>
      </c>
      <c r="L614" s="5">
        <f>(SUMIF(A:A,cocina[[#This Row],[Número de Orden]],J:J))/SUMIF(A:A,cocina[[#This Row],[Número de Orden]],K:K)</f>
        <v>0.3888888888888889</v>
      </c>
      <c r="M614" s="1">
        <f>cocina[[#This Row],[Ganancia bruta]]-cocina[[#This Row],[Ganancia neta]]</f>
        <v>44</v>
      </c>
    </row>
    <row r="615" spans="1:13" x14ac:dyDescent="0.25">
      <c r="A615">
        <v>239</v>
      </c>
      <c r="B615">
        <v>12</v>
      </c>
      <c r="C615" s="1" t="s">
        <v>165</v>
      </c>
      <c r="D615" s="1" t="s">
        <v>630</v>
      </c>
      <c r="E615">
        <v>15</v>
      </c>
      <c r="F615">
        <v>26</v>
      </c>
      <c r="G615">
        <v>1</v>
      </c>
      <c r="H615">
        <v>36</v>
      </c>
      <c r="I615" s="1" t="s">
        <v>608</v>
      </c>
      <c r="J615">
        <f>cocina[[#This Row],[Precio Unitario]]*cocina[[#This Row],[Cantidad Ordenada]]-cocina[[#This Row],[Costo Unitario]]*cocina[[#This Row],[Cantidad Ordenada]]</f>
        <v>11</v>
      </c>
      <c r="K615">
        <f>cocina[[#This Row],[Precio Unitario]]*cocina[[#This Row],[Cantidad Ordenada]]</f>
        <v>26</v>
      </c>
      <c r="L615" s="5">
        <f>(SUMIF(A:A,cocina[[#This Row],[Número de Orden]],J:J))/SUMIF(A:A,cocina[[#This Row],[Número de Orden]],K:K)</f>
        <v>0.41891891891891891</v>
      </c>
      <c r="M615" s="1">
        <f>cocina[[#This Row],[Ganancia bruta]]-cocina[[#This Row],[Ganancia neta]]</f>
        <v>15</v>
      </c>
    </row>
    <row r="616" spans="1:13" x14ac:dyDescent="0.25">
      <c r="A616">
        <v>239</v>
      </c>
      <c r="B616">
        <v>12</v>
      </c>
      <c r="C616" s="1" t="s">
        <v>168</v>
      </c>
      <c r="D616" s="1" t="s">
        <v>612</v>
      </c>
      <c r="E616">
        <v>14</v>
      </c>
      <c r="F616">
        <v>24</v>
      </c>
      <c r="G616">
        <v>2</v>
      </c>
      <c r="H616">
        <v>37</v>
      </c>
      <c r="I616" s="1" t="s">
        <v>608</v>
      </c>
      <c r="J616">
        <f>cocina[[#This Row],[Precio Unitario]]*cocina[[#This Row],[Cantidad Ordenada]]-cocina[[#This Row],[Costo Unitario]]*cocina[[#This Row],[Cantidad Ordenada]]</f>
        <v>20</v>
      </c>
      <c r="K616">
        <f>cocina[[#This Row],[Precio Unitario]]*cocina[[#This Row],[Cantidad Ordenada]]</f>
        <v>48</v>
      </c>
      <c r="L616" s="5">
        <f>(SUMIF(A:A,cocina[[#This Row],[Número de Orden]],J:J))/SUMIF(A:A,cocina[[#This Row],[Número de Orden]],K:K)</f>
        <v>0.41891891891891891</v>
      </c>
      <c r="M616" s="1">
        <f>cocina[[#This Row],[Ganancia bruta]]-cocina[[#This Row],[Ganancia neta]]</f>
        <v>28</v>
      </c>
    </row>
    <row r="617" spans="1:13" x14ac:dyDescent="0.25">
      <c r="A617">
        <v>240</v>
      </c>
      <c r="B617">
        <v>9</v>
      </c>
      <c r="C617" s="1" t="s">
        <v>126</v>
      </c>
      <c r="D617" s="1" t="s">
        <v>614</v>
      </c>
      <c r="E617">
        <v>19</v>
      </c>
      <c r="F617">
        <v>31</v>
      </c>
      <c r="G617">
        <v>3</v>
      </c>
      <c r="H617">
        <v>32</v>
      </c>
      <c r="I617" s="1" t="s">
        <v>609</v>
      </c>
      <c r="J617">
        <f>cocina[[#This Row],[Precio Unitario]]*cocina[[#This Row],[Cantidad Ordenada]]-cocina[[#This Row],[Costo Unitario]]*cocina[[#This Row],[Cantidad Ordenada]]</f>
        <v>36</v>
      </c>
      <c r="K617">
        <f>cocina[[#This Row],[Precio Unitario]]*cocina[[#This Row],[Cantidad Ordenada]]</f>
        <v>93</v>
      </c>
      <c r="L617" s="5">
        <f>(SUMIF(A:A,cocina[[#This Row],[Número de Orden]],J:J))/SUMIF(A:A,cocina[[#This Row],[Número de Orden]],K:K)</f>
        <v>0.40136054421768708</v>
      </c>
      <c r="M617" s="1">
        <f>cocina[[#This Row],[Ganancia bruta]]-cocina[[#This Row],[Ganancia neta]]</f>
        <v>57</v>
      </c>
    </row>
    <row r="618" spans="1:13" x14ac:dyDescent="0.25">
      <c r="A618">
        <v>240</v>
      </c>
      <c r="B618">
        <v>9</v>
      </c>
      <c r="C618" s="1" t="s">
        <v>210</v>
      </c>
      <c r="D618" s="1" t="s">
        <v>627</v>
      </c>
      <c r="E618">
        <v>14</v>
      </c>
      <c r="F618">
        <v>23</v>
      </c>
      <c r="G618">
        <v>3</v>
      </c>
      <c r="H618">
        <v>32</v>
      </c>
      <c r="I618" s="1" t="s">
        <v>609</v>
      </c>
      <c r="J618">
        <f>cocina[[#This Row],[Precio Unitario]]*cocina[[#This Row],[Cantidad Ordenada]]-cocina[[#This Row],[Costo Unitario]]*cocina[[#This Row],[Cantidad Ordenada]]</f>
        <v>27</v>
      </c>
      <c r="K618">
        <f>cocina[[#This Row],[Precio Unitario]]*cocina[[#This Row],[Cantidad Ordenada]]</f>
        <v>69</v>
      </c>
      <c r="L618" s="5">
        <f>(SUMIF(A:A,cocina[[#This Row],[Número de Orden]],J:J))/SUMIF(A:A,cocina[[#This Row],[Número de Orden]],K:K)</f>
        <v>0.40136054421768708</v>
      </c>
      <c r="M618" s="1">
        <f>cocina[[#This Row],[Ganancia bruta]]-cocina[[#This Row],[Ganancia neta]]</f>
        <v>42</v>
      </c>
    </row>
    <row r="619" spans="1:13" x14ac:dyDescent="0.25">
      <c r="A619">
        <v>240</v>
      </c>
      <c r="B619">
        <v>9</v>
      </c>
      <c r="C619" s="1" t="s">
        <v>89</v>
      </c>
      <c r="D619" s="1" t="s">
        <v>629</v>
      </c>
      <c r="E619">
        <v>10</v>
      </c>
      <c r="F619">
        <v>18</v>
      </c>
      <c r="G619">
        <v>2</v>
      </c>
      <c r="H619">
        <v>46</v>
      </c>
      <c r="I619" s="1" t="s">
        <v>608</v>
      </c>
      <c r="J619">
        <f>cocina[[#This Row],[Precio Unitario]]*cocina[[#This Row],[Cantidad Ordenada]]-cocina[[#This Row],[Costo Unitario]]*cocina[[#This Row],[Cantidad Ordenada]]</f>
        <v>16</v>
      </c>
      <c r="K619">
        <f>cocina[[#This Row],[Precio Unitario]]*cocina[[#This Row],[Cantidad Ordenada]]</f>
        <v>36</v>
      </c>
      <c r="L619" s="5">
        <f>(SUMIF(A:A,cocina[[#This Row],[Número de Orden]],J:J))/SUMIF(A:A,cocina[[#This Row],[Número de Orden]],K:K)</f>
        <v>0.40136054421768708</v>
      </c>
      <c r="M619" s="1">
        <f>cocina[[#This Row],[Ganancia bruta]]-cocina[[#This Row],[Ganancia neta]]</f>
        <v>20</v>
      </c>
    </row>
    <row r="620" spans="1:13" x14ac:dyDescent="0.25">
      <c r="A620">
        <v>240</v>
      </c>
      <c r="B620">
        <v>9</v>
      </c>
      <c r="C620" s="1" t="s">
        <v>257</v>
      </c>
      <c r="D620" s="1" t="s">
        <v>623</v>
      </c>
      <c r="E620">
        <v>19</v>
      </c>
      <c r="F620">
        <v>32</v>
      </c>
      <c r="G620">
        <v>3</v>
      </c>
      <c r="H620">
        <v>19</v>
      </c>
      <c r="I620" s="1" t="s">
        <v>608</v>
      </c>
      <c r="J620">
        <f>cocina[[#This Row],[Precio Unitario]]*cocina[[#This Row],[Cantidad Ordenada]]-cocina[[#This Row],[Costo Unitario]]*cocina[[#This Row],[Cantidad Ordenada]]</f>
        <v>39</v>
      </c>
      <c r="K620">
        <f>cocina[[#This Row],[Precio Unitario]]*cocina[[#This Row],[Cantidad Ordenada]]</f>
        <v>96</v>
      </c>
      <c r="L620" s="5">
        <f>(SUMIF(A:A,cocina[[#This Row],[Número de Orden]],J:J))/SUMIF(A:A,cocina[[#This Row],[Número de Orden]],K:K)</f>
        <v>0.40136054421768708</v>
      </c>
      <c r="M620" s="1">
        <f>cocina[[#This Row],[Ganancia bruta]]-cocina[[#This Row],[Ganancia neta]]</f>
        <v>57</v>
      </c>
    </row>
    <row r="621" spans="1:13" x14ac:dyDescent="0.25">
      <c r="A621">
        <v>241</v>
      </c>
      <c r="B621">
        <v>12</v>
      </c>
      <c r="C621" s="1" t="s">
        <v>89</v>
      </c>
      <c r="D621" s="1" t="s">
        <v>629</v>
      </c>
      <c r="E621">
        <v>10</v>
      </c>
      <c r="F621">
        <v>18</v>
      </c>
      <c r="G621">
        <v>1</v>
      </c>
      <c r="H621">
        <v>11</v>
      </c>
      <c r="I621" s="1" t="s">
        <v>609</v>
      </c>
      <c r="J621">
        <f>cocina[[#This Row],[Precio Unitario]]*cocina[[#This Row],[Cantidad Ordenada]]-cocina[[#This Row],[Costo Unitario]]*cocina[[#This Row],[Cantidad Ordenada]]</f>
        <v>8</v>
      </c>
      <c r="K621">
        <f>cocina[[#This Row],[Precio Unitario]]*cocina[[#This Row],[Cantidad Ordenada]]</f>
        <v>18</v>
      </c>
      <c r="L621" s="5">
        <f>(SUMIF(A:A,cocina[[#This Row],[Número de Orden]],J:J))/SUMIF(A:A,cocina[[#This Row],[Número de Orden]],K:K)</f>
        <v>0.44444444444444442</v>
      </c>
      <c r="M621" s="1">
        <f>cocina[[#This Row],[Ganancia bruta]]-cocina[[#This Row],[Ganancia neta]]</f>
        <v>10</v>
      </c>
    </row>
    <row r="622" spans="1:13" x14ac:dyDescent="0.25">
      <c r="A622">
        <v>242</v>
      </c>
      <c r="B622">
        <v>12</v>
      </c>
      <c r="C622" s="1" t="s">
        <v>165</v>
      </c>
      <c r="D622" s="1" t="s">
        <v>630</v>
      </c>
      <c r="E622">
        <v>15</v>
      </c>
      <c r="F622">
        <v>26</v>
      </c>
      <c r="G622">
        <v>1</v>
      </c>
      <c r="H622">
        <v>54</v>
      </c>
      <c r="I622" s="1" t="s">
        <v>608</v>
      </c>
      <c r="J622">
        <f>cocina[[#This Row],[Precio Unitario]]*cocina[[#This Row],[Cantidad Ordenada]]-cocina[[#This Row],[Costo Unitario]]*cocina[[#This Row],[Cantidad Ordenada]]</f>
        <v>11</v>
      </c>
      <c r="K622">
        <f>cocina[[#This Row],[Precio Unitario]]*cocina[[#This Row],[Cantidad Ordenada]]</f>
        <v>26</v>
      </c>
      <c r="L622" s="5">
        <f>(SUMIF(A:A,cocina[[#This Row],[Número de Orden]],J:J))/SUMIF(A:A,cocina[[#This Row],[Número de Orden]],K:K)</f>
        <v>0.40298507462686567</v>
      </c>
      <c r="M622" s="1">
        <f>cocina[[#This Row],[Ganancia bruta]]-cocina[[#This Row],[Ganancia neta]]</f>
        <v>15</v>
      </c>
    </row>
    <row r="623" spans="1:13" x14ac:dyDescent="0.25">
      <c r="A623">
        <v>242</v>
      </c>
      <c r="B623">
        <v>12</v>
      </c>
      <c r="C623" s="1" t="s">
        <v>132</v>
      </c>
      <c r="D623" s="1" t="s">
        <v>631</v>
      </c>
      <c r="E623">
        <v>15</v>
      </c>
      <c r="F623">
        <v>25</v>
      </c>
      <c r="G623">
        <v>3</v>
      </c>
      <c r="H623">
        <v>40</v>
      </c>
      <c r="I623" s="1" t="s">
        <v>609</v>
      </c>
      <c r="J623">
        <f>cocina[[#This Row],[Precio Unitario]]*cocina[[#This Row],[Cantidad Ordenada]]-cocina[[#This Row],[Costo Unitario]]*cocina[[#This Row],[Cantidad Ordenada]]</f>
        <v>30</v>
      </c>
      <c r="K623">
        <f>cocina[[#This Row],[Precio Unitario]]*cocina[[#This Row],[Cantidad Ordenada]]</f>
        <v>75</v>
      </c>
      <c r="L623" s="5">
        <f>(SUMIF(A:A,cocina[[#This Row],[Número de Orden]],J:J))/SUMIF(A:A,cocina[[#This Row],[Número de Orden]],K:K)</f>
        <v>0.40298507462686567</v>
      </c>
      <c r="M623" s="1">
        <f>cocina[[#This Row],[Ganancia bruta]]-cocina[[#This Row],[Ganancia neta]]</f>
        <v>45</v>
      </c>
    </row>
    <row r="624" spans="1:13" x14ac:dyDescent="0.25">
      <c r="A624">
        <v>242</v>
      </c>
      <c r="B624">
        <v>12</v>
      </c>
      <c r="C624" s="1" t="s">
        <v>271</v>
      </c>
      <c r="D624" s="1" t="s">
        <v>619</v>
      </c>
      <c r="E624">
        <v>20</v>
      </c>
      <c r="F624">
        <v>33</v>
      </c>
      <c r="G624">
        <v>1</v>
      </c>
      <c r="H624">
        <v>5</v>
      </c>
      <c r="I624" s="1" t="s">
        <v>608</v>
      </c>
      <c r="J624">
        <f>cocina[[#This Row],[Precio Unitario]]*cocina[[#This Row],[Cantidad Ordenada]]-cocina[[#This Row],[Costo Unitario]]*cocina[[#This Row],[Cantidad Ordenada]]</f>
        <v>13</v>
      </c>
      <c r="K624">
        <f>cocina[[#This Row],[Precio Unitario]]*cocina[[#This Row],[Cantidad Ordenada]]</f>
        <v>33</v>
      </c>
      <c r="L624" s="5">
        <f>(SUMIF(A:A,cocina[[#This Row],[Número de Orden]],J:J))/SUMIF(A:A,cocina[[#This Row],[Número de Orden]],K:K)</f>
        <v>0.40298507462686567</v>
      </c>
      <c r="M624" s="1">
        <f>cocina[[#This Row],[Ganancia bruta]]-cocina[[#This Row],[Ganancia neta]]</f>
        <v>20</v>
      </c>
    </row>
    <row r="625" spans="1:13" x14ac:dyDescent="0.25">
      <c r="A625">
        <v>243</v>
      </c>
      <c r="B625">
        <v>4</v>
      </c>
      <c r="C625" s="1" t="s">
        <v>58</v>
      </c>
      <c r="D625" s="1" t="s">
        <v>616</v>
      </c>
      <c r="E625">
        <v>25</v>
      </c>
      <c r="F625">
        <v>40</v>
      </c>
      <c r="G625">
        <v>3</v>
      </c>
      <c r="H625">
        <v>22</v>
      </c>
      <c r="I625" s="1" t="s">
        <v>609</v>
      </c>
      <c r="J625">
        <f>cocina[[#This Row],[Precio Unitario]]*cocina[[#This Row],[Cantidad Ordenada]]-cocina[[#This Row],[Costo Unitario]]*cocina[[#This Row],[Cantidad Ordenada]]</f>
        <v>45</v>
      </c>
      <c r="K625">
        <f>cocina[[#This Row],[Precio Unitario]]*cocina[[#This Row],[Cantidad Ordenada]]</f>
        <v>120</v>
      </c>
      <c r="L625" s="5">
        <f>(SUMIF(A:A,cocina[[#This Row],[Número de Orden]],J:J))/SUMIF(A:A,cocina[[#This Row],[Número de Orden]],K:K)</f>
        <v>0.375</v>
      </c>
      <c r="M625" s="1">
        <f>cocina[[#This Row],[Ganancia bruta]]-cocina[[#This Row],[Ganancia neta]]</f>
        <v>75</v>
      </c>
    </row>
    <row r="626" spans="1:13" x14ac:dyDescent="0.25">
      <c r="A626">
        <v>244</v>
      </c>
      <c r="B626">
        <v>17</v>
      </c>
      <c r="C626" s="1" t="s">
        <v>58</v>
      </c>
      <c r="D626" s="1" t="s">
        <v>616</v>
      </c>
      <c r="E626">
        <v>25</v>
      </c>
      <c r="F626">
        <v>40</v>
      </c>
      <c r="G626">
        <v>3</v>
      </c>
      <c r="H626">
        <v>30</v>
      </c>
      <c r="I626" s="1" t="s">
        <v>608</v>
      </c>
      <c r="J626">
        <f>cocina[[#This Row],[Precio Unitario]]*cocina[[#This Row],[Cantidad Ordenada]]-cocina[[#This Row],[Costo Unitario]]*cocina[[#This Row],[Cantidad Ordenada]]</f>
        <v>45</v>
      </c>
      <c r="K626">
        <f>cocina[[#This Row],[Precio Unitario]]*cocina[[#This Row],[Cantidad Ordenada]]</f>
        <v>120</v>
      </c>
      <c r="L626" s="5">
        <f>(SUMIF(A:A,cocina[[#This Row],[Número de Orden]],J:J))/SUMIF(A:A,cocina[[#This Row],[Número de Orden]],K:K)</f>
        <v>0.38607594936708861</v>
      </c>
      <c r="M626" s="1">
        <f>cocina[[#This Row],[Ganancia bruta]]-cocina[[#This Row],[Ganancia neta]]</f>
        <v>75</v>
      </c>
    </row>
    <row r="627" spans="1:13" x14ac:dyDescent="0.25">
      <c r="A627">
        <v>244</v>
      </c>
      <c r="B627">
        <v>17</v>
      </c>
      <c r="C627" s="1" t="s">
        <v>122</v>
      </c>
      <c r="D627" s="1" t="s">
        <v>621</v>
      </c>
      <c r="E627">
        <v>11</v>
      </c>
      <c r="F627">
        <v>19</v>
      </c>
      <c r="G627">
        <v>2</v>
      </c>
      <c r="H627">
        <v>59</v>
      </c>
      <c r="I627" s="1" t="s">
        <v>608</v>
      </c>
      <c r="J627">
        <f>cocina[[#This Row],[Precio Unitario]]*cocina[[#This Row],[Cantidad Ordenada]]-cocina[[#This Row],[Costo Unitario]]*cocina[[#This Row],[Cantidad Ordenada]]</f>
        <v>16</v>
      </c>
      <c r="K627">
        <f>cocina[[#This Row],[Precio Unitario]]*cocina[[#This Row],[Cantidad Ordenada]]</f>
        <v>38</v>
      </c>
      <c r="L627" s="5">
        <f>(SUMIF(A:A,cocina[[#This Row],[Número de Orden]],J:J))/SUMIF(A:A,cocina[[#This Row],[Número de Orden]],K:K)</f>
        <v>0.38607594936708861</v>
      </c>
      <c r="M627" s="1">
        <f>cocina[[#This Row],[Ganancia bruta]]-cocina[[#This Row],[Ganancia neta]]</f>
        <v>22</v>
      </c>
    </row>
    <row r="628" spans="1:13" x14ac:dyDescent="0.25">
      <c r="A628">
        <v>245</v>
      </c>
      <c r="B628">
        <v>11</v>
      </c>
      <c r="C628" s="1" t="s">
        <v>89</v>
      </c>
      <c r="D628" s="1" t="s">
        <v>629</v>
      </c>
      <c r="E628">
        <v>10</v>
      </c>
      <c r="F628">
        <v>18</v>
      </c>
      <c r="G628">
        <v>3</v>
      </c>
      <c r="H628">
        <v>45</v>
      </c>
      <c r="I628" s="1" t="s">
        <v>609</v>
      </c>
      <c r="J628">
        <f>cocina[[#This Row],[Precio Unitario]]*cocina[[#This Row],[Cantidad Ordenada]]-cocina[[#This Row],[Costo Unitario]]*cocina[[#This Row],[Cantidad Ordenada]]</f>
        <v>24</v>
      </c>
      <c r="K628">
        <f>cocina[[#This Row],[Precio Unitario]]*cocina[[#This Row],[Cantidad Ordenada]]</f>
        <v>54</v>
      </c>
      <c r="L628" s="5">
        <f>(SUMIF(A:A,cocina[[#This Row],[Número de Orden]],J:J))/SUMIF(A:A,cocina[[#This Row],[Número de Orden]],K:K)</f>
        <v>0.39560439560439559</v>
      </c>
      <c r="M628" s="1">
        <f>cocina[[#This Row],[Ganancia bruta]]-cocina[[#This Row],[Ganancia neta]]</f>
        <v>30</v>
      </c>
    </row>
    <row r="629" spans="1:13" x14ac:dyDescent="0.25">
      <c r="A629">
        <v>245</v>
      </c>
      <c r="B629">
        <v>11</v>
      </c>
      <c r="C629" s="1" t="s">
        <v>126</v>
      </c>
      <c r="D629" s="1" t="s">
        <v>614</v>
      </c>
      <c r="E629">
        <v>19</v>
      </c>
      <c r="F629">
        <v>31</v>
      </c>
      <c r="G629">
        <v>1</v>
      </c>
      <c r="H629">
        <v>23</v>
      </c>
      <c r="I629" s="1" t="s">
        <v>608</v>
      </c>
      <c r="J629">
        <f>cocina[[#This Row],[Precio Unitario]]*cocina[[#This Row],[Cantidad Ordenada]]-cocina[[#This Row],[Costo Unitario]]*cocina[[#This Row],[Cantidad Ordenada]]</f>
        <v>12</v>
      </c>
      <c r="K629">
        <f>cocina[[#This Row],[Precio Unitario]]*cocina[[#This Row],[Cantidad Ordenada]]</f>
        <v>31</v>
      </c>
      <c r="L629" s="5">
        <f>(SUMIF(A:A,cocina[[#This Row],[Número de Orden]],J:J))/SUMIF(A:A,cocina[[#This Row],[Número de Orden]],K:K)</f>
        <v>0.39560439560439559</v>
      </c>
      <c r="M629" s="1">
        <f>cocina[[#This Row],[Ganancia bruta]]-cocina[[#This Row],[Ganancia neta]]</f>
        <v>19</v>
      </c>
    </row>
    <row r="630" spans="1:13" x14ac:dyDescent="0.25">
      <c r="A630">
        <v>245</v>
      </c>
      <c r="B630">
        <v>11</v>
      </c>
      <c r="C630" s="1" t="s">
        <v>58</v>
      </c>
      <c r="D630" s="1" t="s">
        <v>616</v>
      </c>
      <c r="E630">
        <v>25</v>
      </c>
      <c r="F630">
        <v>40</v>
      </c>
      <c r="G630">
        <v>2</v>
      </c>
      <c r="H630">
        <v>23</v>
      </c>
      <c r="I630" s="1" t="s">
        <v>608</v>
      </c>
      <c r="J630">
        <f>cocina[[#This Row],[Precio Unitario]]*cocina[[#This Row],[Cantidad Ordenada]]-cocina[[#This Row],[Costo Unitario]]*cocina[[#This Row],[Cantidad Ordenada]]</f>
        <v>30</v>
      </c>
      <c r="K630">
        <f>cocina[[#This Row],[Precio Unitario]]*cocina[[#This Row],[Cantidad Ordenada]]</f>
        <v>80</v>
      </c>
      <c r="L630" s="5">
        <f>(SUMIF(A:A,cocina[[#This Row],[Número de Orden]],J:J))/SUMIF(A:A,cocina[[#This Row],[Número de Orden]],K:K)</f>
        <v>0.39560439560439559</v>
      </c>
      <c r="M630" s="1">
        <f>cocina[[#This Row],[Ganancia bruta]]-cocina[[#This Row],[Ganancia neta]]</f>
        <v>50</v>
      </c>
    </row>
    <row r="631" spans="1:13" x14ac:dyDescent="0.25">
      <c r="A631">
        <v>245</v>
      </c>
      <c r="B631">
        <v>11</v>
      </c>
      <c r="C631" s="1" t="s">
        <v>83</v>
      </c>
      <c r="D631" s="1" t="s">
        <v>617</v>
      </c>
      <c r="E631">
        <v>22</v>
      </c>
      <c r="F631">
        <v>36</v>
      </c>
      <c r="G631">
        <v>3</v>
      </c>
      <c r="H631">
        <v>25</v>
      </c>
      <c r="I631" s="1" t="s">
        <v>609</v>
      </c>
      <c r="J631">
        <f>cocina[[#This Row],[Precio Unitario]]*cocina[[#This Row],[Cantidad Ordenada]]-cocina[[#This Row],[Costo Unitario]]*cocina[[#This Row],[Cantidad Ordenada]]</f>
        <v>42</v>
      </c>
      <c r="K631">
        <f>cocina[[#This Row],[Precio Unitario]]*cocina[[#This Row],[Cantidad Ordenada]]</f>
        <v>108</v>
      </c>
      <c r="L631" s="5">
        <f>(SUMIF(A:A,cocina[[#This Row],[Número de Orden]],J:J))/SUMIF(A:A,cocina[[#This Row],[Número de Orden]],K:K)</f>
        <v>0.39560439560439559</v>
      </c>
      <c r="M631" s="1">
        <f>cocina[[#This Row],[Ganancia bruta]]-cocina[[#This Row],[Ganancia neta]]</f>
        <v>66</v>
      </c>
    </row>
    <row r="632" spans="1:13" x14ac:dyDescent="0.25">
      <c r="A632">
        <v>246</v>
      </c>
      <c r="B632">
        <v>2</v>
      </c>
      <c r="C632" s="1" t="s">
        <v>116</v>
      </c>
      <c r="D632" s="1" t="s">
        <v>615</v>
      </c>
      <c r="E632">
        <v>16</v>
      </c>
      <c r="F632">
        <v>27</v>
      </c>
      <c r="G632">
        <v>3</v>
      </c>
      <c r="H632">
        <v>36</v>
      </c>
      <c r="I632" s="1" t="s">
        <v>609</v>
      </c>
      <c r="J632">
        <f>cocina[[#This Row],[Precio Unitario]]*cocina[[#This Row],[Cantidad Ordenada]]-cocina[[#This Row],[Costo Unitario]]*cocina[[#This Row],[Cantidad Ordenada]]</f>
        <v>33</v>
      </c>
      <c r="K632">
        <f>cocina[[#This Row],[Precio Unitario]]*cocina[[#This Row],[Cantidad Ordenada]]</f>
        <v>81</v>
      </c>
      <c r="L632" s="5">
        <f>(SUMIF(A:A,cocina[[#This Row],[Número de Orden]],J:J))/SUMIF(A:A,cocina[[#This Row],[Número de Orden]],K:K)</f>
        <v>0.40061162079510704</v>
      </c>
      <c r="M632" s="1">
        <f>cocina[[#This Row],[Ganancia bruta]]-cocina[[#This Row],[Ganancia neta]]</f>
        <v>48</v>
      </c>
    </row>
    <row r="633" spans="1:13" x14ac:dyDescent="0.25">
      <c r="A633">
        <v>246</v>
      </c>
      <c r="B633">
        <v>2</v>
      </c>
      <c r="C633" s="1" t="s">
        <v>168</v>
      </c>
      <c r="D633" s="1" t="s">
        <v>612</v>
      </c>
      <c r="E633">
        <v>14</v>
      </c>
      <c r="F633">
        <v>24</v>
      </c>
      <c r="G633">
        <v>2</v>
      </c>
      <c r="H633">
        <v>10</v>
      </c>
      <c r="I633" s="1" t="s">
        <v>608</v>
      </c>
      <c r="J633">
        <f>cocina[[#This Row],[Precio Unitario]]*cocina[[#This Row],[Cantidad Ordenada]]-cocina[[#This Row],[Costo Unitario]]*cocina[[#This Row],[Cantidad Ordenada]]</f>
        <v>20</v>
      </c>
      <c r="K633">
        <f>cocina[[#This Row],[Precio Unitario]]*cocina[[#This Row],[Cantidad Ordenada]]</f>
        <v>48</v>
      </c>
      <c r="L633" s="5">
        <f>(SUMIF(A:A,cocina[[#This Row],[Número de Orden]],J:J))/SUMIF(A:A,cocina[[#This Row],[Número de Orden]],K:K)</f>
        <v>0.40061162079510704</v>
      </c>
      <c r="M633" s="1">
        <f>cocina[[#This Row],[Ganancia bruta]]-cocina[[#This Row],[Ganancia neta]]</f>
        <v>28</v>
      </c>
    </row>
    <row r="634" spans="1:13" x14ac:dyDescent="0.25">
      <c r="A634">
        <v>246</v>
      </c>
      <c r="B634">
        <v>2</v>
      </c>
      <c r="C634" s="1" t="s">
        <v>36</v>
      </c>
      <c r="D634" s="1" t="s">
        <v>622</v>
      </c>
      <c r="E634">
        <v>21</v>
      </c>
      <c r="F634">
        <v>35</v>
      </c>
      <c r="G634">
        <v>3</v>
      </c>
      <c r="H634">
        <v>48</v>
      </c>
      <c r="I634" s="1" t="s">
        <v>608</v>
      </c>
      <c r="J634">
        <f>cocina[[#This Row],[Precio Unitario]]*cocina[[#This Row],[Cantidad Ordenada]]-cocina[[#This Row],[Costo Unitario]]*cocina[[#This Row],[Cantidad Ordenada]]</f>
        <v>42</v>
      </c>
      <c r="K634">
        <f>cocina[[#This Row],[Precio Unitario]]*cocina[[#This Row],[Cantidad Ordenada]]</f>
        <v>105</v>
      </c>
      <c r="L634" s="5">
        <f>(SUMIF(A:A,cocina[[#This Row],[Número de Orden]],J:J))/SUMIF(A:A,cocina[[#This Row],[Número de Orden]],K:K)</f>
        <v>0.40061162079510704</v>
      </c>
      <c r="M634" s="1">
        <f>cocina[[#This Row],[Ganancia bruta]]-cocina[[#This Row],[Ganancia neta]]</f>
        <v>63</v>
      </c>
    </row>
    <row r="635" spans="1:13" x14ac:dyDescent="0.25">
      <c r="A635">
        <v>246</v>
      </c>
      <c r="B635">
        <v>2</v>
      </c>
      <c r="C635" s="1" t="s">
        <v>126</v>
      </c>
      <c r="D635" s="1" t="s">
        <v>614</v>
      </c>
      <c r="E635">
        <v>19</v>
      </c>
      <c r="F635">
        <v>31</v>
      </c>
      <c r="G635">
        <v>3</v>
      </c>
      <c r="H635">
        <v>52</v>
      </c>
      <c r="I635" s="1" t="s">
        <v>608</v>
      </c>
      <c r="J635">
        <f>cocina[[#This Row],[Precio Unitario]]*cocina[[#This Row],[Cantidad Ordenada]]-cocina[[#This Row],[Costo Unitario]]*cocina[[#This Row],[Cantidad Ordenada]]</f>
        <v>36</v>
      </c>
      <c r="K635">
        <f>cocina[[#This Row],[Precio Unitario]]*cocina[[#This Row],[Cantidad Ordenada]]</f>
        <v>93</v>
      </c>
      <c r="L635" s="5">
        <f>(SUMIF(A:A,cocina[[#This Row],[Número de Orden]],J:J))/SUMIF(A:A,cocina[[#This Row],[Número de Orden]],K:K)</f>
        <v>0.40061162079510704</v>
      </c>
      <c r="M635" s="1">
        <f>cocina[[#This Row],[Ganancia bruta]]-cocina[[#This Row],[Ganancia neta]]</f>
        <v>57</v>
      </c>
    </row>
    <row r="636" spans="1:13" x14ac:dyDescent="0.25">
      <c r="A636">
        <v>247</v>
      </c>
      <c r="B636">
        <v>11</v>
      </c>
      <c r="C636" s="1" t="s">
        <v>271</v>
      </c>
      <c r="D636" s="1" t="s">
        <v>619</v>
      </c>
      <c r="E636">
        <v>20</v>
      </c>
      <c r="F636">
        <v>33</v>
      </c>
      <c r="G636">
        <v>2</v>
      </c>
      <c r="H636">
        <v>59</v>
      </c>
      <c r="I636" s="1" t="s">
        <v>609</v>
      </c>
      <c r="J636">
        <f>cocina[[#This Row],[Precio Unitario]]*cocina[[#This Row],[Cantidad Ordenada]]-cocina[[#This Row],[Costo Unitario]]*cocina[[#This Row],[Cantidad Ordenada]]</f>
        <v>26</v>
      </c>
      <c r="K636">
        <f>cocina[[#This Row],[Precio Unitario]]*cocina[[#This Row],[Cantidad Ordenada]]</f>
        <v>66</v>
      </c>
      <c r="L636" s="5">
        <f>(SUMIF(A:A,cocina[[#This Row],[Número de Orden]],J:J))/SUMIF(A:A,cocina[[#This Row],[Número de Orden]],K:K)</f>
        <v>0.39393939393939392</v>
      </c>
      <c r="M636" s="1">
        <f>cocina[[#This Row],[Ganancia bruta]]-cocina[[#This Row],[Ganancia neta]]</f>
        <v>40</v>
      </c>
    </row>
    <row r="637" spans="1:13" x14ac:dyDescent="0.25">
      <c r="A637">
        <v>248</v>
      </c>
      <c r="B637">
        <v>12</v>
      </c>
      <c r="C637" s="1" t="s">
        <v>65</v>
      </c>
      <c r="D637" s="1" t="s">
        <v>625</v>
      </c>
      <c r="E637">
        <v>20</v>
      </c>
      <c r="F637">
        <v>34</v>
      </c>
      <c r="G637">
        <v>1</v>
      </c>
      <c r="H637">
        <v>32</v>
      </c>
      <c r="I637" s="1" t="s">
        <v>609</v>
      </c>
      <c r="J637">
        <f>cocina[[#This Row],[Precio Unitario]]*cocina[[#This Row],[Cantidad Ordenada]]-cocina[[#This Row],[Costo Unitario]]*cocina[[#This Row],[Cantidad Ordenada]]</f>
        <v>14</v>
      </c>
      <c r="K637">
        <f>cocina[[#This Row],[Precio Unitario]]*cocina[[#This Row],[Cantidad Ordenada]]</f>
        <v>34</v>
      </c>
      <c r="L637" s="5">
        <f>(SUMIF(A:A,cocina[[#This Row],[Número de Orden]],J:J))/SUMIF(A:A,cocina[[#This Row],[Número de Orden]],K:K)</f>
        <v>0.40888888888888891</v>
      </c>
      <c r="M637" s="1">
        <f>cocina[[#This Row],[Ganancia bruta]]-cocina[[#This Row],[Ganancia neta]]</f>
        <v>20</v>
      </c>
    </row>
    <row r="638" spans="1:13" x14ac:dyDescent="0.25">
      <c r="A638">
        <v>248</v>
      </c>
      <c r="B638">
        <v>12</v>
      </c>
      <c r="C638" s="1" t="s">
        <v>48</v>
      </c>
      <c r="D638" s="1" t="s">
        <v>618</v>
      </c>
      <c r="E638">
        <v>17</v>
      </c>
      <c r="F638">
        <v>29</v>
      </c>
      <c r="G638">
        <v>3</v>
      </c>
      <c r="H638">
        <v>51</v>
      </c>
      <c r="I638" s="1" t="s">
        <v>609</v>
      </c>
      <c r="J638">
        <f>cocina[[#This Row],[Precio Unitario]]*cocina[[#This Row],[Cantidad Ordenada]]-cocina[[#This Row],[Costo Unitario]]*cocina[[#This Row],[Cantidad Ordenada]]</f>
        <v>36</v>
      </c>
      <c r="K638">
        <f>cocina[[#This Row],[Precio Unitario]]*cocina[[#This Row],[Cantidad Ordenada]]</f>
        <v>87</v>
      </c>
      <c r="L638" s="5">
        <f>(SUMIF(A:A,cocina[[#This Row],[Número de Orden]],J:J))/SUMIF(A:A,cocina[[#This Row],[Número de Orden]],K:K)</f>
        <v>0.40888888888888891</v>
      </c>
      <c r="M638" s="1">
        <f>cocina[[#This Row],[Ganancia bruta]]-cocina[[#This Row],[Ganancia neta]]</f>
        <v>51</v>
      </c>
    </row>
    <row r="639" spans="1:13" x14ac:dyDescent="0.25">
      <c r="A639">
        <v>248</v>
      </c>
      <c r="B639">
        <v>12</v>
      </c>
      <c r="C639" s="1" t="s">
        <v>116</v>
      </c>
      <c r="D639" s="1" t="s">
        <v>615</v>
      </c>
      <c r="E639">
        <v>16</v>
      </c>
      <c r="F639">
        <v>27</v>
      </c>
      <c r="G639">
        <v>2</v>
      </c>
      <c r="H639">
        <v>6</v>
      </c>
      <c r="I639" s="1" t="s">
        <v>609</v>
      </c>
      <c r="J639">
        <f>cocina[[#This Row],[Precio Unitario]]*cocina[[#This Row],[Cantidad Ordenada]]-cocina[[#This Row],[Costo Unitario]]*cocina[[#This Row],[Cantidad Ordenada]]</f>
        <v>22</v>
      </c>
      <c r="K639">
        <f>cocina[[#This Row],[Precio Unitario]]*cocina[[#This Row],[Cantidad Ordenada]]</f>
        <v>54</v>
      </c>
      <c r="L639" s="5">
        <f>(SUMIF(A:A,cocina[[#This Row],[Número de Orden]],J:J))/SUMIF(A:A,cocina[[#This Row],[Número de Orden]],K:K)</f>
        <v>0.40888888888888891</v>
      </c>
      <c r="M639" s="1">
        <f>cocina[[#This Row],[Ganancia bruta]]-cocina[[#This Row],[Ganancia neta]]</f>
        <v>32</v>
      </c>
    </row>
    <row r="640" spans="1:13" x14ac:dyDescent="0.25">
      <c r="A640">
        <v>248</v>
      </c>
      <c r="B640">
        <v>12</v>
      </c>
      <c r="C640" s="1" t="s">
        <v>132</v>
      </c>
      <c r="D640" s="1" t="s">
        <v>631</v>
      </c>
      <c r="E640">
        <v>15</v>
      </c>
      <c r="F640">
        <v>25</v>
      </c>
      <c r="G640">
        <v>2</v>
      </c>
      <c r="H640">
        <v>31</v>
      </c>
      <c r="I640" s="1" t="s">
        <v>608</v>
      </c>
      <c r="J640">
        <f>cocina[[#This Row],[Precio Unitario]]*cocina[[#This Row],[Cantidad Ordenada]]-cocina[[#This Row],[Costo Unitario]]*cocina[[#This Row],[Cantidad Ordenada]]</f>
        <v>20</v>
      </c>
      <c r="K640">
        <f>cocina[[#This Row],[Precio Unitario]]*cocina[[#This Row],[Cantidad Ordenada]]</f>
        <v>50</v>
      </c>
      <c r="L640" s="5">
        <f>(SUMIF(A:A,cocina[[#This Row],[Número de Orden]],J:J))/SUMIF(A:A,cocina[[#This Row],[Número de Orden]],K:K)</f>
        <v>0.40888888888888891</v>
      </c>
      <c r="M640" s="1">
        <f>cocina[[#This Row],[Ganancia bruta]]-cocina[[#This Row],[Ganancia neta]]</f>
        <v>30</v>
      </c>
    </row>
    <row r="641" spans="1:13" x14ac:dyDescent="0.25">
      <c r="A641">
        <v>249</v>
      </c>
      <c r="B641">
        <v>8</v>
      </c>
      <c r="C641" s="1" t="s">
        <v>213</v>
      </c>
      <c r="D641" s="1" t="s">
        <v>624</v>
      </c>
      <c r="E641">
        <v>13</v>
      </c>
      <c r="F641">
        <v>22</v>
      </c>
      <c r="G641">
        <v>2</v>
      </c>
      <c r="H641">
        <v>51</v>
      </c>
      <c r="I641" s="1" t="s">
        <v>609</v>
      </c>
      <c r="J641">
        <f>cocina[[#This Row],[Precio Unitario]]*cocina[[#This Row],[Cantidad Ordenada]]-cocina[[#This Row],[Costo Unitario]]*cocina[[#This Row],[Cantidad Ordenada]]</f>
        <v>18</v>
      </c>
      <c r="K641">
        <f>cocina[[#This Row],[Precio Unitario]]*cocina[[#This Row],[Cantidad Ordenada]]</f>
        <v>44</v>
      </c>
      <c r="L641" s="5">
        <f>(SUMIF(A:A,cocina[[#This Row],[Número de Orden]],J:J))/SUMIF(A:A,cocina[[#This Row],[Número de Orden]],K:K)</f>
        <v>0.42499999999999999</v>
      </c>
      <c r="M641" s="1">
        <f>cocina[[#This Row],[Ganancia bruta]]-cocina[[#This Row],[Ganancia neta]]</f>
        <v>26</v>
      </c>
    </row>
    <row r="642" spans="1:13" x14ac:dyDescent="0.25">
      <c r="A642">
        <v>249</v>
      </c>
      <c r="B642">
        <v>8</v>
      </c>
      <c r="C642" s="1" t="s">
        <v>89</v>
      </c>
      <c r="D642" s="1" t="s">
        <v>629</v>
      </c>
      <c r="E642">
        <v>10</v>
      </c>
      <c r="F642">
        <v>18</v>
      </c>
      <c r="G642">
        <v>2</v>
      </c>
      <c r="H642">
        <v>58</v>
      </c>
      <c r="I642" s="1" t="s">
        <v>608</v>
      </c>
      <c r="J642">
        <f>cocina[[#This Row],[Precio Unitario]]*cocina[[#This Row],[Cantidad Ordenada]]-cocina[[#This Row],[Costo Unitario]]*cocina[[#This Row],[Cantidad Ordenada]]</f>
        <v>16</v>
      </c>
      <c r="K642">
        <f>cocina[[#This Row],[Precio Unitario]]*cocina[[#This Row],[Cantidad Ordenada]]</f>
        <v>36</v>
      </c>
      <c r="L642" s="5">
        <f>(SUMIF(A:A,cocina[[#This Row],[Número de Orden]],J:J))/SUMIF(A:A,cocina[[#This Row],[Número de Orden]],K:K)</f>
        <v>0.42499999999999999</v>
      </c>
      <c r="M642" s="1">
        <f>cocina[[#This Row],[Ganancia bruta]]-cocina[[#This Row],[Ganancia neta]]</f>
        <v>20</v>
      </c>
    </row>
    <row r="643" spans="1:13" x14ac:dyDescent="0.25">
      <c r="A643">
        <v>250</v>
      </c>
      <c r="B643">
        <v>8</v>
      </c>
      <c r="C643" s="1" t="s">
        <v>156</v>
      </c>
      <c r="D643" s="1" t="s">
        <v>626</v>
      </c>
      <c r="E643">
        <v>12</v>
      </c>
      <c r="F643">
        <v>20</v>
      </c>
      <c r="G643">
        <v>1</v>
      </c>
      <c r="H643">
        <v>29</v>
      </c>
      <c r="I643" s="1" t="s">
        <v>609</v>
      </c>
      <c r="J643">
        <f>cocina[[#This Row],[Precio Unitario]]*cocina[[#This Row],[Cantidad Ordenada]]-cocina[[#This Row],[Costo Unitario]]*cocina[[#This Row],[Cantidad Ordenada]]</f>
        <v>8</v>
      </c>
      <c r="K643">
        <f>cocina[[#This Row],[Precio Unitario]]*cocina[[#This Row],[Cantidad Ordenada]]</f>
        <v>20</v>
      </c>
      <c r="L643" s="5">
        <f>(SUMIF(A:A,cocina[[#This Row],[Número de Orden]],J:J))/SUMIF(A:A,cocina[[#This Row],[Número de Orden]],K:K)</f>
        <v>0.4</v>
      </c>
      <c r="M643" s="1">
        <f>cocina[[#This Row],[Ganancia bruta]]-cocina[[#This Row],[Ganancia neta]]</f>
        <v>12</v>
      </c>
    </row>
    <row r="644" spans="1:13" x14ac:dyDescent="0.25">
      <c r="A644">
        <v>251</v>
      </c>
      <c r="B644">
        <v>12</v>
      </c>
      <c r="C644" s="1" t="s">
        <v>165</v>
      </c>
      <c r="D644" s="1" t="s">
        <v>630</v>
      </c>
      <c r="E644">
        <v>15</v>
      </c>
      <c r="F644">
        <v>26</v>
      </c>
      <c r="G644">
        <v>1</v>
      </c>
      <c r="H644">
        <v>25</v>
      </c>
      <c r="I644" s="1" t="s">
        <v>609</v>
      </c>
      <c r="J644">
        <f>cocina[[#This Row],[Precio Unitario]]*cocina[[#This Row],[Cantidad Ordenada]]-cocina[[#This Row],[Costo Unitario]]*cocina[[#This Row],[Cantidad Ordenada]]</f>
        <v>11</v>
      </c>
      <c r="K644">
        <f>cocina[[#This Row],[Precio Unitario]]*cocina[[#This Row],[Cantidad Ordenada]]</f>
        <v>26</v>
      </c>
      <c r="L644" s="5">
        <f>(SUMIF(A:A,cocina[[#This Row],[Número de Orden]],J:J))/SUMIF(A:A,cocina[[#This Row],[Número de Orden]],K:K)</f>
        <v>0.41284403669724773</v>
      </c>
      <c r="M644" s="1">
        <f>cocina[[#This Row],[Ganancia bruta]]-cocina[[#This Row],[Ganancia neta]]</f>
        <v>15</v>
      </c>
    </row>
    <row r="645" spans="1:13" x14ac:dyDescent="0.25">
      <c r="A645">
        <v>251</v>
      </c>
      <c r="B645">
        <v>12</v>
      </c>
      <c r="C645" s="1" t="s">
        <v>213</v>
      </c>
      <c r="D645" s="1" t="s">
        <v>624</v>
      </c>
      <c r="E645">
        <v>13</v>
      </c>
      <c r="F645">
        <v>22</v>
      </c>
      <c r="G645">
        <v>1</v>
      </c>
      <c r="H645">
        <v>34</v>
      </c>
      <c r="I645" s="1" t="s">
        <v>608</v>
      </c>
      <c r="J645">
        <f>cocina[[#This Row],[Precio Unitario]]*cocina[[#This Row],[Cantidad Ordenada]]-cocina[[#This Row],[Costo Unitario]]*cocina[[#This Row],[Cantidad Ordenada]]</f>
        <v>9</v>
      </c>
      <c r="K645">
        <f>cocina[[#This Row],[Precio Unitario]]*cocina[[#This Row],[Cantidad Ordenada]]</f>
        <v>22</v>
      </c>
      <c r="L645" s="5">
        <f>(SUMIF(A:A,cocina[[#This Row],[Número de Orden]],J:J))/SUMIF(A:A,cocina[[#This Row],[Número de Orden]],K:K)</f>
        <v>0.41284403669724773</v>
      </c>
      <c r="M645" s="1">
        <f>cocina[[#This Row],[Ganancia bruta]]-cocina[[#This Row],[Ganancia neta]]</f>
        <v>13</v>
      </c>
    </row>
    <row r="646" spans="1:13" x14ac:dyDescent="0.25">
      <c r="A646">
        <v>251</v>
      </c>
      <c r="B646">
        <v>12</v>
      </c>
      <c r="C646" s="1" t="s">
        <v>210</v>
      </c>
      <c r="D646" s="1" t="s">
        <v>627</v>
      </c>
      <c r="E646">
        <v>14</v>
      </c>
      <c r="F646">
        <v>23</v>
      </c>
      <c r="G646">
        <v>1</v>
      </c>
      <c r="H646">
        <v>23</v>
      </c>
      <c r="I646" s="1" t="s">
        <v>609</v>
      </c>
      <c r="J646">
        <f>cocina[[#This Row],[Precio Unitario]]*cocina[[#This Row],[Cantidad Ordenada]]-cocina[[#This Row],[Costo Unitario]]*cocina[[#This Row],[Cantidad Ordenada]]</f>
        <v>9</v>
      </c>
      <c r="K646">
        <f>cocina[[#This Row],[Precio Unitario]]*cocina[[#This Row],[Cantidad Ordenada]]</f>
        <v>23</v>
      </c>
      <c r="L646" s="5">
        <f>(SUMIF(A:A,cocina[[#This Row],[Número de Orden]],J:J))/SUMIF(A:A,cocina[[#This Row],[Número de Orden]],K:K)</f>
        <v>0.41284403669724773</v>
      </c>
      <c r="M646" s="1">
        <f>cocina[[#This Row],[Ganancia bruta]]-cocina[[#This Row],[Ganancia neta]]</f>
        <v>14</v>
      </c>
    </row>
    <row r="647" spans="1:13" x14ac:dyDescent="0.25">
      <c r="A647">
        <v>251</v>
      </c>
      <c r="B647">
        <v>12</v>
      </c>
      <c r="C647" s="1" t="s">
        <v>122</v>
      </c>
      <c r="D647" s="1" t="s">
        <v>621</v>
      </c>
      <c r="E647">
        <v>11</v>
      </c>
      <c r="F647">
        <v>19</v>
      </c>
      <c r="G647">
        <v>2</v>
      </c>
      <c r="H647">
        <v>40</v>
      </c>
      <c r="I647" s="1" t="s">
        <v>609</v>
      </c>
      <c r="J647">
        <f>cocina[[#This Row],[Precio Unitario]]*cocina[[#This Row],[Cantidad Ordenada]]-cocina[[#This Row],[Costo Unitario]]*cocina[[#This Row],[Cantidad Ordenada]]</f>
        <v>16</v>
      </c>
      <c r="K647">
        <f>cocina[[#This Row],[Precio Unitario]]*cocina[[#This Row],[Cantidad Ordenada]]</f>
        <v>38</v>
      </c>
      <c r="L647" s="5">
        <f>(SUMIF(A:A,cocina[[#This Row],[Número de Orden]],J:J))/SUMIF(A:A,cocina[[#This Row],[Número de Orden]],K:K)</f>
        <v>0.41284403669724773</v>
      </c>
      <c r="M647" s="1">
        <f>cocina[[#This Row],[Ganancia bruta]]-cocina[[#This Row],[Ganancia neta]]</f>
        <v>22</v>
      </c>
    </row>
    <row r="648" spans="1:13" x14ac:dyDescent="0.25">
      <c r="A648">
        <v>252</v>
      </c>
      <c r="B648">
        <v>4</v>
      </c>
      <c r="C648" s="1" t="s">
        <v>132</v>
      </c>
      <c r="D648" s="1" t="s">
        <v>631</v>
      </c>
      <c r="E648">
        <v>15</v>
      </c>
      <c r="F648">
        <v>25</v>
      </c>
      <c r="G648">
        <v>2</v>
      </c>
      <c r="H648">
        <v>53</v>
      </c>
      <c r="I648" s="1" t="s">
        <v>609</v>
      </c>
      <c r="J648">
        <f>cocina[[#This Row],[Precio Unitario]]*cocina[[#This Row],[Cantidad Ordenada]]-cocina[[#This Row],[Costo Unitario]]*cocina[[#This Row],[Cantidad Ordenada]]</f>
        <v>20</v>
      </c>
      <c r="K648">
        <f>cocina[[#This Row],[Precio Unitario]]*cocina[[#This Row],[Cantidad Ordenada]]</f>
        <v>50</v>
      </c>
      <c r="L648" s="5">
        <f>(SUMIF(A:A,cocina[[#This Row],[Número de Orden]],J:J))/SUMIF(A:A,cocina[[#This Row],[Número de Orden]],K:K)</f>
        <v>0.41176470588235292</v>
      </c>
      <c r="M648" s="1">
        <f>cocina[[#This Row],[Ganancia bruta]]-cocina[[#This Row],[Ganancia neta]]</f>
        <v>30</v>
      </c>
    </row>
    <row r="649" spans="1:13" x14ac:dyDescent="0.25">
      <c r="A649">
        <v>252</v>
      </c>
      <c r="B649">
        <v>4</v>
      </c>
      <c r="C649" s="1" t="s">
        <v>165</v>
      </c>
      <c r="D649" s="1" t="s">
        <v>630</v>
      </c>
      <c r="E649">
        <v>15</v>
      </c>
      <c r="F649">
        <v>26</v>
      </c>
      <c r="G649">
        <v>2</v>
      </c>
      <c r="H649">
        <v>31</v>
      </c>
      <c r="I649" s="1" t="s">
        <v>608</v>
      </c>
      <c r="J649">
        <f>cocina[[#This Row],[Precio Unitario]]*cocina[[#This Row],[Cantidad Ordenada]]-cocina[[#This Row],[Costo Unitario]]*cocina[[#This Row],[Cantidad Ordenada]]</f>
        <v>22</v>
      </c>
      <c r="K649">
        <f>cocina[[#This Row],[Precio Unitario]]*cocina[[#This Row],[Cantidad Ordenada]]</f>
        <v>52</v>
      </c>
      <c r="L649" s="5">
        <f>(SUMIF(A:A,cocina[[#This Row],[Número de Orden]],J:J))/SUMIF(A:A,cocina[[#This Row],[Número de Orden]],K:K)</f>
        <v>0.41176470588235292</v>
      </c>
      <c r="M649" s="1">
        <f>cocina[[#This Row],[Ganancia bruta]]-cocina[[#This Row],[Ganancia neta]]</f>
        <v>30</v>
      </c>
    </row>
    <row r="650" spans="1:13" x14ac:dyDescent="0.25">
      <c r="A650">
        <v>253</v>
      </c>
      <c r="B650">
        <v>8</v>
      </c>
      <c r="C650" s="1" t="s">
        <v>132</v>
      </c>
      <c r="D650" s="1" t="s">
        <v>631</v>
      </c>
      <c r="E650">
        <v>15</v>
      </c>
      <c r="F650">
        <v>25</v>
      </c>
      <c r="G650">
        <v>1</v>
      </c>
      <c r="H650">
        <v>18</v>
      </c>
      <c r="I650" s="1" t="s">
        <v>608</v>
      </c>
      <c r="J650">
        <f>cocina[[#This Row],[Precio Unitario]]*cocina[[#This Row],[Cantidad Ordenada]]-cocina[[#This Row],[Costo Unitario]]*cocina[[#This Row],[Cantidad Ordenada]]</f>
        <v>10</v>
      </c>
      <c r="K650">
        <f>cocina[[#This Row],[Precio Unitario]]*cocina[[#This Row],[Cantidad Ordenada]]</f>
        <v>25</v>
      </c>
      <c r="L650" s="5">
        <f>(SUMIF(A:A,cocina[[#This Row],[Número de Orden]],J:J))/SUMIF(A:A,cocina[[#This Row],[Número de Orden]],K:K)</f>
        <v>0.40259740259740262</v>
      </c>
      <c r="M650" s="1">
        <f>cocina[[#This Row],[Ganancia bruta]]-cocina[[#This Row],[Ganancia neta]]</f>
        <v>15</v>
      </c>
    </row>
    <row r="651" spans="1:13" x14ac:dyDescent="0.25">
      <c r="A651">
        <v>253</v>
      </c>
      <c r="B651">
        <v>8</v>
      </c>
      <c r="C651" s="1" t="s">
        <v>80</v>
      </c>
      <c r="D651" s="1" t="s">
        <v>628</v>
      </c>
      <c r="E651">
        <v>13</v>
      </c>
      <c r="F651">
        <v>21</v>
      </c>
      <c r="G651">
        <v>2</v>
      </c>
      <c r="H651">
        <v>8</v>
      </c>
      <c r="I651" s="1" t="s">
        <v>608</v>
      </c>
      <c r="J651">
        <f>cocina[[#This Row],[Precio Unitario]]*cocina[[#This Row],[Cantidad Ordenada]]-cocina[[#This Row],[Costo Unitario]]*cocina[[#This Row],[Cantidad Ordenada]]</f>
        <v>16</v>
      </c>
      <c r="K651">
        <f>cocina[[#This Row],[Precio Unitario]]*cocina[[#This Row],[Cantidad Ordenada]]</f>
        <v>42</v>
      </c>
      <c r="L651" s="5">
        <f>(SUMIF(A:A,cocina[[#This Row],[Número de Orden]],J:J))/SUMIF(A:A,cocina[[#This Row],[Número de Orden]],K:K)</f>
        <v>0.40259740259740262</v>
      </c>
      <c r="M651" s="1">
        <f>cocina[[#This Row],[Ganancia bruta]]-cocina[[#This Row],[Ganancia neta]]</f>
        <v>26</v>
      </c>
    </row>
    <row r="652" spans="1:13" x14ac:dyDescent="0.25">
      <c r="A652">
        <v>253</v>
      </c>
      <c r="B652">
        <v>8</v>
      </c>
      <c r="C652" s="1" t="s">
        <v>48</v>
      </c>
      <c r="D652" s="1" t="s">
        <v>618</v>
      </c>
      <c r="E652">
        <v>17</v>
      </c>
      <c r="F652">
        <v>29</v>
      </c>
      <c r="G652">
        <v>3</v>
      </c>
      <c r="H652">
        <v>29</v>
      </c>
      <c r="I652" s="1" t="s">
        <v>609</v>
      </c>
      <c r="J652">
        <f>cocina[[#This Row],[Precio Unitario]]*cocina[[#This Row],[Cantidad Ordenada]]-cocina[[#This Row],[Costo Unitario]]*cocina[[#This Row],[Cantidad Ordenada]]</f>
        <v>36</v>
      </c>
      <c r="K652">
        <f>cocina[[#This Row],[Precio Unitario]]*cocina[[#This Row],[Cantidad Ordenada]]</f>
        <v>87</v>
      </c>
      <c r="L652" s="5">
        <f>(SUMIF(A:A,cocina[[#This Row],[Número de Orden]],J:J))/SUMIF(A:A,cocina[[#This Row],[Número de Orden]],K:K)</f>
        <v>0.40259740259740262</v>
      </c>
      <c r="M652" s="1">
        <f>cocina[[#This Row],[Ganancia bruta]]-cocina[[#This Row],[Ganancia neta]]</f>
        <v>51</v>
      </c>
    </row>
    <row r="653" spans="1:13" x14ac:dyDescent="0.25">
      <c r="A653">
        <v>254</v>
      </c>
      <c r="B653">
        <v>10</v>
      </c>
      <c r="C653" s="1" t="s">
        <v>126</v>
      </c>
      <c r="D653" s="1" t="s">
        <v>614</v>
      </c>
      <c r="E653">
        <v>19</v>
      </c>
      <c r="F653">
        <v>31</v>
      </c>
      <c r="G653">
        <v>3</v>
      </c>
      <c r="H653">
        <v>33</v>
      </c>
      <c r="I653" s="1" t="s">
        <v>608</v>
      </c>
      <c r="J653">
        <f>cocina[[#This Row],[Precio Unitario]]*cocina[[#This Row],[Cantidad Ordenada]]-cocina[[#This Row],[Costo Unitario]]*cocina[[#This Row],[Cantidad Ordenada]]</f>
        <v>36</v>
      </c>
      <c r="K653">
        <f>cocina[[#This Row],[Precio Unitario]]*cocina[[#This Row],[Cantidad Ordenada]]</f>
        <v>93</v>
      </c>
      <c r="L653" s="5">
        <f>(SUMIF(A:A,cocina[[#This Row],[Número de Orden]],J:J))/SUMIF(A:A,cocina[[#This Row],[Número de Orden]],K:K)</f>
        <v>0.41077441077441079</v>
      </c>
      <c r="M653" s="1">
        <f>cocina[[#This Row],[Ganancia bruta]]-cocina[[#This Row],[Ganancia neta]]</f>
        <v>57</v>
      </c>
    </row>
    <row r="654" spans="1:13" x14ac:dyDescent="0.25">
      <c r="A654">
        <v>254</v>
      </c>
      <c r="B654">
        <v>10</v>
      </c>
      <c r="C654" s="1" t="s">
        <v>165</v>
      </c>
      <c r="D654" s="1" t="s">
        <v>630</v>
      </c>
      <c r="E654">
        <v>15</v>
      </c>
      <c r="F654">
        <v>26</v>
      </c>
      <c r="G654">
        <v>2</v>
      </c>
      <c r="H654">
        <v>10</v>
      </c>
      <c r="I654" s="1" t="s">
        <v>609</v>
      </c>
      <c r="J654">
        <f>cocina[[#This Row],[Precio Unitario]]*cocina[[#This Row],[Cantidad Ordenada]]-cocina[[#This Row],[Costo Unitario]]*cocina[[#This Row],[Cantidad Ordenada]]</f>
        <v>22</v>
      </c>
      <c r="K654">
        <f>cocina[[#This Row],[Precio Unitario]]*cocina[[#This Row],[Cantidad Ordenada]]</f>
        <v>52</v>
      </c>
      <c r="L654" s="5">
        <f>(SUMIF(A:A,cocina[[#This Row],[Número de Orden]],J:J))/SUMIF(A:A,cocina[[#This Row],[Número de Orden]],K:K)</f>
        <v>0.41077441077441079</v>
      </c>
      <c r="M654" s="1">
        <f>cocina[[#This Row],[Ganancia bruta]]-cocina[[#This Row],[Ganancia neta]]</f>
        <v>30</v>
      </c>
    </row>
    <row r="655" spans="1:13" x14ac:dyDescent="0.25">
      <c r="A655">
        <v>254</v>
      </c>
      <c r="B655">
        <v>10</v>
      </c>
      <c r="C655" s="1" t="s">
        <v>65</v>
      </c>
      <c r="D655" s="1" t="s">
        <v>625</v>
      </c>
      <c r="E655">
        <v>20</v>
      </c>
      <c r="F655">
        <v>34</v>
      </c>
      <c r="G655">
        <v>2</v>
      </c>
      <c r="H655">
        <v>56</v>
      </c>
      <c r="I655" s="1" t="s">
        <v>608</v>
      </c>
      <c r="J655">
        <f>cocina[[#This Row],[Precio Unitario]]*cocina[[#This Row],[Cantidad Ordenada]]-cocina[[#This Row],[Costo Unitario]]*cocina[[#This Row],[Cantidad Ordenada]]</f>
        <v>28</v>
      </c>
      <c r="K655">
        <f>cocina[[#This Row],[Precio Unitario]]*cocina[[#This Row],[Cantidad Ordenada]]</f>
        <v>68</v>
      </c>
      <c r="L655" s="5">
        <f>(SUMIF(A:A,cocina[[#This Row],[Número de Orden]],J:J))/SUMIF(A:A,cocina[[#This Row],[Número de Orden]],K:K)</f>
        <v>0.41077441077441079</v>
      </c>
      <c r="M655" s="1">
        <f>cocina[[#This Row],[Ganancia bruta]]-cocina[[#This Row],[Ganancia neta]]</f>
        <v>40</v>
      </c>
    </row>
    <row r="656" spans="1:13" x14ac:dyDescent="0.25">
      <c r="A656">
        <v>254</v>
      </c>
      <c r="B656">
        <v>10</v>
      </c>
      <c r="C656" s="1" t="s">
        <v>52</v>
      </c>
      <c r="D656" s="1" t="s">
        <v>620</v>
      </c>
      <c r="E656">
        <v>16</v>
      </c>
      <c r="F656">
        <v>28</v>
      </c>
      <c r="G656">
        <v>3</v>
      </c>
      <c r="H656">
        <v>42</v>
      </c>
      <c r="I656" s="1" t="s">
        <v>609</v>
      </c>
      <c r="J656">
        <f>cocina[[#This Row],[Precio Unitario]]*cocina[[#This Row],[Cantidad Ordenada]]-cocina[[#This Row],[Costo Unitario]]*cocina[[#This Row],[Cantidad Ordenada]]</f>
        <v>36</v>
      </c>
      <c r="K656">
        <f>cocina[[#This Row],[Precio Unitario]]*cocina[[#This Row],[Cantidad Ordenada]]</f>
        <v>84</v>
      </c>
      <c r="L656" s="5">
        <f>(SUMIF(A:A,cocina[[#This Row],[Número de Orden]],J:J))/SUMIF(A:A,cocina[[#This Row],[Número de Orden]],K:K)</f>
        <v>0.41077441077441079</v>
      </c>
      <c r="M656" s="1">
        <f>cocina[[#This Row],[Ganancia bruta]]-cocina[[#This Row],[Ganancia neta]]</f>
        <v>48</v>
      </c>
    </row>
    <row r="657" spans="1:13" x14ac:dyDescent="0.25">
      <c r="A657">
        <v>255</v>
      </c>
      <c r="B657">
        <v>8</v>
      </c>
      <c r="C657" s="1" t="s">
        <v>132</v>
      </c>
      <c r="D657" s="1" t="s">
        <v>631</v>
      </c>
      <c r="E657">
        <v>15</v>
      </c>
      <c r="F657">
        <v>25</v>
      </c>
      <c r="G657">
        <v>1</v>
      </c>
      <c r="H657">
        <v>37</v>
      </c>
      <c r="I657" s="1" t="s">
        <v>608</v>
      </c>
      <c r="J657">
        <f>cocina[[#This Row],[Precio Unitario]]*cocina[[#This Row],[Cantidad Ordenada]]-cocina[[#This Row],[Costo Unitario]]*cocina[[#This Row],[Cantidad Ordenada]]</f>
        <v>10</v>
      </c>
      <c r="K657">
        <f>cocina[[#This Row],[Precio Unitario]]*cocina[[#This Row],[Cantidad Ordenada]]</f>
        <v>25</v>
      </c>
      <c r="L657" s="5">
        <f>(SUMIF(A:A,cocina[[#This Row],[Número de Orden]],J:J))/SUMIF(A:A,cocina[[#This Row],[Número de Orden]],K:K)</f>
        <v>0.4</v>
      </c>
      <c r="M657" s="1">
        <f>cocina[[#This Row],[Ganancia bruta]]-cocina[[#This Row],[Ganancia neta]]</f>
        <v>15</v>
      </c>
    </row>
    <row r="658" spans="1:13" x14ac:dyDescent="0.25">
      <c r="A658">
        <v>256</v>
      </c>
      <c r="B658">
        <v>5</v>
      </c>
      <c r="C658" s="1" t="s">
        <v>80</v>
      </c>
      <c r="D658" s="1" t="s">
        <v>628</v>
      </c>
      <c r="E658">
        <v>13</v>
      </c>
      <c r="F658">
        <v>21</v>
      </c>
      <c r="G658">
        <v>1</v>
      </c>
      <c r="H658">
        <v>16</v>
      </c>
      <c r="I658" s="1" t="s">
        <v>608</v>
      </c>
      <c r="J658">
        <f>cocina[[#This Row],[Precio Unitario]]*cocina[[#This Row],[Cantidad Ordenada]]-cocina[[#This Row],[Costo Unitario]]*cocina[[#This Row],[Cantidad Ordenada]]</f>
        <v>8</v>
      </c>
      <c r="K658">
        <f>cocina[[#This Row],[Precio Unitario]]*cocina[[#This Row],[Cantidad Ordenada]]</f>
        <v>21</v>
      </c>
      <c r="L658" s="5">
        <f>(SUMIF(A:A,cocina[[#This Row],[Número de Orden]],J:J))/SUMIF(A:A,cocina[[#This Row],[Número de Orden]],K:K)</f>
        <v>0.38095238095238093</v>
      </c>
      <c r="M658" s="1">
        <f>cocina[[#This Row],[Ganancia bruta]]-cocina[[#This Row],[Ganancia neta]]</f>
        <v>13</v>
      </c>
    </row>
    <row r="659" spans="1:13" x14ac:dyDescent="0.25">
      <c r="A659">
        <v>257</v>
      </c>
      <c r="B659">
        <v>12</v>
      </c>
      <c r="C659" s="1" t="s">
        <v>210</v>
      </c>
      <c r="D659" s="1" t="s">
        <v>627</v>
      </c>
      <c r="E659">
        <v>14</v>
      </c>
      <c r="F659">
        <v>23</v>
      </c>
      <c r="G659">
        <v>2</v>
      </c>
      <c r="H659">
        <v>28</v>
      </c>
      <c r="I659" s="1" t="s">
        <v>609</v>
      </c>
      <c r="J659">
        <f>cocina[[#This Row],[Precio Unitario]]*cocina[[#This Row],[Cantidad Ordenada]]-cocina[[#This Row],[Costo Unitario]]*cocina[[#This Row],[Cantidad Ordenada]]</f>
        <v>18</v>
      </c>
      <c r="K659">
        <f>cocina[[#This Row],[Precio Unitario]]*cocina[[#This Row],[Cantidad Ordenada]]</f>
        <v>46</v>
      </c>
      <c r="L659" s="5">
        <f>(SUMIF(A:A,cocina[[#This Row],[Número de Orden]],J:J))/SUMIF(A:A,cocina[[#This Row],[Número de Orden]],K:K)</f>
        <v>0.39130434782608697</v>
      </c>
      <c r="M659" s="1">
        <f>cocina[[#This Row],[Ganancia bruta]]-cocina[[#This Row],[Ganancia neta]]</f>
        <v>28</v>
      </c>
    </row>
    <row r="660" spans="1:13" x14ac:dyDescent="0.25">
      <c r="A660">
        <v>258</v>
      </c>
      <c r="B660">
        <v>12</v>
      </c>
      <c r="C660" s="1" t="s">
        <v>132</v>
      </c>
      <c r="D660" s="1" t="s">
        <v>631</v>
      </c>
      <c r="E660">
        <v>15</v>
      </c>
      <c r="F660">
        <v>25</v>
      </c>
      <c r="G660">
        <v>1</v>
      </c>
      <c r="H660">
        <v>59</v>
      </c>
      <c r="I660" s="1" t="s">
        <v>608</v>
      </c>
      <c r="J660">
        <f>cocina[[#This Row],[Precio Unitario]]*cocina[[#This Row],[Cantidad Ordenada]]-cocina[[#This Row],[Costo Unitario]]*cocina[[#This Row],[Cantidad Ordenada]]</f>
        <v>10</v>
      </c>
      <c r="K660">
        <f>cocina[[#This Row],[Precio Unitario]]*cocina[[#This Row],[Cantidad Ordenada]]</f>
        <v>25</v>
      </c>
      <c r="L660" s="5">
        <f>(SUMIF(A:A,cocina[[#This Row],[Número de Orden]],J:J))/SUMIF(A:A,cocina[[#This Row],[Número de Orden]],K:K)</f>
        <v>0.39316239316239315</v>
      </c>
      <c r="M660" s="1">
        <f>cocina[[#This Row],[Ganancia bruta]]-cocina[[#This Row],[Ganancia neta]]</f>
        <v>15</v>
      </c>
    </row>
    <row r="661" spans="1:13" x14ac:dyDescent="0.25">
      <c r="A661">
        <v>258</v>
      </c>
      <c r="B661">
        <v>12</v>
      </c>
      <c r="C661" s="1" t="s">
        <v>156</v>
      </c>
      <c r="D661" s="1" t="s">
        <v>626</v>
      </c>
      <c r="E661">
        <v>12</v>
      </c>
      <c r="F661">
        <v>20</v>
      </c>
      <c r="G661">
        <v>1</v>
      </c>
      <c r="H661">
        <v>31</v>
      </c>
      <c r="I661" s="1" t="s">
        <v>608</v>
      </c>
      <c r="J661">
        <f>cocina[[#This Row],[Precio Unitario]]*cocina[[#This Row],[Cantidad Ordenada]]-cocina[[#This Row],[Costo Unitario]]*cocina[[#This Row],[Cantidad Ordenada]]</f>
        <v>8</v>
      </c>
      <c r="K661">
        <f>cocina[[#This Row],[Precio Unitario]]*cocina[[#This Row],[Cantidad Ordenada]]</f>
        <v>20</v>
      </c>
      <c r="L661" s="5">
        <f>(SUMIF(A:A,cocina[[#This Row],[Número de Orden]],J:J))/SUMIF(A:A,cocina[[#This Row],[Número de Orden]],K:K)</f>
        <v>0.39316239316239315</v>
      </c>
      <c r="M661" s="1">
        <f>cocina[[#This Row],[Ganancia bruta]]-cocina[[#This Row],[Ganancia neta]]</f>
        <v>12</v>
      </c>
    </row>
    <row r="662" spans="1:13" x14ac:dyDescent="0.25">
      <c r="A662">
        <v>258</v>
      </c>
      <c r="B662">
        <v>12</v>
      </c>
      <c r="C662" s="1" t="s">
        <v>257</v>
      </c>
      <c r="D662" s="1" t="s">
        <v>623</v>
      </c>
      <c r="E662">
        <v>19</v>
      </c>
      <c r="F662">
        <v>32</v>
      </c>
      <c r="G662">
        <v>1</v>
      </c>
      <c r="H662">
        <v>5</v>
      </c>
      <c r="I662" s="1" t="s">
        <v>608</v>
      </c>
      <c r="J662">
        <f>cocina[[#This Row],[Precio Unitario]]*cocina[[#This Row],[Cantidad Ordenada]]-cocina[[#This Row],[Costo Unitario]]*cocina[[#This Row],[Cantidad Ordenada]]</f>
        <v>13</v>
      </c>
      <c r="K662">
        <f>cocina[[#This Row],[Precio Unitario]]*cocina[[#This Row],[Cantidad Ordenada]]</f>
        <v>32</v>
      </c>
      <c r="L662" s="5">
        <f>(SUMIF(A:A,cocina[[#This Row],[Número de Orden]],J:J))/SUMIF(A:A,cocina[[#This Row],[Número de Orden]],K:K)</f>
        <v>0.39316239316239315</v>
      </c>
      <c r="M662" s="1">
        <f>cocina[[#This Row],[Ganancia bruta]]-cocina[[#This Row],[Ganancia neta]]</f>
        <v>19</v>
      </c>
    </row>
    <row r="663" spans="1:13" x14ac:dyDescent="0.25">
      <c r="A663">
        <v>258</v>
      </c>
      <c r="B663">
        <v>12</v>
      </c>
      <c r="C663" s="1" t="s">
        <v>58</v>
      </c>
      <c r="D663" s="1" t="s">
        <v>616</v>
      </c>
      <c r="E663">
        <v>25</v>
      </c>
      <c r="F663">
        <v>40</v>
      </c>
      <c r="G663">
        <v>1</v>
      </c>
      <c r="H663">
        <v>10</v>
      </c>
      <c r="I663" s="1" t="s">
        <v>608</v>
      </c>
      <c r="J663">
        <f>cocina[[#This Row],[Precio Unitario]]*cocina[[#This Row],[Cantidad Ordenada]]-cocina[[#This Row],[Costo Unitario]]*cocina[[#This Row],[Cantidad Ordenada]]</f>
        <v>15</v>
      </c>
      <c r="K663">
        <f>cocina[[#This Row],[Precio Unitario]]*cocina[[#This Row],[Cantidad Ordenada]]</f>
        <v>40</v>
      </c>
      <c r="L663" s="5">
        <f>(SUMIF(A:A,cocina[[#This Row],[Número de Orden]],J:J))/SUMIF(A:A,cocina[[#This Row],[Número de Orden]],K:K)</f>
        <v>0.39316239316239315</v>
      </c>
      <c r="M663" s="1">
        <f>cocina[[#This Row],[Ganancia bruta]]-cocina[[#This Row],[Ganancia neta]]</f>
        <v>25</v>
      </c>
    </row>
    <row r="664" spans="1:13" x14ac:dyDescent="0.25">
      <c r="A664">
        <v>259</v>
      </c>
      <c r="B664">
        <v>10</v>
      </c>
      <c r="C664" s="1" t="s">
        <v>116</v>
      </c>
      <c r="D664" s="1" t="s">
        <v>615</v>
      </c>
      <c r="E664">
        <v>16</v>
      </c>
      <c r="F664">
        <v>27</v>
      </c>
      <c r="G664">
        <v>3</v>
      </c>
      <c r="H664">
        <v>11</v>
      </c>
      <c r="I664" s="1" t="s">
        <v>609</v>
      </c>
      <c r="J664">
        <f>cocina[[#This Row],[Precio Unitario]]*cocina[[#This Row],[Cantidad Ordenada]]-cocina[[#This Row],[Costo Unitario]]*cocina[[#This Row],[Cantidad Ordenada]]</f>
        <v>33</v>
      </c>
      <c r="K664">
        <f>cocina[[#This Row],[Precio Unitario]]*cocina[[#This Row],[Cantidad Ordenada]]</f>
        <v>81</v>
      </c>
      <c r="L664" s="5">
        <f>(SUMIF(A:A,cocina[[#This Row],[Número de Orden]],J:J))/SUMIF(A:A,cocina[[#This Row],[Número de Orden]],K:K)</f>
        <v>0.40740740740740738</v>
      </c>
      <c r="M664" s="1">
        <f>cocina[[#This Row],[Ganancia bruta]]-cocina[[#This Row],[Ganancia neta]]</f>
        <v>48</v>
      </c>
    </row>
    <row r="665" spans="1:13" x14ac:dyDescent="0.25">
      <c r="A665">
        <v>260</v>
      </c>
      <c r="B665">
        <v>20</v>
      </c>
      <c r="C665" s="1" t="s">
        <v>210</v>
      </c>
      <c r="D665" s="1" t="s">
        <v>627</v>
      </c>
      <c r="E665">
        <v>14</v>
      </c>
      <c r="F665">
        <v>23</v>
      </c>
      <c r="G665">
        <v>3</v>
      </c>
      <c r="H665">
        <v>49</v>
      </c>
      <c r="I665" s="1" t="s">
        <v>609</v>
      </c>
      <c r="J665">
        <f>cocina[[#This Row],[Precio Unitario]]*cocina[[#This Row],[Cantidad Ordenada]]-cocina[[#This Row],[Costo Unitario]]*cocina[[#This Row],[Cantidad Ordenada]]</f>
        <v>27</v>
      </c>
      <c r="K665">
        <f>cocina[[#This Row],[Precio Unitario]]*cocina[[#This Row],[Cantidad Ordenada]]</f>
        <v>69</v>
      </c>
      <c r="L665" s="5">
        <f>(SUMIF(A:A,cocina[[#This Row],[Número de Orden]],J:J))/SUMIF(A:A,cocina[[#This Row],[Número de Orden]],K:K)</f>
        <v>0.39130434782608697</v>
      </c>
      <c r="M665" s="1">
        <f>cocina[[#This Row],[Ganancia bruta]]-cocina[[#This Row],[Ganancia neta]]</f>
        <v>42</v>
      </c>
    </row>
    <row r="666" spans="1:13" x14ac:dyDescent="0.25">
      <c r="A666">
        <v>261</v>
      </c>
      <c r="B666">
        <v>8</v>
      </c>
      <c r="C666" s="1" t="s">
        <v>257</v>
      </c>
      <c r="D666" s="1" t="s">
        <v>623</v>
      </c>
      <c r="E666">
        <v>19</v>
      </c>
      <c r="F666">
        <v>32</v>
      </c>
      <c r="G666">
        <v>3</v>
      </c>
      <c r="H666">
        <v>19</v>
      </c>
      <c r="I666" s="1" t="s">
        <v>609</v>
      </c>
      <c r="J666">
        <f>cocina[[#This Row],[Precio Unitario]]*cocina[[#This Row],[Cantidad Ordenada]]-cocina[[#This Row],[Costo Unitario]]*cocina[[#This Row],[Cantidad Ordenada]]</f>
        <v>39</v>
      </c>
      <c r="K666">
        <f>cocina[[#This Row],[Precio Unitario]]*cocina[[#This Row],[Cantidad Ordenada]]</f>
        <v>96</v>
      </c>
      <c r="L666" s="5">
        <f>(SUMIF(A:A,cocina[[#This Row],[Número de Orden]],J:J))/SUMIF(A:A,cocina[[#This Row],[Número de Orden]],K:K)</f>
        <v>0.40909090909090912</v>
      </c>
      <c r="M666" s="1">
        <f>cocina[[#This Row],[Ganancia bruta]]-cocina[[#This Row],[Ganancia neta]]</f>
        <v>57</v>
      </c>
    </row>
    <row r="667" spans="1:13" x14ac:dyDescent="0.25">
      <c r="A667">
        <v>261</v>
      </c>
      <c r="B667">
        <v>8</v>
      </c>
      <c r="C667" s="1" t="s">
        <v>48</v>
      </c>
      <c r="D667" s="1" t="s">
        <v>618</v>
      </c>
      <c r="E667">
        <v>17</v>
      </c>
      <c r="F667">
        <v>29</v>
      </c>
      <c r="G667">
        <v>2</v>
      </c>
      <c r="H667">
        <v>36</v>
      </c>
      <c r="I667" s="1" t="s">
        <v>609</v>
      </c>
      <c r="J667">
        <f>cocina[[#This Row],[Precio Unitario]]*cocina[[#This Row],[Cantidad Ordenada]]-cocina[[#This Row],[Costo Unitario]]*cocina[[#This Row],[Cantidad Ordenada]]</f>
        <v>24</v>
      </c>
      <c r="K667">
        <f>cocina[[#This Row],[Precio Unitario]]*cocina[[#This Row],[Cantidad Ordenada]]</f>
        <v>58</v>
      </c>
      <c r="L667" s="5">
        <f>(SUMIF(A:A,cocina[[#This Row],[Número de Orden]],J:J))/SUMIF(A:A,cocina[[#This Row],[Número de Orden]],K:K)</f>
        <v>0.40909090909090912</v>
      </c>
      <c r="M667" s="1">
        <f>cocina[[#This Row],[Ganancia bruta]]-cocina[[#This Row],[Ganancia neta]]</f>
        <v>34</v>
      </c>
    </row>
    <row r="668" spans="1:13" x14ac:dyDescent="0.25">
      <c r="A668">
        <v>262</v>
      </c>
      <c r="B668">
        <v>18</v>
      </c>
      <c r="C668" s="1" t="s">
        <v>213</v>
      </c>
      <c r="D668" s="1" t="s">
        <v>624</v>
      </c>
      <c r="E668">
        <v>13</v>
      </c>
      <c r="F668">
        <v>22</v>
      </c>
      <c r="G668">
        <v>1</v>
      </c>
      <c r="H668">
        <v>28</v>
      </c>
      <c r="I668" s="1" t="s">
        <v>609</v>
      </c>
      <c r="J668">
        <f>cocina[[#This Row],[Precio Unitario]]*cocina[[#This Row],[Cantidad Ordenada]]-cocina[[#This Row],[Costo Unitario]]*cocina[[#This Row],[Cantidad Ordenada]]</f>
        <v>9</v>
      </c>
      <c r="K668">
        <f>cocina[[#This Row],[Precio Unitario]]*cocina[[#This Row],[Cantidad Ordenada]]</f>
        <v>22</v>
      </c>
      <c r="L668" s="5">
        <f>(SUMIF(A:A,cocina[[#This Row],[Número de Orden]],J:J))/SUMIF(A:A,cocina[[#This Row],[Número de Orden]],K:K)</f>
        <v>0.39130434782608697</v>
      </c>
      <c r="M668" s="1">
        <f>cocina[[#This Row],[Ganancia bruta]]-cocina[[#This Row],[Ganancia neta]]</f>
        <v>13</v>
      </c>
    </row>
    <row r="669" spans="1:13" x14ac:dyDescent="0.25">
      <c r="A669">
        <v>262</v>
      </c>
      <c r="B669">
        <v>18</v>
      </c>
      <c r="C669" s="1" t="s">
        <v>126</v>
      </c>
      <c r="D669" s="1" t="s">
        <v>614</v>
      </c>
      <c r="E669">
        <v>19</v>
      </c>
      <c r="F669">
        <v>31</v>
      </c>
      <c r="G669">
        <v>3</v>
      </c>
      <c r="H669">
        <v>20</v>
      </c>
      <c r="I669" s="1" t="s">
        <v>609</v>
      </c>
      <c r="J669">
        <f>cocina[[#This Row],[Precio Unitario]]*cocina[[#This Row],[Cantidad Ordenada]]-cocina[[#This Row],[Costo Unitario]]*cocina[[#This Row],[Cantidad Ordenada]]</f>
        <v>36</v>
      </c>
      <c r="K669">
        <f>cocina[[#This Row],[Precio Unitario]]*cocina[[#This Row],[Cantidad Ordenada]]</f>
        <v>93</v>
      </c>
      <c r="L669" s="5">
        <f>(SUMIF(A:A,cocina[[#This Row],[Número de Orden]],J:J))/SUMIF(A:A,cocina[[#This Row],[Número de Orden]],K:K)</f>
        <v>0.39130434782608697</v>
      </c>
      <c r="M669" s="1">
        <f>cocina[[#This Row],[Ganancia bruta]]-cocina[[#This Row],[Ganancia neta]]</f>
        <v>57</v>
      </c>
    </row>
    <row r="670" spans="1:13" x14ac:dyDescent="0.25">
      <c r="A670">
        <v>263</v>
      </c>
      <c r="B670">
        <v>5</v>
      </c>
      <c r="C670" s="1" t="s">
        <v>257</v>
      </c>
      <c r="D670" s="1" t="s">
        <v>623</v>
      </c>
      <c r="E670">
        <v>19</v>
      </c>
      <c r="F670">
        <v>32</v>
      </c>
      <c r="G670">
        <v>1</v>
      </c>
      <c r="H670">
        <v>37</v>
      </c>
      <c r="I670" s="1" t="s">
        <v>609</v>
      </c>
      <c r="J670">
        <f>cocina[[#This Row],[Precio Unitario]]*cocina[[#This Row],[Cantidad Ordenada]]-cocina[[#This Row],[Costo Unitario]]*cocina[[#This Row],[Cantidad Ordenada]]</f>
        <v>13</v>
      </c>
      <c r="K670">
        <f>cocina[[#This Row],[Precio Unitario]]*cocina[[#This Row],[Cantidad Ordenada]]</f>
        <v>32</v>
      </c>
      <c r="L670" s="5">
        <f>(SUMIF(A:A,cocina[[#This Row],[Número de Orden]],J:J))/SUMIF(A:A,cocina[[#This Row],[Número de Orden]],K:K)</f>
        <v>0.4049586776859504</v>
      </c>
      <c r="M670" s="1">
        <f>cocina[[#This Row],[Ganancia bruta]]-cocina[[#This Row],[Ganancia neta]]</f>
        <v>19</v>
      </c>
    </row>
    <row r="671" spans="1:13" x14ac:dyDescent="0.25">
      <c r="A671">
        <v>263</v>
      </c>
      <c r="B671">
        <v>5</v>
      </c>
      <c r="C671" s="1" t="s">
        <v>36</v>
      </c>
      <c r="D671" s="1" t="s">
        <v>622</v>
      </c>
      <c r="E671">
        <v>21</v>
      </c>
      <c r="F671">
        <v>35</v>
      </c>
      <c r="G671">
        <v>1</v>
      </c>
      <c r="H671">
        <v>30</v>
      </c>
      <c r="I671" s="1" t="s">
        <v>609</v>
      </c>
      <c r="J671">
        <f>cocina[[#This Row],[Precio Unitario]]*cocina[[#This Row],[Cantidad Ordenada]]-cocina[[#This Row],[Costo Unitario]]*cocina[[#This Row],[Cantidad Ordenada]]</f>
        <v>14</v>
      </c>
      <c r="K671">
        <f>cocina[[#This Row],[Precio Unitario]]*cocina[[#This Row],[Cantidad Ordenada]]</f>
        <v>35</v>
      </c>
      <c r="L671" s="5">
        <f>(SUMIF(A:A,cocina[[#This Row],[Número de Orden]],J:J))/SUMIF(A:A,cocina[[#This Row],[Número de Orden]],K:K)</f>
        <v>0.4049586776859504</v>
      </c>
      <c r="M671" s="1">
        <f>cocina[[#This Row],[Ganancia bruta]]-cocina[[#This Row],[Ganancia neta]]</f>
        <v>21</v>
      </c>
    </row>
    <row r="672" spans="1:13" x14ac:dyDescent="0.25">
      <c r="A672">
        <v>263</v>
      </c>
      <c r="B672">
        <v>5</v>
      </c>
      <c r="C672" s="1" t="s">
        <v>78</v>
      </c>
      <c r="D672" s="1" t="s">
        <v>613</v>
      </c>
      <c r="E672">
        <v>18</v>
      </c>
      <c r="F672">
        <v>30</v>
      </c>
      <c r="G672">
        <v>1</v>
      </c>
      <c r="H672">
        <v>42</v>
      </c>
      <c r="I672" s="1" t="s">
        <v>608</v>
      </c>
      <c r="J672">
        <f>cocina[[#This Row],[Precio Unitario]]*cocina[[#This Row],[Cantidad Ordenada]]-cocina[[#This Row],[Costo Unitario]]*cocina[[#This Row],[Cantidad Ordenada]]</f>
        <v>12</v>
      </c>
      <c r="K672">
        <f>cocina[[#This Row],[Precio Unitario]]*cocina[[#This Row],[Cantidad Ordenada]]</f>
        <v>30</v>
      </c>
      <c r="L672" s="5">
        <f>(SUMIF(A:A,cocina[[#This Row],[Número de Orden]],J:J))/SUMIF(A:A,cocina[[#This Row],[Número de Orden]],K:K)</f>
        <v>0.4049586776859504</v>
      </c>
      <c r="M672" s="1">
        <f>cocina[[#This Row],[Ganancia bruta]]-cocina[[#This Row],[Ganancia neta]]</f>
        <v>18</v>
      </c>
    </row>
    <row r="673" spans="1:13" x14ac:dyDescent="0.25">
      <c r="A673">
        <v>263</v>
      </c>
      <c r="B673">
        <v>5</v>
      </c>
      <c r="C673" s="1" t="s">
        <v>168</v>
      </c>
      <c r="D673" s="1" t="s">
        <v>612</v>
      </c>
      <c r="E673">
        <v>14</v>
      </c>
      <c r="F673">
        <v>24</v>
      </c>
      <c r="G673">
        <v>1</v>
      </c>
      <c r="H673">
        <v>40</v>
      </c>
      <c r="I673" s="1" t="s">
        <v>609</v>
      </c>
      <c r="J673">
        <f>cocina[[#This Row],[Precio Unitario]]*cocina[[#This Row],[Cantidad Ordenada]]-cocina[[#This Row],[Costo Unitario]]*cocina[[#This Row],[Cantidad Ordenada]]</f>
        <v>10</v>
      </c>
      <c r="K673">
        <f>cocina[[#This Row],[Precio Unitario]]*cocina[[#This Row],[Cantidad Ordenada]]</f>
        <v>24</v>
      </c>
      <c r="L673" s="5">
        <f>(SUMIF(A:A,cocina[[#This Row],[Número de Orden]],J:J))/SUMIF(A:A,cocina[[#This Row],[Número de Orden]],K:K)</f>
        <v>0.4049586776859504</v>
      </c>
      <c r="M673" s="1">
        <f>cocina[[#This Row],[Ganancia bruta]]-cocina[[#This Row],[Ganancia neta]]</f>
        <v>14</v>
      </c>
    </row>
    <row r="674" spans="1:13" x14ac:dyDescent="0.25">
      <c r="A674">
        <v>264</v>
      </c>
      <c r="B674">
        <v>2</v>
      </c>
      <c r="C674" s="1" t="s">
        <v>36</v>
      </c>
      <c r="D674" s="1" t="s">
        <v>622</v>
      </c>
      <c r="E674">
        <v>21</v>
      </c>
      <c r="F674">
        <v>35</v>
      </c>
      <c r="G674">
        <v>2</v>
      </c>
      <c r="H674">
        <v>39</v>
      </c>
      <c r="I674" s="1" t="s">
        <v>609</v>
      </c>
      <c r="J674">
        <f>cocina[[#This Row],[Precio Unitario]]*cocina[[#This Row],[Cantidad Ordenada]]-cocina[[#This Row],[Costo Unitario]]*cocina[[#This Row],[Cantidad Ordenada]]</f>
        <v>28</v>
      </c>
      <c r="K674">
        <f>cocina[[#This Row],[Precio Unitario]]*cocina[[#This Row],[Cantidad Ordenada]]</f>
        <v>70</v>
      </c>
      <c r="L674" s="5">
        <f>(SUMIF(A:A,cocina[[#This Row],[Número de Orden]],J:J))/SUMIF(A:A,cocina[[#This Row],[Número de Orden]],K:K)</f>
        <v>0.40109890109890112</v>
      </c>
      <c r="M674" s="1">
        <f>cocina[[#This Row],[Ganancia bruta]]-cocina[[#This Row],[Ganancia neta]]</f>
        <v>42</v>
      </c>
    </row>
    <row r="675" spans="1:13" x14ac:dyDescent="0.25">
      <c r="A675">
        <v>264</v>
      </c>
      <c r="B675">
        <v>2</v>
      </c>
      <c r="C675" s="1" t="s">
        <v>257</v>
      </c>
      <c r="D675" s="1" t="s">
        <v>623</v>
      </c>
      <c r="E675">
        <v>19</v>
      </c>
      <c r="F675">
        <v>32</v>
      </c>
      <c r="G675">
        <v>1</v>
      </c>
      <c r="H675">
        <v>27</v>
      </c>
      <c r="I675" s="1" t="s">
        <v>609</v>
      </c>
      <c r="J675">
        <f>cocina[[#This Row],[Precio Unitario]]*cocina[[#This Row],[Cantidad Ordenada]]-cocina[[#This Row],[Costo Unitario]]*cocina[[#This Row],[Cantidad Ordenada]]</f>
        <v>13</v>
      </c>
      <c r="K675">
        <f>cocina[[#This Row],[Precio Unitario]]*cocina[[#This Row],[Cantidad Ordenada]]</f>
        <v>32</v>
      </c>
      <c r="L675" s="5">
        <f>(SUMIF(A:A,cocina[[#This Row],[Número de Orden]],J:J))/SUMIF(A:A,cocina[[#This Row],[Número de Orden]],K:K)</f>
        <v>0.40109890109890112</v>
      </c>
      <c r="M675" s="1">
        <f>cocina[[#This Row],[Ganancia bruta]]-cocina[[#This Row],[Ganancia neta]]</f>
        <v>19</v>
      </c>
    </row>
    <row r="676" spans="1:13" x14ac:dyDescent="0.25">
      <c r="A676">
        <v>264</v>
      </c>
      <c r="B676">
        <v>2</v>
      </c>
      <c r="C676" s="1" t="s">
        <v>78</v>
      </c>
      <c r="D676" s="1" t="s">
        <v>613</v>
      </c>
      <c r="E676">
        <v>18</v>
      </c>
      <c r="F676">
        <v>30</v>
      </c>
      <c r="G676">
        <v>1</v>
      </c>
      <c r="H676">
        <v>37</v>
      </c>
      <c r="I676" s="1" t="s">
        <v>608</v>
      </c>
      <c r="J676">
        <f>cocina[[#This Row],[Precio Unitario]]*cocina[[#This Row],[Cantidad Ordenada]]-cocina[[#This Row],[Costo Unitario]]*cocina[[#This Row],[Cantidad Ordenada]]</f>
        <v>12</v>
      </c>
      <c r="K676">
        <f>cocina[[#This Row],[Precio Unitario]]*cocina[[#This Row],[Cantidad Ordenada]]</f>
        <v>30</v>
      </c>
      <c r="L676" s="5">
        <f>(SUMIF(A:A,cocina[[#This Row],[Número de Orden]],J:J))/SUMIF(A:A,cocina[[#This Row],[Número de Orden]],K:K)</f>
        <v>0.40109890109890112</v>
      </c>
      <c r="M676" s="1">
        <f>cocina[[#This Row],[Ganancia bruta]]-cocina[[#This Row],[Ganancia neta]]</f>
        <v>18</v>
      </c>
    </row>
    <row r="677" spans="1:13" x14ac:dyDescent="0.25">
      <c r="A677">
        <v>264</v>
      </c>
      <c r="B677">
        <v>2</v>
      </c>
      <c r="C677" s="1" t="s">
        <v>132</v>
      </c>
      <c r="D677" s="1" t="s">
        <v>631</v>
      </c>
      <c r="E677">
        <v>15</v>
      </c>
      <c r="F677">
        <v>25</v>
      </c>
      <c r="G677">
        <v>2</v>
      </c>
      <c r="H677">
        <v>14</v>
      </c>
      <c r="I677" s="1" t="s">
        <v>608</v>
      </c>
      <c r="J677">
        <f>cocina[[#This Row],[Precio Unitario]]*cocina[[#This Row],[Cantidad Ordenada]]-cocina[[#This Row],[Costo Unitario]]*cocina[[#This Row],[Cantidad Ordenada]]</f>
        <v>20</v>
      </c>
      <c r="K677">
        <f>cocina[[#This Row],[Precio Unitario]]*cocina[[#This Row],[Cantidad Ordenada]]</f>
        <v>50</v>
      </c>
      <c r="L677" s="5">
        <f>(SUMIF(A:A,cocina[[#This Row],[Número de Orden]],J:J))/SUMIF(A:A,cocina[[#This Row],[Número de Orden]],K:K)</f>
        <v>0.40109890109890112</v>
      </c>
      <c r="M677" s="1">
        <f>cocina[[#This Row],[Ganancia bruta]]-cocina[[#This Row],[Ganancia neta]]</f>
        <v>30</v>
      </c>
    </row>
    <row r="678" spans="1:13" x14ac:dyDescent="0.25">
      <c r="A678">
        <v>265</v>
      </c>
      <c r="B678">
        <v>6</v>
      </c>
      <c r="C678" s="1" t="s">
        <v>210</v>
      </c>
      <c r="D678" s="1" t="s">
        <v>627</v>
      </c>
      <c r="E678">
        <v>14</v>
      </c>
      <c r="F678">
        <v>23</v>
      </c>
      <c r="G678">
        <v>1</v>
      </c>
      <c r="H678">
        <v>12</v>
      </c>
      <c r="I678" s="1" t="s">
        <v>608</v>
      </c>
      <c r="J678">
        <f>cocina[[#This Row],[Precio Unitario]]*cocina[[#This Row],[Cantidad Ordenada]]-cocina[[#This Row],[Costo Unitario]]*cocina[[#This Row],[Cantidad Ordenada]]</f>
        <v>9</v>
      </c>
      <c r="K678">
        <f>cocina[[#This Row],[Precio Unitario]]*cocina[[#This Row],[Cantidad Ordenada]]</f>
        <v>23</v>
      </c>
      <c r="L678" s="5">
        <f>(SUMIF(A:A,cocina[[#This Row],[Número de Orden]],J:J))/SUMIF(A:A,cocina[[#This Row],[Número de Orden]],K:K)</f>
        <v>0.39766081871345027</v>
      </c>
      <c r="M678" s="1">
        <f>cocina[[#This Row],[Ganancia bruta]]-cocina[[#This Row],[Ganancia neta]]</f>
        <v>14</v>
      </c>
    </row>
    <row r="679" spans="1:13" x14ac:dyDescent="0.25">
      <c r="A679">
        <v>265</v>
      </c>
      <c r="B679">
        <v>6</v>
      </c>
      <c r="C679" s="1" t="s">
        <v>126</v>
      </c>
      <c r="D679" s="1" t="s">
        <v>614</v>
      </c>
      <c r="E679">
        <v>19</v>
      </c>
      <c r="F679">
        <v>31</v>
      </c>
      <c r="G679">
        <v>1</v>
      </c>
      <c r="H679">
        <v>17</v>
      </c>
      <c r="I679" s="1" t="s">
        <v>609</v>
      </c>
      <c r="J679">
        <f>cocina[[#This Row],[Precio Unitario]]*cocina[[#This Row],[Cantidad Ordenada]]-cocina[[#This Row],[Costo Unitario]]*cocina[[#This Row],[Cantidad Ordenada]]</f>
        <v>12</v>
      </c>
      <c r="K679">
        <f>cocina[[#This Row],[Precio Unitario]]*cocina[[#This Row],[Cantidad Ordenada]]</f>
        <v>31</v>
      </c>
      <c r="L679" s="5">
        <f>(SUMIF(A:A,cocina[[#This Row],[Número de Orden]],J:J))/SUMIF(A:A,cocina[[#This Row],[Número de Orden]],K:K)</f>
        <v>0.39766081871345027</v>
      </c>
      <c r="M679" s="1">
        <f>cocina[[#This Row],[Ganancia bruta]]-cocina[[#This Row],[Ganancia neta]]</f>
        <v>19</v>
      </c>
    </row>
    <row r="680" spans="1:13" x14ac:dyDescent="0.25">
      <c r="A680">
        <v>265</v>
      </c>
      <c r="B680">
        <v>6</v>
      </c>
      <c r="C680" s="1" t="s">
        <v>116</v>
      </c>
      <c r="D680" s="1" t="s">
        <v>615</v>
      </c>
      <c r="E680">
        <v>16</v>
      </c>
      <c r="F680">
        <v>27</v>
      </c>
      <c r="G680">
        <v>1</v>
      </c>
      <c r="H680">
        <v>56</v>
      </c>
      <c r="I680" s="1" t="s">
        <v>608</v>
      </c>
      <c r="J680">
        <f>cocina[[#This Row],[Precio Unitario]]*cocina[[#This Row],[Cantidad Ordenada]]-cocina[[#This Row],[Costo Unitario]]*cocina[[#This Row],[Cantidad Ordenada]]</f>
        <v>11</v>
      </c>
      <c r="K680">
        <f>cocina[[#This Row],[Precio Unitario]]*cocina[[#This Row],[Cantidad Ordenada]]</f>
        <v>27</v>
      </c>
      <c r="L680" s="5">
        <f>(SUMIF(A:A,cocina[[#This Row],[Número de Orden]],J:J))/SUMIF(A:A,cocina[[#This Row],[Número de Orden]],K:K)</f>
        <v>0.39766081871345027</v>
      </c>
      <c r="M680" s="1">
        <f>cocina[[#This Row],[Ganancia bruta]]-cocina[[#This Row],[Ganancia neta]]</f>
        <v>16</v>
      </c>
    </row>
    <row r="681" spans="1:13" x14ac:dyDescent="0.25">
      <c r="A681">
        <v>265</v>
      </c>
      <c r="B681">
        <v>6</v>
      </c>
      <c r="C681" s="1" t="s">
        <v>78</v>
      </c>
      <c r="D681" s="1" t="s">
        <v>613</v>
      </c>
      <c r="E681">
        <v>18</v>
      </c>
      <c r="F681">
        <v>30</v>
      </c>
      <c r="G681">
        <v>3</v>
      </c>
      <c r="H681">
        <v>50</v>
      </c>
      <c r="I681" s="1" t="s">
        <v>609</v>
      </c>
      <c r="J681">
        <f>cocina[[#This Row],[Precio Unitario]]*cocina[[#This Row],[Cantidad Ordenada]]-cocina[[#This Row],[Costo Unitario]]*cocina[[#This Row],[Cantidad Ordenada]]</f>
        <v>36</v>
      </c>
      <c r="K681">
        <f>cocina[[#This Row],[Precio Unitario]]*cocina[[#This Row],[Cantidad Ordenada]]</f>
        <v>90</v>
      </c>
      <c r="L681" s="5">
        <f>(SUMIF(A:A,cocina[[#This Row],[Número de Orden]],J:J))/SUMIF(A:A,cocina[[#This Row],[Número de Orden]],K:K)</f>
        <v>0.39766081871345027</v>
      </c>
      <c r="M681" s="1">
        <f>cocina[[#This Row],[Ganancia bruta]]-cocina[[#This Row],[Ganancia neta]]</f>
        <v>54</v>
      </c>
    </row>
    <row r="682" spans="1:13" x14ac:dyDescent="0.25">
      <c r="A682">
        <v>266</v>
      </c>
      <c r="B682">
        <v>4</v>
      </c>
      <c r="C682" s="1" t="s">
        <v>168</v>
      </c>
      <c r="D682" s="1" t="s">
        <v>612</v>
      </c>
      <c r="E682">
        <v>14</v>
      </c>
      <c r="F682">
        <v>24</v>
      </c>
      <c r="G682">
        <v>1</v>
      </c>
      <c r="H682">
        <v>53</v>
      </c>
      <c r="I682" s="1" t="s">
        <v>608</v>
      </c>
      <c r="J682">
        <f>cocina[[#This Row],[Precio Unitario]]*cocina[[#This Row],[Cantidad Ordenada]]-cocina[[#This Row],[Costo Unitario]]*cocina[[#This Row],[Cantidad Ordenada]]</f>
        <v>10</v>
      </c>
      <c r="K682">
        <f>cocina[[#This Row],[Precio Unitario]]*cocina[[#This Row],[Cantidad Ordenada]]</f>
        <v>24</v>
      </c>
      <c r="L682" s="5">
        <f>(SUMIF(A:A,cocina[[#This Row],[Número de Orden]],J:J))/SUMIF(A:A,cocina[[#This Row],[Número de Orden]],K:K)</f>
        <v>0.40404040404040403</v>
      </c>
      <c r="M682" s="1">
        <f>cocina[[#This Row],[Ganancia bruta]]-cocina[[#This Row],[Ganancia neta]]</f>
        <v>14</v>
      </c>
    </row>
    <row r="683" spans="1:13" x14ac:dyDescent="0.25">
      <c r="A683">
        <v>266</v>
      </c>
      <c r="B683">
        <v>4</v>
      </c>
      <c r="C683" s="1" t="s">
        <v>132</v>
      </c>
      <c r="D683" s="1" t="s">
        <v>631</v>
      </c>
      <c r="E683">
        <v>15</v>
      </c>
      <c r="F683">
        <v>25</v>
      </c>
      <c r="G683">
        <v>3</v>
      </c>
      <c r="H683">
        <v>53</v>
      </c>
      <c r="I683" s="1" t="s">
        <v>608</v>
      </c>
      <c r="J683">
        <f>cocina[[#This Row],[Precio Unitario]]*cocina[[#This Row],[Cantidad Ordenada]]-cocina[[#This Row],[Costo Unitario]]*cocina[[#This Row],[Cantidad Ordenada]]</f>
        <v>30</v>
      </c>
      <c r="K683">
        <f>cocina[[#This Row],[Precio Unitario]]*cocina[[#This Row],[Cantidad Ordenada]]</f>
        <v>75</v>
      </c>
      <c r="L683" s="5">
        <f>(SUMIF(A:A,cocina[[#This Row],[Número de Orden]],J:J))/SUMIF(A:A,cocina[[#This Row],[Número de Orden]],K:K)</f>
        <v>0.40404040404040403</v>
      </c>
      <c r="M683" s="1">
        <f>cocina[[#This Row],[Ganancia bruta]]-cocina[[#This Row],[Ganancia neta]]</f>
        <v>45</v>
      </c>
    </row>
    <row r="684" spans="1:13" x14ac:dyDescent="0.25">
      <c r="A684">
        <v>267</v>
      </c>
      <c r="B684">
        <v>7</v>
      </c>
      <c r="C684" s="1" t="s">
        <v>257</v>
      </c>
      <c r="D684" s="1" t="s">
        <v>623</v>
      </c>
      <c r="E684">
        <v>19</v>
      </c>
      <c r="F684">
        <v>32</v>
      </c>
      <c r="G684">
        <v>1</v>
      </c>
      <c r="H684">
        <v>45</v>
      </c>
      <c r="I684" s="1" t="s">
        <v>609</v>
      </c>
      <c r="J684">
        <f>cocina[[#This Row],[Precio Unitario]]*cocina[[#This Row],[Cantidad Ordenada]]-cocina[[#This Row],[Costo Unitario]]*cocina[[#This Row],[Cantidad Ordenada]]</f>
        <v>13</v>
      </c>
      <c r="K684">
        <f>cocina[[#This Row],[Precio Unitario]]*cocina[[#This Row],[Cantidad Ordenada]]</f>
        <v>32</v>
      </c>
      <c r="L684" s="5">
        <f>(SUMIF(A:A,cocina[[#This Row],[Número de Orden]],J:J))/SUMIF(A:A,cocina[[#This Row],[Número de Orden]],K:K)</f>
        <v>0.4152542372881356</v>
      </c>
      <c r="M684" s="1">
        <f>cocina[[#This Row],[Ganancia bruta]]-cocina[[#This Row],[Ganancia neta]]</f>
        <v>19</v>
      </c>
    </row>
    <row r="685" spans="1:13" x14ac:dyDescent="0.25">
      <c r="A685">
        <v>267</v>
      </c>
      <c r="B685">
        <v>7</v>
      </c>
      <c r="C685" s="1" t="s">
        <v>52</v>
      </c>
      <c r="D685" s="1" t="s">
        <v>620</v>
      </c>
      <c r="E685">
        <v>16</v>
      </c>
      <c r="F685">
        <v>28</v>
      </c>
      <c r="G685">
        <v>2</v>
      </c>
      <c r="H685">
        <v>23</v>
      </c>
      <c r="I685" s="1" t="s">
        <v>608</v>
      </c>
      <c r="J685">
        <f>cocina[[#This Row],[Precio Unitario]]*cocina[[#This Row],[Cantidad Ordenada]]-cocina[[#This Row],[Costo Unitario]]*cocina[[#This Row],[Cantidad Ordenada]]</f>
        <v>24</v>
      </c>
      <c r="K685">
        <f>cocina[[#This Row],[Precio Unitario]]*cocina[[#This Row],[Cantidad Ordenada]]</f>
        <v>56</v>
      </c>
      <c r="L685" s="5">
        <f>(SUMIF(A:A,cocina[[#This Row],[Número de Orden]],J:J))/SUMIF(A:A,cocina[[#This Row],[Número de Orden]],K:K)</f>
        <v>0.4152542372881356</v>
      </c>
      <c r="M685" s="1">
        <f>cocina[[#This Row],[Ganancia bruta]]-cocina[[#This Row],[Ganancia neta]]</f>
        <v>32</v>
      </c>
    </row>
    <row r="686" spans="1:13" x14ac:dyDescent="0.25">
      <c r="A686">
        <v>267</v>
      </c>
      <c r="B686">
        <v>7</v>
      </c>
      <c r="C686" s="1" t="s">
        <v>78</v>
      </c>
      <c r="D686" s="1" t="s">
        <v>613</v>
      </c>
      <c r="E686">
        <v>18</v>
      </c>
      <c r="F686">
        <v>30</v>
      </c>
      <c r="G686">
        <v>1</v>
      </c>
      <c r="H686">
        <v>28</v>
      </c>
      <c r="I686" s="1" t="s">
        <v>609</v>
      </c>
      <c r="J686">
        <f>cocina[[#This Row],[Precio Unitario]]*cocina[[#This Row],[Cantidad Ordenada]]-cocina[[#This Row],[Costo Unitario]]*cocina[[#This Row],[Cantidad Ordenada]]</f>
        <v>12</v>
      </c>
      <c r="K686">
        <f>cocina[[#This Row],[Precio Unitario]]*cocina[[#This Row],[Cantidad Ordenada]]</f>
        <v>30</v>
      </c>
      <c r="L686" s="5">
        <f>(SUMIF(A:A,cocina[[#This Row],[Número de Orden]],J:J))/SUMIF(A:A,cocina[[#This Row],[Número de Orden]],K:K)</f>
        <v>0.4152542372881356</v>
      </c>
      <c r="M686" s="1">
        <f>cocina[[#This Row],[Ganancia bruta]]-cocina[[#This Row],[Ganancia neta]]</f>
        <v>18</v>
      </c>
    </row>
    <row r="687" spans="1:13" x14ac:dyDescent="0.25">
      <c r="A687">
        <v>268</v>
      </c>
      <c r="B687">
        <v>14</v>
      </c>
      <c r="C687" s="1" t="s">
        <v>168</v>
      </c>
      <c r="D687" s="1" t="s">
        <v>612</v>
      </c>
      <c r="E687">
        <v>14</v>
      </c>
      <c r="F687">
        <v>24</v>
      </c>
      <c r="G687">
        <v>1</v>
      </c>
      <c r="H687">
        <v>39</v>
      </c>
      <c r="I687" s="1" t="s">
        <v>609</v>
      </c>
      <c r="J687">
        <f>cocina[[#This Row],[Precio Unitario]]*cocina[[#This Row],[Cantidad Ordenada]]-cocina[[#This Row],[Costo Unitario]]*cocina[[#This Row],[Cantidad Ordenada]]</f>
        <v>10</v>
      </c>
      <c r="K687">
        <f>cocina[[#This Row],[Precio Unitario]]*cocina[[#This Row],[Cantidad Ordenada]]</f>
        <v>24</v>
      </c>
      <c r="L687" s="5">
        <f>(SUMIF(A:A,cocina[[#This Row],[Número de Orden]],J:J))/SUMIF(A:A,cocina[[#This Row],[Número de Orden]],K:K)</f>
        <v>0.41176470588235292</v>
      </c>
      <c r="M687" s="1">
        <f>cocina[[#This Row],[Ganancia bruta]]-cocina[[#This Row],[Ganancia neta]]</f>
        <v>14</v>
      </c>
    </row>
    <row r="688" spans="1:13" x14ac:dyDescent="0.25">
      <c r="A688">
        <v>268</v>
      </c>
      <c r="B688">
        <v>14</v>
      </c>
      <c r="C688" s="1" t="s">
        <v>213</v>
      </c>
      <c r="D688" s="1" t="s">
        <v>624</v>
      </c>
      <c r="E688">
        <v>13</v>
      </c>
      <c r="F688">
        <v>22</v>
      </c>
      <c r="G688">
        <v>2</v>
      </c>
      <c r="H688">
        <v>44</v>
      </c>
      <c r="I688" s="1" t="s">
        <v>609</v>
      </c>
      <c r="J688">
        <f>cocina[[#This Row],[Precio Unitario]]*cocina[[#This Row],[Cantidad Ordenada]]-cocina[[#This Row],[Costo Unitario]]*cocina[[#This Row],[Cantidad Ordenada]]</f>
        <v>18</v>
      </c>
      <c r="K688">
        <f>cocina[[#This Row],[Precio Unitario]]*cocina[[#This Row],[Cantidad Ordenada]]</f>
        <v>44</v>
      </c>
      <c r="L688" s="5">
        <f>(SUMIF(A:A,cocina[[#This Row],[Número de Orden]],J:J))/SUMIF(A:A,cocina[[#This Row],[Número de Orden]],K:K)</f>
        <v>0.41176470588235292</v>
      </c>
      <c r="M688" s="1">
        <f>cocina[[#This Row],[Ganancia bruta]]-cocina[[#This Row],[Ganancia neta]]</f>
        <v>26</v>
      </c>
    </row>
    <row r="689" spans="1:13" x14ac:dyDescent="0.25">
      <c r="A689">
        <v>269</v>
      </c>
      <c r="B689">
        <v>11</v>
      </c>
      <c r="C689" s="1" t="s">
        <v>83</v>
      </c>
      <c r="D689" s="1" t="s">
        <v>617</v>
      </c>
      <c r="E689">
        <v>22</v>
      </c>
      <c r="F689">
        <v>36</v>
      </c>
      <c r="G689">
        <v>3</v>
      </c>
      <c r="H689">
        <v>13</v>
      </c>
      <c r="I689" s="1" t="s">
        <v>608</v>
      </c>
      <c r="J689">
        <f>cocina[[#This Row],[Precio Unitario]]*cocina[[#This Row],[Cantidad Ordenada]]-cocina[[#This Row],[Costo Unitario]]*cocina[[#This Row],[Cantidad Ordenada]]</f>
        <v>42</v>
      </c>
      <c r="K689">
        <f>cocina[[#This Row],[Precio Unitario]]*cocina[[#This Row],[Cantidad Ordenada]]</f>
        <v>108</v>
      </c>
      <c r="L689" s="5">
        <f>(SUMIF(A:A,cocina[[#This Row],[Número de Orden]],J:J))/SUMIF(A:A,cocina[[#This Row],[Número de Orden]],K:K)</f>
        <v>0.39600000000000002</v>
      </c>
      <c r="M689" s="1">
        <f>cocina[[#This Row],[Ganancia bruta]]-cocina[[#This Row],[Ganancia neta]]</f>
        <v>66</v>
      </c>
    </row>
    <row r="690" spans="1:13" x14ac:dyDescent="0.25">
      <c r="A690">
        <v>269</v>
      </c>
      <c r="B690">
        <v>11</v>
      </c>
      <c r="C690" s="1" t="s">
        <v>58</v>
      </c>
      <c r="D690" s="1" t="s">
        <v>616</v>
      </c>
      <c r="E690">
        <v>25</v>
      </c>
      <c r="F690">
        <v>40</v>
      </c>
      <c r="G690">
        <v>1</v>
      </c>
      <c r="H690">
        <v>58</v>
      </c>
      <c r="I690" s="1" t="s">
        <v>609</v>
      </c>
      <c r="J690">
        <f>cocina[[#This Row],[Precio Unitario]]*cocina[[#This Row],[Cantidad Ordenada]]-cocina[[#This Row],[Costo Unitario]]*cocina[[#This Row],[Cantidad Ordenada]]</f>
        <v>15</v>
      </c>
      <c r="K690">
        <f>cocina[[#This Row],[Precio Unitario]]*cocina[[#This Row],[Cantidad Ordenada]]</f>
        <v>40</v>
      </c>
      <c r="L690" s="5">
        <f>(SUMIF(A:A,cocina[[#This Row],[Número de Orden]],J:J))/SUMIF(A:A,cocina[[#This Row],[Número de Orden]],K:K)</f>
        <v>0.39600000000000002</v>
      </c>
      <c r="M690" s="1">
        <f>cocina[[#This Row],[Ganancia bruta]]-cocina[[#This Row],[Ganancia neta]]</f>
        <v>25</v>
      </c>
    </row>
    <row r="691" spans="1:13" x14ac:dyDescent="0.25">
      <c r="A691">
        <v>269</v>
      </c>
      <c r="B691">
        <v>11</v>
      </c>
      <c r="C691" s="1" t="s">
        <v>65</v>
      </c>
      <c r="D691" s="1" t="s">
        <v>625</v>
      </c>
      <c r="E691">
        <v>20</v>
      </c>
      <c r="F691">
        <v>34</v>
      </c>
      <c r="G691">
        <v>3</v>
      </c>
      <c r="H691">
        <v>30</v>
      </c>
      <c r="I691" s="1" t="s">
        <v>609</v>
      </c>
      <c r="J691">
        <f>cocina[[#This Row],[Precio Unitario]]*cocina[[#This Row],[Cantidad Ordenada]]-cocina[[#This Row],[Costo Unitario]]*cocina[[#This Row],[Cantidad Ordenada]]</f>
        <v>42</v>
      </c>
      <c r="K691">
        <f>cocina[[#This Row],[Precio Unitario]]*cocina[[#This Row],[Cantidad Ordenada]]</f>
        <v>102</v>
      </c>
      <c r="L691" s="5">
        <f>(SUMIF(A:A,cocina[[#This Row],[Número de Orden]],J:J))/SUMIF(A:A,cocina[[#This Row],[Número de Orden]],K:K)</f>
        <v>0.39600000000000002</v>
      </c>
      <c r="M691" s="1">
        <f>cocina[[#This Row],[Ganancia bruta]]-cocina[[#This Row],[Ganancia neta]]</f>
        <v>60</v>
      </c>
    </row>
    <row r="692" spans="1:13" x14ac:dyDescent="0.25">
      <c r="A692">
        <v>270</v>
      </c>
      <c r="B692">
        <v>10</v>
      </c>
      <c r="C692" s="1" t="s">
        <v>65</v>
      </c>
      <c r="D692" s="1" t="s">
        <v>625</v>
      </c>
      <c r="E692">
        <v>20</v>
      </c>
      <c r="F692">
        <v>34</v>
      </c>
      <c r="G692">
        <v>3</v>
      </c>
      <c r="H692">
        <v>26</v>
      </c>
      <c r="I692" s="1" t="s">
        <v>608</v>
      </c>
      <c r="J692">
        <f>cocina[[#This Row],[Precio Unitario]]*cocina[[#This Row],[Cantidad Ordenada]]-cocina[[#This Row],[Costo Unitario]]*cocina[[#This Row],[Cantidad Ordenada]]</f>
        <v>42</v>
      </c>
      <c r="K692">
        <f>cocina[[#This Row],[Precio Unitario]]*cocina[[#This Row],[Cantidad Ordenada]]</f>
        <v>102</v>
      </c>
      <c r="L692" s="5">
        <f>(SUMIF(A:A,cocina[[#This Row],[Número de Orden]],J:J))/SUMIF(A:A,cocina[[#This Row],[Número de Orden]],K:K)</f>
        <v>0.41176470588235292</v>
      </c>
      <c r="M692" s="1">
        <f>cocina[[#This Row],[Ganancia bruta]]-cocina[[#This Row],[Ganancia neta]]</f>
        <v>60</v>
      </c>
    </row>
    <row r="693" spans="1:13" x14ac:dyDescent="0.25">
      <c r="A693">
        <v>271</v>
      </c>
      <c r="B693">
        <v>3</v>
      </c>
      <c r="C693" s="1" t="s">
        <v>213</v>
      </c>
      <c r="D693" s="1" t="s">
        <v>624</v>
      </c>
      <c r="E693">
        <v>13</v>
      </c>
      <c r="F693">
        <v>22</v>
      </c>
      <c r="G693">
        <v>2</v>
      </c>
      <c r="H693">
        <v>55</v>
      </c>
      <c r="I693" s="1" t="s">
        <v>609</v>
      </c>
      <c r="J693">
        <f>cocina[[#This Row],[Precio Unitario]]*cocina[[#This Row],[Cantidad Ordenada]]-cocina[[#This Row],[Costo Unitario]]*cocina[[#This Row],[Cantidad Ordenada]]</f>
        <v>18</v>
      </c>
      <c r="K693">
        <f>cocina[[#This Row],[Precio Unitario]]*cocina[[#This Row],[Cantidad Ordenada]]</f>
        <v>44</v>
      </c>
      <c r="L693" s="5">
        <f>(SUMIF(A:A,cocina[[#This Row],[Número de Orden]],J:J))/SUMIF(A:A,cocina[[#This Row],[Número de Orden]],K:K)</f>
        <v>0.40909090909090912</v>
      </c>
      <c r="M693" s="1">
        <f>cocina[[#This Row],[Ganancia bruta]]-cocina[[#This Row],[Ganancia neta]]</f>
        <v>26</v>
      </c>
    </row>
    <row r="694" spans="1:13" x14ac:dyDescent="0.25">
      <c r="A694">
        <v>272</v>
      </c>
      <c r="B694">
        <v>7</v>
      </c>
      <c r="C694" s="1" t="s">
        <v>168</v>
      </c>
      <c r="D694" s="1" t="s">
        <v>612</v>
      </c>
      <c r="E694">
        <v>14</v>
      </c>
      <c r="F694">
        <v>24</v>
      </c>
      <c r="G694">
        <v>2</v>
      </c>
      <c r="H694">
        <v>36</v>
      </c>
      <c r="I694" s="1" t="s">
        <v>608</v>
      </c>
      <c r="J694">
        <f>cocina[[#This Row],[Precio Unitario]]*cocina[[#This Row],[Cantidad Ordenada]]-cocina[[#This Row],[Costo Unitario]]*cocina[[#This Row],[Cantidad Ordenada]]</f>
        <v>20</v>
      </c>
      <c r="K694">
        <f>cocina[[#This Row],[Precio Unitario]]*cocina[[#This Row],[Cantidad Ordenada]]</f>
        <v>48</v>
      </c>
      <c r="L694" s="5">
        <f>(SUMIF(A:A,cocina[[#This Row],[Número de Orden]],J:J))/SUMIF(A:A,cocina[[#This Row],[Número de Orden]],K:K)</f>
        <v>0.40963855421686746</v>
      </c>
      <c r="M694" s="1">
        <f>cocina[[#This Row],[Ganancia bruta]]-cocina[[#This Row],[Ganancia neta]]</f>
        <v>28</v>
      </c>
    </row>
    <row r="695" spans="1:13" x14ac:dyDescent="0.25">
      <c r="A695">
        <v>272</v>
      </c>
      <c r="B695">
        <v>7</v>
      </c>
      <c r="C695" s="1" t="s">
        <v>36</v>
      </c>
      <c r="D695" s="1" t="s">
        <v>622</v>
      </c>
      <c r="E695">
        <v>21</v>
      </c>
      <c r="F695">
        <v>35</v>
      </c>
      <c r="G695">
        <v>1</v>
      </c>
      <c r="H695">
        <v>47</v>
      </c>
      <c r="I695" s="1" t="s">
        <v>609</v>
      </c>
      <c r="J695">
        <f>cocina[[#This Row],[Precio Unitario]]*cocina[[#This Row],[Cantidad Ordenada]]-cocina[[#This Row],[Costo Unitario]]*cocina[[#This Row],[Cantidad Ordenada]]</f>
        <v>14</v>
      </c>
      <c r="K695">
        <f>cocina[[#This Row],[Precio Unitario]]*cocina[[#This Row],[Cantidad Ordenada]]</f>
        <v>35</v>
      </c>
      <c r="L695" s="5">
        <f>(SUMIF(A:A,cocina[[#This Row],[Número de Orden]],J:J))/SUMIF(A:A,cocina[[#This Row],[Número de Orden]],K:K)</f>
        <v>0.40963855421686746</v>
      </c>
      <c r="M695" s="1">
        <f>cocina[[#This Row],[Ganancia bruta]]-cocina[[#This Row],[Ganancia neta]]</f>
        <v>21</v>
      </c>
    </row>
    <row r="696" spans="1:13" x14ac:dyDescent="0.25">
      <c r="A696">
        <v>273</v>
      </c>
      <c r="B696">
        <v>20</v>
      </c>
      <c r="C696" s="1" t="s">
        <v>257</v>
      </c>
      <c r="D696" s="1" t="s">
        <v>623</v>
      </c>
      <c r="E696">
        <v>19</v>
      </c>
      <c r="F696">
        <v>32</v>
      </c>
      <c r="G696">
        <v>1</v>
      </c>
      <c r="H696">
        <v>22</v>
      </c>
      <c r="I696" s="1" t="s">
        <v>609</v>
      </c>
      <c r="J696">
        <f>cocina[[#This Row],[Precio Unitario]]*cocina[[#This Row],[Cantidad Ordenada]]-cocina[[#This Row],[Costo Unitario]]*cocina[[#This Row],[Cantidad Ordenada]]</f>
        <v>13</v>
      </c>
      <c r="K696">
        <f>cocina[[#This Row],[Precio Unitario]]*cocina[[#This Row],[Cantidad Ordenada]]</f>
        <v>32</v>
      </c>
      <c r="L696" s="5">
        <f>(SUMIF(A:A,cocina[[#This Row],[Número de Orden]],J:J))/SUMIF(A:A,cocina[[#This Row],[Número de Orden]],K:K)</f>
        <v>0.4065040650406504</v>
      </c>
      <c r="M696" s="1">
        <f>cocina[[#This Row],[Ganancia bruta]]-cocina[[#This Row],[Ganancia neta]]</f>
        <v>19</v>
      </c>
    </row>
    <row r="697" spans="1:13" x14ac:dyDescent="0.25">
      <c r="A697">
        <v>273</v>
      </c>
      <c r="B697">
        <v>20</v>
      </c>
      <c r="C697" s="1" t="s">
        <v>213</v>
      </c>
      <c r="D697" s="1" t="s">
        <v>624</v>
      </c>
      <c r="E697">
        <v>13</v>
      </c>
      <c r="F697">
        <v>22</v>
      </c>
      <c r="G697">
        <v>3</v>
      </c>
      <c r="H697">
        <v>40</v>
      </c>
      <c r="I697" s="1" t="s">
        <v>608</v>
      </c>
      <c r="J697">
        <f>cocina[[#This Row],[Precio Unitario]]*cocina[[#This Row],[Cantidad Ordenada]]-cocina[[#This Row],[Costo Unitario]]*cocina[[#This Row],[Cantidad Ordenada]]</f>
        <v>27</v>
      </c>
      <c r="K697">
        <f>cocina[[#This Row],[Precio Unitario]]*cocina[[#This Row],[Cantidad Ordenada]]</f>
        <v>66</v>
      </c>
      <c r="L697" s="5">
        <f>(SUMIF(A:A,cocina[[#This Row],[Número de Orden]],J:J))/SUMIF(A:A,cocina[[#This Row],[Número de Orden]],K:K)</f>
        <v>0.4065040650406504</v>
      </c>
      <c r="M697" s="1">
        <f>cocina[[#This Row],[Ganancia bruta]]-cocina[[#This Row],[Ganancia neta]]</f>
        <v>39</v>
      </c>
    </row>
    <row r="698" spans="1:13" x14ac:dyDescent="0.25">
      <c r="A698">
        <v>273</v>
      </c>
      <c r="B698">
        <v>20</v>
      </c>
      <c r="C698" s="1" t="s">
        <v>132</v>
      </c>
      <c r="D698" s="1" t="s">
        <v>631</v>
      </c>
      <c r="E698">
        <v>15</v>
      </c>
      <c r="F698">
        <v>25</v>
      </c>
      <c r="G698">
        <v>1</v>
      </c>
      <c r="H698">
        <v>5</v>
      </c>
      <c r="I698" s="1" t="s">
        <v>609</v>
      </c>
      <c r="J698">
        <f>cocina[[#This Row],[Precio Unitario]]*cocina[[#This Row],[Cantidad Ordenada]]-cocina[[#This Row],[Costo Unitario]]*cocina[[#This Row],[Cantidad Ordenada]]</f>
        <v>10</v>
      </c>
      <c r="K698">
        <f>cocina[[#This Row],[Precio Unitario]]*cocina[[#This Row],[Cantidad Ordenada]]</f>
        <v>25</v>
      </c>
      <c r="L698" s="5">
        <f>(SUMIF(A:A,cocina[[#This Row],[Número de Orden]],J:J))/SUMIF(A:A,cocina[[#This Row],[Número de Orden]],K:K)</f>
        <v>0.4065040650406504</v>
      </c>
      <c r="M698" s="1">
        <f>cocina[[#This Row],[Ganancia bruta]]-cocina[[#This Row],[Ganancia neta]]</f>
        <v>15</v>
      </c>
    </row>
    <row r="699" spans="1:13" x14ac:dyDescent="0.25">
      <c r="A699">
        <v>274</v>
      </c>
      <c r="B699">
        <v>7</v>
      </c>
      <c r="C699" s="1" t="s">
        <v>165</v>
      </c>
      <c r="D699" s="1" t="s">
        <v>630</v>
      </c>
      <c r="E699">
        <v>15</v>
      </c>
      <c r="F699">
        <v>26</v>
      </c>
      <c r="G699">
        <v>3</v>
      </c>
      <c r="H699">
        <v>33</v>
      </c>
      <c r="I699" s="1" t="s">
        <v>608</v>
      </c>
      <c r="J699">
        <f>cocina[[#This Row],[Precio Unitario]]*cocina[[#This Row],[Cantidad Ordenada]]-cocina[[#This Row],[Costo Unitario]]*cocina[[#This Row],[Cantidad Ordenada]]</f>
        <v>33</v>
      </c>
      <c r="K699">
        <f>cocina[[#This Row],[Precio Unitario]]*cocina[[#This Row],[Cantidad Ordenada]]</f>
        <v>78</v>
      </c>
      <c r="L699" s="5">
        <f>(SUMIF(A:A,cocina[[#This Row],[Número de Orden]],J:J))/SUMIF(A:A,cocina[[#This Row],[Número de Orden]],K:K)</f>
        <v>0.42241379310344829</v>
      </c>
      <c r="M699" s="1">
        <f>cocina[[#This Row],[Ganancia bruta]]-cocina[[#This Row],[Ganancia neta]]</f>
        <v>45</v>
      </c>
    </row>
    <row r="700" spans="1:13" x14ac:dyDescent="0.25">
      <c r="A700">
        <v>274</v>
      </c>
      <c r="B700">
        <v>7</v>
      </c>
      <c r="C700" s="1" t="s">
        <v>122</v>
      </c>
      <c r="D700" s="1" t="s">
        <v>621</v>
      </c>
      <c r="E700">
        <v>11</v>
      </c>
      <c r="F700">
        <v>19</v>
      </c>
      <c r="G700">
        <v>2</v>
      </c>
      <c r="H700">
        <v>42</v>
      </c>
      <c r="I700" s="1" t="s">
        <v>609</v>
      </c>
      <c r="J700">
        <f>cocina[[#This Row],[Precio Unitario]]*cocina[[#This Row],[Cantidad Ordenada]]-cocina[[#This Row],[Costo Unitario]]*cocina[[#This Row],[Cantidad Ordenada]]</f>
        <v>16</v>
      </c>
      <c r="K700">
        <f>cocina[[#This Row],[Precio Unitario]]*cocina[[#This Row],[Cantidad Ordenada]]</f>
        <v>38</v>
      </c>
      <c r="L700" s="5">
        <f>(SUMIF(A:A,cocina[[#This Row],[Número de Orden]],J:J))/SUMIF(A:A,cocina[[#This Row],[Número de Orden]],K:K)</f>
        <v>0.42241379310344829</v>
      </c>
      <c r="M700" s="1">
        <f>cocina[[#This Row],[Ganancia bruta]]-cocina[[#This Row],[Ganancia neta]]</f>
        <v>22</v>
      </c>
    </row>
    <row r="701" spans="1:13" x14ac:dyDescent="0.25">
      <c r="A701">
        <v>275</v>
      </c>
      <c r="B701">
        <v>5</v>
      </c>
      <c r="C701" s="1" t="s">
        <v>271</v>
      </c>
      <c r="D701" s="1" t="s">
        <v>619</v>
      </c>
      <c r="E701">
        <v>20</v>
      </c>
      <c r="F701">
        <v>33</v>
      </c>
      <c r="G701">
        <v>1</v>
      </c>
      <c r="H701">
        <v>32</v>
      </c>
      <c r="I701" s="1" t="s">
        <v>609</v>
      </c>
      <c r="J701">
        <f>cocina[[#This Row],[Precio Unitario]]*cocina[[#This Row],[Cantidad Ordenada]]-cocina[[#This Row],[Costo Unitario]]*cocina[[#This Row],[Cantidad Ordenada]]</f>
        <v>13</v>
      </c>
      <c r="K701">
        <f>cocina[[#This Row],[Precio Unitario]]*cocina[[#This Row],[Cantidad Ordenada]]</f>
        <v>33</v>
      </c>
      <c r="L701" s="5">
        <f>(SUMIF(A:A,cocina[[#This Row],[Número de Orden]],J:J))/SUMIF(A:A,cocina[[#This Row],[Número de Orden]],K:K)</f>
        <v>0.39669421487603307</v>
      </c>
      <c r="M701" s="1">
        <f>cocina[[#This Row],[Ganancia bruta]]-cocina[[#This Row],[Ganancia neta]]</f>
        <v>20</v>
      </c>
    </row>
    <row r="702" spans="1:13" x14ac:dyDescent="0.25">
      <c r="A702">
        <v>275</v>
      </c>
      <c r="B702">
        <v>5</v>
      </c>
      <c r="C702" s="1" t="s">
        <v>126</v>
      </c>
      <c r="D702" s="1" t="s">
        <v>614</v>
      </c>
      <c r="E702">
        <v>19</v>
      </c>
      <c r="F702">
        <v>31</v>
      </c>
      <c r="G702">
        <v>2</v>
      </c>
      <c r="H702">
        <v>32</v>
      </c>
      <c r="I702" s="1" t="s">
        <v>608</v>
      </c>
      <c r="J702">
        <f>cocina[[#This Row],[Precio Unitario]]*cocina[[#This Row],[Cantidad Ordenada]]-cocina[[#This Row],[Costo Unitario]]*cocina[[#This Row],[Cantidad Ordenada]]</f>
        <v>24</v>
      </c>
      <c r="K702">
        <f>cocina[[#This Row],[Precio Unitario]]*cocina[[#This Row],[Cantidad Ordenada]]</f>
        <v>62</v>
      </c>
      <c r="L702" s="5">
        <f>(SUMIF(A:A,cocina[[#This Row],[Número de Orden]],J:J))/SUMIF(A:A,cocina[[#This Row],[Número de Orden]],K:K)</f>
        <v>0.39669421487603307</v>
      </c>
      <c r="M702" s="1">
        <f>cocina[[#This Row],[Ganancia bruta]]-cocina[[#This Row],[Ganancia neta]]</f>
        <v>38</v>
      </c>
    </row>
    <row r="703" spans="1:13" x14ac:dyDescent="0.25">
      <c r="A703">
        <v>275</v>
      </c>
      <c r="B703">
        <v>5</v>
      </c>
      <c r="C703" s="1" t="s">
        <v>165</v>
      </c>
      <c r="D703" s="1" t="s">
        <v>630</v>
      </c>
      <c r="E703">
        <v>15</v>
      </c>
      <c r="F703">
        <v>26</v>
      </c>
      <c r="G703">
        <v>1</v>
      </c>
      <c r="H703">
        <v>58</v>
      </c>
      <c r="I703" s="1" t="s">
        <v>608</v>
      </c>
      <c r="J703">
        <f>cocina[[#This Row],[Precio Unitario]]*cocina[[#This Row],[Cantidad Ordenada]]-cocina[[#This Row],[Costo Unitario]]*cocina[[#This Row],[Cantidad Ordenada]]</f>
        <v>11</v>
      </c>
      <c r="K703">
        <f>cocina[[#This Row],[Precio Unitario]]*cocina[[#This Row],[Cantidad Ordenada]]</f>
        <v>26</v>
      </c>
      <c r="L703" s="5">
        <f>(SUMIF(A:A,cocina[[#This Row],[Número de Orden]],J:J))/SUMIF(A:A,cocina[[#This Row],[Número de Orden]],K:K)</f>
        <v>0.39669421487603307</v>
      </c>
      <c r="M703" s="1">
        <f>cocina[[#This Row],[Ganancia bruta]]-cocina[[#This Row],[Ganancia neta]]</f>
        <v>15</v>
      </c>
    </row>
    <row r="704" spans="1:13" x14ac:dyDescent="0.25">
      <c r="A704">
        <v>276</v>
      </c>
      <c r="B704">
        <v>15</v>
      </c>
      <c r="C704" s="1" t="s">
        <v>213</v>
      </c>
      <c r="D704" s="1" t="s">
        <v>624</v>
      </c>
      <c r="E704">
        <v>13</v>
      </c>
      <c r="F704">
        <v>22</v>
      </c>
      <c r="G704">
        <v>2</v>
      </c>
      <c r="H704">
        <v>49</v>
      </c>
      <c r="I704" s="1" t="s">
        <v>608</v>
      </c>
      <c r="J704">
        <f>cocina[[#This Row],[Precio Unitario]]*cocina[[#This Row],[Cantidad Ordenada]]-cocina[[#This Row],[Costo Unitario]]*cocina[[#This Row],[Cantidad Ordenada]]</f>
        <v>18</v>
      </c>
      <c r="K704">
        <f>cocina[[#This Row],[Precio Unitario]]*cocina[[#This Row],[Cantidad Ordenada]]</f>
        <v>44</v>
      </c>
      <c r="L704" s="5">
        <f>(SUMIF(A:A,cocina[[#This Row],[Número de Orden]],J:J))/SUMIF(A:A,cocina[[#This Row],[Número de Orden]],K:K)</f>
        <v>0.41428571428571431</v>
      </c>
      <c r="M704" s="1">
        <f>cocina[[#This Row],[Ganancia bruta]]-cocina[[#This Row],[Ganancia neta]]</f>
        <v>26</v>
      </c>
    </row>
    <row r="705" spans="1:13" x14ac:dyDescent="0.25">
      <c r="A705">
        <v>276</v>
      </c>
      <c r="B705">
        <v>15</v>
      </c>
      <c r="C705" s="1" t="s">
        <v>165</v>
      </c>
      <c r="D705" s="1" t="s">
        <v>630</v>
      </c>
      <c r="E705">
        <v>15</v>
      </c>
      <c r="F705">
        <v>26</v>
      </c>
      <c r="G705">
        <v>1</v>
      </c>
      <c r="H705">
        <v>36</v>
      </c>
      <c r="I705" s="1" t="s">
        <v>609</v>
      </c>
      <c r="J705">
        <f>cocina[[#This Row],[Precio Unitario]]*cocina[[#This Row],[Cantidad Ordenada]]-cocina[[#This Row],[Costo Unitario]]*cocina[[#This Row],[Cantidad Ordenada]]</f>
        <v>11</v>
      </c>
      <c r="K705">
        <f>cocina[[#This Row],[Precio Unitario]]*cocina[[#This Row],[Cantidad Ordenada]]</f>
        <v>26</v>
      </c>
      <c r="L705" s="5">
        <f>(SUMIF(A:A,cocina[[#This Row],[Número de Orden]],J:J))/SUMIF(A:A,cocina[[#This Row],[Número de Orden]],K:K)</f>
        <v>0.41428571428571431</v>
      </c>
      <c r="M705" s="1">
        <f>cocina[[#This Row],[Ganancia bruta]]-cocina[[#This Row],[Ganancia neta]]</f>
        <v>15</v>
      </c>
    </row>
    <row r="706" spans="1:13" x14ac:dyDescent="0.25">
      <c r="A706">
        <v>277</v>
      </c>
      <c r="B706">
        <v>4</v>
      </c>
      <c r="C706" s="1" t="s">
        <v>126</v>
      </c>
      <c r="D706" s="1" t="s">
        <v>614</v>
      </c>
      <c r="E706">
        <v>19</v>
      </c>
      <c r="F706">
        <v>31</v>
      </c>
      <c r="G706">
        <v>3</v>
      </c>
      <c r="H706">
        <v>29</v>
      </c>
      <c r="I706" s="1" t="s">
        <v>608</v>
      </c>
      <c r="J706">
        <f>cocina[[#This Row],[Precio Unitario]]*cocina[[#This Row],[Cantidad Ordenada]]-cocina[[#This Row],[Costo Unitario]]*cocina[[#This Row],[Cantidad Ordenada]]</f>
        <v>36</v>
      </c>
      <c r="K706">
        <f>cocina[[#This Row],[Precio Unitario]]*cocina[[#This Row],[Cantidad Ordenada]]</f>
        <v>93</v>
      </c>
      <c r="L706" s="5">
        <f>(SUMIF(A:A,cocina[[#This Row],[Número de Orden]],J:J))/SUMIF(A:A,cocina[[#This Row],[Número de Orden]],K:K)</f>
        <v>0.38709677419354838</v>
      </c>
      <c r="M706" s="1">
        <f>cocina[[#This Row],[Ganancia bruta]]-cocina[[#This Row],[Ganancia neta]]</f>
        <v>57</v>
      </c>
    </row>
    <row r="707" spans="1:13" x14ac:dyDescent="0.25">
      <c r="A707">
        <v>278</v>
      </c>
      <c r="B707">
        <v>5</v>
      </c>
      <c r="C707" s="1" t="s">
        <v>126</v>
      </c>
      <c r="D707" s="1" t="s">
        <v>614</v>
      </c>
      <c r="E707">
        <v>19</v>
      </c>
      <c r="F707">
        <v>31</v>
      </c>
      <c r="G707">
        <v>3</v>
      </c>
      <c r="H707">
        <v>33</v>
      </c>
      <c r="I707" s="1" t="s">
        <v>608</v>
      </c>
      <c r="J707">
        <f>cocina[[#This Row],[Precio Unitario]]*cocina[[#This Row],[Cantidad Ordenada]]-cocina[[#This Row],[Costo Unitario]]*cocina[[#This Row],[Cantidad Ordenada]]</f>
        <v>36</v>
      </c>
      <c r="K707">
        <f>cocina[[#This Row],[Precio Unitario]]*cocina[[#This Row],[Cantidad Ordenada]]</f>
        <v>93</v>
      </c>
      <c r="L707" s="5">
        <f>(SUMIF(A:A,cocina[[#This Row],[Número de Orden]],J:J))/SUMIF(A:A,cocina[[#This Row],[Número de Orden]],K:K)</f>
        <v>0.3971631205673759</v>
      </c>
      <c r="M707" s="1">
        <f>cocina[[#This Row],[Ganancia bruta]]-cocina[[#This Row],[Ganancia neta]]</f>
        <v>57</v>
      </c>
    </row>
    <row r="708" spans="1:13" x14ac:dyDescent="0.25">
      <c r="A708">
        <v>278</v>
      </c>
      <c r="B708">
        <v>5</v>
      </c>
      <c r="C708" s="1" t="s">
        <v>168</v>
      </c>
      <c r="D708" s="1" t="s">
        <v>612</v>
      </c>
      <c r="E708">
        <v>14</v>
      </c>
      <c r="F708">
        <v>24</v>
      </c>
      <c r="G708">
        <v>2</v>
      </c>
      <c r="H708">
        <v>28</v>
      </c>
      <c r="I708" s="1" t="s">
        <v>609</v>
      </c>
      <c r="J708">
        <f>cocina[[#This Row],[Precio Unitario]]*cocina[[#This Row],[Cantidad Ordenada]]-cocina[[#This Row],[Costo Unitario]]*cocina[[#This Row],[Cantidad Ordenada]]</f>
        <v>20</v>
      </c>
      <c r="K708">
        <f>cocina[[#This Row],[Precio Unitario]]*cocina[[#This Row],[Cantidad Ordenada]]</f>
        <v>48</v>
      </c>
      <c r="L708" s="5">
        <f>(SUMIF(A:A,cocina[[#This Row],[Número de Orden]],J:J))/SUMIF(A:A,cocina[[#This Row],[Número de Orden]],K:K)</f>
        <v>0.3971631205673759</v>
      </c>
      <c r="M708" s="1">
        <f>cocina[[#This Row],[Ganancia bruta]]-cocina[[#This Row],[Ganancia neta]]</f>
        <v>28</v>
      </c>
    </row>
    <row r="709" spans="1:13" x14ac:dyDescent="0.25">
      <c r="A709">
        <v>279</v>
      </c>
      <c r="B709">
        <v>11</v>
      </c>
      <c r="C709" s="1" t="s">
        <v>58</v>
      </c>
      <c r="D709" s="1" t="s">
        <v>616</v>
      </c>
      <c r="E709">
        <v>25</v>
      </c>
      <c r="F709">
        <v>40</v>
      </c>
      <c r="G709">
        <v>3</v>
      </c>
      <c r="H709">
        <v>48</v>
      </c>
      <c r="I709" s="1" t="s">
        <v>609</v>
      </c>
      <c r="J709">
        <f>cocina[[#This Row],[Precio Unitario]]*cocina[[#This Row],[Cantidad Ordenada]]-cocina[[#This Row],[Costo Unitario]]*cocina[[#This Row],[Cantidad Ordenada]]</f>
        <v>45</v>
      </c>
      <c r="K709">
        <f>cocina[[#This Row],[Precio Unitario]]*cocina[[#This Row],[Cantidad Ordenada]]</f>
        <v>120</v>
      </c>
      <c r="L709" s="5">
        <f>(SUMIF(A:A,cocina[[#This Row],[Número de Orden]],J:J))/SUMIF(A:A,cocina[[#This Row],[Número de Orden]],K:K)</f>
        <v>0.39303482587064675</v>
      </c>
      <c r="M709" s="1">
        <f>cocina[[#This Row],[Ganancia bruta]]-cocina[[#This Row],[Ganancia neta]]</f>
        <v>75</v>
      </c>
    </row>
    <row r="710" spans="1:13" x14ac:dyDescent="0.25">
      <c r="A710">
        <v>279</v>
      </c>
      <c r="B710">
        <v>11</v>
      </c>
      <c r="C710" s="1" t="s">
        <v>36</v>
      </c>
      <c r="D710" s="1" t="s">
        <v>622</v>
      </c>
      <c r="E710">
        <v>21</v>
      </c>
      <c r="F710">
        <v>35</v>
      </c>
      <c r="G710">
        <v>1</v>
      </c>
      <c r="H710">
        <v>28</v>
      </c>
      <c r="I710" s="1" t="s">
        <v>608</v>
      </c>
      <c r="J710">
        <f>cocina[[#This Row],[Precio Unitario]]*cocina[[#This Row],[Cantidad Ordenada]]-cocina[[#This Row],[Costo Unitario]]*cocina[[#This Row],[Cantidad Ordenada]]</f>
        <v>14</v>
      </c>
      <c r="K710">
        <f>cocina[[#This Row],[Precio Unitario]]*cocina[[#This Row],[Cantidad Ordenada]]</f>
        <v>35</v>
      </c>
      <c r="L710" s="5">
        <f>(SUMIF(A:A,cocina[[#This Row],[Número de Orden]],J:J))/SUMIF(A:A,cocina[[#This Row],[Número de Orden]],K:K)</f>
        <v>0.39303482587064675</v>
      </c>
      <c r="M710" s="1">
        <f>cocina[[#This Row],[Ganancia bruta]]-cocina[[#This Row],[Ganancia neta]]</f>
        <v>21</v>
      </c>
    </row>
    <row r="711" spans="1:13" x14ac:dyDescent="0.25">
      <c r="A711">
        <v>279</v>
      </c>
      <c r="B711">
        <v>11</v>
      </c>
      <c r="C711" s="1" t="s">
        <v>89</v>
      </c>
      <c r="D711" s="1" t="s">
        <v>629</v>
      </c>
      <c r="E711">
        <v>10</v>
      </c>
      <c r="F711">
        <v>18</v>
      </c>
      <c r="G711">
        <v>1</v>
      </c>
      <c r="H711">
        <v>58</v>
      </c>
      <c r="I711" s="1" t="s">
        <v>608</v>
      </c>
      <c r="J711">
        <f>cocina[[#This Row],[Precio Unitario]]*cocina[[#This Row],[Cantidad Ordenada]]-cocina[[#This Row],[Costo Unitario]]*cocina[[#This Row],[Cantidad Ordenada]]</f>
        <v>8</v>
      </c>
      <c r="K711">
        <f>cocina[[#This Row],[Precio Unitario]]*cocina[[#This Row],[Cantidad Ordenada]]</f>
        <v>18</v>
      </c>
      <c r="L711" s="5">
        <f>(SUMIF(A:A,cocina[[#This Row],[Número de Orden]],J:J))/SUMIF(A:A,cocina[[#This Row],[Número de Orden]],K:K)</f>
        <v>0.39303482587064675</v>
      </c>
      <c r="M711" s="1">
        <f>cocina[[#This Row],[Ganancia bruta]]-cocina[[#This Row],[Ganancia neta]]</f>
        <v>10</v>
      </c>
    </row>
    <row r="712" spans="1:13" x14ac:dyDescent="0.25">
      <c r="A712">
        <v>279</v>
      </c>
      <c r="B712">
        <v>11</v>
      </c>
      <c r="C712" s="1" t="s">
        <v>52</v>
      </c>
      <c r="D712" s="1" t="s">
        <v>620</v>
      </c>
      <c r="E712">
        <v>16</v>
      </c>
      <c r="F712">
        <v>28</v>
      </c>
      <c r="G712">
        <v>1</v>
      </c>
      <c r="H712">
        <v>8</v>
      </c>
      <c r="I712" s="1" t="s">
        <v>608</v>
      </c>
      <c r="J712">
        <f>cocina[[#This Row],[Precio Unitario]]*cocina[[#This Row],[Cantidad Ordenada]]-cocina[[#This Row],[Costo Unitario]]*cocina[[#This Row],[Cantidad Ordenada]]</f>
        <v>12</v>
      </c>
      <c r="K712">
        <f>cocina[[#This Row],[Precio Unitario]]*cocina[[#This Row],[Cantidad Ordenada]]</f>
        <v>28</v>
      </c>
      <c r="L712" s="5">
        <f>(SUMIF(A:A,cocina[[#This Row],[Número de Orden]],J:J))/SUMIF(A:A,cocina[[#This Row],[Número de Orden]],K:K)</f>
        <v>0.39303482587064675</v>
      </c>
      <c r="M712" s="1">
        <f>cocina[[#This Row],[Ganancia bruta]]-cocina[[#This Row],[Ganancia neta]]</f>
        <v>16</v>
      </c>
    </row>
    <row r="713" spans="1:13" x14ac:dyDescent="0.25">
      <c r="A713">
        <v>280</v>
      </c>
      <c r="B713">
        <v>14</v>
      </c>
      <c r="C713" s="1" t="s">
        <v>168</v>
      </c>
      <c r="D713" s="1" t="s">
        <v>612</v>
      </c>
      <c r="E713">
        <v>14</v>
      </c>
      <c r="F713">
        <v>24</v>
      </c>
      <c r="G713">
        <v>2</v>
      </c>
      <c r="H713">
        <v>52</v>
      </c>
      <c r="I713" s="1" t="s">
        <v>608</v>
      </c>
      <c r="J713">
        <f>cocina[[#This Row],[Precio Unitario]]*cocina[[#This Row],[Cantidad Ordenada]]-cocina[[#This Row],[Costo Unitario]]*cocina[[#This Row],[Cantidad Ordenada]]</f>
        <v>20</v>
      </c>
      <c r="K713">
        <f>cocina[[#This Row],[Precio Unitario]]*cocina[[#This Row],[Cantidad Ordenada]]</f>
        <v>48</v>
      </c>
      <c r="L713" s="5">
        <f>(SUMIF(A:A,cocina[[#This Row],[Número de Orden]],J:J))/SUMIF(A:A,cocina[[#This Row],[Número de Orden]],K:K)</f>
        <v>0.40170940170940173</v>
      </c>
      <c r="M713" s="1">
        <f>cocina[[#This Row],[Ganancia bruta]]-cocina[[#This Row],[Ganancia neta]]</f>
        <v>28</v>
      </c>
    </row>
    <row r="714" spans="1:13" x14ac:dyDescent="0.25">
      <c r="A714">
        <v>280</v>
      </c>
      <c r="B714">
        <v>14</v>
      </c>
      <c r="C714" s="1" t="s">
        <v>210</v>
      </c>
      <c r="D714" s="1" t="s">
        <v>627</v>
      </c>
      <c r="E714">
        <v>14</v>
      </c>
      <c r="F714">
        <v>23</v>
      </c>
      <c r="G714">
        <v>3</v>
      </c>
      <c r="H714">
        <v>34</v>
      </c>
      <c r="I714" s="1" t="s">
        <v>608</v>
      </c>
      <c r="J714">
        <f>cocina[[#This Row],[Precio Unitario]]*cocina[[#This Row],[Cantidad Ordenada]]-cocina[[#This Row],[Costo Unitario]]*cocina[[#This Row],[Cantidad Ordenada]]</f>
        <v>27</v>
      </c>
      <c r="K714">
        <f>cocina[[#This Row],[Precio Unitario]]*cocina[[#This Row],[Cantidad Ordenada]]</f>
        <v>69</v>
      </c>
      <c r="L714" s="5">
        <f>(SUMIF(A:A,cocina[[#This Row],[Número de Orden]],J:J))/SUMIF(A:A,cocina[[#This Row],[Número de Orden]],K:K)</f>
        <v>0.40170940170940173</v>
      </c>
      <c r="M714" s="1">
        <f>cocina[[#This Row],[Ganancia bruta]]-cocina[[#This Row],[Ganancia neta]]</f>
        <v>42</v>
      </c>
    </row>
    <row r="715" spans="1:13" x14ac:dyDescent="0.25">
      <c r="A715">
        <v>281</v>
      </c>
      <c r="B715">
        <v>18</v>
      </c>
      <c r="C715" s="1" t="s">
        <v>271</v>
      </c>
      <c r="D715" s="1" t="s">
        <v>619</v>
      </c>
      <c r="E715">
        <v>20</v>
      </c>
      <c r="F715">
        <v>33</v>
      </c>
      <c r="G715">
        <v>2</v>
      </c>
      <c r="H715">
        <v>9</v>
      </c>
      <c r="I715" s="1" t="s">
        <v>609</v>
      </c>
      <c r="J715">
        <f>cocina[[#This Row],[Precio Unitario]]*cocina[[#This Row],[Cantidad Ordenada]]-cocina[[#This Row],[Costo Unitario]]*cocina[[#This Row],[Cantidad Ordenada]]</f>
        <v>26</v>
      </c>
      <c r="K715">
        <f>cocina[[#This Row],[Precio Unitario]]*cocina[[#This Row],[Cantidad Ordenada]]</f>
        <v>66</v>
      </c>
      <c r="L715" s="5">
        <f>(SUMIF(A:A,cocina[[#This Row],[Número de Orden]],J:J))/SUMIF(A:A,cocina[[#This Row],[Número de Orden]],K:K)</f>
        <v>0.39393939393939392</v>
      </c>
      <c r="M715" s="1">
        <f>cocina[[#This Row],[Ganancia bruta]]-cocina[[#This Row],[Ganancia neta]]</f>
        <v>40</v>
      </c>
    </row>
    <row r="716" spans="1:13" x14ac:dyDescent="0.25">
      <c r="A716">
        <v>282</v>
      </c>
      <c r="B716">
        <v>6</v>
      </c>
      <c r="C716" s="1" t="s">
        <v>89</v>
      </c>
      <c r="D716" s="1" t="s">
        <v>629</v>
      </c>
      <c r="E716">
        <v>10</v>
      </c>
      <c r="F716">
        <v>18</v>
      </c>
      <c r="G716">
        <v>3</v>
      </c>
      <c r="H716">
        <v>57</v>
      </c>
      <c r="I716" s="1" t="s">
        <v>609</v>
      </c>
      <c r="J716">
        <f>cocina[[#This Row],[Precio Unitario]]*cocina[[#This Row],[Cantidad Ordenada]]-cocina[[#This Row],[Costo Unitario]]*cocina[[#This Row],[Cantidad Ordenada]]</f>
        <v>24</v>
      </c>
      <c r="K716">
        <f>cocina[[#This Row],[Precio Unitario]]*cocina[[#This Row],[Cantidad Ordenada]]</f>
        <v>54</v>
      </c>
      <c r="L716" s="5">
        <f>(SUMIF(A:A,cocina[[#This Row],[Número de Orden]],J:J))/SUMIF(A:A,cocina[[#This Row],[Número de Orden]],K:K)</f>
        <v>0.43243243243243246</v>
      </c>
      <c r="M716" s="1">
        <f>cocina[[#This Row],[Ganancia bruta]]-cocina[[#This Row],[Ganancia neta]]</f>
        <v>30</v>
      </c>
    </row>
    <row r="717" spans="1:13" x14ac:dyDescent="0.25">
      <c r="A717">
        <v>282</v>
      </c>
      <c r="B717">
        <v>6</v>
      </c>
      <c r="C717" s="1" t="s">
        <v>156</v>
      </c>
      <c r="D717" s="1" t="s">
        <v>626</v>
      </c>
      <c r="E717">
        <v>12</v>
      </c>
      <c r="F717">
        <v>20</v>
      </c>
      <c r="G717">
        <v>1</v>
      </c>
      <c r="H717">
        <v>57</v>
      </c>
      <c r="I717" s="1" t="s">
        <v>609</v>
      </c>
      <c r="J717">
        <f>cocina[[#This Row],[Precio Unitario]]*cocina[[#This Row],[Cantidad Ordenada]]-cocina[[#This Row],[Costo Unitario]]*cocina[[#This Row],[Cantidad Ordenada]]</f>
        <v>8</v>
      </c>
      <c r="K717">
        <f>cocina[[#This Row],[Precio Unitario]]*cocina[[#This Row],[Cantidad Ordenada]]</f>
        <v>20</v>
      </c>
      <c r="L717" s="5">
        <f>(SUMIF(A:A,cocina[[#This Row],[Número de Orden]],J:J))/SUMIF(A:A,cocina[[#This Row],[Número de Orden]],K:K)</f>
        <v>0.43243243243243246</v>
      </c>
      <c r="M717" s="1">
        <f>cocina[[#This Row],[Ganancia bruta]]-cocina[[#This Row],[Ganancia neta]]</f>
        <v>12</v>
      </c>
    </row>
    <row r="718" spans="1:13" x14ac:dyDescent="0.25">
      <c r="A718">
        <v>283</v>
      </c>
      <c r="B718">
        <v>19</v>
      </c>
      <c r="C718" s="1" t="s">
        <v>165</v>
      </c>
      <c r="D718" s="1" t="s">
        <v>630</v>
      </c>
      <c r="E718">
        <v>15</v>
      </c>
      <c r="F718">
        <v>26</v>
      </c>
      <c r="G718">
        <v>3</v>
      </c>
      <c r="H718">
        <v>6</v>
      </c>
      <c r="I718" s="1" t="s">
        <v>608</v>
      </c>
      <c r="J718">
        <f>cocina[[#This Row],[Precio Unitario]]*cocina[[#This Row],[Cantidad Ordenada]]-cocina[[#This Row],[Costo Unitario]]*cocina[[#This Row],[Cantidad Ordenada]]</f>
        <v>33</v>
      </c>
      <c r="K718">
        <f>cocina[[#This Row],[Precio Unitario]]*cocina[[#This Row],[Cantidad Ordenada]]</f>
        <v>78</v>
      </c>
      <c r="L718" s="5">
        <f>(SUMIF(A:A,cocina[[#This Row],[Número de Orden]],J:J))/SUMIF(A:A,cocina[[#This Row],[Número de Orden]],K:K)</f>
        <v>0.42307692307692307</v>
      </c>
      <c r="M718" s="1">
        <f>cocina[[#This Row],[Ganancia bruta]]-cocina[[#This Row],[Ganancia neta]]</f>
        <v>45</v>
      </c>
    </row>
    <row r="719" spans="1:13" x14ac:dyDescent="0.25">
      <c r="A719">
        <v>284</v>
      </c>
      <c r="B719">
        <v>11</v>
      </c>
      <c r="C719" s="1" t="s">
        <v>156</v>
      </c>
      <c r="D719" s="1" t="s">
        <v>626</v>
      </c>
      <c r="E719">
        <v>12</v>
      </c>
      <c r="F719">
        <v>20</v>
      </c>
      <c r="G719">
        <v>3</v>
      </c>
      <c r="H719">
        <v>45</v>
      </c>
      <c r="I719" s="1" t="s">
        <v>608</v>
      </c>
      <c r="J719">
        <f>cocina[[#This Row],[Precio Unitario]]*cocina[[#This Row],[Cantidad Ordenada]]-cocina[[#This Row],[Costo Unitario]]*cocina[[#This Row],[Cantidad Ordenada]]</f>
        <v>24</v>
      </c>
      <c r="K719">
        <f>cocina[[#This Row],[Precio Unitario]]*cocina[[#This Row],[Cantidad Ordenada]]</f>
        <v>60</v>
      </c>
      <c r="L719" s="5">
        <f>(SUMIF(A:A,cocina[[#This Row],[Número de Orden]],J:J))/SUMIF(A:A,cocina[[#This Row],[Número de Orden]],K:K)</f>
        <v>0.4050632911392405</v>
      </c>
      <c r="M719" s="1">
        <f>cocina[[#This Row],[Ganancia bruta]]-cocina[[#This Row],[Ganancia neta]]</f>
        <v>36</v>
      </c>
    </row>
    <row r="720" spans="1:13" x14ac:dyDescent="0.25">
      <c r="A720">
        <v>284</v>
      </c>
      <c r="B720">
        <v>11</v>
      </c>
      <c r="C720" s="1" t="s">
        <v>116</v>
      </c>
      <c r="D720" s="1" t="s">
        <v>615</v>
      </c>
      <c r="E720">
        <v>16</v>
      </c>
      <c r="F720">
        <v>27</v>
      </c>
      <c r="G720">
        <v>1</v>
      </c>
      <c r="H720">
        <v>59</v>
      </c>
      <c r="I720" s="1" t="s">
        <v>608</v>
      </c>
      <c r="J720">
        <f>cocina[[#This Row],[Precio Unitario]]*cocina[[#This Row],[Cantidad Ordenada]]-cocina[[#This Row],[Costo Unitario]]*cocina[[#This Row],[Cantidad Ordenada]]</f>
        <v>11</v>
      </c>
      <c r="K720">
        <f>cocina[[#This Row],[Precio Unitario]]*cocina[[#This Row],[Cantidad Ordenada]]</f>
        <v>27</v>
      </c>
      <c r="L720" s="5">
        <f>(SUMIF(A:A,cocina[[#This Row],[Número de Orden]],J:J))/SUMIF(A:A,cocina[[#This Row],[Número de Orden]],K:K)</f>
        <v>0.4050632911392405</v>
      </c>
      <c r="M720" s="1">
        <f>cocina[[#This Row],[Ganancia bruta]]-cocina[[#This Row],[Ganancia neta]]</f>
        <v>16</v>
      </c>
    </row>
    <row r="721" spans="1:13" x14ac:dyDescent="0.25">
      <c r="A721">
        <v>284</v>
      </c>
      <c r="B721">
        <v>11</v>
      </c>
      <c r="C721" s="1" t="s">
        <v>122</v>
      </c>
      <c r="D721" s="1" t="s">
        <v>621</v>
      </c>
      <c r="E721">
        <v>11</v>
      </c>
      <c r="F721">
        <v>19</v>
      </c>
      <c r="G721">
        <v>2</v>
      </c>
      <c r="H721">
        <v>41</v>
      </c>
      <c r="I721" s="1" t="s">
        <v>608</v>
      </c>
      <c r="J721">
        <f>cocina[[#This Row],[Precio Unitario]]*cocina[[#This Row],[Cantidad Ordenada]]-cocina[[#This Row],[Costo Unitario]]*cocina[[#This Row],[Cantidad Ordenada]]</f>
        <v>16</v>
      </c>
      <c r="K721">
        <f>cocina[[#This Row],[Precio Unitario]]*cocina[[#This Row],[Cantidad Ordenada]]</f>
        <v>38</v>
      </c>
      <c r="L721" s="5">
        <f>(SUMIF(A:A,cocina[[#This Row],[Número de Orden]],J:J))/SUMIF(A:A,cocina[[#This Row],[Número de Orden]],K:K)</f>
        <v>0.4050632911392405</v>
      </c>
      <c r="M721" s="1">
        <f>cocina[[#This Row],[Ganancia bruta]]-cocina[[#This Row],[Ganancia neta]]</f>
        <v>22</v>
      </c>
    </row>
    <row r="722" spans="1:13" x14ac:dyDescent="0.25">
      <c r="A722">
        <v>284</v>
      </c>
      <c r="B722">
        <v>11</v>
      </c>
      <c r="C722" s="1" t="s">
        <v>271</v>
      </c>
      <c r="D722" s="1" t="s">
        <v>619</v>
      </c>
      <c r="E722">
        <v>20</v>
      </c>
      <c r="F722">
        <v>33</v>
      </c>
      <c r="G722">
        <v>1</v>
      </c>
      <c r="H722">
        <v>50</v>
      </c>
      <c r="I722" s="1" t="s">
        <v>609</v>
      </c>
      <c r="J722">
        <f>cocina[[#This Row],[Precio Unitario]]*cocina[[#This Row],[Cantidad Ordenada]]-cocina[[#This Row],[Costo Unitario]]*cocina[[#This Row],[Cantidad Ordenada]]</f>
        <v>13</v>
      </c>
      <c r="K722">
        <f>cocina[[#This Row],[Precio Unitario]]*cocina[[#This Row],[Cantidad Ordenada]]</f>
        <v>33</v>
      </c>
      <c r="L722" s="5">
        <f>(SUMIF(A:A,cocina[[#This Row],[Número de Orden]],J:J))/SUMIF(A:A,cocina[[#This Row],[Número de Orden]],K:K)</f>
        <v>0.4050632911392405</v>
      </c>
      <c r="M722" s="1">
        <f>cocina[[#This Row],[Ganancia bruta]]-cocina[[#This Row],[Ganancia neta]]</f>
        <v>20</v>
      </c>
    </row>
    <row r="723" spans="1:13" x14ac:dyDescent="0.25">
      <c r="A723">
        <v>285</v>
      </c>
      <c r="B723">
        <v>18</v>
      </c>
      <c r="C723" s="1" t="s">
        <v>80</v>
      </c>
      <c r="D723" s="1" t="s">
        <v>628</v>
      </c>
      <c r="E723">
        <v>13</v>
      </c>
      <c r="F723">
        <v>21</v>
      </c>
      <c r="G723">
        <v>2</v>
      </c>
      <c r="H723">
        <v>12</v>
      </c>
      <c r="I723" s="1" t="s">
        <v>609</v>
      </c>
      <c r="J723">
        <f>cocina[[#This Row],[Precio Unitario]]*cocina[[#This Row],[Cantidad Ordenada]]-cocina[[#This Row],[Costo Unitario]]*cocina[[#This Row],[Cantidad Ordenada]]</f>
        <v>16</v>
      </c>
      <c r="K723">
        <f>cocina[[#This Row],[Precio Unitario]]*cocina[[#This Row],[Cantidad Ordenada]]</f>
        <v>42</v>
      </c>
      <c r="L723" s="5">
        <f>(SUMIF(A:A,cocina[[#This Row],[Número de Orden]],J:J))/SUMIF(A:A,cocina[[#This Row],[Número de Orden]],K:K)</f>
        <v>0.38095238095238093</v>
      </c>
      <c r="M723" s="1">
        <f>cocina[[#This Row],[Ganancia bruta]]-cocina[[#This Row],[Ganancia neta]]</f>
        <v>26</v>
      </c>
    </row>
    <row r="724" spans="1:13" x14ac:dyDescent="0.25">
      <c r="A724">
        <v>286</v>
      </c>
      <c r="B724">
        <v>15</v>
      </c>
      <c r="C724" s="1" t="s">
        <v>65</v>
      </c>
      <c r="D724" s="1" t="s">
        <v>625</v>
      </c>
      <c r="E724">
        <v>20</v>
      </c>
      <c r="F724">
        <v>34</v>
      </c>
      <c r="G724">
        <v>2</v>
      </c>
      <c r="H724">
        <v>25</v>
      </c>
      <c r="I724" s="1" t="s">
        <v>608</v>
      </c>
      <c r="J724">
        <f>cocina[[#This Row],[Precio Unitario]]*cocina[[#This Row],[Cantidad Ordenada]]-cocina[[#This Row],[Costo Unitario]]*cocina[[#This Row],[Cantidad Ordenada]]</f>
        <v>28</v>
      </c>
      <c r="K724">
        <f>cocina[[#This Row],[Precio Unitario]]*cocina[[#This Row],[Cantidad Ordenada]]</f>
        <v>68</v>
      </c>
      <c r="L724" s="5">
        <f>(SUMIF(A:A,cocina[[#This Row],[Número de Orden]],J:J))/SUMIF(A:A,cocina[[#This Row],[Número de Orden]],K:K)</f>
        <v>0.41176470588235292</v>
      </c>
      <c r="M724" s="1">
        <f>cocina[[#This Row],[Ganancia bruta]]-cocina[[#This Row],[Ganancia neta]]</f>
        <v>40</v>
      </c>
    </row>
    <row r="725" spans="1:13" x14ac:dyDescent="0.25">
      <c r="A725">
        <v>287</v>
      </c>
      <c r="B725">
        <v>20</v>
      </c>
      <c r="C725" s="1" t="s">
        <v>257</v>
      </c>
      <c r="D725" s="1" t="s">
        <v>623</v>
      </c>
      <c r="E725">
        <v>19</v>
      </c>
      <c r="F725">
        <v>32</v>
      </c>
      <c r="G725">
        <v>3</v>
      </c>
      <c r="H725">
        <v>46</v>
      </c>
      <c r="I725" s="1" t="s">
        <v>608</v>
      </c>
      <c r="J725">
        <f>cocina[[#This Row],[Precio Unitario]]*cocina[[#This Row],[Cantidad Ordenada]]-cocina[[#This Row],[Costo Unitario]]*cocina[[#This Row],[Cantidad Ordenada]]</f>
        <v>39</v>
      </c>
      <c r="K725">
        <f>cocina[[#This Row],[Precio Unitario]]*cocina[[#This Row],[Cantidad Ordenada]]</f>
        <v>96</v>
      </c>
      <c r="L725" s="5">
        <f>(SUMIF(A:A,cocina[[#This Row],[Número de Orden]],J:J))/SUMIF(A:A,cocina[[#This Row],[Número de Orden]],K:K)</f>
        <v>0.40099009900990101</v>
      </c>
      <c r="M725" s="1">
        <f>cocina[[#This Row],[Ganancia bruta]]-cocina[[#This Row],[Ganancia neta]]</f>
        <v>57</v>
      </c>
    </row>
    <row r="726" spans="1:13" x14ac:dyDescent="0.25">
      <c r="A726">
        <v>287</v>
      </c>
      <c r="B726">
        <v>20</v>
      </c>
      <c r="C726" s="1" t="s">
        <v>210</v>
      </c>
      <c r="D726" s="1" t="s">
        <v>627</v>
      </c>
      <c r="E726">
        <v>14</v>
      </c>
      <c r="F726">
        <v>23</v>
      </c>
      <c r="G726">
        <v>2</v>
      </c>
      <c r="H726">
        <v>58</v>
      </c>
      <c r="I726" s="1" t="s">
        <v>608</v>
      </c>
      <c r="J726">
        <f>cocina[[#This Row],[Precio Unitario]]*cocina[[#This Row],[Cantidad Ordenada]]-cocina[[#This Row],[Costo Unitario]]*cocina[[#This Row],[Cantidad Ordenada]]</f>
        <v>18</v>
      </c>
      <c r="K726">
        <f>cocina[[#This Row],[Precio Unitario]]*cocina[[#This Row],[Cantidad Ordenada]]</f>
        <v>46</v>
      </c>
      <c r="L726" s="5">
        <f>(SUMIF(A:A,cocina[[#This Row],[Número de Orden]],J:J))/SUMIF(A:A,cocina[[#This Row],[Número de Orden]],K:K)</f>
        <v>0.40099009900990101</v>
      </c>
      <c r="M726" s="1">
        <f>cocina[[#This Row],[Ganancia bruta]]-cocina[[#This Row],[Ganancia neta]]</f>
        <v>28</v>
      </c>
    </row>
    <row r="727" spans="1:13" x14ac:dyDescent="0.25">
      <c r="A727">
        <v>287</v>
      </c>
      <c r="B727">
        <v>20</v>
      </c>
      <c r="C727" s="1" t="s">
        <v>78</v>
      </c>
      <c r="D727" s="1" t="s">
        <v>613</v>
      </c>
      <c r="E727">
        <v>18</v>
      </c>
      <c r="F727">
        <v>30</v>
      </c>
      <c r="G727">
        <v>2</v>
      </c>
      <c r="H727">
        <v>17</v>
      </c>
      <c r="I727" s="1" t="s">
        <v>609</v>
      </c>
      <c r="J727">
        <f>cocina[[#This Row],[Precio Unitario]]*cocina[[#This Row],[Cantidad Ordenada]]-cocina[[#This Row],[Costo Unitario]]*cocina[[#This Row],[Cantidad Ordenada]]</f>
        <v>24</v>
      </c>
      <c r="K727">
        <f>cocina[[#This Row],[Precio Unitario]]*cocina[[#This Row],[Cantidad Ordenada]]</f>
        <v>60</v>
      </c>
      <c r="L727" s="5">
        <f>(SUMIF(A:A,cocina[[#This Row],[Número de Orden]],J:J))/SUMIF(A:A,cocina[[#This Row],[Número de Orden]],K:K)</f>
        <v>0.40099009900990101</v>
      </c>
      <c r="M727" s="1">
        <f>cocina[[#This Row],[Ganancia bruta]]-cocina[[#This Row],[Ganancia neta]]</f>
        <v>36</v>
      </c>
    </row>
    <row r="728" spans="1:13" x14ac:dyDescent="0.25">
      <c r="A728">
        <v>288</v>
      </c>
      <c r="B728">
        <v>15</v>
      </c>
      <c r="C728" s="1" t="s">
        <v>168</v>
      </c>
      <c r="D728" s="1" t="s">
        <v>612</v>
      </c>
      <c r="E728">
        <v>14</v>
      </c>
      <c r="F728">
        <v>24</v>
      </c>
      <c r="G728">
        <v>2</v>
      </c>
      <c r="H728">
        <v>6</v>
      </c>
      <c r="I728" s="1" t="s">
        <v>609</v>
      </c>
      <c r="J728">
        <f>cocina[[#This Row],[Precio Unitario]]*cocina[[#This Row],[Cantidad Ordenada]]-cocina[[#This Row],[Costo Unitario]]*cocina[[#This Row],[Cantidad Ordenada]]</f>
        <v>20</v>
      </c>
      <c r="K728">
        <f>cocina[[#This Row],[Precio Unitario]]*cocina[[#This Row],[Cantidad Ordenada]]</f>
        <v>48</v>
      </c>
      <c r="L728" s="5">
        <f>(SUMIF(A:A,cocina[[#This Row],[Número de Orden]],J:J))/SUMIF(A:A,cocina[[#This Row],[Número de Orden]],K:K)</f>
        <v>0.41860465116279072</v>
      </c>
      <c r="M728" s="1">
        <f>cocina[[#This Row],[Ganancia bruta]]-cocina[[#This Row],[Ganancia neta]]</f>
        <v>28</v>
      </c>
    </row>
    <row r="729" spans="1:13" x14ac:dyDescent="0.25">
      <c r="A729">
        <v>288</v>
      </c>
      <c r="B729">
        <v>15</v>
      </c>
      <c r="C729" s="1" t="s">
        <v>122</v>
      </c>
      <c r="D729" s="1" t="s">
        <v>621</v>
      </c>
      <c r="E729">
        <v>11</v>
      </c>
      <c r="F729">
        <v>19</v>
      </c>
      <c r="G729">
        <v>2</v>
      </c>
      <c r="H729">
        <v>32</v>
      </c>
      <c r="I729" s="1" t="s">
        <v>608</v>
      </c>
      <c r="J729">
        <f>cocina[[#This Row],[Precio Unitario]]*cocina[[#This Row],[Cantidad Ordenada]]-cocina[[#This Row],[Costo Unitario]]*cocina[[#This Row],[Cantidad Ordenada]]</f>
        <v>16</v>
      </c>
      <c r="K729">
        <f>cocina[[#This Row],[Precio Unitario]]*cocina[[#This Row],[Cantidad Ordenada]]</f>
        <v>38</v>
      </c>
      <c r="L729" s="5">
        <f>(SUMIF(A:A,cocina[[#This Row],[Número de Orden]],J:J))/SUMIF(A:A,cocina[[#This Row],[Número de Orden]],K:K)</f>
        <v>0.41860465116279072</v>
      </c>
      <c r="M729" s="1">
        <f>cocina[[#This Row],[Ganancia bruta]]-cocina[[#This Row],[Ganancia neta]]</f>
        <v>22</v>
      </c>
    </row>
    <row r="730" spans="1:13" x14ac:dyDescent="0.25">
      <c r="A730">
        <v>289</v>
      </c>
      <c r="B730">
        <v>15</v>
      </c>
      <c r="C730" s="1" t="s">
        <v>156</v>
      </c>
      <c r="D730" s="1" t="s">
        <v>626</v>
      </c>
      <c r="E730">
        <v>12</v>
      </c>
      <c r="F730">
        <v>20</v>
      </c>
      <c r="G730">
        <v>3</v>
      </c>
      <c r="H730">
        <v>20</v>
      </c>
      <c r="I730" s="1" t="s">
        <v>608</v>
      </c>
      <c r="J730">
        <f>cocina[[#This Row],[Precio Unitario]]*cocina[[#This Row],[Cantidad Ordenada]]-cocina[[#This Row],[Costo Unitario]]*cocina[[#This Row],[Cantidad Ordenada]]</f>
        <v>24</v>
      </c>
      <c r="K730">
        <f>cocina[[#This Row],[Precio Unitario]]*cocina[[#This Row],[Cantidad Ordenada]]</f>
        <v>60</v>
      </c>
      <c r="L730" s="5">
        <f>(SUMIF(A:A,cocina[[#This Row],[Número de Orden]],J:J))/SUMIF(A:A,cocina[[#This Row],[Número de Orden]],K:K)</f>
        <v>0.41304347826086957</v>
      </c>
      <c r="M730" s="1">
        <f>cocina[[#This Row],[Ganancia bruta]]-cocina[[#This Row],[Ganancia neta]]</f>
        <v>36</v>
      </c>
    </row>
    <row r="731" spans="1:13" x14ac:dyDescent="0.25">
      <c r="A731">
        <v>289</v>
      </c>
      <c r="B731">
        <v>15</v>
      </c>
      <c r="C731" s="1" t="s">
        <v>165</v>
      </c>
      <c r="D731" s="1" t="s">
        <v>630</v>
      </c>
      <c r="E731">
        <v>15</v>
      </c>
      <c r="F731">
        <v>26</v>
      </c>
      <c r="G731">
        <v>3</v>
      </c>
      <c r="H731">
        <v>48</v>
      </c>
      <c r="I731" s="1" t="s">
        <v>609</v>
      </c>
      <c r="J731">
        <f>cocina[[#This Row],[Precio Unitario]]*cocina[[#This Row],[Cantidad Ordenada]]-cocina[[#This Row],[Costo Unitario]]*cocina[[#This Row],[Cantidad Ordenada]]</f>
        <v>33</v>
      </c>
      <c r="K731">
        <f>cocina[[#This Row],[Precio Unitario]]*cocina[[#This Row],[Cantidad Ordenada]]</f>
        <v>78</v>
      </c>
      <c r="L731" s="5">
        <f>(SUMIF(A:A,cocina[[#This Row],[Número de Orden]],J:J))/SUMIF(A:A,cocina[[#This Row],[Número de Orden]],K:K)</f>
        <v>0.41304347826086957</v>
      </c>
      <c r="M731" s="1">
        <f>cocina[[#This Row],[Ganancia bruta]]-cocina[[#This Row],[Ganancia neta]]</f>
        <v>45</v>
      </c>
    </row>
    <row r="732" spans="1:13" x14ac:dyDescent="0.25">
      <c r="A732">
        <v>290</v>
      </c>
      <c r="B732">
        <v>19</v>
      </c>
      <c r="C732" s="1" t="s">
        <v>58</v>
      </c>
      <c r="D732" s="1" t="s">
        <v>616</v>
      </c>
      <c r="E732">
        <v>25</v>
      </c>
      <c r="F732">
        <v>40</v>
      </c>
      <c r="G732">
        <v>1</v>
      </c>
      <c r="H732">
        <v>57</v>
      </c>
      <c r="I732" s="1" t="s">
        <v>608</v>
      </c>
      <c r="J732">
        <f>cocina[[#This Row],[Precio Unitario]]*cocina[[#This Row],[Cantidad Ordenada]]-cocina[[#This Row],[Costo Unitario]]*cocina[[#This Row],[Cantidad Ordenada]]</f>
        <v>15</v>
      </c>
      <c r="K732">
        <f>cocina[[#This Row],[Precio Unitario]]*cocina[[#This Row],[Cantidad Ordenada]]</f>
        <v>40</v>
      </c>
      <c r="L732" s="5">
        <f>(SUMIF(A:A,cocina[[#This Row],[Número de Orden]],J:J))/SUMIF(A:A,cocina[[#This Row],[Número de Orden]],K:K)</f>
        <v>0.375</v>
      </c>
      <c r="M732" s="1">
        <f>cocina[[#This Row],[Ganancia bruta]]-cocina[[#This Row],[Ganancia neta]]</f>
        <v>25</v>
      </c>
    </row>
    <row r="733" spans="1:13" x14ac:dyDescent="0.25">
      <c r="A733">
        <v>291</v>
      </c>
      <c r="B733">
        <v>2</v>
      </c>
      <c r="C733" s="1" t="s">
        <v>65</v>
      </c>
      <c r="D733" s="1" t="s">
        <v>625</v>
      </c>
      <c r="E733">
        <v>20</v>
      </c>
      <c r="F733">
        <v>34</v>
      </c>
      <c r="G733">
        <v>2</v>
      </c>
      <c r="H733">
        <v>28</v>
      </c>
      <c r="I733" s="1" t="s">
        <v>609</v>
      </c>
      <c r="J733">
        <f>cocina[[#This Row],[Precio Unitario]]*cocina[[#This Row],[Cantidad Ordenada]]-cocina[[#This Row],[Costo Unitario]]*cocina[[#This Row],[Cantidad Ordenada]]</f>
        <v>28</v>
      </c>
      <c r="K733">
        <f>cocina[[#This Row],[Precio Unitario]]*cocina[[#This Row],[Cantidad Ordenada]]</f>
        <v>68</v>
      </c>
      <c r="L733" s="5">
        <f>(SUMIF(A:A,cocina[[#This Row],[Número de Orden]],J:J))/SUMIF(A:A,cocina[[#This Row],[Número de Orden]],K:K)</f>
        <v>0.4</v>
      </c>
      <c r="M733" s="1">
        <f>cocina[[#This Row],[Ganancia bruta]]-cocina[[#This Row],[Ganancia neta]]</f>
        <v>40</v>
      </c>
    </row>
    <row r="734" spans="1:13" x14ac:dyDescent="0.25">
      <c r="A734">
        <v>291</v>
      </c>
      <c r="B734">
        <v>2</v>
      </c>
      <c r="C734" s="1" t="s">
        <v>132</v>
      </c>
      <c r="D734" s="1" t="s">
        <v>631</v>
      </c>
      <c r="E734">
        <v>15</v>
      </c>
      <c r="F734">
        <v>25</v>
      </c>
      <c r="G734">
        <v>1</v>
      </c>
      <c r="H734">
        <v>41</v>
      </c>
      <c r="I734" s="1" t="s">
        <v>608</v>
      </c>
      <c r="J734">
        <f>cocina[[#This Row],[Precio Unitario]]*cocina[[#This Row],[Cantidad Ordenada]]-cocina[[#This Row],[Costo Unitario]]*cocina[[#This Row],[Cantidad Ordenada]]</f>
        <v>10</v>
      </c>
      <c r="K734">
        <f>cocina[[#This Row],[Precio Unitario]]*cocina[[#This Row],[Cantidad Ordenada]]</f>
        <v>25</v>
      </c>
      <c r="L734" s="5">
        <f>(SUMIF(A:A,cocina[[#This Row],[Número de Orden]],J:J))/SUMIF(A:A,cocina[[#This Row],[Número de Orden]],K:K)</f>
        <v>0.4</v>
      </c>
      <c r="M734" s="1">
        <f>cocina[[#This Row],[Ganancia bruta]]-cocina[[#This Row],[Ganancia neta]]</f>
        <v>15</v>
      </c>
    </row>
    <row r="735" spans="1:13" x14ac:dyDescent="0.25">
      <c r="A735">
        <v>291</v>
      </c>
      <c r="B735">
        <v>2</v>
      </c>
      <c r="C735" s="1" t="s">
        <v>36</v>
      </c>
      <c r="D735" s="1" t="s">
        <v>622</v>
      </c>
      <c r="E735">
        <v>21</v>
      </c>
      <c r="F735">
        <v>35</v>
      </c>
      <c r="G735">
        <v>3</v>
      </c>
      <c r="H735">
        <v>12</v>
      </c>
      <c r="I735" s="1" t="s">
        <v>609</v>
      </c>
      <c r="J735">
        <f>cocina[[#This Row],[Precio Unitario]]*cocina[[#This Row],[Cantidad Ordenada]]-cocina[[#This Row],[Costo Unitario]]*cocina[[#This Row],[Cantidad Ordenada]]</f>
        <v>42</v>
      </c>
      <c r="K735">
        <f>cocina[[#This Row],[Precio Unitario]]*cocina[[#This Row],[Cantidad Ordenada]]</f>
        <v>105</v>
      </c>
      <c r="L735" s="5">
        <f>(SUMIF(A:A,cocina[[#This Row],[Número de Orden]],J:J))/SUMIF(A:A,cocina[[#This Row],[Número de Orden]],K:K)</f>
        <v>0.4</v>
      </c>
      <c r="M735" s="1">
        <f>cocina[[#This Row],[Ganancia bruta]]-cocina[[#This Row],[Ganancia neta]]</f>
        <v>63</v>
      </c>
    </row>
    <row r="736" spans="1:13" x14ac:dyDescent="0.25">
      <c r="A736">
        <v>291</v>
      </c>
      <c r="B736">
        <v>2</v>
      </c>
      <c r="C736" s="1" t="s">
        <v>126</v>
      </c>
      <c r="D736" s="1" t="s">
        <v>614</v>
      </c>
      <c r="E736">
        <v>19</v>
      </c>
      <c r="F736">
        <v>31</v>
      </c>
      <c r="G736">
        <v>2</v>
      </c>
      <c r="H736">
        <v>14</v>
      </c>
      <c r="I736" s="1" t="s">
        <v>608</v>
      </c>
      <c r="J736">
        <f>cocina[[#This Row],[Precio Unitario]]*cocina[[#This Row],[Cantidad Ordenada]]-cocina[[#This Row],[Costo Unitario]]*cocina[[#This Row],[Cantidad Ordenada]]</f>
        <v>24</v>
      </c>
      <c r="K736">
        <f>cocina[[#This Row],[Precio Unitario]]*cocina[[#This Row],[Cantidad Ordenada]]</f>
        <v>62</v>
      </c>
      <c r="L736" s="5">
        <f>(SUMIF(A:A,cocina[[#This Row],[Número de Orden]],J:J))/SUMIF(A:A,cocina[[#This Row],[Número de Orden]],K:K)</f>
        <v>0.4</v>
      </c>
      <c r="M736" s="1">
        <f>cocina[[#This Row],[Ganancia bruta]]-cocina[[#This Row],[Ganancia neta]]</f>
        <v>38</v>
      </c>
    </row>
    <row r="737" spans="1:13" x14ac:dyDescent="0.25">
      <c r="A737">
        <v>292</v>
      </c>
      <c r="B737">
        <v>10</v>
      </c>
      <c r="C737" s="1" t="s">
        <v>52</v>
      </c>
      <c r="D737" s="1" t="s">
        <v>620</v>
      </c>
      <c r="E737">
        <v>16</v>
      </c>
      <c r="F737">
        <v>28</v>
      </c>
      <c r="G737">
        <v>3</v>
      </c>
      <c r="H737">
        <v>23</v>
      </c>
      <c r="I737" s="1" t="s">
        <v>609</v>
      </c>
      <c r="J737">
        <f>cocina[[#This Row],[Precio Unitario]]*cocina[[#This Row],[Cantidad Ordenada]]-cocina[[#This Row],[Costo Unitario]]*cocina[[#This Row],[Cantidad Ordenada]]</f>
        <v>36</v>
      </c>
      <c r="K737">
        <f>cocina[[#This Row],[Precio Unitario]]*cocina[[#This Row],[Cantidad Ordenada]]</f>
        <v>84</v>
      </c>
      <c r="L737" s="5">
        <f>(SUMIF(A:A,cocina[[#This Row],[Número de Orden]],J:J))/SUMIF(A:A,cocina[[#This Row],[Número de Orden]],K:K)</f>
        <v>0.42857142857142855</v>
      </c>
      <c r="M737" s="1">
        <f>cocina[[#This Row],[Ganancia bruta]]-cocina[[#This Row],[Ganancia neta]]</f>
        <v>48</v>
      </c>
    </row>
    <row r="738" spans="1:13" x14ac:dyDescent="0.25">
      <c r="A738">
        <v>293</v>
      </c>
      <c r="B738">
        <v>16</v>
      </c>
      <c r="C738" s="1" t="s">
        <v>52</v>
      </c>
      <c r="D738" s="1" t="s">
        <v>620</v>
      </c>
      <c r="E738">
        <v>16</v>
      </c>
      <c r="F738">
        <v>28</v>
      </c>
      <c r="G738">
        <v>3</v>
      </c>
      <c r="H738">
        <v>44</v>
      </c>
      <c r="I738" s="1" t="s">
        <v>608</v>
      </c>
      <c r="J738">
        <f>cocina[[#This Row],[Precio Unitario]]*cocina[[#This Row],[Cantidad Ordenada]]-cocina[[#This Row],[Costo Unitario]]*cocina[[#This Row],[Cantidad Ordenada]]</f>
        <v>36</v>
      </c>
      <c r="K738">
        <f>cocina[[#This Row],[Precio Unitario]]*cocina[[#This Row],[Cantidad Ordenada]]</f>
        <v>84</v>
      </c>
      <c r="L738" s="5">
        <f>(SUMIF(A:A,cocina[[#This Row],[Número de Orden]],J:J))/SUMIF(A:A,cocina[[#This Row],[Número de Orden]],K:K)</f>
        <v>0.40740740740740738</v>
      </c>
      <c r="M738" s="1">
        <f>cocina[[#This Row],[Ganancia bruta]]-cocina[[#This Row],[Ganancia neta]]</f>
        <v>48</v>
      </c>
    </row>
    <row r="739" spans="1:13" x14ac:dyDescent="0.25">
      <c r="A739">
        <v>293</v>
      </c>
      <c r="B739">
        <v>16</v>
      </c>
      <c r="C739" s="1" t="s">
        <v>78</v>
      </c>
      <c r="D739" s="1" t="s">
        <v>613</v>
      </c>
      <c r="E739">
        <v>18</v>
      </c>
      <c r="F739">
        <v>30</v>
      </c>
      <c r="G739">
        <v>2</v>
      </c>
      <c r="H739">
        <v>29</v>
      </c>
      <c r="I739" s="1" t="s">
        <v>608</v>
      </c>
      <c r="J739">
        <f>cocina[[#This Row],[Precio Unitario]]*cocina[[#This Row],[Cantidad Ordenada]]-cocina[[#This Row],[Costo Unitario]]*cocina[[#This Row],[Cantidad Ordenada]]</f>
        <v>24</v>
      </c>
      <c r="K739">
        <f>cocina[[#This Row],[Precio Unitario]]*cocina[[#This Row],[Cantidad Ordenada]]</f>
        <v>60</v>
      </c>
      <c r="L739" s="5">
        <f>(SUMIF(A:A,cocina[[#This Row],[Número de Orden]],J:J))/SUMIF(A:A,cocina[[#This Row],[Número de Orden]],K:K)</f>
        <v>0.40740740740740738</v>
      </c>
      <c r="M739" s="1">
        <f>cocina[[#This Row],[Ganancia bruta]]-cocina[[#This Row],[Ganancia neta]]</f>
        <v>36</v>
      </c>
    </row>
    <row r="740" spans="1:13" x14ac:dyDescent="0.25">
      <c r="A740">
        <v>293</v>
      </c>
      <c r="B740">
        <v>16</v>
      </c>
      <c r="C740" s="1" t="s">
        <v>83</v>
      </c>
      <c r="D740" s="1" t="s">
        <v>617</v>
      </c>
      <c r="E740">
        <v>22</v>
      </c>
      <c r="F740">
        <v>36</v>
      </c>
      <c r="G740">
        <v>2</v>
      </c>
      <c r="H740">
        <v>47</v>
      </c>
      <c r="I740" s="1" t="s">
        <v>608</v>
      </c>
      <c r="J740">
        <f>cocina[[#This Row],[Precio Unitario]]*cocina[[#This Row],[Cantidad Ordenada]]-cocina[[#This Row],[Costo Unitario]]*cocina[[#This Row],[Cantidad Ordenada]]</f>
        <v>28</v>
      </c>
      <c r="K740">
        <f>cocina[[#This Row],[Precio Unitario]]*cocina[[#This Row],[Cantidad Ordenada]]</f>
        <v>72</v>
      </c>
      <c r="L740" s="5">
        <f>(SUMIF(A:A,cocina[[#This Row],[Número de Orden]],J:J))/SUMIF(A:A,cocina[[#This Row],[Número de Orden]],K:K)</f>
        <v>0.40740740740740738</v>
      </c>
      <c r="M740" s="1">
        <f>cocina[[#This Row],[Ganancia bruta]]-cocina[[#This Row],[Ganancia neta]]</f>
        <v>44</v>
      </c>
    </row>
    <row r="741" spans="1:13" x14ac:dyDescent="0.25">
      <c r="A741">
        <v>294</v>
      </c>
      <c r="B741">
        <v>17</v>
      </c>
      <c r="C741" s="1" t="s">
        <v>126</v>
      </c>
      <c r="D741" s="1" t="s">
        <v>614</v>
      </c>
      <c r="E741">
        <v>19</v>
      </c>
      <c r="F741">
        <v>31</v>
      </c>
      <c r="G741">
        <v>2</v>
      </c>
      <c r="H741">
        <v>31</v>
      </c>
      <c r="I741" s="1" t="s">
        <v>609</v>
      </c>
      <c r="J741">
        <f>cocina[[#This Row],[Precio Unitario]]*cocina[[#This Row],[Cantidad Ordenada]]-cocina[[#This Row],[Costo Unitario]]*cocina[[#This Row],[Cantidad Ordenada]]</f>
        <v>24</v>
      </c>
      <c r="K741">
        <f>cocina[[#This Row],[Precio Unitario]]*cocina[[#This Row],[Cantidad Ordenada]]</f>
        <v>62</v>
      </c>
      <c r="L741" s="5">
        <f>(SUMIF(A:A,cocina[[#This Row],[Número de Orden]],J:J))/SUMIF(A:A,cocina[[#This Row],[Número de Orden]],K:K)</f>
        <v>0.40490797546012269</v>
      </c>
      <c r="M741" s="1">
        <f>cocina[[#This Row],[Ganancia bruta]]-cocina[[#This Row],[Ganancia neta]]</f>
        <v>38</v>
      </c>
    </row>
    <row r="742" spans="1:13" x14ac:dyDescent="0.25">
      <c r="A742">
        <v>294</v>
      </c>
      <c r="B742">
        <v>17</v>
      </c>
      <c r="C742" s="1" t="s">
        <v>83</v>
      </c>
      <c r="D742" s="1" t="s">
        <v>617</v>
      </c>
      <c r="E742">
        <v>22</v>
      </c>
      <c r="F742">
        <v>36</v>
      </c>
      <c r="G742">
        <v>3</v>
      </c>
      <c r="H742">
        <v>13</v>
      </c>
      <c r="I742" s="1" t="s">
        <v>608</v>
      </c>
      <c r="J742">
        <f>cocina[[#This Row],[Precio Unitario]]*cocina[[#This Row],[Cantidad Ordenada]]-cocina[[#This Row],[Costo Unitario]]*cocina[[#This Row],[Cantidad Ordenada]]</f>
        <v>42</v>
      </c>
      <c r="K742">
        <f>cocina[[#This Row],[Precio Unitario]]*cocina[[#This Row],[Cantidad Ordenada]]</f>
        <v>108</v>
      </c>
      <c r="L742" s="5">
        <f>(SUMIF(A:A,cocina[[#This Row],[Número de Orden]],J:J))/SUMIF(A:A,cocina[[#This Row],[Número de Orden]],K:K)</f>
        <v>0.40490797546012269</v>
      </c>
      <c r="M742" s="1">
        <f>cocina[[#This Row],[Ganancia bruta]]-cocina[[#This Row],[Ganancia neta]]</f>
        <v>66</v>
      </c>
    </row>
    <row r="743" spans="1:13" x14ac:dyDescent="0.25">
      <c r="A743">
        <v>294</v>
      </c>
      <c r="B743">
        <v>17</v>
      </c>
      <c r="C743" s="1" t="s">
        <v>89</v>
      </c>
      <c r="D743" s="1" t="s">
        <v>629</v>
      </c>
      <c r="E743">
        <v>10</v>
      </c>
      <c r="F743">
        <v>18</v>
      </c>
      <c r="G743">
        <v>3</v>
      </c>
      <c r="H743">
        <v>33</v>
      </c>
      <c r="I743" s="1" t="s">
        <v>608</v>
      </c>
      <c r="J743">
        <f>cocina[[#This Row],[Precio Unitario]]*cocina[[#This Row],[Cantidad Ordenada]]-cocina[[#This Row],[Costo Unitario]]*cocina[[#This Row],[Cantidad Ordenada]]</f>
        <v>24</v>
      </c>
      <c r="K743">
        <f>cocina[[#This Row],[Precio Unitario]]*cocina[[#This Row],[Cantidad Ordenada]]</f>
        <v>54</v>
      </c>
      <c r="L743" s="5">
        <f>(SUMIF(A:A,cocina[[#This Row],[Número de Orden]],J:J))/SUMIF(A:A,cocina[[#This Row],[Número de Orden]],K:K)</f>
        <v>0.40490797546012269</v>
      </c>
      <c r="M743" s="1">
        <f>cocina[[#This Row],[Ganancia bruta]]-cocina[[#This Row],[Ganancia neta]]</f>
        <v>30</v>
      </c>
    </row>
    <row r="744" spans="1:13" x14ac:dyDescent="0.25">
      <c r="A744">
        <v>294</v>
      </c>
      <c r="B744">
        <v>17</v>
      </c>
      <c r="C744" s="1" t="s">
        <v>65</v>
      </c>
      <c r="D744" s="1" t="s">
        <v>625</v>
      </c>
      <c r="E744">
        <v>20</v>
      </c>
      <c r="F744">
        <v>34</v>
      </c>
      <c r="G744">
        <v>3</v>
      </c>
      <c r="H744">
        <v>9</v>
      </c>
      <c r="I744" s="1" t="s">
        <v>609</v>
      </c>
      <c r="J744">
        <f>cocina[[#This Row],[Precio Unitario]]*cocina[[#This Row],[Cantidad Ordenada]]-cocina[[#This Row],[Costo Unitario]]*cocina[[#This Row],[Cantidad Ordenada]]</f>
        <v>42</v>
      </c>
      <c r="K744">
        <f>cocina[[#This Row],[Precio Unitario]]*cocina[[#This Row],[Cantidad Ordenada]]</f>
        <v>102</v>
      </c>
      <c r="L744" s="5">
        <f>(SUMIF(A:A,cocina[[#This Row],[Número de Orden]],J:J))/SUMIF(A:A,cocina[[#This Row],[Número de Orden]],K:K)</f>
        <v>0.40490797546012269</v>
      </c>
      <c r="M744" s="1">
        <f>cocina[[#This Row],[Ganancia bruta]]-cocina[[#This Row],[Ganancia neta]]</f>
        <v>60</v>
      </c>
    </row>
    <row r="745" spans="1:13" x14ac:dyDescent="0.25">
      <c r="A745">
        <v>295</v>
      </c>
      <c r="B745">
        <v>3</v>
      </c>
      <c r="C745" s="1" t="s">
        <v>257</v>
      </c>
      <c r="D745" s="1" t="s">
        <v>623</v>
      </c>
      <c r="E745">
        <v>19</v>
      </c>
      <c r="F745">
        <v>32</v>
      </c>
      <c r="G745">
        <v>1</v>
      </c>
      <c r="H745">
        <v>44</v>
      </c>
      <c r="I745" s="1" t="s">
        <v>609</v>
      </c>
      <c r="J745">
        <f>cocina[[#This Row],[Precio Unitario]]*cocina[[#This Row],[Cantidad Ordenada]]-cocina[[#This Row],[Costo Unitario]]*cocina[[#This Row],[Cantidad Ordenada]]</f>
        <v>13</v>
      </c>
      <c r="K745">
        <f>cocina[[#This Row],[Precio Unitario]]*cocina[[#This Row],[Cantidad Ordenada]]</f>
        <v>32</v>
      </c>
      <c r="L745" s="5">
        <f>(SUMIF(A:A,cocina[[#This Row],[Número de Orden]],J:J))/SUMIF(A:A,cocina[[#This Row],[Número de Orden]],K:K)</f>
        <v>0.39271255060728744</v>
      </c>
      <c r="M745" s="1">
        <f>cocina[[#This Row],[Ganancia bruta]]-cocina[[#This Row],[Ganancia neta]]</f>
        <v>19</v>
      </c>
    </row>
    <row r="746" spans="1:13" x14ac:dyDescent="0.25">
      <c r="A746">
        <v>295</v>
      </c>
      <c r="B746">
        <v>3</v>
      </c>
      <c r="C746" s="1" t="s">
        <v>78</v>
      </c>
      <c r="D746" s="1" t="s">
        <v>613</v>
      </c>
      <c r="E746">
        <v>18</v>
      </c>
      <c r="F746">
        <v>30</v>
      </c>
      <c r="G746">
        <v>3</v>
      </c>
      <c r="H746">
        <v>35</v>
      </c>
      <c r="I746" s="1" t="s">
        <v>608</v>
      </c>
      <c r="J746">
        <f>cocina[[#This Row],[Precio Unitario]]*cocina[[#This Row],[Cantidad Ordenada]]-cocina[[#This Row],[Costo Unitario]]*cocina[[#This Row],[Cantidad Ordenada]]</f>
        <v>36</v>
      </c>
      <c r="K746">
        <f>cocina[[#This Row],[Precio Unitario]]*cocina[[#This Row],[Cantidad Ordenada]]</f>
        <v>90</v>
      </c>
      <c r="L746" s="5">
        <f>(SUMIF(A:A,cocina[[#This Row],[Número de Orden]],J:J))/SUMIF(A:A,cocina[[#This Row],[Número de Orden]],K:K)</f>
        <v>0.39271255060728744</v>
      </c>
      <c r="M746" s="1">
        <f>cocina[[#This Row],[Ganancia bruta]]-cocina[[#This Row],[Ganancia neta]]</f>
        <v>54</v>
      </c>
    </row>
    <row r="747" spans="1:13" x14ac:dyDescent="0.25">
      <c r="A747">
        <v>295</v>
      </c>
      <c r="B747">
        <v>3</v>
      </c>
      <c r="C747" s="1" t="s">
        <v>126</v>
      </c>
      <c r="D747" s="1" t="s">
        <v>614</v>
      </c>
      <c r="E747">
        <v>19</v>
      </c>
      <c r="F747">
        <v>31</v>
      </c>
      <c r="G747">
        <v>2</v>
      </c>
      <c r="H747">
        <v>39</v>
      </c>
      <c r="I747" s="1" t="s">
        <v>609</v>
      </c>
      <c r="J747">
        <f>cocina[[#This Row],[Precio Unitario]]*cocina[[#This Row],[Cantidad Ordenada]]-cocina[[#This Row],[Costo Unitario]]*cocina[[#This Row],[Cantidad Ordenada]]</f>
        <v>24</v>
      </c>
      <c r="K747">
        <f>cocina[[#This Row],[Precio Unitario]]*cocina[[#This Row],[Cantidad Ordenada]]</f>
        <v>62</v>
      </c>
      <c r="L747" s="5">
        <f>(SUMIF(A:A,cocina[[#This Row],[Número de Orden]],J:J))/SUMIF(A:A,cocina[[#This Row],[Número de Orden]],K:K)</f>
        <v>0.39271255060728744</v>
      </c>
      <c r="M747" s="1">
        <f>cocina[[#This Row],[Ganancia bruta]]-cocina[[#This Row],[Ganancia neta]]</f>
        <v>38</v>
      </c>
    </row>
    <row r="748" spans="1:13" x14ac:dyDescent="0.25">
      <c r="A748">
        <v>295</v>
      </c>
      <c r="B748">
        <v>3</v>
      </c>
      <c r="C748" s="1" t="s">
        <v>80</v>
      </c>
      <c r="D748" s="1" t="s">
        <v>628</v>
      </c>
      <c r="E748">
        <v>13</v>
      </c>
      <c r="F748">
        <v>21</v>
      </c>
      <c r="G748">
        <v>3</v>
      </c>
      <c r="H748">
        <v>59</v>
      </c>
      <c r="I748" s="1" t="s">
        <v>608</v>
      </c>
      <c r="J748">
        <f>cocina[[#This Row],[Precio Unitario]]*cocina[[#This Row],[Cantidad Ordenada]]-cocina[[#This Row],[Costo Unitario]]*cocina[[#This Row],[Cantidad Ordenada]]</f>
        <v>24</v>
      </c>
      <c r="K748">
        <f>cocina[[#This Row],[Precio Unitario]]*cocina[[#This Row],[Cantidad Ordenada]]</f>
        <v>63</v>
      </c>
      <c r="L748" s="5">
        <f>(SUMIF(A:A,cocina[[#This Row],[Número de Orden]],J:J))/SUMIF(A:A,cocina[[#This Row],[Número de Orden]],K:K)</f>
        <v>0.39271255060728744</v>
      </c>
      <c r="M748" s="1">
        <f>cocina[[#This Row],[Ganancia bruta]]-cocina[[#This Row],[Ganancia neta]]</f>
        <v>39</v>
      </c>
    </row>
    <row r="749" spans="1:13" x14ac:dyDescent="0.25">
      <c r="A749">
        <v>296</v>
      </c>
      <c r="B749">
        <v>14</v>
      </c>
      <c r="C749" s="1" t="s">
        <v>210</v>
      </c>
      <c r="D749" s="1" t="s">
        <v>627</v>
      </c>
      <c r="E749">
        <v>14</v>
      </c>
      <c r="F749">
        <v>23</v>
      </c>
      <c r="G749">
        <v>1</v>
      </c>
      <c r="H749">
        <v>20</v>
      </c>
      <c r="I749" s="1" t="s">
        <v>608</v>
      </c>
      <c r="J749">
        <f>cocina[[#This Row],[Precio Unitario]]*cocina[[#This Row],[Cantidad Ordenada]]-cocina[[#This Row],[Costo Unitario]]*cocina[[#This Row],[Cantidad Ordenada]]</f>
        <v>9</v>
      </c>
      <c r="K749">
        <f>cocina[[#This Row],[Precio Unitario]]*cocina[[#This Row],[Cantidad Ordenada]]</f>
        <v>23</v>
      </c>
      <c r="L749" s="5">
        <f>(SUMIF(A:A,cocina[[#This Row],[Número de Orden]],J:J))/SUMIF(A:A,cocina[[#This Row],[Número de Orden]],K:K)</f>
        <v>0.38983050847457629</v>
      </c>
      <c r="M749" s="1">
        <f>cocina[[#This Row],[Ganancia bruta]]-cocina[[#This Row],[Ganancia neta]]</f>
        <v>14</v>
      </c>
    </row>
    <row r="750" spans="1:13" x14ac:dyDescent="0.25">
      <c r="A750">
        <v>296</v>
      </c>
      <c r="B750">
        <v>14</v>
      </c>
      <c r="C750" s="1" t="s">
        <v>83</v>
      </c>
      <c r="D750" s="1" t="s">
        <v>617</v>
      </c>
      <c r="E750">
        <v>22</v>
      </c>
      <c r="F750">
        <v>36</v>
      </c>
      <c r="G750">
        <v>1</v>
      </c>
      <c r="H750">
        <v>26</v>
      </c>
      <c r="I750" s="1" t="s">
        <v>609</v>
      </c>
      <c r="J750">
        <f>cocina[[#This Row],[Precio Unitario]]*cocina[[#This Row],[Cantidad Ordenada]]-cocina[[#This Row],[Costo Unitario]]*cocina[[#This Row],[Cantidad Ordenada]]</f>
        <v>14</v>
      </c>
      <c r="K750">
        <f>cocina[[#This Row],[Precio Unitario]]*cocina[[#This Row],[Cantidad Ordenada]]</f>
        <v>36</v>
      </c>
      <c r="L750" s="5">
        <f>(SUMIF(A:A,cocina[[#This Row],[Número de Orden]],J:J))/SUMIF(A:A,cocina[[#This Row],[Número de Orden]],K:K)</f>
        <v>0.38983050847457629</v>
      </c>
      <c r="M750" s="1">
        <f>cocina[[#This Row],[Ganancia bruta]]-cocina[[#This Row],[Ganancia neta]]</f>
        <v>22</v>
      </c>
    </row>
    <row r="751" spans="1:13" x14ac:dyDescent="0.25">
      <c r="A751">
        <v>297</v>
      </c>
      <c r="B751">
        <v>4</v>
      </c>
      <c r="C751" s="1" t="s">
        <v>48</v>
      </c>
      <c r="D751" s="1" t="s">
        <v>618</v>
      </c>
      <c r="E751">
        <v>17</v>
      </c>
      <c r="F751">
        <v>29</v>
      </c>
      <c r="G751">
        <v>2</v>
      </c>
      <c r="H751">
        <v>59</v>
      </c>
      <c r="I751" s="1" t="s">
        <v>609</v>
      </c>
      <c r="J751">
        <f>cocina[[#This Row],[Precio Unitario]]*cocina[[#This Row],[Cantidad Ordenada]]-cocina[[#This Row],[Costo Unitario]]*cocina[[#This Row],[Cantidad Ordenada]]</f>
        <v>24</v>
      </c>
      <c r="K751">
        <f>cocina[[#This Row],[Precio Unitario]]*cocina[[#This Row],[Cantidad Ordenada]]</f>
        <v>58</v>
      </c>
      <c r="L751" s="5">
        <f>(SUMIF(A:A,cocina[[#This Row],[Número de Orden]],J:J))/SUMIF(A:A,cocina[[#This Row],[Número de Orden]],K:K)</f>
        <v>0.41142857142857142</v>
      </c>
      <c r="M751" s="1">
        <f>cocina[[#This Row],[Ganancia bruta]]-cocina[[#This Row],[Ganancia neta]]</f>
        <v>34</v>
      </c>
    </row>
    <row r="752" spans="1:13" x14ac:dyDescent="0.25">
      <c r="A752">
        <v>297</v>
      </c>
      <c r="B752">
        <v>4</v>
      </c>
      <c r="C752" s="1" t="s">
        <v>89</v>
      </c>
      <c r="D752" s="1" t="s">
        <v>629</v>
      </c>
      <c r="E752">
        <v>10</v>
      </c>
      <c r="F752">
        <v>18</v>
      </c>
      <c r="G752">
        <v>3</v>
      </c>
      <c r="H752">
        <v>13</v>
      </c>
      <c r="I752" s="1" t="s">
        <v>609</v>
      </c>
      <c r="J752">
        <f>cocina[[#This Row],[Precio Unitario]]*cocina[[#This Row],[Cantidad Ordenada]]-cocina[[#This Row],[Costo Unitario]]*cocina[[#This Row],[Cantidad Ordenada]]</f>
        <v>24</v>
      </c>
      <c r="K752">
        <f>cocina[[#This Row],[Precio Unitario]]*cocina[[#This Row],[Cantidad Ordenada]]</f>
        <v>54</v>
      </c>
      <c r="L752" s="5">
        <f>(SUMIF(A:A,cocina[[#This Row],[Número de Orden]],J:J))/SUMIF(A:A,cocina[[#This Row],[Número de Orden]],K:K)</f>
        <v>0.41142857142857142</v>
      </c>
      <c r="M752" s="1">
        <f>cocina[[#This Row],[Ganancia bruta]]-cocina[[#This Row],[Ganancia neta]]</f>
        <v>30</v>
      </c>
    </row>
    <row r="753" spans="1:13" x14ac:dyDescent="0.25">
      <c r="A753">
        <v>297</v>
      </c>
      <c r="B753">
        <v>4</v>
      </c>
      <c r="C753" s="1" t="s">
        <v>80</v>
      </c>
      <c r="D753" s="1" t="s">
        <v>628</v>
      </c>
      <c r="E753">
        <v>13</v>
      </c>
      <c r="F753">
        <v>21</v>
      </c>
      <c r="G753">
        <v>3</v>
      </c>
      <c r="H753">
        <v>40</v>
      </c>
      <c r="I753" s="1" t="s">
        <v>609</v>
      </c>
      <c r="J753">
        <f>cocina[[#This Row],[Precio Unitario]]*cocina[[#This Row],[Cantidad Ordenada]]-cocina[[#This Row],[Costo Unitario]]*cocina[[#This Row],[Cantidad Ordenada]]</f>
        <v>24</v>
      </c>
      <c r="K753">
        <f>cocina[[#This Row],[Precio Unitario]]*cocina[[#This Row],[Cantidad Ordenada]]</f>
        <v>63</v>
      </c>
      <c r="L753" s="5">
        <f>(SUMIF(A:A,cocina[[#This Row],[Número de Orden]],J:J))/SUMIF(A:A,cocina[[#This Row],[Número de Orden]],K:K)</f>
        <v>0.41142857142857142</v>
      </c>
      <c r="M753" s="1">
        <f>cocina[[#This Row],[Ganancia bruta]]-cocina[[#This Row],[Ganancia neta]]</f>
        <v>39</v>
      </c>
    </row>
    <row r="754" spans="1:13" x14ac:dyDescent="0.25">
      <c r="A754">
        <v>298</v>
      </c>
      <c r="B754">
        <v>11</v>
      </c>
      <c r="C754" s="1" t="s">
        <v>116</v>
      </c>
      <c r="D754" s="1" t="s">
        <v>615</v>
      </c>
      <c r="E754">
        <v>16</v>
      </c>
      <c r="F754">
        <v>27</v>
      </c>
      <c r="G754">
        <v>3</v>
      </c>
      <c r="H754">
        <v>46</v>
      </c>
      <c r="I754" s="1" t="s">
        <v>608</v>
      </c>
      <c r="J754">
        <f>cocina[[#This Row],[Precio Unitario]]*cocina[[#This Row],[Cantidad Ordenada]]-cocina[[#This Row],[Costo Unitario]]*cocina[[#This Row],[Cantidad Ordenada]]</f>
        <v>33</v>
      </c>
      <c r="K754">
        <f>cocina[[#This Row],[Precio Unitario]]*cocina[[#This Row],[Cantidad Ordenada]]</f>
        <v>81</v>
      </c>
      <c r="L754" s="5">
        <f>(SUMIF(A:A,cocina[[#This Row],[Número de Orden]],J:J))/SUMIF(A:A,cocina[[#This Row],[Número de Orden]],K:K)</f>
        <v>0.4</v>
      </c>
      <c r="M754" s="1">
        <f>cocina[[#This Row],[Ganancia bruta]]-cocina[[#This Row],[Ganancia neta]]</f>
        <v>48</v>
      </c>
    </row>
    <row r="755" spans="1:13" x14ac:dyDescent="0.25">
      <c r="A755">
        <v>298</v>
      </c>
      <c r="B755">
        <v>11</v>
      </c>
      <c r="C755" s="1" t="s">
        <v>83</v>
      </c>
      <c r="D755" s="1" t="s">
        <v>617</v>
      </c>
      <c r="E755">
        <v>22</v>
      </c>
      <c r="F755">
        <v>36</v>
      </c>
      <c r="G755">
        <v>3</v>
      </c>
      <c r="H755">
        <v>49</v>
      </c>
      <c r="I755" s="1" t="s">
        <v>608</v>
      </c>
      <c r="J755">
        <f>cocina[[#This Row],[Precio Unitario]]*cocina[[#This Row],[Cantidad Ordenada]]-cocina[[#This Row],[Costo Unitario]]*cocina[[#This Row],[Cantidad Ordenada]]</f>
        <v>42</v>
      </c>
      <c r="K755">
        <f>cocina[[#This Row],[Precio Unitario]]*cocina[[#This Row],[Cantidad Ordenada]]</f>
        <v>108</v>
      </c>
      <c r="L755" s="5">
        <f>(SUMIF(A:A,cocina[[#This Row],[Número de Orden]],J:J))/SUMIF(A:A,cocina[[#This Row],[Número de Orden]],K:K)</f>
        <v>0.4</v>
      </c>
      <c r="M755" s="1">
        <f>cocina[[#This Row],[Ganancia bruta]]-cocina[[#This Row],[Ganancia neta]]</f>
        <v>66</v>
      </c>
    </row>
    <row r="756" spans="1:13" x14ac:dyDescent="0.25">
      <c r="A756">
        <v>298</v>
      </c>
      <c r="B756">
        <v>11</v>
      </c>
      <c r="C756" s="1" t="s">
        <v>213</v>
      </c>
      <c r="D756" s="1" t="s">
        <v>624</v>
      </c>
      <c r="E756">
        <v>13</v>
      </c>
      <c r="F756">
        <v>22</v>
      </c>
      <c r="G756">
        <v>3</v>
      </c>
      <c r="H756">
        <v>46</v>
      </c>
      <c r="I756" s="1" t="s">
        <v>609</v>
      </c>
      <c r="J756">
        <f>cocina[[#This Row],[Precio Unitario]]*cocina[[#This Row],[Cantidad Ordenada]]-cocina[[#This Row],[Costo Unitario]]*cocina[[#This Row],[Cantidad Ordenada]]</f>
        <v>27</v>
      </c>
      <c r="K756">
        <f>cocina[[#This Row],[Precio Unitario]]*cocina[[#This Row],[Cantidad Ordenada]]</f>
        <v>66</v>
      </c>
      <c r="L756" s="5">
        <f>(SUMIF(A:A,cocina[[#This Row],[Número de Orden]],J:J))/SUMIF(A:A,cocina[[#This Row],[Número de Orden]],K:K)</f>
        <v>0.4</v>
      </c>
      <c r="M756" s="1">
        <f>cocina[[#This Row],[Ganancia bruta]]-cocina[[#This Row],[Ganancia neta]]</f>
        <v>39</v>
      </c>
    </row>
    <row r="757" spans="1:13" x14ac:dyDescent="0.25">
      <c r="A757">
        <v>299</v>
      </c>
      <c r="B757">
        <v>6</v>
      </c>
      <c r="C757" s="1" t="s">
        <v>156</v>
      </c>
      <c r="D757" s="1" t="s">
        <v>626</v>
      </c>
      <c r="E757">
        <v>12</v>
      </c>
      <c r="F757">
        <v>20</v>
      </c>
      <c r="G757">
        <v>1</v>
      </c>
      <c r="H757">
        <v>17</v>
      </c>
      <c r="I757" s="1" t="s">
        <v>608</v>
      </c>
      <c r="J757">
        <f>cocina[[#This Row],[Precio Unitario]]*cocina[[#This Row],[Cantidad Ordenada]]-cocina[[#This Row],[Costo Unitario]]*cocina[[#This Row],[Cantidad Ordenada]]</f>
        <v>8</v>
      </c>
      <c r="K757">
        <f>cocina[[#This Row],[Precio Unitario]]*cocina[[#This Row],[Cantidad Ordenada]]</f>
        <v>20</v>
      </c>
      <c r="L757" s="5">
        <f>(SUMIF(A:A,cocina[[#This Row],[Número de Orden]],J:J))/SUMIF(A:A,cocina[[#This Row],[Número de Orden]],K:K)</f>
        <v>0.40659340659340659</v>
      </c>
      <c r="M757" s="1">
        <f>cocina[[#This Row],[Ganancia bruta]]-cocina[[#This Row],[Ganancia neta]]</f>
        <v>12</v>
      </c>
    </row>
    <row r="758" spans="1:13" x14ac:dyDescent="0.25">
      <c r="A758">
        <v>299</v>
      </c>
      <c r="B758">
        <v>6</v>
      </c>
      <c r="C758" s="1" t="s">
        <v>83</v>
      </c>
      <c r="D758" s="1" t="s">
        <v>617</v>
      </c>
      <c r="E758">
        <v>22</v>
      </c>
      <c r="F758">
        <v>36</v>
      </c>
      <c r="G758">
        <v>2</v>
      </c>
      <c r="H758">
        <v>55</v>
      </c>
      <c r="I758" s="1" t="s">
        <v>608</v>
      </c>
      <c r="J758">
        <f>cocina[[#This Row],[Precio Unitario]]*cocina[[#This Row],[Cantidad Ordenada]]-cocina[[#This Row],[Costo Unitario]]*cocina[[#This Row],[Cantidad Ordenada]]</f>
        <v>28</v>
      </c>
      <c r="K758">
        <f>cocina[[#This Row],[Precio Unitario]]*cocina[[#This Row],[Cantidad Ordenada]]</f>
        <v>72</v>
      </c>
      <c r="L758" s="5">
        <f>(SUMIF(A:A,cocina[[#This Row],[Número de Orden]],J:J))/SUMIF(A:A,cocina[[#This Row],[Número de Orden]],K:K)</f>
        <v>0.40659340659340659</v>
      </c>
      <c r="M758" s="1">
        <f>cocina[[#This Row],[Ganancia bruta]]-cocina[[#This Row],[Ganancia neta]]</f>
        <v>44</v>
      </c>
    </row>
    <row r="759" spans="1:13" x14ac:dyDescent="0.25">
      <c r="A759">
        <v>299</v>
      </c>
      <c r="B759">
        <v>6</v>
      </c>
      <c r="C759" s="1" t="s">
        <v>168</v>
      </c>
      <c r="D759" s="1" t="s">
        <v>612</v>
      </c>
      <c r="E759">
        <v>14</v>
      </c>
      <c r="F759">
        <v>24</v>
      </c>
      <c r="G759">
        <v>3</v>
      </c>
      <c r="H759">
        <v>15</v>
      </c>
      <c r="I759" s="1" t="s">
        <v>609</v>
      </c>
      <c r="J759">
        <f>cocina[[#This Row],[Precio Unitario]]*cocina[[#This Row],[Cantidad Ordenada]]-cocina[[#This Row],[Costo Unitario]]*cocina[[#This Row],[Cantidad Ordenada]]</f>
        <v>30</v>
      </c>
      <c r="K759">
        <f>cocina[[#This Row],[Precio Unitario]]*cocina[[#This Row],[Cantidad Ordenada]]</f>
        <v>72</v>
      </c>
      <c r="L759" s="5">
        <f>(SUMIF(A:A,cocina[[#This Row],[Número de Orden]],J:J))/SUMIF(A:A,cocina[[#This Row],[Número de Orden]],K:K)</f>
        <v>0.40659340659340659</v>
      </c>
      <c r="M759" s="1">
        <f>cocina[[#This Row],[Ganancia bruta]]-cocina[[#This Row],[Ganancia neta]]</f>
        <v>42</v>
      </c>
    </row>
    <row r="760" spans="1:13" x14ac:dyDescent="0.25">
      <c r="A760">
        <v>299</v>
      </c>
      <c r="B760">
        <v>6</v>
      </c>
      <c r="C760" s="1" t="s">
        <v>89</v>
      </c>
      <c r="D760" s="1" t="s">
        <v>629</v>
      </c>
      <c r="E760">
        <v>10</v>
      </c>
      <c r="F760">
        <v>18</v>
      </c>
      <c r="G760">
        <v>1</v>
      </c>
      <c r="H760">
        <v>26</v>
      </c>
      <c r="I760" s="1" t="s">
        <v>608</v>
      </c>
      <c r="J760">
        <f>cocina[[#This Row],[Precio Unitario]]*cocina[[#This Row],[Cantidad Ordenada]]-cocina[[#This Row],[Costo Unitario]]*cocina[[#This Row],[Cantidad Ordenada]]</f>
        <v>8</v>
      </c>
      <c r="K760">
        <f>cocina[[#This Row],[Precio Unitario]]*cocina[[#This Row],[Cantidad Ordenada]]</f>
        <v>18</v>
      </c>
      <c r="L760" s="5">
        <f>(SUMIF(A:A,cocina[[#This Row],[Número de Orden]],J:J))/SUMIF(A:A,cocina[[#This Row],[Número de Orden]],K:K)</f>
        <v>0.40659340659340659</v>
      </c>
      <c r="M760" s="1">
        <f>cocina[[#This Row],[Ganancia bruta]]-cocina[[#This Row],[Ganancia neta]]</f>
        <v>10</v>
      </c>
    </row>
    <row r="761" spans="1:13" x14ac:dyDescent="0.25">
      <c r="A761">
        <v>300</v>
      </c>
      <c r="B761">
        <v>18</v>
      </c>
      <c r="C761" s="1" t="s">
        <v>58</v>
      </c>
      <c r="D761" s="1" t="s">
        <v>616</v>
      </c>
      <c r="E761">
        <v>25</v>
      </c>
      <c r="F761">
        <v>40</v>
      </c>
      <c r="G761">
        <v>3</v>
      </c>
      <c r="H761">
        <v>54</v>
      </c>
      <c r="I761" s="1" t="s">
        <v>609</v>
      </c>
      <c r="J761">
        <f>cocina[[#This Row],[Precio Unitario]]*cocina[[#This Row],[Cantidad Ordenada]]-cocina[[#This Row],[Costo Unitario]]*cocina[[#This Row],[Cantidad Ordenada]]</f>
        <v>45</v>
      </c>
      <c r="K761">
        <f>cocina[[#This Row],[Precio Unitario]]*cocina[[#This Row],[Cantidad Ordenada]]</f>
        <v>120</v>
      </c>
      <c r="L761" s="5">
        <f>(SUMIF(A:A,cocina[[#This Row],[Número de Orden]],J:J))/SUMIF(A:A,cocina[[#This Row],[Número de Orden]],K:K)</f>
        <v>0.4</v>
      </c>
      <c r="M761" s="1">
        <f>cocina[[#This Row],[Ganancia bruta]]-cocina[[#This Row],[Ganancia neta]]</f>
        <v>75</v>
      </c>
    </row>
    <row r="762" spans="1:13" x14ac:dyDescent="0.25">
      <c r="A762">
        <v>300</v>
      </c>
      <c r="B762">
        <v>18</v>
      </c>
      <c r="C762" s="1" t="s">
        <v>89</v>
      </c>
      <c r="D762" s="1" t="s">
        <v>629</v>
      </c>
      <c r="E762">
        <v>10</v>
      </c>
      <c r="F762">
        <v>18</v>
      </c>
      <c r="G762">
        <v>3</v>
      </c>
      <c r="H762">
        <v>14</v>
      </c>
      <c r="I762" s="1" t="s">
        <v>608</v>
      </c>
      <c r="J762">
        <f>cocina[[#This Row],[Precio Unitario]]*cocina[[#This Row],[Cantidad Ordenada]]-cocina[[#This Row],[Costo Unitario]]*cocina[[#This Row],[Cantidad Ordenada]]</f>
        <v>24</v>
      </c>
      <c r="K762">
        <f>cocina[[#This Row],[Precio Unitario]]*cocina[[#This Row],[Cantidad Ordenada]]</f>
        <v>54</v>
      </c>
      <c r="L762" s="5">
        <f>(SUMIF(A:A,cocina[[#This Row],[Número de Orden]],J:J))/SUMIF(A:A,cocina[[#This Row],[Número de Orden]],K:K)</f>
        <v>0.4</v>
      </c>
      <c r="M762" s="1">
        <f>cocina[[#This Row],[Ganancia bruta]]-cocina[[#This Row],[Ganancia neta]]</f>
        <v>30</v>
      </c>
    </row>
    <row r="763" spans="1:13" x14ac:dyDescent="0.25">
      <c r="A763">
        <v>300</v>
      </c>
      <c r="B763">
        <v>18</v>
      </c>
      <c r="C763" s="1" t="s">
        <v>165</v>
      </c>
      <c r="D763" s="1" t="s">
        <v>630</v>
      </c>
      <c r="E763">
        <v>15</v>
      </c>
      <c r="F763">
        <v>26</v>
      </c>
      <c r="G763">
        <v>1</v>
      </c>
      <c r="H763">
        <v>22</v>
      </c>
      <c r="I763" s="1" t="s">
        <v>609</v>
      </c>
      <c r="J763">
        <f>cocina[[#This Row],[Precio Unitario]]*cocina[[#This Row],[Cantidad Ordenada]]-cocina[[#This Row],[Costo Unitario]]*cocina[[#This Row],[Cantidad Ordenada]]</f>
        <v>11</v>
      </c>
      <c r="K763">
        <f>cocina[[#This Row],[Precio Unitario]]*cocina[[#This Row],[Cantidad Ordenada]]</f>
        <v>26</v>
      </c>
      <c r="L763" s="5">
        <f>(SUMIF(A:A,cocina[[#This Row],[Número de Orden]],J:J))/SUMIF(A:A,cocina[[#This Row],[Número de Orden]],K:K)</f>
        <v>0.4</v>
      </c>
      <c r="M763" s="1">
        <f>cocina[[#This Row],[Ganancia bruta]]-cocina[[#This Row],[Ganancia neta]]</f>
        <v>15</v>
      </c>
    </row>
    <row r="764" spans="1:13" x14ac:dyDescent="0.25">
      <c r="A764">
        <v>300</v>
      </c>
      <c r="B764">
        <v>18</v>
      </c>
      <c r="C764" s="1" t="s">
        <v>78</v>
      </c>
      <c r="D764" s="1" t="s">
        <v>613</v>
      </c>
      <c r="E764">
        <v>18</v>
      </c>
      <c r="F764">
        <v>30</v>
      </c>
      <c r="G764">
        <v>3</v>
      </c>
      <c r="H764">
        <v>28</v>
      </c>
      <c r="I764" s="1" t="s">
        <v>608</v>
      </c>
      <c r="J764">
        <f>cocina[[#This Row],[Precio Unitario]]*cocina[[#This Row],[Cantidad Ordenada]]-cocina[[#This Row],[Costo Unitario]]*cocina[[#This Row],[Cantidad Ordenada]]</f>
        <v>36</v>
      </c>
      <c r="K764">
        <f>cocina[[#This Row],[Precio Unitario]]*cocina[[#This Row],[Cantidad Ordenada]]</f>
        <v>90</v>
      </c>
      <c r="L764" s="5">
        <f>(SUMIF(A:A,cocina[[#This Row],[Número de Orden]],J:J))/SUMIF(A:A,cocina[[#This Row],[Número de Orden]],K:K)</f>
        <v>0.4</v>
      </c>
      <c r="M764" s="1">
        <f>cocina[[#This Row],[Ganancia bruta]]-cocina[[#This Row],[Ganancia neta]]</f>
        <v>54</v>
      </c>
    </row>
    <row r="765" spans="1:13" x14ac:dyDescent="0.25">
      <c r="A765">
        <v>301</v>
      </c>
      <c r="B765">
        <v>8</v>
      </c>
      <c r="C765" s="1" t="s">
        <v>126</v>
      </c>
      <c r="D765" s="1" t="s">
        <v>614</v>
      </c>
      <c r="E765">
        <v>19</v>
      </c>
      <c r="F765">
        <v>31</v>
      </c>
      <c r="G765">
        <v>3</v>
      </c>
      <c r="H765">
        <v>23</v>
      </c>
      <c r="I765" s="1" t="s">
        <v>609</v>
      </c>
      <c r="J765">
        <f>cocina[[#This Row],[Precio Unitario]]*cocina[[#This Row],[Cantidad Ordenada]]-cocina[[#This Row],[Costo Unitario]]*cocina[[#This Row],[Cantidad Ordenada]]</f>
        <v>36</v>
      </c>
      <c r="K765">
        <f>cocina[[#This Row],[Precio Unitario]]*cocina[[#This Row],[Cantidad Ordenada]]</f>
        <v>93</v>
      </c>
      <c r="L765" s="5">
        <f>(SUMIF(A:A,cocina[[#This Row],[Número de Orden]],J:J))/SUMIF(A:A,cocina[[#This Row],[Número de Orden]],K:K)</f>
        <v>0.40358744394618834</v>
      </c>
      <c r="M765" s="1">
        <f>cocina[[#This Row],[Ganancia bruta]]-cocina[[#This Row],[Ganancia neta]]</f>
        <v>57</v>
      </c>
    </row>
    <row r="766" spans="1:13" x14ac:dyDescent="0.25">
      <c r="A766">
        <v>301</v>
      </c>
      <c r="B766">
        <v>8</v>
      </c>
      <c r="C766" s="1" t="s">
        <v>165</v>
      </c>
      <c r="D766" s="1" t="s">
        <v>630</v>
      </c>
      <c r="E766">
        <v>15</v>
      </c>
      <c r="F766">
        <v>26</v>
      </c>
      <c r="G766">
        <v>2</v>
      </c>
      <c r="H766">
        <v>57</v>
      </c>
      <c r="I766" s="1" t="s">
        <v>609</v>
      </c>
      <c r="J766">
        <f>cocina[[#This Row],[Precio Unitario]]*cocina[[#This Row],[Cantidad Ordenada]]-cocina[[#This Row],[Costo Unitario]]*cocina[[#This Row],[Cantidad Ordenada]]</f>
        <v>22</v>
      </c>
      <c r="K766">
        <f>cocina[[#This Row],[Precio Unitario]]*cocina[[#This Row],[Cantidad Ordenada]]</f>
        <v>52</v>
      </c>
      <c r="L766" s="5">
        <f>(SUMIF(A:A,cocina[[#This Row],[Número de Orden]],J:J))/SUMIF(A:A,cocina[[#This Row],[Número de Orden]],K:K)</f>
        <v>0.40358744394618834</v>
      </c>
      <c r="M766" s="1">
        <f>cocina[[#This Row],[Ganancia bruta]]-cocina[[#This Row],[Ganancia neta]]</f>
        <v>30</v>
      </c>
    </row>
    <row r="767" spans="1:13" x14ac:dyDescent="0.25">
      <c r="A767">
        <v>301</v>
      </c>
      <c r="B767">
        <v>8</v>
      </c>
      <c r="C767" s="1" t="s">
        <v>48</v>
      </c>
      <c r="D767" s="1" t="s">
        <v>618</v>
      </c>
      <c r="E767">
        <v>17</v>
      </c>
      <c r="F767">
        <v>29</v>
      </c>
      <c r="G767">
        <v>2</v>
      </c>
      <c r="H767">
        <v>49</v>
      </c>
      <c r="I767" s="1" t="s">
        <v>608</v>
      </c>
      <c r="J767">
        <f>cocina[[#This Row],[Precio Unitario]]*cocina[[#This Row],[Cantidad Ordenada]]-cocina[[#This Row],[Costo Unitario]]*cocina[[#This Row],[Cantidad Ordenada]]</f>
        <v>24</v>
      </c>
      <c r="K767">
        <f>cocina[[#This Row],[Precio Unitario]]*cocina[[#This Row],[Cantidad Ordenada]]</f>
        <v>58</v>
      </c>
      <c r="L767" s="5">
        <f>(SUMIF(A:A,cocina[[#This Row],[Número de Orden]],J:J))/SUMIF(A:A,cocina[[#This Row],[Número de Orden]],K:K)</f>
        <v>0.40358744394618834</v>
      </c>
      <c r="M767" s="1">
        <f>cocina[[#This Row],[Ganancia bruta]]-cocina[[#This Row],[Ganancia neta]]</f>
        <v>34</v>
      </c>
    </row>
    <row r="768" spans="1:13" x14ac:dyDescent="0.25">
      <c r="A768">
        <v>301</v>
      </c>
      <c r="B768">
        <v>8</v>
      </c>
      <c r="C768" s="1" t="s">
        <v>156</v>
      </c>
      <c r="D768" s="1" t="s">
        <v>626</v>
      </c>
      <c r="E768">
        <v>12</v>
      </c>
      <c r="F768">
        <v>20</v>
      </c>
      <c r="G768">
        <v>1</v>
      </c>
      <c r="H768">
        <v>54</v>
      </c>
      <c r="I768" s="1" t="s">
        <v>608</v>
      </c>
      <c r="J768">
        <f>cocina[[#This Row],[Precio Unitario]]*cocina[[#This Row],[Cantidad Ordenada]]-cocina[[#This Row],[Costo Unitario]]*cocina[[#This Row],[Cantidad Ordenada]]</f>
        <v>8</v>
      </c>
      <c r="K768">
        <f>cocina[[#This Row],[Precio Unitario]]*cocina[[#This Row],[Cantidad Ordenada]]</f>
        <v>20</v>
      </c>
      <c r="L768" s="5">
        <f>(SUMIF(A:A,cocina[[#This Row],[Número de Orden]],J:J))/SUMIF(A:A,cocina[[#This Row],[Número de Orden]],K:K)</f>
        <v>0.40358744394618834</v>
      </c>
      <c r="M768" s="1">
        <f>cocina[[#This Row],[Ganancia bruta]]-cocina[[#This Row],[Ganancia neta]]</f>
        <v>12</v>
      </c>
    </row>
    <row r="769" spans="1:13" x14ac:dyDescent="0.25">
      <c r="A769">
        <v>302</v>
      </c>
      <c r="B769">
        <v>5</v>
      </c>
      <c r="C769" s="1" t="s">
        <v>257</v>
      </c>
      <c r="D769" s="1" t="s">
        <v>623</v>
      </c>
      <c r="E769">
        <v>19</v>
      </c>
      <c r="F769">
        <v>32</v>
      </c>
      <c r="G769">
        <v>3</v>
      </c>
      <c r="H769">
        <v>15</v>
      </c>
      <c r="I769" s="1" t="s">
        <v>608</v>
      </c>
      <c r="J769">
        <f>cocina[[#This Row],[Precio Unitario]]*cocina[[#This Row],[Cantidad Ordenada]]-cocina[[#This Row],[Costo Unitario]]*cocina[[#This Row],[Cantidad Ordenada]]</f>
        <v>39</v>
      </c>
      <c r="K769">
        <f>cocina[[#This Row],[Precio Unitario]]*cocina[[#This Row],[Cantidad Ordenada]]</f>
        <v>96</v>
      </c>
      <c r="L769" s="5">
        <f>(SUMIF(A:A,cocina[[#This Row],[Número de Orden]],J:J))/SUMIF(A:A,cocina[[#This Row],[Número de Orden]],K:K)</f>
        <v>0.40625</v>
      </c>
      <c r="M769" s="1">
        <f>cocina[[#This Row],[Ganancia bruta]]-cocina[[#This Row],[Ganancia neta]]</f>
        <v>57</v>
      </c>
    </row>
    <row r="770" spans="1:13" x14ac:dyDescent="0.25">
      <c r="A770">
        <v>303</v>
      </c>
      <c r="B770">
        <v>14</v>
      </c>
      <c r="C770" s="1" t="s">
        <v>156</v>
      </c>
      <c r="D770" s="1" t="s">
        <v>626</v>
      </c>
      <c r="E770">
        <v>12</v>
      </c>
      <c r="F770">
        <v>20</v>
      </c>
      <c r="G770">
        <v>2</v>
      </c>
      <c r="H770">
        <v>13</v>
      </c>
      <c r="I770" s="1" t="s">
        <v>608</v>
      </c>
      <c r="J770">
        <f>cocina[[#This Row],[Precio Unitario]]*cocina[[#This Row],[Cantidad Ordenada]]-cocina[[#This Row],[Costo Unitario]]*cocina[[#This Row],[Cantidad Ordenada]]</f>
        <v>16</v>
      </c>
      <c r="K770">
        <f>cocina[[#This Row],[Precio Unitario]]*cocina[[#This Row],[Cantidad Ordenada]]</f>
        <v>40</v>
      </c>
      <c r="L770" s="5">
        <f>(SUMIF(A:A,cocina[[#This Row],[Número de Orden]],J:J))/SUMIF(A:A,cocina[[#This Row],[Número de Orden]],K:K)</f>
        <v>0.39047619047619048</v>
      </c>
      <c r="M770" s="1">
        <f>cocina[[#This Row],[Ganancia bruta]]-cocina[[#This Row],[Ganancia neta]]</f>
        <v>24</v>
      </c>
    </row>
    <row r="771" spans="1:13" x14ac:dyDescent="0.25">
      <c r="A771">
        <v>303</v>
      </c>
      <c r="B771">
        <v>14</v>
      </c>
      <c r="C771" s="1" t="s">
        <v>58</v>
      </c>
      <c r="D771" s="1" t="s">
        <v>616</v>
      </c>
      <c r="E771">
        <v>25</v>
      </c>
      <c r="F771">
        <v>40</v>
      </c>
      <c r="G771">
        <v>3</v>
      </c>
      <c r="H771">
        <v>16</v>
      </c>
      <c r="I771" s="1" t="s">
        <v>608</v>
      </c>
      <c r="J771">
        <f>cocina[[#This Row],[Precio Unitario]]*cocina[[#This Row],[Cantidad Ordenada]]-cocina[[#This Row],[Costo Unitario]]*cocina[[#This Row],[Cantidad Ordenada]]</f>
        <v>45</v>
      </c>
      <c r="K771">
        <f>cocina[[#This Row],[Precio Unitario]]*cocina[[#This Row],[Cantidad Ordenada]]</f>
        <v>120</v>
      </c>
      <c r="L771" s="5">
        <f>(SUMIF(A:A,cocina[[#This Row],[Número de Orden]],J:J))/SUMIF(A:A,cocina[[#This Row],[Número de Orden]],K:K)</f>
        <v>0.39047619047619048</v>
      </c>
      <c r="M771" s="1">
        <f>cocina[[#This Row],[Ganancia bruta]]-cocina[[#This Row],[Ganancia neta]]</f>
        <v>75</v>
      </c>
    </row>
    <row r="772" spans="1:13" x14ac:dyDescent="0.25">
      <c r="A772">
        <v>303</v>
      </c>
      <c r="B772">
        <v>14</v>
      </c>
      <c r="C772" s="1" t="s">
        <v>165</v>
      </c>
      <c r="D772" s="1" t="s">
        <v>630</v>
      </c>
      <c r="E772">
        <v>15</v>
      </c>
      <c r="F772">
        <v>26</v>
      </c>
      <c r="G772">
        <v>1</v>
      </c>
      <c r="H772">
        <v>56</v>
      </c>
      <c r="I772" s="1" t="s">
        <v>609</v>
      </c>
      <c r="J772">
        <f>cocina[[#This Row],[Precio Unitario]]*cocina[[#This Row],[Cantidad Ordenada]]-cocina[[#This Row],[Costo Unitario]]*cocina[[#This Row],[Cantidad Ordenada]]</f>
        <v>11</v>
      </c>
      <c r="K772">
        <f>cocina[[#This Row],[Precio Unitario]]*cocina[[#This Row],[Cantidad Ordenada]]</f>
        <v>26</v>
      </c>
      <c r="L772" s="5">
        <f>(SUMIF(A:A,cocina[[#This Row],[Número de Orden]],J:J))/SUMIF(A:A,cocina[[#This Row],[Número de Orden]],K:K)</f>
        <v>0.39047619047619048</v>
      </c>
      <c r="M772" s="1">
        <f>cocina[[#This Row],[Ganancia bruta]]-cocina[[#This Row],[Ganancia neta]]</f>
        <v>15</v>
      </c>
    </row>
    <row r="773" spans="1:13" x14ac:dyDescent="0.25">
      <c r="A773">
        <v>303</v>
      </c>
      <c r="B773">
        <v>14</v>
      </c>
      <c r="C773" s="1" t="s">
        <v>168</v>
      </c>
      <c r="D773" s="1" t="s">
        <v>612</v>
      </c>
      <c r="E773">
        <v>14</v>
      </c>
      <c r="F773">
        <v>24</v>
      </c>
      <c r="G773">
        <v>1</v>
      </c>
      <c r="H773">
        <v>7</v>
      </c>
      <c r="I773" s="1" t="s">
        <v>608</v>
      </c>
      <c r="J773">
        <f>cocina[[#This Row],[Precio Unitario]]*cocina[[#This Row],[Cantidad Ordenada]]-cocina[[#This Row],[Costo Unitario]]*cocina[[#This Row],[Cantidad Ordenada]]</f>
        <v>10</v>
      </c>
      <c r="K773">
        <f>cocina[[#This Row],[Precio Unitario]]*cocina[[#This Row],[Cantidad Ordenada]]</f>
        <v>24</v>
      </c>
      <c r="L773" s="5">
        <f>(SUMIF(A:A,cocina[[#This Row],[Número de Orden]],J:J))/SUMIF(A:A,cocina[[#This Row],[Número de Orden]],K:K)</f>
        <v>0.39047619047619048</v>
      </c>
      <c r="M773" s="1">
        <f>cocina[[#This Row],[Ganancia bruta]]-cocina[[#This Row],[Ganancia neta]]</f>
        <v>14</v>
      </c>
    </row>
    <row r="774" spans="1:13" x14ac:dyDescent="0.25">
      <c r="A774">
        <v>304</v>
      </c>
      <c r="B774">
        <v>6</v>
      </c>
      <c r="C774" s="1" t="s">
        <v>257</v>
      </c>
      <c r="D774" s="1" t="s">
        <v>623</v>
      </c>
      <c r="E774">
        <v>19</v>
      </c>
      <c r="F774">
        <v>32</v>
      </c>
      <c r="G774">
        <v>2</v>
      </c>
      <c r="H774">
        <v>9</v>
      </c>
      <c r="I774" s="1" t="s">
        <v>608</v>
      </c>
      <c r="J774">
        <f>cocina[[#This Row],[Precio Unitario]]*cocina[[#This Row],[Cantidad Ordenada]]-cocina[[#This Row],[Costo Unitario]]*cocina[[#This Row],[Cantidad Ordenada]]</f>
        <v>26</v>
      </c>
      <c r="K774">
        <f>cocina[[#This Row],[Precio Unitario]]*cocina[[#This Row],[Cantidad Ordenada]]</f>
        <v>64</v>
      </c>
      <c r="L774" s="5">
        <f>(SUMIF(A:A,cocina[[#This Row],[Número de Orden]],J:J))/SUMIF(A:A,cocina[[#This Row],[Número de Orden]],K:K)</f>
        <v>0.38709677419354838</v>
      </c>
      <c r="M774" s="1">
        <f>cocina[[#This Row],[Ganancia bruta]]-cocina[[#This Row],[Ganancia neta]]</f>
        <v>38</v>
      </c>
    </row>
    <row r="775" spans="1:13" x14ac:dyDescent="0.25">
      <c r="A775">
        <v>304</v>
      </c>
      <c r="B775">
        <v>6</v>
      </c>
      <c r="C775" s="1" t="s">
        <v>80</v>
      </c>
      <c r="D775" s="1" t="s">
        <v>628</v>
      </c>
      <c r="E775">
        <v>13</v>
      </c>
      <c r="F775">
        <v>21</v>
      </c>
      <c r="G775">
        <v>2</v>
      </c>
      <c r="H775">
        <v>7</v>
      </c>
      <c r="I775" s="1" t="s">
        <v>609</v>
      </c>
      <c r="J775">
        <f>cocina[[#This Row],[Precio Unitario]]*cocina[[#This Row],[Cantidad Ordenada]]-cocina[[#This Row],[Costo Unitario]]*cocina[[#This Row],[Cantidad Ordenada]]</f>
        <v>16</v>
      </c>
      <c r="K775">
        <f>cocina[[#This Row],[Precio Unitario]]*cocina[[#This Row],[Cantidad Ordenada]]</f>
        <v>42</v>
      </c>
      <c r="L775" s="5">
        <f>(SUMIF(A:A,cocina[[#This Row],[Número de Orden]],J:J))/SUMIF(A:A,cocina[[#This Row],[Número de Orden]],K:K)</f>
        <v>0.38709677419354838</v>
      </c>
      <c r="M775" s="1">
        <f>cocina[[#This Row],[Ganancia bruta]]-cocina[[#This Row],[Ganancia neta]]</f>
        <v>26</v>
      </c>
    </row>
    <row r="776" spans="1:13" x14ac:dyDescent="0.25">
      <c r="A776">
        <v>304</v>
      </c>
      <c r="B776">
        <v>6</v>
      </c>
      <c r="C776" s="1" t="s">
        <v>58</v>
      </c>
      <c r="D776" s="1" t="s">
        <v>616</v>
      </c>
      <c r="E776">
        <v>25</v>
      </c>
      <c r="F776">
        <v>40</v>
      </c>
      <c r="G776">
        <v>2</v>
      </c>
      <c r="H776">
        <v>48</v>
      </c>
      <c r="I776" s="1" t="s">
        <v>608</v>
      </c>
      <c r="J776">
        <f>cocina[[#This Row],[Precio Unitario]]*cocina[[#This Row],[Cantidad Ordenada]]-cocina[[#This Row],[Costo Unitario]]*cocina[[#This Row],[Cantidad Ordenada]]</f>
        <v>30</v>
      </c>
      <c r="K776">
        <f>cocina[[#This Row],[Precio Unitario]]*cocina[[#This Row],[Cantidad Ordenada]]</f>
        <v>80</v>
      </c>
      <c r="L776" s="5">
        <f>(SUMIF(A:A,cocina[[#This Row],[Número de Orden]],J:J))/SUMIF(A:A,cocina[[#This Row],[Número de Orden]],K:K)</f>
        <v>0.38709677419354838</v>
      </c>
      <c r="M776" s="1">
        <f>cocina[[#This Row],[Ganancia bruta]]-cocina[[#This Row],[Ganancia neta]]</f>
        <v>50</v>
      </c>
    </row>
    <row r="777" spans="1:13" x14ac:dyDescent="0.25">
      <c r="A777">
        <v>304</v>
      </c>
      <c r="B777">
        <v>6</v>
      </c>
      <c r="C777" s="1" t="s">
        <v>126</v>
      </c>
      <c r="D777" s="1" t="s">
        <v>614</v>
      </c>
      <c r="E777">
        <v>19</v>
      </c>
      <c r="F777">
        <v>31</v>
      </c>
      <c r="G777">
        <v>3</v>
      </c>
      <c r="H777">
        <v>21</v>
      </c>
      <c r="I777" s="1" t="s">
        <v>608</v>
      </c>
      <c r="J777">
        <f>cocina[[#This Row],[Precio Unitario]]*cocina[[#This Row],[Cantidad Ordenada]]-cocina[[#This Row],[Costo Unitario]]*cocina[[#This Row],[Cantidad Ordenada]]</f>
        <v>36</v>
      </c>
      <c r="K777">
        <f>cocina[[#This Row],[Precio Unitario]]*cocina[[#This Row],[Cantidad Ordenada]]</f>
        <v>93</v>
      </c>
      <c r="L777" s="5">
        <f>(SUMIF(A:A,cocina[[#This Row],[Número de Orden]],J:J))/SUMIF(A:A,cocina[[#This Row],[Número de Orden]],K:K)</f>
        <v>0.38709677419354838</v>
      </c>
      <c r="M777" s="1">
        <f>cocina[[#This Row],[Ganancia bruta]]-cocina[[#This Row],[Ganancia neta]]</f>
        <v>57</v>
      </c>
    </row>
    <row r="778" spans="1:13" x14ac:dyDescent="0.25">
      <c r="A778">
        <v>305</v>
      </c>
      <c r="B778">
        <v>1</v>
      </c>
      <c r="C778" s="1" t="s">
        <v>36</v>
      </c>
      <c r="D778" s="1" t="s">
        <v>622</v>
      </c>
      <c r="E778">
        <v>21</v>
      </c>
      <c r="F778">
        <v>35</v>
      </c>
      <c r="G778">
        <v>3</v>
      </c>
      <c r="H778">
        <v>17</v>
      </c>
      <c r="I778" s="1" t="s">
        <v>608</v>
      </c>
      <c r="J778">
        <f>cocina[[#This Row],[Precio Unitario]]*cocina[[#This Row],[Cantidad Ordenada]]-cocina[[#This Row],[Costo Unitario]]*cocina[[#This Row],[Cantidad Ordenada]]</f>
        <v>42</v>
      </c>
      <c r="K778">
        <f>cocina[[#This Row],[Precio Unitario]]*cocina[[#This Row],[Cantidad Ordenada]]</f>
        <v>105</v>
      </c>
      <c r="L778" s="5">
        <f>(SUMIF(A:A,cocina[[#This Row],[Número de Orden]],J:J))/SUMIF(A:A,cocina[[#This Row],[Número de Orden]],K:K)</f>
        <v>0.3984375</v>
      </c>
      <c r="M778" s="1">
        <f>cocina[[#This Row],[Ganancia bruta]]-cocina[[#This Row],[Ganancia neta]]</f>
        <v>63</v>
      </c>
    </row>
    <row r="779" spans="1:13" x14ac:dyDescent="0.25">
      <c r="A779">
        <v>305</v>
      </c>
      <c r="B779">
        <v>1</v>
      </c>
      <c r="C779" s="1" t="s">
        <v>210</v>
      </c>
      <c r="D779" s="1" t="s">
        <v>627</v>
      </c>
      <c r="E779">
        <v>14</v>
      </c>
      <c r="F779">
        <v>23</v>
      </c>
      <c r="G779">
        <v>1</v>
      </c>
      <c r="H779">
        <v>48</v>
      </c>
      <c r="I779" s="1" t="s">
        <v>608</v>
      </c>
      <c r="J779">
        <f>cocina[[#This Row],[Precio Unitario]]*cocina[[#This Row],[Cantidad Ordenada]]-cocina[[#This Row],[Costo Unitario]]*cocina[[#This Row],[Cantidad Ordenada]]</f>
        <v>9</v>
      </c>
      <c r="K779">
        <f>cocina[[#This Row],[Precio Unitario]]*cocina[[#This Row],[Cantidad Ordenada]]</f>
        <v>23</v>
      </c>
      <c r="L779" s="5">
        <f>(SUMIF(A:A,cocina[[#This Row],[Número de Orden]],J:J))/SUMIF(A:A,cocina[[#This Row],[Número de Orden]],K:K)</f>
        <v>0.3984375</v>
      </c>
      <c r="M779" s="1">
        <f>cocina[[#This Row],[Ganancia bruta]]-cocina[[#This Row],[Ganancia neta]]</f>
        <v>14</v>
      </c>
    </row>
    <row r="780" spans="1:13" x14ac:dyDescent="0.25">
      <c r="A780">
        <v>306</v>
      </c>
      <c r="B780">
        <v>7</v>
      </c>
      <c r="C780" s="1" t="s">
        <v>257</v>
      </c>
      <c r="D780" s="1" t="s">
        <v>623</v>
      </c>
      <c r="E780">
        <v>19</v>
      </c>
      <c r="F780">
        <v>32</v>
      </c>
      <c r="G780">
        <v>1</v>
      </c>
      <c r="H780">
        <v>21</v>
      </c>
      <c r="I780" s="1" t="s">
        <v>609</v>
      </c>
      <c r="J780">
        <f>cocina[[#This Row],[Precio Unitario]]*cocina[[#This Row],[Cantidad Ordenada]]-cocina[[#This Row],[Costo Unitario]]*cocina[[#This Row],[Cantidad Ordenada]]</f>
        <v>13</v>
      </c>
      <c r="K780">
        <f>cocina[[#This Row],[Precio Unitario]]*cocina[[#This Row],[Cantidad Ordenada]]</f>
        <v>32</v>
      </c>
      <c r="L780" s="5">
        <f>(SUMIF(A:A,cocina[[#This Row],[Número de Orden]],J:J))/SUMIF(A:A,cocina[[#This Row],[Número de Orden]],K:K)</f>
        <v>0.40625</v>
      </c>
      <c r="M780" s="1">
        <f>cocina[[#This Row],[Ganancia bruta]]-cocina[[#This Row],[Ganancia neta]]</f>
        <v>19</v>
      </c>
    </row>
    <row r="781" spans="1:13" x14ac:dyDescent="0.25">
      <c r="A781">
        <v>307</v>
      </c>
      <c r="B781">
        <v>20</v>
      </c>
      <c r="C781" s="1" t="s">
        <v>80</v>
      </c>
      <c r="D781" s="1" t="s">
        <v>628</v>
      </c>
      <c r="E781">
        <v>13</v>
      </c>
      <c r="F781">
        <v>21</v>
      </c>
      <c r="G781">
        <v>3</v>
      </c>
      <c r="H781">
        <v>39</v>
      </c>
      <c r="I781" s="1" t="s">
        <v>609</v>
      </c>
      <c r="J781">
        <f>cocina[[#This Row],[Precio Unitario]]*cocina[[#This Row],[Cantidad Ordenada]]-cocina[[#This Row],[Costo Unitario]]*cocina[[#This Row],[Cantidad Ordenada]]</f>
        <v>24</v>
      </c>
      <c r="K781">
        <f>cocina[[#This Row],[Precio Unitario]]*cocina[[#This Row],[Cantidad Ordenada]]</f>
        <v>63</v>
      </c>
      <c r="L781" s="5">
        <f>(SUMIF(A:A,cocina[[#This Row],[Número de Orden]],J:J))/SUMIF(A:A,cocina[[#This Row],[Número de Orden]],K:K)</f>
        <v>0.38095238095238093</v>
      </c>
      <c r="M781" s="1">
        <f>cocina[[#This Row],[Ganancia bruta]]-cocina[[#This Row],[Ganancia neta]]</f>
        <v>39</v>
      </c>
    </row>
    <row r="782" spans="1:13" x14ac:dyDescent="0.25">
      <c r="A782">
        <v>308</v>
      </c>
      <c r="B782">
        <v>14</v>
      </c>
      <c r="C782" s="1" t="s">
        <v>65</v>
      </c>
      <c r="D782" s="1" t="s">
        <v>625</v>
      </c>
      <c r="E782">
        <v>20</v>
      </c>
      <c r="F782">
        <v>34</v>
      </c>
      <c r="G782">
        <v>1</v>
      </c>
      <c r="H782">
        <v>44</v>
      </c>
      <c r="I782" s="1" t="s">
        <v>609</v>
      </c>
      <c r="J782">
        <f>cocina[[#This Row],[Precio Unitario]]*cocina[[#This Row],[Cantidad Ordenada]]-cocina[[#This Row],[Costo Unitario]]*cocina[[#This Row],[Cantidad Ordenada]]</f>
        <v>14</v>
      </c>
      <c r="K782">
        <f>cocina[[#This Row],[Precio Unitario]]*cocina[[#This Row],[Cantidad Ordenada]]</f>
        <v>34</v>
      </c>
      <c r="L782" s="5">
        <f>(SUMIF(A:A,cocina[[#This Row],[Número de Orden]],J:J))/SUMIF(A:A,cocina[[#This Row],[Número de Orden]],K:K)</f>
        <v>0.40540540540540543</v>
      </c>
      <c r="M782" s="1">
        <f>cocina[[#This Row],[Ganancia bruta]]-cocina[[#This Row],[Ganancia neta]]</f>
        <v>20</v>
      </c>
    </row>
    <row r="783" spans="1:13" x14ac:dyDescent="0.25">
      <c r="A783">
        <v>308</v>
      </c>
      <c r="B783">
        <v>14</v>
      </c>
      <c r="C783" s="1" t="s">
        <v>36</v>
      </c>
      <c r="D783" s="1" t="s">
        <v>622</v>
      </c>
      <c r="E783">
        <v>21</v>
      </c>
      <c r="F783">
        <v>35</v>
      </c>
      <c r="G783">
        <v>2</v>
      </c>
      <c r="H783">
        <v>41</v>
      </c>
      <c r="I783" s="1" t="s">
        <v>608</v>
      </c>
      <c r="J783">
        <f>cocina[[#This Row],[Precio Unitario]]*cocina[[#This Row],[Cantidad Ordenada]]-cocina[[#This Row],[Costo Unitario]]*cocina[[#This Row],[Cantidad Ordenada]]</f>
        <v>28</v>
      </c>
      <c r="K783">
        <f>cocina[[#This Row],[Precio Unitario]]*cocina[[#This Row],[Cantidad Ordenada]]</f>
        <v>70</v>
      </c>
      <c r="L783" s="5">
        <f>(SUMIF(A:A,cocina[[#This Row],[Número de Orden]],J:J))/SUMIF(A:A,cocina[[#This Row],[Número de Orden]],K:K)</f>
        <v>0.40540540540540543</v>
      </c>
      <c r="M783" s="1">
        <f>cocina[[#This Row],[Ganancia bruta]]-cocina[[#This Row],[Ganancia neta]]</f>
        <v>42</v>
      </c>
    </row>
    <row r="784" spans="1:13" x14ac:dyDescent="0.25">
      <c r="A784">
        <v>308</v>
      </c>
      <c r="B784">
        <v>14</v>
      </c>
      <c r="C784" s="1" t="s">
        <v>126</v>
      </c>
      <c r="D784" s="1" t="s">
        <v>614</v>
      </c>
      <c r="E784">
        <v>19</v>
      </c>
      <c r="F784">
        <v>31</v>
      </c>
      <c r="G784">
        <v>2</v>
      </c>
      <c r="H784">
        <v>42</v>
      </c>
      <c r="I784" s="1" t="s">
        <v>608</v>
      </c>
      <c r="J784">
        <f>cocina[[#This Row],[Precio Unitario]]*cocina[[#This Row],[Cantidad Ordenada]]-cocina[[#This Row],[Costo Unitario]]*cocina[[#This Row],[Cantidad Ordenada]]</f>
        <v>24</v>
      </c>
      <c r="K784">
        <f>cocina[[#This Row],[Precio Unitario]]*cocina[[#This Row],[Cantidad Ordenada]]</f>
        <v>62</v>
      </c>
      <c r="L784" s="5">
        <f>(SUMIF(A:A,cocina[[#This Row],[Número de Orden]],J:J))/SUMIF(A:A,cocina[[#This Row],[Número de Orden]],K:K)</f>
        <v>0.40540540540540543</v>
      </c>
      <c r="M784" s="1">
        <f>cocina[[#This Row],[Ganancia bruta]]-cocina[[#This Row],[Ganancia neta]]</f>
        <v>38</v>
      </c>
    </row>
    <row r="785" spans="1:13" x14ac:dyDescent="0.25">
      <c r="A785">
        <v>308</v>
      </c>
      <c r="B785">
        <v>14</v>
      </c>
      <c r="C785" s="1" t="s">
        <v>52</v>
      </c>
      <c r="D785" s="1" t="s">
        <v>620</v>
      </c>
      <c r="E785">
        <v>16</v>
      </c>
      <c r="F785">
        <v>28</v>
      </c>
      <c r="G785">
        <v>2</v>
      </c>
      <c r="H785">
        <v>59</v>
      </c>
      <c r="I785" s="1" t="s">
        <v>608</v>
      </c>
      <c r="J785">
        <f>cocina[[#This Row],[Precio Unitario]]*cocina[[#This Row],[Cantidad Ordenada]]-cocina[[#This Row],[Costo Unitario]]*cocina[[#This Row],[Cantidad Ordenada]]</f>
        <v>24</v>
      </c>
      <c r="K785">
        <f>cocina[[#This Row],[Precio Unitario]]*cocina[[#This Row],[Cantidad Ordenada]]</f>
        <v>56</v>
      </c>
      <c r="L785" s="5">
        <f>(SUMIF(A:A,cocina[[#This Row],[Número de Orden]],J:J))/SUMIF(A:A,cocina[[#This Row],[Número de Orden]],K:K)</f>
        <v>0.40540540540540543</v>
      </c>
      <c r="M785" s="1">
        <f>cocina[[#This Row],[Ganancia bruta]]-cocina[[#This Row],[Ganancia neta]]</f>
        <v>32</v>
      </c>
    </row>
    <row r="786" spans="1:13" x14ac:dyDescent="0.25">
      <c r="A786">
        <v>309</v>
      </c>
      <c r="B786">
        <v>9</v>
      </c>
      <c r="C786" s="1" t="s">
        <v>58</v>
      </c>
      <c r="D786" s="1" t="s">
        <v>616</v>
      </c>
      <c r="E786">
        <v>25</v>
      </c>
      <c r="F786">
        <v>40</v>
      </c>
      <c r="G786">
        <v>1</v>
      </c>
      <c r="H786">
        <v>29</v>
      </c>
      <c r="I786" s="1" t="s">
        <v>608</v>
      </c>
      <c r="J786">
        <f>cocina[[#This Row],[Precio Unitario]]*cocina[[#This Row],[Cantidad Ordenada]]-cocina[[#This Row],[Costo Unitario]]*cocina[[#This Row],[Cantidad Ordenada]]</f>
        <v>15</v>
      </c>
      <c r="K786">
        <f>cocina[[#This Row],[Precio Unitario]]*cocina[[#This Row],[Cantidad Ordenada]]</f>
        <v>40</v>
      </c>
      <c r="L786" s="5">
        <f>(SUMIF(A:A,cocina[[#This Row],[Número de Orden]],J:J))/SUMIF(A:A,cocina[[#This Row],[Número de Orden]],K:K)</f>
        <v>0.38953488372093026</v>
      </c>
      <c r="M786" s="1">
        <f>cocina[[#This Row],[Ganancia bruta]]-cocina[[#This Row],[Ganancia neta]]</f>
        <v>25</v>
      </c>
    </row>
    <row r="787" spans="1:13" x14ac:dyDescent="0.25">
      <c r="A787">
        <v>309</v>
      </c>
      <c r="B787">
        <v>9</v>
      </c>
      <c r="C787" s="1" t="s">
        <v>126</v>
      </c>
      <c r="D787" s="1" t="s">
        <v>614</v>
      </c>
      <c r="E787">
        <v>19</v>
      </c>
      <c r="F787">
        <v>31</v>
      </c>
      <c r="G787">
        <v>2</v>
      </c>
      <c r="H787">
        <v>43</v>
      </c>
      <c r="I787" s="1" t="s">
        <v>609</v>
      </c>
      <c r="J787">
        <f>cocina[[#This Row],[Precio Unitario]]*cocina[[#This Row],[Cantidad Ordenada]]-cocina[[#This Row],[Costo Unitario]]*cocina[[#This Row],[Cantidad Ordenada]]</f>
        <v>24</v>
      </c>
      <c r="K787">
        <f>cocina[[#This Row],[Precio Unitario]]*cocina[[#This Row],[Cantidad Ordenada]]</f>
        <v>62</v>
      </c>
      <c r="L787" s="5">
        <f>(SUMIF(A:A,cocina[[#This Row],[Número de Orden]],J:J))/SUMIF(A:A,cocina[[#This Row],[Número de Orden]],K:K)</f>
        <v>0.38953488372093026</v>
      </c>
      <c r="M787" s="1">
        <f>cocina[[#This Row],[Ganancia bruta]]-cocina[[#This Row],[Ganancia neta]]</f>
        <v>38</v>
      </c>
    </row>
    <row r="788" spans="1:13" x14ac:dyDescent="0.25">
      <c r="A788">
        <v>309</v>
      </c>
      <c r="B788">
        <v>9</v>
      </c>
      <c r="C788" s="1" t="s">
        <v>36</v>
      </c>
      <c r="D788" s="1" t="s">
        <v>622</v>
      </c>
      <c r="E788">
        <v>21</v>
      </c>
      <c r="F788">
        <v>35</v>
      </c>
      <c r="G788">
        <v>2</v>
      </c>
      <c r="H788">
        <v>51</v>
      </c>
      <c r="I788" s="1" t="s">
        <v>609</v>
      </c>
      <c r="J788">
        <f>cocina[[#This Row],[Precio Unitario]]*cocina[[#This Row],[Cantidad Ordenada]]-cocina[[#This Row],[Costo Unitario]]*cocina[[#This Row],[Cantidad Ordenada]]</f>
        <v>28</v>
      </c>
      <c r="K788">
        <f>cocina[[#This Row],[Precio Unitario]]*cocina[[#This Row],[Cantidad Ordenada]]</f>
        <v>70</v>
      </c>
      <c r="L788" s="5">
        <f>(SUMIF(A:A,cocina[[#This Row],[Número de Orden]],J:J))/SUMIF(A:A,cocina[[#This Row],[Número de Orden]],K:K)</f>
        <v>0.38953488372093026</v>
      </c>
      <c r="M788" s="1">
        <f>cocina[[#This Row],[Ganancia bruta]]-cocina[[#This Row],[Ganancia neta]]</f>
        <v>42</v>
      </c>
    </row>
    <row r="789" spans="1:13" x14ac:dyDescent="0.25">
      <c r="A789">
        <v>310</v>
      </c>
      <c r="B789">
        <v>17</v>
      </c>
      <c r="C789" s="1" t="s">
        <v>165</v>
      </c>
      <c r="D789" s="1" t="s">
        <v>630</v>
      </c>
      <c r="E789">
        <v>15</v>
      </c>
      <c r="F789">
        <v>26</v>
      </c>
      <c r="G789">
        <v>3</v>
      </c>
      <c r="H789">
        <v>43</v>
      </c>
      <c r="I789" s="1" t="s">
        <v>608</v>
      </c>
      <c r="J789">
        <f>cocina[[#This Row],[Precio Unitario]]*cocina[[#This Row],[Cantidad Ordenada]]-cocina[[#This Row],[Costo Unitario]]*cocina[[#This Row],[Cantidad Ordenada]]</f>
        <v>33</v>
      </c>
      <c r="K789">
        <f>cocina[[#This Row],[Precio Unitario]]*cocina[[#This Row],[Cantidad Ordenada]]</f>
        <v>78</v>
      </c>
      <c r="L789" s="5">
        <f>(SUMIF(A:A,cocina[[#This Row],[Número de Orden]],J:J))/SUMIF(A:A,cocina[[#This Row],[Número de Orden]],K:K)</f>
        <v>0.41304347826086957</v>
      </c>
      <c r="M789" s="1">
        <f>cocina[[#This Row],[Ganancia bruta]]-cocina[[#This Row],[Ganancia neta]]</f>
        <v>45</v>
      </c>
    </row>
    <row r="790" spans="1:13" x14ac:dyDescent="0.25">
      <c r="A790">
        <v>310</v>
      </c>
      <c r="B790">
        <v>17</v>
      </c>
      <c r="C790" s="1" t="s">
        <v>78</v>
      </c>
      <c r="D790" s="1" t="s">
        <v>613</v>
      </c>
      <c r="E790">
        <v>18</v>
      </c>
      <c r="F790">
        <v>30</v>
      </c>
      <c r="G790">
        <v>2</v>
      </c>
      <c r="H790">
        <v>54</v>
      </c>
      <c r="I790" s="1" t="s">
        <v>609</v>
      </c>
      <c r="J790">
        <f>cocina[[#This Row],[Precio Unitario]]*cocina[[#This Row],[Cantidad Ordenada]]-cocina[[#This Row],[Costo Unitario]]*cocina[[#This Row],[Cantidad Ordenada]]</f>
        <v>24</v>
      </c>
      <c r="K790">
        <f>cocina[[#This Row],[Precio Unitario]]*cocina[[#This Row],[Cantidad Ordenada]]</f>
        <v>60</v>
      </c>
      <c r="L790" s="5">
        <f>(SUMIF(A:A,cocina[[#This Row],[Número de Orden]],J:J))/SUMIF(A:A,cocina[[#This Row],[Número de Orden]],K:K)</f>
        <v>0.41304347826086957</v>
      </c>
      <c r="M790" s="1">
        <f>cocina[[#This Row],[Ganancia bruta]]-cocina[[#This Row],[Ganancia neta]]</f>
        <v>36</v>
      </c>
    </row>
    <row r="791" spans="1:13" x14ac:dyDescent="0.25">
      <c r="A791">
        <v>311</v>
      </c>
      <c r="B791">
        <v>6</v>
      </c>
      <c r="C791" s="1" t="s">
        <v>168</v>
      </c>
      <c r="D791" s="1" t="s">
        <v>612</v>
      </c>
      <c r="E791">
        <v>14</v>
      </c>
      <c r="F791">
        <v>24</v>
      </c>
      <c r="G791">
        <v>1</v>
      </c>
      <c r="H791">
        <v>46</v>
      </c>
      <c r="I791" s="1" t="s">
        <v>609</v>
      </c>
      <c r="J791">
        <f>cocina[[#This Row],[Precio Unitario]]*cocina[[#This Row],[Cantidad Ordenada]]-cocina[[#This Row],[Costo Unitario]]*cocina[[#This Row],[Cantidad Ordenada]]</f>
        <v>10</v>
      </c>
      <c r="K791">
        <f>cocina[[#This Row],[Precio Unitario]]*cocina[[#This Row],[Cantidad Ordenada]]</f>
        <v>24</v>
      </c>
      <c r="L791" s="5">
        <f>(SUMIF(A:A,cocina[[#This Row],[Número de Orden]],J:J))/SUMIF(A:A,cocina[[#This Row],[Número de Orden]],K:K)</f>
        <v>0.41509433962264153</v>
      </c>
      <c r="M791" s="1">
        <f>cocina[[#This Row],[Ganancia bruta]]-cocina[[#This Row],[Ganancia neta]]</f>
        <v>14</v>
      </c>
    </row>
    <row r="792" spans="1:13" x14ac:dyDescent="0.25">
      <c r="A792">
        <v>311</v>
      </c>
      <c r="B792">
        <v>6</v>
      </c>
      <c r="C792" s="1" t="s">
        <v>48</v>
      </c>
      <c r="D792" s="1" t="s">
        <v>618</v>
      </c>
      <c r="E792">
        <v>17</v>
      </c>
      <c r="F792">
        <v>29</v>
      </c>
      <c r="G792">
        <v>1</v>
      </c>
      <c r="H792">
        <v>28</v>
      </c>
      <c r="I792" s="1" t="s">
        <v>609</v>
      </c>
      <c r="J792">
        <f>cocina[[#This Row],[Precio Unitario]]*cocina[[#This Row],[Cantidad Ordenada]]-cocina[[#This Row],[Costo Unitario]]*cocina[[#This Row],[Cantidad Ordenada]]</f>
        <v>12</v>
      </c>
      <c r="K792">
        <f>cocina[[#This Row],[Precio Unitario]]*cocina[[#This Row],[Cantidad Ordenada]]</f>
        <v>29</v>
      </c>
      <c r="L792" s="5">
        <f>(SUMIF(A:A,cocina[[#This Row],[Número de Orden]],J:J))/SUMIF(A:A,cocina[[#This Row],[Número de Orden]],K:K)</f>
        <v>0.41509433962264153</v>
      </c>
      <c r="M792" s="1">
        <f>cocina[[#This Row],[Ganancia bruta]]-cocina[[#This Row],[Ganancia neta]]</f>
        <v>17</v>
      </c>
    </row>
    <row r="793" spans="1:13" x14ac:dyDescent="0.25">
      <c r="A793">
        <v>312</v>
      </c>
      <c r="B793">
        <v>2</v>
      </c>
      <c r="C793" s="1" t="s">
        <v>257</v>
      </c>
      <c r="D793" s="1" t="s">
        <v>623</v>
      </c>
      <c r="E793">
        <v>19</v>
      </c>
      <c r="F793">
        <v>32</v>
      </c>
      <c r="G793">
        <v>2</v>
      </c>
      <c r="H793">
        <v>45</v>
      </c>
      <c r="I793" s="1" t="s">
        <v>609</v>
      </c>
      <c r="J793">
        <f>cocina[[#This Row],[Precio Unitario]]*cocina[[#This Row],[Cantidad Ordenada]]-cocina[[#This Row],[Costo Unitario]]*cocina[[#This Row],[Cantidad Ordenada]]</f>
        <v>26</v>
      </c>
      <c r="K793">
        <f>cocina[[#This Row],[Precio Unitario]]*cocina[[#This Row],[Cantidad Ordenada]]</f>
        <v>64</v>
      </c>
      <c r="L793" s="5">
        <f>(SUMIF(A:A,cocina[[#This Row],[Número de Orden]],J:J))/SUMIF(A:A,cocina[[#This Row],[Número de Orden]],K:K)</f>
        <v>0.40298507462686567</v>
      </c>
      <c r="M793" s="1">
        <f>cocina[[#This Row],[Ganancia bruta]]-cocina[[#This Row],[Ganancia neta]]</f>
        <v>38</v>
      </c>
    </row>
    <row r="794" spans="1:13" x14ac:dyDescent="0.25">
      <c r="A794">
        <v>312</v>
      </c>
      <c r="B794">
        <v>2</v>
      </c>
      <c r="C794" s="1" t="s">
        <v>36</v>
      </c>
      <c r="D794" s="1" t="s">
        <v>622</v>
      </c>
      <c r="E794">
        <v>21</v>
      </c>
      <c r="F794">
        <v>35</v>
      </c>
      <c r="G794">
        <v>2</v>
      </c>
      <c r="H794">
        <v>10</v>
      </c>
      <c r="I794" s="1" t="s">
        <v>609</v>
      </c>
      <c r="J794">
        <f>cocina[[#This Row],[Precio Unitario]]*cocina[[#This Row],[Cantidad Ordenada]]-cocina[[#This Row],[Costo Unitario]]*cocina[[#This Row],[Cantidad Ordenada]]</f>
        <v>28</v>
      </c>
      <c r="K794">
        <f>cocina[[#This Row],[Precio Unitario]]*cocina[[#This Row],[Cantidad Ordenada]]</f>
        <v>70</v>
      </c>
      <c r="L794" s="5">
        <f>(SUMIF(A:A,cocina[[#This Row],[Número de Orden]],J:J))/SUMIF(A:A,cocina[[#This Row],[Número de Orden]],K:K)</f>
        <v>0.40298507462686567</v>
      </c>
      <c r="M794" s="1">
        <f>cocina[[#This Row],[Ganancia bruta]]-cocina[[#This Row],[Ganancia neta]]</f>
        <v>42</v>
      </c>
    </row>
    <row r="795" spans="1:13" x14ac:dyDescent="0.25">
      <c r="A795">
        <v>313</v>
      </c>
      <c r="B795">
        <v>10</v>
      </c>
      <c r="C795" s="1" t="s">
        <v>122</v>
      </c>
      <c r="D795" s="1" t="s">
        <v>621</v>
      </c>
      <c r="E795">
        <v>11</v>
      </c>
      <c r="F795">
        <v>19</v>
      </c>
      <c r="G795">
        <v>2</v>
      </c>
      <c r="H795">
        <v>27</v>
      </c>
      <c r="I795" s="1" t="s">
        <v>609</v>
      </c>
      <c r="J795">
        <f>cocina[[#This Row],[Precio Unitario]]*cocina[[#This Row],[Cantidad Ordenada]]-cocina[[#This Row],[Costo Unitario]]*cocina[[#This Row],[Cantidad Ordenada]]</f>
        <v>16</v>
      </c>
      <c r="K795">
        <f>cocina[[#This Row],[Precio Unitario]]*cocina[[#This Row],[Cantidad Ordenada]]</f>
        <v>38</v>
      </c>
      <c r="L795" s="5">
        <f>(SUMIF(A:A,cocina[[#This Row],[Número de Orden]],J:J))/SUMIF(A:A,cocina[[#This Row],[Número de Orden]],K:K)</f>
        <v>0.39655172413793105</v>
      </c>
      <c r="M795" s="1">
        <f>cocina[[#This Row],[Ganancia bruta]]-cocina[[#This Row],[Ganancia neta]]</f>
        <v>22</v>
      </c>
    </row>
    <row r="796" spans="1:13" x14ac:dyDescent="0.25">
      <c r="A796">
        <v>313</v>
      </c>
      <c r="B796">
        <v>10</v>
      </c>
      <c r="C796" s="1" t="s">
        <v>126</v>
      </c>
      <c r="D796" s="1" t="s">
        <v>614</v>
      </c>
      <c r="E796">
        <v>19</v>
      </c>
      <c r="F796">
        <v>31</v>
      </c>
      <c r="G796">
        <v>2</v>
      </c>
      <c r="H796">
        <v>38</v>
      </c>
      <c r="I796" s="1" t="s">
        <v>608</v>
      </c>
      <c r="J796">
        <f>cocina[[#This Row],[Precio Unitario]]*cocina[[#This Row],[Cantidad Ordenada]]-cocina[[#This Row],[Costo Unitario]]*cocina[[#This Row],[Cantidad Ordenada]]</f>
        <v>24</v>
      </c>
      <c r="K796">
        <f>cocina[[#This Row],[Precio Unitario]]*cocina[[#This Row],[Cantidad Ordenada]]</f>
        <v>62</v>
      </c>
      <c r="L796" s="5">
        <f>(SUMIF(A:A,cocina[[#This Row],[Número de Orden]],J:J))/SUMIF(A:A,cocina[[#This Row],[Número de Orden]],K:K)</f>
        <v>0.39655172413793105</v>
      </c>
      <c r="M796" s="1">
        <f>cocina[[#This Row],[Ganancia bruta]]-cocina[[#This Row],[Ganancia neta]]</f>
        <v>38</v>
      </c>
    </row>
    <row r="797" spans="1:13" x14ac:dyDescent="0.25">
      <c r="A797">
        <v>313</v>
      </c>
      <c r="B797">
        <v>10</v>
      </c>
      <c r="C797" s="1" t="s">
        <v>83</v>
      </c>
      <c r="D797" s="1" t="s">
        <v>617</v>
      </c>
      <c r="E797">
        <v>22</v>
      </c>
      <c r="F797">
        <v>36</v>
      </c>
      <c r="G797">
        <v>3</v>
      </c>
      <c r="H797">
        <v>26</v>
      </c>
      <c r="I797" s="1" t="s">
        <v>608</v>
      </c>
      <c r="J797">
        <f>cocina[[#This Row],[Precio Unitario]]*cocina[[#This Row],[Cantidad Ordenada]]-cocina[[#This Row],[Costo Unitario]]*cocina[[#This Row],[Cantidad Ordenada]]</f>
        <v>42</v>
      </c>
      <c r="K797">
        <f>cocina[[#This Row],[Precio Unitario]]*cocina[[#This Row],[Cantidad Ordenada]]</f>
        <v>108</v>
      </c>
      <c r="L797" s="5">
        <f>(SUMIF(A:A,cocina[[#This Row],[Número de Orden]],J:J))/SUMIF(A:A,cocina[[#This Row],[Número de Orden]],K:K)</f>
        <v>0.39655172413793105</v>
      </c>
      <c r="M797" s="1">
        <f>cocina[[#This Row],[Ganancia bruta]]-cocina[[#This Row],[Ganancia neta]]</f>
        <v>66</v>
      </c>
    </row>
    <row r="798" spans="1:13" x14ac:dyDescent="0.25">
      <c r="A798">
        <v>313</v>
      </c>
      <c r="B798">
        <v>10</v>
      </c>
      <c r="C798" s="1" t="s">
        <v>168</v>
      </c>
      <c r="D798" s="1" t="s">
        <v>612</v>
      </c>
      <c r="E798">
        <v>14</v>
      </c>
      <c r="F798">
        <v>24</v>
      </c>
      <c r="G798">
        <v>1</v>
      </c>
      <c r="H798">
        <v>15</v>
      </c>
      <c r="I798" s="1" t="s">
        <v>609</v>
      </c>
      <c r="J798">
        <f>cocina[[#This Row],[Precio Unitario]]*cocina[[#This Row],[Cantidad Ordenada]]-cocina[[#This Row],[Costo Unitario]]*cocina[[#This Row],[Cantidad Ordenada]]</f>
        <v>10</v>
      </c>
      <c r="K798">
        <f>cocina[[#This Row],[Precio Unitario]]*cocina[[#This Row],[Cantidad Ordenada]]</f>
        <v>24</v>
      </c>
      <c r="L798" s="5">
        <f>(SUMIF(A:A,cocina[[#This Row],[Número de Orden]],J:J))/SUMIF(A:A,cocina[[#This Row],[Número de Orden]],K:K)</f>
        <v>0.39655172413793105</v>
      </c>
      <c r="M798" s="1">
        <f>cocina[[#This Row],[Ganancia bruta]]-cocina[[#This Row],[Ganancia neta]]</f>
        <v>14</v>
      </c>
    </row>
    <row r="799" spans="1:13" x14ac:dyDescent="0.25">
      <c r="A799">
        <v>314</v>
      </c>
      <c r="B799">
        <v>20</v>
      </c>
      <c r="C799" s="1" t="s">
        <v>116</v>
      </c>
      <c r="D799" s="1" t="s">
        <v>615</v>
      </c>
      <c r="E799">
        <v>16</v>
      </c>
      <c r="F799">
        <v>27</v>
      </c>
      <c r="G799">
        <v>1</v>
      </c>
      <c r="H799">
        <v>5</v>
      </c>
      <c r="I799" s="1" t="s">
        <v>608</v>
      </c>
      <c r="J799">
        <f>cocina[[#This Row],[Precio Unitario]]*cocina[[#This Row],[Cantidad Ordenada]]-cocina[[#This Row],[Costo Unitario]]*cocina[[#This Row],[Cantidad Ordenada]]</f>
        <v>11</v>
      </c>
      <c r="K799">
        <f>cocina[[#This Row],[Precio Unitario]]*cocina[[#This Row],[Cantidad Ordenada]]</f>
        <v>27</v>
      </c>
      <c r="L799" s="5">
        <f>(SUMIF(A:A,cocina[[#This Row],[Número de Orden]],J:J))/SUMIF(A:A,cocina[[#This Row],[Número de Orden]],K:K)</f>
        <v>0.40740740740740738</v>
      </c>
      <c r="M799" s="1">
        <f>cocina[[#This Row],[Ganancia bruta]]-cocina[[#This Row],[Ganancia neta]]</f>
        <v>16</v>
      </c>
    </row>
    <row r="800" spans="1:13" x14ac:dyDescent="0.25">
      <c r="A800">
        <v>315</v>
      </c>
      <c r="B800">
        <v>14</v>
      </c>
      <c r="C800" s="1" t="s">
        <v>132</v>
      </c>
      <c r="D800" s="1" t="s">
        <v>631</v>
      </c>
      <c r="E800">
        <v>15</v>
      </c>
      <c r="F800">
        <v>25</v>
      </c>
      <c r="G800">
        <v>1</v>
      </c>
      <c r="H800">
        <v>16</v>
      </c>
      <c r="I800" s="1" t="s">
        <v>609</v>
      </c>
      <c r="J800">
        <f>cocina[[#This Row],[Precio Unitario]]*cocina[[#This Row],[Cantidad Ordenada]]-cocina[[#This Row],[Costo Unitario]]*cocina[[#This Row],[Cantidad Ordenada]]</f>
        <v>10</v>
      </c>
      <c r="K800">
        <f>cocina[[#This Row],[Precio Unitario]]*cocina[[#This Row],[Cantidad Ordenada]]</f>
        <v>25</v>
      </c>
      <c r="L800" s="5">
        <f>(SUMIF(A:A,cocina[[#This Row],[Número de Orden]],J:J))/SUMIF(A:A,cocina[[#This Row],[Número de Orden]],K:K)</f>
        <v>0.40993788819875776</v>
      </c>
      <c r="M800" s="1">
        <f>cocina[[#This Row],[Ganancia bruta]]-cocina[[#This Row],[Ganancia neta]]</f>
        <v>15</v>
      </c>
    </row>
    <row r="801" spans="1:13" x14ac:dyDescent="0.25">
      <c r="A801">
        <v>315</v>
      </c>
      <c r="B801">
        <v>14</v>
      </c>
      <c r="C801" s="1" t="s">
        <v>52</v>
      </c>
      <c r="D801" s="1" t="s">
        <v>620</v>
      </c>
      <c r="E801">
        <v>16</v>
      </c>
      <c r="F801">
        <v>28</v>
      </c>
      <c r="G801">
        <v>1</v>
      </c>
      <c r="H801">
        <v>7</v>
      </c>
      <c r="I801" s="1" t="s">
        <v>609</v>
      </c>
      <c r="J801">
        <f>cocina[[#This Row],[Precio Unitario]]*cocina[[#This Row],[Cantidad Ordenada]]-cocina[[#This Row],[Costo Unitario]]*cocina[[#This Row],[Cantidad Ordenada]]</f>
        <v>12</v>
      </c>
      <c r="K801">
        <f>cocina[[#This Row],[Precio Unitario]]*cocina[[#This Row],[Cantidad Ordenada]]</f>
        <v>28</v>
      </c>
      <c r="L801" s="5">
        <f>(SUMIF(A:A,cocina[[#This Row],[Número de Orden]],J:J))/SUMIF(A:A,cocina[[#This Row],[Número de Orden]],K:K)</f>
        <v>0.40993788819875776</v>
      </c>
      <c r="M801" s="1">
        <f>cocina[[#This Row],[Ganancia bruta]]-cocina[[#This Row],[Ganancia neta]]</f>
        <v>16</v>
      </c>
    </row>
    <row r="802" spans="1:13" x14ac:dyDescent="0.25">
      <c r="A802">
        <v>315</v>
      </c>
      <c r="B802">
        <v>14</v>
      </c>
      <c r="C802" s="1" t="s">
        <v>48</v>
      </c>
      <c r="D802" s="1" t="s">
        <v>618</v>
      </c>
      <c r="E802">
        <v>17</v>
      </c>
      <c r="F802">
        <v>29</v>
      </c>
      <c r="G802">
        <v>3</v>
      </c>
      <c r="H802">
        <v>52</v>
      </c>
      <c r="I802" s="1" t="s">
        <v>609</v>
      </c>
      <c r="J802">
        <f>cocina[[#This Row],[Precio Unitario]]*cocina[[#This Row],[Cantidad Ordenada]]-cocina[[#This Row],[Costo Unitario]]*cocina[[#This Row],[Cantidad Ordenada]]</f>
        <v>36</v>
      </c>
      <c r="K802">
        <f>cocina[[#This Row],[Precio Unitario]]*cocina[[#This Row],[Cantidad Ordenada]]</f>
        <v>87</v>
      </c>
      <c r="L802" s="5">
        <f>(SUMIF(A:A,cocina[[#This Row],[Número de Orden]],J:J))/SUMIF(A:A,cocina[[#This Row],[Número de Orden]],K:K)</f>
        <v>0.40993788819875776</v>
      </c>
      <c r="M802" s="1">
        <f>cocina[[#This Row],[Ganancia bruta]]-cocina[[#This Row],[Ganancia neta]]</f>
        <v>51</v>
      </c>
    </row>
    <row r="803" spans="1:13" x14ac:dyDescent="0.25">
      <c r="A803">
        <v>315</v>
      </c>
      <c r="B803">
        <v>14</v>
      </c>
      <c r="C803" s="1" t="s">
        <v>80</v>
      </c>
      <c r="D803" s="1" t="s">
        <v>628</v>
      </c>
      <c r="E803">
        <v>13</v>
      </c>
      <c r="F803">
        <v>21</v>
      </c>
      <c r="G803">
        <v>1</v>
      </c>
      <c r="H803">
        <v>51</v>
      </c>
      <c r="I803" s="1" t="s">
        <v>609</v>
      </c>
      <c r="J803">
        <f>cocina[[#This Row],[Precio Unitario]]*cocina[[#This Row],[Cantidad Ordenada]]-cocina[[#This Row],[Costo Unitario]]*cocina[[#This Row],[Cantidad Ordenada]]</f>
        <v>8</v>
      </c>
      <c r="K803">
        <f>cocina[[#This Row],[Precio Unitario]]*cocina[[#This Row],[Cantidad Ordenada]]</f>
        <v>21</v>
      </c>
      <c r="L803" s="5">
        <f>(SUMIF(A:A,cocina[[#This Row],[Número de Orden]],J:J))/SUMIF(A:A,cocina[[#This Row],[Número de Orden]],K:K)</f>
        <v>0.40993788819875776</v>
      </c>
      <c r="M803" s="1">
        <f>cocina[[#This Row],[Ganancia bruta]]-cocina[[#This Row],[Ganancia neta]]</f>
        <v>13</v>
      </c>
    </row>
    <row r="804" spans="1:13" x14ac:dyDescent="0.25">
      <c r="A804">
        <v>316</v>
      </c>
      <c r="B804">
        <v>2</v>
      </c>
      <c r="C804" s="1" t="s">
        <v>89</v>
      </c>
      <c r="D804" s="1" t="s">
        <v>629</v>
      </c>
      <c r="E804">
        <v>10</v>
      </c>
      <c r="F804">
        <v>18</v>
      </c>
      <c r="G804">
        <v>1</v>
      </c>
      <c r="H804">
        <v>30</v>
      </c>
      <c r="I804" s="1" t="s">
        <v>608</v>
      </c>
      <c r="J804">
        <f>cocina[[#This Row],[Precio Unitario]]*cocina[[#This Row],[Cantidad Ordenada]]-cocina[[#This Row],[Costo Unitario]]*cocina[[#This Row],[Cantidad Ordenada]]</f>
        <v>8</v>
      </c>
      <c r="K804">
        <f>cocina[[#This Row],[Precio Unitario]]*cocina[[#This Row],[Cantidad Ordenada]]</f>
        <v>18</v>
      </c>
      <c r="L804" s="5">
        <f>(SUMIF(A:A,cocina[[#This Row],[Número de Orden]],J:J))/SUMIF(A:A,cocina[[#This Row],[Número de Orden]],K:K)</f>
        <v>0.4</v>
      </c>
      <c r="M804" s="1">
        <f>cocina[[#This Row],[Ganancia bruta]]-cocina[[#This Row],[Ganancia neta]]</f>
        <v>10</v>
      </c>
    </row>
    <row r="805" spans="1:13" x14ac:dyDescent="0.25">
      <c r="A805">
        <v>316</v>
      </c>
      <c r="B805">
        <v>2</v>
      </c>
      <c r="C805" s="1" t="s">
        <v>80</v>
      </c>
      <c r="D805" s="1" t="s">
        <v>628</v>
      </c>
      <c r="E805">
        <v>13</v>
      </c>
      <c r="F805">
        <v>21</v>
      </c>
      <c r="G805">
        <v>1</v>
      </c>
      <c r="H805">
        <v>23</v>
      </c>
      <c r="I805" s="1" t="s">
        <v>608</v>
      </c>
      <c r="J805">
        <f>cocina[[#This Row],[Precio Unitario]]*cocina[[#This Row],[Cantidad Ordenada]]-cocina[[#This Row],[Costo Unitario]]*cocina[[#This Row],[Cantidad Ordenada]]</f>
        <v>8</v>
      </c>
      <c r="K805">
        <f>cocina[[#This Row],[Precio Unitario]]*cocina[[#This Row],[Cantidad Ordenada]]</f>
        <v>21</v>
      </c>
      <c r="L805" s="5">
        <f>(SUMIF(A:A,cocina[[#This Row],[Número de Orden]],J:J))/SUMIF(A:A,cocina[[#This Row],[Número de Orden]],K:K)</f>
        <v>0.4</v>
      </c>
      <c r="M805" s="1">
        <f>cocina[[#This Row],[Ganancia bruta]]-cocina[[#This Row],[Ganancia neta]]</f>
        <v>13</v>
      </c>
    </row>
    <row r="806" spans="1:13" x14ac:dyDescent="0.25">
      <c r="A806">
        <v>316</v>
      </c>
      <c r="B806">
        <v>2</v>
      </c>
      <c r="C806" s="1" t="s">
        <v>116</v>
      </c>
      <c r="D806" s="1" t="s">
        <v>615</v>
      </c>
      <c r="E806">
        <v>16</v>
      </c>
      <c r="F806">
        <v>27</v>
      </c>
      <c r="G806">
        <v>3</v>
      </c>
      <c r="H806">
        <v>53</v>
      </c>
      <c r="I806" s="1" t="s">
        <v>609</v>
      </c>
      <c r="J806">
        <f>cocina[[#This Row],[Precio Unitario]]*cocina[[#This Row],[Cantidad Ordenada]]-cocina[[#This Row],[Costo Unitario]]*cocina[[#This Row],[Cantidad Ordenada]]</f>
        <v>33</v>
      </c>
      <c r="K806">
        <f>cocina[[#This Row],[Precio Unitario]]*cocina[[#This Row],[Cantidad Ordenada]]</f>
        <v>81</v>
      </c>
      <c r="L806" s="5">
        <f>(SUMIF(A:A,cocina[[#This Row],[Número de Orden]],J:J))/SUMIF(A:A,cocina[[#This Row],[Número de Orden]],K:K)</f>
        <v>0.4</v>
      </c>
      <c r="M806" s="1">
        <f>cocina[[#This Row],[Ganancia bruta]]-cocina[[#This Row],[Ganancia neta]]</f>
        <v>48</v>
      </c>
    </row>
    <row r="807" spans="1:13" x14ac:dyDescent="0.25">
      <c r="A807">
        <v>316</v>
      </c>
      <c r="B807">
        <v>2</v>
      </c>
      <c r="C807" s="1" t="s">
        <v>58</v>
      </c>
      <c r="D807" s="1" t="s">
        <v>616</v>
      </c>
      <c r="E807">
        <v>25</v>
      </c>
      <c r="F807">
        <v>40</v>
      </c>
      <c r="G807">
        <v>1</v>
      </c>
      <c r="H807">
        <v>52</v>
      </c>
      <c r="I807" s="1" t="s">
        <v>609</v>
      </c>
      <c r="J807">
        <f>cocina[[#This Row],[Precio Unitario]]*cocina[[#This Row],[Cantidad Ordenada]]-cocina[[#This Row],[Costo Unitario]]*cocina[[#This Row],[Cantidad Ordenada]]</f>
        <v>15</v>
      </c>
      <c r="K807">
        <f>cocina[[#This Row],[Precio Unitario]]*cocina[[#This Row],[Cantidad Ordenada]]</f>
        <v>40</v>
      </c>
      <c r="L807" s="5">
        <f>(SUMIF(A:A,cocina[[#This Row],[Número de Orden]],J:J))/SUMIF(A:A,cocina[[#This Row],[Número de Orden]],K:K)</f>
        <v>0.4</v>
      </c>
      <c r="M807" s="1">
        <f>cocina[[#This Row],[Ganancia bruta]]-cocina[[#This Row],[Ganancia neta]]</f>
        <v>25</v>
      </c>
    </row>
    <row r="808" spans="1:13" x14ac:dyDescent="0.25">
      <c r="A808">
        <v>317</v>
      </c>
      <c r="B808">
        <v>17</v>
      </c>
      <c r="C808" s="1" t="s">
        <v>213</v>
      </c>
      <c r="D808" s="1" t="s">
        <v>624</v>
      </c>
      <c r="E808">
        <v>13</v>
      </c>
      <c r="F808">
        <v>22</v>
      </c>
      <c r="G808">
        <v>2</v>
      </c>
      <c r="H808">
        <v>20</v>
      </c>
      <c r="I808" s="1" t="s">
        <v>609</v>
      </c>
      <c r="J808">
        <f>cocina[[#This Row],[Precio Unitario]]*cocina[[#This Row],[Cantidad Ordenada]]-cocina[[#This Row],[Costo Unitario]]*cocina[[#This Row],[Cantidad Ordenada]]</f>
        <v>18</v>
      </c>
      <c r="K808">
        <f>cocina[[#This Row],[Precio Unitario]]*cocina[[#This Row],[Cantidad Ordenada]]</f>
        <v>44</v>
      </c>
      <c r="L808" s="5">
        <f>(SUMIF(A:A,cocina[[#This Row],[Número de Orden]],J:J))/SUMIF(A:A,cocina[[#This Row],[Número de Orden]],K:K)</f>
        <v>0.4101123595505618</v>
      </c>
      <c r="M808" s="1">
        <f>cocina[[#This Row],[Ganancia bruta]]-cocina[[#This Row],[Ganancia neta]]</f>
        <v>26</v>
      </c>
    </row>
    <row r="809" spans="1:13" x14ac:dyDescent="0.25">
      <c r="A809">
        <v>317</v>
      </c>
      <c r="B809">
        <v>17</v>
      </c>
      <c r="C809" s="1" t="s">
        <v>65</v>
      </c>
      <c r="D809" s="1" t="s">
        <v>625</v>
      </c>
      <c r="E809">
        <v>20</v>
      </c>
      <c r="F809">
        <v>34</v>
      </c>
      <c r="G809">
        <v>3</v>
      </c>
      <c r="H809">
        <v>37</v>
      </c>
      <c r="I809" s="1" t="s">
        <v>609</v>
      </c>
      <c r="J809">
        <f>cocina[[#This Row],[Precio Unitario]]*cocina[[#This Row],[Cantidad Ordenada]]-cocina[[#This Row],[Costo Unitario]]*cocina[[#This Row],[Cantidad Ordenada]]</f>
        <v>42</v>
      </c>
      <c r="K809">
        <f>cocina[[#This Row],[Precio Unitario]]*cocina[[#This Row],[Cantidad Ordenada]]</f>
        <v>102</v>
      </c>
      <c r="L809" s="5">
        <f>(SUMIF(A:A,cocina[[#This Row],[Número de Orden]],J:J))/SUMIF(A:A,cocina[[#This Row],[Número de Orden]],K:K)</f>
        <v>0.4101123595505618</v>
      </c>
      <c r="M809" s="1">
        <f>cocina[[#This Row],[Ganancia bruta]]-cocina[[#This Row],[Ganancia neta]]</f>
        <v>60</v>
      </c>
    </row>
    <row r="810" spans="1:13" x14ac:dyDescent="0.25">
      <c r="A810">
        <v>317</v>
      </c>
      <c r="B810">
        <v>17</v>
      </c>
      <c r="C810" s="1" t="s">
        <v>257</v>
      </c>
      <c r="D810" s="1" t="s">
        <v>623</v>
      </c>
      <c r="E810">
        <v>19</v>
      </c>
      <c r="F810">
        <v>32</v>
      </c>
      <c r="G810">
        <v>1</v>
      </c>
      <c r="H810">
        <v>31</v>
      </c>
      <c r="I810" s="1" t="s">
        <v>609</v>
      </c>
      <c r="J810">
        <f>cocina[[#This Row],[Precio Unitario]]*cocina[[#This Row],[Cantidad Ordenada]]-cocina[[#This Row],[Costo Unitario]]*cocina[[#This Row],[Cantidad Ordenada]]</f>
        <v>13</v>
      </c>
      <c r="K810">
        <f>cocina[[#This Row],[Precio Unitario]]*cocina[[#This Row],[Cantidad Ordenada]]</f>
        <v>32</v>
      </c>
      <c r="L810" s="5">
        <f>(SUMIF(A:A,cocina[[#This Row],[Número de Orden]],J:J))/SUMIF(A:A,cocina[[#This Row],[Número de Orden]],K:K)</f>
        <v>0.4101123595505618</v>
      </c>
      <c r="M810" s="1">
        <f>cocina[[#This Row],[Ganancia bruta]]-cocina[[#This Row],[Ganancia neta]]</f>
        <v>19</v>
      </c>
    </row>
    <row r="811" spans="1:13" x14ac:dyDescent="0.25">
      <c r="A811">
        <v>318</v>
      </c>
      <c r="B811">
        <v>13</v>
      </c>
      <c r="C811" s="1" t="s">
        <v>48</v>
      </c>
      <c r="D811" s="1" t="s">
        <v>618</v>
      </c>
      <c r="E811">
        <v>17</v>
      </c>
      <c r="F811">
        <v>29</v>
      </c>
      <c r="G811">
        <v>1</v>
      </c>
      <c r="H811">
        <v>39</v>
      </c>
      <c r="I811" s="1" t="s">
        <v>609</v>
      </c>
      <c r="J811">
        <f>cocina[[#This Row],[Precio Unitario]]*cocina[[#This Row],[Cantidad Ordenada]]-cocina[[#This Row],[Costo Unitario]]*cocina[[#This Row],[Cantidad Ordenada]]</f>
        <v>12</v>
      </c>
      <c r="K811">
        <f>cocina[[#This Row],[Precio Unitario]]*cocina[[#This Row],[Cantidad Ordenada]]</f>
        <v>29</v>
      </c>
      <c r="L811" s="5">
        <f>(SUMIF(A:A,cocina[[#This Row],[Número de Orden]],J:J))/SUMIF(A:A,cocina[[#This Row],[Número de Orden]],K:K)</f>
        <v>0.41379310344827586</v>
      </c>
      <c r="M811" s="1">
        <f>cocina[[#This Row],[Ganancia bruta]]-cocina[[#This Row],[Ganancia neta]]</f>
        <v>17</v>
      </c>
    </row>
    <row r="812" spans="1:13" x14ac:dyDescent="0.25">
      <c r="A812">
        <v>319</v>
      </c>
      <c r="B812">
        <v>1</v>
      </c>
      <c r="C812" s="1" t="s">
        <v>257</v>
      </c>
      <c r="D812" s="1" t="s">
        <v>623</v>
      </c>
      <c r="E812">
        <v>19</v>
      </c>
      <c r="F812">
        <v>32</v>
      </c>
      <c r="G812">
        <v>3</v>
      </c>
      <c r="H812">
        <v>16</v>
      </c>
      <c r="I812" s="1" t="s">
        <v>609</v>
      </c>
      <c r="J812">
        <f>cocina[[#This Row],[Precio Unitario]]*cocina[[#This Row],[Cantidad Ordenada]]-cocina[[#This Row],[Costo Unitario]]*cocina[[#This Row],[Cantidad Ordenada]]</f>
        <v>39</v>
      </c>
      <c r="K812">
        <f>cocina[[#This Row],[Precio Unitario]]*cocina[[#This Row],[Cantidad Ordenada]]</f>
        <v>96</v>
      </c>
      <c r="L812" s="5">
        <f>(SUMIF(A:A,cocina[[#This Row],[Número de Orden]],J:J))/SUMIF(A:A,cocina[[#This Row],[Número de Orden]],K:K)</f>
        <v>0.39552238805970147</v>
      </c>
      <c r="M812" s="1">
        <f>cocina[[#This Row],[Ganancia bruta]]-cocina[[#This Row],[Ganancia neta]]</f>
        <v>57</v>
      </c>
    </row>
    <row r="813" spans="1:13" x14ac:dyDescent="0.25">
      <c r="A813">
        <v>319</v>
      </c>
      <c r="B813">
        <v>1</v>
      </c>
      <c r="C813" s="1" t="s">
        <v>36</v>
      </c>
      <c r="D813" s="1" t="s">
        <v>622</v>
      </c>
      <c r="E813">
        <v>21</v>
      </c>
      <c r="F813">
        <v>35</v>
      </c>
      <c r="G813">
        <v>2</v>
      </c>
      <c r="H813">
        <v>17</v>
      </c>
      <c r="I813" s="1" t="s">
        <v>608</v>
      </c>
      <c r="J813">
        <f>cocina[[#This Row],[Precio Unitario]]*cocina[[#This Row],[Cantidad Ordenada]]-cocina[[#This Row],[Costo Unitario]]*cocina[[#This Row],[Cantidad Ordenada]]</f>
        <v>28</v>
      </c>
      <c r="K813">
        <f>cocina[[#This Row],[Precio Unitario]]*cocina[[#This Row],[Cantidad Ordenada]]</f>
        <v>70</v>
      </c>
      <c r="L813" s="5">
        <f>(SUMIF(A:A,cocina[[#This Row],[Número de Orden]],J:J))/SUMIF(A:A,cocina[[#This Row],[Número de Orden]],K:K)</f>
        <v>0.39552238805970147</v>
      </c>
      <c r="M813" s="1">
        <f>cocina[[#This Row],[Ganancia bruta]]-cocina[[#This Row],[Ganancia neta]]</f>
        <v>42</v>
      </c>
    </row>
    <row r="814" spans="1:13" x14ac:dyDescent="0.25">
      <c r="A814">
        <v>319</v>
      </c>
      <c r="B814">
        <v>1</v>
      </c>
      <c r="C814" s="1" t="s">
        <v>58</v>
      </c>
      <c r="D814" s="1" t="s">
        <v>616</v>
      </c>
      <c r="E814">
        <v>25</v>
      </c>
      <c r="F814">
        <v>40</v>
      </c>
      <c r="G814">
        <v>1</v>
      </c>
      <c r="H814">
        <v>38</v>
      </c>
      <c r="I814" s="1" t="s">
        <v>609</v>
      </c>
      <c r="J814">
        <f>cocina[[#This Row],[Precio Unitario]]*cocina[[#This Row],[Cantidad Ordenada]]-cocina[[#This Row],[Costo Unitario]]*cocina[[#This Row],[Cantidad Ordenada]]</f>
        <v>15</v>
      </c>
      <c r="K814">
        <f>cocina[[#This Row],[Precio Unitario]]*cocina[[#This Row],[Cantidad Ordenada]]</f>
        <v>40</v>
      </c>
      <c r="L814" s="5">
        <f>(SUMIF(A:A,cocina[[#This Row],[Número de Orden]],J:J))/SUMIF(A:A,cocina[[#This Row],[Número de Orden]],K:K)</f>
        <v>0.39552238805970147</v>
      </c>
      <c r="M814" s="1">
        <f>cocina[[#This Row],[Ganancia bruta]]-cocina[[#This Row],[Ganancia neta]]</f>
        <v>25</v>
      </c>
    </row>
    <row r="815" spans="1:13" x14ac:dyDescent="0.25">
      <c r="A815">
        <v>319</v>
      </c>
      <c r="B815">
        <v>1</v>
      </c>
      <c r="C815" s="1" t="s">
        <v>126</v>
      </c>
      <c r="D815" s="1" t="s">
        <v>614</v>
      </c>
      <c r="E815">
        <v>19</v>
      </c>
      <c r="F815">
        <v>31</v>
      </c>
      <c r="G815">
        <v>2</v>
      </c>
      <c r="H815">
        <v>55</v>
      </c>
      <c r="I815" s="1" t="s">
        <v>609</v>
      </c>
      <c r="J815">
        <f>cocina[[#This Row],[Precio Unitario]]*cocina[[#This Row],[Cantidad Ordenada]]-cocina[[#This Row],[Costo Unitario]]*cocina[[#This Row],[Cantidad Ordenada]]</f>
        <v>24</v>
      </c>
      <c r="K815">
        <f>cocina[[#This Row],[Precio Unitario]]*cocina[[#This Row],[Cantidad Ordenada]]</f>
        <v>62</v>
      </c>
      <c r="L815" s="5">
        <f>(SUMIF(A:A,cocina[[#This Row],[Número de Orden]],J:J))/SUMIF(A:A,cocina[[#This Row],[Número de Orden]],K:K)</f>
        <v>0.39552238805970147</v>
      </c>
      <c r="M815" s="1">
        <f>cocina[[#This Row],[Ganancia bruta]]-cocina[[#This Row],[Ganancia neta]]</f>
        <v>38</v>
      </c>
    </row>
    <row r="816" spans="1:13" x14ac:dyDescent="0.25">
      <c r="A816">
        <v>320</v>
      </c>
      <c r="B816">
        <v>9</v>
      </c>
      <c r="C816" s="1" t="s">
        <v>80</v>
      </c>
      <c r="D816" s="1" t="s">
        <v>628</v>
      </c>
      <c r="E816">
        <v>13</v>
      </c>
      <c r="F816">
        <v>21</v>
      </c>
      <c r="G816">
        <v>2</v>
      </c>
      <c r="H816">
        <v>44</v>
      </c>
      <c r="I816" s="1" t="s">
        <v>609</v>
      </c>
      <c r="J816">
        <f>cocina[[#This Row],[Precio Unitario]]*cocina[[#This Row],[Cantidad Ordenada]]-cocina[[#This Row],[Costo Unitario]]*cocina[[#This Row],[Cantidad Ordenada]]</f>
        <v>16</v>
      </c>
      <c r="K816">
        <f>cocina[[#This Row],[Precio Unitario]]*cocina[[#This Row],[Cantidad Ordenada]]</f>
        <v>42</v>
      </c>
      <c r="L816" s="5">
        <f>(SUMIF(A:A,cocina[[#This Row],[Número de Orden]],J:J))/SUMIF(A:A,cocina[[#This Row],[Número de Orden]],K:K)</f>
        <v>0.39795918367346939</v>
      </c>
      <c r="M816" s="1">
        <f>cocina[[#This Row],[Ganancia bruta]]-cocina[[#This Row],[Ganancia neta]]</f>
        <v>26</v>
      </c>
    </row>
    <row r="817" spans="1:13" x14ac:dyDescent="0.25">
      <c r="A817">
        <v>320</v>
      </c>
      <c r="B817">
        <v>9</v>
      </c>
      <c r="C817" s="1" t="s">
        <v>213</v>
      </c>
      <c r="D817" s="1" t="s">
        <v>624</v>
      </c>
      <c r="E817">
        <v>13</v>
      </c>
      <c r="F817">
        <v>22</v>
      </c>
      <c r="G817">
        <v>1</v>
      </c>
      <c r="H817">
        <v>44</v>
      </c>
      <c r="I817" s="1" t="s">
        <v>609</v>
      </c>
      <c r="J817">
        <f>cocina[[#This Row],[Precio Unitario]]*cocina[[#This Row],[Cantidad Ordenada]]-cocina[[#This Row],[Costo Unitario]]*cocina[[#This Row],[Cantidad Ordenada]]</f>
        <v>9</v>
      </c>
      <c r="K817">
        <f>cocina[[#This Row],[Precio Unitario]]*cocina[[#This Row],[Cantidad Ordenada]]</f>
        <v>22</v>
      </c>
      <c r="L817" s="5">
        <f>(SUMIF(A:A,cocina[[#This Row],[Número de Orden]],J:J))/SUMIF(A:A,cocina[[#This Row],[Número de Orden]],K:K)</f>
        <v>0.39795918367346939</v>
      </c>
      <c r="M817" s="1">
        <f>cocina[[#This Row],[Ganancia bruta]]-cocina[[#This Row],[Ganancia neta]]</f>
        <v>13</v>
      </c>
    </row>
    <row r="818" spans="1:13" x14ac:dyDescent="0.25">
      <c r="A818">
        <v>320</v>
      </c>
      <c r="B818">
        <v>9</v>
      </c>
      <c r="C818" s="1" t="s">
        <v>65</v>
      </c>
      <c r="D818" s="1" t="s">
        <v>625</v>
      </c>
      <c r="E818">
        <v>20</v>
      </c>
      <c r="F818">
        <v>34</v>
      </c>
      <c r="G818">
        <v>1</v>
      </c>
      <c r="H818">
        <v>42</v>
      </c>
      <c r="I818" s="1" t="s">
        <v>608</v>
      </c>
      <c r="J818">
        <f>cocina[[#This Row],[Precio Unitario]]*cocina[[#This Row],[Cantidad Ordenada]]-cocina[[#This Row],[Costo Unitario]]*cocina[[#This Row],[Cantidad Ordenada]]</f>
        <v>14</v>
      </c>
      <c r="K818">
        <f>cocina[[#This Row],[Precio Unitario]]*cocina[[#This Row],[Cantidad Ordenada]]</f>
        <v>34</v>
      </c>
      <c r="L818" s="5">
        <f>(SUMIF(A:A,cocina[[#This Row],[Número de Orden]],J:J))/SUMIF(A:A,cocina[[#This Row],[Número de Orden]],K:K)</f>
        <v>0.39795918367346939</v>
      </c>
      <c r="M818" s="1">
        <f>cocina[[#This Row],[Ganancia bruta]]-cocina[[#This Row],[Ganancia neta]]</f>
        <v>20</v>
      </c>
    </row>
    <row r="819" spans="1:13" x14ac:dyDescent="0.25">
      <c r="A819">
        <v>321</v>
      </c>
      <c r="B819">
        <v>18</v>
      </c>
      <c r="C819" s="1" t="s">
        <v>52</v>
      </c>
      <c r="D819" s="1" t="s">
        <v>620</v>
      </c>
      <c r="E819">
        <v>16</v>
      </c>
      <c r="F819">
        <v>28</v>
      </c>
      <c r="G819">
        <v>1</v>
      </c>
      <c r="H819">
        <v>34</v>
      </c>
      <c r="I819" s="1" t="s">
        <v>609</v>
      </c>
      <c r="J819">
        <f>cocina[[#This Row],[Precio Unitario]]*cocina[[#This Row],[Cantidad Ordenada]]-cocina[[#This Row],[Costo Unitario]]*cocina[[#This Row],[Cantidad Ordenada]]</f>
        <v>12</v>
      </c>
      <c r="K819">
        <f>cocina[[#This Row],[Precio Unitario]]*cocina[[#This Row],[Cantidad Ordenada]]</f>
        <v>28</v>
      </c>
      <c r="L819" s="5">
        <f>(SUMIF(A:A,cocina[[#This Row],[Número de Orden]],J:J))/SUMIF(A:A,cocina[[#This Row],[Número de Orden]],K:K)</f>
        <v>0.40425531914893614</v>
      </c>
      <c r="M819" s="1">
        <f>cocina[[#This Row],[Ganancia bruta]]-cocina[[#This Row],[Ganancia neta]]</f>
        <v>16</v>
      </c>
    </row>
    <row r="820" spans="1:13" x14ac:dyDescent="0.25">
      <c r="A820">
        <v>321</v>
      </c>
      <c r="B820">
        <v>18</v>
      </c>
      <c r="C820" s="1" t="s">
        <v>213</v>
      </c>
      <c r="D820" s="1" t="s">
        <v>624</v>
      </c>
      <c r="E820">
        <v>13</v>
      </c>
      <c r="F820">
        <v>22</v>
      </c>
      <c r="G820">
        <v>2</v>
      </c>
      <c r="H820">
        <v>22</v>
      </c>
      <c r="I820" s="1" t="s">
        <v>609</v>
      </c>
      <c r="J820">
        <f>cocina[[#This Row],[Precio Unitario]]*cocina[[#This Row],[Cantidad Ordenada]]-cocina[[#This Row],[Costo Unitario]]*cocina[[#This Row],[Cantidad Ordenada]]</f>
        <v>18</v>
      </c>
      <c r="K820">
        <f>cocina[[#This Row],[Precio Unitario]]*cocina[[#This Row],[Cantidad Ordenada]]</f>
        <v>44</v>
      </c>
      <c r="L820" s="5">
        <f>(SUMIF(A:A,cocina[[#This Row],[Número de Orden]],J:J))/SUMIF(A:A,cocina[[#This Row],[Número de Orden]],K:K)</f>
        <v>0.40425531914893614</v>
      </c>
      <c r="M820" s="1">
        <f>cocina[[#This Row],[Ganancia bruta]]-cocina[[#This Row],[Ganancia neta]]</f>
        <v>26</v>
      </c>
    </row>
    <row r="821" spans="1:13" x14ac:dyDescent="0.25">
      <c r="A821">
        <v>321</v>
      </c>
      <c r="B821">
        <v>18</v>
      </c>
      <c r="C821" s="1" t="s">
        <v>210</v>
      </c>
      <c r="D821" s="1" t="s">
        <v>627</v>
      </c>
      <c r="E821">
        <v>14</v>
      </c>
      <c r="F821">
        <v>23</v>
      </c>
      <c r="G821">
        <v>3</v>
      </c>
      <c r="H821">
        <v>39</v>
      </c>
      <c r="I821" s="1" t="s">
        <v>608</v>
      </c>
      <c r="J821">
        <f>cocina[[#This Row],[Precio Unitario]]*cocina[[#This Row],[Cantidad Ordenada]]-cocina[[#This Row],[Costo Unitario]]*cocina[[#This Row],[Cantidad Ordenada]]</f>
        <v>27</v>
      </c>
      <c r="K821">
        <f>cocina[[#This Row],[Precio Unitario]]*cocina[[#This Row],[Cantidad Ordenada]]</f>
        <v>69</v>
      </c>
      <c r="L821" s="5">
        <f>(SUMIF(A:A,cocina[[#This Row],[Número de Orden]],J:J))/SUMIF(A:A,cocina[[#This Row],[Número de Orden]],K:K)</f>
        <v>0.40425531914893614</v>
      </c>
      <c r="M821" s="1">
        <f>cocina[[#This Row],[Ganancia bruta]]-cocina[[#This Row],[Ganancia neta]]</f>
        <v>42</v>
      </c>
    </row>
    <row r="822" spans="1:13" x14ac:dyDescent="0.25">
      <c r="A822">
        <v>322</v>
      </c>
      <c r="B822">
        <v>12</v>
      </c>
      <c r="C822" s="1" t="s">
        <v>257</v>
      </c>
      <c r="D822" s="1" t="s">
        <v>623</v>
      </c>
      <c r="E822">
        <v>19</v>
      </c>
      <c r="F822">
        <v>32</v>
      </c>
      <c r="G822">
        <v>2</v>
      </c>
      <c r="H822">
        <v>8</v>
      </c>
      <c r="I822" s="1" t="s">
        <v>608</v>
      </c>
      <c r="J822">
        <f>cocina[[#This Row],[Precio Unitario]]*cocina[[#This Row],[Cantidad Ordenada]]-cocina[[#This Row],[Costo Unitario]]*cocina[[#This Row],[Cantidad Ordenada]]</f>
        <v>26</v>
      </c>
      <c r="K822">
        <f>cocina[[#This Row],[Precio Unitario]]*cocina[[#This Row],[Cantidad Ordenada]]</f>
        <v>64</v>
      </c>
      <c r="L822" s="5">
        <f>(SUMIF(A:A,cocina[[#This Row],[Número de Orden]],J:J))/SUMIF(A:A,cocina[[#This Row],[Número de Orden]],K:K)</f>
        <v>0.4</v>
      </c>
      <c r="M822" s="1">
        <f>cocina[[#This Row],[Ganancia bruta]]-cocina[[#This Row],[Ganancia neta]]</f>
        <v>38</v>
      </c>
    </row>
    <row r="823" spans="1:13" x14ac:dyDescent="0.25">
      <c r="A823">
        <v>322</v>
      </c>
      <c r="B823">
        <v>12</v>
      </c>
      <c r="C823" s="1" t="s">
        <v>80</v>
      </c>
      <c r="D823" s="1" t="s">
        <v>628</v>
      </c>
      <c r="E823">
        <v>13</v>
      </c>
      <c r="F823">
        <v>21</v>
      </c>
      <c r="G823">
        <v>1</v>
      </c>
      <c r="H823">
        <v>52</v>
      </c>
      <c r="I823" s="1" t="s">
        <v>609</v>
      </c>
      <c r="J823">
        <f>cocina[[#This Row],[Precio Unitario]]*cocina[[#This Row],[Cantidad Ordenada]]-cocina[[#This Row],[Costo Unitario]]*cocina[[#This Row],[Cantidad Ordenada]]</f>
        <v>8</v>
      </c>
      <c r="K823">
        <f>cocina[[#This Row],[Precio Unitario]]*cocina[[#This Row],[Cantidad Ordenada]]</f>
        <v>21</v>
      </c>
      <c r="L823" s="5">
        <f>(SUMIF(A:A,cocina[[#This Row],[Número de Orden]],J:J))/SUMIF(A:A,cocina[[#This Row],[Número de Orden]],K:K)</f>
        <v>0.4</v>
      </c>
      <c r="M823" s="1">
        <f>cocina[[#This Row],[Ganancia bruta]]-cocina[[#This Row],[Ganancia neta]]</f>
        <v>13</v>
      </c>
    </row>
    <row r="824" spans="1:13" x14ac:dyDescent="0.25">
      <c r="A824">
        <v>323</v>
      </c>
      <c r="B824">
        <v>8</v>
      </c>
      <c r="C824" s="1" t="s">
        <v>213</v>
      </c>
      <c r="D824" s="1" t="s">
        <v>624</v>
      </c>
      <c r="E824">
        <v>13</v>
      </c>
      <c r="F824">
        <v>22</v>
      </c>
      <c r="G824">
        <v>3</v>
      </c>
      <c r="H824">
        <v>37</v>
      </c>
      <c r="I824" s="1" t="s">
        <v>609</v>
      </c>
      <c r="J824">
        <f>cocina[[#This Row],[Precio Unitario]]*cocina[[#This Row],[Cantidad Ordenada]]-cocina[[#This Row],[Costo Unitario]]*cocina[[#This Row],[Cantidad Ordenada]]</f>
        <v>27</v>
      </c>
      <c r="K824">
        <f>cocina[[#This Row],[Precio Unitario]]*cocina[[#This Row],[Cantidad Ordenada]]</f>
        <v>66</v>
      </c>
      <c r="L824" s="5">
        <f>(SUMIF(A:A,cocina[[#This Row],[Número de Orden]],J:J))/SUMIF(A:A,cocina[[#This Row],[Número de Orden]],K:K)</f>
        <v>0.41826923076923078</v>
      </c>
      <c r="M824" s="1">
        <f>cocina[[#This Row],[Ganancia bruta]]-cocina[[#This Row],[Ganancia neta]]</f>
        <v>39</v>
      </c>
    </row>
    <row r="825" spans="1:13" x14ac:dyDescent="0.25">
      <c r="A825">
        <v>323</v>
      </c>
      <c r="B825">
        <v>8</v>
      </c>
      <c r="C825" s="1" t="s">
        <v>48</v>
      </c>
      <c r="D825" s="1" t="s">
        <v>618</v>
      </c>
      <c r="E825">
        <v>17</v>
      </c>
      <c r="F825">
        <v>29</v>
      </c>
      <c r="G825">
        <v>2</v>
      </c>
      <c r="H825">
        <v>33</v>
      </c>
      <c r="I825" s="1" t="s">
        <v>608</v>
      </c>
      <c r="J825">
        <f>cocina[[#This Row],[Precio Unitario]]*cocina[[#This Row],[Cantidad Ordenada]]-cocina[[#This Row],[Costo Unitario]]*cocina[[#This Row],[Cantidad Ordenada]]</f>
        <v>24</v>
      </c>
      <c r="K825">
        <f>cocina[[#This Row],[Precio Unitario]]*cocina[[#This Row],[Cantidad Ordenada]]</f>
        <v>58</v>
      </c>
      <c r="L825" s="5">
        <f>(SUMIF(A:A,cocina[[#This Row],[Número de Orden]],J:J))/SUMIF(A:A,cocina[[#This Row],[Número de Orden]],K:K)</f>
        <v>0.41826923076923078</v>
      </c>
      <c r="M825" s="1">
        <f>cocina[[#This Row],[Ganancia bruta]]-cocina[[#This Row],[Ganancia neta]]</f>
        <v>34</v>
      </c>
    </row>
    <row r="826" spans="1:13" x14ac:dyDescent="0.25">
      <c r="A826">
        <v>323</v>
      </c>
      <c r="B826">
        <v>8</v>
      </c>
      <c r="C826" s="1" t="s">
        <v>168</v>
      </c>
      <c r="D826" s="1" t="s">
        <v>612</v>
      </c>
      <c r="E826">
        <v>14</v>
      </c>
      <c r="F826">
        <v>24</v>
      </c>
      <c r="G826">
        <v>2</v>
      </c>
      <c r="H826">
        <v>30</v>
      </c>
      <c r="I826" s="1" t="s">
        <v>608</v>
      </c>
      <c r="J826">
        <f>cocina[[#This Row],[Precio Unitario]]*cocina[[#This Row],[Cantidad Ordenada]]-cocina[[#This Row],[Costo Unitario]]*cocina[[#This Row],[Cantidad Ordenada]]</f>
        <v>20</v>
      </c>
      <c r="K826">
        <f>cocina[[#This Row],[Precio Unitario]]*cocina[[#This Row],[Cantidad Ordenada]]</f>
        <v>48</v>
      </c>
      <c r="L826" s="5">
        <f>(SUMIF(A:A,cocina[[#This Row],[Número de Orden]],J:J))/SUMIF(A:A,cocina[[#This Row],[Número de Orden]],K:K)</f>
        <v>0.41826923076923078</v>
      </c>
      <c r="M826" s="1">
        <f>cocina[[#This Row],[Ganancia bruta]]-cocina[[#This Row],[Ganancia neta]]</f>
        <v>28</v>
      </c>
    </row>
    <row r="827" spans="1:13" x14ac:dyDescent="0.25">
      <c r="A827">
        <v>323</v>
      </c>
      <c r="B827">
        <v>8</v>
      </c>
      <c r="C827" s="1" t="s">
        <v>89</v>
      </c>
      <c r="D827" s="1" t="s">
        <v>629</v>
      </c>
      <c r="E827">
        <v>10</v>
      </c>
      <c r="F827">
        <v>18</v>
      </c>
      <c r="G827">
        <v>2</v>
      </c>
      <c r="H827">
        <v>22</v>
      </c>
      <c r="I827" s="1" t="s">
        <v>609</v>
      </c>
      <c r="J827">
        <f>cocina[[#This Row],[Precio Unitario]]*cocina[[#This Row],[Cantidad Ordenada]]-cocina[[#This Row],[Costo Unitario]]*cocina[[#This Row],[Cantidad Ordenada]]</f>
        <v>16</v>
      </c>
      <c r="K827">
        <f>cocina[[#This Row],[Precio Unitario]]*cocina[[#This Row],[Cantidad Ordenada]]</f>
        <v>36</v>
      </c>
      <c r="L827" s="5">
        <f>(SUMIF(A:A,cocina[[#This Row],[Número de Orden]],J:J))/SUMIF(A:A,cocina[[#This Row],[Número de Orden]],K:K)</f>
        <v>0.41826923076923078</v>
      </c>
      <c r="M827" s="1">
        <f>cocina[[#This Row],[Ganancia bruta]]-cocina[[#This Row],[Ganancia neta]]</f>
        <v>20</v>
      </c>
    </row>
    <row r="828" spans="1:13" x14ac:dyDescent="0.25">
      <c r="A828">
        <v>324</v>
      </c>
      <c r="B828">
        <v>9</v>
      </c>
      <c r="C828" s="1" t="s">
        <v>78</v>
      </c>
      <c r="D828" s="1" t="s">
        <v>613</v>
      </c>
      <c r="E828">
        <v>18</v>
      </c>
      <c r="F828">
        <v>30</v>
      </c>
      <c r="G828">
        <v>1</v>
      </c>
      <c r="H828">
        <v>15</v>
      </c>
      <c r="I828" s="1" t="s">
        <v>609</v>
      </c>
      <c r="J828">
        <f>cocina[[#This Row],[Precio Unitario]]*cocina[[#This Row],[Cantidad Ordenada]]-cocina[[#This Row],[Costo Unitario]]*cocina[[#This Row],[Cantidad Ordenada]]</f>
        <v>12</v>
      </c>
      <c r="K828">
        <f>cocina[[#This Row],[Precio Unitario]]*cocina[[#This Row],[Cantidad Ordenada]]</f>
        <v>30</v>
      </c>
      <c r="L828" s="5">
        <f>(SUMIF(A:A,cocina[[#This Row],[Número de Orden]],J:J))/SUMIF(A:A,cocina[[#This Row],[Número de Orden]],K:K)</f>
        <v>0.40875912408759124</v>
      </c>
      <c r="M828" s="1">
        <f>cocina[[#This Row],[Ganancia bruta]]-cocina[[#This Row],[Ganancia neta]]</f>
        <v>18</v>
      </c>
    </row>
    <row r="829" spans="1:13" x14ac:dyDescent="0.25">
      <c r="A829">
        <v>324</v>
      </c>
      <c r="B829">
        <v>9</v>
      </c>
      <c r="C829" s="1" t="s">
        <v>116</v>
      </c>
      <c r="D829" s="1" t="s">
        <v>615</v>
      </c>
      <c r="E829">
        <v>16</v>
      </c>
      <c r="F829">
        <v>27</v>
      </c>
      <c r="G829">
        <v>3</v>
      </c>
      <c r="H829">
        <v>58</v>
      </c>
      <c r="I829" s="1" t="s">
        <v>608</v>
      </c>
      <c r="J829">
        <f>cocina[[#This Row],[Precio Unitario]]*cocina[[#This Row],[Cantidad Ordenada]]-cocina[[#This Row],[Costo Unitario]]*cocina[[#This Row],[Cantidad Ordenada]]</f>
        <v>33</v>
      </c>
      <c r="K829">
        <f>cocina[[#This Row],[Precio Unitario]]*cocina[[#This Row],[Cantidad Ordenada]]</f>
        <v>81</v>
      </c>
      <c r="L829" s="5">
        <f>(SUMIF(A:A,cocina[[#This Row],[Número de Orden]],J:J))/SUMIF(A:A,cocina[[#This Row],[Número de Orden]],K:K)</f>
        <v>0.40875912408759124</v>
      </c>
      <c r="M829" s="1">
        <f>cocina[[#This Row],[Ganancia bruta]]-cocina[[#This Row],[Ganancia neta]]</f>
        <v>48</v>
      </c>
    </row>
    <row r="830" spans="1:13" x14ac:dyDescent="0.25">
      <c r="A830">
        <v>324</v>
      </c>
      <c r="B830">
        <v>9</v>
      </c>
      <c r="C830" s="1" t="s">
        <v>165</v>
      </c>
      <c r="D830" s="1" t="s">
        <v>630</v>
      </c>
      <c r="E830">
        <v>15</v>
      </c>
      <c r="F830">
        <v>26</v>
      </c>
      <c r="G830">
        <v>1</v>
      </c>
      <c r="H830">
        <v>17</v>
      </c>
      <c r="I830" s="1" t="s">
        <v>608</v>
      </c>
      <c r="J830">
        <f>cocina[[#This Row],[Precio Unitario]]*cocina[[#This Row],[Cantidad Ordenada]]-cocina[[#This Row],[Costo Unitario]]*cocina[[#This Row],[Cantidad Ordenada]]</f>
        <v>11</v>
      </c>
      <c r="K830">
        <f>cocina[[#This Row],[Precio Unitario]]*cocina[[#This Row],[Cantidad Ordenada]]</f>
        <v>26</v>
      </c>
      <c r="L830" s="5">
        <f>(SUMIF(A:A,cocina[[#This Row],[Número de Orden]],J:J))/SUMIF(A:A,cocina[[#This Row],[Número de Orden]],K:K)</f>
        <v>0.40875912408759124</v>
      </c>
      <c r="M830" s="1">
        <f>cocina[[#This Row],[Ganancia bruta]]-cocina[[#This Row],[Ganancia neta]]</f>
        <v>15</v>
      </c>
    </row>
    <row r="831" spans="1:13" x14ac:dyDescent="0.25">
      <c r="A831">
        <v>325</v>
      </c>
      <c r="B831">
        <v>18</v>
      </c>
      <c r="C831" s="1" t="s">
        <v>80</v>
      </c>
      <c r="D831" s="1" t="s">
        <v>628</v>
      </c>
      <c r="E831">
        <v>13</v>
      </c>
      <c r="F831">
        <v>21</v>
      </c>
      <c r="G831">
        <v>1</v>
      </c>
      <c r="H831">
        <v>26</v>
      </c>
      <c r="I831" s="1" t="s">
        <v>609</v>
      </c>
      <c r="J831">
        <f>cocina[[#This Row],[Precio Unitario]]*cocina[[#This Row],[Cantidad Ordenada]]-cocina[[#This Row],[Costo Unitario]]*cocina[[#This Row],[Cantidad Ordenada]]</f>
        <v>8</v>
      </c>
      <c r="K831">
        <f>cocina[[#This Row],[Precio Unitario]]*cocina[[#This Row],[Cantidad Ordenada]]</f>
        <v>21</v>
      </c>
      <c r="L831" s="5">
        <f>(SUMIF(A:A,cocina[[#This Row],[Número de Orden]],J:J))/SUMIF(A:A,cocina[[#This Row],[Número de Orden]],K:K)</f>
        <v>0.39610389610389612</v>
      </c>
      <c r="M831" s="1">
        <f>cocina[[#This Row],[Ganancia bruta]]-cocina[[#This Row],[Ganancia neta]]</f>
        <v>13</v>
      </c>
    </row>
    <row r="832" spans="1:13" x14ac:dyDescent="0.25">
      <c r="A832">
        <v>325</v>
      </c>
      <c r="B832">
        <v>18</v>
      </c>
      <c r="C832" s="1" t="s">
        <v>126</v>
      </c>
      <c r="D832" s="1" t="s">
        <v>614</v>
      </c>
      <c r="E832">
        <v>19</v>
      </c>
      <c r="F832">
        <v>31</v>
      </c>
      <c r="G832">
        <v>1</v>
      </c>
      <c r="H832">
        <v>5</v>
      </c>
      <c r="I832" s="1" t="s">
        <v>609</v>
      </c>
      <c r="J832">
        <f>cocina[[#This Row],[Precio Unitario]]*cocina[[#This Row],[Cantidad Ordenada]]-cocina[[#This Row],[Costo Unitario]]*cocina[[#This Row],[Cantidad Ordenada]]</f>
        <v>12</v>
      </c>
      <c r="K832">
        <f>cocina[[#This Row],[Precio Unitario]]*cocina[[#This Row],[Cantidad Ordenada]]</f>
        <v>31</v>
      </c>
      <c r="L832" s="5">
        <f>(SUMIF(A:A,cocina[[#This Row],[Número de Orden]],J:J))/SUMIF(A:A,cocina[[#This Row],[Número de Orden]],K:K)</f>
        <v>0.39610389610389612</v>
      </c>
      <c r="M832" s="1">
        <f>cocina[[#This Row],[Ganancia bruta]]-cocina[[#This Row],[Ganancia neta]]</f>
        <v>19</v>
      </c>
    </row>
    <row r="833" spans="1:13" x14ac:dyDescent="0.25">
      <c r="A833">
        <v>325</v>
      </c>
      <c r="B833">
        <v>18</v>
      </c>
      <c r="C833" s="1" t="s">
        <v>36</v>
      </c>
      <c r="D833" s="1" t="s">
        <v>622</v>
      </c>
      <c r="E833">
        <v>21</v>
      </c>
      <c r="F833">
        <v>35</v>
      </c>
      <c r="G833">
        <v>2</v>
      </c>
      <c r="H833">
        <v>13</v>
      </c>
      <c r="I833" s="1" t="s">
        <v>609</v>
      </c>
      <c r="J833">
        <f>cocina[[#This Row],[Precio Unitario]]*cocina[[#This Row],[Cantidad Ordenada]]-cocina[[#This Row],[Costo Unitario]]*cocina[[#This Row],[Cantidad Ordenada]]</f>
        <v>28</v>
      </c>
      <c r="K833">
        <f>cocina[[#This Row],[Precio Unitario]]*cocina[[#This Row],[Cantidad Ordenada]]</f>
        <v>70</v>
      </c>
      <c r="L833" s="5">
        <f>(SUMIF(A:A,cocina[[#This Row],[Número de Orden]],J:J))/SUMIF(A:A,cocina[[#This Row],[Número de Orden]],K:K)</f>
        <v>0.39610389610389612</v>
      </c>
      <c r="M833" s="1">
        <f>cocina[[#This Row],[Ganancia bruta]]-cocina[[#This Row],[Ganancia neta]]</f>
        <v>42</v>
      </c>
    </row>
    <row r="834" spans="1:13" x14ac:dyDescent="0.25">
      <c r="A834">
        <v>325</v>
      </c>
      <c r="B834">
        <v>18</v>
      </c>
      <c r="C834" s="1" t="s">
        <v>257</v>
      </c>
      <c r="D834" s="1" t="s">
        <v>623</v>
      </c>
      <c r="E834">
        <v>19</v>
      </c>
      <c r="F834">
        <v>32</v>
      </c>
      <c r="G834">
        <v>1</v>
      </c>
      <c r="H834">
        <v>27</v>
      </c>
      <c r="I834" s="1" t="s">
        <v>608</v>
      </c>
      <c r="J834">
        <f>cocina[[#This Row],[Precio Unitario]]*cocina[[#This Row],[Cantidad Ordenada]]-cocina[[#This Row],[Costo Unitario]]*cocina[[#This Row],[Cantidad Ordenada]]</f>
        <v>13</v>
      </c>
      <c r="K834">
        <f>cocina[[#This Row],[Precio Unitario]]*cocina[[#This Row],[Cantidad Ordenada]]</f>
        <v>32</v>
      </c>
      <c r="L834" s="5">
        <f>(SUMIF(A:A,cocina[[#This Row],[Número de Orden]],J:J))/SUMIF(A:A,cocina[[#This Row],[Número de Orden]],K:K)</f>
        <v>0.39610389610389612</v>
      </c>
      <c r="M834" s="1">
        <f>cocina[[#This Row],[Ganancia bruta]]-cocina[[#This Row],[Ganancia neta]]</f>
        <v>19</v>
      </c>
    </row>
    <row r="835" spans="1:13" x14ac:dyDescent="0.25">
      <c r="A835">
        <v>326</v>
      </c>
      <c r="B835">
        <v>14</v>
      </c>
      <c r="C835" s="1" t="s">
        <v>36</v>
      </c>
      <c r="D835" s="1" t="s">
        <v>622</v>
      </c>
      <c r="E835">
        <v>21</v>
      </c>
      <c r="F835">
        <v>35</v>
      </c>
      <c r="G835">
        <v>1</v>
      </c>
      <c r="H835">
        <v>14</v>
      </c>
      <c r="I835" s="1" t="s">
        <v>608</v>
      </c>
      <c r="J835">
        <f>cocina[[#This Row],[Precio Unitario]]*cocina[[#This Row],[Cantidad Ordenada]]-cocina[[#This Row],[Costo Unitario]]*cocina[[#This Row],[Cantidad Ordenada]]</f>
        <v>14</v>
      </c>
      <c r="K835">
        <f>cocina[[#This Row],[Precio Unitario]]*cocina[[#This Row],[Cantidad Ordenada]]</f>
        <v>35</v>
      </c>
      <c r="L835" s="5">
        <f>(SUMIF(A:A,cocina[[#This Row],[Número de Orden]],J:J))/SUMIF(A:A,cocina[[#This Row],[Número de Orden]],K:K)</f>
        <v>0.41975308641975306</v>
      </c>
      <c r="M835" s="1">
        <f>cocina[[#This Row],[Ganancia bruta]]-cocina[[#This Row],[Ganancia neta]]</f>
        <v>21</v>
      </c>
    </row>
    <row r="836" spans="1:13" x14ac:dyDescent="0.25">
      <c r="A836">
        <v>326</v>
      </c>
      <c r="B836">
        <v>14</v>
      </c>
      <c r="C836" s="1" t="s">
        <v>89</v>
      </c>
      <c r="D836" s="1" t="s">
        <v>629</v>
      </c>
      <c r="E836">
        <v>10</v>
      </c>
      <c r="F836">
        <v>18</v>
      </c>
      <c r="G836">
        <v>1</v>
      </c>
      <c r="H836">
        <v>28</v>
      </c>
      <c r="I836" s="1" t="s">
        <v>608</v>
      </c>
      <c r="J836">
        <f>cocina[[#This Row],[Precio Unitario]]*cocina[[#This Row],[Cantidad Ordenada]]-cocina[[#This Row],[Costo Unitario]]*cocina[[#This Row],[Cantidad Ordenada]]</f>
        <v>8</v>
      </c>
      <c r="K836">
        <f>cocina[[#This Row],[Precio Unitario]]*cocina[[#This Row],[Cantidad Ordenada]]</f>
        <v>18</v>
      </c>
      <c r="L836" s="5">
        <f>(SUMIF(A:A,cocina[[#This Row],[Número de Orden]],J:J))/SUMIF(A:A,cocina[[#This Row],[Número de Orden]],K:K)</f>
        <v>0.41975308641975306</v>
      </c>
      <c r="M836" s="1">
        <f>cocina[[#This Row],[Ganancia bruta]]-cocina[[#This Row],[Ganancia neta]]</f>
        <v>10</v>
      </c>
    </row>
    <row r="837" spans="1:13" x14ac:dyDescent="0.25">
      <c r="A837">
        <v>326</v>
      </c>
      <c r="B837">
        <v>14</v>
      </c>
      <c r="C837" s="1" t="s">
        <v>52</v>
      </c>
      <c r="D837" s="1" t="s">
        <v>620</v>
      </c>
      <c r="E837">
        <v>16</v>
      </c>
      <c r="F837">
        <v>28</v>
      </c>
      <c r="G837">
        <v>1</v>
      </c>
      <c r="H837">
        <v>49</v>
      </c>
      <c r="I837" s="1" t="s">
        <v>608</v>
      </c>
      <c r="J837">
        <f>cocina[[#This Row],[Precio Unitario]]*cocina[[#This Row],[Cantidad Ordenada]]-cocina[[#This Row],[Costo Unitario]]*cocina[[#This Row],[Cantidad Ordenada]]</f>
        <v>12</v>
      </c>
      <c r="K837">
        <f>cocina[[#This Row],[Precio Unitario]]*cocina[[#This Row],[Cantidad Ordenada]]</f>
        <v>28</v>
      </c>
      <c r="L837" s="5">
        <f>(SUMIF(A:A,cocina[[#This Row],[Número de Orden]],J:J))/SUMIF(A:A,cocina[[#This Row],[Número de Orden]],K:K)</f>
        <v>0.41975308641975306</v>
      </c>
      <c r="M837" s="1">
        <f>cocina[[#This Row],[Ganancia bruta]]-cocina[[#This Row],[Ganancia neta]]</f>
        <v>16</v>
      </c>
    </row>
    <row r="838" spans="1:13" x14ac:dyDescent="0.25">
      <c r="A838">
        <v>327</v>
      </c>
      <c r="B838">
        <v>12</v>
      </c>
      <c r="C838" s="1" t="s">
        <v>65</v>
      </c>
      <c r="D838" s="1" t="s">
        <v>625</v>
      </c>
      <c r="E838">
        <v>20</v>
      </c>
      <c r="F838">
        <v>34</v>
      </c>
      <c r="G838">
        <v>3</v>
      </c>
      <c r="H838">
        <v>33</v>
      </c>
      <c r="I838" s="1" t="s">
        <v>608</v>
      </c>
      <c r="J838">
        <f>cocina[[#This Row],[Precio Unitario]]*cocina[[#This Row],[Cantidad Ordenada]]-cocina[[#This Row],[Costo Unitario]]*cocina[[#This Row],[Cantidad Ordenada]]</f>
        <v>42</v>
      </c>
      <c r="K838">
        <f>cocina[[#This Row],[Precio Unitario]]*cocina[[#This Row],[Cantidad Ordenada]]</f>
        <v>102</v>
      </c>
      <c r="L838" s="5">
        <f>(SUMIF(A:A,cocina[[#This Row],[Número de Orden]],J:J))/SUMIF(A:A,cocina[[#This Row],[Número de Orden]],K:K)</f>
        <v>0.41496598639455784</v>
      </c>
      <c r="M838" s="1">
        <f>cocina[[#This Row],[Ganancia bruta]]-cocina[[#This Row],[Ganancia neta]]</f>
        <v>60</v>
      </c>
    </row>
    <row r="839" spans="1:13" x14ac:dyDescent="0.25">
      <c r="A839">
        <v>327</v>
      </c>
      <c r="B839">
        <v>12</v>
      </c>
      <c r="C839" s="1" t="s">
        <v>89</v>
      </c>
      <c r="D839" s="1" t="s">
        <v>629</v>
      </c>
      <c r="E839">
        <v>10</v>
      </c>
      <c r="F839">
        <v>18</v>
      </c>
      <c r="G839">
        <v>1</v>
      </c>
      <c r="H839">
        <v>7</v>
      </c>
      <c r="I839" s="1" t="s">
        <v>609</v>
      </c>
      <c r="J839">
        <f>cocina[[#This Row],[Precio Unitario]]*cocina[[#This Row],[Cantidad Ordenada]]-cocina[[#This Row],[Costo Unitario]]*cocina[[#This Row],[Cantidad Ordenada]]</f>
        <v>8</v>
      </c>
      <c r="K839">
        <f>cocina[[#This Row],[Precio Unitario]]*cocina[[#This Row],[Cantidad Ordenada]]</f>
        <v>18</v>
      </c>
      <c r="L839" s="5">
        <f>(SUMIF(A:A,cocina[[#This Row],[Número de Orden]],J:J))/SUMIF(A:A,cocina[[#This Row],[Número de Orden]],K:K)</f>
        <v>0.41496598639455784</v>
      </c>
      <c r="M839" s="1">
        <f>cocina[[#This Row],[Ganancia bruta]]-cocina[[#This Row],[Ganancia neta]]</f>
        <v>10</v>
      </c>
    </row>
    <row r="840" spans="1:13" x14ac:dyDescent="0.25">
      <c r="A840">
        <v>327</v>
      </c>
      <c r="B840">
        <v>12</v>
      </c>
      <c r="C840" s="1" t="s">
        <v>116</v>
      </c>
      <c r="D840" s="1" t="s">
        <v>615</v>
      </c>
      <c r="E840">
        <v>16</v>
      </c>
      <c r="F840">
        <v>27</v>
      </c>
      <c r="G840">
        <v>1</v>
      </c>
      <c r="H840">
        <v>34</v>
      </c>
      <c r="I840" s="1" t="s">
        <v>608</v>
      </c>
      <c r="J840">
        <f>cocina[[#This Row],[Precio Unitario]]*cocina[[#This Row],[Cantidad Ordenada]]-cocina[[#This Row],[Costo Unitario]]*cocina[[#This Row],[Cantidad Ordenada]]</f>
        <v>11</v>
      </c>
      <c r="K840">
        <f>cocina[[#This Row],[Precio Unitario]]*cocina[[#This Row],[Cantidad Ordenada]]</f>
        <v>27</v>
      </c>
      <c r="L840" s="5">
        <f>(SUMIF(A:A,cocina[[#This Row],[Número de Orden]],J:J))/SUMIF(A:A,cocina[[#This Row],[Número de Orden]],K:K)</f>
        <v>0.41496598639455784</v>
      </c>
      <c r="M840" s="1">
        <f>cocina[[#This Row],[Ganancia bruta]]-cocina[[#This Row],[Ganancia neta]]</f>
        <v>16</v>
      </c>
    </row>
    <row r="841" spans="1:13" x14ac:dyDescent="0.25">
      <c r="A841">
        <v>328</v>
      </c>
      <c r="B841">
        <v>4</v>
      </c>
      <c r="C841" s="1" t="s">
        <v>36</v>
      </c>
      <c r="D841" s="1" t="s">
        <v>622</v>
      </c>
      <c r="E841">
        <v>21</v>
      </c>
      <c r="F841">
        <v>35</v>
      </c>
      <c r="G841">
        <v>1</v>
      </c>
      <c r="H841">
        <v>21</v>
      </c>
      <c r="I841" s="1" t="s">
        <v>608</v>
      </c>
      <c r="J841">
        <f>cocina[[#This Row],[Precio Unitario]]*cocina[[#This Row],[Cantidad Ordenada]]-cocina[[#This Row],[Costo Unitario]]*cocina[[#This Row],[Cantidad Ordenada]]</f>
        <v>14</v>
      </c>
      <c r="K841">
        <f>cocina[[#This Row],[Precio Unitario]]*cocina[[#This Row],[Cantidad Ordenada]]</f>
        <v>35</v>
      </c>
      <c r="L841" s="5">
        <f>(SUMIF(A:A,cocina[[#This Row],[Número de Orden]],J:J))/SUMIF(A:A,cocina[[#This Row],[Número de Orden]],K:K)</f>
        <v>0.4</v>
      </c>
      <c r="M841" s="1">
        <f>cocina[[#This Row],[Ganancia bruta]]-cocina[[#This Row],[Ganancia neta]]</f>
        <v>21</v>
      </c>
    </row>
    <row r="842" spans="1:13" x14ac:dyDescent="0.25">
      <c r="A842">
        <v>329</v>
      </c>
      <c r="B842">
        <v>13</v>
      </c>
      <c r="C842" s="1" t="s">
        <v>80</v>
      </c>
      <c r="D842" s="1" t="s">
        <v>628</v>
      </c>
      <c r="E842">
        <v>13</v>
      </c>
      <c r="F842">
        <v>21</v>
      </c>
      <c r="G842">
        <v>2</v>
      </c>
      <c r="H842">
        <v>56</v>
      </c>
      <c r="I842" s="1" t="s">
        <v>608</v>
      </c>
      <c r="J842">
        <f>cocina[[#This Row],[Precio Unitario]]*cocina[[#This Row],[Cantidad Ordenada]]-cocina[[#This Row],[Costo Unitario]]*cocina[[#This Row],[Cantidad Ordenada]]</f>
        <v>16</v>
      </c>
      <c r="K842">
        <f>cocina[[#This Row],[Precio Unitario]]*cocina[[#This Row],[Cantidad Ordenada]]</f>
        <v>42</v>
      </c>
      <c r="L842" s="5">
        <f>(SUMIF(A:A,cocina[[#This Row],[Número de Orden]],J:J))/SUMIF(A:A,cocina[[#This Row],[Número de Orden]],K:K)</f>
        <v>0.38164251207729466</v>
      </c>
      <c r="M842" s="1">
        <f>cocina[[#This Row],[Ganancia bruta]]-cocina[[#This Row],[Ganancia neta]]</f>
        <v>26</v>
      </c>
    </row>
    <row r="843" spans="1:13" x14ac:dyDescent="0.25">
      <c r="A843">
        <v>329</v>
      </c>
      <c r="B843">
        <v>13</v>
      </c>
      <c r="C843" s="1" t="s">
        <v>58</v>
      </c>
      <c r="D843" s="1" t="s">
        <v>616</v>
      </c>
      <c r="E843">
        <v>25</v>
      </c>
      <c r="F843">
        <v>40</v>
      </c>
      <c r="G843">
        <v>2</v>
      </c>
      <c r="H843">
        <v>17</v>
      </c>
      <c r="I843" s="1" t="s">
        <v>608</v>
      </c>
      <c r="J843">
        <f>cocina[[#This Row],[Precio Unitario]]*cocina[[#This Row],[Cantidad Ordenada]]-cocina[[#This Row],[Costo Unitario]]*cocina[[#This Row],[Cantidad Ordenada]]</f>
        <v>30</v>
      </c>
      <c r="K843">
        <f>cocina[[#This Row],[Precio Unitario]]*cocina[[#This Row],[Cantidad Ordenada]]</f>
        <v>80</v>
      </c>
      <c r="L843" s="5">
        <f>(SUMIF(A:A,cocina[[#This Row],[Número de Orden]],J:J))/SUMIF(A:A,cocina[[#This Row],[Número de Orden]],K:K)</f>
        <v>0.38164251207729466</v>
      </c>
      <c r="M843" s="1">
        <f>cocina[[#This Row],[Ganancia bruta]]-cocina[[#This Row],[Ganancia neta]]</f>
        <v>50</v>
      </c>
    </row>
    <row r="844" spans="1:13" x14ac:dyDescent="0.25">
      <c r="A844">
        <v>329</v>
      </c>
      <c r="B844">
        <v>13</v>
      </c>
      <c r="C844" s="1" t="s">
        <v>126</v>
      </c>
      <c r="D844" s="1" t="s">
        <v>614</v>
      </c>
      <c r="E844">
        <v>19</v>
      </c>
      <c r="F844">
        <v>31</v>
      </c>
      <c r="G844">
        <v>2</v>
      </c>
      <c r="H844">
        <v>58</v>
      </c>
      <c r="I844" s="1" t="s">
        <v>608</v>
      </c>
      <c r="J844">
        <f>cocina[[#This Row],[Precio Unitario]]*cocina[[#This Row],[Cantidad Ordenada]]-cocina[[#This Row],[Costo Unitario]]*cocina[[#This Row],[Cantidad Ordenada]]</f>
        <v>24</v>
      </c>
      <c r="K844">
        <f>cocina[[#This Row],[Precio Unitario]]*cocina[[#This Row],[Cantidad Ordenada]]</f>
        <v>62</v>
      </c>
      <c r="L844" s="5">
        <f>(SUMIF(A:A,cocina[[#This Row],[Número de Orden]],J:J))/SUMIF(A:A,cocina[[#This Row],[Número de Orden]],K:K)</f>
        <v>0.38164251207729466</v>
      </c>
      <c r="M844" s="1">
        <f>cocina[[#This Row],[Ganancia bruta]]-cocina[[#This Row],[Ganancia neta]]</f>
        <v>38</v>
      </c>
    </row>
    <row r="845" spans="1:13" x14ac:dyDescent="0.25">
      <c r="A845">
        <v>329</v>
      </c>
      <c r="B845">
        <v>13</v>
      </c>
      <c r="C845" s="1" t="s">
        <v>210</v>
      </c>
      <c r="D845" s="1" t="s">
        <v>627</v>
      </c>
      <c r="E845">
        <v>14</v>
      </c>
      <c r="F845">
        <v>23</v>
      </c>
      <c r="G845">
        <v>1</v>
      </c>
      <c r="H845">
        <v>8</v>
      </c>
      <c r="I845" s="1" t="s">
        <v>608</v>
      </c>
      <c r="J845">
        <f>cocina[[#This Row],[Precio Unitario]]*cocina[[#This Row],[Cantidad Ordenada]]-cocina[[#This Row],[Costo Unitario]]*cocina[[#This Row],[Cantidad Ordenada]]</f>
        <v>9</v>
      </c>
      <c r="K845">
        <f>cocina[[#This Row],[Precio Unitario]]*cocina[[#This Row],[Cantidad Ordenada]]</f>
        <v>23</v>
      </c>
      <c r="L845" s="5">
        <f>(SUMIF(A:A,cocina[[#This Row],[Número de Orden]],J:J))/SUMIF(A:A,cocina[[#This Row],[Número de Orden]],K:K)</f>
        <v>0.38164251207729466</v>
      </c>
      <c r="M845" s="1">
        <f>cocina[[#This Row],[Ganancia bruta]]-cocina[[#This Row],[Ganancia neta]]</f>
        <v>14</v>
      </c>
    </row>
    <row r="846" spans="1:13" x14ac:dyDescent="0.25">
      <c r="A846">
        <v>330</v>
      </c>
      <c r="B846">
        <v>10</v>
      </c>
      <c r="C846" s="1" t="s">
        <v>132</v>
      </c>
      <c r="D846" s="1" t="s">
        <v>631</v>
      </c>
      <c r="E846">
        <v>15</v>
      </c>
      <c r="F846">
        <v>25</v>
      </c>
      <c r="G846">
        <v>2</v>
      </c>
      <c r="H846">
        <v>25</v>
      </c>
      <c r="I846" s="1" t="s">
        <v>609</v>
      </c>
      <c r="J846">
        <f>cocina[[#This Row],[Precio Unitario]]*cocina[[#This Row],[Cantidad Ordenada]]-cocina[[#This Row],[Costo Unitario]]*cocina[[#This Row],[Cantidad Ordenada]]</f>
        <v>20</v>
      </c>
      <c r="K846">
        <f>cocina[[#This Row],[Precio Unitario]]*cocina[[#This Row],[Cantidad Ordenada]]</f>
        <v>50</v>
      </c>
      <c r="L846" s="5">
        <f>(SUMIF(A:A,cocina[[#This Row],[Número de Orden]],J:J))/SUMIF(A:A,cocina[[#This Row],[Número de Orden]],K:K)</f>
        <v>0.4009216589861751</v>
      </c>
      <c r="M846" s="1">
        <f>cocina[[#This Row],[Ganancia bruta]]-cocina[[#This Row],[Ganancia neta]]</f>
        <v>30</v>
      </c>
    </row>
    <row r="847" spans="1:13" x14ac:dyDescent="0.25">
      <c r="A847">
        <v>330</v>
      </c>
      <c r="B847">
        <v>10</v>
      </c>
      <c r="C847" s="1" t="s">
        <v>52</v>
      </c>
      <c r="D847" s="1" t="s">
        <v>620</v>
      </c>
      <c r="E847">
        <v>16</v>
      </c>
      <c r="F847">
        <v>28</v>
      </c>
      <c r="G847">
        <v>2</v>
      </c>
      <c r="H847">
        <v>43</v>
      </c>
      <c r="I847" s="1" t="s">
        <v>608</v>
      </c>
      <c r="J847">
        <f>cocina[[#This Row],[Precio Unitario]]*cocina[[#This Row],[Cantidad Ordenada]]-cocina[[#This Row],[Costo Unitario]]*cocina[[#This Row],[Cantidad Ordenada]]</f>
        <v>24</v>
      </c>
      <c r="K847">
        <f>cocina[[#This Row],[Precio Unitario]]*cocina[[#This Row],[Cantidad Ordenada]]</f>
        <v>56</v>
      </c>
      <c r="L847" s="5">
        <f>(SUMIF(A:A,cocina[[#This Row],[Número de Orden]],J:J))/SUMIF(A:A,cocina[[#This Row],[Número de Orden]],K:K)</f>
        <v>0.4009216589861751</v>
      </c>
      <c r="M847" s="1">
        <f>cocina[[#This Row],[Ganancia bruta]]-cocina[[#This Row],[Ganancia neta]]</f>
        <v>32</v>
      </c>
    </row>
    <row r="848" spans="1:13" x14ac:dyDescent="0.25">
      <c r="A848">
        <v>330</v>
      </c>
      <c r="B848">
        <v>10</v>
      </c>
      <c r="C848" s="1" t="s">
        <v>210</v>
      </c>
      <c r="D848" s="1" t="s">
        <v>627</v>
      </c>
      <c r="E848">
        <v>14</v>
      </c>
      <c r="F848">
        <v>23</v>
      </c>
      <c r="G848">
        <v>3</v>
      </c>
      <c r="H848">
        <v>21</v>
      </c>
      <c r="I848" s="1" t="s">
        <v>608</v>
      </c>
      <c r="J848">
        <f>cocina[[#This Row],[Precio Unitario]]*cocina[[#This Row],[Cantidad Ordenada]]-cocina[[#This Row],[Costo Unitario]]*cocina[[#This Row],[Cantidad Ordenada]]</f>
        <v>27</v>
      </c>
      <c r="K848">
        <f>cocina[[#This Row],[Precio Unitario]]*cocina[[#This Row],[Cantidad Ordenada]]</f>
        <v>69</v>
      </c>
      <c r="L848" s="5">
        <f>(SUMIF(A:A,cocina[[#This Row],[Número de Orden]],J:J))/SUMIF(A:A,cocina[[#This Row],[Número de Orden]],K:K)</f>
        <v>0.4009216589861751</v>
      </c>
      <c r="M848" s="1">
        <f>cocina[[#This Row],[Ganancia bruta]]-cocina[[#This Row],[Ganancia neta]]</f>
        <v>42</v>
      </c>
    </row>
    <row r="849" spans="1:13" x14ac:dyDescent="0.25">
      <c r="A849">
        <v>330</v>
      </c>
      <c r="B849">
        <v>10</v>
      </c>
      <c r="C849" s="1" t="s">
        <v>80</v>
      </c>
      <c r="D849" s="1" t="s">
        <v>628</v>
      </c>
      <c r="E849">
        <v>13</v>
      </c>
      <c r="F849">
        <v>21</v>
      </c>
      <c r="G849">
        <v>2</v>
      </c>
      <c r="H849">
        <v>51</v>
      </c>
      <c r="I849" s="1" t="s">
        <v>609</v>
      </c>
      <c r="J849">
        <f>cocina[[#This Row],[Precio Unitario]]*cocina[[#This Row],[Cantidad Ordenada]]-cocina[[#This Row],[Costo Unitario]]*cocina[[#This Row],[Cantidad Ordenada]]</f>
        <v>16</v>
      </c>
      <c r="K849">
        <f>cocina[[#This Row],[Precio Unitario]]*cocina[[#This Row],[Cantidad Ordenada]]</f>
        <v>42</v>
      </c>
      <c r="L849" s="5">
        <f>(SUMIF(A:A,cocina[[#This Row],[Número de Orden]],J:J))/SUMIF(A:A,cocina[[#This Row],[Número de Orden]],K:K)</f>
        <v>0.4009216589861751</v>
      </c>
      <c r="M849" s="1">
        <f>cocina[[#This Row],[Ganancia bruta]]-cocina[[#This Row],[Ganancia neta]]</f>
        <v>26</v>
      </c>
    </row>
    <row r="850" spans="1:13" x14ac:dyDescent="0.25">
      <c r="A850">
        <v>331</v>
      </c>
      <c r="B850">
        <v>20</v>
      </c>
      <c r="C850" s="1" t="s">
        <v>122</v>
      </c>
      <c r="D850" s="1" t="s">
        <v>621</v>
      </c>
      <c r="E850">
        <v>11</v>
      </c>
      <c r="F850">
        <v>19</v>
      </c>
      <c r="G850">
        <v>1</v>
      </c>
      <c r="H850">
        <v>5</v>
      </c>
      <c r="I850" s="1" t="s">
        <v>608</v>
      </c>
      <c r="J850">
        <f>cocina[[#This Row],[Precio Unitario]]*cocina[[#This Row],[Cantidad Ordenada]]-cocina[[#This Row],[Costo Unitario]]*cocina[[#This Row],[Cantidad Ordenada]]</f>
        <v>8</v>
      </c>
      <c r="K850">
        <f>cocina[[#This Row],[Precio Unitario]]*cocina[[#This Row],[Cantidad Ordenada]]</f>
        <v>19</v>
      </c>
      <c r="L850" s="5">
        <f>(SUMIF(A:A,cocina[[#This Row],[Número de Orden]],J:J))/SUMIF(A:A,cocina[[#This Row],[Número de Orden]],K:K)</f>
        <v>0.40462427745664742</v>
      </c>
      <c r="M850" s="1">
        <f>cocina[[#This Row],[Ganancia bruta]]-cocina[[#This Row],[Ganancia neta]]</f>
        <v>11</v>
      </c>
    </row>
    <row r="851" spans="1:13" x14ac:dyDescent="0.25">
      <c r="A851">
        <v>331</v>
      </c>
      <c r="B851">
        <v>20</v>
      </c>
      <c r="C851" s="1" t="s">
        <v>36</v>
      </c>
      <c r="D851" s="1" t="s">
        <v>622</v>
      </c>
      <c r="E851">
        <v>21</v>
      </c>
      <c r="F851">
        <v>35</v>
      </c>
      <c r="G851">
        <v>3</v>
      </c>
      <c r="H851">
        <v>26</v>
      </c>
      <c r="I851" s="1" t="s">
        <v>609</v>
      </c>
      <c r="J851">
        <f>cocina[[#This Row],[Precio Unitario]]*cocina[[#This Row],[Cantidad Ordenada]]-cocina[[#This Row],[Costo Unitario]]*cocina[[#This Row],[Cantidad Ordenada]]</f>
        <v>42</v>
      </c>
      <c r="K851">
        <f>cocina[[#This Row],[Precio Unitario]]*cocina[[#This Row],[Cantidad Ordenada]]</f>
        <v>105</v>
      </c>
      <c r="L851" s="5">
        <f>(SUMIF(A:A,cocina[[#This Row],[Número de Orden]],J:J))/SUMIF(A:A,cocina[[#This Row],[Número de Orden]],K:K)</f>
        <v>0.40462427745664742</v>
      </c>
      <c r="M851" s="1">
        <f>cocina[[#This Row],[Ganancia bruta]]-cocina[[#This Row],[Ganancia neta]]</f>
        <v>63</v>
      </c>
    </row>
    <row r="852" spans="1:13" x14ac:dyDescent="0.25">
      <c r="A852">
        <v>331</v>
      </c>
      <c r="B852">
        <v>20</v>
      </c>
      <c r="C852" s="1" t="s">
        <v>168</v>
      </c>
      <c r="D852" s="1" t="s">
        <v>612</v>
      </c>
      <c r="E852">
        <v>14</v>
      </c>
      <c r="F852">
        <v>24</v>
      </c>
      <c r="G852">
        <v>1</v>
      </c>
      <c r="H852">
        <v>55</v>
      </c>
      <c r="I852" s="1" t="s">
        <v>608</v>
      </c>
      <c r="J852">
        <f>cocina[[#This Row],[Precio Unitario]]*cocina[[#This Row],[Cantidad Ordenada]]-cocina[[#This Row],[Costo Unitario]]*cocina[[#This Row],[Cantidad Ordenada]]</f>
        <v>10</v>
      </c>
      <c r="K852">
        <f>cocina[[#This Row],[Precio Unitario]]*cocina[[#This Row],[Cantidad Ordenada]]</f>
        <v>24</v>
      </c>
      <c r="L852" s="5">
        <f>(SUMIF(A:A,cocina[[#This Row],[Número de Orden]],J:J))/SUMIF(A:A,cocina[[#This Row],[Número de Orden]],K:K)</f>
        <v>0.40462427745664742</v>
      </c>
      <c r="M852" s="1">
        <f>cocina[[#This Row],[Ganancia bruta]]-cocina[[#This Row],[Ganancia neta]]</f>
        <v>14</v>
      </c>
    </row>
    <row r="853" spans="1:13" x14ac:dyDescent="0.25">
      <c r="A853">
        <v>331</v>
      </c>
      <c r="B853">
        <v>20</v>
      </c>
      <c r="C853" s="1" t="s">
        <v>132</v>
      </c>
      <c r="D853" s="1" t="s">
        <v>631</v>
      </c>
      <c r="E853">
        <v>15</v>
      </c>
      <c r="F853">
        <v>25</v>
      </c>
      <c r="G853">
        <v>1</v>
      </c>
      <c r="H853">
        <v>35</v>
      </c>
      <c r="I853" s="1" t="s">
        <v>608</v>
      </c>
      <c r="J853">
        <f>cocina[[#This Row],[Precio Unitario]]*cocina[[#This Row],[Cantidad Ordenada]]-cocina[[#This Row],[Costo Unitario]]*cocina[[#This Row],[Cantidad Ordenada]]</f>
        <v>10</v>
      </c>
      <c r="K853">
        <f>cocina[[#This Row],[Precio Unitario]]*cocina[[#This Row],[Cantidad Ordenada]]</f>
        <v>25</v>
      </c>
      <c r="L853" s="5">
        <f>(SUMIF(A:A,cocina[[#This Row],[Número de Orden]],J:J))/SUMIF(A:A,cocina[[#This Row],[Número de Orden]],K:K)</f>
        <v>0.40462427745664742</v>
      </c>
      <c r="M853" s="1">
        <f>cocina[[#This Row],[Ganancia bruta]]-cocina[[#This Row],[Ganancia neta]]</f>
        <v>15</v>
      </c>
    </row>
    <row r="854" spans="1:13" x14ac:dyDescent="0.25">
      <c r="A854">
        <v>332</v>
      </c>
      <c r="B854">
        <v>6</v>
      </c>
      <c r="C854" s="1" t="s">
        <v>58</v>
      </c>
      <c r="D854" s="1" t="s">
        <v>616</v>
      </c>
      <c r="E854">
        <v>25</v>
      </c>
      <c r="F854">
        <v>40</v>
      </c>
      <c r="G854">
        <v>3</v>
      </c>
      <c r="H854">
        <v>17</v>
      </c>
      <c r="I854" s="1" t="s">
        <v>608</v>
      </c>
      <c r="J854">
        <f>cocina[[#This Row],[Precio Unitario]]*cocina[[#This Row],[Cantidad Ordenada]]-cocina[[#This Row],[Costo Unitario]]*cocina[[#This Row],[Cantidad Ordenada]]</f>
        <v>45</v>
      </c>
      <c r="K854">
        <f>cocina[[#This Row],[Precio Unitario]]*cocina[[#This Row],[Cantidad Ordenada]]</f>
        <v>120</v>
      </c>
      <c r="L854" s="5">
        <f>(SUMIF(A:A,cocina[[#This Row],[Número de Orden]],J:J))/SUMIF(A:A,cocina[[#This Row],[Número de Orden]],K:K)</f>
        <v>0.375</v>
      </c>
      <c r="M854" s="1">
        <f>cocina[[#This Row],[Ganancia bruta]]-cocina[[#This Row],[Ganancia neta]]</f>
        <v>75</v>
      </c>
    </row>
    <row r="855" spans="1:13" x14ac:dyDescent="0.25">
      <c r="A855">
        <v>333</v>
      </c>
      <c r="B855">
        <v>6</v>
      </c>
      <c r="C855" s="1" t="s">
        <v>83</v>
      </c>
      <c r="D855" s="1" t="s">
        <v>617</v>
      </c>
      <c r="E855">
        <v>22</v>
      </c>
      <c r="F855">
        <v>36</v>
      </c>
      <c r="G855">
        <v>1</v>
      </c>
      <c r="H855">
        <v>38</v>
      </c>
      <c r="I855" s="1" t="s">
        <v>609</v>
      </c>
      <c r="J855">
        <f>cocina[[#This Row],[Precio Unitario]]*cocina[[#This Row],[Cantidad Ordenada]]-cocina[[#This Row],[Costo Unitario]]*cocina[[#This Row],[Cantidad Ordenada]]</f>
        <v>14</v>
      </c>
      <c r="K855">
        <f>cocina[[#This Row],[Precio Unitario]]*cocina[[#This Row],[Cantidad Ordenada]]</f>
        <v>36</v>
      </c>
      <c r="L855" s="5">
        <f>(SUMIF(A:A,cocina[[#This Row],[Número de Orden]],J:J))/SUMIF(A:A,cocina[[#This Row],[Número de Orden]],K:K)</f>
        <v>0.41666666666666669</v>
      </c>
      <c r="M855" s="1">
        <f>cocina[[#This Row],[Ganancia bruta]]-cocina[[#This Row],[Ganancia neta]]</f>
        <v>22</v>
      </c>
    </row>
    <row r="856" spans="1:13" x14ac:dyDescent="0.25">
      <c r="A856">
        <v>333</v>
      </c>
      <c r="B856">
        <v>6</v>
      </c>
      <c r="C856" s="1" t="s">
        <v>89</v>
      </c>
      <c r="D856" s="1" t="s">
        <v>629</v>
      </c>
      <c r="E856">
        <v>10</v>
      </c>
      <c r="F856">
        <v>18</v>
      </c>
      <c r="G856">
        <v>2</v>
      </c>
      <c r="H856">
        <v>23</v>
      </c>
      <c r="I856" s="1" t="s">
        <v>609</v>
      </c>
      <c r="J856">
        <f>cocina[[#This Row],[Precio Unitario]]*cocina[[#This Row],[Cantidad Ordenada]]-cocina[[#This Row],[Costo Unitario]]*cocina[[#This Row],[Cantidad Ordenada]]</f>
        <v>16</v>
      </c>
      <c r="K856">
        <f>cocina[[#This Row],[Precio Unitario]]*cocina[[#This Row],[Cantidad Ordenada]]</f>
        <v>36</v>
      </c>
      <c r="L856" s="5">
        <f>(SUMIF(A:A,cocina[[#This Row],[Número de Orden]],J:J))/SUMIF(A:A,cocina[[#This Row],[Número de Orden]],K:K)</f>
        <v>0.41666666666666669</v>
      </c>
      <c r="M856" s="1">
        <f>cocina[[#This Row],[Ganancia bruta]]-cocina[[#This Row],[Ganancia neta]]</f>
        <v>20</v>
      </c>
    </row>
    <row r="857" spans="1:13" x14ac:dyDescent="0.25">
      <c r="A857">
        <v>334</v>
      </c>
      <c r="B857">
        <v>12</v>
      </c>
      <c r="C857" s="1" t="s">
        <v>80</v>
      </c>
      <c r="D857" s="1" t="s">
        <v>628</v>
      </c>
      <c r="E857">
        <v>13</v>
      </c>
      <c r="F857">
        <v>21</v>
      </c>
      <c r="G857">
        <v>2</v>
      </c>
      <c r="H857">
        <v>36</v>
      </c>
      <c r="I857" s="1" t="s">
        <v>609</v>
      </c>
      <c r="J857">
        <f>cocina[[#This Row],[Precio Unitario]]*cocina[[#This Row],[Cantidad Ordenada]]-cocina[[#This Row],[Costo Unitario]]*cocina[[#This Row],[Cantidad Ordenada]]</f>
        <v>16</v>
      </c>
      <c r="K857">
        <f>cocina[[#This Row],[Precio Unitario]]*cocina[[#This Row],[Cantidad Ordenada]]</f>
        <v>42</v>
      </c>
      <c r="L857" s="5">
        <f>(SUMIF(A:A,cocina[[#This Row],[Número de Orden]],J:J))/SUMIF(A:A,cocina[[#This Row],[Número de Orden]],K:K)</f>
        <v>0.39884393063583817</v>
      </c>
      <c r="M857" s="1">
        <f>cocina[[#This Row],[Ganancia bruta]]-cocina[[#This Row],[Ganancia neta]]</f>
        <v>26</v>
      </c>
    </row>
    <row r="858" spans="1:13" x14ac:dyDescent="0.25">
      <c r="A858">
        <v>334</v>
      </c>
      <c r="B858">
        <v>12</v>
      </c>
      <c r="C858" s="1" t="s">
        <v>210</v>
      </c>
      <c r="D858" s="1" t="s">
        <v>627</v>
      </c>
      <c r="E858">
        <v>14</v>
      </c>
      <c r="F858">
        <v>23</v>
      </c>
      <c r="G858">
        <v>1</v>
      </c>
      <c r="H858">
        <v>58</v>
      </c>
      <c r="I858" s="1" t="s">
        <v>608</v>
      </c>
      <c r="J858">
        <f>cocina[[#This Row],[Precio Unitario]]*cocina[[#This Row],[Cantidad Ordenada]]-cocina[[#This Row],[Costo Unitario]]*cocina[[#This Row],[Cantidad Ordenada]]</f>
        <v>9</v>
      </c>
      <c r="K858">
        <f>cocina[[#This Row],[Precio Unitario]]*cocina[[#This Row],[Cantidad Ordenada]]</f>
        <v>23</v>
      </c>
      <c r="L858" s="5">
        <f>(SUMIF(A:A,cocina[[#This Row],[Número de Orden]],J:J))/SUMIF(A:A,cocina[[#This Row],[Número de Orden]],K:K)</f>
        <v>0.39884393063583817</v>
      </c>
      <c r="M858" s="1">
        <f>cocina[[#This Row],[Ganancia bruta]]-cocina[[#This Row],[Ganancia neta]]</f>
        <v>14</v>
      </c>
    </row>
    <row r="859" spans="1:13" x14ac:dyDescent="0.25">
      <c r="A859">
        <v>334</v>
      </c>
      <c r="B859">
        <v>12</v>
      </c>
      <c r="C859" s="1" t="s">
        <v>168</v>
      </c>
      <c r="D859" s="1" t="s">
        <v>612</v>
      </c>
      <c r="E859">
        <v>14</v>
      </c>
      <c r="F859">
        <v>24</v>
      </c>
      <c r="G859">
        <v>2</v>
      </c>
      <c r="H859">
        <v>31</v>
      </c>
      <c r="I859" s="1" t="s">
        <v>608</v>
      </c>
      <c r="J859">
        <f>cocina[[#This Row],[Precio Unitario]]*cocina[[#This Row],[Cantidad Ordenada]]-cocina[[#This Row],[Costo Unitario]]*cocina[[#This Row],[Cantidad Ordenada]]</f>
        <v>20</v>
      </c>
      <c r="K859">
        <f>cocina[[#This Row],[Precio Unitario]]*cocina[[#This Row],[Cantidad Ordenada]]</f>
        <v>48</v>
      </c>
      <c r="L859" s="5">
        <f>(SUMIF(A:A,cocina[[#This Row],[Número de Orden]],J:J))/SUMIF(A:A,cocina[[#This Row],[Número de Orden]],K:K)</f>
        <v>0.39884393063583817</v>
      </c>
      <c r="M859" s="1">
        <f>cocina[[#This Row],[Ganancia bruta]]-cocina[[#This Row],[Ganancia neta]]</f>
        <v>28</v>
      </c>
    </row>
    <row r="860" spans="1:13" x14ac:dyDescent="0.25">
      <c r="A860">
        <v>334</v>
      </c>
      <c r="B860">
        <v>12</v>
      </c>
      <c r="C860" s="1" t="s">
        <v>78</v>
      </c>
      <c r="D860" s="1" t="s">
        <v>613</v>
      </c>
      <c r="E860">
        <v>18</v>
      </c>
      <c r="F860">
        <v>30</v>
      </c>
      <c r="G860">
        <v>2</v>
      </c>
      <c r="H860">
        <v>31</v>
      </c>
      <c r="I860" s="1" t="s">
        <v>608</v>
      </c>
      <c r="J860">
        <f>cocina[[#This Row],[Precio Unitario]]*cocina[[#This Row],[Cantidad Ordenada]]-cocina[[#This Row],[Costo Unitario]]*cocina[[#This Row],[Cantidad Ordenada]]</f>
        <v>24</v>
      </c>
      <c r="K860">
        <f>cocina[[#This Row],[Precio Unitario]]*cocina[[#This Row],[Cantidad Ordenada]]</f>
        <v>60</v>
      </c>
      <c r="L860" s="5">
        <f>(SUMIF(A:A,cocina[[#This Row],[Número de Orden]],J:J))/SUMIF(A:A,cocina[[#This Row],[Número de Orden]],K:K)</f>
        <v>0.39884393063583817</v>
      </c>
      <c r="M860" s="1">
        <f>cocina[[#This Row],[Ganancia bruta]]-cocina[[#This Row],[Ganancia neta]]</f>
        <v>36</v>
      </c>
    </row>
    <row r="861" spans="1:13" x14ac:dyDescent="0.25">
      <c r="A861">
        <v>335</v>
      </c>
      <c r="B861">
        <v>14</v>
      </c>
      <c r="C861" s="1" t="s">
        <v>78</v>
      </c>
      <c r="D861" s="1" t="s">
        <v>613</v>
      </c>
      <c r="E861">
        <v>18</v>
      </c>
      <c r="F861">
        <v>30</v>
      </c>
      <c r="G861">
        <v>1</v>
      </c>
      <c r="H861">
        <v>33</v>
      </c>
      <c r="I861" s="1" t="s">
        <v>609</v>
      </c>
      <c r="J861">
        <f>cocina[[#This Row],[Precio Unitario]]*cocina[[#This Row],[Cantidad Ordenada]]-cocina[[#This Row],[Costo Unitario]]*cocina[[#This Row],[Cantidad Ordenada]]</f>
        <v>12</v>
      </c>
      <c r="K861">
        <f>cocina[[#This Row],[Precio Unitario]]*cocina[[#This Row],[Cantidad Ordenada]]</f>
        <v>30</v>
      </c>
      <c r="L861" s="5">
        <f>(SUMIF(A:A,cocina[[#This Row],[Número de Orden]],J:J))/SUMIF(A:A,cocina[[#This Row],[Número de Orden]],K:K)</f>
        <v>0.42105263157894735</v>
      </c>
      <c r="M861" s="1">
        <f>cocina[[#This Row],[Ganancia bruta]]-cocina[[#This Row],[Ganancia neta]]</f>
        <v>18</v>
      </c>
    </row>
    <row r="862" spans="1:13" x14ac:dyDescent="0.25">
      <c r="A862">
        <v>335</v>
      </c>
      <c r="B862">
        <v>14</v>
      </c>
      <c r="C862" s="1" t="s">
        <v>52</v>
      </c>
      <c r="D862" s="1" t="s">
        <v>620</v>
      </c>
      <c r="E862">
        <v>16</v>
      </c>
      <c r="F862">
        <v>28</v>
      </c>
      <c r="G862">
        <v>3</v>
      </c>
      <c r="H862">
        <v>36</v>
      </c>
      <c r="I862" s="1" t="s">
        <v>609</v>
      </c>
      <c r="J862">
        <f>cocina[[#This Row],[Precio Unitario]]*cocina[[#This Row],[Cantidad Ordenada]]-cocina[[#This Row],[Costo Unitario]]*cocina[[#This Row],[Cantidad Ordenada]]</f>
        <v>36</v>
      </c>
      <c r="K862">
        <f>cocina[[#This Row],[Precio Unitario]]*cocina[[#This Row],[Cantidad Ordenada]]</f>
        <v>84</v>
      </c>
      <c r="L862" s="5">
        <f>(SUMIF(A:A,cocina[[#This Row],[Número de Orden]],J:J))/SUMIF(A:A,cocina[[#This Row],[Número de Orden]],K:K)</f>
        <v>0.42105263157894735</v>
      </c>
      <c r="M862" s="1">
        <f>cocina[[#This Row],[Ganancia bruta]]-cocina[[#This Row],[Ganancia neta]]</f>
        <v>48</v>
      </c>
    </row>
    <row r="863" spans="1:13" x14ac:dyDescent="0.25">
      <c r="A863">
        <v>336</v>
      </c>
      <c r="B863">
        <v>4</v>
      </c>
      <c r="C863" s="1" t="s">
        <v>80</v>
      </c>
      <c r="D863" s="1" t="s">
        <v>628</v>
      </c>
      <c r="E863">
        <v>13</v>
      </c>
      <c r="F863">
        <v>21</v>
      </c>
      <c r="G863">
        <v>2</v>
      </c>
      <c r="H863">
        <v>12</v>
      </c>
      <c r="I863" s="1" t="s">
        <v>609</v>
      </c>
      <c r="J863">
        <f>cocina[[#This Row],[Precio Unitario]]*cocina[[#This Row],[Cantidad Ordenada]]-cocina[[#This Row],[Costo Unitario]]*cocina[[#This Row],[Cantidad Ordenada]]</f>
        <v>16</v>
      </c>
      <c r="K863">
        <f>cocina[[#This Row],[Precio Unitario]]*cocina[[#This Row],[Cantidad Ordenada]]</f>
        <v>42</v>
      </c>
      <c r="L863" s="5">
        <f>(SUMIF(A:A,cocina[[#This Row],[Número de Orden]],J:J))/SUMIF(A:A,cocina[[#This Row],[Número de Orden]],K:K)</f>
        <v>0.41139240506329117</v>
      </c>
      <c r="M863" s="1">
        <f>cocina[[#This Row],[Ganancia bruta]]-cocina[[#This Row],[Ganancia neta]]</f>
        <v>26</v>
      </c>
    </row>
    <row r="864" spans="1:13" x14ac:dyDescent="0.25">
      <c r="A864">
        <v>336</v>
      </c>
      <c r="B864">
        <v>4</v>
      </c>
      <c r="C864" s="1" t="s">
        <v>122</v>
      </c>
      <c r="D864" s="1" t="s">
        <v>621</v>
      </c>
      <c r="E864">
        <v>11</v>
      </c>
      <c r="F864">
        <v>19</v>
      </c>
      <c r="G864">
        <v>2</v>
      </c>
      <c r="H864">
        <v>33</v>
      </c>
      <c r="I864" s="1" t="s">
        <v>609</v>
      </c>
      <c r="J864">
        <f>cocina[[#This Row],[Precio Unitario]]*cocina[[#This Row],[Cantidad Ordenada]]-cocina[[#This Row],[Costo Unitario]]*cocina[[#This Row],[Cantidad Ordenada]]</f>
        <v>16</v>
      </c>
      <c r="K864">
        <f>cocina[[#This Row],[Precio Unitario]]*cocina[[#This Row],[Cantidad Ordenada]]</f>
        <v>38</v>
      </c>
      <c r="L864" s="5">
        <f>(SUMIF(A:A,cocina[[#This Row],[Número de Orden]],J:J))/SUMIF(A:A,cocina[[#This Row],[Número de Orden]],K:K)</f>
        <v>0.41139240506329117</v>
      </c>
      <c r="M864" s="1">
        <f>cocina[[#This Row],[Ganancia bruta]]-cocina[[#This Row],[Ganancia neta]]</f>
        <v>22</v>
      </c>
    </row>
    <row r="865" spans="1:13" x14ac:dyDescent="0.25">
      <c r="A865">
        <v>336</v>
      </c>
      <c r="B865">
        <v>4</v>
      </c>
      <c r="C865" s="1" t="s">
        <v>165</v>
      </c>
      <c r="D865" s="1" t="s">
        <v>630</v>
      </c>
      <c r="E865">
        <v>15</v>
      </c>
      <c r="F865">
        <v>26</v>
      </c>
      <c r="G865">
        <v>3</v>
      </c>
      <c r="H865">
        <v>20</v>
      </c>
      <c r="I865" s="1" t="s">
        <v>609</v>
      </c>
      <c r="J865">
        <f>cocina[[#This Row],[Precio Unitario]]*cocina[[#This Row],[Cantidad Ordenada]]-cocina[[#This Row],[Costo Unitario]]*cocina[[#This Row],[Cantidad Ordenada]]</f>
        <v>33</v>
      </c>
      <c r="K865">
        <f>cocina[[#This Row],[Precio Unitario]]*cocina[[#This Row],[Cantidad Ordenada]]</f>
        <v>78</v>
      </c>
      <c r="L865" s="5">
        <f>(SUMIF(A:A,cocina[[#This Row],[Número de Orden]],J:J))/SUMIF(A:A,cocina[[#This Row],[Número de Orden]],K:K)</f>
        <v>0.41139240506329117</v>
      </c>
      <c r="M865" s="1">
        <f>cocina[[#This Row],[Ganancia bruta]]-cocina[[#This Row],[Ganancia neta]]</f>
        <v>45</v>
      </c>
    </row>
    <row r="866" spans="1:13" x14ac:dyDescent="0.25">
      <c r="A866">
        <v>337</v>
      </c>
      <c r="B866">
        <v>11</v>
      </c>
      <c r="C866" s="1" t="s">
        <v>168</v>
      </c>
      <c r="D866" s="1" t="s">
        <v>612</v>
      </c>
      <c r="E866">
        <v>14</v>
      </c>
      <c r="F866">
        <v>24</v>
      </c>
      <c r="G866">
        <v>3</v>
      </c>
      <c r="H866">
        <v>53</v>
      </c>
      <c r="I866" s="1" t="s">
        <v>608</v>
      </c>
      <c r="J866">
        <f>cocina[[#This Row],[Precio Unitario]]*cocina[[#This Row],[Cantidad Ordenada]]-cocina[[#This Row],[Costo Unitario]]*cocina[[#This Row],[Cantidad Ordenada]]</f>
        <v>30</v>
      </c>
      <c r="K866">
        <f>cocina[[#This Row],[Precio Unitario]]*cocina[[#This Row],[Cantidad Ordenada]]</f>
        <v>72</v>
      </c>
      <c r="L866" s="5">
        <f>(SUMIF(A:A,cocina[[#This Row],[Número de Orden]],J:J))/SUMIF(A:A,cocina[[#This Row],[Número de Orden]],K:K)</f>
        <v>0.42</v>
      </c>
      <c r="M866" s="1">
        <f>cocina[[#This Row],[Ganancia bruta]]-cocina[[#This Row],[Ganancia neta]]</f>
        <v>42</v>
      </c>
    </row>
    <row r="867" spans="1:13" x14ac:dyDescent="0.25">
      <c r="A867">
        <v>337</v>
      </c>
      <c r="B867">
        <v>11</v>
      </c>
      <c r="C867" s="1" t="s">
        <v>52</v>
      </c>
      <c r="D867" s="1" t="s">
        <v>620</v>
      </c>
      <c r="E867">
        <v>16</v>
      </c>
      <c r="F867">
        <v>28</v>
      </c>
      <c r="G867">
        <v>1</v>
      </c>
      <c r="H867">
        <v>5</v>
      </c>
      <c r="I867" s="1" t="s">
        <v>609</v>
      </c>
      <c r="J867">
        <f>cocina[[#This Row],[Precio Unitario]]*cocina[[#This Row],[Cantidad Ordenada]]-cocina[[#This Row],[Costo Unitario]]*cocina[[#This Row],[Cantidad Ordenada]]</f>
        <v>12</v>
      </c>
      <c r="K867">
        <f>cocina[[#This Row],[Precio Unitario]]*cocina[[#This Row],[Cantidad Ordenada]]</f>
        <v>28</v>
      </c>
      <c r="L867" s="5">
        <f>(SUMIF(A:A,cocina[[#This Row],[Número de Orden]],J:J))/SUMIF(A:A,cocina[[#This Row],[Número de Orden]],K:K)</f>
        <v>0.42</v>
      </c>
      <c r="M867" s="1">
        <f>cocina[[#This Row],[Ganancia bruta]]-cocina[[#This Row],[Ganancia neta]]</f>
        <v>16</v>
      </c>
    </row>
    <row r="868" spans="1:13" x14ac:dyDescent="0.25">
      <c r="A868">
        <v>338</v>
      </c>
      <c r="B868">
        <v>18</v>
      </c>
      <c r="C868" s="1" t="s">
        <v>65</v>
      </c>
      <c r="D868" s="1" t="s">
        <v>625</v>
      </c>
      <c r="E868">
        <v>20</v>
      </c>
      <c r="F868">
        <v>34</v>
      </c>
      <c r="G868">
        <v>3</v>
      </c>
      <c r="H868">
        <v>44</v>
      </c>
      <c r="I868" s="1" t="s">
        <v>608</v>
      </c>
      <c r="J868">
        <f>cocina[[#This Row],[Precio Unitario]]*cocina[[#This Row],[Cantidad Ordenada]]-cocina[[#This Row],[Costo Unitario]]*cocina[[#This Row],[Cantidad Ordenada]]</f>
        <v>42</v>
      </c>
      <c r="K868">
        <f>cocina[[#This Row],[Precio Unitario]]*cocina[[#This Row],[Cantidad Ordenada]]</f>
        <v>102</v>
      </c>
      <c r="L868" s="5">
        <f>(SUMIF(A:A,cocina[[#This Row],[Número de Orden]],J:J))/SUMIF(A:A,cocina[[#This Row],[Número de Orden]],K:K)</f>
        <v>0.4050179211469534</v>
      </c>
      <c r="M868" s="1">
        <f>cocina[[#This Row],[Ganancia bruta]]-cocina[[#This Row],[Ganancia neta]]</f>
        <v>60</v>
      </c>
    </row>
    <row r="869" spans="1:13" x14ac:dyDescent="0.25">
      <c r="A869">
        <v>338</v>
      </c>
      <c r="B869">
        <v>18</v>
      </c>
      <c r="C869" s="1" t="s">
        <v>80</v>
      </c>
      <c r="D869" s="1" t="s">
        <v>628</v>
      </c>
      <c r="E869">
        <v>13</v>
      </c>
      <c r="F869">
        <v>21</v>
      </c>
      <c r="G869">
        <v>1</v>
      </c>
      <c r="H869">
        <v>10</v>
      </c>
      <c r="I869" s="1" t="s">
        <v>609</v>
      </c>
      <c r="J869">
        <f>cocina[[#This Row],[Precio Unitario]]*cocina[[#This Row],[Cantidad Ordenada]]-cocina[[#This Row],[Costo Unitario]]*cocina[[#This Row],[Cantidad Ordenada]]</f>
        <v>8</v>
      </c>
      <c r="K869">
        <f>cocina[[#This Row],[Precio Unitario]]*cocina[[#This Row],[Cantidad Ordenada]]</f>
        <v>21</v>
      </c>
      <c r="L869" s="5">
        <f>(SUMIF(A:A,cocina[[#This Row],[Número de Orden]],J:J))/SUMIF(A:A,cocina[[#This Row],[Número de Orden]],K:K)</f>
        <v>0.4050179211469534</v>
      </c>
      <c r="M869" s="1">
        <f>cocina[[#This Row],[Ganancia bruta]]-cocina[[#This Row],[Ganancia neta]]</f>
        <v>13</v>
      </c>
    </row>
    <row r="870" spans="1:13" x14ac:dyDescent="0.25">
      <c r="A870">
        <v>338</v>
      </c>
      <c r="B870">
        <v>18</v>
      </c>
      <c r="C870" s="1" t="s">
        <v>257</v>
      </c>
      <c r="D870" s="1" t="s">
        <v>623</v>
      </c>
      <c r="E870">
        <v>19</v>
      </c>
      <c r="F870">
        <v>32</v>
      </c>
      <c r="G870">
        <v>3</v>
      </c>
      <c r="H870">
        <v>30</v>
      </c>
      <c r="I870" s="1" t="s">
        <v>609</v>
      </c>
      <c r="J870">
        <f>cocina[[#This Row],[Precio Unitario]]*cocina[[#This Row],[Cantidad Ordenada]]-cocina[[#This Row],[Costo Unitario]]*cocina[[#This Row],[Cantidad Ordenada]]</f>
        <v>39</v>
      </c>
      <c r="K870">
        <f>cocina[[#This Row],[Precio Unitario]]*cocina[[#This Row],[Cantidad Ordenada]]</f>
        <v>96</v>
      </c>
      <c r="L870" s="5">
        <f>(SUMIF(A:A,cocina[[#This Row],[Número de Orden]],J:J))/SUMIF(A:A,cocina[[#This Row],[Número de Orden]],K:K)</f>
        <v>0.4050179211469534</v>
      </c>
      <c r="M870" s="1">
        <f>cocina[[#This Row],[Ganancia bruta]]-cocina[[#This Row],[Ganancia neta]]</f>
        <v>57</v>
      </c>
    </row>
    <row r="871" spans="1:13" x14ac:dyDescent="0.25">
      <c r="A871">
        <v>338</v>
      </c>
      <c r="B871">
        <v>18</v>
      </c>
      <c r="C871" s="1" t="s">
        <v>156</v>
      </c>
      <c r="D871" s="1" t="s">
        <v>626</v>
      </c>
      <c r="E871">
        <v>12</v>
      </c>
      <c r="F871">
        <v>20</v>
      </c>
      <c r="G871">
        <v>3</v>
      </c>
      <c r="H871">
        <v>59</v>
      </c>
      <c r="I871" s="1" t="s">
        <v>608</v>
      </c>
      <c r="J871">
        <f>cocina[[#This Row],[Precio Unitario]]*cocina[[#This Row],[Cantidad Ordenada]]-cocina[[#This Row],[Costo Unitario]]*cocina[[#This Row],[Cantidad Ordenada]]</f>
        <v>24</v>
      </c>
      <c r="K871">
        <f>cocina[[#This Row],[Precio Unitario]]*cocina[[#This Row],[Cantidad Ordenada]]</f>
        <v>60</v>
      </c>
      <c r="L871" s="5">
        <f>(SUMIF(A:A,cocina[[#This Row],[Número de Orden]],J:J))/SUMIF(A:A,cocina[[#This Row],[Número de Orden]],K:K)</f>
        <v>0.4050179211469534</v>
      </c>
      <c r="M871" s="1">
        <f>cocina[[#This Row],[Ganancia bruta]]-cocina[[#This Row],[Ganancia neta]]</f>
        <v>36</v>
      </c>
    </row>
    <row r="872" spans="1:13" x14ac:dyDescent="0.25">
      <c r="A872">
        <v>339</v>
      </c>
      <c r="B872">
        <v>13</v>
      </c>
      <c r="C872" s="1" t="s">
        <v>48</v>
      </c>
      <c r="D872" s="1" t="s">
        <v>618</v>
      </c>
      <c r="E872">
        <v>17</v>
      </c>
      <c r="F872">
        <v>29</v>
      </c>
      <c r="G872">
        <v>2</v>
      </c>
      <c r="H872">
        <v>6</v>
      </c>
      <c r="I872" s="1" t="s">
        <v>609</v>
      </c>
      <c r="J872">
        <f>cocina[[#This Row],[Precio Unitario]]*cocina[[#This Row],[Cantidad Ordenada]]-cocina[[#This Row],[Costo Unitario]]*cocina[[#This Row],[Cantidad Ordenada]]</f>
        <v>24</v>
      </c>
      <c r="K872">
        <f>cocina[[#This Row],[Precio Unitario]]*cocina[[#This Row],[Cantidad Ordenada]]</f>
        <v>58</v>
      </c>
      <c r="L872" s="5">
        <f>(SUMIF(A:A,cocina[[#This Row],[Número de Orden]],J:J))/SUMIF(A:A,cocina[[#This Row],[Número de Orden]],K:K)</f>
        <v>0.40384615384615385</v>
      </c>
      <c r="M872" s="1">
        <f>cocina[[#This Row],[Ganancia bruta]]-cocina[[#This Row],[Ganancia neta]]</f>
        <v>34</v>
      </c>
    </row>
    <row r="873" spans="1:13" x14ac:dyDescent="0.25">
      <c r="A873">
        <v>339</v>
      </c>
      <c r="B873">
        <v>13</v>
      </c>
      <c r="C873" s="1" t="s">
        <v>210</v>
      </c>
      <c r="D873" s="1" t="s">
        <v>627</v>
      </c>
      <c r="E873">
        <v>14</v>
      </c>
      <c r="F873">
        <v>23</v>
      </c>
      <c r="G873">
        <v>2</v>
      </c>
      <c r="H873">
        <v>40</v>
      </c>
      <c r="I873" s="1" t="s">
        <v>608</v>
      </c>
      <c r="J873">
        <f>cocina[[#This Row],[Precio Unitario]]*cocina[[#This Row],[Cantidad Ordenada]]-cocina[[#This Row],[Costo Unitario]]*cocina[[#This Row],[Cantidad Ordenada]]</f>
        <v>18</v>
      </c>
      <c r="K873">
        <f>cocina[[#This Row],[Precio Unitario]]*cocina[[#This Row],[Cantidad Ordenada]]</f>
        <v>46</v>
      </c>
      <c r="L873" s="5">
        <f>(SUMIF(A:A,cocina[[#This Row],[Número de Orden]],J:J))/SUMIF(A:A,cocina[[#This Row],[Número de Orden]],K:K)</f>
        <v>0.40384615384615385</v>
      </c>
      <c r="M873" s="1">
        <f>cocina[[#This Row],[Ganancia bruta]]-cocina[[#This Row],[Ganancia neta]]</f>
        <v>28</v>
      </c>
    </row>
    <row r="874" spans="1:13" x14ac:dyDescent="0.25">
      <c r="A874">
        <v>340</v>
      </c>
      <c r="B874">
        <v>15</v>
      </c>
      <c r="C874" s="1" t="s">
        <v>58</v>
      </c>
      <c r="D874" s="1" t="s">
        <v>616</v>
      </c>
      <c r="E874">
        <v>25</v>
      </c>
      <c r="F874">
        <v>40</v>
      </c>
      <c r="G874">
        <v>2</v>
      </c>
      <c r="H874">
        <v>35</v>
      </c>
      <c r="I874" s="1" t="s">
        <v>609</v>
      </c>
      <c r="J874">
        <f>cocina[[#This Row],[Precio Unitario]]*cocina[[#This Row],[Cantidad Ordenada]]-cocina[[#This Row],[Costo Unitario]]*cocina[[#This Row],[Cantidad Ordenada]]</f>
        <v>30</v>
      </c>
      <c r="K874">
        <f>cocina[[#This Row],[Precio Unitario]]*cocina[[#This Row],[Cantidad Ordenada]]</f>
        <v>80</v>
      </c>
      <c r="L874" s="5">
        <f>(SUMIF(A:A,cocina[[#This Row],[Número de Orden]],J:J))/SUMIF(A:A,cocina[[#This Row],[Número de Orden]],K:K)</f>
        <v>0.40243902439024393</v>
      </c>
      <c r="M874" s="1">
        <f>cocina[[#This Row],[Ganancia bruta]]-cocina[[#This Row],[Ganancia neta]]</f>
        <v>50</v>
      </c>
    </row>
    <row r="875" spans="1:13" x14ac:dyDescent="0.25">
      <c r="A875">
        <v>340</v>
      </c>
      <c r="B875">
        <v>15</v>
      </c>
      <c r="C875" s="1" t="s">
        <v>52</v>
      </c>
      <c r="D875" s="1" t="s">
        <v>620</v>
      </c>
      <c r="E875">
        <v>16</v>
      </c>
      <c r="F875">
        <v>28</v>
      </c>
      <c r="G875">
        <v>3</v>
      </c>
      <c r="H875">
        <v>56</v>
      </c>
      <c r="I875" s="1" t="s">
        <v>608</v>
      </c>
      <c r="J875">
        <f>cocina[[#This Row],[Precio Unitario]]*cocina[[#This Row],[Cantidad Ordenada]]-cocina[[#This Row],[Costo Unitario]]*cocina[[#This Row],[Cantidad Ordenada]]</f>
        <v>36</v>
      </c>
      <c r="K875">
        <f>cocina[[#This Row],[Precio Unitario]]*cocina[[#This Row],[Cantidad Ordenada]]</f>
        <v>84</v>
      </c>
      <c r="L875" s="5">
        <f>(SUMIF(A:A,cocina[[#This Row],[Número de Orden]],J:J))/SUMIF(A:A,cocina[[#This Row],[Número de Orden]],K:K)</f>
        <v>0.40243902439024393</v>
      </c>
      <c r="M875" s="1">
        <f>cocina[[#This Row],[Ganancia bruta]]-cocina[[#This Row],[Ganancia neta]]</f>
        <v>48</v>
      </c>
    </row>
    <row r="876" spans="1:13" x14ac:dyDescent="0.25">
      <c r="A876">
        <v>341</v>
      </c>
      <c r="B876">
        <v>14</v>
      </c>
      <c r="C876" s="1" t="s">
        <v>52</v>
      </c>
      <c r="D876" s="1" t="s">
        <v>620</v>
      </c>
      <c r="E876">
        <v>16</v>
      </c>
      <c r="F876">
        <v>28</v>
      </c>
      <c r="G876">
        <v>1</v>
      </c>
      <c r="H876">
        <v>46</v>
      </c>
      <c r="I876" s="1" t="s">
        <v>608</v>
      </c>
      <c r="J876">
        <f>cocina[[#This Row],[Precio Unitario]]*cocina[[#This Row],[Cantidad Ordenada]]-cocina[[#This Row],[Costo Unitario]]*cocina[[#This Row],[Cantidad Ordenada]]</f>
        <v>12</v>
      </c>
      <c r="K876">
        <f>cocina[[#This Row],[Precio Unitario]]*cocina[[#This Row],[Cantidad Ordenada]]</f>
        <v>28</v>
      </c>
      <c r="L876" s="5">
        <f>(SUMIF(A:A,cocina[[#This Row],[Número de Orden]],J:J))/SUMIF(A:A,cocina[[#This Row],[Número de Orden]],K:K)</f>
        <v>0.40677966101694918</v>
      </c>
      <c r="M876" s="1">
        <f>cocina[[#This Row],[Ganancia bruta]]-cocina[[#This Row],[Ganancia neta]]</f>
        <v>16</v>
      </c>
    </row>
    <row r="877" spans="1:13" x14ac:dyDescent="0.25">
      <c r="A877">
        <v>341</v>
      </c>
      <c r="B877">
        <v>14</v>
      </c>
      <c r="C877" s="1" t="s">
        <v>213</v>
      </c>
      <c r="D877" s="1" t="s">
        <v>624</v>
      </c>
      <c r="E877">
        <v>13</v>
      </c>
      <c r="F877">
        <v>22</v>
      </c>
      <c r="G877">
        <v>2</v>
      </c>
      <c r="H877">
        <v>34</v>
      </c>
      <c r="I877" s="1" t="s">
        <v>609</v>
      </c>
      <c r="J877">
        <f>cocina[[#This Row],[Precio Unitario]]*cocina[[#This Row],[Cantidad Ordenada]]-cocina[[#This Row],[Costo Unitario]]*cocina[[#This Row],[Cantidad Ordenada]]</f>
        <v>18</v>
      </c>
      <c r="K877">
        <f>cocina[[#This Row],[Precio Unitario]]*cocina[[#This Row],[Cantidad Ordenada]]</f>
        <v>44</v>
      </c>
      <c r="L877" s="5">
        <f>(SUMIF(A:A,cocina[[#This Row],[Número de Orden]],J:J))/SUMIF(A:A,cocina[[#This Row],[Número de Orden]],K:K)</f>
        <v>0.40677966101694918</v>
      </c>
      <c r="M877" s="1">
        <f>cocina[[#This Row],[Ganancia bruta]]-cocina[[#This Row],[Ganancia neta]]</f>
        <v>26</v>
      </c>
    </row>
    <row r="878" spans="1:13" x14ac:dyDescent="0.25">
      <c r="A878">
        <v>341</v>
      </c>
      <c r="B878">
        <v>14</v>
      </c>
      <c r="C878" s="1" t="s">
        <v>36</v>
      </c>
      <c r="D878" s="1" t="s">
        <v>622</v>
      </c>
      <c r="E878">
        <v>21</v>
      </c>
      <c r="F878">
        <v>35</v>
      </c>
      <c r="G878">
        <v>3</v>
      </c>
      <c r="H878">
        <v>8</v>
      </c>
      <c r="I878" s="1" t="s">
        <v>609</v>
      </c>
      <c r="J878">
        <f>cocina[[#This Row],[Precio Unitario]]*cocina[[#This Row],[Cantidad Ordenada]]-cocina[[#This Row],[Costo Unitario]]*cocina[[#This Row],[Cantidad Ordenada]]</f>
        <v>42</v>
      </c>
      <c r="K878">
        <f>cocina[[#This Row],[Precio Unitario]]*cocina[[#This Row],[Cantidad Ordenada]]</f>
        <v>105</v>
      </c>
      <c r="L878" s="5">
        <f>(SUMIF(A:A,cocina[[#This Row],[Número de Orden]],J:J))/SUMIF(A:A,cocina[[#This Row],[Número de Orden]],K:K)</f>
        <v>0.40677966101694918</v>
      </c>
      <c r="M878" s="1">
        <f>cocina[[#This Row],[Ganancia bruta]]-cocina[[#This Row],[Ganancia neta]]</f>
        <v>63</v>
      </c>
    </row>
    <row r="879" spans="1:13" x14ac:dyDescent="0.25">
      <c r="A879">
        <v>342</v>
      </c>
      <c r="B879">
        <v>19</v>
      </c>
      <c r="C879" s="1" t="s">
        <v>210</v>
      </c>
      <c r="D879" s="1" t="s">
        <v>627</v>
      </c>
      <c r="E879">
        <v>14</v>
      </c>
      <c r="F879">
        <v>23</v>
      </c>
      <c r="G879">
        <v>2</v>
      </c>
      <c r="H879">
        <v>23</v>
      </c>
      <c r="I879" s="1" t="s">
        <v>609</v>
      </c>
      <c r="J879">
        <f>cocina[[#This Row],[Precio Unitario]]*cocina[[#This Row],[Cantidad Ordenada]]-cocina[[#This Row],[Costo Unitario]]*cocina[[#This Row],[Cantidad Ordenada]]</f>
        <v>18</v>
      </c>
      <c r="K879">
        <f>cocina[[#This Row],[Precio Unitario]]*cocina[[#This Row],[Cantidad Ordenada]]</f>
        <v>46</v>
      </c>
      <c r="L879" s="5">
        <f>(SUMIF(A:A,cocina[[#This Row],[Número de Orden]],J:J))/SUMIF(A:A,cocina[[#This Row],[Número de Orden]],K:K)</f>
        <v>0.41176470588235292</v>
      </c>
      <c r="M879" s="1">
        <f>cocina[[#This Row],[Ganancia bruta]]-cocina[[#This Row],[Ganancia neta]]</f>
        <v>28</v>
      </c>
    </row>
    <row r="880" spans="1:13" x14ac:dyDescent="0.25">
      <c r="A880">
        <v>342</v>
      </c>
      <c r="B880">
        <v>19</v>
      </c>
      <c r="C880" s="1" t="s">
        <v>52</v>
      </c>
      <c r="D880" s="1" t="s">
        <v>620</v>
      </c>
      <c r="E880">
        <v>16</v>
      </c>
      <c r="F880">
        <v>28</v>
      </c>
      <c r="G880">
        <v>2</v>
      </c>
      <c r="H880">
        <v>31</v>
      </c>
      <c r="I880" s="1" t="s">
        <v>609</v>
      </c>
      <c r="J880">
        <f>cocina[[#This Row],[Precio Unitario]]*cocina[[#This Row],[Cantidad Ordenada]]-cocina[[#This Row],[Costo Unitario]]*cocina[[#This Row],[Cantidad Ordenada]]</f>
        <v>24</v>
      </c>
      <c r="K880">
        <f>cocina[[#This Row],[Precio Unitario]]*cocina[[#This Row],[Cantidad Ordenada]]</f>
        <v>56</v>
      </c>
      <c r="L880" s="5">
        <f>(SUMIF(A:A,cocina[[#This Row],[Número de Orden]],J:J))/SUMIF(A:A,cocina[[#This Row],[Número de Orden]],K:K)</f>
        <v>0.41176470588235292</v>
      </c>
      <c r="M880" s="1">
        <f>cocina[[#This Row],[Ganancia bruta]]-cocina[[#This Row],[Ganancia neta]]</f>
        <v>32</v>
      </c>
    </row>
    <row r="881" spans="1:13" x14ac:dyDescent="0.25">
      <c r="A881">
        <v>343</v>
      </c>
      <c r="B881">
        <v>12</v>
      </c>
      <c r="C881" s="1" t="s">
        <v>65</v>
      </c>
      <c r="D881" s="1" t="s">
        <v>625</v>
      </c>
      <c r="E881">
        <v>20</v>
      </c>
      <c r="F881">
        <v>34</v>
      </c>
      <c r="G881">
        <v>2</v>
      </c>
      <c r="H881">
        <v>58</v>
      </c>
      <c r="I881" s="1" t="s">
        <v>609</v>
      </c>
      <c r="J881">
        <f>cocina[[#This Row],[Precio Unitario]]*cocina[[#This Row],[Cantidad Ordenada]]-cocina[[#This Row],[Costo Unitario]]*cocina[[#This Row],[Cantidad Ordenada]]</f>
        <v>28</v>
      </c>
      <c r="K881">
        <f>cocina[[#This Row],[Precio Unitario]]*cocina[[#This Row],[Cantidad Ordenada]]</f>
        <v>68</v>
      </c>
      <c r="L881" s="5">
        <f>(SUMIF(A:A,cocina[[#This Row],[Número de Orden]],J:J))/SUMIF(A:A,cocina[[#This Row],[Número de Orden]],K:K)</f>
        <v>0.40145985401459855</v>
      </c>
      <c r="M881" s="1">
        <f>cocina[[#This Row],[Ganancia bruta]]-cocina[[#This Row],[Ganancia neta]]</f>
        <v>40</v>
      </c>
    </row>
    <row r="882" spans="1:13" x14ac:dyDescent="0.25">
      <c r="A882">
        <v>343</v>
      </c>
      <c r="B882">
        <v>12</v>
      </c>
      <c r="C882" s="1" t="s">
        <v>210</v>
      </c>
      <c r="D882" s="1" t="s">
        <v>627</v>
      </c>
      <c r="E882">
        <v>14</v>
      </c>
      <c r="F882">
        <v>23</v>
      </c>
      <c r="G882">
        <v>3</v>
      </c>
      <c r="H882">
        <v>43</v>
      </c>
      <c r="I882" s="1" t="s">
        <v>608</v>
      </c>
      <c r="J882">
        <f>cocina[[#This Row],[Precio Unitario]]*cocina[[#This Row],[Cantidad Ordenada]]-cocina[[#This Row],[Costo Unitario]]*cocina[[#This Row],[Cantidad Ordenada]]</f>
        <v>27</v>
      </c>
      <c r="K882">
        <f>cocina[[#This Row],[Precio Unitario]]*cocina[[#This Row],[Cantidad Ordenada]]</f>
        <v>69</v>
      </c>
      <c r="L882" s="5">
        <f>(SUMIF(A:A,cocina[[#This Row],[Número de Orden]],J:J))/SUMIF(A:A,cocina[[#This Row],[Número de Orden]],K:K)</f>
        <v>0.40145985401459855</v>
      </c>
      <c r="M882" s="1">
        <f>cocina[[#This Row],[Ganancia bruta]]-cocina[[#This Row],[Ganancia neta]]</f>
        <v>42</v>
      </c>
    </row>
    <row r="883" spans="1:13" x14ac:dyDescent="0.25">
      <c r="A883">
        <v>344</v>
      </c>
      <c r="B883">
        <v>15</v>
      </c>
      <c r="C883" s="1" t="s">
        <v>36</v>
      </c>
      <c r="D883" s="1" t="s">
        <v>622</v>
      </c>
      <c r="E883">
        <v>21</v>
      </c>
      <c r="F883">
        <v>35</v>
      </c>
      <c r="G883">
        <v>1</v>
      </c>
      <c r="H883">
        <v>11</v>
      </c>
      <c r="I883" s="1" t="s">
        <v>609</v>
      </c>
      <c r="J883">
        <f>cocina[[#This Row],[Precio Unitario]]*cocina[[#This Row],[Cantidad Ordenada]]-cocina[[#This Row],[Costo Unitario]]*cocina[[#This Row],[Cantidad Ordenada]]</f>
        <v>14</v>
      </c>
      <c r="K883">
        <f>cocina[[#This Row],[Precio Unitario]]*cocina[[#This Row],[Cantidad Ordenada]]</f>
        <v>35</v>
      </c>
      <c r="L883" s="5">
        <f>(SUMIF(A:A,cocina[[#This Row],[Número de Orden]],J:J))/SUMIF(A:A,cocina[[#This Row],[Número de Orden]],K:K)</f>
        <v>0.39890710382513661</v>
      </c>
      <c r="M883" s="1">
        <f>cocina[[#This Row],[Ganancia bruta]]-cocina[[#This Row],[Ganancia neta]]</f>
        <v>21</v>
      </c>
    </row>
    <row r="884" spans="1:13" x14ac:dyDescent="0.25">
      <c r="A884">
        <v>344</v>
      </c>
      <c r="B884">
        <v>15</v>
      </c>
      <c r="C884" s="1" t="s">
        <v>126</v>
      </c>
      <c r="D884" s="1" t="s">
        <v>614</v>
      </c>
      <c r="E884">
        <v>19</v>
      </c>
      <c r="F884">
        <v>31</v>
      </c>
      <c r="G884">
        <v>2</v>
      </c>
      <c r="H884">
        <v>28</v>
      </c>
      <c r="I884" s="1" t="s">
        <v>609</v>
      </c>
      <c r="J884">
        <f>cocina[[#This Row],[Precio Unitario]]*cocina[[#This Row],[Cantidad Ordenada]]-cocina[[#This Row],[Costo Unitario]]*cocina[[#This Row],[Cantidad Ordenada]]</f>
        <v>24</v>
      </c>
      <c r="K884">
        <f>cocina[[#This Row],[Precio Unitario]]*cocina[[#This Row],[Cantidad Ordenada]]</f>
        <v>62</v>
      </c>
      <c r="L884" s="5">
        <f>(SUMIF(A:A,cocina[[#This Row],[Número de Orden]],J:J))/SUMIF(A:A,cocina[[#This Row],[Número de Orden]],K:K)</f>
        <v>0.39890710382513661</v>
      </c>
      <c r="M884" s="1">
        <f>cocina[[#This Row],[Ganancia bruta]]-cocina[[#This Row],[Ganancia neta]]</f>
        <v>38</v>
      </c>
    </row>
    <row r="885" spans="1:13" x14ac:dyDescent="0.25">
      <c r="A885">
        <v>344</v>
      </c>
      <c r="B885">
        <v>15</v>
      </c>
      <c r="C885" s="1" t="s">
        <v>257</v>
      </c>
      <c r="D885" s="1" t="s">
        <v>623</v>
      </c>
      <c r="E885">
        <v>19</v>
      </c>
      <c r="F885">
        <v>32</v>
      </c>
      <c r="G885">
        <v>2</v>
      </c>
      <c r="H885">
        <v>19</v>
      </c>
      <c r="I885" s="1" t="s">
        <v>609</v>
      </c>
      <c r="J885">
        <f>cocina[[#This Row],[Precio Unitario]]*cocina[[#This Row],[Cantidad Ordenada]]-cocina[[#This Row],[Costo Unitario]]*cocina[[#This Row],[Cantidad Ordenada]]</f>
        <v>26</v>
      </c>
      <c r="K885">
        <f>cocina[[#This Row],[Precio Unitario]]*cocina[[#This Row],[Cantidad Ordenada]]</f>
        <v>64</v>
      </c>
      <c r="L885" s="5">
        <f>(SUMIF(A:A,cocina[[#This Row],[Número de Orden]],J:J))/SUMIF(A:A,cocina[[#This Row],[Número de Orden]],K:K)</f>
        <v>0.39890710382513661</v>
      </c>
      <c r="M885" s="1">
        <f>cocina[[#This Row],[Ganancia bruta]]-cocina[[#This Row],[Ganancia neta]]</f>
        <v>38</v>
      </c>
    </row>
    <row r="886" spans="1:13" x14ac:dyDescent="0.25">
      <c r="A886">
        <v>344</v>
      </c>
      <c r="B886">
        <v>15</v>
      </c>
      <c r="C886" s="1" t="s">
        <v>213</v>
      </c>
      <c r="D886" s="1" t="s">
        <v>624</v>
      </c>
      <c r="E886">
        <v>13</v>
      </c>
      <c r="F886">
        <v>22</v>
      </c>
      <c r="G886">
        <v>1</v>
      </c>
      <c r="H886">
        <v>28</v>
      </c>
      <c r="I886" s="1" t="s">
        <v>608</v>
      </c>
      <c r="J886">
        <f>cocina[[#This Row],[Precio Unitario]]*cocina[[#This Row],[Cantidad Ordenada]]-cocina[[#This Row],[Costo Unitario]]*cocina[[#This Row],[Cantidad Ordenada]]</f>
        <v>9</v>
      </c>
      <c r="K886">
        <f>cocina[[#This Row],[Precio Unitario]]*cocina[[#This Row],[Cantidad Ordenada]]</f>
        <v>22</v>
      </c>
      <c r="L886" s="5">
        <f>(SUMIF(A:A,cocina[[#This Row],[Número de Orden]],J:J))/SUMIF(A:A,cocina[[#This Row],[Número de Orden]],K:K)</f>
        <v>0.39890710382513661</v>
      </c>
      <c r="M886" s="1">
        <f>cocina[[#This Row],[Ganancia bruta]]-cocina[[#This Row],[Ganancia neta]]</f>
        <v>13</v>
      </c>
    </row>
    <row r="887" spans="1:13" x14ac:dyDescent="0.25">
      <c r="A887">
        <v>345</v>
      </c>
      <c r="B887">
        <v>16</v>
      </c>
      <c r="C887" s="1" t="s">
        <v>122</v>
      </c>
      <c r="D887" s="1" t="s">
        <v>621</v>
      </c>
      <c r="E887">
        <v>11</v>
      </c>
      <c r="F887">
        <v>19</v>
      </c>
      <c r="G887">
        <v>2</v>
      </c>
      <c r="H887">
        <v>18</v>
      </c>
      <c r="I887" s="1" t="s">
        <v>608</v>
      </c>
      <c r="J887">
        <f>cocina[[#This Row],[Precio Unitario]]*cocina[[#This Row],[Cantidad Ordenada]]-cocina[[#This Row],[Costo Unitario]]*cocina[[#This Row],[Cantidad Ordenada]]</f>
        <v>16</v>
      </c>
      <c r="K887">
        <f>cocina[[#This Row],[Precio Unitario]]*cocina[[#This Row],[Cantidad Ordenada]]</f>
        <v>38</v>
      </c>
      <c r="L887" s="5">
        <f>(SUMIF(A:A,cocina[[#This Row],[Número de Orden]],J:J))/SUMIF(A:A,cocina[[#This Row],[Número de Orden]],K:K)</f>
        <v>0.42105263157894735</v>
      </c>
      <c r="M887" s="1">
        <f>cocina[[#This Row],[Ganancia bruta]]-cocina[[#This Row],[Ganancia neta]]</f>
        <v>22</v>
      </c>
    </row>
    <row r="888" spans="1:13" x14ac:dyDescent="0.25">
      <c r="A888">
        <v>346</v>
      </c>
      <c r="B888">
        <v>1</v>
      </c>
      <c r="C888" s="1" t="s">
        <v>83</v>
      </c>
      <c r="D888" s="1" t="s">
        <v>617</v>
      </c>
      <c r="E888">
        <v>22</v>
      </c>
      <c r="F888">
        <v>36</v>
      </c>
      <c r="G888">
        <v>2</v>
      </c>
      <c r="H888">
        <v>22</v>
      </c>
      <c r="I888" s="1" t="s">
        <v>609</v>
      </c>
      <c r="J888">
        <f>cocina[[#This Row],[Precio Unitario]]*cocina[[#This Row],[Cantidad Ordenada]]-cocina[[#This Row],[Costo Unitario]]*cocina[[#This Row],[Cantidad Ordenada]]</f>
        <v>28</v>
      </c>
      <c r="K888">
        <f>cocina[[#This Row],[Precio Unitario]]*cocina[[#This Row],[Cantidad Ordenada]]</f>
        <v>72</v>
      </c>
      <c r="L888" s="5">
        <f>(SUMIF(A:A,cocina[[#This Row],[Número de Orden]],J:J))/SUMIF(A:A,cocina[[#This Row],[Número de Orden]],K:K)</f>
        <v>0.3888888888888889</v>
      </c>
      <c r="M888" s="1">
        <f>cocina[[#This Row],[Ganancia bruta]]-cocina[[#This Row],[Ganancia neta]]</f>
        <v>44</v>
      </c>
    </row>
    <row r="889" spans="1:13" x14ac:dyDescent="0.25">
      <c r="A889">
        <v>347</v>
      </c>
      <c r="B889">
        <v>7</v>
      </c>
      <c r="C889" s="1" t="s">
        <v>36</v>
      </c>
      <c r="D889" s="1" t="s">
        <v>622</v>
      </c>
      <c r="E889">
        <v>21</v>
      </c>
      <c r="F889">
        <v>35</v>
      </c>
      <c r="G889">
        <v>2</v>
      </c>
      <c r="H889">
        <v>44</v>
      </c>
      <c r="I889" s="1" t="s">
        <v>608</v>
      </c>
      <c r="J889">
        <f>cocina[[#This Row],[Precio Unitario]]*cocina[[#This Row],[Cantidad Ordenada]]-cocina[[#This Row],[Costo Unitario]]*cocina[[#This Row],[Cantidad Ordenada]]</f>
        <v>28</v>
      </c>
      <c r="K889">
        <f>cocina[[#This Row],[Precio Unitario]]*cocina[[#This Row],[Cantidad Ordenada]]</f>
        <v>70</v>
      </c>
      <c r="L889" s="5">
        <f>(SUMIF(A:A,cocina[[#This Row],[Número de Orden]],J:J))/SUMIF(A:A,cocina[[#This Row],[Número de Orden]],K:K)</f>
        <v>0.4</v>
      </c>
      <c r="M889" s="1">
        <f>cocina[[#This Row],[Ganancia bruta]]-cocina[[#This Row],[Ganancia neta]]</f>
        <v>42</v>
      </c>
    </row>
    <row r="890" spans="1:13" x14ac:dyDescent="0.25">
      <c r="A890">
        <v>348</v>
      </c>
      <c r="B890">
        <v>16</v>
      </c>
      <c r="C890" s="1" t="s">
        <v>165</v>
      </c>
      <c r="D890" s="1" t="s">
        <v>630</v>
      </c>
      <c r="E890">
        <v>15</v>
      </c>
      <c r="F890">
        <v>26</v>
      </c>
      <c r="G890">
        <v>1</v>
      </c>
      <c r="H890">
        <v>31</v>
      </c>
      <c r="I890" s="1" t="s">
        <v>609</v>
      </c>
      <c r="J890">
        <f>cocina[[#This Row],[Precio Unitario]]*cocina[[#This Row],[Cantidad Ordenada]]-cocina[[#This Row],[Costo Unitario]]*cocina[[#This Row],[Cantidad Ordenada]]</f>
        <v>11</v>
      </c>
      <c r="K890">
        <f>cocina[[#This Row],[Precio Unitario]]*cocina[[#This Row],[Cantidad Ordenada]]</f>
        <v>26</v>
      </c>
      <c r="L890" s="5">
        <f>(SUMIF(A:A,cocina[[#This Row],[Número de Orden]],J:J))/SUMIF(A:A,cocina[[#This Row],[Número de Orden]],K:K)</f>
        <v>0.40697674418604651</v>
      </c>
      <c r="M890" s="1">
        <f>cocina[[#This Row],[Ganancia bruta]]-cocina[[#This Row],[Ganancia neta]]</f>
        <v>15</v>
      </c>
    </row>
    <row r="891" spans="1:13" x14ac:dyDescent="0.25">
      <c r="A891">
        <v>348</v>
      </c>
      <c r="B891">
        <v>16</v>
      </c>
      <c r="C891" s="1" t="s">
        <v>156</v>
      </c>
      <c r="D891" s="1" t="s">
        <v>626</v>
      </c>
      <c r="E891">
        <v>12</v>
      </c>
      <c r="F891">
        <v>20</v>
      </c>
      <c r="G891">
        <v>3</v>
      </c>
      <c r="H891">
        <v>57</v>
      </c>
      <c r="I891" s="1" t="s">
        <v>608</v>
      </c>
      <c r="J891">
        <f>cocina[[#This Row],[Precio Unitario]]*cocina[[#This Row],[Cantidad Ordenada]]-cocina[[#This Row],[Costo Unitario]]*cocina[[#This Row],[Cantidad Ordenada]]</f>
        <v>24</v>
      </c>
      <c r="K891">
        <f>cocina[[#This Row],[Precio Unitario]]*cocina[[#This Row],[Cantidad Ordenada]]</f>
        <v>60</v>
      </c>
      <c r="L891" s="5">
        <f>(SUMIF(A:A,cocina[[#This Row],[Número de Orden]],J:J))/SUMIF(A:A,cocina[[#This Row],[Número de Orden]],K:K)</f>
        <v>0.40697674418604651</v>
      </c>
      <c r="M891" s="1">
        <f>cocina[[#This Row],[Ganancia bruta]]-cocina[[#This Row],[Ganancia neta]]</f>
        <v>36</v>
      </c>
    </row>
    <row r="892" spans="1:13" x14ac:dyDescent="0.25">
      <c r="A892">
        <v>349</v>
      </c>
      <c r="B892">
        <v>13</v>
      </c>
      <c r="C892" s="1" t="s">
        <v>78</v>
      </c>
      <c r="D892" s="1" t="s">
        <v>613</v>
      </c>
      <c r="E892">
        <v>18</v>
      </c>
      <c r="F892">
        <v>30</v>
      </c>
      <c r="G892">
        <v>2</v>
      </c>
      <c r="H892">
        <v>25</v>
      </c>
      <c r="I892" s="1" t="s">
        <v>609</v>
      </c>
      <c r="J892">
        <f>cocina[[#This Row],[Precio Unitario]]*cocina[[#This Row],[Cantidad Ordenada]]-cocina[[#This Row],[Costo Unitario]]*cocina[[#This Row],[Cantidad Ordenada]]</f>
        <v>24</v>
      </c>
      <c r="K892">
        <f>cocina[[#This Row],[Precio Unitario]]*cocina[[#This Row],[Cantidad Ordenada]]</f>
        <v>60</v>
      </c>
      <c r="L892" s="5">
        <f>(SUMIF(A:A,cocina[[#This Row],[Número de Orden]],J:J))/SUMIF(A:A,cocina[[#This Row],[Número de Orden]],K:K)</f>
        <v>0.40789473684210525</v>
      </c>
      <c r="M892" s="1">
        <f>cocina[[#This Row],[Ganancia bruta]]-cocina[[#This Row],[Ganancia neta]]</f>
        <v>36</v>
      </c>
    </row>
    <row r="893" spans="1:13" x14ac:dyDescent="0.25">
      <c r="A893">
        <v>349</v>
      </c>
      <c r="B893">
        <v>13</v>
      </c>
      <c r="C893" s="1" t="s">
        <v>122</v>
      </c>
      <c r="D893" s="1" t="s">
        <v>621</v>
      </c>
      <c r="E893">
        <v>11</v>
      </c>
      <c r="F893">
        <v>19</v>
      </c>
      <c r="G893">
        <v>3</v>
      </c>
      <c r="H893">
        <v>7</v>
      </c>
      <c r="I893" s="1" t="s">
        <v>608</v>
      </c>
      <c r="J893">
        <f>cocina[[#This Row],[Precio Unitario]]*cocina[[#This Row],[Cantidad Ordenada]]-cocina[[#This Row],[Costo Unitario]]*cocina[[#This Row],[Cantidad Ordenada]]</f>
        <v>24</v>
      </c>
      <c r="K893">
        <f>cocina[[#This Row],[Precio Unitario]]*cocina[[#This Row],[Cantidad Ordenada]]</f>
        <v>57</v>
      </c>
      <c r="L893" s="5">
        <f>(SUMIF(A:A,cocina[[#This Row],[Número de Orden]],J:J))/SUMIF(A:A,cocina[[#This Row],[Número de Orden]],K:K)</f>
        <v>0.40789473684210525</v>
      </c>
      <c r="M893" s="1">
        <f>cocina[[#This Row],[Ganancia bruta]]-cocina[[#This Row],[Ganancia neta]]</f>
        <v>33</v>
      </c>
    </row>
    <row r="894" spans="1:13" x14ac:dyDescent="0.25">
      <c r="A894">
        <v>349</v>
      </c>
      <c r="B894">
        <v>13</v>
      </c>
      <c r="C894" s="1" t="s">
        <v>36</v>
      </c>
      <c r="D894" s="1" t="s">
        <v>622</v>
      </c>
      <c r="E894">
        <v>21</v>
      </c>
      <c r="F894">
        <v>35</v>
      </c>
      <c r="G894">
        <v>1</v>
      </c>
      <c r="H894">
        <v>53</v>
      </c>
      <c r="I894" s="1" t="s">
        <v>608</v>
      </c>
      <c r="J894">
        <f>cocina[[#This Row],[Precio Unitario]]*cocina[[#This Row],[Cantidad Ordenada]]-cocina[[#This Row],[Costo Unitario]]*cocina[[#This Row],[Cantidad Ordenada]]</f>
        <v>14</v>
      </c>
      <c r="K894">
        <f>cocina[[#This Row],[Precio Unitario]]*cocina[[#This Row],[Cantidad Ordenada]]</f>
        <v>35</v>
      </c>
      <c r="L894" s="5">
        <f>(SUMIF(A:A,cocina[[#This Row],[Número de Orden]],J:J))/SUMIF(A:A,cocina[[#This Row],[Número de Orden]],K:K)</f>
        <v>0.40789473684210525</v>
      </c>
      <c r="M894" s="1">
        <f>cocina[[#This Row],[Ganancia bruta]]-cocina[[#This Row],[Ganancia neta]]</f>
        <v>21</v>
      </c>
    </row>
    <row r="895" spans="1:13" x14ac:dyDescent="0.25">
      <c r="A895">
        <v>350</v>
      </c>
      <c r="B895">
        <v>2</v>
      </c>
      <c r="C895" s="1" t="s">
        <v>126</v>
      </c>
      <c r="D895" s="1" t="s">
        <v>614</v>
      </c>
      <c r="E895">
        <v>19</v>
      </c>
      <c r="F895">
        <v>31</v>
      </c>
      <c r="G895">
        <v>2</v>
      </c>
      <c r="H895">
        <v>52</v>
      </c>
      <c r="I895" s="1" t="s">
        <v>609</v>
      </c>
      <c r="J895">
        <f>cocina[[#This Row],[Precio Unitario]]*cocina[[#This Row],[Cantidad Ordenada]]-cocina[[#This Row],[Costo Unitario]]*cocina[[#This Row],[Cantidad Ordenada]]</f>
        <v>24</v>
      </c>
      <c r="K895">
        <f>cocina[[#This Row],[Precio Unitario]]*cocina[[#This Row],[Cantidad Ordenada]]</f>
        <v>62</v>
      </c>
      <c r="L895" s="5">
        <f>(SUMIF(A:A,cocina[[#This Row],[Número de Orden]],J:J))/SUMIF(A:A,cocina[[#This Row],[Número de Orden]],K:K)</f>
        <v>0.39860139860139859</v>
      </c>
      <c r="M895" s="1">
        <f>cocina[[#This Row],[Ganancia bruta]]-cocina[[#This Row],[Ganancia neta]]</f>
        <v>38</v>
      </c>
    </row>
    <row r="896" spans="1:13" x14ac:dyDescent="0.25">
      <c r="A896">
        <v>350</v>
      </c>
      <c r="B896">
        <v>2</v>
      </c>
      <c r="C896" s="1" t="s">
        <v>116</v>
      </c>
      <c r="D896" s="1" t="s">
        <v>615</v>
      </c>
      <c r="E896">
        <v>16</v>
      </c>
      <c r="F896">
        <v>27</v>
      </c>
      <c r="G896">
        <v>3</v>
      </c>
      <c r="H896">
        <v>57</v>
      </c>
      <c r="I896" s="1" t="s">
        <v>609</v>
      </c>
      <c r="J896">
        <f>cocina[[#This Row],[Precio Unitario]]*cocina[[#This Row],[Cantidad Ordenada]]-cocina[[#This Row],[Costo Unitario]]*cocina[[#This Row],[Cantidad Ordenada]]</f>
        <v>33</v>
      </c>
      <c r="K896">
        <f>cocina[[#This Row],[Precio Unitario]]*cocina[[#This Row],[Cantidad Ordenada]]</f>
        <v>81</v>
      </c>
      <c r="L896" s="5">
        <f>(SUMIF(A:A,cocina[[#This Row],[Número de Orden]],J:J))/SUMIF(A:A,cocina[[#This Row],[Número de Orden]],K:K)</f>
        <v>0.39860139860139859</v>
      </c>
      <c r="M896" s="1">
        <f>cocina[[#This Row],[Ganancia bruta]]-cocina[[#This Row],[Ganancia neta]]</f>
        <v>48</v>
      </c>
    </row>
    <row r="897" spans="1:13" x14ac:dyDescent="0.25">
      <c r="A897">
        <v>351</v>
      </c>
      <c r="B897">
        <v>1</v>
      </c>
      <c r="C897" s="1" t="s">
        <v>257</v>
      </c>
      <c r="D897" s="1" t="s">
        <v>623</v>
      </c>
      <c r="E897">
        <v>19</v>
      </c>
      <c r="F897">
        <v>32</v>
      </c>
      <c r="G897">
        <v>3</v>
      </c>
      <c r="H897">
        <v>18</v>
      </c>
      <c r="I897" s="1" t="s">
        <v>609</v>
      </c>
      <c r="J897">
        <f>cocina[[#This Row],[Precio Unitario]]*cocina[[#This Row],[Cantidad Ordenada]]-cocina[[#This Row],[Costo Unitario]]*cocina[[#This Row],[Cantidad Ordenada]]</f>
        <v>39</v>
      </c>
      <c r="K897">
        <f>cocina[[#This Row],[Precio Unitario]]*cocina[[#This Row],[Cantidad Ordenada]]</f>
        <v>96</v>
      </c>
      <c r="L897" s="5">
        <f>(SUMIF(A:A,cocina[[#This Row],[Número de Orden]],J:J))/SUMIF(A:A,cocina[[#This Row],[Número de Orden]],K:K)</f>
        <v>0.40298507462686567</v>
      </c>
      <c r="M897" s="1">
        <f>cocina[[#This Row],[Ganancia bruta]]-cocina[[#This Row],[Ganancia neta]]</f>
        <v>57</v>
      </c>
    </row>
    <row r="898" spans="1:13" x14ac:dyDescent="0.25">
      <c r="A898">
        <v>351</v>
      </c>
      <c r="B898">
        <v>1</v>
      </c>
      <c r="C898" s="1" t="s">
        <v>36</v>
      </c>
      <c r="D898" s="1" t="s">
        <v>622</v>
      </c>
      <c r="E898">
        <v>21</v>
      </c>
      <c r="F898">
        <v>35</v>
      </c>
      <c r="G898">
        <v>3</v>
      </c>
      <c r="H898">
        <v>7</v>
      </c>
      <c r="I898" s="1" t="s">
        <v>609</v>
      </c>
      <c r="J898">
        <f>cocina[[#This Row],[Precio Unitario]]*cocina[[#This Row],[Cantidad Ordenada]]-cocina[[#This Row],[Costo Unitario]]*cocina[[#This Row],[Cantidad Ordenada]]</f>
        <v>42</v>
      </c>
      <c r="K898">
        <f>cocina[[#This Row],[Precio Unitario]]*cocina[[#This Row],[Cantidad Ordenada]]</f>
        <v>105</v>
      </c>
      <c r="L898" s="5">
        <f>(SUMIF(A:A,cocina[[#This Row],[Número de Orden]],J:J))/SUMIF(A:A,cocina[[#This Row],[Número de Orden]],K:K)</f>
        <v>0.40298507462686567</v>
      </c>
      <c r="M898" s="1">
        <f>cocina[[#This Row],[Ganancia bruta]]-cocina[[#This Row],[Ganancia neta]]</f>
        <v>63</v>
      </c>
    </row>
    <row r="899" spans="1:13" x14ac:dyDescent="0.25">
      <c r="A899">
        <v>352</v>
      </c>
      <c r="B899">
        <v>1</v>
      </c>
      <c r="C899" s="1" t="s">
        <v>271</v>
      </c>
      <c r="D899" s="1" t="s">
        <v>619</v>
      </c>
      <c r="E899">
        <v>20</v>
      </c>
      <c r="F899">
        <v>33</v>
      </c>
      <c r="G899">
        <v>3</v>
      </c>
      <c r="H899">
        <v>7</v>
      </c>
      <c r="I899" s="1" t="s">
        <v>609</v>
      </c>
      <c r="J899">
        <f>cocina[[#This Row],[Precio Unitario]]*cocina[[#This Row],[Cantidad Ordenada]]-cocina[[#This Row],[Costo Unitario]]*cocina[[#This Row],[Cantidad Ordenada]]</f>
        <v>39</v>
      </c>
      <c r="K899">
        <f>cocina[[#This Row],[Precio Unitario]]*cocina[[#This Row],[Cantidad Ordenada]]</f>
        <v>99</v>
      </c>
      <c r="L899" s="5">
        <f>(SUMIF(A:A,cocina[[#This Row],[Número de Orden]],J:J))/SUMIF(A:A,cocina[[#This Row],[Número de Orden]],K:K)</f>
        <v>0.39393939393939392</v>
      </c>
      <c r="M899" s="1">
        <f>cocina[[#This Row],[Ganancia bruta]]-cocina[[#This Row],[Ganancia neta]]</f>
        <v>60</v>
      </c>
    </row>
    <row r="900" spans="1:13" x14ac:dyDescent="0.25">
      <c r="A900">
        <v>353</v>
      </c>
      <c r="B900">
        <v>7</v>
      </c>
      <c r="C900" s="1" t="s">
        <v>213</v>
      </c>
      <c r="D900" s="1" t="s">
        <v>624</v>
      </c>
      <c r="E900">
        <v>13</v>
      </c>
      <c r="F900">
        <v>22</v>
      </c>
      <c r="G900">
        <v>2</v>
      </c>
      <c r="H900">
        <v>50</v>
      </c>
      <c r="I900" s="1" t="s">
        <v>609</v>
      </c>
      <c r="J900">
        <f>cocina[[#This Row],[Precio Unitario]]*cocina[[#This Row],[Cantidad Ordenada]]-cocina[[#This Row],[Costo Unitario]]*cocina[[#This Row],[Cantidad Ordenada]]</f>
        <v>18</v>
      </c>
      <c r="K900">
        <f>cocina[[#This Row],[Precio Unitario]]*cocina[[#This Row],[Cantidad Ordenada]]</f>
        <v>44</v>
      </c>
      <c r="L900" s="5">
        <f>(SUMIF(A:A,cocina[[#This Row],[Número de Orden]],J:J))/SUMIF(A:A,cocina[[#This Row],[Número de Orden]],K:K)</f>
        <v>0.40566037735849059</v>
      </c>
      <c r="M900" s="1">
        <f>cocina[[#This Row],[Ganancia bruta]]-cocina[[#This Row],[Ganancia neta]]</f>
        <v>26</v>
      </c>
    </row>
    <row r="901" spans="1:13" x14ac:dyDescent="0.25">
      <c r="A901">
        <v>353</v>
      </c>
      <c r="B901">
        <v>7</v>
      </c>
      <c r="C901" s="1" t="s">
        <v>78</v>
      </c>
      <c r="D901" s="1" t="s">
        <v>613</v>
      </c>
      <c r="E901">
        <v>18</v>
      </c>
      <c r="F901">
        <v>30</v>
      </c>
      <c r="G901">
        <v>1</v>
      </c>
      <c r="H901">
        <v>16</v>
      </c>
      <c r="I901" s="1" t="s">
        <v>608</v>
      </c>
      <c r="J901">
        <f>cocina[[#This Row],[Precio Unitario]]*cocina[[#This Row],[Cantidad Ordenada]]-cocina[[#This Row],[Costo Unitario]]*cocina[[#This Row],[Cantidad Ordenada]]</f>
        <v>12</v>
      </c>
      <c r="K901">
        <f>cocina[[#This Row],[Precio Unitario]]*cocina[[#This Row],[Cantidad Ordenada]]</f>
        <v>30</v>
      </c>
      <c r="L901" s="5">
        <f>(SUMIF(A:A,cocina[[#This Row],[Número de Orden]],J:J))/SUMIF(A:A,cocina[[#This Row],[Número de Orden]],K:K)</f>
        <v>0.40566037735849059</v>
      </c>
      <c r="M901" s="1">
        <f>cocina[[#This Row],[Ganancia bruta]]-cocina[[#This Row],[Ganancia neta]]</f>
        <v>18</v>
      </c>
    </row>
    <row r="902" spans="1:13" x14ac:dyDescent="0.25">
      <c r="A902">
        <v>353</v>
      </c>
      <c r="B902">
        <v>7</v>
      </c>
      <c r="C902" s="1" t="s">
        <v>36</v>
      </c>
      <c r="D902" s="1" t="s">
        <v>622</v>
      </c>
      <c r="E902">
        <v>21</v>
      </c>
      <c r="F902">
        <v>35</v>
      </c>
      <c r="G902">
        <v>2</v>
      </c>
      <c r="H902">
        <v>37</v>
      </c>
      <c r="I902" s="1" t="s">
        <v>608</v>
      </c>
      <c r="J902">
        <f>cocina[[#This Row],[Precio Unitario]]*cocina[[#This Row],[Cantidad Ordenada]]-cocina[[#This Row],[Costo Unitario]]*cocina[[#This Row],[Cantidad Ordenada]]</f>
        <v>28</v>
      </c>
      <c r="K902">
        <f>cocina[[#This Row],[Precio Unitario]]*cocina[[#This Row],[Cantidad Ordenada]]</f>
        <v>70</v>
      </c>
      <c r="L902" s="5">
        <f>(SUMIF(A:A,cocina[[#This Row],[Número de Orden]],J:J))/SUMIF(A:A,cocina[[#This Row],[Número de Orden]],K:K)</f>
        <v>0.40566037735849059</v>
      </c>
      <c r="M902" s="1">
        <f>cocina[[#This Row],[Ganancia bruta]]-cocina[[#This Row],[Ganancia neta]]</f>
        <v>42</v>
      </c>
    </row>
    <row r="903" spans="1:13" x14ac:dyDescent="0.25">
      <c r="A903">
        <v>353</v>
      </c>
      <c r="B903">
        <v>7</v>
      </c>
      <c r="C903" s="1" t="s">
        <v>65</v>
      </c>
      <c r="D903" s="1" t="s">
        <v>625</v>
      </c>
      <c r="E903">
        <v>20</v>
      </c>
      <c r="F903">
        <v>34</v>
      </c>
      <c r="G903">
        <v>2</v>
      </c>
      <c r="H903">
        <v>25</v>
      </c>
      <c r="I903" s="1" t="s">
        <v>609</v>
      </c>
      <c r="J903">
        <f>cocina[[#This Row],[Precio Unitario]]*cocina[[#This Row],[Cantidad Ordenada]]-cocina[[#This Row],[Costo Unitario]]*cocina[[#This Row],[Cantidad Ordenada]]</f>
        <v>28</v>
      </c>
      <c r="K903">
        <f>cocina[[#This Row],[Precio Unitario]]*cocina[[#This Row],[Cantidad Ordenada]]</f>
        <v>68</v>
      </c>
      <c r="L903" s="5">
        <f>(SUMIF(A:A,cocina[[#This Row],[Número de Orden]],J:J))/SUMIF(A:A,cocina[[#This Row],[Número de Orden]],K:K)</f>
        <v>0.40566037735849059</v>
      </c>
      <c r="M903" s="1">
        <f>cocina[[#This Row],[Ganancia bruta]]-cocina[[#This Row],[Ganancia neta]]</f>
        <v>40</v>
      </c>
    </row>
    <row r="904" spans="1:13" x14ac:dyDescent="0.25">
      <c r="A904">
        <v>354</v>
      </c>
      <c r="B904">
        <v>12</v>
      </c>
      <c r="C904" s="1" t="s">
        <v>122</v>
      </c>
      <c r="D904" s="1" t="s">
        <v>621</v>
      </c>
      <c r="E904">
        <v>11</v>
      </c>
      <c r="F904">
        <v>19</v>
      </c>
      <c r="G904">
        <v>3</v>
      </c>
      <c r="H904">
        <v>32</v>
      </c>
      <c r="I904" s="1" t="s">
        <v>609</v>
      </c>
      <c r="J904">
        <f>cocina[[#This Row],[Precio Unitario]]*cocina[[#This Row],[Cantidad Ordenada]]-cocina[[#This Row],[Costo Unitario]]*cocina[[#This Row],[Cantidad Ordenada]]</f>
        <v>24</v>
      </c>
      <c r="K904">
        <f>cocina[[#This Row],[Precio Unitario]]*cocina[[#This Row],[Cantidad Ordenada]]</f>
        <v>57</v>
      </c>
      <c r="L904" s="5">
        <f>(SUMIF(A:A,cocina[[#This Row],[Número de Orden]],J:J))/SUMIF(A:A,cocina[[#This Row],[Número de Orden]],K:K)</f>
        <v>0.41988950276243092</v>
      </c>
      <c r="M904" s="1">
        <f>cocina[[#This Row],[Ganancia bruta]]-cocina[[#This Row],[Ganancia neta]]</f>
        <v>33</v>
      </c>
    </row>
    <row r="905" spans="1:13" x14ac:dyDescent="0.25">
      <c r="A905">
        <v>354</v>
      </c>
      <c r="B905">
        <v>12</v>
      </c>
      <c r="C905" s="1" t="s">
        <v>257</v>
      </c>
      <c r="D905" s="1" t="s">
        <v>623</v>
      </c>
      <c r="E905">
        <v>19</v>
      </c>
      <c r="F905">
        <v>32</v>
      </c>
      <c r="G905">
        <v>2</v>
      </c>
      <c r="H905">
        <v>49</v>
      </c>
      <c r="I905" s="1" t="s">
        <v>609</v>
      </c>
      <c r="J905">
        <f>cocina[[#This Row],[Precio Unitario]]*cocina[[#This Row],[Cantidad Ordenada]]-cocina[[#This Row],[Costo Unitario]]*cocina[[#This Row],[Cantidad Ordenada]]</f>
        <v>26</v>
      </c>
      <c r="K905">
        <f>cocina[[#This Row],[Precio Unitario]]*cocina[[#This Row],[Cantidad Ordenada]]</f>
        <v>64</v>
      </c>
      <c r="L905" s="5">
        <f>(SUMIF(A:A,cocina[[#This Row],[Número de Orden]],J:J))/SUMIF(A:A,cocina[[#This Row],[Número de Orden]],K:K)</f>
        <v>0.41988950276243092</v>
      </c>
      <c r="M905" s="1">
        <f>cocina[[#This Row],[Ganancia bruta]]-cocina[[#This Row],[Ganancia neta]]</f>
        <v>38</v>
      </c>
    </row>
    <row r="906" spans="1:13" x14ac:dyDescent="0.25">
      <c r="A906">
        <v>354</v>
      </c>
      <c r="B906">
        <v>12</v>
      </c>
      <c r="C906" s="1" t="s">
        <v>89</v>
      </c>
      <c r="D906" s="1" t="s">
        <v>629</v>
      </c>
      <c r="E906">
        <v>10</v>
      </c>
      <c r="F906">
        <v>18</v>
      </c>
      <c r="G906">
        <v>2</v>
      </c>
      <c r="H906">
        <v>7</v>
      </c>
      <c r="I906" s="1" t="s">
        <v>609</v>
      </c>
      <c r="J906">
        <f>cocina[[#This Row],[Precio Unitario]]*cocina[[#This Row],[Cantidad Ordenada]]-cocina[[#This Row],[Costo Unitario]]*cocina[[#This Row],[Cantidad Ordenada]]</f>
        <v>16</v>
      </c>
      <c r="K906">
        <f>cocina[[#This Row],[Precio Unitario]]*cocina[[#This Row],[Cantidad Ordenada]]</f>
        <v>36</v>
      </c>
      <c r="L906" s="5">
        <f>(SUMIF(A:A,cocina[[#This Row],[Número de Orden]],J:J))/SUMIF(A:A,cocina[[#This Row],[Número de Orden]],K:K)</f>
        <v>0.41988950276243092</v>
      </c>
      <c r="M906" s="1">
        <f>cocina[[#This Row],[Ganancia bruta]]-cocina[[#This Row],[Ganancia neta]]</f>
        <v>20</v>
      </c>
    </row>
    <row r="907" spans="1:13" x14ac:dyDescent="0.25">
      <c r="A907">
        <v>354</v>
      </c>
      <c r="B907">
        <v>12</v>
      </c>
      <c r="C907" s="1" t="s">
        <v>168</v>
      </c>
      <c r="D907" s="1" t="s">
        <v>612</v>
      </c>
      <c r="E907">
        <v>14</v>
      </c>
      <c r="F907">
        <v>24</v>
      </c>
      <c r="G907">
        <v>1</v>
      </c>
      <c r="H907">
        <v>49</v>
      </c>
      <c r="I907" s="1" t="s">
        <v>609</v>
      </c>
      <c r="J907">
        <f>cocina[[#This Row],[Precio Unitario]]*cocina[[#This Row],[Cantidad Ordenada]]-cocina[[#This Row],[Costo Unitario]]*cocina[[#This Row],[Cantidad Ordenada]]</f>
        <v>10</v>
      </c>
      <c r="K907">
        <f>cocina[[#This Row],[Precio Unitario]]*cocina[[#This Row],[Cantidad Ordenada]]</f>
        <v>24</v>
      </c>
      <c r="L907" s="5">
        <f>(SUMIF(A:A,cocina[[#This Row],[Número de Orden]],J:J))/SUMIF(A:A,cocina[[#This Row],[Número de Orden]],K:K)</f>
        <v>0.41988950276243092</v>
      </c>
      <c r="M907" s="1">
        <f>cocina[[#This Row],[Ganancia bruta]]-cocina[[#This Row],[Ganancia neta]]</f>
        <v>14</v>
      </c>
    </row>
    <row r="908" spans="1:13" x14ac:dyDescent="0.25">
      <c r="A908">
        <v>355</v>
      </c>
      <c r="B908">
        <v>4</v>
      </c>
      <c r="C908" s="1" t="s">
        <v>165</v>
      </c>
      <c r="D908" s="1" t="s">
        <v>630</v>
      </c>
      <c r="E908">
        <v>15</v>
      </c>
      <c r="F908">
        <v>26</v>
      </c>
      <c r="G908">
        <v>1</v>
      </c>
      <c r="H908">
        <v>7</v>
      </c>
      <c r="I908" s="1" t="s">
        <v>609</v>
      </c>
      <c r="J908">
        <f>cocina[[#This Row],[Precio Unitario]]*cocina[[#This Row],[Cantidad Ordenada]]-cocina[[#This Row],[Costo Unitario]]*cocina[[#This Row],[Cantidad Ordenada]]</f>
        <v>11</v>
      </c>
      <c r="K908">
        <f>cocina[[#This Row],[Precio Unitario]]*cocina[[#This Row],[Cantidad Ordenada]]</f>
        <v>26</v>
      </c>
      <c r="L908" s="5">
        <f>(SUMIF(A:A,cocina[[#This Row],[Número de Orden]],J:J))/SUMIF(A:A,cocina[[#This Row],[Número de Orden]],K:K)</f>
        <v>0.42307692307692307</v>
      </c>
      <c r="M908" s="1">
        <f>cocina[[#This Row],[Ganancia bruta]]-cocina[[#This Row],[Ganancia neta]]</f>
        <v>15</v>
      </c>
    </row>
    <row r="909" spans="1:13" x14ac:dyDescent="0.25">
      <c r="A909">
        <v>356</v>
      </c>
      <c r="B909">
        <v>1</v>
      </c>
      <c r="C909" s="1" t="s">
        <v>89</v>
      </c>
      <c r="D909" s="1" t="s">
        <v>629</v>
      </c>
      <c r="E909">
        <v>10</v>
      </c>
      <c r="F909">
        <v>18</v>
      </c>
      <c r="G909">
        <v>2</v>
      </c>
      <c r="H909">
        <v>7</v>
      </c>
      <c r="I909" s="1" t="s">
        <v>608</v>
      </c>
      <c r="J909">
        <f>cocina[[#This Row],[Precio Unitario]]*cocina[[#This Row],[Cantidad Ordenada]]-cocina[[#This Row],[Costo Unitario]]*cocina[[#This Row],[Cantidad Ordenada]]</f>
        <v>16</v>
      </c>
      <c r="K909">
        <f>cocina[[#This Row],[Precio Unitario]]*cocina[[#This Row],[Cantidad Ordenada]]</f>
        <v>36</v>
      </c>
      <c r="L909" s="5">
        <f>(SUMIF(A:A,cocina[[#This Row],[Número de Orden]],J:J))/SUMIF(A:A,cocina[[#This Row],[Número de Orden]],K:K)</f>
        <v>0.44444444444444442</v>
      </c>
      <c r="M909" s="1">
        <f>cocina[[#This Row],[Ganancia bruta]]-cocina[[#This Row],[Ganancia neta]]</f>
        <v>20</v>
      </c>
    </row>
    <row r="910" spans="1:13" x14ac:dyDescent="0.25">
      <c r="A910">
        <v>357</v>
      </c>
      <c r="B910">
        <v>17</v>
      </c>
      <c r="C910" s="1" t="s">
        <v>132</v>
      </c>
      <c r="D910" s="1" t="s">
        <v>631</v>
      </c>
      <c r="E910">
        <v>15</v>
      </c>
      <c r="F910">
        <v>25</v>
      </c>
      <c r="G910">
        <v>1</v>
      </c>
      <c r="H910">
        <v>12</v>
      </c>
      <c r="I910" s="1" t="s">
        <v>608</v>
      </c>
      <c r="J910">
        <f>cocina[[#This Row],[Precio Unitario]]*cocina[[#This Row],[Cantidad Ordenada]]-cocina[[#This Row],[Costo Unitario]]*cocina[[#This Row],[Cantidad Ordenada]]</f>
        <v>10</v>
      </c>
      <c r="K910">
        <f>cocina[[#This Row],[Precio Unitario]]*cocina[[#This Row],[Cantidad Ordenada]]</f>
        <v>25</v>
      </c>
      <c r="L910" s="5">
        <f>(SUMIF(A:A,cocina[[#This Row],[Número de Orden]],J:J))/SUMIF(A:A,cocina[[#This Row],[Número de Orden]],K:K)</f>
        <v>0.40476190476190477</v>
      </c>
      <c r="M910" s="1">
        <f>cocina[[#This Row],[Ganancia bruta]]-cocina[[#This Row],[Ganancia neta]]</f>
        <v>15</v>
      </c>
    </row>
    <row r="911" spans="1:13" x14ac:dyDescent="0.25">
      <c r="A911">
        <v>357</v>
      </c>
      <c r="B911">
        <v>17</v>
      </c>
      <c r="C911" s="1" t="s">
        <v>156</v>
      </c>
      <c r="D911" s="1" t="s">
        <v>626</v>
      </c>
      <c r="E911">
        <v>12</v>
      </c>
      <c r="F911">
        <v>20</v>
      </c>
      <c r="G911">
        <v>2</v>
      </c>
      <c r="H911">
        <v>5</v>
      </c>
      <c r="I911" s="1" t="s">
        <v>609</v>
      </c>
      <c r="J911">
        <f>cocina[[#This Row],[Precio Unitario]]*cocina[[#This Row],[Cantidad Ordenada]]-cocina[[#This Row],[Costo Unitario]]*cocina[[#This Row],[Cantidad Ordenada]]</f>
        <v>16</v>
      </c>
      <c r="K911">
        <f>cocina[[#This Row],[Precio Unitario]]*cocina[[#This Row],[Cantidad Ordenada]]</f>
        <v>40</v>
      </c>
      <c r="L911" s="5">
        <f>(SUMIF(A:A,cocina[[#This Row],[Número de Orden]],J:J))/SUMIF(A:A,cocina[[#This Row],[Número de Orden]],K:K)</f>
        <v>0.40476190476190477</v>
      </c>
      <c r="M911" s="1">
        <f>cocina[[#This Row],[Ganancia bruta]]-cocina[[#This Row],[Ganancia neta]]</f>
        <v>24</v>
      </c>
    </row>
    <row r="912" spans="1:13" x14ac:dyDescent="0.25">
      <c r="A912">
        <v>357</v>
      </c>
      <c r="B912">
        <v>17</v>
      </c>
      <c r="C912" s="1" t="s">
        <v>116</v>
      </c>
      <c r="D912" s="1" t="s">
        <v>615</v>
      </c>
      <c r="E912">
        <v>16</v>
      </c>
      <c r="F912">
        <v>27</v>
      </c>
      <c r="G912">
        <v>3</v>
      </c>
      <c r="H912">
        <v>31</v>
      </c>
      <c r="I912" s="1" t="s">
        <v>609</v>
      </c>
      <c r="J912">
        <f>cocina[[#This Row],[Precio Unitario]]*cocina[[#This Row],[Cantidad Ordenada]]-cocina[[#This Row],[Costo Unitario]]*cocina[[#This Row],[Cantidad Ordenada]]</f>
        <v>33</v>
      </c>
      <c r="K912">
        <f>cocina[[#This Row],[Precio Unitario]]*cocina[[#This Row],[Cantidad Ordenada]]</f>
        <v>81</v>
      </c>
      <c r="L912" s="5">
        <f>(SUMIF(A:A,cocina[[#This Row],[Número de Orden]],J:J))/SUMIF(A:A,cocina[[#This Row],[Número de Orden]],K:K)</f>
        <v>0.40476190476190477</v>
      </c>
      <c r="M912" s="1">
        <f>cocina[[#This Row],[Ganancia bruta]]-cocina[[#This Row],[Ganancia neta]]</f>
        <v>48</v>
      </c>
    </row>
    <row r="913" spans="1:13" x14ac:dyDescent="0.25">
      <c r="A913">
        <v>357</v>
      </c>
      <c r="B913">
        <v>17</v>
      </c>
      <c r="C913" s="1" t="s">
        <v>213</v>
      </c>
      <c r="D913" s="1" t="s">
        <v>624</v>
      </c>
      <c r="E913">
        <v>13</v>
      </c>
      <c r="F913">
        <v>22</v>
      </c>
      <c r="G913">
        <v>1</v>
      </c>
      <c r="H913">
        <v>48</v>
      </c>
      <c r="I913" s="1" t="s">
        <v>608</v>
      </c>
      <c r="J913">
        <f>cocina[[#This Row],[Precio Unitario]]*cocina[[#This Row],[Cantidad Ordenada]]-cocina[[#This Row],[Costo Unitario]]*cocina[[#This Row],[Cantidad Ordenada]]</f>
        <v>9</v>
      </c>
      <c r="K913">
        <f>cocina[[#This Row],[Precio Unitario]]*cocina[[#This Row],[Cantidad Ordenada]]</f>
        <v>22</v>
      </c>
      <c r="L913" s="5">
        <f>(SUMIF(A:A,cocina[[#This Row],[Número de Orden]],J:J))/SUMIF(A:A,cocina[[#This Row],[Número de Orden]],K:K)</f>
        <v>0.40476190476190477</v>
      </c>
      <c r="M913" s="1">
        <f>cocina[[#This Row],[Ganancia bruta]]-cocina[[#This Row],[Ganancia neta]]</f>
        <v>13</v>
      </c>
    </row>
    <row r="914" spans="1:13" x14ac:dyDescent="0.25">
      <c r="A914">
        <v>358</v>
      </c>
      <c r="B914">
        <v>13</v>
      </c>
      <c r="C914" s="1" t="s">
        <v>165</v>
      </c>
      <c r="D914" s="1" t="s">
        <v>630</v>
      </c>
      <c r="E914">
        <v>15</v>
      </c>
      <c r="F914">
        <v>26</v>
      </c>
      <c r="G914">
        <v>2</v>
      </c>
      <c r="H914">
        <v>50</v>
      </c>
      <c r="I914" s="1" t="s">
        <v>608</v>
      </c>
      <c r="J914">
        <f>cocina[[#This Row],[Precio Unitario]]*cocina[[#This Row],[Cantidad Ordenada]]-cocina[[#This Row],[Costo Unitario]]*cocina[[#This Row],[Cantidad Ordenada]]</f>
        <v>22</v>
      </c>
      <c r="K914">
        <f>cocina[[#This Row],[Precio Unitario]]*cocina[[#This Row],[Cantidad Ordenada]]</f>
        <v>52</v>
      </c>
      <c r="L914" s="5">
        <f>(SUMIF(A:A,cocina[[#This Row],[Número de Orden]],J:J))/SUMIF(A:A,cocina[[#This Row],[Número de Orden]],K:K)</f>
        <v>0.42168674698795183</v>
      </c>
      <c r="M914" s="1">
        <f>cocina[[#This Row],[Ganancia bruta]]-cocina[[#This Row],[Ganancia neta]]</f>
        <v>30</v>
      </c>
    </row>
    <row r="915" spans="1:13" x14ac:dyDescent="0.25">
      <c r="A915">
        <v>358</v>
      </c>
      <c r="B915">
        <v>13</v>
      </c>
      <c r="C915" s="1" t="s">
        <v>89</v>
      </c>
      <c r="D915" s="1" t="s">
        <v>629</v>
      </c>
      <c r="E915">
        <v>10</v>
      </c>
      <c r="F915">
        <v>18</v>
      </c>
      <c r="G915">
        <v>3</v>
      </c>
      <c r="H915">
        <v>50</v>
      </c>
      <c r="I915" s="1" t="s">
        <v>609</v>
      </c>
      <c r="J915">
        <f>cocina[[#This Row],[Precio Unitario]]*cocina[[#This Row],[Cantidad Ordenada]]-cocina[[#This Row],[Costo Unitario]]*cocina[[#This Row],[Cantidad Ordenada]]</f>
        <v>24</v>
      </c>
      <c r="K915">
        <f>cocina[[#This Row],[Precio Unitario]]*cocina[[#This Row],[Cantidad Ordenada]]</f>
        <v>54</v>
      </c>
      <c r="L915" s="5">
        <f>(SUMIF(A:A,cocina[[#This Row],[Número de Orden]],J:J))/SUMIF(A:A,cocina[[#This Row],[Número de Orden]],K:K)</f>
        <v>0.42168674698795183</v>
      </c>
      <c r="M915" s="1">
        <f>cocina[[#This Row],[Ganancia bruta]]-cocina[[#This Row],[Ganancia neta]]</f>
        <v>30</v>
      </c>
    </row>
    <row r="916" spans="1:13" x14ac:dyDescent="0.25">
      <c r="A916">
        <v>358</v>
      </c>
      <c r="B916">
        <v>13</v>
      </c>
      <c r="C916" s="1" t="s">
        <v>156</v>
      </c>
      <c r="D916" s="1" t="s">
        <v>626</v>
      </c>
      <c r="E916">
        <v>12</v>
      </c>
      <c r="F916">
        <v>20</v>
      </c>
      <c r="G916">
        <v>3</v>
      </c>
      <c r="H916">
        <v>52</v>
      </c>
      <c r="I916" s="1" t="s">
        <v>608</v>
      </c>
      <c r="J916">
        <f>cocina[[#This Row],[Precio Unitario]]*cocina[[#This Row],[Cantidad Ordenada]]-cocina[[#This Row],[Costo Unitario]]*cocina[[#This Row],[Cantidad Ordenada]]</f>
        <v>24</v>
      </c>
      <c r="K916">
        <f>cocina[[#This Row],[Precio Unitario]]*cocina[[#This Row],[Cantidad Ordenada]]</f>
        <v>60</v>
      </c>
      <c r="L916" s="5">
        <f>(SUMIF(A:A,cocina[[#This Row],[Número de Orden]],J:J))/SUMIF(A:A,cocina[[#This Row],[Número de Orden]],K:K)</f>
        <v>0.42168674698795183</v>
      </c>
      <c r="M916" s="1">
        <f>cocina[[#This Row],[Ganancia bruta]]-cocina[[#This Row],[Ganancia neta]]</f>
        <v>36</v>
      </c>
    </row>
    <row r="917" spans="1:13" x14ac:dyDescent="0.25">
      <c r="A917">
        <v>359</v>
      </c>
      <c r="B917">
        <v>11</v>
      </c>
      <c r="C917" s="1" t="s">
        <v>213</v>
      </c>
      <c r="D917" s="1" t="s">
        <v>624</v>
      </c>
      <c r="E917">
        <v>13</v>
      </c>
      <c r="F917">
        <v>22</v>
      </c>
      <c r="G917">
        <v>1</v>
      </c>
      <c r="H917">
        <v>26</v>
      </c>
      <c r="I917" s="1" t="s">
        <v>609</v>
      </c>
      <c r="J917">
        <f>cocina[[#This Row],[Precio Unitario]]*cocina[[#This Row],[Cantidad Ordenada]]-cocina[[#This Row],[Costo Unitario]]*cocina[[#This Row],[Cantidad Ordenada]]</f>
        <v>9</v>
      </c>
      <c r="K917">
        <f>cocina[[#This Row],[Precio Unitario]]*cocina[[#This Row],[Cantidad Ordenada]]</f>
        <v>22</v>
      </c>
      <c r="L917" s="5">
        <f>(SUMIF(A:A,cocina[[#This Row],[Número de Orden]],J:J))/SUMIF(A:A,cocina[[#This Row],[Número de Orden]],K:K)</f>
        <v>0.42105263157894735</v>
      </c>
      <c r="M917" s="1">
        <f>cocina[[#This Row],[Ganancia bruta]]-cocina[[#This Row],[Ganancia neta]]</f>
        <v>13</v>
      </c>
    </row>
    <row r="918" spans="1:13" x14ac:dyDescent="0.25">
      <c r="A918">
        <v>359</v>
      </c>
      <c r="B918">
        <v>11</v>
      </c>
      <c r="C918" s="1" t="s">
        <v>52</v>
      </c>
      <c r="D918" s="1" t="s">
        <v>620</v>
      </c>
      <c r="E918">
        <v>16</v>
      </c>
      <c r="F918">
        <v>28</v>
      </c>
      <c r="G918">
        <v>3</v>
      </c>
      <c r="H918">
        <v>57</v>
      </c>
      <c r="I918" s="1" t="s">
        <v>609</v>
      </c>
      <c r="J918">
        <f>cocina[[#This Row],[Precio Unitario]]*cocina[[#This Row],[Cantidad Ordenada]]-cocina[[#This Row],[Costo Unitario]]*cocina[[#This Row],[Cantidad Ordenada]]</f>
        <v>36</v>
      </c>
      <c r="K918">
        <f>cocina[[#This Row],[Precio Unitario]]*cocina[[#This Row],[Cantidad Ordenada]]</f>
        <v>84</v>
      </c>
      <c r="L918" s="5">
        <f>(SUMIF(A:A,cocina[[#This Row],[Número de Orden]],J:J))/SUMIF(A:A,cocina[[#This Row],[Número de Orden]],K:K)</f>
        <v>0.42105263157894735</v>
      </c>
      <c r="M918" s="1">
        <f>cocina[[#This Row],[Ganancia bruta]]-cocina[[#This Row],[Ganancia neta]]</f>
        <v>48</v>
      </c>
    </row>
    <row r="919" spans="1:13" x14ac:dyDescent="0.25">
      <c r="A919">
        <v>359</v>
      </c>
      <c r="B919">
        <v>11</v>
      </c>
      <c r="C919" s="1" t="s">
        <v>48</v>
      </c>
      <c r="D919" s="1" t="s">
        <v>618</v>
      </c>
      <c r="E919">
        <v>17</v>
      </c>
      <c r="F919">
        <v>29</v>
      </c>
      <c r="G919">
        <v>2</v>
      </c>
      <c r="H919">
        <v>12</v>
      </c>
      <c r="I919" s="1" t="s">
        <v>609</v>
      </c>
      <c r="J919">
        <f>cocina[[#This Row],[Precio Unitario]]*cocina[[#This Row],[Cantidad Ordenada]]-cocina[[#This Row],[Costo Unitario]]*cocina[[#This Row],[Cantidad Ordenada]]</f>
        <v>24</v>
      </c>
      <c r="K919">
        <f>cocina[[#This Row],[Precio Unitario]]*cocina[[#This Row],[Cantidad Ordenada]]</f>
        <v>58</v>
      </c>
      <c r="L919" s="5">
        <f>(SUMIF(A:A,cocina[[#This Row],[Número de Orden]],J:J))/SUMIF(A:A,cocina[[#This Row],[Número de Orden]],K:K)</f>
        <v>0.42105263157894735</v>
      </c>
      <c r="M919" s="1">
        <f>cocina[[#This Row],[Ganancia bruta]]-cocina[[#This Row],[Ganancia neta]]</f>
        <v>34</v>
      </c>
    </row>
    <row r="920" spans="1:13" x14ac:dyDescent="0.25">
      <c r="A920">
        <v>359</v>
      </c>
      <c r="B920">
        <v>11</v>
      </c>
      <c r="C920" s="1" t="s">
        <v>165</v>
      </c>
      <c r="D920" s="1" t="s">
        <v>630</v>
      </c>
      <c r="E920">
        <v>15</v>
      </c>
      <c r="F920">
        <v>26</v>
      </c>
      <c r="G920">
        <v>1</v>
      </c>
      <c r="H920">
        <v>50</v>
      </c>
      <c r="I920" s="1" t="s">
        <v>609</v>
      </c>
      <c r="J920">
        <f>cocina[[#This Row],[Precio Unitario]]*cocina[[#This Row],[Cantidad Ordenada]]-cocina[[#This Row],[Costo Unitario]]*cocina[[#This Row],[Cantidad Ordenada]]</f>
        <v>11</v>
      </c>
      <c r="K920">
        <f>cocina[[#This Row],[Precio Unitario]]*cocina[[#This Row],[Cantidad Ordenada]]</f>
        <v>26</v>
      </c>
      <c r="L920" s="5">
        <f>(SUMIF(A:A,cocina[[#This Row],[Número de Orden]],J:J))/SUMIF(A:A,cocina[[#This Row],[Número de Orden]],K:K)</f>
        <v>0.42105263157894735</v>
      </c>
      <c r="M920" s="1">
        <f>cocina[[#This Row],[Ganancia bruta]]-cocina[[#This Row],[Ganancia neta]]</f>
        <v>15</v>
      </c>
    </row>
    <row r="921" spans="1:13" x14ac:dyDescent="0.25">
      <c r="A921">
        <v>360</v>
      </c>
      <c r="B921">
        <v>16</v>
      </c>
      <c r="C921" s="1" t="s">
        <v>80</v>
      </c>
      <c r="D921" s="1" t="s">
        <v>628</v>
      </c>
      <c r="E921">
        <v>13</v>
      </c>
      <c r="F921">
        <v>21</v>
      </c>
      <c r="G921">
        <v>1</v>
      </c>
      <c r="H921">
        <v>42</v>
      </c>
      <c r="I921" s="1" t="s">
        <v>608</v>
      </c>
      <c r="J921">
        <f>cocina[[#This Row],[Precio Unitario]]*cocina[[#This Row],[Cantidad Ordenada]]-cocina[[#This Row],[Costo Unitario]]*cocina[[#This Row],[Cantidad Ordenada]]</f>
        <v>8</v>
      </c>
      <c r="K921">
        <f>cocina[[#This Row],[Precio Unitario]]*cocina[[#This Row],[Cantidad Ordenada]]</f>
        <v>21</v>
      </c>
      <c r="L921" s="5">
        <f>(SUMIF(A:A,cocina[[#This Row],[Número de Orden]],J:J))/SUMIF(A:A,cocina[[#This Row],[Número de Orden]],K:K)</f>
        <v>0.40343347639484978</v>
      </c>
      <c r="M921" s="1">
        <f>cocina[[#This Row],[Ganancia bruta]]-cocina[[#This Row],[Ganancia neta]]</f>
        <v>13</v>
      </c>
    </row>
    <row r="922" spans="1:13" x14ac:dyDescent="0.25">
      <c r="A922">
        <v>360</v>
      </c>
      <c r="B922">
        <v>16</v>
      </c>
      <c r="C922" s="1" t="s">
        <v>78</v>
      </c>
      <c r="D922" s="1" t="s">
        <v>613</v>
      </c>
      <c r="E922">
        <v>18</v>
      </c>
      <c r="F922">
        <v>30</v>
      </c>
      <c r="G922">
        <v>3</v>
      </c>
      <c r="H922">
        <v>36</v>
      </c>
      <c r="I922" s="1" t="s">
        <v>609</v>
      </c>
      <c r="J922">
        <f>cocina[[#This Row],[Precio Unitario]]*cocina[[#This Row],[Cantidad Ordenada]]-cocina[[#This Row],[Costo Unitario]]*cocina[[#This Row],[Cantidad Ordenada]]</f>
        <v>36</v>
      </c>
      <c r="K922">
        <f>cocina[[#This Row],[Precio Unitario]]*cocina[[#This Row],[Cantidad Ordenada]]</f>
        <v>90</v>
      </c>
      <c r="L922" s="5">
        <f>(SUMIF(A:A,cocina[[#This Row],[Número de Orden]],J:J))/SUMIF(A:A,cocina[[#This Row],[Número de Orden]],K:K)</f>
        <v>0.40343347639484978</v>
      </c>
      <c r="M922" s="1">
        <f>cocina[[#This Row],[Ganancia bruta]]-cocina[[#This Row],[Ganancia neta]]</f>
        <v>54</v>
      </c>
    </row>
    <row r="923" spans="1:13" x14ac:dyDescent="0.25">
      <c r="A923">
        <v>360</v>
      </c>
      <c r="B923">
        <v>16</v>
      </c>
      <c r="C923" s="1" t="s">
        <v>165</v>
      </c>
      <c r="D923" s="1" t="s">
        <v>630</v>
      </c>
      <c r="E923">
        <v>15</v>
      </c>
      <c r="F923">
        <v>26</v>
      </c>
      <c r="G923">
        <v>1</v>
      </c>
      <c r="H923">
        <v>51</v>
      </c>
      <c r="I923" s="1" t="s">
        <v>609</v>
      </c>
      <c r="J923">
        <f>cocina[[#This Row],[Precio Unitario]]*cocina[[#This Row],[Cantidad Ordenada]]-cocina[[#This Row],[Costo Unitario]]*cocina[[#This Row],[Cantidad Ordenada]]</f>
        <v>11</v>
      </c>
      <c r="K923">
        <f>cocina[[#This Row],[Precio Unitario]]*cocina[[#This Row],[Cantidad Ordenada]]</f>
        <v>26</v>
      </c>
      <c r="L923" s="5">
        <f>(SUMIF(A:A,cocina[[#This Row],[Número de Orden]],J:J))/SUMIF(A:A,cocina[[#This Row],[Número de Orden]],K:K)</f>
        <v>0.40343347639484978</v>
      </c>
      <c r="M923" s="1">
        <f>cocina[[#This Row],[Ganancia bruta]]-cocina[[#This Row],[Ganancia neta]]</f>
        <v>15</v>
      </c>
    </row>
    <row r="924" spans="1:13" x14ac:dyDescent="0.25">
      <c r="A924">
        <v>360</v>
      </c>
      <c r="B924">
        <v>16</v>
      </c>
      <c r="C924" s="1" t="s">
        <v>257</v>
      </c>
      <c r="D924" s="1" t="s">
        <v>623</v>
      </c>
      <c r="E924">
        <v>19</v>
      </c>
      <c r="F924">
        <v>32</v>
      </c>
      <c r="G924">
        <v>3</v>
      </c>
      <c r="H924">
        <v>30</v>
      </c>
      <c r="I924" s="1" t="s">
        <v>609</v>
      </c>
      <c r="J924">
        <f>cocina[[#This Row],[Precio Unitario]]*cocina[[#This Row],[Cantidad Ordenada]]-cocina[[#This Row],[Costo Unitario]]*cocina[[#This Row],[Cantidad Ordenada]]</f>
        <v>39</v>
      </c>
      <c r="K924">
        <f>cocina[[#This Row],[Precio Unitario]]*cocina[[#This Row],[Cantidad Ordenada]]</f>
        <v>96</v>
      </c>
      <c r="L924" s="5">
        <f>(SUMIF(A:A,cocina[[#This Row],[Número de Orden]],J:J))/SUMIF(A:A,cocina[[#This Row],[Número de Orden]],K:K)</f>
        <v>0.40343347639484978</v>
      </c>
      <c r="M924" s="1">
        <f>cocina[[#This Row],[Ganancia bruta]]-cocina[[#This Row],[Ganancia neta]]</f>
        <v>57</v>
      </c>
    </row>
    <row r="925" spans="1:13" x14ac:dyDescent="0.25">
      <c r="A925">
        <v>361</v>
      </c>
      <c r="B925">
        <v>16</v>
      </c>
      <c r="C925" s="1" t="s">
        <v>48</v>
      </c>
      <c r="D925" s="1" t="s">
        <v>618</v>
      </c>
      <c r="E925">
        <v>17</v>
      </c>
      <c r="F925">
        <v>29</v>
      </c>
      <c r="G925">
        <v>1</v>
      </c>
      <c r="H925">
        <v>58</v>
      </c>
      <c r="I925" s="1" t="s">
        <v>608</v>
      </c>
      <c r="J925">
        <f>cocina[[#This Row],[Precio Unitario]]*cocina[[#This Row],[Cantidad Ordenada]]-cocina[[#This Row],[Costo Unitario]]*cocina[[#This Row],[Cantidad Ordenada]]</f>
        <v>12</v>
      </c>
      <c r="K925">
        <f>cocina[[#This Row],[Precio Unitario]]*cocina[[#This Row],[Cantidad Ordenada]]</f>
        <v>29</v>
      </c>
      <c r="L925" s="5">
        <f>(SUMIF(A:A,cocina[[#This Row],[Número de Orden]],J:J))/SUMIF(A:A,cocina[[#This Row],[Número de Orden]],K:K)</f>
        <v>0.41584158415841582</v>
      </c>
      <c r="M925" s="1">
        <f>cocina[[#This Row],[Ganancia bruta]]-cocina[[#This Row],[Ganancia neta]]</f>
        <v>17</v>
      </c>
    </row>
    <row r="926" spans="1:13" x14ac:dyDescent="0.25">
      <c r="A926">
        <v>361</v>
      </c>
      <c r="B926">
        <v>16</v>
      </c>
      <c r="C926" s="1" t="s">
        <v>168</v>
      </c>
      <c r="D926" s="1" t="s">
        <v>612</v>
      </c>
      <c r="E926">
        <v>14</v>
      </c>
      <c r="F926">
        <v>24</v>
      </c>
      <c r="G926">
        <v>3</v>
      </c>
      <c r="H926">
        <v>54</v>
      </c>
      <c r="I926" s="1" t="s">
        <v>609</v>
      </c>
      <c r="J926">
        <f>cocina[[#This Row],[Precio Unitario]]*cocina[[#This Row],[Cantidad Ordenada]]-cocina[[#This Row],[Costo Unitario]]*cocina[[#This Row],[Cantidad Ordenada]]</f>
        <v>30</v>
      </c>
      <c r="K926">
        <f>cocina[[#This Row],[Precio Unitario]]*cocina[[#This Row],[Cantidad Ordenada]]</f>
        <v>72</v>
      </c>
      <c r="L926" s="5">
        <f>(SUMIF(A:A,cocina[[#This Row],[Número de Orden]],J:J))/SUMIF(A:A,cocina[[#This Row],[Número de Orden]],K:K)</f>
        <v>0.41584158415841582</v>
      </c>
      <c r="M926" s="1">
        <f>cocina[[#This Row],[Ganancia bruta]]-cocina[[#This Row],[Ganancia neta]]</f>
        <v>42</v>
      </c>
    </row>
    <row r="927" spans="1:13" x14ac:dyDescent="0.25">
      <c r="A927">
        <v>362</v>
      </c>
      <c r="B927">
        <v>15</v>
      </c>
      <c r="C927" s="1" t="s">
        <v>156</v>
      </c>
      <c r="D927" s="1" t="s">
        <v>626</v>
      </c>
      <c r="E927">
        <v>12</v>
      </c>
      <c r="F927">
        <v>20</v>
      </c>
      <c r="G927">
        <v>1</v>
      </c>
      <c r="H927">
        <v>41</v>
      </c>
      <c r="I927" s="1" t="s">
        <v>608</v>
      </c>
      <c r="J927">
        <f>cocina[[#This Row],[Precio Unitario]]*cocina[[#This Row],[Cantidad Ordenada]]-cocina[[#This Row],[Costo Unitario]]*cocina[[#This Row],[Cantidad Ordenada]]</f>
        <v>8</v>
      </c>
      <c r="K927">
        <f>cocina[[#This Row],[Precio Unitario]]*cocina[[#This Row],[Cantidad Ordenada]]</f>
        <v>20</v>
      </c>
      <c r="L927" s="5">
        <f>(SUMIF(A:A,cocina[[#This Row],[Número de Orden]],J:J))/SUMIF(A:A,cocina[[#This Row],[Número de Orden]],K:K)</f>
        <v>0.41935483870967744</v>
      </c>
      <c r="M927" s="1">
        <f>cocina[[#This Row],[Ganancia bruta]]-cocina[[#This Row],[Ganancia neta]]</f>
        <v>12</v>
      </c>
    </row>
    <row r="928" spans="1:13" x14ac:dyDescent="0.25">
      <c r="A928">
        <v>362</v>
      </c>
      <c r="B928">
        <v>15</v>
      </c>
      <c r="C928" s="1" t="s">
        <v>168</v>
      </c>
      <c r="D928" s="1" t="s">
        <v>612</v>
      </c>
      <c r="E928">
        <v>14</v>
      </c>
      <c r="F928">
        <v>24</v>
      </c>
      <c r="G928">
        <v>1</v>
      </c>
      <c r="H928">
        <v>58</v>
      </c>
      <c r="I928" s="1" t="s">
        <v>608</v>
      </c>
      <c r="J928">
        <f>cocina[[#This Row],[Precio Unitario]]*cocina[[#This Row],[Cantidad Ordenada]]-cocina[[#This Row],[Costo Unitario]]*cocina[[#This Row],[Cantidad Ordenada]]</f>
        <v>10</v>
      </c>
      <c r="K928">
        <f>cocina[[#This Row],[Precio Unitario]]*cocina[[#This Row],[Cantidad Ordenada]]</f>
        <v>24</v>
      </c>
      <c r="L928" s="5">
        <f>(SUMIF(A:A,cocina[[#This Row],[Número de Orden]],J:J))/SUMIF(A:A,cocina[[#This Row],[Número de Orden]],K:K)</f>
        <v>0.41935483870967744</v>
      </c>
      <c r="M928" s="1">
        <f>cocina[[#This Row],[Ganancia bruta]]-cocina[[#This Row],[Ganancia neta]]</f>
        <v>14</v>
      </c>
    </row>
    <row r="929" spans="1:13" x14ac:dyDescent="0.25">
      <c r="A929">
        <v>362</v>
      </c>
      <c r="B929">
        <v>15</v>
      </c>
      <c r="C929" s="1" t="s">
        <v>89</v>
      </c>
      <c r="D929" s="1" t="s">
        <v>629</v>
      </c>
      <c r="E929">
        <v>10</v>
      </c>
      <c r="F929">
        <v>18</v>
      </c>
      <c r="G929">
        <v>1</v>
      </c>
      <c r="H929">
        <v>24</v>
      </c>
      <c r="I929" s="1" t="s">
        <v>608</v>
      </c>
      <c r="J929">
        <f>cocina[[#This Row],[Precio Unitario]]*cocina[[#This Row],[Cantidad Ordenada]]-cocina[[#This Row],[Costo Unitario]]*cocina[[#This Row],[Cantidad Ordenada]]</f>
        <v>8</v>
      </c>
      <c r="K929">
        <f>cocina[[#This Row],[Precio Unitario]]*cocina[[#This Row],[Cantidad Ordenada]]</f>
        <v>18</v>
      </c>
      <c r="L929" s="5">
        <f>(SUMIF(A:A,cocina[[#This Row],[Número de Orden]],J:J))/SUMIF(A:A,cocina[[#This Row],[Número de Orden]],K:K)</f>
        <v>0.41935483870967744</v>
      </c>
      <c r="M929" s="1">
        <f>cocina[[#This Row],[Ganancia bruta]]-cocina[[#This Row],[Ganancia neta]]</f>
        <v>10</v>
      </c>
    </row>
    <row r="930" spans="1:13" x14ac:dyDescent="0.25">
      <c r="A930">
        <v>363</v>
      </c>
      <c r="B930">
        <v>5</v>
      </c>
      <c r="C930" s="1" t="s">
        <v>78</v>
      </c>
      <c r="D930" s="1" t="s">
        <v>613</v>
      </c>
      <c r="E930">
        <v>18</v>
      </c>
      <c r="F930">
        <v>30</v>
      </c>
      <c r="G930">
        <v>1</v>
      </c>
      <c r="H930">
        <v>48</v>
      </c>
      <c r="I930" s="1" t="s">
        <v>608</v>
      </c>
      <c r="J930">
        <f>cocina[[#This Row],[Precio Unitario]]*cocina[[#This Row],[Cantidad Ordenada]]-cocina[[#This Row],[Costo Unitario]]*cocina[[#This Row],[Cantidad Ordenada]]</f>
        <v>12</v>
      </c>
      <c r="K930">
        <f>cocina[[#This Row],[Precio Unitario]]*cocina[[#This Row],[Cantidad Ordenada]]</f>
        <v>30</v>
      </c>
      <c r="L930" s="5">
        <f>(SUMIF(A:A,cocina[[#This Row],[Número de Orden]],J:J))/SUMIF(A:A,cocina[[#This Row],[Número de Orden]],K:K)</f>
        <v>0.4</v>
      </c>
      <c r="M930" s="1">
        <f>cocina[[#This Row],[Ganancia bruta]]-cocina[[#This Row],[Ganancia neta]]</f>
        <v>18</v>
      </c>
    </row>
    <row r="931" spans="1:13" x14ac:dyDescent="0.25">
      <c r="A931">
        <v>363</v>
      </c>
      <c r="B931">
        <v>5</v>
      </c>
      <c r="C931" s="1" t="s">
        <v>168</v>
      </c>
      <c r="D931" s="1" t="s">
        <v>612</v>
      </c>
      <c r="E931">
        <v>14</v>
      </c>
      <c r="F931">
        <v>24</v>
      </c>
      <c r="G931">
        <v>3</v>
      </c>
      <c r="H931">
        <v>41</v>
      </c>
      <c r="I931" s="1" t="s">
        <v>609</v>
      </c>
      <c r="J931">
        <f>cocina[[#This Row],[Precio Unitario]]*cocina[[#This Row],[Cantidad Ordenada]]-cocina[[#This Row],[Costo Unitario]]*cocina[[#This Row],[Cantidad Ordenada]]</f>
        <v>30</v>
      </c>
      <c r="K931">
        <f>cocina[[#This Row],[Precio Unitario]]*cocina[[#This Row],[Cantidad Ordenada]]</f>
        <v>72</v>
      </c>
      <c r="L931" s="5">
        <f>(SUMIF(A:A,cocina[[#This Row],[Número de Orden]],J:J))/SUMIF(A:A,cocina[[#This Row],[Número de Orden]],K:K)</f>
        <v>0.4</v>
      </c>
      <c r="M931" s="1">
        <f>cocina[[#This Row],[Ganancia bruta]]-cocina[[#This Row],[Ganancia neta]]</f>
        <v>42</v>
      </c>
    </row>
    <row r="932" spans="1:13" x14ac:dyDescent="0.25">
      <c r="A932">
        <v>363</v>
      </c>
      <c r="B932">
        <v>5</v>
      </c>
      <c r="C932" s="1" t="s">
        <v>83</v>
      </c>
      <c r="D932" s="1" t="s">
        <v>617</v>
      </c>
      <c r="E932">
        <v>22</v>
      </c>
      <c r="F932">
        <v>36</v>
      </c>
      <c r="G932">
        <v>2</v>
      </c>
      <c r="H932">
        <v>42</v>
      </c>
      <c r="I932" s="1" t="s">
        <v>608</v>
      </c>
      <c r="J932">
        <f>cocina[[#This Row],[Precio Unitario]]*cocina[[#This Row],[Cantidad Ordenada]]-cocina[[#This Row],[Costo Unitario]]*cocina[[#This Row],[Cantidad Ordenada]]</f>
        <v>28</v>
      </c>
      <c r="K932">
        <f>cocina[[#This Row],[Precio Unitario]]*cocina[[#This Row],[Cantidad Ordenada]]</f>
        <v>72</v>
      </c>
      <c r="L932" s="5">
        <f>(SUMIF(A:A,cocina[[#This Row],[Número de Orden]],J:J))/SUMIF(A:A,cocina[[#This Row],[Número de Orden]],K:K)</f>
        <v>0.4</v>
      </c>
      <c r="M932" s="1">
        <f>cocina[[#This Row],[Ganancia bruta]]-cocina[[#This Row],[Ganancia neta]]</f>
        <v>44</v>
      </c>
    </row>
    <row r="933" spans="1:13" x14ac:dyDescent="0.25">
      <c r="A933">
        <v>363</v>
      </c>
      <c r="B933">
        <v>5</v>
      </c>
      <c r="C933" s="1" t="s">
        <v>271</v>
      </c>
      <c r="D933" s="1" t="s">
        <v>619</v>
      </c>
      <c r="E933">
        <v>20</v>
      </c>
      <c r="F933">
        <v>33</v>
      </c>
      <c r="G933">
        <v>2</v>
      </c>
      <c r="H933">
        <v>18</v>
      </c>
      <c r="I933" s="1" t="s">
        <v>608</v>
      </c>
      <c r="J933">
        <f>cocina[[#This Row],[Precio Unitario]]*cocina[[#This Row],[Cantidad Ordenada]]-cocina[[#This Row],[Costo Unitario]]*cocina[[#This Row],[Cantidad Ordenada]]</f>
        <v>26</v>
      </c>
      <c r="K933">
        <f>cocina[[#This Row],[Precio Unitario]]*cocina[[#This Row],[Cantidad Ordenada]]</f>
        <v>66</v>
      </c>
      <c r="L933" s="5">
        <f>(SUMIF(A:A,cocina[[#This Row],[Número de Orden]],J:J))/SUMIF(A:A,cocina[[#This Row],[Número de Orden]],K:K)</f>
        <v>0.4</v>
      </c>
      <c r="M933" s="1">
        <f>cocina[[#This Row],[Ganancia bruta]]-cocina[[#This Row],[Ganancia neta]]</f>
        <v>40</v>
      </c>
    </row>
    <row r="934" spans="1:13" x14ac:dyDescent="0.25">
      <c r="A934">
        <v>364</v>
      </c>
      <c r="B934">
        <v>15</v>
      </c>
      <c r="C934" s="1" t="s">
        <v>52</v>
      </c>
      <c r="D934" s="1" t="s">
        <v>620</v>
      </c>
      <c r="E934">
        <v>16</v>
      </c>
      <c r="F934">
        <v>28</v>
      </c>
      <c r="G934">
        <v>2</v>
      </c>
      <c r="H934">
        <v>52</v>
      </c>
      <c r="I934" s="1" t="s">
        <v>608</v>
      </c>
      <c r="J934">
        <f>cocina[[#This Row],[Precio Unitario]]*cocina[[#This Row],[Cantidad Ordenada]]-cocina[[#This Row],[Costo Unitario]]*cocina[[#This Row],[Cantidad Ordenada]]</f>
        <v>24</v>
      </c>
      <c r="K934">
        <f>cocina[[#This Row],[Precio Unitario]]*cocina[[#This Row],[Cantidad Ordenada]]</f>
        <v>56</v>
      </c>
      <c r="L934" s="5">
        <f>(SUMIF(A:A,cocina[[#This Row],[Número de Orden]],J:J))/SUMIF(A:A,cocina[[#This Row],[Número de Orden]],K:K)</f>
        <v>0.4140127388535032</v>
      </c>
      <c r="M934" s="1">
        <f>cocina[[#This Row],[Ganancia bruta]]-cocina[[#This Row],[Ganancia neta]]</f>
        <v>32</v>
      </c>
    </row>
    <row r="935" spans="1:13" x14ac:dyDescent="0.25">
      <c r="A935">
        <v>364</v>
      </c>
      <c r="B935">
        <v>15</v>
      </c>
      <c r="C935" s="1" t="s">
        <v>213</v>
      </c>
      <c r="D935" s="1" t="s">
        <v>624</v>
      </c>
      <c r="E935">
        <v>13</v>
      </c>
      <c r="F935">
        <v>22</v>
      </c>
      <c r="G935">
        <v>1</v>
      </c>
      <c r="H935">
        <v>20</v>
      </c>
      <c r="I935" s="1" t="s">
        <v>608</v>
      </c>
      <c r="J935">
        <f>cocina[[#This Row],[Precio Unitario]]*cocina[[#This Row],[Cantidad Ordenada]]-cocina[[#This Row],[Costo Unitario]]*cocina[[#This Row],[Cantidad Ordenada]]</f>
        <v>9</v>
      </c>
      <c r="K935">
        <f>cocina[[#This Row],[Precio Unitario]]*cocina[[#This Row],[Cantidad Ordenada]]</f>
        <v>22</v>
      </c>
      <c r="L935" s="5">
        <f>(SUMIF(A:A,cocina[[#This Row],[Número de Orden]],J:J))/SUMIF(A:A,cocina[[#This Row],[Número de Orden]],K:K)</f>
        <v>0.4140127388535032</v>
      </c>
      <c r="M935" s="1">
        <f>cocina[[#This Row],[Ganancia bruta]]-cocina[[#This Row],[Ganancia neta]]</f>
        <v>13</v>
      </c>
    </row>
    <row r="936" spans="1:13" x14ac:dyDescent="0.25">
      <c r="A936">
        <v>364</v>
      </c>
      <c r="B936">
        <v>15</v>
      </c>
      <c r="C936" s="1" t="s">
        <v>132</v>
      </c>
      <c r="D936" s="1" t="s">
        <v>631</v>
      </c>
      <c r="E936">
        <v>15</v>
      </c>
      <c r="F936">
        <v>25</v>
      </c>
      <c r="G936">
        <v>2</v>
      </c>
      <c r="H936">
        <v>14</v>
      </c>
      <c r="I936" s="1" t="s">
        <v>608</v>
      </c>
      <c r="J936">
        <f>cocina[[#This Row],[Precio Unitario]]*cocina[[#This Row],[Cantidad Ordenada]]-cocina[[#This Row],[Costo Unitario]]*cocina[[#This Row],[Cantidad Ordenada]]</f>
        <v>20</v>
      </c>
      <c r="K936">
        <f>cocina[[#This Row],[Precio Unitario]]*cocina[[#This Row],[Cantidad Ordenada]]</f>
        <v>50</v>
      </c>
      <c r="L936" s="5">
        <f>(SUMIF(A:A,cocina[[#This Row],[Número de Orden]],J:J))/SUMIF(A:A,cocina[[#This Row],[Número de Orden]],K:K)</f>
        <v>0.4140127388535032</v>
      </c>
      <c r="M936" s="1">
        <f>cocina[[#This Row],[Ganancia bruta]]-cocina[[#This Row],[Ganancia neta]]</f>
        <v>30</v>
      </c>
    </row>
    <row r="937" spans="1:13" x14ac:dyDescent="0.25">
      <c r="A937">
        <v>364</v>
      </c>
      <c r="B937">
        <v>15</v>
      </c>
      <c r="C937" s="1" t="s">
        <v>48</v>
      </c>
      <c r="D937" s="1" t="s">
        <v>618</v>
      </c>
      <c r="E937">
        <v>17</v>
      </c>
      <c r="F937">
        <v>29</v>
      </c>
      <c r="G937">
        <v>1</v>
      </c>
      <c r="H937">
        <v>26</v>
      </c>
      <c r="I937" s="1" t="s">
        <v>608</v>
      </c>
      <c r="J937">
        <f>cocina[[#This Row],[Precio Unitario]]*cocina[[#This Row],[Cantidad Ordenada]]-cocina[[#This Row],[Costo Unitario]]*cocina[[#This Row],[Cantidad Ordenada]]</f>
        <v>12</v>
      </c>
      <c r="K937">
        <f>cocina[[#This Row],[Precio Unitario]]*cocina[[#This Row],[Cantidad Ordenada]]</f>
        <v>29</v>
      </c>
      <c r="L937" s="5">
        <f>(SUMIF(A:A,cocina[[#This Row],[Número de Orden]],J:J))/SUMIF(A:A,cocina[[#This Row],[Número de Orden]],K:K)</f>
        <v>0.4140127388535032</v>
      </c>
      <c r="M937" s="1">
        <f>cocina[[#This Row],[Ganancia bruta]]-cocina[[#This Row],[Ganancia neta]]</f>
        <v>17</v>
      </c>
    </row>
    <row r="938" spans="1:13" x14ac:dyDescent="0.25">
      <c r="A938">
        <v>365</v>
      </c>
      <c r="B938">
        <v>4</v>
      </c>
      <c r="C938" s="1" t="s">
        <v>83</v>
      </c>
      <c r="D938" s="1" t="s">
        <v>617</v>
      </c>
      <c r="E938">
        <v>22</v>
      </c>
      <c r="F938">
        <v>36</v>
      </c>
      <c r="G938">
        <v>3</v>
      </c>
      <c r="H938">
        <v>25</v>
      </c>
      <c r="I938" s="1" t="s">
        <v>609</v>
      </c>
      <c r="J938">
        <f>cocina[[#This Row],[Precio Unitario]]*cocina[[#This Row],[Cantidad Ordenada]]-cocina[[#This Row],[Costo Unitario]]*cocina[[#This Row],[Cantidad Ordenada]]</f>
        <v>42</v>
      </c>
      <c r="K938">
        <f>cocina[[#This Row],[Precio Unitario]]*cocina[[#This Row],[Cantidad Ordenada]]</f>
        <v>108</v>
      </c>
      <c r="L938" s="5">
        <f>(SUMIF(A:A,cocina[[#This Row],[Número de Orden]],J:J))/SUMIF(A:A,cocina[[#This Row],[Número de Orden]],K:K)</f>
        <v>0.3888888888888889</v>
      </c>
      <c r="M938" s="1">
        <f>cocina[[#This Row],[Ganancia bruta]]-cocina[[#This Row],[Ganancia neta]]</f>
        <v>66</v>
      </c>
    </row>
    <row r="939" spans="1:13" x14ac:dyDescent="0.25">
      <c r="A939">
        <v>366</v>
      </c>
      <c r="B939">
        <v>17</v>
      </c>
      <c r="C939" s="1" t="s">
        <v>116</v>
      </c>
      <c r="D939" s="1" t="s">
        <v>615</v>
      </c>
      <c r="E939">
        <v>16</v>
      </c>
      <c r="F939">
        <v>27</v>
      </c>
      <c r="G939">
        <v>2</v>
      </c>
      <c r="H939">
        <v>30</v>
      </c>
      <c r="I939" s="1" t="s">
        <v>608</v>
      </c>
      <c r="J939">
        <f>cocina[[#This Row],[Precio Unitario]]*cocina[[#This Row],[Cantidad Ordenada]]-cocina[[#This Row],[Costo Unitario]]*cocina[[#This Row],[Cantidad Ordenada]]</f>
        <v>22</v>
      </c>
      <c r="K939">
        <f>cocina[[#This Row],[Precio Unitario]]*cocina[[#This Row],[Cantidad Ordenada]]</f>
        <v>54</v>
      </c>
      <c r="L939" s="5">
        <f>(SUMIF(A:A,cocina[[#This Row],[Número de Orden]],J:J))/SUMIF(A:A,cocina[[#This Row],[Número de Orden]],K:K)</f>
        <v>0.39330543933054396</v>
      </c>
      <c r="M939" s="1">
        <f>cocina[[#This Row],[Ganancia bruta]]-cocina[[#This Row],[Ganancia neta]]</f>
        <v>32</v>
      </c>
    </row>
    <row r="940" spans="1:13" x14ac:dyDescent="0.25">
      <c r="A940">
        <v>366</v>
      </c>
      <c r="B940">
        <v>17</v>
      </c>
      <c r="C940" s="1" t="s">
        <v>36</v>
      </c>
      <c r="D940" s="1" t="s">
        <v>622</v>
      </c>
      <c r="E940">
        <v>21</v>
      </c>
      <c r="F940">
        <v>35</v>
      </c>
      <c r="G940">
        <v>3</v>
      </c>
      <c r="H940">
        <v>51</v>
      </c>
      <c r="I940" s="1" t="s">
        <v>609</v>
      </c>
      <c r="J940">
        <f>cocina[[#This Row],[Precio Unitario]]*cocina[[#This Row],[Cantidad Ordenada]]-cocina[[#This Row],[Costo Unitario]]*cocina[[#This Row],[Cantidad Ordenada]]</f>
        <v>42</v>
      </c>
      <c r="K940">
        <f>cocina[[#This Row],[Precio Unitario]]*cocina[[#This Row],[Cantidad Ordenada]]</f>
        <v>105</v>
      </c>
      <c r="L940" s="5">
        <f>(SUMIF(A:A,cocina[[#This Row],[Número de Orden]],J:J))/SUMIF(A:A,cocina[[#This Row],[Número de Orden]],K:K)</f>
        <v>0.39330543933054396</v>
      </c>
      <c r="M940" s="1">
        <f>cocina[[#This Row],[Ganancia bruta]]-cocina[[#This Row],[Ganancia neta]]</f>
        <v>63</v>
      </c>
    </row>
    <row r="941" spans="1:13" x14ac:dyDescent="0.25">
      <c r="A941">
        <v>366</v>
      </c>
      <c r="B941">
        <v>17</v>
      </c>
      <c r="C941" s="1" t="s">
        <v>58</v>
      </c>
      <c r="D941" s="1" t="s">
        <v>616</v>
      </c>
      <c r="E941">
        <v>25</v>
      </c>
      <c r="F941">
        <v>40</v>
      </c>
      <c r="G941">
        <v>2</v>
      </c>
      <c r="H941">
        <v>9</v>
      </c>
      <c r="I941" s="1" t="s">
        <v>608</v>
      </c>
      <c r="J941">
        <f>cocina[[#This Row],[Precio Unitario]]*cocina[[#This Row],[Cantidad Ordenada]]-cocina[[#This Row],[Costo Unitario]]*cocina[[#This Row],[Cantidad Ordenada]]</f>
        <v>30</v>
      </c>
      <c r="K941">
        <f>cocina[[#This Row],[Precio Unitario]]*cocina[[#This Row],[Cantidad Ordenada]]</f>
        <v>80</v>
      </c>
      <c r="L941" s="5">
        <f>(SUMIF(A:A,cocina[[#This Row],[Número de Orden]],J:J))/SUMIF(A:A,cocina[[#This Row],[Número de Orden]],K:K)</f>
        <v>0.39330543933054396</v>
      </c>
      <c r="M941" s="1">
        <f>cocina[[#This Row],[Ganancia bruta]]-cocina[[#This Row],[Ganancia neta]]</f>
        <v>50</v>
      </c>
    </row>
    <row r="942" spans="1:13" x14ac:dyDescent="0.25">
      <c r="A942">
        <v>367</v>
      </c>
      <c r="B942">
        <v>12</v>
      </c>
      <c r="C942" s="1" t="s">
        <v>165</v>
      </c>
      <c r="D942" s="1" t="s">
        <v>630</v>
      </c>
      <c r="E942">
        <v>15</v>
      </c>
      <c r="F942">
        <v>26</v>
      </c>
      <c r="G942">
        <v>2</v>
      </c>
      <c r="H942">
        <v>34</v>
      </c>
      <c r="I942" s="1" t="s">
        <v>609</v>
      </c>
      <c r="J942">
        <f>cocina[[#This Row],[Precio Unitario]]*cocina[[#This Row],[Cantidad Ordenada]]-cocina[[#This Row],[Costo Unitario]]*cocina[[#This Row],[Cantidad Ordenada]]</f>
        <v>22</v>
      </c>
      <c r="K942">
        <f>cocina[[#This Row],[Precio Unitario]]*cocina[[#This Row],[Cantidad Ordenada]]</f>
        <v>52</v>
      </c>
      <c r="L942" s="5">
        <f>(SUMIF(A:A,cocina[[#This Row],[Número de Orden]],J:J))/SUMIF(A:A,cocina[[#This Row],[Número de Orden]],K:K)</f>
        <v>0.41584158415841582</v>
      </c>
      <c r="M942" s="1">
        <f>cocina[[#This Row],[Ganancia bruta]]-cocina[[#This Row],[Ganancia neta]]</f>
        <v>30</v>
      </c>
    </row>
    <row r="943" spans="1:13" x14ac:dyDescent="0.25">
      <c r="A943">
        <v>367</v>
      </c>
      <c r="B943">
        <v>12</v>
      </c>
      <c r="C943" s="1" t="s">
        <v>48</v>
      </c>
      <c r="D943" s="1" t="s">
        <v>618</v>
      </c>
      <c r="E943">
        <v>17</v>
      </c>
      <c r="F943">
        <v>29</v>
      </c>
      <c r="G943">
        <v>1</v>
      </c>
      <c r="H943">
        <v>26</v>
      </c>
      <c r="I943" s="1" t="s">
        <v>609</v>
      </c>
      <c r="J943">
        <f>cocina[[#This Row],[Precio Unitario]]*cocina[[#This Row],[Cantidad Ordenada]]-cocina[[#This Row],[Costo Unitario]]*cocina[[#This Row],[Cantidad Ordenada]]</f>
        <v>12</v>
      </c>
      <c r="K943">
        <f>cocina[[#This Row],[Precio Unitario]]*cocina[[#This Row],[Cantidad Ordenada]]</f>
        <v>29</v>
      </c>
      <c r="L943" s="5">
        <f>(SUMIF(A:A,cocina[[#This Row],[Número de Orden]],J:J))/SUMIF(A:A,cocina[[#This Row],[Número de Orden]],K:K)</f>
        <v>0.41584158415841582</v>
      </c>
      <c r="M943" s="1">
        <f>cocina[[#This Row],[Ganancia bruta]]-cocina[[#This Row],[Ganancia neta]]</f>
        <v>17</v>
      </c>
    </row>
    <row r="944" spans="1:13" x14ac:dyDescent="0.25">
      <c r="A944">
        <v>367</v>
      </c>
      <c r="B944">
        <v>12</v>
      </c>
      <c r="C944" s="1" t="s">
        <v>156</v>
      </c>
      <c r="D944" s="1" t="s">
        <v>626</v>
      </c>
      <c r="E944">
        <v>12</v>
      </c>
      <c r="F944">
        <v>20</v>
      </c>
      <c r="G944">
        <v>1</v>
      </c>
      <c r="H944">
        <v>13</v>
      </c>
      <c r="I944" s="1" t="s">
        <v>609</v>
      </c>
      <c r="J944">
        <f>cocina[[#This Row],[Precio Unitario]]*cocina[[#This Row],[Cantidad Ordenada]]-cocina[[#This Row],[Costo Unitario]]*cocina[[#This Row],[Cantidad Ordenada]]</f>
        <v>8</v>
      </c>
      <c r="K944">
        <f>cocina[[#This Row],[Precio Unitario]]*cocina[[#This Row],[Cantidad Ordenada]]</f>
        <v>20</v>
      </c>
      <c r="L944" s="5">
        <f>(SUMIF(A:A,cocina[[#This Row],[Número de Orden]],J:J))/SUMIF(A:A,cocina[[#This Row],[Número de Orden]],K:K)</f>
        <v>0.41584158415841582</v>
      </c>
      <c r="M944" s="1">
        <f>cocina[[#This Row],[Ganancia bruta]]-cocina[[#This Row],[Ganancia neta]]</f>
        <v>12</v>
      </c>
    </row>
    <row r="945" spans="1:13" x14ac:dyDescent="0.25">
      <c r="A945">
        <v>368</v>
      </c>
      <c r="B945">
        <v>13</v>
      </c>
      <c r="C945" s="1" t="s">
        <v>271</v>
      </c>
      <c r="D945" s="1" t="s">
        <v>619</v>
      </c>
      <c r="E945">
        <v>20</v>
      </c>
      <c r="F945">
        <v>33</v>
      </c>
      <c r="G945">
        <v>3</v>
      </c>
      <c r="H945">
        <v>45</v>
      </c>
      <c r="I945" s="1" t="s">
        <v>608</v>
      </c>
      <c r="J945">
        <f>cocina[[#This Row],[Precio Unitario]]*cocina[[#This Row],[Cantidad Ordenada]]-cocina[[#This Row],[Costo Unitario]]*cocina[[#This Row],[Cantidad Ordenada]]</f>
        <v>39</v>
      </c>
      <c r="K945">
        <f>cocina[[#This Row],[Precio Unitario]]*cocina[[#This Row],[Cantidad Ordenada]]</f>
        <v>99</v>
      </c>
      <c r="L945" s="5">
        <f>(SUMIF(A:A,cocina[[#This Row],[Número de Orden]],J:J))/SUMIF(A:A,cocina[[#This Row],[Número de Orden]],K:K)</f>
        <v>0.3983739837398374</v>
      </c>
      <c r="M945" s="1">
        <f>cocina[[#This Row],[Ganancia bruta]]-cocina[[#This Row],[Ganancia neta]]</f>
        <v>60</v>
      </c>
    </row>
    <row r="946" spans="1:13" x14ac:dyDescent="0.25">
      <c r="A946">
        <v>368</v>
      </c>
      <c r="B946">
        <v>13</v>
      </c>
      <c r="C946" s="1" t="s">
        <v>168</v>
      </c>
      <c r="D946" s="1" t="s">
        <v>612</v>
      </c>
      <c r="E946">
        <v>14</v>
      </c>
      <c r="F946">
        <v>24</v>
      </c>
      <c r="G946">
        <v>1</v>
      </c>
      <c r="H946">
        <v>40</v>
      </c>
      <c r="I946" s="1" t="s">
        <v>609</v>
      </c>
      <c r="J946">
        <f>cocina[[#This Row],[Precio Unitario]]*cocina[[#This Row],[Cantidad Ordenada]]-cocina[[#This Row],[Costo Unitario]]*cocina[[#This Row],[Cantidad Ordenada]]</f>
        <v>10</v>
      </c>
      <c r="K946">
        <f>cocina[[#This Row],[Precio Unitario]]*cocina[[#This Row],[Cantidad Ordenada]]</f>
        <v>24</v>
      </c>
      <c r="L946" s="5">
        <f>(SUMIF(A:A,cocina[[#This Row],[Número de Orden]],J:J))/SUMIF(A:A,cocina[[#This Row],[Número de Orden]],K:K)</f>
        <v>0.3983739837398374</v>
      </c>
      <c r="M946" s="1">
        <f>cocina[[#This Row],[Ganancia bruta]]-cocina[[#This Row],[Ganancia neta]]</f>
        <v>14</v>
      </c>
    </row>
    <row r="947" spans="1:13" x14ac:dyDescent="0.25">
      <c r="A947">
        <v>369</v>
      </c>
      <c r="B947">
        <v>20</v>
      </c>
      <c r="C947" s="1" t="s">
        <v>126</v>
      </c>
      <c r="D947" s="1" t="s">
        <v>614</v>
      </c>
      <c r="E947">
        <v>19</v>
      </c>
      <c r="F947">
        <v>31</v>
      </c>
      <c r="G947">
        <v>2</v>
      </c>
      <c r="H947">
        <v>7</v>
      </c>
      <c r="I947" s="1" t="s">
        <v>609</v>
      </c>
      <c r="J947">
        <f>cocina[[#This Row],[Precio Unitario]]*cocina[[#This Row],[Cantidad Ordenada]]-cocina[[#This Row],[Costo Unitario]]*cocina[[#This Row],[Cantidad Ordenada]]</f>
        <v>24</v>
      </c>
      <c r="K947">
        <f>cocina[[#This Row],[Precio Unitario]]*cocina[[#This Row],[Cantidad Ordenada]]</f>
        <v>62</v>
      </c>
      <c r="L947" s="5">
        <f>(SUMIF(A:A,cocina[[#This Row],[Número de Orden]],J:J))/SUMIF(A:A,cocina[[#This Row],[Número de Orden]],K:K)</f>
        <v>0.40909090909090912</v>
      </c>
      <c r="M947" s="1">
        <f>cocina[[#This Row],[Ganancia bruta]]-cocina[[#This Row],[Ganancia neta]]</f>
        <v>38</v>
      </c>
    </row>
    <row r="948" spans="1:13" x14ac:dyDescent="0.25">
      <c r="A948">
        <v>369</v>
      </c>
      <c r="B948">
        <v>20</v>
      </c>
      <c r="C948" s="1" t="s">
        <v>210</v>
      </c>
      <c r="D948" s="1" t="s">
        <v>627</v>
      </c>
      <c r="E948">
        <v>14</v>
      </c>
      <c r="F948">
        <v>23</v>
      </c>
      <c r="G948">
        <v>2</v>
      </c>
      <c r="H948">
        <v>7</v>
      </c>
      <c r="I948" s="1" t="s">
        <v>609</v>
      </c>
      <c r="J948">
        <f>cocina[[#This Row],[Precio Unitario]]*cocina[[#This Row],[Cantidad Ordenada]]-cocina[[#This Row],[Costo Unitario]]*cocina[[#This Row],[Cantidad Ordenada]]</f>
        <v>18</v>
      </c>
      <c r="K948">
        <f>cocina[[#This Row],[Precio Unitario]]*cocina[[#This Row],[Cantidad Ordenada]]</f>
        <v>46</v>
      </c>
      <c r="L948" s="5">
        <f>(SUMIF(A:A,cocina[[#This Row],[Número de Orden]],J:J))/SUMIF(A:A,cocina[[#This Row],[Número de Orden]],K:K)</f>
        <v>0.40909090909090912</v>
      </c>
      <c r="M948" s="1">
        <f>cocina[[#This Row],[Ganancia bruta]]-cocina[[#This Row],[Ganancia neta]]</f>
        <v>28</v>
      </c>
    </row>
    <row r="949" spans="1:13" x14ac:dyDescent="0.25">
      <c r="A949">
        <v>369</v>
      </c>
      <c r="B949">
        <v>20</v>
      </c>
      <c r="C949" s="1" t="s">
        <v>52</v>
      </c>
      <c r="D949" s="1" t="s">
        <v>620</v>
      </c>
      <c r="E949">
        <v>16</v>
      </c>
      <c r="F949">
        <v>28</v>
      </c>
      <c r="G949">
        <v>2</v>
      </c>
      <c r="H949">
        <v>8</v>
      </c>
      <c r="I949" s="1" t="s">
        <v>609</v>
      </c>
      <c r="J949">
        <f>cocina[[#This Row],[Precio Unitario]]*cocina[[#This Row],[Cantidad Ordenada]]-cocina[[#This Row],[Costo Unitario]]*cocina[[#This Row],[Cantidad Ordenada]]</f>
        <v>24</v>
      </c>
      <c r="K949">
        <f>cocina[[#This Row],[Precio Unitario]]*cocina[[#This Row],[Cantidad Ordenada]]</f>
        <v>56</v>
      </c>
      <c r="L949" s="5">
        <f>(SUMIF(A:A,cocina[[#This Row],[Número de Orden]],J:J))/SUMIF(A:A,cocina[[#This Row],[Número de Orden]],K:K)</f>
        <v>0.40909090909090912</v>
      </c>
      <c r="M949" s="1">
        <f>cocina[[#This Row],[Ganancia bruta]]-cocina[[#This Row],[Ganancia neta]]</f>
        <v>32</v>
      </c>
    </row>
    <row r="950" spans="1:13" x14ac:dyDescent="0.25">
      <c r="A950">
        <v>369</v>
      </c>
      <c r="B950">
        <v>20</v>
      </c>
      <c r="C950" s="1" t="s">
        <v>165</v>
      </c>
      <c r="D950" s="1" t="s">
        <v>630</v>
      </c>
      <c r="E950">
        <v>15</v>
      </c>
      <c r="F950">
        <v>26</v>
      </c>
      <c r="G950">
        <v>3</v>
      </c>
      <c r="H950">
        <v>20</v>
      </c>
      <c r="I950" s="1" t="s">
        <v>609</v>
      </c>
      <c r="J950">
        <f>cocina[[#This Row],[Precio Unitario]]*cocina[[#This Row],[Cantidad Ordenada]]-cocina[[#This Row],[Costo Unitario]]*cocina[[#This Row],[Cantidad Ordenada]]</f>
        <v>33</v>
      </c>
      <c r="K950">
        <f>cocina[[#This Row],[Precio Unitario]]*cocina[[#This Row],[Cantidad Ordenada]]</f>
        <v>78</v>
      </c>
      <c r="L950" s="5">
        <f>(SUMIF(A:A,cocina[[#This Row],[Número de Orden]],J:J))/SUMIF(A:A,cocina[[#This Row],[Número de Orden]],K:K)</f>
        <v>0.40909090909090912</v>
      </c>
      <c r="M950" s="1">
        <f>cocina[[#This Row],[Ganancia bruta]]-cocina[[#This Row],[Ganancia neta]]</f>
        <v>45</v>
      </c>
    </row>
    <row r="951" spans="1:13" x14ac:dyDescent="0.25">
      <c r="A951">
        <v>370</v>
      </c>
      <c r="B951">
        <v>13</v>
      </c>
      <c r="C951" s="1" t="s">
        <v>83</v>
      </c>
      <c r="D951" s="1" t="s">
        <v>617</v>
      </c>
      <c r="E951">
        <v>22</v>
      </c>
      <c r="F951">
        <v>36</v>
      </c>
      <c r="G951">
        <v>2</v>
      </c>
      <c r="H951">
        <v>33</v>
      </c>
      <c r="I951" s="1" t="s">
        <v>609</v>
      </c>
      <c r="J951">
        <f>cocina[[#This Row],[Precio Unitario]]*cocina[[#This Row],[Cantidad Ordenada]]-cocina[[#This Row],[Costo Unitario]]*cocina[[#This Row],[Cantidad Ordenada]]</f>
        <v>28</v>
      </c>
      <c r="K951">
        <f>cocina[[#This Row],[Precio Unitario]]*cocina[[#This Row],[Cantidad Ordenada]]</f>
        <v>72</v>
      </c>
      <c r="L951" s="5">
        <f>(SUMIF(A:A,cocina[[#This Row],[Número de Orden]],J:J))/SUMIF(A:A,cocina[[#This Row],[Número de Orden]],K:K)</f>
        <v>0.3888888888888889</v>
      </c>
      <c r="M951" s="1">
        <f>cocina[[#This Row],[Ganancia bruta]]-cocina[[#This Row],[Ganancia neta]]</f>
        <v>44</v>
      </c>
    </row>
    <row r="952" spans="1:13" x14ac:dyDescent="0.25">
      <c r="A952">
        <v>371</v>
      </c>
      <c r="B952">
        <v>4</v>
      </c>
      <c r="C952" s="1" t="s">
        <v>126</v>
      </c>
      <c r="D952" s="1" t="s">
        <v>614</v>
      </c>
      <c r="E952">
        <v>19</v>
      </c>
      <c r="F952">
        <v>31</v>
      </c>
      <c r="G952">
        <v>2</v>
      </c>
      <c r="H952">
        <v>11</v>
      </c>
      <c r="I952" s="1" t="s">
        <v>609</v>
      </c>
      <c r="J952">
        <f>cocina[[#This Row],[Precio Unitario]]*cocina[[#This Row],[Cantidad Ordenada]]-cocina[[#This Row],[Costo Unitario]]*cocina[[#This Row],[Cantidad Ordenada]]</f>
        <v>24</v>
      </c>
      <c r="K952">
        <f>cocina[[#This Row],[Precio Unitario]]*cocina[[#This Row],[Cantidad Ordenada]]</f>
        <v>62</v>
      </c>
      <c r="L952" s="5">
        <f>(SUMIF(A:A,cocina[[#This Row],[Número de Orden]],J:J))/SUMIF(A:A,cocina[[#This Row],[Número de Orden]],K:K)</f>
        <v>0.4</v>
      </c>
      <c r="M952" s="1">
        <f>cocina[[#This Row],[Ganancia bruta]]-cocina[[#This Row],[Ganancia neta]]</f>
        <v>38</v>
      </c>
    </row>
    <row r="953" spans="1:13" x14ac:dyDescent="0.25">
      <c r="A953">
        <v>371</v>
      </c>
      <c r="B953">
        <v>4</v>
      </c>
      <c r="C953" s="1" t="s">
        <v>83</v>
      </c>
      <c r="D953" s="1" t="s">
        <v>617</v>
      </c>
      <c r="E953">
        <v>22</v>
      </c>
      <c r="F953">
        <v>36</v>
      </c>
      <c r="G953">
        <v>1</v>
      </c>
      <c r="H953">
        <v>13</v>
      </c>
      <c r="I953" s="1" t="s">
        <v>608</v>
      </c>
      <c r="J953">
        <f>cocina[[#This Row],[Precio Unitario]]*cocina[[#This Row],[Cantidad Ordenada]]-cocina[[#This Row],[Costo Unitario]]*cocina[[#This Row],[Cantidad Ordenada]]</f>
        <v>14</v>
      </c>
      <c r="K953">
        <f>cocina[[#This Row],[Precio Unitario]]*cocina[[#This Row],[Cantidad Ordenada]]</f>
        <v>36</v>
      </c>
      <c r="L953" s="5">
        <f>(SUMIF(A:A,cocina[[#This Row],[Número de Orden]],J:J))/SUMIF(A:A,cocina[[#This Row],[Número de Orden]],K:K)</f>
        <v>0.4</v>
      </c>
      <c r="M953" s="1">
        <f>cocina[[#This Row],[Ganancia bruta]]-cocina[[#This Row],[Ganancia neta]]</f>
        <v>22</v>
      </c>
    </row>
    <row r="954" spans="1:13" x14ac:dyDescent="0.25">
      <c r="A954">
        <v>371</v>
      </c>
      <c r="B954">
        <v>4</v>
      </c>
      <c r="C954" s="1" t="s">
        <v>52</v>
      </c>
      <c r="D954" s="1" t="s">
        <v>620</v>
      </c>
      <c r="E954">
        <v>16</v>
      </c>
      <c r="F954">
        <v>28</v>
      </c>
      <c r="G954">
        <v>2</v>
      </c>
      <c r="H954">
        <v>11</v>
      </c>
      <c r="I954" s="1" t="s">
        <v>608</v>
      </c>
      <c r="J954">
        <f>cocina[[#This Row],[Precio Unitario]]*cocina[[#This Row],[Cantidad Ordenada]]-cocina[[#This Row],[Costo Unitario]]*cocina[[#This Row],[Cantidad Ordenada]]</f>
        <v>24</v>
      </c>
      <c r="K954">
        <f>cocina[[#This Row],[Precio Unitario]]*cocina[[#This Row],[Cantidad Ordenada]]</f>
        <v>56</v>
      </c>
      <c r="L954" s="5">
        <f>(SUMIF(A:A,cocina[[#This Row],[Número de Orden]],J:J))/SUMIF(A:A,cocina[[#This Row],[Número de Orden]],K:K)</f>
        <v>0.4</v>
      </c>
      <c r="M954" s="1">
        <f>cocina[[#This Row],[Ganancia bruta]]-cocina[[#This Row],[Ganancia neta]]</f>
        <v>32</v>
      </c>
    </row>
    <row r="955" spans="1:13" x14ac:dyDescent="0.25">
      <c r="A955">
        <v>371</v>
      </c>
      <c r="B955">
        <v>4</v>
      </c>
      <c r="C955" s="1" t="s">
        <v>210</v>
      </c>
      <c r="D955" s="1" t="s">
        <v>627</v>
      </c>
      <c r="E955">
        <v>14</v>
      </c>
      <c r="F955">
        <v>23</v>
      </c>
      <c r="G955">
        <v>2</v>
      </c>
      <c r="H955">
        <v>14</v>
      </c>
      <c r="I955" s="1" t="s">
        <v>609</v>
      </c>
      <c r="J955">
        <f>cocina[[#This Row],[Precio Unitario]]*cocina[[#This Row],[Cantidad Ordenada]]-cocina[[#This Row],[Costo Unitario]]*cocina[[#This Row],[Cantidad Ordenada]]</f>
        <v>18</v>
      </c>
      <c r="K955">
        <f>cocina[[#This Row],[Precio Unitario]]*cocina[[#This Row],[Cantidad Ordenada]]</f>
        <v>46</v>
      </c>
      <c r="L955" s="5">
        <f>(SUMIF(A:A,cocina[[#This Row],[Número de Orden]],J:J))/SUMIF(A:A,cocina[[#This Row],[Número de Orden]],K:K)</f>
        <v>0.4</v>
      </c>
      <c r="M955" s="1">
        <f>cocina[[#This Row],[Ganancia bruta]]-cocina[[#This Row],[Ganancia neta]]</f>
        <v>28</v>
      </c>
    </row>
    <row r="956" spans="1:13" x14ac:dyDescent="0.25">
      <c r="A956">
        <v>372</v>
      </c>
      <c r="B956">
        <v>14</v>
      </c>
      <c r="C956" s="1" t="s">
        <v>89</v>
      </c>
      <c r="D956" s="1" t="s">
        <v>629</v>
      </c>
      <c r="E956">
        <v>10</v>
      </c>
      <c r="F956">
        <v>18</v>
      </c>
      <c r="G956">
        <v>2</v>
      </c>
      <c r="H956">
        <v>22</v>
      </c>
      <c r="I956" s="1" t="s">
        <v>608</v>
      </c>
      <c r="J956">
        <f>cocina[[#This Row],[Precio Unitario]]*cocina[[#This Row],[Cantidad Ordenada]]-cocina[[#This Row],[Costo Unitario]]*cocina[[#This Row],[Cantidad Ordenada]]</f>
        <v>16</v>
      </c>
      <c r="K956">
        <f>cocina[[#This Row],[Precio Unitario]]*cocina[[#This Row],[Cantidad Ordenada]]</f>
        <v>36</v>
      </c>
      <c r="L956" s="5">
        <f>(SUMIF(A:A,cocina[[#This Row],[Número de Orden]],J:J))/SUMIF(A:A,cocina[[#This Row],[Número de Orden]],K:K)</f>
        <v>0.44444444444444442</v>
      </c>
      <c r="M956" s="1">
        <f>cocina[[#This Row],[Ganancia bruta]]-cocina[[#This Row],[Ganancia neta]]</f>
        <v>20</v>
      </c>
    </row>
    <row r="957" spans="1:13" x14ac:dyDescent="0.25">
      <c r="A957">
        <v>373</v>
      </c>
      <c r="B957">
        <v>19</v>
      </c>
      <c r="C957" s="1" t="s">
        <v>80</v>
      </c>
      <c r="D957" s="1" t="s">
        <v>628</v>
      </c>
      <c r="E957">
        <v>13</v>
      </c>
      <c r="F957">
        <v>21</v>
      </c>
      <c r="G957">
        <v>1</v>
      </c>
      <c r="H957">
        <v>41</v>
      </c>
      <c r="I957" s="1" t="s">
        <v>609</v>
      </c>
      <c r="J957">
        <f>cocina[[#This Row],[Precio Unitario]]*cocina[[#This Row],[Cantidad Ordenada]]-cocina[[#This Row],[Costo Unitario]]*cocina[[#This Row],[Cantidad Ordenada]]</f>
        <v>8</v>
      </c>
      <c r="K957">
        <f>cocina[[#This Row],[Precio Unitario]]*cocina[[#This Row],[Cantidad Ordenada]]</f>
        <v>21</v>
      </c>
      <c r="L957" s="5">
        <f>(SUMIF(A:A,cocina[[#This Row],[Número de Orden]],J:J))/SUMIF(A:A,cocina[[#This Row],[Número de Orden]],K:K)</f>
        <v>0.4</v>
      </c>
      <c r="M957" s="1">
        <f>cocina[[#This Row],[Ganancia bruta]]-cocina[[#This Row],[Ganancia neta]]</f>
        <v>13</v>
      </c>
    </row>
    <row r="958" spans="1:13" x14ac:dyDescent="0.25">
      <c r="A958">
        <v>373</v>
      </c>
      <c r="B958">
        <v>19</v>
      </c>
      <c r="C958" s="1" t="s">
        <v>36</v>
      </c>
      <c r="D958" s="1" t="s">
        <v>622</v>
      </c>
      <c r="E958">
        <v>21</v>
      </c>
      <c r="F958">
        <v>35</v>
      </c>
      <c r="G958">
        <v>1</v>
      </c>
      <c r="H958">
        <v>49</v>
      </c>
      <c r="I958" s="1" t="s">
        <v>608</v>
      </c>
      <c r="J958">
        <f>cocina[[#This Row],[Precio Unitario]]*cocina[[#This Row],[Cantidad Ordenada]]-cocina[[#This Row],[Costo Unitario]]*cocina[[#This Row],[Cantidad Ordenada]]</f>
        <v>14</v>
      </c>
      <c r="K958">
        <f>cocina[[#This Row],[Precio Unitario]]*cocina[[#This Row],[Cantidad Ordenada]]</f>
        <v>35</v>
      </c>
      <c r="L958" s="5">
        <f>(SUMIF(A:A,cocina[[#This Row],[Número de Orden]],J:J))/SUMIF(A:A,cocina[[#This Row],[Número de Orden]],K:K)</f>
        <v>0.4</v>
      </c>
      <c r="M958" s="1">
        <f>cocina[[#This Row],[Ganancia bruta]]-cocina[[#This Row],[Ganancia neta]]</f>
        <v>21</v>
      </c>
    </row>
    <row r="959" spans="1:13" x14ac:dyDescent="0.25">
      <c r="A959">
        <v>373</v>
      </c>
      <c r="B959">
        <v>19</v>
      </c>
      <c r="C959" s="1" t="s">
        <v>213</v>
      </c>
      <c r="D959" s="1" t="s">
        <v>624</v>
      </c>
      <c r="E959">
        <v>13</v>
      </c>
      <c r="F959">
        <v>22</v>
      </c>
      <c r="G959">
        <v>2</v>
      </c>
      <c r="H959">
        <v>17</v>
      </c>
      <c r="I959" s="1" t="s">
        <v>609</v>
      </c>
      <c r="J959">
        <f>cocina[[#This Row],[Precio Unitario]]*cocina[[#This Row],[Cantidad Ordenada]]-cocina[[#This Row],[Costo Unitario]]*cocina[[#This Row],[Cantidad Ordenada]]</f>
        <v>18</v>
      </c>
      <c r="K959">
        <f>cocina[[#This Row],[Precio Unitario]]*cocina[[#This Row],[Cantidad Ordenada]]</f>
        <v>44</v>
      </c>
      <c r="L959" s="5">
        <f>(SUMIF(A:A,cocina[[#This Row],[Número de Orden]],J:J))/SUMIF(A:A,cocina[[#This Row],[Número de Orden]],K:K)</f>
        <v>0.4</v>
      </c>
      <c r="M959" s="1">
        <f>cocina[[#This Row],[Ganancia bruta]]-cocina[[#This Row],[Ganancia neta]]</f>
        <v>26</v>
      </c>
    </row>
    <row r="960" spans="1:13" x14ac:dyDescent="0.25">
      <c r="A960">
        <v>373</v>
      </c>
      <c r="B960">
        <v>19</v>
      </c>
      <c r="C960" s="1" t="s">
        <v>156</v>
      </c>
      <c r="D960" s="1" t="s">
        <v>626</v>
      </c>
      <c r="E960">
        <v>12</v>
      </c>
      <c r="F960">
        <v>20</v>
      </c>
      <c r="G960">
        <v>3</v>
      </c>
      <c r="H960">
        <v>9</v>
      </c>
      <c r="I960" s="1" t="s">
        <v>609</v>
      </c>
      <c r="J960">
        <f>cocina[[#This Row],[Precio Unitario]]*cocina[[#This Row],[Cantidad Ordenada]]-cocina[[#This Row],[Costo Unitario]]*cocina[[#This Row],[Cantidad Ordenada]]</f>
        <v>24</v>
      </c>
      <c r="K960">
        <f>cocina[[#This Row],[Precio Unitario]]*cocina[[#This Row],[Cantidad Ordenada]]</f>
        <v>60</v>
      </c>
      <c r="L960" s="5">
        <f>(SUMIF(A:A,cocina[[#This Row],[Número de Orden]],J:J))/SUMIF(A:A,cocina[[#This Row],[Número de Orden]],K:K)</f>
        <v>0.4</v>
      </c>
      <c r="M960" s="1">
        <f>cocina[[#This Row],[Ganancia bruta]]-cocina[[#This Row],[Ganancia neta]]</f>
        <v>36</v>
      </c>
    </row>
    <row r="961" spans="1:13" x14ac:dyDescent="0.25">
      <c r="A961">
        <v>374</v>
      </c>
      <c r="B961">
        <v>18</v>
      </c>
      <c r="C961" s="1" t="s">
        <v>36</v>
      </c>
      <c r="D961" s="1" t="s">
        <v>622</v>
      </c>
      <c r="E961">
        <v>21</v>
      </c>
      <c r="F961">
        <v>35</v>
      </c>
      <c r="G961">
        <v>1</v>
      </c>
      <c r="H961">
        <v>9</v>
      </c>
      <c r="I961" s="1" t="s">
        <v>609</v>
      </c>
      <c r="J961">
        <f>cocina[[#This Row],[Precio Unitario]]*cocina[[#This Row],[Cantidad Ordenada]]-cocina[[#This Row],[Costo Unitario]]*cocina[[#This Row],[Cantidad Ordenada]]</f>
        <v>14</v>
      </c>
      <c r="K961">
        <f>cocina[[#This Row],[Precio Unitario]]*cocina[[#This Row],[Cantidad Ordenada]]</f>
        <v>35</v>
      </c>
      <c r="L961" s="5">
        <f>(SUMIF(A:A,cocina[[#This Row],[Número de Orden]],J:J))/SUMIF(A:A,cocina[[#This Row],[Número de Orden]],K:K)</f>
        <v>0.4</v>
      </c>
      <c r="M961" s="1">
        <f>cocina[[#This Row],[Ganancia bruta]]-cocina[[#This Row],[Ganancia neta]]</f>
        <v>21</v>
      </c>
    </row>
    <row r="962" spans="1:13" x14ac:dyDescent="0.25">
      <c r="A962">
        <v>375</v>
      </c>
      <c r="B962">
        <v>18</v>
      </c>
      <c r="C962" s="1" t="s">
        <v>126</v>
      </c>
      <c r="D962" s="1" t="s">
        <v>614</v>
      </c>
      <c r="E962">
        <v>19</v>
      </c>
      <c r="F962">
        <v>31</v>
      </c>
      <c r="G962">
        <v>3</v>
      </c>
      <c r="H962">
        <v>27</v>
      </c>
      <c r="I962" s="1" t="s">
        <v>608</v>
      </c>
      <c r="J962">
        <f>cocina[[#This Row],[Precio Unitario]]*cocina[[#This Row],[Cantidad Ordenada]]-cocina[[#This Row],[Costo Unitario]]*cocina[[#This Row],[Cantidad Ordenada]]</f>
        <v>36</v>
      </c>
      <c r="K962">
        <f>cocina[[#This Row],[Precio Unitario]]*cocina[[#This Row],[Cantidad Ordenada]]</f>
        <v>93</v>
      </c>
      <c r="L962" s="5">
        <f>(SUMIF(A:A,cocina[[#This Row],[Número de Orden]],J:J))/SUMIF(A:A,cocina[[#This Row],[Número de Orden]],K:K)</f>
        <v>0.38709677419354838</v>
      </c>
      <c r="M962" s="1">
        <f>cocina[[#This Row],[Ganancia bruta]]-cocina[[#This Row],[Ganancia neta]]</f>
        <v>57</v>
      </c>
    </row>
    <row r="963" spans="1:13" x14ac:dyDescent="0.25">
      <c r="A963">
        <v>376</v>
      </c>
      <c r="B963">
        <v>16</v>
      </c>
      <c r="C963" s="1" t="s">
        <v>210</v>
      </c>
      <c r="D963" s="1" t="s">
        <v>627</v>
      </c>
      <c r="E963">
        <v>14</v>
      </c>
      <c r="F963">
        <v>23</v>
      </c>
      <c r="G963">
        <v>2</v>
      </c>
      <c r="H963">
        <v>5</v>
      </c>
      <c r="I963" s="1" t="s">
        <v>609</v>
      </c>
      <c r="J963">
        <f>cocina[[#This Row],[Precio Unitario]]*cocina[[#This Row],[Cantidad Ordenada]]-cocina[[#This Row],[Costo Unitario]]*cocina[[#This Row],[Cantidad Ordenada]]</f>
        <v>18</v>
      </c>
      <c r="K963">
        <f>cocina[[#This Row],[Precio Unitario]]*cocina[[#This Row],[Cantidad Ordenada]]</f>
        <v>46</v>
      </c>
      <c r="L963" s="5">
        <f>(SUMIF(A:A,cocina[[#This Row],[Número de Orden]],J:J))/SUMIF(A:A,cocina[[#This Row],[Número de Orden]],K:K)</f>
        <v>0.39130434782608697</v>
      </c>
      <c r="M963" s="1">
        <f>cocina[[#This Row],[Ganancia bruta]]-cocina[[#This Row],[Ganancia neta]]</f>
        <v>28</v>
      </c>
    </row>
    <row r="964" spans="1:13" x14ac:dyDescent="0.25">
      <c r="A964">
        <v>377</v>
      </c>
      <c r="B964">
        <v>5</v>
      </c>
      <c r="C964" s="1" t="s">
        <v>65</v>
      </c>
      <c r="D964" s="1" t="s">
        <v>625</v>
      </c>
      <c r="E964">
        <v>20</v>
      </c>
      <c r="F964">
        <v>34</v>
      </c>
      <c r="G964">
        <v>2</v>
      </c>
      <c r="H964">
        <v>13</v>
      </c>
      <c r="I964" s="1" t="s">
        <v>608</v>
      </c>
      <c r="J964">
        <f>cocina[[#This Row],[Precio Unitario]]*cocina[[#This Row],[Cantidad Ordenada]]-cocina[[#This Row],[Costo Unitario]]*cocina[[#This Row],[Cantidad Ordenada]]</f>
        <v>28</v>
      </c>
      <c r="K964">
        <f>cocina[[#This Row],[Precio Unitario]]*cocina[[#This Row],[Cantidad Ordenada]]</f>
        <v>68</v>
      </c>
      <c r="L964" s="5">
        <f>(SUMIF(A:A,cocina[[#This Row],[Número de Orden]],J:J))/SUMIF(A:A,cocina[[#This Row],[Número de Orden]],K:K)</f>
        <v>0.41</v>
      </c>
      <c r="M964" s="1">
        <f>cocina[[#This Row],[Ganancia bruta]]-cocina[[#This Row],[Ganancia neta]]</f>
        <v>40</v>
      </c>
    </row>
    <row r="965" spans="1:13" x14ac:dyDescent="0.25">
      <c r="A965">
        <v>377</v>
      </c>
      <c r="B965">
        <v>5</v>
      </c>
      <c r="C965" s="1" t="s">
        <v>257</v>
      </c>
      <c r="D965" s="1" t="s">
        <v>623</v>
      </c>
      <c r="E965">
        <v>19</v>
      </c>
      <c r="F965">
        <v>32</v>
      </c>
      <c r="G965">
        <v>1</v>
      </c>
      <c r="H965">
        <v>33</v>
      </c>
      <c r="I965" s="1" t="s">
        <v>608</v>
      </c>
      <c r="J965">
        <f>cocina[[#This Row],[Precio Unitario]]*cocina[[#This Row],[Cantidad Ordenada]]-cocina[[#This Row],[Costo Unitario]]*cocina[[#This Row],[Cantidad Ordenada]]</f>
        <v>13</v>
      </c>
      <c r="K965">
        <f>cocina[[#This Row],[Precio Unitario]]*cocina[[#This Row],[Cantidad Ordenada]]</f>
        <v>32</v>
      </c>
      <c r="L965" s="5">
        <f>(SUMIF(A:A,cocina[[#This Row],[Número de Orden]],J:J))/SUMIF(A:A,cocina[[#This Row],[Número de Orden]],K:K)</f>
        <v>0.41</v>
      </c>
      <c r="M965" s="1">
        <f>cocina[[#This Row],[Ganancia bruta]]-cocina[[#This Row],[Ganancia neta]]</f>
        <v>19</v>
      </c>
    </row>
    <row r="966" spans="1:13" x14ac:dyDescent="0.25">
      <c r="A966">
        <v>378</v>
      </c>
      <c r="B966">
        <v>3</v>
      </c>
      <c r="C966" s="1" t="s">
        <v>78</v>
      </c>
      <c r="D966" s="1" t="s">
        <v>613</v>
      </c>
      <c r="E966">
        <v>18</v>
      </c>
      <c r="F966">
        <v>30</v>
      </c>
      <c r="G966">
        <v>1</v>
      </c>
      <c r="H966">
        <v>14</v>
      </c>
      <c r="I966" s="1" t="s">
        <v>609</v>
      </c>
      <c r="J966">
        <f>cocina[[#This Row],[Precio Unitario]]*cocina[[#This Row],[Cantidad Ordenada]]-cocina[[#This Row],[Costo Unitario]]*cocina[[#This Row],[Cantidad Ordenada]]</f>
        <v>12</v>
      </c>
      <c r="K966">
        <f>cocina[[#This Row],[Precio Unitario]]*cocina[[#This Row],[Cantidad Ordenada]]</f>
        <v>30</v>
      </c>
      <c r="L966" s="5">
        <f>(SUMIF(A:A,cocina[[#This Row],[Número de Orden]],J:J))/SUMIF(A:A,cocina[[#This Row],[Número de Orden]],K:K)</f>
        <v>0.40816326530612246</v>
      </c>
      <c r="M966" s="1">
        <f>cocina[[#This Row],[Ganancia bruta]]-cocina[[#This Row],[Ganancia neta]]</f>
        <v>18</v>
      </c>
    </row>
    <row r="967" spans="1:13" x14ac:dyDescent="0.25">
      <c r="A967">
        <v>378</v>
      </c>
      <c r="B967">
        <v>3</v>
      </c>
      <c r="C967" s="1" t="s">
        <v>122</v>
      </c>
      <c r="D967" s="1" t="s">
        <v>621</v>
      </c>
      <c r="E967">
        <v>11</v>
      </c>
      <c r="F967">
        <v>19</v>
      </c>
      <c r="G967">
        <v>1</v>
      </c>
      <c r="H967">
        <v>7</v>
      </c>
      <c r="I967" s="1" t="s">
        <v>609</v>
      </c>
      <c r="J967">
        <f>cocina[[#This Row],[Precio Unitario]]*cocina[[#This Row],[Cantidad Ordenada]]-cocina[[#This Row],[Costo Unitario]]*cocina[[#This Row],[Cantidad Ordenada]]</f>
        <v>8</v>
      </c>
      <c r="K967">
        <f>cocina[[#This Row],[Precio Unitario]]*cocina[[#This Row],[Cantidad Ordenada]]</f>
        <v>19</v>
      </c>
      <c r="L967" s="5">
        <f>(SUMIF(A:A,cocina[[#This Row],[Número de Orden]],J:J))/SUMIF(A:A,cocina[[#This Row],[Número de Orden]],K:K)</f>
        <v>0.40816326530612246</v>
      </c>
      <c r="M967" s="1">
        <f>cocina[[#This Row],[Ganancia bruta]]-cocina[[#This Row],[Ganancia neta]]</f>
        <v>11</v>
      </c>
    </row>
    <row r="968" spans="1:13" x14ac:dyDescent="0.25">
      <c r="A968">
        <v>379</v>
      </c>
      <c r="B968">
        <v>4</v>
      </c>
      <c r="C968" s="1" t="s">
        <v>36</v>
      </c>
      <c r="D968" s="1" t="s">
        <v>622</v>
      </c>
      <c r="E968">
        <v>21</v>
      </c>
      <c r="F968">
        <v>35</v>
      </c>
      <c r="G968">
        <v>2</v>
      </c>
      <c r="H968">
        <v>6</v>
      </c>
      <c r="I968" s="1" t="s">
        <v>608</v>
      </c>
      <c r="J968">
        <f>cocina[[#This Row],[Precio Unitario]]*cocina[[#This Row],[Cantidad Ordenada]]-cocina[[#This Row],[Costo Unitario]]*cocina[[#This Row],[Cantidad Ordenada]]</f>
        <v>28</v>
      </c>
      <c r="K968">
        <f>cocina[[#This Row],[Precio Unitario]]*cocina[[#This Row],[Cantidad Ordenada]]</f>
        <v>70</v>
      </c>
      <c r="L968" s="5">
        <f>(SUMIF(A:A,cocina[[#This Row],[Número de Orden]],J:J))/SUMIF(A:A,cocina[[#This Row],[Número de Orden]],K:K)</f>
        <v>0.4</v>
      </c>
      <c r="M968" s="1">
        <f>cocina[[#This Row],[Ganancia bruta]]-cocina[[#This Row],[Ganancia neta]]</f>
        <v>42</v>
      </c>
    </row>
    <row r="969" spans="1:13" x14ac:dyDescent="0.25">
      <c r="A969">
        <v>380</v>
      </c>
      <c r="B969">
        <v>5</v>
      </c>
      <c r="C969" s="1" t="s">
        <v>271</v>
      </c>
      <c r="D969" s="1" t="s">
        <v>619</v>
      </c>
      <c r="E969">
        <v>20</v>
      </c>
      <c r="F969">
        <v>33</v>
      </c>
      <c r="G969">
        <v>3</v>
      </c>
      <c r="H969">
        <v>58</v>
      </c>
      <c r="I969" s="1" t="s">
        <v>608</v>
      </c>
      <c r="J969">
        <f>cocina[[#This Row],[Precio Unitario]]*cocina[[#This Row],[Cantidad Ordenada]]-cocina[[#This Row],[Costo Unitario]]*cocina[[#This Row],[Cantidad Ordenada]]</f>
        <v>39</v>
      </c>
      <c r="K969">
        <f>cocina[[#This Row],[Precio Unitario]]*cocina[[#This Row],[Cantidad Ordenada]]</f>
        <v>99</v>
      </c>
      <c r="L969" s="5">
        <f>(SUMIF(A:A,cocina[[#This Row],[Número de Orden]],J:J))/SUMIF(A:A,cocina[[#This Row],[Número de Orden]],K:K)</f>
        <v>0.40145985401459855</v>
      </c>
      <c r="M969" s="1">
        <f>cocina[[#This Row],[Ganancia bruta]]-cocina[[#This Row],[Ganancia neta]]</f>
        <v>60</v>
      </c>
    </row>
    <row r="970" spans="1:13" x14ac:dyDescent="0.25">
      <c r="A970">
        <v>380</v>
      </c>
      <c r="B970">
        <v>5</v>
      </c>
      <c r="C970" s="1" t="s">
        <v>122</v>
      </c>
      <c r="D970" s="1" t="s">
        <v>621</v>
      </c>
      <c r="E970">
        <v>11</v>
      </c>
      <c r="F970">
        <v>19</v>
      </c>
      <c r="G970">
        <v>2</v>
      </c>
      <c r="H970">
        <v>35</v>
      </c>
      <c r="I970" s="1" t="s">
        <v>608</v>
      </c>
      <c r="J970">
        <f>cocina[[#This Row],[Precio Unitario]]*cocina[[#This Row],[Cantidad Ordenada]]-cocina[[#This Row],[Costo Unitario]]*cocina[[#This Row],[Cantidad Ordenada]]</f>
        <v>16</v>
      </c>
      <c r="K970">
        <f>cocina[[#This Row],[Precio Unitario]]*cocina[[#This Row],[Cantidad Ordenada]]</f>
        <v>38</v>
      </c>
      <c r="L970" s="5">
        <f>(SUMIF(A:A,cocina[[#This Row],[Número de Orden]],J:J))/SUMIF(A:A,cocina[[#This Row],[Número de Orden]],K:K)</f>
        <v>0.40145985401459855</v>
      </c>
      <c r="M970" s="1">
        <f>cocina[[#This Row],[Ganancia bruta]]-cocina[[#This Row],[Ganancia neta]]</f>
        <v>22</v>
      </c>
    </row>
    <row r="971" spans="1:13" x14ac:dyDescent="0.25">
      <c r="A971">
        <v>381</v>
      </c>
      <c r="B971">
        <v>4</v>
      </c>
      <c r="C971" s="1" t="s">
        <v>165</v>
      </c>
      <c r="D971" s="1" t="s">
        <v>630</v>
      </c>
      <c r="E971">
        <v>15</v>
      </c>
      <c r="F971">
        <v>26</v>
      </c>
      <c r="G971">
        <v>3</v>
      </c>
      <c r="H971">
        <v>35</v>
      </c>
      <c r="I971" s="1" t="s">
        <v>608</v>
      </c>
      <c r="J971">
        <f>cocina[[#This Row],[Precio Unitario]]*cocina[[#This Row],[Cantidad Ordenada]]-cocina[[#This Row],[Costo Unitario]]*cocina[[#This Row],[Cantidad Ordenada]]</f>
        <v>33</v>
      </c>
      <c r="K971">
        <f>cocina[[#This Row],[Precio Unitario]]*cocina[[#This Row],[Cantidad Ordenada]]</f>
        <v>78</v>
      </c>
      <c r="L971" s="5">
        <f>(SUMIF(A:A,cocina[[#This Row],[Número de Orden]],J:J))/SUMIF(A:A,cocina[[#This Row],[Número de Orden]],K:K)</f>
        <v>0.40972222222222221</v>
      </c>
      <c r="M971" s="1">
        <f>cocina[[#This Row],[Ganancia bruta]]-cocina[[#This Row],[Ganancia neta]]</f>
        <v>45</v>
      </c>
    </row>
    <row r="972" spans="1:13" x14ac:dyDescent="0.25">
      <c r="A972">
        <v>381</v>
      </c>
      <c r="B972">
        <v>4</v>
      </c>
      <c r="C972" s="1" t="s">
        <v>271</v>
      </c>
      <c r="D972" s="1" t="s">
        <v>619</v>
      </c>
      <c r="E972">
        <v>20</v>
      </c>
      <c r="F972">
        <v>33</v>
      </c>
      <c r="G972">
        <v>2</v>
      </c>
      <c r="H972">
        <v>12</v>
      </c>
      <c r="I972" s="1" t="s">
        <v>608</v>
      </c>
      <c r="J972">
        <f>cocina[[#This Row],[Precio Unitario]]*cocina[[#This Row],[Cantidad Ordenada]]-cocina[[#This Row],[Costo Unitario]]*cocina[[#This Row],[Cantidad Ordenada]]</f>
        <v>26</v>
      </c>
      <c r="K972">
        <f>cocina[[#This Row],[Precio Unitario]]*cocina[[#This Row],[Cantidad Ordenada]]</f>
        <v>66</v>
      </c>
      <c r="L972" s="5">
        <f>(SUMIF(A:A,cocina[[#This Row],[Número de Orden]],J:J))/SUMIF(A:A,cocina[[#This Row],[Número de Orden]],K:K)</f>
        <v>0.40972222222222221</v>
      </c>
      <c r="M972" s="1">
        <f>cocina[[#This Row],[Ganancia bruta]]-cocina[[#This Row],[Ganancia neta]]</f>
        <v>40</v>
      </c>
    </row>
    <row r="973" spans="1:13" x14ac:dyDescent="0.25">
      <c r="A973">
        <v>382</v>
      </c>
      <c r="B973">
        <v>20</v>
      </c>
      <c r="C973" s="1" t="s">
        <v>48</v>
      </c>
      <c r="D973" s="1" t="s">
        <v>618</v>
      </c>
      <c r="E973">
        <v>17</v>
      </c>
      <c r="F973">
        <v>29</v>
      </c>
      <c r="G973">
        <v>3</v>
      </c>
      <c r="H973">
        <v>54</v>
      </c>
      <c r="I973" s="1" t="s">
        <v>609</v>
      </c>
      <c r="J973">
        <f>cocina[[#This Row],[Precio Unitario]]*cocina[[#This Row],[Cantidad Ordenada]]-cocina[[#This Row],[Costo Unitario]]*cocina[[#This Row],[Cantidad Ordenada]]</f>
        <v>36</v>
      </c>
      <c r="K973">
        <f>cocina[[#This Row],[Precio Unitario]]*cocina[[#This Row],[Cantidad Ordenada]]</f>
        <v>87</v>
      </c>
      <c r="L973" s="5">
        <f>(SUMIF(A:A,cocina[[#This Row],[Número de Orden]],J:J))/SUMIF(A:A,cocina[[#This Row],[Número de Orden]],K:K)</f>
        <v>0.41379310344827586</v>
      </c>
      <c r="M973" s="1">
        <f>cocina[[#This Row],[Ganancia bruta]]-cocina[[#This Row],[Ganancia neta]]</f>
        <v>51</v>
      </c>
    </row>
    <row r="974" spans="1:13" x14ac:dyDescent="0.25">
      <c r="A974">
        <v>383</v>
      </c>
      <c r="B974">
        <v>6</v>
      </c>
      <c r="C974" s="1" t="s">
        <v>83</v>
      </c>
      <c r="D974" s="1" t="s">
        <v>617</v>
      </c>
      <c r="E974">
        <v>22</v>
      </c>
      <c r="F974">
        <v>36</v>
      </c>
      <c r="G974">
        <v>3</v>
      </c>
      <c r="H974">
        <v>9</v>
      </c>
      <c r="I974" s="1" t="s">
        <v>609</v>
      </c>
      <c r="J974">
        <f>cocina[[#This Row],[Precio Unitario]]*cocina[[#This Row],[Cantidad Ordenada]]-cocina[[#This Row],[Costo Unitario]]*cocina[[#This Row],[Cantidad Ordenada]]</f>
        <v>42</v>
      </c>
      <c r="K974">
        <f>cocina[[#This Row],[Precio Unitario]]*cocina[[#This Row],[Cantidad Ordenada]]</f>
        <v>108</v>
      </c>
      <c r="L974" s="5">
        <f>(SUMIF(A:A,cocina[[#This Row],[Número de Orden]],J:J))/SUMIF(A:A,cocina[[#This Row],[Número de Orden]],K:K)</f>
        <v>0.3888888888888889</v>
      </c>
      <c r="M974" s="1">
        <f>cocina[[#This Row],[Ganancia bruta]]-cocina[[#This Row],[Ganancia neta]]</f>
        <v>66</v>
      </c>
    </row>
    <row r="975" spans="1:13" x14ac:dyDescent="0.25">
      <c r="A975">
        <v>384</v>
      </c>
      <c r="B975">
        <v>1</v>
      </c>
      <c r="C975" s="1" t="s">
        <v>89</v>
      </c>
      <c r="D975" s="1" t="s">
        <v>629</v>
      </c>
      <c r="E975">
        <v>10</v>
      </c>
      <c r="F975">
        <v>18</v>
      </c>
      <c r="G975">
        <v>2</v>
      </c>
      <c r="H975">
        <v>26</v>
      </c>
      <c r="I975" s="1" t="s">
        <v>608</v>
      </c>
      <c r="J975">
        <f>cocina[[#This Row],[Precio Unitario]]*cocina[[#This Row],[Cantidad Ordenada]]-cocina[[#This Row],[Costo Unitario]]*cocina[[#This Row],[Cantidad Ordenada]]</f>
        <v>16</v>
      </c>
      <c r="K975">
        <f>cocina[[#This Row],[Precio Unitario]]*cocina[[#This Row],[Cantidad Ordenada]]</f>
        <v>36</v>
      </c>
      <c r="L975" s="5">
        <f>(SUMIF(A:A,cocina[[#This Row],[Número de Orden]],J:J))/SUMIF(A:A,cocina[[#This Row],[Número de Orden]],K:K)</f>
        <v>0.42499999999999999</v>
      </c>
      <c r="M975" s="1">
        <f>cocina[[#This Row],[Ganancia bruta]]-cocina[[#This Row],[Ganancia neta]]</f>
        <v>20</v>
      </c>
    </row>
    <row r="976" spans="1:13" x14ac:dyDescent="0.25">
      <c r="A976">
        <v>384</v>
      </c>
      <c r="B976">
        <v>1</v>
      </c>
      <c r="C976" s="1" t="s">
        <v>122</v>
      </c>
      <c r="D976" s="1" t="s">
        <v>621</v>
      </c>
      <c r="E976">
        <v>11</v>
      </c>
      <c r="F976">
        <v>19</v>
      </c>
      <c r="G976">
        <v>3</v>
      </c>
      <c r="H976">
        <v>35</v>
      </c>
      <c r="I976" s="1" t="s">
        <v>609</v>
      </c>
      <c r="J976">
        <f>cocina[[#This Row],[Precio Unitario]]*cocina[[#This Row],[Cantidad Ordenada]]-cocina[[#This Row],[Costo Unitario]]*cocina[[#This Row],[Cantidad Ordenada]]</f>
        <v>24</v>
      </c>
      <c r="K976">
        <f>cocina[[#This Row],[Precio Unitario]]*cocina[[#This Row],[Cantidad Ordenada]]</f>
        <v>57</v>
      </c>
      <c r="L976" s="5">
        <f>(SUMIF(A:A,cocina[[#This Row],[Número de Orden]],J:J))/SUMIF(A:A,cocina[[#This Row],[Número de Orden]],K:K)</f>
        <v>0.42499999999999999</v>
      </c>
      <c r="M976" s="1">
        <f>cocina[[#This Row],[Ganancia bruta]]-cocina[[#This Row],[Ganancia neta]]</f>
        <v>33</v>
      </c>
    </row>
    <row r="977" spans="1:13" x14ac:dyDescent="0.25">
      <c r="A977">
        <v>384</v>
      </c>
      <c r="B977">
        <v>1</v>
      </c>
      <c r="C977" s="1" t="s">
        <v>116</v>
      </c>
      <c r="D977" s="1" t="s">
        <v>615</v>
      </c>
      <c r="E977">
        <v>16</v>
      </c>
      <c r="F977">
        <v>27</v>
      </c>
      <c r="G977">
        <v>1</v>
      </c>
      <c r="H977">
        <v>49</v>
      </c>
      <c r="I977" s="1" t="s">
        <v>609</v>
      </c>
      <c r="J977">
        <f>cocina[[#This Row],[Precio Unitario]]*cocina[[#This Row],[Cantidad Ordenada]]-cocina[[#This Row],[Costo Unitario]]*cocina[[#This Row],[Cantidad Ordenada]]</f>
        <v>11</v>
      </c>
      <c r="K977">
        <f>cocina[[#This Row],[Precio Unitario]]*cocina[[#This Row],[Cantidad Ordenada]]</f>
        <v>27</v>
      </c>
      <c r="L977" s="5">
        <f>(SUMIF(A:A,cocina[[#This Row],[Número de Orden]],J:J))/SUMIF(A:A,cocina[[#This Row],[Número de Orden]],K:K)</f>
        <v>0.42499999999999999</v>
      </c>
      <c r="M977" s="1">
        <f>cocina[[#This Row],[Ganancia bruta]]-cocina[[#This Row],[Ganancia neta]]</f>
        <v>16</v>
      </c>
    </row>
    <row r="978" spans="1:13" x14ac:dyDescent="0.25">
      <c r="A978">
        <v>385</v>
      </c>
      <c r="B978">
        <v>6</v>
      </c>
      <c r="C978" s="1" t="s">
        <v>78</v>
      </c>
      <c r="D978" s="1" t="s">
        <v>613</v>
      </c>
      <c r="E978">
        <v>18</v>
      </c>
      <c r="F978">
        <v>30</v>
      </c>
      <c r="G978">
        <v>2</v>
      </c>
      <c r="H978">
        <v>22</v>
      </c>
      <c r="I978" s="1" t="s">
        <v>608</v>
      </c>
      <c r="J978">
        <f>cocina[[#This Row],[Precio Unitario]]*cocina[[#This Row],[Cantidad Ordenada]]-cocina[[#This Row],[Costo Unitario]]*cocina[[#This Row],[Cantidad Ordenada]]</f>
        <v>24</v>
      </c>
      <c r="K978">
        <f>cocina[[#This Row],[Precio Unitario]]*cocina[[#This Row],[Cantidad Ordenada]]</f>
        <v>60</v>
      </c>
      <c r="L978" s="5">
        <f>(SUMIF(A:A,cocina[[#This Row],[Número de Orden]],J:J))/SUMIF(A:A,cocina[[#This Row],[Número de Orden]],K:K)</f>
        <v>0.4</v>
      </c>
      <c r="M978" s="1">
        <f>cocina[[#This Row],[Ganancia bruta]]-cocina[[#This Row],[Ganancia neta]]</f>
        <v>36</v>
      </c>
    </row>
    <row r="979" spans="1:13" x14ac:dyDescent="0.25">
      <c r="A979">
        <v>386</v>
      </c>
      <c r="B979">
        <v>5</v>
      </c>
      <c r="C979" s="1" t="s">
        <v>271</v>
      </c>
      <c r="D979" s="1" t="s">
        <v>619</v>
      </c>
      <c r="E979">
        <v>20</v>
      </c>
      <c r="F979">
        <v>33</v>
      </c>
      <c r="G979">
        <v>3</v>
      </c>
      <c r="H979">
        <v>40</v>
      </c>
      <c r="I979" s="1" t="s">
        <v>609</v>
      </c>
      <c r="J979">
        <f>cocina[[#This Row],[Precio Unitario]]*cocina[[#This Row],[Cantidad Ordenada]]-cocina[[#This Row],[Costo Unitario]]*cocina[[#This Row],[Cantidad Ordenada]]</f>
        <v>39</v>
      </c>
      <c r="K979">
        <f>cocina[[#This Row],[Precio Unitario]]*cocina[[#This Row],[Cantidad Ordenada]]</f>
        <v>99</v>
      </c>
      <c r="L979" s="5">
        <f>(SUMIF(A:A,cocina[[#This Row],[Número de Orden]],J:J))/SUMIF(A:A,cocina[[#This Row],[Número de Orden]],K:K)</f>
        <v>0.39393939393939392</v>
      </c>
      <c r="M979" s="1">
        <f>cocina[[#This Row],[Ganancia bruta]]-cocina[[#This Row],[Ganancia neta]]</f>
        <v>60</v>
      </c>
    </row>
    <row r="980" spans="1:13" x14ac:dyDescent="0.25">
      <c r="A980">
        <v>387</v>
      </c>
      <c r="B980">
        <v>6</v>
      </c>
      <c r="C980" s="1" t="s">
        <v>126</v>
      </c>
      <c r="D980" s="1" t="s">
        <v>614</v>
      </c>
      <c r="E980">
        <v>19</v>
      </c>
      <c r="F980">
        <v>31</v>
      </c>
      <c r="G980">
        <v>3</v>
      </c>
      <c r="H980">
        <v>18</v>
      </c>
      <c r="I980" s="1" t="s">
        <v>609</v>
      </c>
      <c r="J980">
        <f>cocina[[#This Row],[Precio Unitario]]*cocina[[#This Row],[Cantidad Ordenada]]-cocina[[#This Row],[Costo Unitario]]*cocina[[#This Row],[Cantidad Ordenada]]</f>
        <v>36</v>
      </c>
      <c r="K980">
        <f>cocina[[#This Row],[Precio Unitario]]*cocina[[#This Row],[Cantidad Ordenada]]</f>
        <v>93</v>
      </c>
      <c r="L980" s="5">
        <f>(SUMIF(A:A,cocina[[#This Row],[Número de Orden]],J:J))/SUMIF(A:A,cocina[[#This Row],[Número de Orden]],K:K)</f>
        <v>0.38709677419354838</v>
      </c>
      <c r="M980" s="1">
        <f>cocina[[#This Row],[Ganancia bruta]]-cocina[[#This Row],[Ganancia neta]]</f>
        <v>57</v>
      </c>
    </row>
    <row r="981" spans="1:13" x14ac:dyDescent="0.25">
      <c r="A981">
        <v>388</v>
      </c>
      <c r="B981">
        <v>18</v>
      </c>
      <c r="C981" s="1" t="s">
        <v>126</v>
      </c>
      <c r="D981" s="1" t="s">
        <v>614</v>
      </c>
      <c r="E981">
        <v>19</v>
      </c>
      <c r="F981">
        <v>31</v>
      </c>
      <c r="G981">
        <v>2</v>
      </c>
      <c r="H981">
        <v>52</v>
      </c>
      <c r="I981" s="1" t="s">
        <v>609</v>
      </c>
      <c r="J981">
        <f>cocina[[#This Row],[Precio Unitario]]*cocina[[#This Row],[Cantidad Ordenada]]-cocina[[#This Row],[Costo Unitario]]*cocina[[#This Row],[Cantidad Ordenada]]</f>
        <v>24</v>
      </c>
      <c r="K981">
        <f>cocina[[#This Row],[Precio Unitario]]*cocina[[#This Row],[Cantidad Ordenada]]</f>
        <v>62</v>
      </c>
      <c r="L981" s="5">
        <f>(SUMIF(A:A,cocina[[#This Row],[Número de Orden]],J:J))/SUMIF(A:A,cocina[[#This Row],[Número de Orden]],K:K)</f>
        <v>0.3951890034364261</v>
      </c>
      <c r="M981" s="1">
        <f>cocina[[#This Row],[Ganancia bruta]]-cocina[[#This Row],[Ganancia neta]]</f>
        <v>38</v>
      </c>
    </row>
    <row r="982" spans="1:13" x14ac:dyDescent="0.25">
      <c r="A982">
        <v>388</v>
      </c>
      <c r="B982">
        <v>18</v>
      </c>
      <c r="C982" s="1" t="s">
        <v>83</v>
      </c>
      <c r="D982" s="1" t="s">
        <v>617</v>
      </c>
      <c r="E982">
        <v>22</v>
      </c>
      <c r="F982">
        <v>36</v>
      </c>
      <c r="G982">
        <v>2</v>
      </c>
      <c r="H982">
        <v>37</v>
      </c>
      <c r="I982" s="1" t="s">
        <v>608</v>
      </c>
      <c r="J982">
        <f>cocina[[#This Row],[Precio Unitario]]*cocina[[#This Row],[Cantidad Ordenada]]-cocina[[#This Row],[Costo Unitario]]*cocina[[#This Row],[Cantidad Ordenada]]</f>
        <v>28</v>
      </c>
      <c r="K982">
        <f>cocina[[#This Row],[Precio Unitario]]*cocina[[#This Row],[Cantidad Ordenada]]</f>
        <v>72</v>
      </c>
      <c r="L982" s="5">
        <f>(SUMIF(A:A,cocina[[#This Row],[Número de Orden]],J:J))/SUMIF(A:A,cocina[[#This Row],[Número de Orden]],K:K)</f>
        <v>0.3951890034364261</v>
      </c>
      <c r="M982" s="1">
        <f>cocina[[#This Row],[Ganancia bruta]]-cocina[[#This Row],[Ganancia neta]]</f>
        <v>44</v>
      </c>
    </row>
    <row r="983" spans="1:13" x14ac:dyDescent="0.25">
      <c r="A983">
        <v>388</v>
      </c>
      <c r="B983">
        <v>18</v>
      </c>
      <c r="C983" s="1" t="s">
        <v>48</v>
      </c>
      <c r="D983" s="1" t="s">
        <v>618</v>
      </c>
      <c r="E983">
        <v>17</v>
      </c>
      <c r="F983">
        <v>29</v>
      </c>
      <c r="G983">
        <v>2</v>
      </c>
      <c r="H983">
        <v>31</v>
      </c>
      <c r="I983" s="1" t="s">
        <v>609</v>
      </c>
      <c r="J983">
        <f>cocina[[#This Row],[Precio Unitario]]*cocina[[#This Row],[Cantidad Ordenada]]-cocina[[#This Row],[Costo Unitario]]*cocina[[#This Row],[Cantidad Ordenada]]</f>
        <v>24</v>
      </c>
      <c r="K983">
        <f>cocina[[#This Row],[Precio Unitario]]*cocina[[#This Row],[Cantidad Ordenada]]</f>
        <v>58</v>
      </c>
      <c r="L983" s="5">
        <f>(SUMIF(A:A,cocina[[#This Row],[Número de Orden]],J:J))/SUMIF(A:A,cocina[[#This Row],[Número de Orden]],K:K)</f>
        <v>0.3951890034364261</v>
      </c>
      <c r="M983" s="1">
        <f>cocina[[#This Row],[Ganancia bruta]]-cocina[[#This Row],[Ganancia neta]]</f>
        <v>34</v>
      </c>
    </row>
    <row r="984" spans="1:13" x14ac:dyDescent="0.25">
      <c r="A984">
        <v>388</v>
      </c>
      <c r="B984">
        <v>18</v>
      </c>
      <c r="C984" s="1" t="s">
        <v>271</v>
      </c>
      <c r="D984" s="1" t="s">
        <v>619</v>
      </c>
      <c r="E984">
        <v>20</v>
      </c>
      <c r="F984">
        <v>33</v>
      </c>
      <c r="G984">
        <v>3</v>
      </c>
      <c r="H984">
        <v>51</v>
      </c>
      <c r="I984" s="1" t="s">
        <v>609</v>
      </c>
      <c r="J984">
        <f>cocina[[#This Row],[Precio Unitario]]*cocina[[#This Row],[Cantidad Ordenada]]-cocina[[#This Row],[Costo Unitario]]*cocina[[#This Row],[Cantidad Ordenada]]</f>
        <v>39</v>
      </c>
      <c r="K984">
        <f>cocina[[#This Row],[Precio Unitario]]*cocina[[#This Row],[Cantidad Ordenada]]</f>
        <v>99</v>
      </c>
      <c r="L984" s="5">
        <f>(SUMIF(A:A,cocina[[#This Row],[Número de Orden]],J:J))/SUMIF(A:A,cocina[[#This Row],[Número de Orden]],K:K)</f>
        <v>0.3951890034364261</v>
      </c>
      <c r="M984" s="1">
        <f>cocina[[#This Row],[Ganancia bruta]]-cocina[[#This Row],[Ganancia neta]]</f>
        <v>60</v>
      </c>
    </row>
    <row r="985" spans="1:13" x14ac:dyDescent="0.25">
      <c r="A985">
        <v>389</v>
      </c>
      <c r="B985">
        <v>19</v>
      </c>
      <c r="C985" s="1" t="s">
        <v>271</v>
      </c>
      <c r="D985" s="1" t="s">
        <v>619</v>
      </c>
      <c r="E985">
        <v>20</v>
      </c>
      <c r="F985">
        <v>33</v>
      </c>
      <c r="G985">
        <v>1</v>
      </c>
      <c r="H985">
        <v>24</v>
      </c>
      <c r="I985" s="1" t="s">
        <v>608</v>
      </c>
      <c r="J985">
        <f>cocina[[#This Row],[Precio Unitario]]*cocina[[#This Row],[Cantidad Ordenada]]-cocina[[#This Row],[Costo Unitario]]*cocina[[#This Row],[Cantidad Ordenada]]</f>
        <v>13</v>
      </c>
      <c r="K985">
        <f>cocina[[#This Row],[Precio Unitario]]*cocina[[#This Row],[Cantidad Ordenada]]</f>
        <v>33</v>
      </c>
      <c r="L985" s="5">
        <f>(SUMIF(A:A,cocina[[#This Row],[Número de Orden]],J:J))/SUMIF(A:A,cocina[[#This Row],[Número de Orden]],K:K)</f>
        <v>0.39393939393939392</v>
      </c>
      <c r="M985" s="1">
        <f>cocina[[#This Row],[Ganancia bruta]]-cocina[[#This Row],[Ganancia neta]]</f>
        <v>20</v>
      </c>
    </row>
    <row r="986" spans="1:13" x14ac:dyDescent="0.25">
      <c r="A986">
        <v>390</v>
      </c>
      <c r="B986">
        <v>9</v>
      </c>
      <c r="C986" s="1" t="s">
        <v>213</v>
      </c>
      <c r="D986" s="1" t="s">
        <v>624</v>
      </c>
      <c r="E986">
        <v>13</v>
      </c>
      <c r="F986">
        <v>22</v>
      </c>
      <c r="G986">
        <v>2</v>
      </c>
      <c r="H986">
        <v>52</v>
      </c>
      <c r="I986" s="1" t="s">
        <v>609</v>
      </c>
      <c r="J986">
        <f>cocina[[#This Row],[Precio Unitario]]*cocina[[#This Row],[Cantidad Ordenada]]-cocina[[#This Row],[Costo Unitario]]*cocina[[#This Row],[Cantidad Ordenada]]</f>
        <v>18</v>
      </c>
      <c r="K986">
        <f>cocina[[#This Row],[Precio Unitario]]*cocina[[#This Row],[Cantidad Ordenada]]</f>
        <v>44</v>
      </c>
      <c r="L986" s="5">
        <f>(SUMIF(A:A,cocina[[#This Row],[Número de Orden]],J:J))/SUMIF(A:A,cocina[[#This Row],[Número de Orden]],K:K)</f>
        <v>0.41258741258741261</v>
      </c>
      <c r="M986" s="1">
        <f>cocina[[#This Row],[Ganancia bruta]]-cocina[[#This Row],[Ganancia neta]]</f>
        <v>26</v>
      </c>
    </row>
    <row r="987" spans="1:13" x14ac:dyDescent="0.25">
      <c r="A987">
        <v>390</v>
      </c>
      <c r="B987">
        <v>9</v>
      </c>
      <c r="C987" s="1" t="s">
        <v>165</v>
      </c>
      <c r="D987" s="1" t="s">
        <v>630</v>
      </c>
      <c r="E987">
        <v>15</v>
      </c>
      <c r="F987">
        <v>26</v>
      </c>
      <c r="G987">
        <v>3</v>
      </c>
      <c r="H987">
        <v>13</v>
      </c>
      <c r="I987" s="1" t="s">
        <v>609</v>
      </c>
      <c r="J987">
        <f>cocina[[#This Row],[Precio Unitario]]*cocina[[#This Row],[Cantidad Ordenada]]-cocina[[#This Row],[Costo Unitario]]*cocina[[#This Row],[Cantidad Ordenada]]</f>
        <v>33</v>
      </c>
      <c r="K987">
        <f>cocina[[#This Row],[Precio Unitario]]*cocina[[#This Row],[Cantidad Ordenada]]</f>
        <v>78</v>
      </c>
      <c r="L987" s="5">
        <f>(SUMIF(A:A,cocina[[#This Row],[Número de Orden]],J:J))/SUMIF(A:A,cocina[[#This Row],[Número de Orden]],K:K)</f>
        <v>0.41258741258741261</v>
      </c>
      <c r="M987" s="1">
        <f>cocina[[#This Row],[Ganancia bruta]]-cocina[[#This Row],[Ganancia neta]]</f>
        <v>45</v>
      </c>
    </row>
    <row r="988" spans="1:13" x14ac:dyDescent="0.25">
      <c r="A988">
        <v>390</v>
      </c>
      <c r="B988">
        <v>9</v>
      </c>
      <c r="C988" s="1" t="s">
        <v>80</v>
      </c>
      <c r="D988" s="1" t="s">
        <v>628</v>
      </c>
      <c r="E988">
        <v>13</v>
      </c>
      <c r="F988">
        <v>21</v>
      </c>
      <c r="G988">
        <v>1</v>
      </c>
      <c r="H988">
        <v>28</v>
      </c>
      <c r="I988" s="1" t="s">
        <v>609</v>
      </c>
      <c r="J988">
        <f>cocina[[#This Row],[Precio Unitario]]*cocina[[#This Row],[Cantidad Ordenada]]-cocina[[#This Row],[Costo Unitario]]*cocina[[#This Row],[Cantidad Ordenada]]</f>
        <v>8</v>
      </c>
      <c r="K988">
        <f>cocina[[#This Row],[Precio Unitario]]*cocina[[#This Row],[Cantidad Ordenada]]</f>
        <v>21</v>
      </c>
      <c r="L988" s="5">
        <f>(SUMIF(A:A,cocina[[#This Row],[Número de Orden]],J:J))/SUMIF(A:A,cocina[[#This Row],[Número de Orden]],K:K)</f>
        <v>0.41258741258741261</v>
      </c>
      <c r="M988" s="1">
        <f>cocina[[#This Row],[Ganancia bruta]]-cocina[[#This Row],[Ganancia neta]]</f>
        <v>13</v>
      </c>
    </row>
    <row r="989" spans="1:13" x14ac:dyDescent="0.25">
      <c r="A989">
        <v>391</v>
      </c>
      <c r="B989">
        <v>15</v>
      </c>
      <c r="C989" s="1" t="s">
        <v>213</v>
      </c>
      <c r="D989" s="1" t="s">
        <v>624</v>
      </c>
      <c r="E989">
        <v>13</v>
      </c>
      <c r="F989">
        <v>22</v>
      </c>
      <c r="G989">
        <v>1</v>
      </c>
      <c r="H989">
        <v>35</v>
      </c>
      <c r="I989" s="1" t="s">
        <v>608</v>
      </c>
      <c r="J989">
        <f>cocina[[#This Row],[Precio Unitario]]*cocina[[#This Row],[Cantidad Ordenada]]-cocina[[#This Row],[Costo Unitario]]*cocina[[#This Row],[Cantidad Ordenada]]</f>
        <v>9</v>
      </c>
      <c r="K989">
        <f>cocina[[#This Row],[Precio Unitario]]*cocina[[#This Row],[Cantidad Ordenada]]</f>
        <v>22</v>
      </c>
      <c r="L989" s="5">
        <f>(SUMIF(A:A,cocina[[#This Row],[Número de Orden]],J:J))/SUMIF(A:A,cocina[[#This Row],[Número de Orden]],K:K)</f>
        <v>0.40909090909090912</v>
      </c>
      <c r="M989" s="1">
        <f>cocina[[#This Row],[Ganancia bruta]]-cocina[[#This Row],[Ganancia neta]]</f>
        <v>13</v>
      </c>
    </row>
    <row r="990" spans="1:13" x14ac:dyDescent="0.25">
      <c r="A990">
        <v>392</v>
      </c>
      <c r="B990">
        <v>14</v>
      </c>
      <c r="C990" s="1" t="s">
        <v>257</v>
      </c>
      <c r="D990" s="1" t="s">
        <v>623</v>
      </c>
      <c r="E990">
        <v>19</v>
      </c>
      <c r="F990">
        <v>32</v>
      </c>
      <c r="G990">
        <v>3</v>
      </c>
      <c r="H990">
        <v>17</v>
      </c>
      <c r="I990" s="1" t="s">
        <v>608</v>
      </c>
      <c r="J990">
        <f>cocina[[#This Row],[Precio Unitario]]*cocina[[#This Row],[Cantidad Ordenada]]-cocina[[#This Row],[Costo Unitario]]*cocina[[#This Row],[Cantidad Ordenada]]</f>
        <v>39</v>
      </c>
      <c r="K990">
        <f>cocina[[#This Row],[Precio Unitario]]*cocina[[#This Row],[Cantidad Ordenada]]</f>
        <v>96</v>
      </c>
      <c r="L990" s="5">
        <f>(SUMIF(A:A,cocina[[#This Row],[Número de Orden]],J:J))/SUMIF(A:A,cocina[[#This Row],[Número de Orden]],K:K)</f>
        <v>0.40833333333333333</v>
      </c>
      <c r="M990" s="1">
        <f>cocina[[#This Row],[Ganancia bruta]]-cocina[[#This Row],[Ganancia neta]]</f>
        <v>57</v>
      </c>
    </row>
    <row r="991" spans="1:13" x14ac:dyDescent="0.25">
      <c r="A991">
        <v>392</v>
      </c>
      <c r="B991">
        <v>14</v>
      </c>
      <c r="C991" s="1" t="s">
        <v>168</v>
      </c>
      <c r="D991" s="1" t="s">
        <v>612</v>
      </c>
      <c r="E991">
        <v>14</v>
      </c>
      <c r="F991">
        <v>24</v>
      </c>
      <c r="G991">
        <v>1</v>
      </c>
      <c r="H991">
        <v>37</v>
      </c>
      <c r="I991" s="1" t="s">
        <v>609</v>
      </c>
      <c r="J991">
        <f>cocina[[#This Row],[Precio Unitario]]*cocina[[#This Row],[Cantidad Ordenada]]-cocina[[#This Row],[Costo Unitario]]*cocina[[#This Row],[Cantidad Ordenada]]</f>
        <v>10</v>
      </c>
      <c r="K991">
        <f>cocina[[#This Row],[Precio Unitario]]*cocina[[#This Row],[Cantidad Ordenada]]</f>
        <v>24</v>
      </c>
      <c r="L991" s="5">
        <f>(SUMIF(A:A,cocina[[#This Row],[Número de Orden]],J:J))/SUMIF(A:A,cocina[[#This Row],[Número de Orden]],K:K)</f>
        <v>0.40833333333333333</v>
      </c>
      <c r="M991" s="1">
        <f>cocina[[#This Row],[Ganancia bruta]]-cocina[[#This Row],[Ganancia neta]]</f>
        <v>14</v>
      </c>
    </row>
    <row r="992" spans="1:13" x14ac:dyDescent="0.25">
      <c r="A992">
        <v>393</v>
      </c>
      <c r="B992">
        <v>13</v>
      </c>
      <c r="C992" s="1" t="s">
        <v>122</v>
      </c>
      <c r="D992" s="1" t="s">
        <v>621</v>
      </c>
      <c r="E992">
        <v>11</v>
      </c>
      <c r="F992">
        <v>19</v>
      </c>
      <c r="G992">
        <v>2</v>
      </c>
      <c r="H992">
        <v>40</v>
      </c>
      <c r="I992" s="1" t="s">
        <v>608</v>
      </c>
      <c r="J992">
        <f>cocina[[#This Row],[Precio Unitario]]*cocina[[#This Row],[Cantidad Ordenada]]-cocina[[#This Row],[Costo Unitario]]*cocina[[#This Row],[Cantidad Ordenada]]</f>
        <v>16</v>
      </c>
      <c r="K992">
        <f>cocina[[#This Row],[Precio Unitario]]*cocina[[#This Row],[Cantidad Ordenada]]</f>
        <v>38</v>
      </c>
      <c r="L992" s="5">
        <f>(SUMIF(A:A,cocina[[#This Row],[Número de Orden]],J:J))/SUMIF(A:A,cocina[[#This Row],[Número de Orden]],K:K)</f>
        <v>0.40384615384615385</v>
      </c>
      <c r="M992" s="1">
        <f>cocina[[#This Row],[Ganancia bruta]]-cocina[[#This Row],[Ganancia neta]]</f>
        <v>22</v>
      </c>
    </row>
    <row r="993" spans="1:13" x14ac:dyDescent="0.25">
      <c r="A993">
        <v>393</v>
      </c>
      <c r="B993">
        <v>13</v>
      </c>
      <c r="C993" s="1" t="s">
        <v>36</v>
      </c>
      <c r="D993" s="1" t="s">
        <v>622</v>
      </c>
      <c r="E993">
        <v>21</v>
      </c>
      <c r="F993">
        <v>35</v>
      </c>
      <c r="G993">
        <v>3</v>
      </c>
      <c r="H993">
        <v>23</v>
      </c>
      <c r="I993" s="1" t="s">
        <v>608</v>
      </c>
      <c r="J993">
        <f>cocina[[#This Row],[Precio Unitario]]*cocina[[#This Row],[Cantidad Ordenada]]-cocina[[#This Row],[Costo Unitario]]*cocina[[#This Row],[Cantidad Ordenada]]</f>
        <v>42</v>
      </c>
      <c r="K993">
        <f>cocina[[#This Row],[Precio Unitario]]*cocina[[#This Row],[Cantidad Ordenada]]</f>
        <v>105</v>
      </c>
      <c r="L993" s="5">
        <f>(SUMIF(A:A,cocina[[#This Row],[Número de Orden]],J:J))/SUMIF(A:A,cocina[[#This Row],[Número de Orden]],K:K)</f>
        <v>0.40384615384615385</v>
      </c>
      <c r="M993" s="1">
        <f>cocina[[#This Row],[Ganancia bruta]]-cocina[[#This Row],[Ganancia neta]]</f>
        <v>63</v>
      </c>
    </row>
    <row r="994" spans="1:13" x14ac:dyDescent="0.25">
      <c r="A994">
        <v>393</v>
      </c>
      <c r="B994">
        <v>13</v>
      </c>
      <c r="C994" s="1" t="s">
        <v>80</v>
      </c>
      <c r="D994" s="1" t="s">
        <v>628</v>
      </c>
      <c r="E994">
        <v>13</v>
      </c>
      <c r="F994">
        <v>21</v>
      </c>
      <c r="G994">
        <v>1</v>
      </c>
      <c r="H994">
        <v>20</v>
      </c>
      <c r="I994" s="1" t="s">
        <v>609</v>
      </c>
      <c r="J994">
        <f>cocina[[#This Row],[Precio Unitario]]*cocina[[#This Row],[Cantidad Ordenada]]-cocina[[#This Row],[Costo Unitario]]*cocina[[#This Row],[Cantidad Ordenada]]</f>
        <v>8</v>
      </c>
      <c r="K994">
        <f>cocina[[#This Row],[Precio Unitario]]*cocina[[#This Row],[Cantidad Ordenada]]</f>
        <v>21</v>
      </c>
      <c r="L994" s="5">
        <f>(SUMIF(A:A,cocina[[#This Row],[Número de Orden]],J:J))/SUMIF(A:A,cocina[[#This Row],[Número de Orden]],K:K)</f>
        <v>0.40384615384615385</v>
      </c>
      <c r="M994" s="1">
        <f>cocina[[#This Row],[Ganancia bruta]]-cocina[[#This Row],[Ganancia neta]]</f>
        <v>13</v>
      </c>
    </row>
    <row r="995" spans="1:13" x14ac:dyDescent="0.25">
      <c r="A995">
        <v>393</v>
      </c>
      <c r="B995">
        <v>13</v>
      </c>
      <c r="C995" s="1" t="s">
        <v>213</v>
      </c>
      <c r="D995" s="1" t="s">
        <v>624</v>
      </c>
      <c r="E995">
        <v>13</v>
      </c>
      <c r="F995">
        <v>22</v>
      </c>
      <c r="G995">
        <v>2</v>
      </c>
      <c r="H995">
        <v>26</v>
      </c>
      <c r="I995" s="1" t="s">
        <v>609</v>
      </c>
      <c r="J995">
        <f>cocina[[#This Row],[Precio Unitario]]*cocina[[#This Row],[Cantidad Ordenada]]-cocina[[#This Row],[Costo Unitario]]*cocina[[#This Row],[Cantidad Ordenada]]</f>
        <v>18</v>
      </c>
      <c r="K995">
        <f>cocina[[#This Row],[Precio Unitario]]*cocina[[#This Row],[Cantidad Ordenada]]</f>
        <v>44</v>
      </c>
      <c r="L995" s="5">
        <f>(SUMIF(A:A,cocina[[#This Row],[Número de Orden]],J:J))/SUMIF(A:A,cocina[[#This Row],[Número de Orden]],K:K)</f>
        <v>0.40384615384615385</v>
      </c>
      <c r="M995" s="1">
        <f>cocina[[#This Row],[Ganancia bruta]]-cocina[[#This Row],[Ganancia neta]]</f>
        <v>26</v>
      </c>
    </row>
    <row r="996" spans="1:13" x14ac:dyDescent="0.25">
      <c r="A996">
        <v>394</v>
      </c>
      <c r="B996">
        <v>17</v>
      </c>
      <c r="C996" s="1" t="s">
        <v>168</v>
      </c>
      <c r="D996" s="1" t="s">
        <v>612</v>
      </c>
      <c r="E996">
        <v>14</v>
      </c>
      <c r="F996">
        <v>24</v>
      </c>
      <c r="G996">
        <v>2</v>
      </c>
      <c r="H996">
        <v>5</v>
      </c>
      <c r="I996" s="1" t="s">
        <v>608</v>
      </c>
      <c r="J996">
        <f>cocina[[#This Row],[Precio Unitario]]*cocina[[#This Row],[Cantidad Ordenada]]-cocina[[#This Row],[Costo Unitario]]*cocina[[#This Row],[Cantidad Ordenada]]</f>
        <v>20</v>
      </c>
      <c r="K996">
        <f>cocina[[#This Row],[Precio Unitario]]*cocina[[#This Row],[Cantidad Ordenada]]</f>
        <v>48</v>
      </c>
      <c r="L996" s="5">
        <f>(SUMIF(A:A,cocina[[#This Row],[Número de Orden]],J:J))/SUMIF(A:A,cocina[[#This Row],[Número de Orden]],K:K)</f>
        <v>0.41558441558441561</v>
      </c>
      <c r="M996" s="1">
        <f>cocina[[#This Row],[Ganancia bruta]]-cocina[[#This Row],[Ganancia neta]]</f>
        <v>28</v>
      </c>
    </row>
    <row r="997" spans="1:13" x14ac:dyDescent="0.25">
      <c r="A997">
        <v>394</v>
      </c>
      <c r="B997">
        <v>17</v>
      </c>
      <c r="C997" s="1" t="s">
        <v>48</v>
      </c>
      <c r="D997" s="1" t="s">
        <v>618</v>
      </c>
      <c r="E997">
        <v>17</v>
      </c>
      <c r="F997">
        <v>29</v>
      </c>
      <c r="G997">
        <v>1</v>
      </c>
      <c r="H997">
        <v>42</v>
      </c>
      <c r="I997" s="1" t="s">
        <v>609</v>
      </c>
      <c r="J997">
        <f>cocina[[#This Row],[Precio Unitario]]*cocina[[#This Row],[Cantidad Ordenada]]-cocina[[#This Row],[Costo Unitario]]*cocina[[#This Row],[Cantidad Ordenada]]</f>
        <v>12</v>
      </c>
      <c r="K997">
        <f>cocina[[#This Row],[Precio Unitario]]*cocina[[#This Row],[Cantidad Ordenada]]</f>
        <v>29</v>
      </c>
      <c r="L997" s="5">
        <f>(SUMIF(A:A,cocina[[#This Row],[Número de Orden]],J:J))/SUMIF(A:A,cocina[[#This Row],[Número de Orden]],K:K)</f>
        <v>0.41558441558441561</v>
      </c>
      <c r="M997" s="1">
        <f>cocina[[#This Row],[Ganancia bruta]]-cocina[[#This Row],[Ganancia neta]]</f>
        <v>17</v>
      </c>
    </row>
    <row r="998" spans="1:13" x14ac:dyDescent="0.25">
      <c r="A998">
        <v>395</v>
      </c>
      <c r="B998">
        <v>2</v>
      </c>
      <c r="C998" s="1" t="s">
        <v>122</v>
      </c>
      <c r="D998" s="1" t="s">
        <v>621</v>
      </c>
      <c r="E998">
        <v>11</v>
      </c>
      <c r="F998">
        <v>19</v>
      </c>
      <c r="G998">
        <v>2</v>
      </c>
      <c r="H998">
        <v>8</v>
      </c>
      <c r="I998" s="1" t="s">
        <v>608</v>
      </c>
      <c r="J998">
        <f>cocina[[#This Row],[Precio Unitario]]*cocina[[#This Row],[Cantidad Ordenada]]-cocina[[#This Row],[Costo Unitario]]*cocina[[#This Row],[Cantidad Ordenada]]</f>
        <v>16</v>
      </c>
      <c r="K998">
        <f>cocina[[#This Row],[Precio Unitario]]*cocina[[#This Row],[Cantidad Ordenada]]</f>
        <v>38</v>
      </c>
      <c r="L998" s="5">
        <f>(SUMIF(A:A,cocina[[#This Row],[Número de Orden]],J:J))/SUMIF(A:A,cocina[[#This Row],[Número de Orden]],K:K)</f>
        <v>0.42105263157894735</v>
      </c>
      <c r="M998" s="1">
        <f>cocina[[#This Row],[Ganancia bruta]]-cocina[[#This Row],[Ganancia neta]]</f>
        <v>22</v>
      </c>
    </row>
    <row r="999" spans="1:13" x14ac:dyDescent="0.25">
      <c r="A999">
        <v>396</v>
      </c>
      <c r="B999">
        <v>11</v>
      </c>
      <c r="C999" s="1" t="s">
        <v>156</v>
      </c>
      <c r="D999" s="1" t="s">
        <v>626</v>
      </c>
      <c r="E999">
        <v>12</v>
      </c>
      <c r="F999">
        <v>20</v>
      </c>
      <c r="G999">
        <v>1</v>
      </c>
      <c r="H999">
        <v>31</v>
      </c>
      <c r="I999" s="1" t="s">
        <v>609</v>
      </c>
      <c r="J999">
        <f>cocina[[#This Row],[Precio Unitario]]*cocina[[#This Row],[Cantidad Ordenada]]-cocina[[#This Row],[Costo Unitario]]*cocina[[#This Row],[Cantidad Ordenada]]</f>
        <v>8</v>
      </c>
      <c r="K999">
        <f>cocina[[#This Row],[Precio Unitario]]*cocina[[#This Row],[Cantidad Ordenada]]</f>
        <v>20</v>
      </c>
      <c r="L999" s="5">
        <f>(SUMIF(A:A,cocina[[#This Row],[Número de Orden]],J:J))/SUMIF(A:A,cocina[[#This Row],[Número de Orden]],K:K)</f>
        <v>0.38554216867469882</v>
      </c>
      <c r="M999" s="1">
        <f>cocina[[#This Row],[Ganancia bruta]]-cocina[[#This Row],[Ganancia neta]]</f>
        <v>12</v>
      </c>
    </row>
    <row r="1000" spans="1:13" x14ac:dyDescent="0.25">
      <c r="A1000">
        <v>396</v>
      </c>
      <c r="B1000">
        <v>11</v>
      </c>
      <c r="C1000" s="1" t="s">
        <v>80</v>
      </c>
      <c r="D1000" s="1" t="s">
        <v>628</v>
      </c>
      <c r="E1000">
        <v>13</v>
      </c>
      <c r="F1000">
        <v>21</v>
      </c>
      <c r="G1000">
        <v>3</v>
      </c>
      <c r="H1000">
        <v>26</v>
      </c>
      <c r="I1000" s="1" t="s">
        <v>609</v>
      </c>
      <c r="J1000">
        <f>cocina[[#This Row],[Precio Unitario]]*cocina[[#This Row],[Cantidad Ordenada]]-cocina[[#This Row],[Costo Unitario]]*cocina[[#This Row],[Cantidad Ordenada]]</f>
        <v>24</v>
      </c>
      <c r="K1000">
        <f>cocina[[#This Row],[Precio Unitario]]*cocina[[#This Row],[Cantidad Ordenada]]</f>
        <v>63</v>
      </c>
      <c r="L1000" s="5">
        <f>(SUMIF(A:A,cocina[[#This Row],[Número de Orden]],J:J))/SUMIF(A:A,cocina[[#This Row],[Número de Orden]],K:K)</f>
        <v>0.38554216867469882</v>
      </c>
      <c r="M1000" s="1">
        <f>cocina[[#This Row],[Ganancia bruta]]-cocina[[#This Row],[Ganancia neta]]</f>
        <v>39</v>
      </c>
    </row>
    <row r="1001" spans="1:13" x14ac:dyDescent="0.25">
      <c r="A1001">
        <v>397</v>
      </c>
      <c r="B1001">
        <v>4</v>
      </c>
      <c r="C1001" s="1" t="s">
        <v>116</v>
      </c>
      <c r="D1001" s="1" t="s">
        <v>615</v>
      </c>
      <c r="E1001">
        <v>16</v>
      </c>
      <c r="F1001">
        <v>27</v>
      </c>
      <c r="G1001">
        <v>2</v>
      </c>
      <c r="H1001">
        <v>10</v>
      </c>
      <c r="I1001" s="1" t="s">
        <v>609</v>
      </c>
      <c r="J1001">
        <f>cocina[[#This Row],[Precio Unitario]]*cocina[[#This Row],[Cantidad Ordenada]]-cocina[[#This Row],[Costo Unitario]]*cocina[[#This Row],[Cantidad Ordenada]]</f>
        <v>22</v>
      </c>
      <c r="K1001">
        <f>cocina[[#This Row],[Precio Unitario]]*cocina[[#This Row],[Cantidad Ordenada]]</f>
        <v>54</v>
      </c>
      <c r="L1001" s="5">
        <f>(SUMIF(A:A,cocina[[#This Row],[Número de Orden]],J:J))/SUMIF(A:A,cocina[[#This Row],[Número de Orden]],K:K)</f>
        <v>0.39455782312925169</v>
      </c>
      <c r="M1001" s="1">
        <f>cocina[[#This Row],[Ganancia bruta]]-cocina[[#This Row],[Ganancia neta]]</f>
        <v>32</v>
      </c>
    </row>
    <row r="1002" spans="1:13" x14ac:dyDescent="0.25">
      <c r="A1002">
        <v>397</v>
      </c>
      <c r="B1002">
        <v>4</v>
      </c>
      <c r="C1002" s="1" t="s">
        <v>126</v>
      </c>
      <c r="D1002" s="1" t="s">
        <v>614</v>
      </c>
      <c r="E1002">
        <v>19</v>
      </c>
      <c r="F1002">
        <v>31</v>
      </c>
      <c r="G1002">
        <v>3</v>
      </c>
      <c r="H1002">
        <v>59</v>
      </c>
      <c r="I1002" s="1" t="s">
        <v>609</v>
      </c>
      <c r="J1002">
        <f>cocina[[#This Row],[Precio Unitario]]*cocina[[#This Row],[Cantidad Ordenada]]-cocina[[#This Row],[Costo Unitario]]*cocina[[#This Row],[Cantidad Ordenada]]</f>
        <v>36</v>
      </c>
      <c r="K1002">
        <f>cocina[[#This Row],[Precio Unitario]]*cocina[[#This Row],[Cantidad Ordenada]]</f>
        <v>93</v>
      </c>
      <c r="L1002" s="5">
        <f>(SUMIF(A:A,cocina[[#This Row],[Número de Orden]],J:J))/SUMIF(A:A,cocina[[#This Row],[Número de Orden]],K:K)</f>
        <v>0.39455782312925169</v>
      </c>
      <c r="M1002" s="1">
        <f>cocina[[#This Row],[Ganancia bruta]]-cocina[[#This Row],[Ganancia neta]]</f>
        <v>57</v>
      </c>
    </row>
    <row r="1003" spans="1:13" x14ac:dyDescent="0.25">
      <c r="A1003">
        <v>398</v>
      </c>
      <c r="B1003">
        <v>9</v>
      </c>
      <c r="C1003" s="1" t="s">
        <v>52</v>
      </c>
      <c r="D1003" s="1" t="s">
        <v>620</v>
      </c>
      <c r="E1003">
        <v>16</v>
      </c>
      <c r="F1003">
        <v>28</v>
      </c>
      <c r="G1003">
        <v>2</v>
      </c>
      <c r="H1003">
        <v>50</v>
      </c>
      <c r="I1003" s="1" t="s">
        <v>608</v>
      </c>
      <c r="J1003">
        <f>cocina[[#This Row],[Precio Unitario]]*cocina[[#This Row],[Cantidad Ordenada]]-cocina[[#This Row],[Costo Unitario]]*cocina[[#This Row],[Cantidad Ordenada]]</f>
        <v>24</v>
      </c>
      <c r="K1003">
        <f>cocina[[#This Row],[Precio Unitario]]*cocina[[#This Row],[Cantidad Ordenada]]</f>
        <v>56</v>
      </c>
      <c r="L1003" s="5">
        <f>(SUMIF(A:A,cocina[[#This Row],[Número de Orden]],J:J))/SUMIF(A:A,cocina[[#This Row],[Número de Orden]],K:K)</f>
        <v>0.4098360655737705</v>
      </c>
      <c r="M1003" s="1">
        <f>cocina[[#This Row],[Ganancia bruta]]-cocina[[#This Row],[Ganancia neta]]</f>
        <v>32</v>
      </c>
    </row>
    <row r="1004" spans="1:13" x14ac:dyDescent="0.25">
      <c r="A1004">
        <v>398</v>
      </c>
      <c r="B1004">
        <v>9</v>
      </c>
      <c r="C1004" s="1" t="s">
        <v>271</v>
      </c>
      <c r="D1004" s="1" t="s">
        <v>619</v>
      </c>
      <c r="E1004">
        <v>20</v>
      </c>
      <c r="F1004">
        <v>33</v>
      </c>
      <c r="G1004">
        <v>2</v>
      </c>
      <c r="H1004">
        <v>21</v>
      </c>
      <c r="I1004" s="1" t="s">
        <v>609</v>
      </c>
      <c r="J1004">
        <f>cocina[[#This Row],[Precio Unitario]]*cocina[[#This Row],[Cantidad Ordenada]]-cocina[[#This Row],[Costo Unitario]]*cocina[[#This Row],[Cantidad Ordenada]]</f>
        <v>26</v>
      </c>
      <c r="K1004">
        <f>cocina[[#This Row],[Precio Unitario]]*cocina[[#This Row],[Cantidad Ordenada]]</f>
        <v>66</v>
      </c>
      <c r="L1004" s="5">
        <f>(SUMIF(A:A,cocina[[#This Row],[Número de Orden]],J:J))/SUMIF(A:A,cocina[[#This Row],[Número de Orden]],K:K)</f>
        <v>0.4098360655737705</v>
      </c>
      <c r="M1004" s="1">
        <f>cocina[[#This Row],[Ganancia bruta]]-cocina[[#This Row],[Ganancia neta]]</f>
        <v>40</v>
      </c>
    </row>
    <row r="1005" spans="1:13" x14ac:dyDescent="0.25">
      <c r="A1005">
        <v>399</v>
      </c>
      <c r="B1005">
        <v>7</v>
      </c>
      <c r="C1005" s="1" t="s">
        <v>271</v>
      </c>
      <c r="D1005" s="1" t="s">
        <v>619</v>
      </c>
      <c r="E1005">
        <v>20</v>
      </c>
      <c r="F1005">
        <v>33</v>
      </c>
      <c r="G1005">
        <v>3</v>
      </c>
      <c r="H1005">
        <v>45</v>
      </c>
      <c r="I1005" s="1" t="s">
        <v>608</v>
      </c>
      <c r="J1005">
        <f>cocina[[#This Row],[Precio Unitario]]*cocina[[#This Row],[Cantidad Ordenada]]-cocina[[#This Row],[Costo Unitario]]*cocina[[#This Row],[Cantidad Ordenada]]</f>
        <v>39</v>
      </c>
      <c r="K1005">
        <f>cocina[[#This Row],[Precio Unitario]]*cocina[[#This Row],[Cantidad Ordenada]]</f>
        <v>99</v>
      </c>
      <c r="L1005" s="5">
        <f>(SUMIF(A:A,cocina[[#This Row],[Número de Orden]],J:J))/SUMIF(A:A,cocina[[#This Row],[Número de Orden]],K:K)</f>
        <v>0.39130434782608697</v>
      </c>
      <c r="M1005" s="1">
        <f>cocina[[#This Row],[Ganancia bruta]]-cocina[[#This Row],[Ganancia neta]]</f>
        <v>60</v>
      </c>
    </row>
    <row r="1006" spans="1:13" x14ac:dyDescent="0.25">
      <c r="A1006">
        <v>399</v>
      </c>
      <c r="B1006">
        <v>7</v>
      </c>
      <c r="C1006" s="1" t="s">
        <v>83</v>
      </c>
      <c r="D1006" s="1" t="s">
        <v>617</v>
      </c>
      <c r="E1006">
        <v>22</v>
      </c>
      <c r="F1006">
        <v>36</v>
      </c>
      <c r="G1006">
        <v>3</v>
      </c>
      <c r="H1006">
        <v>46</v>
      </c>
      <c r="I1006" s="1" t="s">
        <v>609</v>
      </c>
      <c r="J1006">
        <f>cocina[[#This Row],[Precio Unitario]]*cocina[[#This Row],[Cantidad Ordenada]]-cocina[[#This Row],[Costo Unitario]]*cocina[[#This Row],[Cantidad Ordenada]]</f>
        <v>42</v>
      </c>
      <c r="K1006">
        <f>cocina[[#This Row],[Precio Unitario]]*cocina[[#This Row],[Cantidad Ordenada]]</f>
        <v>108</v>
      </c>
      <c r="L1006" s="5">
        <f>(SUMIF(A:A,cocina[[#This Row],[Número de Orden]],J:J))/SUMIF(A:A,cocina[[#This Row],[Número de Orden]],K:K)</f>
        <v>0.39130434782608697</v>
      </c>
      <c r="M1006" s="1">
        <f>cocina[[#This Row],[Ganancia bruta]]-cocina[[#This Row],[Ganancia neta]]</f>
        <v>66</v>
      </c>
    </row>
    <row r="1007" spans="1:13" x14ac:dyDescent="0.25">
      <c r="A1007">
        <v>400</v>
      </c>
      <c r="B1007">
        <v>9</v>
      </c>
      <c r="C1007" s="1" t="s">
        <v>58</v>
      </c>
      <c r="D1007" s="1" t="s">
        <v>616</v>
      </c>
      <c r="E1007">
        <v>25</v>
      </c>
      <c r="F1007">
        <v>40</v>
      </c>
      <c r="G1007">
        <v>2</v>
      </c>
      <c r="H1007">
        <v>28</v>
      </c>
      <c r="I1007" s="1" t="s">
        <v>608</v>
      </c>
      <c r="J1007">
        <f>cocina[[#This Row],[Precio Unitario]]*cocina[[#This Row],[Cantidad Ordenada]]-cocina[[#This Row],[Costo Unitario]]*cocina[[#This Row],[Cantidad Ordenada]]</f>
        <v>30</v>
      </c>
      <c r="K1007">
        <f>cocina[[#This Row],[Precio Unitario]]*cocina[[#This Row],[Cantidad Ordenada]]</f>
        <v>80</v>
      </c>
      <c r="L1007" s="5">
        <f>(SUMIF(A:A,cocina[[#This Row],[Número de Orden]],J:J))/SUMIF(A:A,cocina[[#This Row],[Número de Orden]],K:K)</f>
        <v>0.39393939393939392</v>
      </c>
      <c r="M1007" s="1">
        <f>cocina[[#This Row],[Ganancia bruta]]-cocina[[#This Row],[Ganancia neta]]</f>
        <v>50</v>
      </c>
    </row>
    <row r="1008" spans="1:13" x14ac:dyDescent="0.25">
      <c r="A1008">
        <v>400</v>
      </c>
      <c r="B1008">
        <v>9</v>
      </c>
      <c r="C1008" s="1" t="s">
        <v>52</v>
      </c>
      <c r="D1008" s="1" t="s">
        <v>620</v>
      </c>
      <c r="E1008">
        <v>16</v>
      </c>
      <c r="F1008">
        <v>28</v>
      </c>
      <c r="G1008">
        <v>2</v>
      </c>
      <c r="H1008">
        <v>13</v>
      </c>
      <c r="I1008" s="1" t="s">
        <v>608</v>
      </c>
      <c r="J1008">
        <f>cocina[[#This Row],[Precio Unitario]]*cocina[[#This Row],[Cantidad Ordenada]]-cocina[[#This Row],[Costo Unitario]]*cocina[[#This Row],[Cantidad Ordenada]]</f>
        <v>24</v>
      </c>
      <c r="K1008">
        <f>cocina[[#This Row],[Precio Unitario]]*cocina[[#This Row],[Cantidad Ordenada]]</f>
        <v>56</v>
      </c>
      <c r="L1008" s="5">
        <f>(SUMIF(A:A,cocina[[#This Row],[Número de Orden]],J:J))/SUMIF(A:A,cocina[[#This Row],[Número de Orden]],K:K)</f>
        <v>0.39393939393939392</v>
      </c>
      <c r="M1008" s="1">
        <f>cocina[[#This Row],[Ganancia bruta]]-cocina[[#This Row],[Ganancia neta]]</f>
        <v>32</v>
      </c>
    </row>
    <row r="1009" spans="1:13" x14ac:dyDescent="0.25">
      <c r="A1009">
        <v>400</v>
      </c>
      <c r="B1009">
        <v>9</v>
      </c>
      <c r="C1009" s="1" t="s">
        <v>126</v>
      </c>
      <c r="D1009" s="1" t="s">
        <v>614</v>
      </c>
      <c r="E1009">
        <v>19</v>
      </c>
      <c r="F1009">
        <v>31</v>
      </c>
      <c r="G1009">
        <v>2</v>
      </c>
      <c r="H1009">
        <v>38</v>
      </c>
      <c r="I1009" s="1" t="s">
        <v>609</v>
      </c>
      <c r="J1009">
        <f>cocina[[#This Row],[Precio Unitario]]*cocina[[#This Row],[Cantidad Ordenada]]-cocina[[#This Row],[Costo Unitario]]*cocina[[#This Row],[Cantidad Ordenada]]</f>
        <v>24</v>
      </c>
      <c r="K1009">
        <f>cocina[[#This Row],[Precio Unitario]]*cocina[[#This Row],[Cantidad Ordenada]]</f>
        <v>62</v>
      </c>
      <c r="L1009" s="5">
        <f>(SUMIF(A:A,cocina[[#This Row],[Número de Orden]],J:J))/SUMIF(A:A,cocina[[#This Row],[Número de Orden]],K:K)</f>
        <v>0.39393939393939392</v>
      </c>
      <c r="M1009" s="1">
        <f>cocina[[#This Row],[Ganancia bruta]]-cocina[[#This Row],[Ganancia neta]]</f>
        <v>38</v>
      </c>
    </row>
    <row r="1010" spans="1:13" x14ac:dyDescent="0.25">
      <c r="A1010">
        <v>401</v>
      </c>
      <c r="B1010">
        <v>16</v>
      </c>
      <c r="C1010" s="1" t="s">
        <v>80</v>
      </c>
      <c r="D1010" s="1" t="s">
        <v>628</v>
      </c>
      <c r="E1010">
        <v>13</v>
      </c>
      <c r="F1010">
        <v>21</v>
      </c>
      <c r="G1010">
        <v>2</v>
      </c>
      <c r="H1010">
        <v>20</v>
      </c>
      <c r="I1010" s="1" t="s">
        <v>608</v>
      </c>
      <c r="J1010">
        <f>cocina[[#This Row],[Precio Unitario]]*cocina[[#This Row],[Cantidad Ordenada]]-cocina[[#This Row],[Costo Unitario]]*cocina[[#This Row],[Cantidad Ordenada]]</f>
        <v>16</v>
      </c>
      <c r="K1010">
        <f>cocina[[#This Row],[Precio Unitario]]*cocina[[#This Row],[Cantidad Ordenada]]</f>
        <v>42</v>
      </c>
      <c r="L1010" s="5">
        <f>(SUMIF(A:A,cocina[[#This Row],[Número de Orden]],J:J))/SUMIF(A:A,cocina[[#This Row],[Número de Orden]],K:K)</f>
        <v>0.38095238095238093</v>
      </c>
      <c r="M1010" s="1">
        <f>cocina[[#This Row],[Ganancia bruta]]-cocina[[#This Row],[Ganancia neta]]</f>
        <v>26</v>
      </c>
    </row>
    <row r="1011" spans="1:13" x14ac:dyDescent="0.25">
      <c r="A1011">
        <v>402</v>
      </c>
      <c r="B1011">
        <v>18</v>
      </c>
      <c r="C1011" s="1" t="s">
        <v>132</v>
      </c>
      <c r="D1011" s="1" t="s">
        <v>631</v>
      </c>
      <c r="E1011">
        <v>15</v>
      </c>
      <c r="F1011">
        <v>25</v>
      </c>
      <c r="G1011">
        <v>2</v>
      </c>
      <c r="H1011">
        <v>16</v>
      </c>
      <c r="I1011" s="1" t="s">
        <v>609</v>
      </c>
      <c r="J1011">
        <f>cocina[[#This Row],[Precio Unitario]]*cocina[[#This Row],[Cantidad Ordenada]]-cocina[[#This Row],[Costo Unitario]]*cocina[[#This Row],[Cantidad Ordenada]]</f>
        <v>20</v>
      </c>
      <c r="K1011">
        <f>cocina[[#This Row],[Precio Unitario]]*cocina[[#This Row],[Cantidad Ordenada]]</f>
        <v>50</v>
      </c>
      <c r="L1011" s="5">
        <f>(SUMIF(A:A,cocina[[#This Row],[Número de Orden]],J:J))/SUMIF(A:A,cocina[[#This Row],[Número de Orden]],K:K)</f>
        <v>0.41059602649006621</v>
      </c>
      <c r="M1011" s="1">
        <f>cocina[[#This Row],[Ganancia bruta]]-cocina[[#This Row],[Ganancia neta]]</f>
        <v>30</v>
      </c>
    </row>
    <row r="1012" spans="1:13" x14ac:dyDescent="0.25">
      <c r="A1012">
        <v>402</v>
      </c>
      <c r="B1012">
        <v>18</v>
      </c>
      <c r="C1012" s="1" t="s">
        <v>122</v>
      </c>
      <c r="D1012" s="1" t="s">
        <v>621</v>
      </c>
      <c r="E1012">
        <v>11</v>
      </c>
      <c r="F1012">
        <v>19</v>
      </c>
      <c r="G1012">
        <v>3</v>
      </c>
      <c r="H1012">
        <v>29</v>
      </c>
      <c r="I1012" s="1" t="s">
        <v>609</v>
      </c>
      <c r="J1012">
        <f>cocina[[#This Row],[Precio Unitario]]*cocina[[#This Row],[Cantidad Ordenada]]-cocina[[#This Row],[Costo Unitario]]*cocina[[#This Row],[Cantidad Ordenada]]</f>
        <v>24</v>
      </c>
      <c r="K1012">
        <f>cocina[[#This Row],[Precio Unitario]]*cocina[[#This Row],[Cantidad Ordenada]]</f>
        <v>57</v>
      </c>
      <c r="L1012" s="5">
        <f>(SUMIF(A:A,cocina[[#This Row],[Número de Orden]],J:J))/SUMIF(A:A,cocina[[#This Row],[Número de Orden]],K:K)</f>
        <v>0.41059602649006621</v>
      </c>
      <c r="M1012" s="1">
        <f>cocina[[#This Row],[Ganancia bruta]]-cocina[[#This Row],[Ganancia neta]]</f>
        <v>33</v>
      </c>
    </row>
    <row r="1013" spans="1:13" x14ac:dyDescent="0.25">
      <c r="A1013">
        <v>402</v>
      </c>
      <c r="B1013">
        <v>18</v>
      </c>
      <c r="C1013" s="1" t="s">
        <v>213</v>
      </c>
      <c r="D1013" s="1" t="s">
        <v>624</v>
      </c>
      <c r="E1013">
        <v>13</v>
      </c>
      <c r="F1013">
        <v>22</v>
      </c>
      <c r="G1013">
        <v>2</v>
      </c>
      <c r="H1013">
        <v>21</v>
      </c>
      <c r="I1013" s="1" t="s">
        <v>608</v>
      </c>
      <c r="J1013">
        <f>cocina[[#This Row],[Precio Unitario]]*cocina[[#This Row],[Cantidad Ordenada]]-cocina[[#This Row],[Costo Unitario]]*cocina[[#This Row],[Cantidad Ordenada]]</f>
        <v>18</v>
      </c>
      <c r="K1013">
        <f>cocina[[#This Row],[Precio Unitario]]*cocina[[#This Row],[Cantidad Ordenada]]</f>
        <v>44</v>
      </c>
      <c r="L1013" s="5">
        <f>(SUMIF(A:A,cocina[[#This Row],[Número de Orden]],J:J))/SUMIF(A:A,cocina[[#This Row],[Número de Orden]],K:K)</f>
        <v>0.41059602649006621</v>
      </c>
      <c r="M1013" s="1">
        <f>cocina[[#This Row],[Ganancia bruta]]-cocina[[#This Row],[Ganancia neta]]</f>
        <v>26</v>
      </c>
    </row>
    <row r="1014" spans="1:13" x14ac:dyDescent="0.25">
      <c r="A1014">
        <v>403</v>
      </c>
      <c r="B1014">
        <v>14</v>
      </c>
      <c r="C1014" s="1" t="s">
        <v>213</v>
      </c>
      <c r="D1014" s="1" t="s">
        <v>624</v>
      </c>
      <c r="E1014">
        <v>13</v>
      </c>
      <c r="F1014">
        <v>22</v>
      </c>
      <c r="G1014">
        <v>3</v>
      </c>
      <c r="H1014">
        <v>17</v>
      </c>
      <c r="I1014" s="1" t="s">
        <v>608</v>
      </c>
      <c r="J1014">
        <f>cocina[[#This Row],[Precio Unitario]]*cocina[[#This Row],[Cantidad Ordenada]]-cocina[[#This Row],[Costo Unitario]]*cocina[[#This Row],[Cantidad Ordenada]]</f>
        <v>27</v>
      </c>
      <c r="K1014">
        <f>cocina[[#This Row],[Precio Unitario]]*cocina[[#This Row],[Cantidad Ordenada]]</f>
        <v>66</v>
      </c>
      <c r="L1014" s="5">
        <f>(SUMIF(A:A,cocina[[#This Row],[Número de Orden]],J:J))/SUMIF(A:A,cocina[[#This Row],[Número de Orden]],K:K)</f>
        <v>0.41578947368421054</v>
      </c>
      <c r="M1014" s="1">
        <f>cocina[[#This Row],[Ganancia bruta]]-cocina[[#This Row],[Ganancia neta]]</f>
        <v>39</v>
      </c>
    </row>
    <row r="1015" spans="1:13" x14ac:dyDescent="0.25">
      <c r="A1015">
        <v>403</v>
      </c>
      <c r="B1015">
        <v>14</v>
      </c>
      <c r="C1015" s="1" t="s">
        <v>89</v>
      </c>
      <c r="D1015" s="1" t="s">
        <v>629</v>
      </c>
      <c r="E1015">
        <v>10</v>
      </c>
      <c r="F1015">
        <v>18</v>
      </c>
      <c r="G1015">
        <v>2</v>
      </c>
      <c r="H1015">
        <v>5</v>
      </c>
      <c r="I1015" s="1" t="s">
        <v>609</v>
      </c>
      <c r="J1015">
        <f>cocina[[#This Row],[Precio Unitario]]*cocina[[#This Row],[Cantidad Ordenada]]-cocina[[#This Row],[Costo Unitario]]*cocina[[#This Row],[Cantidad Ordenada]]</f>
        <v>16</v>
      </c>
      <c r="K1015">
        <f>cocina[[#This Row],[Precio Unitario]]*cocina[[#This Row],[Cantidad Ordenada]]</f>
        <v>36</v>
      </c>
      <c r="L1015" s="5">
        <f>(SUMIF(A:A,cocina[[#This Row],[Número de Orden]],J:J))/SUMIF(A:A,cocina[[#This Row],[Número de Orden]],K:K)</f>
        <v>0.41578947368421054</v>
      </c>
      <c r="M1015" s="1">
        <f>cocina[[#This Row],[Ganancia bruta]]-cocina[[#This Row],[Ganancia neta]]</f>
        <v>20</v>
      </c>
    </row>
    <row r="1016" spans="1:13" x14ac:dyDescent="0.25">
      <c r="A1016">
        <v>403</v>
      </c>
      <c r="B1016">
        <v>14</v>
      </c>
      <c r="C1016" s="1" t="s">
        <v>257</v>
      </c>
      <c r="D1016" s="1" t="s">
        <v>623</v>
      </c>
      <c r="E1016">
        <v>19</v>
      </c>
      <c r="F1016">
        <v>32</v>
      </c>
      <c r="G1016">
        <v>2</v>
      </c>
      <c r="H1016">
        <v>8</v>
      </c>
      <c r="I1016" s="1" t="s">
        <v>609</v>
      </c>
      <c r="J1016">
        <f>cocina[[#This Row],[Precio Unitario]]*cocina[[#This Row],[Cantidad Ordenada]]-cocina[[#This Row],[Costo Unitario]]*cocina[[#This Row],[Cantidad Ordenada]]</f>
        <v>26</v>
      </c>
      <c r="K1016">
        <f>cocina[[#This Row],[Precio Unitario]]*cocina[[#This Row],[Cantidad Ordenada]]</f>
        <v>64</v>
      </c>
      <c r="L1016" s="5">
        <f>(SUMIF(A:A,cocina[[#This Row],[Número de Orden]],J:J))/SUMIF(A:A,cocina[[#This Row],[Número de Orden]],K:K)</f>
        <v>0.41578947368421054</v>
      </c>
      <c r="M1016" s="1">
        <f>cocina[[#This Row],[Ganancia bruta]]-cocina[[#This Row],[Ganancia neta]]</f>
        <v>38</v>
      </c>
    </row>
    <row r="1017" spans="1:13" x14ac:dyDescent="0.25">
      <c r="A1017">
        <v>403</v>
      </c>
      <c r="B1017">
        <v>14</v>
      </c>
      <c r="C1017" s="1" t="s">
        <v>168</v>
      </c>
      <c r="D1017" s="1" t="s">
        <v>612</v>
      </c>
      <c r="E1017">
        <v>14</v>
      </c>
      <c r="F1017">
        <v>24</v>
      </c>
      <c r="G1017">
        <v>1</v>
      </c>
      <c r="H1017">
        <v>55</v>
      </c>
      <c r="I1017" s="1" t="s">
        <v>609</v>
      </c>
      <c r="J1017">
        <f>cocina[[#This Row],[Precio Unitario]]*cocina[[#This Row],[Cantidad Ordenada]]-cocina[[#This Row],[Costo Unitario]]*cocina[[#This Row],[Cantidad Ordenada]]</f>
        <v>10</v>
      </c>
      <c r="K1017">
        <f>cocina[[#This Row],[Precio Unitario]]*cocina[[#This Row],[Cantidad Ordenada]]</f>
        <v>24</v>
      </c>
      <c r="L1017" s="5">
        <f>(SUMIF(A:A,cocina[[#This Row],[Número de Orden]],J:J))/SUMIF(A:A,cocina[[#This Row],[Número de Orden]],K:K)</f>
        <v>0.41578947368421054</v>
      </c>
      <c r="M1017" s="1">
        <f>cocina[[#This Row],[Ganancia bruta]]-cocina[[#This Row],[Ganancia neta]]</f>
        <v>14</v>
      </c>
    </row>
    <row r="1018" spans="1:13" x14ac:dyDescent="0.25">
      <c r="A1018">
        <v>404</v>
      </c>
      <c r="B1018">
        <v>17</v>
      </c>
      <c r="C1018" s="1" t="s">
        <v>80</v>
      </c>
      <c r="D1018" s="1" t="s">
        <v>628</v>
      </c>
      <c r="E1018">
        <v>13</v>
      </c>
      <c r="F1018">
        <v>21</v>
      </c>
      <c r="G1018">
        <v>2</v>
      </c>
      <c r="H1018">
        <v>20</v>
      </c>
      <c r="I1018" s="1" t="s">
        <v>608</v>
      </c>
      <c r="J1018">
        <f>cocina[[#This Row],[Precio Unitario]]*cocina[[#This Row],[Cantidad Ordenada]]-cocina[[#This Row],[Costo Unitario]]*cocina[[#This Row],[Cantidad Ordenada]]</f>
        <v>16</v>
      </c>
      <c r="K1018">
        <f>cocina[[#This Row],[Precio Unitario]]*cocina[[#This Row],[Cantidad Ordenada]]</f>
        <v>42</v>
      </c>
      <c r="L1018" s="5">
        <f>(SUMIF(A:A,cocina[[#This Row],[Número de Orden]],J:J))/SUMIF(A:A,cocina[[#This Row],[Número de Orden]],K:K)</f>
        <v>0.37912087912087911</v>
      </c>
      <c r="M1018" s="1">
        <f>cocina[[#This Row],[Ganancia bruta]]-cocina[[#This Row],[Ganancia neta]]</f>
        <v>26</v>
      </c>
    </row>
    <row r="1019" spans="1:13" x14ac:dyDescent="0.25">
      <c r="A1019">
        <v>404</v>
      </c>
      <c r="B1019">
        <v>17</v>
      </c>
      <c r="C1019" s="1" t="s">
        <v>156</v>
      </c>
      <c r="D1019" s="1" t="s">
        <v>626</v>
      </c>
      <c r="E1019">
        <v>12</v>
      </c>
      <c r="F1019">
        <v>20</v>
      </c>
      <c r="G1019">
        <v>1</v>
      </c>
      <c r="H1019">
        <v>53</v>
      </c>
      <c r="I1019" s="1" t="s">
        <v>609</v>
      </c>
      <c r="J1019">
        <f>cocina[[#This Row],[Precio Unitario]]*cocina[[#This Row],[Cantidad Ordenada]]-cocina[[#This Row],[Costo Unitario]]*cocina[[#This Row],[Cantidad Ordenada]]</f>
        <v>8</v>
      </c>
      <c r="K1019">
        <f>cocina[[#This Row],[Precio Unitario]]*cocina[[#This Row],[Cantidad Ordenada]]</f>
        <v>20</v>
      </c>
      <c r="L1019" s="5">
        <f>(SUMIF(A:A,cocina[[#This Row],[Número de Orden]],J:J))/SUMIF(A:A,cocina[[#This Row],[Número de Orden]],K:K)</f>
        <v>0.37912087912087911</v>
      </c>
      <c r="M1019" s="1">
        <f>cocina[[#This Row],[Ganancia bruta]]-cocina[[#This Row],[Ganancia neta]]</f>
        <v>12</v>
      </c>
    </row>
    <row r="1020" spans="1:13" x14ac:dyDescent="0.25">
      <c r="A1020">
        <v>404</v>
      </c>
      <c r="B1020">
        <v>17</v>
      </c>
      <c r="C1020" s="1" t="s">
        <v>58</v>
      </c>
      <c r="D1020" s="1" t="s">
        <v>616</v>
      </c>
      <c r="E1020">
        <v>25</v>
      </c>
      <c r="F1020">
        <v>40</v>
      </c>
      <c r="G1020">
        <v>3</v>
      </c>
      <c r="H1020">
        <v>29</v>
      </c>
      <c r="I1020" s="1" t="s">
        <v>609</v>
      </c>
      <c r="J1020">
        <f>cocina[[#This Row],[Precio Unitario]]*cocina[[#This Row],[Cantidad Ordenada]]-cocina[[#This Row],[Costo Unitario]]*cocina[[#This Row],[Cantidad Ordenada]]</f>
        <v>45</v>
      </c>
      <c r="K1020">
        <f>cocina[[#This Row],[Precio Unitario]]*cocina[[#This Row],[Cantidad Ordenada]]</f>
        <v>120</v>
      </c>
      <c r="L1020" s="5">
        <f>(SUMIF(A:A,cocina[[#This Row],[Número de Orden]],J:J))/SUMIF(A:A,cocina[[#This Row],[Número de Orden]],K:K)</f>
        <v>0.37912087912087911</v>
      </c>
      <c r="M1020" s="1">
        <f>cocina[[#This Row],[Ganancia bruta]]-cocina[[#This Row],[Ganancia neta]]</f>
        <v>75</v>
      </c>
    </row>
    <row r="1021" spans="1:13" x14ac:dyDescent="0.25">
      <c r="A1021">
        <v>405</v>
      </c>
      <c r="B1021">
        <v>5</v>
      </c>
      <c r="C1021" s="1" t="s">
        <v>165</v>
      </c>
      <c r="D1021" s="1" t="s">
        <v>630</v>
      </c>
      <c r="E1021">
        <v>15</v>
      </c>
      <c r="F1021">
        <v>26</v>
      </c>
      <c r="G1021">
        <v>1</v>
      </c>
      <c r="H1021">
        <v>41</v>
      </c>
      <c r="I1021" s="1" t="s">
        <v>609</v>
      </c>
      <c r="J1021">
        <f>cocina[[#This Row],[Precio Unitario]]*cocina[[#This Row],[Cantidad Ordenada]]-cocina[[#This Row],[Costo Unitario]]*cocina[[#This Row],[Cantidad Ordenada]]</f>
        <v>11</v>
      </c>
      <c r="K1021">
        <f>cocina[[#This Row],[Precio Unitario]]*cocina[[#This Row],[Cantidad Ordenada]]</f>
        <v>26</v>
      </c>
      <c r="L1021" s="5">
        <f>(SUMIF(A:A,cocina[[#This Row],[Número de Orden]],J:J))/SUMIF(A:A,cocina[[#This Row],[Número de Orden]],K:K)</f>
        <v>0.39622641509433965</v>
      </c>
      <c r="M1021" s="1">
        <f>cocina[[#This Row],[Ganancia bruta]]-cocina[[#This Row],[Ganancia neta]]</f>
        <v>15</v>
      </c>
    </row>
    <row r="1022" spans="1:13" x14ac:dyDescent="0.25">
      <c r="A1022">
        <v>405</v>
      </c>
      <c r="B1022">
        <v>5</v>
      </c>
      <c r="C1022" s="1" t="s">
        <v>58</v>
      </c>
      <c r="D1022" s="1" t="s">
        <v>616</v>
      </c>
      <c r="E1022">
        <v>25</v>
      </c>
      <c r="F1022">
        <v>40</v>
      </c>
      <c r="G1022">
        <v>1</v>
      </c>
      <c r="H1022">
        <v>44</v>
      </c>
      <c r="I1022" s="1" t="s">
        <v>608</v>
      </c>
      <c r="J1022">
        <f>cocina[[#This Row],[Precio Unitario]]*cocina[[#This Row],[Cantidad Ordenada]]-cocina[[#This Row],[Costo Unitario]]*cocina[[#This Row],[Cantidad Ordenada]]</f>
        <v>15</v>
      </c>
      <c r="K1022">
        <f>cocina[[#This Row],[Precio Unitario]]*cocina[[#This Row],[Cantidad Ordenada]]</f>
        <v>40</v>
      </c>
      <c r="L1022" s="5">
        <f>(SUMIF(A:A,cocina[[#This Row],[Número de Orden]],J:J))/SUMIF(A:A,cocina[[#This Row],[Número de Orden]],K:K)</f>
        <v>0.39622641509433965</v>
      </c>
      <c r="M1022" s="1">
        <f>cocina[[#This Row],[Ganancia bruta]]-cocina[[#This Row],[Ganancia neta]]</f>
        <v>25</v>
      </c>
    </row>
    <row r="1023" spans="1:13" x14ac:dyDescent="0.25">
      <c r="A1023">
        <v>405</v>
      </c>
      <c r="B1023">
        <v>5</v>
      </c>
      <c r="C1023" s="1" t="s">
        <v>156</v>
      </c>
      <c r="D1023" s="1" t="s">
        <v>626</v>
      </c>
      <c r="E1023">
        <v>12</v>
      </c>
      <c r="F1023">
        <v>20</v>
      </c>
      <c r="G1023">
        <v>2</v>
      </c>
      <c r="H1023">
        <v>13</v>
      </c>
      <c r="I1023" s="1" t="s">
        <v>609</v>
      </c>
      <c r="J1023">
        <f>cocina[[#This Row],[Precio Unitario]]*cocina[[#This Row],[Cantidad Ordenada]]-cocina[[#This Row],[Costo Unitario]]*cocina[[#This Row],[Cantidad Ordenada]]</f>
        <v>16</v>
      </c>
      <c r="K1023">
        <f>cocina[[#This Row],[Precio Unitario]]*cocina[[#This Row],[Cantidad Ordenada]]</f>
        <v>40</v>
      </c>
      <c r="L1023" s="5">
        <f>(SUMIF(A:A,cocina[[#This Row],[Número de Orden]],J:J))/SUMIF(A:A,cocina[[#This Row],[Número de Orden]],K:K)</f>
        <v>0.39622641509433965</v>
      </c>
      <c r="M1023" s="1">
        <f>cocina[[#This Row],[Ganancia bruta]]-cocina[[#This Row],[Ganancia neta]]</f>
        <v>24</v>
      </c>
    </row>
    <row r="1024" spans="1:13" x14ac:dyDescent="0.25">
      <c r="A1024">
        <v>406</v>
      </c>
      <c r="B1024">
        <v>14</v>
      </c>
      <c r="C1024" s="1" t="s">
        <v>156</v>
      </c>
      <c r="D1024" s="1" t="s">
        <v>626</v>
      </c>
      <c r="E1024">
        <v>12</v>
      </c>
      <c r="F1024">
        <v>20</v>
      </c>
      <c r="G1024">
        <v>3</v>
      </c>
      <c r="H1024">
        <v>6</v>
      </c>
      <c r="I1024" s="1" t="s">
        <v>608</v>
      </c>
      <c r="J1024">
        <f>cocina[[#This Row],[Precio Unitario]]*cocina[[#This Row],[Cantidad Ordenada]]-cocina[[#This Row],[Costo Unitario]]*cocina[[#This Row],[Cantidad Ordenada]]</f>
        <v>24</v>
      </c>
      <c r="K1024">
        <f>cocina[[#This Row],[Precio Unitario]]*cocina[[#This Row],[Cantidad Ordenada]]</f>
        <v>60</v>
      </c>
      <c r="L1024" s="5">
        <f>(SUMIF(A:A,cocina[[#This Row],[Número de Orden]],J:J))/SUMIF(A:A,cocina[[#This Row],[Número de Orden]],K:K)</f>
        <v>0.4</v>
      </c>
      <c r="M1024" s="1">
        <f>cocina[[#This Row],[Ganancia bruta]]-cocina[[#This Row],[Ganancia neta]]</f>
        <v>36</v>
      </c>
    </row>
    <row r="1025" spans="1:13" x14ac:dyDescent="0.25">
      <c r="A1025">
        <v>406</v>
      </c>
      <c r="B1025">
        <v>14</v>
      </c>
      <c r="C1025" s="1" t="s">
        <v>36</v>
      </c>
      <c r="D1025" s="1" t="s">
        <v>622</v>
      </c>
      <c r="E1025">
        <v>21</v>
      </c>
      <c r="F1025">
        <v>35</v>
      </c>
      <c r="G1025">
        <v>2</v>
      </c>
      <c r="H1025">
        <v>56</v>
      </c>
      <c r="I1025" s="1" t="s">
        <v>608</v>
      </c>
      <c r="J1025">
        <f>cocina[[#This Row],[Precio Unitario]]*cocina[[#This Row],[Cantidad Ordenada]]-cocina[[#This Row],[Costo Unitario]]*cocina[[#This Row],[Cantidad Ordenada]]</f>
        <v>28</v>
      </c>
      <c r="K1025">
        <f>cocina[[#This Row],[Precio Unitario]]*cocina[[#This Row],[Cantidad Ordenada]]</f>
        <v>70</v>
      </c>
      <c r="L1025" s="5">
        <f>(SUMIF(A:A,cocina[[#This Row],[Número de Orden]],J:J))/SUMIF(A:A,cocina[[#This Row],[Número de Orden]],K:K)</f>
        <v>0.4</v>
      </c>
      <c r="M1025" s="1">
        <f>cocina[[#This Row],[Ganancia bruta]]-cocina[[#This Row],[Ganancia neta]]</f>
        <v>42</v>
      </c>
    </row>
    <row r="1026" spans="1:13" x14ac:dyDescent="0.25">
      <c r="A1026">
        <v>406</v>
      </c>
      <c r="B1026">
        <v>14</v>
      </c>
      <c r="C1026" s="1" t="s">
        <v>132</v>
      </c>
      <c r="D1026" s="1" t="s">
        <v>631</v>
      </c>
      <c r="E1026">
        <v>15</v>
      </c>
      <c r="F1026">
        <v>25</v>
      </c>
      <c r="G1026">
        <v>1</v>
      </c>
      <c r="H1026">
        <v>55</v>
      </c>
      <c r="I1026" s="1" t="s">
        <v>609</v>
      </c>
      <c r="J1026">
        <f>cocina[[#This Row],[Precio Unitario]]*cocina[[#This Row],[Cantidad Ordenada]]-cocina[[#This Row],[Costo Unitario]]*cocina[[#This Row],[Cantidad Ordenada]]</f>
        <v>10</v>
      </c>
      <c r="K1026">
        <f>cocina[[#This Row],[Precio Unitario]]*cocina[[#This Row],[Cantidad Ordenada]]</f>
        <v>25</v>
      </c>
      <c r="L1026" s="5">
        <f>(SUMIF(A:A,cocina[[#This Row],[Número de Orden]],J:J))/SUMIF(A:A,cocina[[#This Row],[Número de Orden]],K:K)</f>
        <v>0.4</v>
      </c>
      <c r="M1026" s="1">
        <f>cocina[[#This Row],[Ganancia bruta]]-cocina[[#This Row],[Ganancia neta]]</f>
        <v>15</v>
      </c>
    </row>
    <row r="1027" spans="1:13" x14ac:dyDescent="0.25">
      <c r="A1027">
        <v>407</v>
      </c>
      <c r="B1027">
        <v>4</v>
      </c>
      <c r="C1027" s="1" t="s">
        <v>156</v>
      </c>
      <c r="D1027" s="1" t="s">
        <v>626</v>
      </c>
      <c r="E1027">
        <v>12</v>
      </c>
      <c r="F1027">
        <v>20</v>
      </c>
      <c r="G1027">
        <v>3</v>
      </c>
      <c r="H1027">
        <v>32</v>
      </c>
      <c r="I1027" s="1" t="s">
        <v>608</v>
      </c>
      <c r="J1027">
        <f>cocina[[#This Row],[Precio Unitario]]*cocina[[#This Row],[Cantidad Ordenada]]-cocina[[#This Row],[Costo Unitario]]*cocina[[#This Row],[Cantidad Ordenada]]</f>
        <v>24</v>
      </c>
      <c r="K1027">
        <f>cocina[[#This Row],[Precio Unitario]]*cocina[[#This Row],[Cantidad Ordenada]]</f>
        <v>60</v>
      </c>
      <c r="L1027" s="5">
        <f>(SUMIF(A:A,cocina[[#This Row],[Número de Orden]],J:J))/SUMIF(A:A,cocina[[#This Row],[Número de Orden]],K:K)</f>
        <v>0.4</v>
      </c>
      <c r="M1027" s="1">
        <f>cocina[[#This Row],[Ganancia bruta]]-cocina[[#This Row],[Ganancia neta]]</f>
        <v>36</v>
      </c>
    </row>
    <row r="1028" spans="1:13" x14ac:dyDescent="0.25">
      <c r="A1028">
        <v>407</v>
      </c>
      <c r="B1028">
        <v>4</v>
      </c>
      <c r="C1028" s="1" t="s">
        <v>36</v>
      </c>
      <c r="D1028" s="1" t="s">
        <v>622</v>
      </c>
      <c r="E1028">
        <v>21</v>
      </c>
      <c r="F1028">
        <v>35</v>
      </c>
      <c r="G1028">
        <v>1</v>
      </c>
      <c r="H1028">
        <v>18</v>
      </c>
      <c r="I1028" s="1" t="s">
        <v>609</v>
      </c>
      <c r="J1028">
        <f>cocina[[#This Row],[Precio Unitario]]*cocina[[#This Row],[Cantidad Ordenada]]-cocina[[#This Row],[Costo Unitario]]*cocina[[#This Row],[Cantidad Ordenada]]</f>
        <v>14</v>
      </c>
      <c r="K1028">
        <f>cocina[[#This Row],[Precio Unitario]]*cocina[[#This Row],[Cantidad Ordenada]]</f>
        <v>35</v>
      </c>
      <c r="L1028" s="5">
        <f>(SUMIF(A:A,cocina[[#This Row],[Número de Orden]],J:J))/SUMIF(A:A,cocina[[#This Row],[Número de Orden]],K:K)</f>
        <v>0.4</v>
      </c>
      <c r="M1028" s="1">
        <f>cocina[[#This Row],[Ganancia bruta]]-cocina[[#This Row],[Ganancia neta]]</f>
        <v>21</v>
      </c>
    </row>
    <row r="1029" spans="1:13" x14ac:dyDescent="0.25">
      <c r="A1029">
        <v>408</v>
      </c>
      <c r="B1029">
        <v>17</v>
      </c>
      <c r="C1029" s="1" t="s">
        <v>132</v>
      </c>
      <c r="D1029" s="1" t="s">
        <v>631</v>
      </c>
      <c r="E1029">
        <v>15</v>
      </c>
      <c r="F1029">
        <v>25</v>
      </c>
      <c r="G1029">
        <v>1</v>
      </c>
      <c r="H1029">
        <v>58</v>
      </c>
      <c r="I1029" s="1" t="s">
        <v>609</v>
      </c>
      <c r="J1029">
        <f>cocina[[#This Row],[Precio Unitario]]*cocina[[#This Row],[Cantidad Ordenada]]-cocina[[#This Row],[Costo Unitario]]*cocina[[#This Row],[Cantidad Ordenada]]</f>
        <v>10</v>
      </c>
      <c r="K1029">
        <f>cocina[[#This Row],[Precio Unitario]]*cocina[[#This Row],[Cantidad Ordenada]]</f>
        <v>25</v>
      </c>
      <c r="L1029" s="5">
        <f>(SUMIF(A:A,cocina[[#This Row],[Número de Orden]],J:J))/SUMIF(A:A,cocina[[#This Row],[Número de Orden]],K:K)</f>
        <v>0.41221374045801529</v>
      </c>
      <c r="M1029" s="1">
        <f>cocina[[#This Row],[Ganancia bruta]]-cocina[[#This Row],[Ganancia neta]]</f>
        <v>15</v>
      </c>
    </row>
    <row r="1030" spans="1:13" x14ac:dyDescent="0.25">
      <c r="A1030">
        <v>408</v>
      </c>
      <c r="B1030">
        <v>17</v>
      </c>
      <c r="C1030" s="1" t="s">
        <v>168</v>
      </c>
      <c r="D1030" s="1" t="s">
        <v>612</v>
      </c>
      <c r="E1030">
        <v>14</v>
      </c>
      <c r="F1030">
        <v>24</v>
      </c>
      <c r="G1030">
        <v>3</v>
      </c>
      <c r="H1030">
        <v>11</v>
      </c>
      <c r="I1030" s="1" t="s">
        <v>608</v>
      </c>
      <c r="J1030">
        <f>cocina[[#This Row],[Precio Unitario]]*cocina[[#This Row],[Cantidad Ordenada]]-cocina[[#This Row],[Costo Unitario]]*cocina[[#This Row],[Cantidad Ordenada]]</f>
        <v>30</v>
      </c>
      <c r="K1030">
        <f>cocina[[#This Row],[Precio Unitario]]*cocina[[#This Row],[Cantidad Ordenada]]</f>
        <v>72</v>
      </c>
      <c r="L1030" s="5">
        <f>(SUMIF(A:A,cocina[[#This Row],[Número de Orden]],J:J))/SUMIF(A:A,cocina[[#This Row],[Número de Orden]],K:K)</f>
        <v>0.41221374045801529</v>
      </c>
      <c r="M1030" s="1">
        <f>cocina[[#This Row],[Ganancia bruta]]-cocina[[#This Row],[Ganancia neta]]</f>
        <v>42</v>
      </c>
    </row>
    <row r="1031" spans="1:13" x14ac:dyDescent="0.25">
      <c r="A1031">
        <v>408</v>
      </c>
      <c r="B1031">
        <v>17</v>
      </c>
      <c r="C1031" s="1" t="s">
        <v>65</v>
      </c>
      <c r="D1031" s="1" t="s">
        <v>625</v>
      </c>
      <c r="E1031">
        <v>20</v>
      </c>
      <c r="F1031">
        <v>34</v>
      </c>
      <c r="G1031">
        <v>1</v>
      </c>
      <c r="H1031">
        <v>37</v>
      </c>
      <c r="I1031" s="1" t="s">
        <v>609</v>
      </c>
      <c r="J1031">
        <f>cocina[[#This Row],[Precio Unitario]]*cocina[[#This Row],[Cantidad Ordenada]]-cocina[[#This Row],[Costo Unitario]]*cocina[[#This Row],[Cantidad Ordenada]]</f>
        <v>14</v>
      </c>
      <c r="K1031">
        <f>cocina[[#This Row],[Precio Unitario]]*cocina[[#This Row],[Cantidad Ordenada]]</f>
        <v>34</v>
      </c>
      <c r="L1031" s="5">
        <f>(SUMIF(A:A,cocina[[#This Row],[Número de Orden]],J:J))/SUMIF(A:A,cocina[[#This Row],[Número de Orden]],K:K)</f>
        <v>0.41221374045801529</v>
      </c>
      <c r="M1031" s="1">
        <f>cocina[[#This Row],[Ganancia bruta]]-cocina[[#This Row],[Ganancia neta]]</f>
        <v>20</v>
      </c>
    </row>
    <row r="1032" spans="1:13" x14ac:dyDescent="0.25">
      <c r="A1032">
        <v>409</v>
      </c>
      <c r="B1032">
        <v>15</v>
      </c>
      <c r="C1032" s="1" t="s">
        <v>80</v>
      </c>
      <c r="D1032" s="1" t="s">
        <v>628</v>
      </c>
      <c r="E1032">
        <v>13</v>
      </c>
      <c r="F1032">
        <v>21</v>
      </c>
      <c r="G1032">
        <v>3</v>
      </c>
      <c r="H1032">
        <v>44</v>
      </c>
      <c r="I1032" s="1" t="s">
        <v>609</v>
      </c>
      <c r="J1032">
        <f>cocina[[#This Row],[Precio Unitario]]*cocina[[#This Row],[Cantidad Ordenada]]-cocina[[#This Row],[Costo Unitario]]*cocina[[#This Row],[Cantidad Ordenada]]</f>
        <v>24</v>
      </c>
      <c r="K1032">
        <f>cocina[[#This Row],[Precio Unitario]]*cocina[[#This Row],[Cantidad Ordenada]]</f>
        <v>63</v>
      </c>
      <c r="L1032" s="5">
        <f>(SUMIF(A:A,cocina[[#This Row],[Número de Orden]],J:J))/SUMIF(A:A,cocina[[#This Row],[Número de Orden]],K:K)</f>
        <v>0.39901477832512317</v>
      </c>
      <c r="M1032" s="1">
        <f>cocina[[#This Row],[Ganancia bruta]]-cocina[[#This Row],[Ganancia neta]]</f>
        <v>39</v>
      </c>
    </row>
    <row r="1033" spans="1:13" x14ac:dyDescent="0.25">
      <c r="A1033">
        <v>409</v>
      </c>
      <c r="B1033">
        <v>15</v>
      </c>
      <c r="C1033" s="1" t="s">
        <v>58</v>
      </c>
      <c r="D1033" s="1" t="s">
        <v>616</v>
      </c>
      <c r="E1033">
        <v>25</v>
      </c>
      <c r="F1033">
        <v>40</v>
      </c>
      <c r="G1033">
        <v>1</v>
      </c>
      <c r="H1033">
        <v>43</v>
      </c>
      <c r="I1033" s="1" t="s">
        <v>608</v>
      </c>
      <c r="J1033">
        <f>cocina[[#This Row],[Precio Unitario]]*cocina[[#This Row],[Cantidad Ordenada]]-cocina[[#This Row],[Costo Unitario]]*cocina[[#This Row],[Cantidad Ordenada]]</f>
        <v>15</v>
      </c>
      <c r="K1033">
        <f>cocina[[#This Row],[Precio Unitario]]*cocina[[#This Row],[Cantidad Ordenada]]</f>
        <v>40</v>
      </c>
      <c r="L1033" s="5">
        <f>(SUMIF(A:A,cocina[[#This Row],[Número de Orden]],J:J))/SUMIF(A:A,cocina[[#This Row],[Número de Orden]],K:K)</f>
        <v>0.39901477832512317</v>
      </c>
      <c r="M1033" s="1">
        <f>cocina[[#This Row],[Ganancia bruta]]-cocina[[#This Row],[Ganancia neta]]</f>
        <v>25</v>
      </c>
    </row>
    <row r="1034" spans="1:13" x14ac:dyDescent="0.25">
      <c r="A1034">
        <v>409</v>
      </c>
      <c r="B1034">
        <v>15</v>
      </c>
      <c r="C1034" s="1" t="s">
        <v>52</v>
      </c>
      <c r="D1034" s="1" t="s">
        <v>620</v>
      </c>
      <c r="E1034">
        <v>16</v>
      </c>
      <c r="F1034">
        <v>28</v>
      </c>
      <c r="G1034">
        <v>1</v>
      </c>
      <c r="H1034">
        <v>47</v>
      </c>
      <c r="I1034" s="1" t="s">
        <v>608</v>
      </c>
      <c r="J1034">
        <f>cocina[[#This Row],[Precio Unitario]]*cocina[[#This Row],[Cantidad Ordenada]]-cocina[[#This Row],[Costo Unitario]]*cocina[[#This Row],[Cantidad Ordenada]]</f>
        <v>12</v>
      </c>
      <c r="K1034">
        <f>cocina[[#This Row],[Precio Unitario]]*cocina[[#This Row],[Cantidad Ordenada]]</f>
        <v>28</v>
      </c>
      <c r="L1034" s="5">
        <f>(SUMIF(A:A,cocina[[#This Row],[Número de Orden]],J:J))/SUMIF(A:A,cocina[[#This Row],[Número de Orden]],K:K)</f>
        <v>0.39901477832512317</v>
      </c>
      <c r="M1034" s="1">
        <f>cocina[[#This Row],[Ganancia bruta]]-cocina[[#This Row],[Ganancia neta]]</f>
        <v>16</v>
      </c>
    </row>
    <row r="1035" spans="1:13" x14ac:dyDescent="0.25">
      <c r="A1035">
        <v>409</v>
      </c>
      <c r="B1035">
        <v>15</v>
      </c>
      <c r="C1035" s="1" t="s">
        <v>168</v>
      </c>
      <c r="D1035" s="1" t="s">
        <v>612</v>
      </c>
      <c r="E1035">
        <v>14</v>
      </c>
      <c r="F1035">
        <v>24</v>
      </c>
      <c r="G1035">
        <v>3</v>
      </c>
      <c r="H1035">
        <v>29</v>
      </c>
      <c r="I1035" s="1" t="s">
        <v>608</v>
      </c>
      <c r="J1035">
        <f>cocina[[#This Row],[Precio Unitario]]*cocina[[#This Row],[Cantidad Ordenada]]-cocina[[#This Row],[Costo Unitario]]*cocina[[#This Row],[Cantidad Ordenada]]</f>
        <v>30</v>
      </c>
      <c r="K1035">
        <f>cocina[[#This Row],[Precio Unitario]]*cocina[[#This Row],[Cantidad Ordenada]]</f>
        <v>72</v>
      </c>
      <c r="L1035" s="5">
        <f>(SUMIF(A:A,cocina[[#This Row],[Número de Orden]],J:J))/SUMIF(A:A,cocina[[#This Row],[Número de Orden]],K:K)</f>
        <v>0.39901477832512317</v>
      </c>
      <c r="M1035" s="1">
        <f>cocina[[#This Row],[Ganancia bruta]]-cocina[[#This Row],[Ganancia neta]]</f>
        <v>42</v>
      </c>
    </row>
    <row r="1036" spans="1:13" x14ac:dyDescent="0.25">
      <c r="A1036">
        <v>410</v>
      </c>
      <c r="B1036">
        <v>1</v>
      </c>
      <c r="C1036" s="1" t="s">
        <v>156</v>
      </c>
      <c r="D1036" s="1" t="s">
        <v>626</v>
      </c>
      <c r="E1036">
        <v>12</v>
      </c>
      <c r="F1036">
        <v>20</v>
      </c>
      <c r="G1036">
        <v>1</v>
      </c>
      <c r="H1036">
        <v>50</v>
      </c>
      <c r="I1036" s="1" t="s">
        <v>609</v>
      </c>
      <c r="J1036">
        <f>cocina[[#This Row],[Precio Unitario]]*cocina[[#This Row],[Cantidad Ordenada]]-cocina[[#This Row],[Costo Unitario]]*cocina[[#This Row],[Cantidad Ordenada]]</f>
        <v>8</v>
      </c>
      <c r="K1036">
        <f>cocina[[#This Row],[Precio Unitario]]*cocina[[#This Row],[Cantidad Ordenada]]</f>
        <v>20</v>
      </c>
      <c r="L1036" s="5">
        <f>(SUMIF(A:A,cocina[[#This Row],[Número de Orden]],J:J))/SUMIF(A:A,cocina[[#This Row],[Número de Orden]],K:K)</f>
        <v>0.39285714285714285</v>
      </c>
      <c r="M1036" s="1">
        <f>cocina[[#This Row],[Ganancia bruta]]-cocina[[#This Row],[Ganancia neta]]</f>
        <v>12</v>
      </c>
    </row>
    <row r="1037" spans="1:13" x14ac:dyDescent="0.25">
      <c r="A1037">
        <v>410</v>
      </c>
      <c r="B1037">
        <v>1</v>
      </c>
      <c r="C1037" s="1" t="s">
        <v>83</v>
      </c>
      <c r="D1037" s="1" t="s">
        <v>617</v>
      </c>
      <c r="E1037">
        <v>22</v>
      </c>
      <c r="F1037">
        <v>36</v>
      </c>
      <c r="G1037">
        <v>1</v>
      </c>
      <c r="H1037">
        <v>41</v>
      </c>
      <c r="I1037" s="1" t="s">
        <v>608</v>
      </c>
      <c r="J1037">
        <f>cocina[[#This Row],[Precio Unitario]]*cocina[[#This Row],[Cantidad Ordenada]]-cocina[[#This Row],[Costo Unitario]]*cocina[[#This Row],[Cantidad Ordenada]]</f>
        <v>14</v>
      </c>
      <c r="K1037">
        <f>cocina[[#This Row],[Precio Unitario]]*cocina[[#This Row],[Cantidad Ordenada]]</f>
        <v>36</v>
      </c>
      <c r="L1037" s="5">
        <f>(SUMIF(A:A,cocina[[#This Row],[Número de Orden]],J:J))/SUMIF(A:A,cocina[[#This Row],[Número de Orden]],K:K)</f>
        <v>0.39285714285714285</v>
      </c>
      <c r="M1037" s="1">
        <f>cocina[[#This Row],[Ganancia bruta]]-cocina[[#This Row],[Ganancia neta]]</f>
        <v>22</v>
      </c>
    </row>
    <row r="1038" spans="1:13" x14ac:dyDescent="0.25">
      <c r="A1038">
        <v>411</v>
      </c>
      <c r="B1038">
        <v>3</v>
      </c>
      <c r="C1038" s="1" t="s">
        <v>58</v>
      </c>
      <c r="D1038" s="1" t="s">
        <v>616</v>
      </c>
      <c r="E1038">
        <v>25</v>
      </c>
      <c r="F1038">
        <v>40</v>
      </c>
      <c r="G1038">
        <v>3</v>
      </c>
      <c r="H1038">
        <v>36</v>
      </c>
      <c r="I1038" s="1" t="s">
        <v>609</v>
      </c>
      <c r="J1038">
        <f>cocina[[#This Row],[Precio Unitario]]*cocina[[#This Row],[Cantidad Ordenada]]-cocina[[#This Row],[Costo Unitario]]*cocina[[#This Row],[Cantidad Ordenada]]</f>
        <v>45</v>
      </c>
      <c r="K1038">
        <f>cocina[[#This Row],[Precio Unitario]]*cocina[[#This Row],[Cantidad Ordenada]]</f>
        <v>120</v>
      </c>
      <c r="L1038" s="5">
        <f>(SUMIF(A:A,cocina[[#This Row],[Número de Orden]],J:J))/SUMIF(A:A,cocina[[#This Row],[Número de Orden]],K:K)</f>
        <v>0.39269406392694062</v>
      </c>
      <c r="M1038" s="1">
        <f>cocina[[#This Row],[Ganancia bruta]]-cocina[[#This Row],[Ganancia neta]]</f>
        <v>75</v>
      </c>
    </row>
    <row r="1039" spans="1:13" x14ac:dyDescent="0.25">
      <c r="A1039">
        <v>411</v>
      </c>
      <c r="B1039">
        <v>3</v>
      </c>
      <c r="C1039" s="1" t="s">
        <v>89</v>
      </c>
      <c r="D1039" s="1" t="s">
        <v>629</v>
      </c>
      <c r="E1039">
        <v>10</v>
      </c>
      <c r="F1039">
        <v>18</v>
      </c>
      <c r="G1039">
        <v>1</v>
      </c>
      <c r="H1039">
        <v>33</v>
      </c>
      <c r="I1039" s="1" t="s">
        <v>608</v>
      </c>
      <c r="J1039">
        <f>cocina[[#This Row],[Precio Unitario]]*cocina[[#This Row],[Cantidad Ordenada]]-cocina[[#This Row],[Costo Unitario]]*cocina[[#This Row],[Cantidad Ordenada]]</f>
        <v>8</v>
      </c>
      <c r="K1039">
        <f>cocina[[#This Row],[Precio Unitario]]*cocina[[#This Row],[Cantidad Ordenada]]</f>
        <v>18</v>
      </c>
      <c r="L1039" s="5">
        <f>(SUMIF(A:A,cocina[[#This Row],[Número de Orden]],J:J))/SUMIF(A:A,cocina[[#This Row],[Número de Orden]],K:K)</f>
        <v>0.39269406392694062</v>
      </c>
      <c r="M1039" s="1">
        <f>cocina[[#This Row],[Ganancia bruta]]-cocina[[#This Row],[Ganancia neta]]</f>
        <v>10</v>
      </c>
    </row>
    <row r="1040" spans="1:13" x14ac:dyDescent="0.25">
      <c r="A1040">
        <v>411</v>
      </c>
      <c r="B1040">
        <v>3</v>
      </c>
      <c r="C1040" s="1" t="s">
        <v>116</v>
      </c>
      <c r="D1040" s="1" t="s">
        <v>615</v>
      </c>
      <c r="E1040">
        <v>16</v>
      </c>
      <c r="F1040">
        <v>27</v>
      </c>
      <c r="G1040">
        <v>3</v>
      </c>
      <c r="H1040">
        <v>9</v>
      </c>
      <c r="I1040" s="1" t="s">
        <v>608</v>
      </c>
      <c r="J1040">
        <f>cocina[[#This Row],[Precio Unitario]]*cocina[[#This Row],[Cantidad Ordenada]]-cocina[[#This Row],[Costo Unitario]]*cocina[[#This Row],[Cantidad Ordenada]]</f>
        <v>33</v>
      </c>
      <c r="K1040">
        <f>cocina[[#This Row],[Precio Unitario]]*cocina[[#This Row],[Cantidad Ordenada]]</f>
        <v>81</v>
      </c>
      <c r="L1040" s="5">
        <f>(SUMIF(A:A,cocina[[#This Row],[Número de Orden]],J:J))/SUMIF(A:A,cocina[[#This Row],[Número de Orden]],K:K)</f>
        <v>0.39269406392694062</v>
      </c>
      <c r="M1040" s="1">
        <f>cocina[[#This Row],[Ganancia bruta]]-cocina[[#This Row],[Ganancia neta]]</f>
        <v>48</v>
      </c>
    </row>
    <row r="1041" spans="1:13" x14ac:dyDescent="0.25">
      <c r="A1041">
        <v>412</v>
      </c>
      <c r="B1041">
        <v>11</v>
      </c>
      <c r="C1041" s="1" t="s">
        <v>126</v>
      </c>
      <c r="D1041" s="1" t="s">
        <v>614</v>
      </c>
      <c r="E1041">
        <v>19</v>
      </c>
      <c r="F1041">
        <v>31</v>
      </c>
      <c r="G1041">
        <v>3</v>
      </c>
      <c r="H1041">
        <v>57</v>
      </c>
      <c r="I1041" s="1" t="s">
        <v>609</v>
      </c>
      <c r="J1041">
        <f>cocina[[#This Row],[Precio Unitario]]*cocina[[#This Row],[Cantidad Ordenada]]-cocina[[#This Row],[Costo Unitario]]*cocina[[#This Row],[Cantidad Ordenada]]</f>
        <v>36</v>
      </c>
      <c r="K1041">
        <f>cocina[[#This Row],[Precio Unitario]]*cocina[[#This Row],[Cantidad Ordenada]]</f>
        <v>93</v>
      </c>
      <c r="L1041" s="5">
        <f>(SUMIF(A:A,cocina[[#This Row],[Número de Orden]],J:J))/SUMIF(A:A,cocina[[#This Row],[Número de Orden]],K:K)</f>
        <v>0.38709677419354838</v>
      </c>
      <c r="M1041" s="1">
        <f>cocina[[#This Row],[Ganancia bruta]]-cocina[[#This Row],[Ganancia neta]]</f>
        <v>57</v>
      </c>
    </row>
    <row r="1042" spans="1:13" x14ac:dyDescent="0.25">
      <c r="A1042">
        <v>413</v>
      </c>
      <c r="B1042">
        <v>13</v>
      </c>
      <c r="C1042" s="1" t="s">
        <v>36</v>
      </c>
      <c r="D1042" s="1" t="s">
        <v>622</v>
      </c>
      <c r="E1042">
        <v>21</v>
      </c>
      <c r="F1042">
        <v>35</v>
      </c>
      <c r="G1042">
        <v>1</v>
      </c>
      <c r="H1042">
        <v>12</v>
      </c>
      <c r="I1042" s="1" t="s">
        <v>609</v>
      </c>
      <c r="J1042">
        <f>cocina[[#This Row],[Precio Unitario]]*cocina[[#This Row],[Cantidad Ordenada]]-cocina[[#This Row],[Costo Unitario]]*cocina[[#This Row],[Cantidad Ordenada]]</f>
        <v>14</v>
      </c>
      <c r="K1042">
        <f>cocina[[#This Row],[Precio Unitario]]*cocina[[#This Row],[Cantidad Ordenada]]</f>
        <v>35</v>
      </c>
      <c r="L1042" s="5">
        <f>(SUMIF(A:A,cocina[[#This Row],[Número de Orden]],J:J))/SUMIF(A:A,cocina[[#This Row],[Número de Orden]],K:K)</f>
        <v>0.4</v>
      </c>
      <c r="M1042" s="1">
        <f>cocina[[#This Row],[Ganancia bruta]]-cocina[[#This Row],[Ganancia neta]]</f>
        <v>21</v>
      </c>
    </row>
    <row r="1043" spans="1:13" x14ac:dyDescent="0.25">
      <c r="A1043">
        <v>414</v>
      </c>
      <c r="B1043">
        <v>14</v>
      </c>
      <c r="C1043" s="1" t="s">
        <v>271</v>
      </c>
      <c r="D1043" s="1" t="s">
        <v>619</v>
      </c>
      <c r="E1043">
        <v>20</v>
      </c>
      <c r="F1043">
        <v>33</v>
      </c>
      <c r="G1043">
        <v>1</v>
      </c>
      <c r="H1043">
        <v>38</v>
      </c>
      <c r="I1043" s="1" t="s">
        <v>608</v>
      </c>
      <c r="J1043">
        <f>cocina[[#This Row],[Precio Unitario]]*cocina[[#This Row],[Cantidad Ordenada]]-cocina[[#This Row],[Costo Unitario]]*cocina[[#This Row],[Cantidad Ordenada]]</f>
        <v>13</v>
      </c>
      <c r="K1043">
        <f>cocina[[#This Row],[Precio Unitario]]*cocina[[#This Row],[Cantidad Ordenada]]</f>
        <v>33</v>
      </c>
      <c r="L1043" s="5">
        <f>(SUMIF(A:A,cocina[[#This Row],[Número de Orden]],J:J))/SUMIF(A:A,cocina[[#This Row],[Número de Orden]],K:K)</f>
        <v>0.39393939393939392</v>
      </c>
      <c r="M1043" s="1">
        <f>cocina[[#This Row],[Ganancia bruta]]-cocina[[#This Row],[Ganancia neta]]</f>
        <v>20</v>
      </c>
    </row>
    <row r="1044" spans="1:13" x14ac:dyDescent="0.25">
      <c r="A1044">
        <v>415</v>
      </c>
      <c r="B1044">
        <v>14</v>
      </c>
      <c r="C1044" s="1" t="s">
        <v>116</v>
      </c>
      <c r="D1044" s="1" t="s">
        <v>615</v>
      </c>
      <c r="E1044">
        <v>16</v>
      </c>
      <c r="F1044">
        <v>27</v>
      </c>
      <c r="G1044">
        <v>2</v>
      </c>
      <c r="H1044">
        <v>32</v>
      </c>
      <c r="I1044" s="1" t="s">
        <v>608</v>
      </c>
      <c r="J1044">
        <f>cocina[[#This Row],[Precio Unitario]]*cocina[[#This Row],[Cantidad Ordenada]]-cocina[[#This Row],[Costo Unitario]]*cocina[[#This Row],[Cantidad Ordenada]]</f>
        <v>22</v>
      </c>
      <c r="K1044">
        <f>cocina[[#This Row],[Precio Unitario]]*cocina[[#This Row],[Cantidad Ordenada]]</f>
        <v>54</v>
      </c>
      <c r="L1044" s="5">
        <f>(SUMIF(A:A,cocina[[#This Row],[Número de Orden]],J:J))/SUMIF(A:A,cocina[[#This Row],[Número de Orden]],K:K)</f>
        <v>0.4050632911392405</v>
      </c>
      <c r="M1044" s="1">
        <f>cocina[[#This Row],[Ganancia bruta]]-cocina[[#This Row],[Ganancia neta]]</f>
        <v>32</v>
      </c>
    </row>
    <row r="1045" spans="1:13" x14ac:dyDescent="0.25">
      <c r="A1045">
        <v>415</v>
      </c>
      <c r="B1045">
        <v>14</v>
      </c>
      <c r="C1045" s="1" t="s">
        <v>65</v>
      </c>
      <c r="D1045" s="1" t="s">
        <v>625</v>
      </c>
      <c r="E1045">
        <v>20</v>
      </c>
      <c r="F1045">
        <v>34</v>
      </c>
      <c r="G1045">
        <v>2</v>
      </c>
      <c r="H1045">
        <v>16</v>
      </c>
      <c r="I1045" s="1" t="s">
        <v>609</v>
      </c>
      <c r="J1045">
        <f>cocina[[#This Row],[Precio Unitario]]*cocina[[#This Row],[Cantidad Ordenada]]-cocina[[#This Row],[Costo Unitario]]*cocina[[#This Row],[Cantidad Ordenada]]</f>
        <v>28</v>
      </c>
      <c r="K1045">
        <f>cocina[[#This Row],[Precio Unitario]]*cocina[[#This Row],[Cantidad Ordenada]]</f>
        <v>68</v>
      </c>
      <c r="L1045" s="5">
        <f>(SUMIF(A:A,cocina[[#This Row],[Número de Orden]],J:J))/SUMIF(A:A,cocina[[#This Row],[Número de Orden]],K:K)</f>
        <v>0.4050632911392405</v>
      </c>
      <c r="M1045" s="1">
        <f>cocina[[#This Row],[Ganancia bruta]]-cocina[[#This Row],[Ganancia neta]]</f>
        <v>40</v>
      </c>
    </row>
    <row r="1046" spans="1:13" x14ac:dyDescent="0.25">
      <c r="A1046">
        <v>415</v>
      </c>
      <c r="B1046">
        <v>14</v>
      </c>
      <c r="C1046" s="1" t="s">
        <v>83</v>
      </c>
      <c r="D1046" s="1" t="s">
        <v>617</v>
      </c>
      <c r="E1046">
        <v>22</v>
      </c>
      <c r="F1046">
        <v>36</v>
      </c>
      <c r="G1046">
        <v>1</v>
      </c>
      <c r="H1046">
        <v>39</v>
      </c>
      <c r="I1046" s="1" t="s">
        <v>608</v>
      </c>
      <c r="J1046">
        <f>cocina[[#This Row],[Precio Unitario]]*cocina[[#This Row],[Cantidad Ordenada]]-cocina[[#This Row],[Costo Unitario]]*cocina[[#This Row],[Cantidad Ordenada]]</f>
        <v>14</v>
      </c>
      <c r="K1046">
        <f>cocina[[#This Row],[Precio Unitario]]*cocina[[#This Row],[Cantidad Ordenada]]</f>
        <v>36</v>
      </c>
      <c r="L1046" s="5">
        <f>(SUMIF(A:A,cocina[[#This Row],[Número de Orden]],J:J))/SUMIF(A:A,cocina[[#This Row],[Número de Orden]],K:K)</f>
        <v>0.4050632911392405</v>
      </c>
      <c r="M1046" s="1">
        <f>cocina[[#This Row],[Ganancia bruta]]-cocina[[#This Row],[Ganancia neta]]</f>
        <v>22</v>
      </c>
    </row>
    <row r="1047" spans="1:13" x14ac:dyDescent="0.25">
      <c r="A1047">
        <v>416</v>
      </c>
      <c r="B1047">
        <v>20</v>
      </c>
      <c r="C1047" s="1" t="s">
        <v>132</v>
      </c>
      <c r="D1047" s="1" t="s">
        <v>631</v>
      </c>
      <c r="E1047">
        <v>15</v>
      </c>
      <c r="F1047">
        <v>25</v>
      </c>
      <c r="G1047">
        <v>1</v>
      </c>
      <c r="H1047">
        <v>9</v>
      </c>
      <c r="I1047" s="1" t="s">
        <v>609</v>
      </c>
      <c r="J1047">
        <f>cocina[[#This Row],[Precio Unitario]]*cocina[[#This Row],[Cantidad Ordenada]]-cocina[[#This Row],[Costo Unitario]]*cocina[[#This Row],[Cantidad Ordenada]]</f>
        <v>10</v>
      </c>
      <c r="K1047">
        <f>cocina[[#This Row],[Precio Unitario]]*cocina[[#This Row],[Cantidad Ordenada]]</f>
        <v>25</v>
      </c>
      <c r="L1047" s="5">
        <f>(SUMIF(A:A,cocina[[#This Row],[Número de Orden]],J:J))/SUMIF(A:A,cocina[[#This Row],[Número de Orden]],K:K)</f>
        <v>0.4</v>
      </c>
      <c r="M1047" s="1">
        <f>cocina[[#This Row],[Ganancia bruta]]-cocina[[#This Row],[Ganancia neta]]</f>
        <v>15</v>
      </c>
    </row>
    <row r="1048" spans="1:13" x14ac:dyDescent="0.25">
      <c r="A1048">
        <v>417</v>
      </c>
      <c r="B1048">
        <v>7</v>
      </c>
      <c r="C1048" s="1" t="s">
        <v>48</v>
      </c>
      <c r="D1048" s="1" t="s">
        <v>618</v>
      </c>
      <c r="E1048">
        <v>17</v>
      </c>
      <c r="F1048">
        <v>29</v>
      </c>
      <c r="G1048">
        <v>1</v>
      </c>
      <c r="H1048">
        <v>23</v>
      </c>
      <c r="I1048" s="1" t="s">
        <v>608</v>
      </c>
      <c r="J1048">
        <f>cocina[[#This Row],[Precio Unitario]]*cocina[[#This Row],[Cantidad Ordenada]]-cocina[[#This Row],[Costo Unitario]]*cocina[[#This Row],[Cantidad Ordenada]]</f>
        <v>12</v>
      </c>
      <c r="K1048">
        <f>cocina[[#This Row],[Precio Unitario]]*cocina[[#This Row],[Cantidad Ordenada]]</f>
        <v>29</v>
      </c>
      <c r="L1048" s="5">
        <f>(SUMIF(A:A,cocina[[#This Row],[Número de Orden]],J:J))/SUMIF(A:A,cocina[[#This Row],[Número de Orden]],K:K)</f>
        <v>0.40140845070422537</v>
      </c>
      <c r="M1048" s="1">
        <f>cocina[[#This Row],[Ganancia bruta]]-cocina[[#This Row],[Ganancia neta]]</f>
        <v>17</v>
      </c>
    </row>
    <row r="1049" spans="1:13" x14ac:dyDescent="0.25">
      <c r="A1049">
        <v>417</v>
      </c>
      <c r="B1049">
        <v>7</v>
      </c>
      <c r="C1049" s="1" t="s">
        <v>58</v>
      </c>
      <c r="D1049" s="1" t="s">
        <v>616</v>
      </c>
      <c r="E1049">
        <v>25</v>
      </c>
      <c r="F1049">
        <v>40</v>
      </c>
      <c r="G1049">
        <v>1</v>
      </c>
      <c r="H1049">
        <v>17</v>
      </c>
      <c r="I1049" s="1" t="s">
        <v>608</v>
      </c>
      <c r="J1049">
        <f>cocina[[#This Row],[Precio Unitario]]*cocina[[#This Row],[Cantidad Ordenada]]-cocina[[#This Row],[Costo Unitario]]*cocina[[#This Row],[Cantidad Ordenada]]</f>
        <v>15</v>
      </c>
      <c r="K1049">
        <f>cocina[[#This Row],[Precio Unitario]]*cocina[[#This Row],[Cantidad Ordenada]]</f>
        <v>40</v>
      </c>
      <c r="L1049" s="5">
        <f>(SUMIF(A:A,cocina[[#This Row],[Número de Orden]],J:J))/SUMIF(A:A,cocina[[#This Row],[Número de Orden]],K:K)</f>
        <v>0.40140845070422537</v>
      </c>
      <c r="M1049" s="1">
        <f>cocina[[#This Row],[Ganancia bruta]]-cocina[[#This Row],[Ganancia neta]]</f>
        <v>25</v>
      </c>
    </row>
    <row r="1050" spans="1:13" x14ac:dyDescent="0.25">
      <c r="A1050">
        <v>417</v>
      </c>
      <c r="B1050">
        <v>7</v>
      </c>
      <c r="C1050" s="1" t="s">
        <v>122</v>
      </c>
      <c r="D1050" s="1" t="s">
        <v>621</v>
      </c>
      <c r="E1050">
        <v>11</v>
      </c>
      <c r="F1050">
        <v>19</v>
      </c>
      <c r="G1050">
        <v>1</v>
      </c>
      <c r="H1050">
        <v>16</v>
      </c>
      <c r="I1050" s="1" t="s">
        <v>609</v>
      </c>
      <c r="J1050">
        <f>cocina[[#This Row],[Precio Unitario]]*cocina[[#This Row],[Cantidad Ordenada]]-cocina[[#This Row],[Costo Unitario]]*cocina[[#This Row],[Cantidad Ordenada]]</f>
        <v>8</v>
      </c>
      <c r="K1050">
        <f>cocina[[#This Row],[Precio Unitario]]*cocina[[#This Row],[Cantidad Ordenada]]</f>
        <v>19</v>
      </c>
      <c r="L1050" s="5">
        <f>(SUMIF(A:A,cocina[[#This Row],[Número de Orden]],J:J))/SUMIF(A:A,cocina[[#This Row],[Número de Orden]],K:K)</f>
        <v>0.40140845070422537</v>
      </c>
      <c r="M1050" s="1">
        <f>cocina[[#This Row],[Ganancia bruta]]-cocina[[#This Row],[Ganancia neta]]</f>
        <v>11</v>
      </c>
    </row>
    <row r="1051" spans="1:13" x14ac:dyDescent="0.25">
      <c r="A1051">
        <v>417</v>
      </c>
      <c r="B1051">
        <v>7</v>
      </c>
      <c r="C1051" s="1" t="s">
        <v>116</v>
      </c>
      <c r="D1051" s="1" t="s">
        <v>615</v>
      </c>
      <c r="E1051">
        <v>16</v>
      </c>
      <c r="F1051">
        <v>27</v>
      </c>
      <c r="G1051">
        <v>2</v>
      </c>
      <c r="H1051">
        <v>34</v>
      </c>
      <c r="I1051" s="1" t="s">
        <v>609</v>
      </c>
      <c r="J1051">
        <f>cocina[[#This Row],[Precio Unitario]]*cocina[[#This Row],[Cantidad Ordenada]]-cocina[[#This Row],[Costo Unitario]]*cocina[[#This Row],[Cantidad Ordenada]]</f>
        <v>22</v>
      </c>
      <c r="K1051">
        <f>cocina[[#This Row],[Precio Unitario]]*cocina[[#This Row],[Cantidad Ordenada]]</f>
        <v>54</v>
      </c>
      <c r="L1051" s="5">
        <f>(SUMIF(A:A,cocina[[#This Row],[Número de Orden]],J:J))/SUMIF(A:A,cocina[[#This Row],[Número de Orden]],K:K)</f>
        <v>0.40140845070422537</v>
      </c>
      <c r="M1051" s="1">
        <f>cocina[[#This Row],[Ganancia bruta]]-cocina[[#This Row],[Ganancia neta]]</f>
        <v>32</v>
      </c>
    </row>
    <row r="1052" spans="1:13" x14ac:dyDescent="0.25">
      <c r="A1052">
        <v>418</v>
      </c>
      <c r="B1052">
        <v>17</v>
      </c>
      <c r="C1052" s="1" t="s">
        <v>132</v>
      </c>
      <c r="D1052" s="1" t="s">
        <v>631</v>
      </c>
      <c r="E1052">
        <v>15</v>
      </c>
      <c r="F1052">
        <v>25</v>
      </c>
      <c r="G1052">
        <v>1</v>
      </c>
      <c r="H1052">
        <v>45</v>
      </c>
      <c r="I1052" s="1" t="s">
        <v>608</v>
      </c>
      <c r="J1052">
        <f>cocina[[#This Row],[Precio Unitario]]*cocina[[#This Row],[Cantidad Ordenada]]-cocina[[#This Row],[Costo Unitario]]*cocina[[#This Row],[Cantidad Ordenada]]</f>
        <v>10</v>
      </c>
      <c r="K1052">
        <f>cocina[[#This Row],[Precio Unitario]]*cocina[[#This Row],[Cantidad Ordenada]]</f>
        <v>25</v>
      </c>
      <c r="L1052" s="5">
        <f>(SUMIF(A:A,cocina[[#This Row],[Número de Orden]],J:J))/SUMIF(A:A,cocina[[#This Row],[Número de Orden]],K:K)</f>
        <v>0.38983050847457629</v>
      </c>
      <c r="M1052" s="1">
        <f>cocina[[#This Row],[Ganancia bruta]]-cocina[[#This Row],[Ganancia neta]]</f>
        <v>15</v>
      </c>
    </row>
    <row r="1053" spans="1:13" x14ac:dyDescent="0.25">
      <c r="A1053">
        <v>418</v>
      </c>
      <c r="B1053">
        <v>17</v>
      </c>
      <c r="C1053" s="1" t="s">
        <v>126</v>
      </c>
      <c r="D1053" s="1" t="s">
        <v>614</v>
      </c>
      <c r="E1053">
        <v>19</v>
      </c>
      <c r="F1053">
        <v>31</v>
      </c>
      <c r="G1053">
        <v>3</v>
      </c>
      <c r="H1053">
        <v>55</v>
      </c>
      <c r="I1053" s="1" t="s">
        <v>609</v>
      </c>
      <c r="J1053">
        <f>cocina[[#This Row],[Precio Unitario]]*cocina[[#This Row],[Cantidad Ordenada]]-cocina[[#This Row],[Costo Unitario]]*cocina[[#This Row],[Cantidad Ordenada]]</f>
        <v>36</v>
      </c>
      <c r="K1053">
        <f>cocina[[#This Row],[Precio Unitario]]*cocina[[#This Row],[Cantidad Ordenada]]</f>
        <v>93</v>
      </c>
      <c r="L1053" s="5">
        <f>(SUMIF(A:A,cocina[[#This Row],[Número de Orden]],J:J))/SUMIF(A:A,cocina[[#This Row],[Número de Orden]],K:K)</f>
        <v>0.38983050847457629</v>
      </c>
      <c r="M1053" s="1">
        <f>cocina[[#This Row],[Ganancia bruta]]-cocina[[#This Row],[Ganancia neta]]</f>
        <v>57</v>
      </c>
    </row>
    <row r="1054" spans="1:13" x14ac:dyDescent="0.25">
      <c r="A1054">
        <v>419</v>
      </c>
      <c r="B1054">
        <v>11</v>
      </c>
      <c r="C1054" s="1" t="s">
        <v>65</v>
      </c>
      <c r="D1054" s="1" t="s">
        <v>625</v>
      </c>
      <c r="E1054">
        <v>20</v>
      </c>
      <c r="F1054">
        <v>34</v>
      </c>
      <c r="G1054">
        <v>1</v>
      </c>
      <c r="H1054">
        <v>7</v>
      </c>
      <c r="I1054" s="1" t="s">
        <v>609</v>
      </c>
      <c r="J1054">
        <f>cocina[[#This Row],[Precio Unitario]]*cocina[[#This Row],[Cantidad Ordenada]]-cocina[[#This Row],[Costo Unitario]]*cocina[[#This Row],[Cantidad Ordenada]]</f>
        <v>14</v>
      </c>
      <c r="K1054">
        <f>cocina[[#This Row],[Precio Unitario]]*cocina[[#This Row],[Cantidad Ordenada]]</f>
        <v>34</v>
      </c>
      <c r="L1054" s="5">
        <f>(SUMIF(A:A,cocina[[#This Row],[Número de Orden]],J:J))/SUMIF(A:A,cocina[[#This Row],[Número de Orden]],K:K)</f>
        <v>0.40298507462686567</v>
      </c>
      <c r="M1054" s="1">
        <f>cocina[[#This Row],[Ganancia bruta]]-cocina[[#This Row],[Ganancia neta]]</f>
        <v>20</v>
      </c>
    </row>
    <row r="1055" spans="1:13" x14ac:dyDescent="0.25">
      <c r="A1055">
        <v>419</v>
      </c>
      <c r="B1055">
        <v>11</v>
      </c>
      <c r="C1055" s="1" t="s">
        <v>271</v>
      </c>
      <c r="D1055" s="1" t="s">
        <v>619</v>
      </c>
      <c r="E1055">
        <v>20</v>
      </c>
      <c r="F1055">
        <v>33</v>
      </c>
      <c r="G1055">
        <v>1</v>
      </c>
      <c r="H1055">
        <v>57</v>
      </c>
      <c r="I1055" s="1" t="s">
        <v>608</v>
      </c>
      <c r="J1055">
        <f>cocina[[#This Row],[Precio Unitario]]*cocina[[#This Row],[Cantidad Ordenada]]-cocina[[#This Row],[Costo Unitario]]*cocina[[#This Row],[Cantidad Ordenada]]</f>
        <v>13</v>
      </c>
      <c r="K1055">
        <f>cocina[[#This Row],[Precio Unitario]]*cocina[[#This Row],[Cantidad Ordenada]]</f>
        <v>33</v>
      </c>
      <c r="L1055" s="5">
        <f>(SUMIF(A:A,cocina[[#This Row],[Número de Orden]],J:J))/SUMIF(A:A,cocina[[#This Row],[Número de Orden]],K:K)</f>
        <v>0.40298507462686567</v>
      </c>
      <c r="M1055" s="1">
        <f>cocina[[#This Row],[Ganancia bruta]]-cocina[[#This Row],[Ganancia neta]]</f>
        <v>20</v>
      </c>
    </row>
    <row r="1056" spans="1:13" x14ac:dyDescent="0.25">
      <c r="A1056">
        <v>420</v>
      </c>
      <c r="B1056">
        <v>18</v>
      </c>
      <c r="C1056" s="1" t="s">
        <v>65</v>
      </c>
      <c r="D1056" s="1" t="s">
        <v>625</v>
      </c>
      <c r="E1056">
        <v>20</v>
      </c>
      <c r="F1056">
        <v>34</v>
      </c>
      <c r="G1056">
        <v>2</v>
      </c>
      <c r="H1056">
        <v>33</v>
      </c>
      <c r="I1056" s="1" t="s">
        <v>608</v>
      </c>
      <c r="J1056">
        <f>cocina[[#This Row],[Precio Unitario]]*cocina[[#This Row],[Cantidad Ordenada]]-cocina[[#This Row],[Costo Unitario]]*cocina[[#This Row],[Cantidad Ordenada]]</f>
        <v>28</v>
      </c>
      <c r="K1056">
        <f>cocina[[#This Row],[Precio Unitario]]*cocina[[#This Row],[Cantidad Ordenada]]</f>
        <v>68</v>
      </c>
      <c r="L1056" s="5">
        <f>(SUMIF(A:A,cocina[[#This Row],[Número de Orden]],J:J))/SUMIF(A:A,cocina[[#This Row],[Número de Orden]],K:K)</f>
        <v>0.4049586776859504</v>
      </c>
      <c r="M1056" s="1">
        <f>cocina[[#This Row],[Ganancia bruta]]-cocina[[#This Row],[Ganancia neta]]</f>
        <v>40</v>
      </c>
    </row>
    <row r="1057" spans="1:13" x14ac:dyDescent="0.25">
      <c r="A1057">
        <v>420</v>
      </c>
      <c r="B1057">
        <v>18</v>
      </c>
      <c r="C1057" s="1" t="s">
        <v>156</v>
      </c>
      <c r="D1057" s="1" t="s">
        <v>626</v>
      </c>
      <c r="E1057">
        <v>12</v>
      </c>
      <c r="F1057">
        <v>20</v>
      </c>
      <c r="G1057">
        <v>3</v>
      </c>
      <c r="H1057">
        <v>10</v>
      </c>
      <c r="I1057" s="1" t="s">
        <v>608</v>
      </c>
      <c r="J1057">
        <f>cocina[[#This Row],[Precio Unitario]]*cocina[[#This Row],[Cantidad Ordenada]]-cocina[[#This Row],[Costo Unitario]]*cocina[[#This Row],[Cantidad Ordenada]]</f>
        <v>24</v>
      </c>
      <c r="K1057">
        <f>cocina[[#This Row],[Precio Unitario]]*cocina[[#This Row],[Cantidad Ordenada]]</f>
        <v>60</v>
      </c>
      <c r="L1057" s="5">
        <f>(SUMIF(A:A,cocina[[#This Row],[Número de Orden]],J:J))/SUMIF(A:A,cocina[[#This Row],[Número de Orden]],K:K)</f>
        <v>0.4049586776859504</v>
      </c>
      <c r="M1057" s="1">
        <f>cocina[[#This Row],[Ganancia bruta]]-cocina[[#This Row],[Ganancia neta]]</f>
        <v>36</v>
      </c>
    </row>
    <row r="1058" spans="1:13" x14ac:dyDescent="0.25">
      <c r="A1058">
        <v>420</v>
      </c>
      <c r="B1058">
        <v>18</v>
      </c>
      <c r="C1058" s="1" t="s">
        <v>132</v>
      </c>
      <c r="D1058" s="1" t="s">
        <v>631</v>
      </c>
      <c r="E1058">
        <v>15</v>
      </c>
      <c r="F1058">
        <v>25</v>
      </c>
      <c r="G1058">
        <v>2</v>
      </c>
      <c r="H1058">
        <v>28</v>
      </c>
      <c r="I1058" s="1" t="s">
        <v>608</v>
      </c>
      <c r="J1058">
        <f>cocina[[#This Row],[Precio Unitario]]*cocina[[#This Row],[Cantidad Ordenada]]-cocina[[#This Row],[Costo Unitario]]*cocina[[#This Row],[Cantidad Ordenada]]</f>
        <v>20</v>
      </c>
      <c r="K1058">
        <f>cocina[[#This Row],[Precio Unitario]]*cocina[[#This Row],[Cantidad Ordenada]]</f>
        <v>50</v>
      </c>
      <c r="L1058" s="5">
        <f>(SUMIF(A:A,cocina[[#This Row],[Número de Orden]],J:J))/SUMIF(A:A,cocina[[#This Row],[Número de Orden]],K:K)</f>
        <v>0.4049586776859504</v>
      </c>
      <c r="M1058" s="1">
        <f>cocina[[#This Row],[Ganancia bruta]]-cocina[[#This Row],[Ganancia neta]]</f>
        <v>30</v>
      </c>
    </row>
    <row r="1059" spans="1:13" x14ac:dyDescent="0.25">
      <c r="A1059">
        <v>420</v>
      </c>
      <c r="B1059">
        <v>18</v>
      </c>
      <c r="C1059" s="1" t="s">
        <v>257</v>
      </c>
      <c r="D1059" s="1" t="s">
        <v>623</v>
      </c>
      <c r="E1059">
        <v>19</v>
      </c>
      <c r="F1059">
        <v>32</v>
      </c>
      <c r="G1059">
        <v>2</v>
      </c>
      <c r="H1059">
        <v>34</v>
      </c>
      <c r="I1059" s="1" t="s">
        <v>608</v>
      </c>
      <c r="J1059">
        <f>cocina[[#This Row],[Precio Unitario]]*cocina[[#This Row],[Cantidad Ordenada]]-cocina[[#This Row],[Costo Unitario]]*cocina[[#This Row],[Cantidad Ordenada]]</f>
        <v>26</v>
      </c>
      <c r="K1059">
        <f>cocina[[#This Row],[Precio Unitario]]*cocina[[#This Row],[Cantidad Ordenada]]</f>
        <v>64</v>
      </c>
      <c r="L1059" s="5">
        <f>(SUMIF(A:A,cocina[[#This Row],[Número de Orden]],J:J))/SUMIF(A:A,cocina[[#This Row],[Número de Orden]],K:K)</f>
        <v>0.4049586776859504</v>
      </c>
      <c r="M1059" s="1">
        <f>cocina[[#This Row],[Ganancia bruta]]-cocina[[#This Row],[Ganancia neta]]</f>
        <v>38</v>
      </c>
    </row>
    <row r="1060" spans="1:13" x14ac:dyDescent="0.25">
      <c r="A1060">
        <v>421</v>
      </c>
      <c r="B1060">
        <v>10</v>
      </c>
      <c r="C1060" s="1" t="s">
        <v>126</v>
      </c>
      <c r="D1060" s="1" t="s">
        <v>614</v>
      </c>
      <c r="E1060">
        <v>19</v>
      </c>
      <c r="F1060">
        <v>31</v>
      </c>
      <c r="G1060">
        <v>1</v>
      </c>
      <c r="H1060">
        <v>18</v>
      </c>
      <c r="I1060" s="1" t="s">
        <v>609</v>
      </c>
      <c r="J1060">
        <f>cocina[[#This Row],[Precio Unitario]]*cocina[[#This Row],[Cantidad Ordenada]]-cocina[[#This Row],[Costo Unitario]]*cocina[[#This Row],[Cantidad Ordenada]]</f>
        <v>12</v>
      </c>
      <c r="K1060">
        <f>cocina[[#This Row],[Precio Unitario]]*cocina[[#This Row],[Cantidad Ordenada]]</f>
        <v>31</v>
      </c>
      <c r="L1060" s="5">
        <f>(SUMIF(A:A,cocina[[#This Row],[Número de Orden]],J:J))/SUMIF(A:A,cocina[[#This Row],[Número de Orden]],K:K)</f>
        <v>0.42352941176470588</v>
      </c>
      <c r="M1060" s="1">
        <f>cocina[[#This Row],[Ganancia bruta]]-cocina[[#This Row],[Ganancia neta]]</f>
        <v>19</v>
      </c>
    </row>
    <row r="1061" spans="1:13" x14ac:dyDescent="0.25">
      <c r="A1061">
        <v>421</v>
      </c>
      <c r="B1061">
        <v>10</v>
      </c>
      <c r="C1061" s="1" t="s">
        <v>89</v>
      </c>
      <c r="D1061" s="1" t="s">
        <v>629</v>
      </c>
      <c r="E1061">
        <v>10</v>
      </c>
      <c r="F1061">
        <v>18</v>
      </c>
      <c r="G1061">
        <v>3</v>
      </c>
      <c r="H1061">
        <v>53</v>
      </c>
      <c r="I1061" s="1" t="s">
        <v>609</v>
      </c>
      <c r="J1061">
        <f>cocina[[#This Row],[Precio Unitario]]*cocina[[#This Row],[Cantidad Ordenada]]-cocina[[#This Row],[Costo Unitario]]*cocina[[#This Row],[Cantidad Ordenada]]</f>
        <v>24</v>
      </c>
      <c r="K1061">
        <f>cocina[[#This Row],[Precio Unitario]]*cocina[[#This Row],[Cantidad Ordenada]]</f>
        <v>54</v>
      </c>
      <c r="L1061" s="5">
        <f>(SUMIF(A:A,cocina[[#This Row],[Número de Orden]],J:J))/SUMIF(A:A,cocina[[#This Row],[Número de Orden]],K:K)</f>
        <v>0.42352941176470588</v>
      </c>
      <c r="M1061" s="1">
        <f>cocina[[#This Row],[Ganancia bruta]]-cocina[[#This Row],[Ganancia neta]]</f>
        <v>30</v>
      </c>
    </row>
    <row r="1062" spans="1:13" x14ac:dyDescent="0.25">
      <c r="A1062">
        <v>422</v>
      </c>
      <c r="B1062">
        <v>12</v>
      </c>
      <c r="C1062" s="1" t="s">
        <v>165</v>
      </c>
      <c r="D1062" s="1" t="s">
        <v>630</v>
      </c>
      <c r="E1062">
        <v>15</v>
      </c>
      <c r="F1062">
        <v>26</v>
      </c>
      <c r="G1062">
        <v>2</v>
      </c>
      <c r="H1062">
        <v>7</v>
      </c>
      <c r="I1062" s="1" t="s">
        <v>609</v>
      </c>
      <c r="J1062">
        <f>cocina[[#This Row],[Precio Unitario]]*cocina[[#This Row],[Cantidad Ordenada]]-cocina[[#This Row],[Costo Unitario]]*cocina[[#This Row],[Cantidad Ordenada]]</f>
        <v>22</v>
      </c>
      <c r="K1062">
        <f>cocina[[#This Row],[Precio Unitario]]*cocina[[#This Row],[Cantidad Ordenada]]</f>
        <v>52</v>
      </c>
      <c r="L1062" s="5">
        <f>(SUMIF(A:A,cocina[[#This Row],[Número de Orden]],J:J))/SUMIF(A:A,cocina[[#This Row],[Número de Orden]],K:K)</f>
        <v>0.40909090909090912</v>
      </c>
      <c r="M1062" s="1">
        <f>cocina[[#This Row],[Ganancia bruta]]-cocina[[#This Row],[Ganancia neta]]</f>
        <v>30</v>
      </c>
    </row>
    <row r="1063" spans="1:13" x14ac:dyDescent="0.25">
      <c r="A1063">
        <v>422</v>
      </c>
      <c r="B1063">
        <v>12</v>
      </c>
      <c r="C1063" s="1" t="s">
        <v>83</v>
      </c>
      <c r="D1063" s="1" t="s">
        <v>617</v>
      </c>
      <c r="E1063">
        <v>22</v>
      </c>
      <c r="F1063">
        <v>36</v>
      </c>
      <c r="G1063">
        <v>1</v>
      </c>
      <c r="H1063">
        <v>27</v>
      </c>
      <c r="I1063" s="1" t="s">
        <v>608</v>
      </c>
      <c r="J1063">
        <f>cocina[[#This Row],[Precio Unitario]]*cocina[[#This Row],[Cantidad Ordenada]]-cocina[[#This Row],[Costo Unitario]]*cocina[[#This Row],[Cantidad Ordenada]]</f>
        <v>14</v>
      </c>
      <c r="K1063">
        <f>cocina[[#This Row],[Precio Unitario]]*cocina[[#This Row],[Cantidad Ordenada]]</f>
        <v>36</v>
      </c>
      <c r="L1063" s="5">
        <f>(SUMIF(A:A,cocina[[#This Row],[Número de Orden]],J:J))/SUMIF(A:A,cocina[[#This Row],[Número de Orden]],K:K)</f>
        <v>0.40909090909090912</v>
      </c>
      <c r="M1063" s="1">
        <f>cocina[[#This Row],[Ganancia bruta]]-cocina[[#This Row],[Ganancia neta]]</f>
        <v>22</v>
      </c>
    </row>
    <row r="1064" spans="1:13" x14ac:dyDescent="0.25">
      <c r="A1064">
        <v>423</v>
      </c>
      <c r="B1064">
        <v>4</v>
      </c>
      <c r="C1064" s="1" t="s">
        <v>52</v>
      </c>
      <c r="D1064" s="1" t="s">
        <v>620</v>
      </c>
      <c r="E1064">
        <v>16</v>
      </c>
      <c r="F1064">
        <v>28</v>
      </c>
      <c r="G1064">
        <v>2</v>
      </c>
      <c r="H1064">
        <v>24</v>
      </c>
      <c r="I1064" s="1" t="s">
        <v>608</v>
      </c>
      <c r="J1064">
        <f>cocina[[#This Row],[Precio Unitario]]*cocina[[#This Row],[Cantidad Ordenada]]-cocina[[#This Row],[Costo Unitario]]*cocina[[#This Row],[Cantidad Ordenada]]</f>
        <v>24</v>
      </c>
      <c r="K1064">
        <f>cocina[[#This Row],[Precio Unitario]]*cocina[[#This Row],[Cantidad Ordenada]]</f>
        <v>56</v>
      </c>
      <c r="L1064" s="5">
        <f>(SUMIF(A:A,cocina[[#This Row],[Número de Orden]],J:J))/SUMIF(A:A,cocina[[#This Row],[Número de Orden]],K:K)</f>
        <v>0.41447368421052633</v>
      </c>
      <c r="M1064" s="1">
        <f>cocina[[#This Row],[Ganancia bruta]]-cocina[[#This Row],[Ganancia neta]]</f>
        <v>32</v>
      </c>
    </row>
    <row r="1065" spans="1:13" x14ac:dyDescent="0.25">
      <c r="A1065">
        <v>423</v>
      </c>
      <c r="B1065">
        <v>4</v>
      </c>
      <c r="C1065" s="1" t="s">
        <v>257</v>
      </c>
      <c r="D1065" s="1" t="s">
        <v>623</v>
      </c>
      <c r="E1065">
        <v>19</v>
      </c>
      <c r="F1065">
        <v>32</v>
      </c>
      <c r="G1065">
        <v>3</v>
      </c>
      <c r="H1065">
        <v>7</v>
      </c>
      <c r="I1065" s="1" t="s">
        <v>609</v>
      </c>
      <c r="J1065">
        <f>cocina[[#This Row],[Precio Unitario]]*cocina[[#This Row],[Cantidad Ordenada]]-cocina[[#This Row],[Costo Unitario]]*cocina[[#This Row],[Cantidad Ordenada]]</f>
        <v>39</v>
      </c>
      <c r="K1065">
        <f>cocina[[#This Row],[Precio Unitario]]*cocina[[#This Row],[Cantidad Ordenada]]</f>
        <v>96</v>
      </c>
      <c r="L1065" s="5">
        <f>(SUMIF(A:A,cocina[[#This Row],[Número de Orden]],J:J))/SUMIF(A:A,cocina[[#This Row],[Número de Orden]],K:K)</f>
        <v>0.41447368421052633</v>
      </c>
      <c r="M1065" s="1">
        <f>cocina[[#This Row],[Ganancia bruta]]-cocina[[#This Row],[Ganancia neta]]</f>
        <v>57</v>
      </c>
    </row>
    <row r="1066" spans="1:13" x14ac:dyDescent="0.25">
      <c r="A1066">
        <v>424</v>
      </c>
      <c r="B1066">
        <v>13</v>
      </c>
      <c r="C1066" s="1" t="s">
        <v>213</v>
      </c>
      <c r="D1066" s="1" t="s">
        <v>624</v>
      </c>
      <c r="E1066">
        <v>13</v>
      </c>
      <c r="F1066">
        <v>22</v>
      </c>
      <c r="G1066">
        <v>3</v>
      </c>
      <c r="H1066">
        <v>43</v>
      </c>
      <c r="I1066" s="1" t="s">
        <v>608</v>
      </c>
      <c r="J1066">
        <f>cocina[[#This Row],[Precio Unitario]]*cocina[[#This Row],[Cantidad Ordenada]]-cocina[[#This Row],[Costo Unitario]]*cocina[[#This Row],[Cantidad Ordenada]]</f>
        <v>27</v>
      </c>
      <c r="K1066">
        <f>cocina[[#This Row],[Precio Unitario]]*cocina[[#This Row],[Cantidad Ordenada]]</f>
        <v>66</v>
      </c>
      <c r="L1066" s="5">
        <f>(SUMIF(A:A,cocina[[#This Row],[Número de Orden]],J:J))/SUMIF(A:A,cocina[[#This Row],[Número de Orden]],K:K)</f>
        <v>0.40816326530612246</v>
      </c>
      <c r="M1066" s="1">
        <f>cocina[[#This Row],[Ganancia bruta]]-cocina[[#This Row],[Ganancia neta]]</f>
        <v>39</v>
      </c>
    </row>
    <row r="1067" spans="1:13" x14ac:dyDescent="0.25">
      <c r="A1067">
        <v>424</v>
      </c>
      <c r="B1067">
        <v>13</v>
      </c>
      <c r="C1067" s="1" t="s">
        <v>116</v>
      </c>
      <c r="D1067" s="1" t="s">
        <v>615</v>
      </c>
      <c r="E1067">
        <v>16</v>
      </c>
      <c r="F1067">
        <v>27</v>
      </c>
      <c r="G1067">
        <v>3</v>
      </c>
      <c r="H1067">
        <v>45</v>
      </c>
      <c r="I1067" s="1" t="s">
        <v>609</v>
      </c>
      <c r="J1067">
        <f>cocina[[#This Row],[Precio Unitario]]*cocina[[#This Row],[Cantidad Ordenada]]-cocina[[#This Row],[Costo Unitario]]*cocina[[#This Row],[Cantidad Ordenada]]</f>
        <v>33</v>
      </c>
      <c r="K1067">
        <f>cocina[[#This Row],[Precio Unitario]]*cocina[[#This Row],[Cantidad Ordenada]]</f>
        <v>81</v>
      </c>
      <c r="L1067" s="5">
        <f>(SUMIF(A:A,cocina[[#This Row],[Número de Orden]],J:J))/SUMIF(A:A,cocina[[#This Row],[Número de Orden]],K:K)</f>
        <v>0.40816326530612246</v>
      </c>
      <c r="M1067" s="1">
        <f>cocina[[#This Row],[Ganancia bruta]]-cocina[[#This Row],[Ganancia neta]]</f>
        <v>48</v>
      </c>
    </row>
    <row r="1068" spans="1:13" x14ac:dyDescent="0.25">
      <c r="A1068">
        <v>425</v>
      </c>
      <c r="B1068">
        <v>18</v>
      </c>
      <c r="C1068" s="1" t="s">
        <v>122</v>
      </c>
      <c r="D1068" s="1" t="s">
        <v>621</v>
      </c>
      <c r="E1068">
        <v>11</v>
      </c>
      <c r="F1068">
        <v>19</v>
      </c>
      <c r="G1068">
        <v>1</v>
      </c>
      <c r="H1068">
        <v>28</v>
      </c>
      <c r="I1068" s="1" t="s">
        <v>609</v>
      </c>
      <c r="J1068">
        <f>cocina[[#This Row],[Precio Unitario]]*cocina[[#This Row],[Cantidad Ordenada]]-cocina[[#This Row],[Costo Unitario]]*cocina[[#This Row],[Cantidad Ordenada]]</f>
        <v>8</v>
      </c>
      <c r="K1068">
        <f>cocina[[#This Row],[Precio Unitario]]*cocina[[#This Row],[Cantidad Ordenada]]</f>
        <v>19</v>
      </c>
      <c r="L1068" s="5">
        <f>(SUMIF(A:A,cocina[[#This Row],[Número de Orden]],J:J))/SUMIF(A:A,cocina[[#This Row],[Número de Orden]],K:K)</f>
        <v>0.42105263157894735</v>
      </c>
      <c r="M1068" s="1">
        <f>cocina[[#This Row],[Ganancia bruta]]-cocina[[#This Row],[Ganancia neta]]</f>
        <v>11</v>
      </c>
    </row>
    <row r="1069" spans="1:13" x14ac:dyDescent="0.25">
      <c r="A1069">
        <v>426</v>
      </c>
      <c r="B1069">
        <v>5</v>
      </c>
      <c r="C1069" s="1" t="s">
        <v>271</v>
      </c>
      <c r="D1069" s="1" t="s">
        <v>619</v>
      </c>
      <c r="E1069">
        <v>20</v>
      </c>
      <c r="F1069">
        <v>33</v>
      </c>
      <c r="G1069">
        <v>1</v>
      </c>
      <c r="H1069">
        <v>8</v>
      </c>
      <c r="I1069" s="1" t="s">
        <v>609</v>
      </c>
      <c r="J1069">
        <f>cocina[[#This Row],[Precio Unitario]]*cocina[[#This Row],[Cantidad Ordenada]]-cocina[[#This Row],[Costo Unitario]]*cocina[[#This Row],[Cantidad Ordenada]]</f>
        <v>13</v>
      </c>
      <c r="K1069">
        <f>cocina[[#This Row],[Precio Unitario]]*cocina[[#This Row],[Cantidad Ordenada]]</f>
        <v>33</v>
      </c>
      <c r="L1069" s="5">
        <f>(SUMIF(A:A,cocina[[#This Row],[Número de Orden]],J:J))/SUMIF(A:A,cocina[[#This Row],[Número de Orden]],K:K)</f>
        <v>0.40080971659919029</v>
      </c>
      <c r="M1069" s="1">
        <f>cocina[[#This Row],[Ganancia bruta]]-cocina[[#This Row],[Ganancia neta]]</f>
        <v>20</v>
      </c>
    </row>
    <row r="1070" spans="1:13" x14ac:dyDescent="0.25">
      <c r="A1070">
        <v>426</v>
      </c>
      <c r="B1070">
        <v>5</v>
      </c>
      <c r="C1070" s="1" t="s">
        <v>52</v>
      </c>
      <c r="D1070" s="1" t="s">
        <v>620</v>
      </c>
      <c r="E1070">
        <v>16</v>
      </c>
      <c r="F1070">
        <v>28</v>
      </c>
      <c r="G1070">
        <v>2</v>
      </c>
      <c r="H1070">
        <v>38</v>
      </c>
      <c r="I1070" s="1" t="s">
        <v>609</v>
      </c>
      <c r="J1070">
        <f>cocina[[#This Row],[Precio Unitario]]*cocina[[#This Row],[Cantidad Ordenada]]-cocina[[#This Row],[Costo Unitario]]*cocina[[#This Row],[Cantidad Ordenada]]</f>
        <v>24</v>
      </c>
      <c r="K1070">
        <f>cocina[[#This Row],[Precio Unitario]]*cocina[[#This Row],[Cantidad Ordenada]]</f>
        <v>56</v>
      </c>
      <c r="L1070" s="5">
        <f>(SUMIF(A:A,cocina[[#This Row],[Número de Orden]],J:J))/SUMIF(A:A,cocina[[#This Row],[Número de Orden]],K:K)</f>
        <v>0.40080971659919029</v>
      </c>
      <c r="M1070" s="1">
        <f>cocina[[#This Row],[Ganancia bruta]]-cocina[[#This Row],[Ganancia neta]]</f>
        <v>32</v>
      </c>
    </row>
    <row r="1071" spans="1:13" x14ac:dyDescent="0.25">
      <c r="A1071">
        <v>426</v>
      </c>
      <c r="B1071">
        <v>5</v>
      </c>
      <c r="C1071" s="1" t="s">
        <v>132</v>
      </c>
      <c r="D1071" s="1" t="s">
        <v>631</v>
      </c>
      <c r="E1071">
        <v>15</v>
      </c>
      <c r="F1071">
        <v>25</v>
      </c>
      <c r="G1071">
        <v>2</v>
      </c>
      <c r="H1071">
        <v>23</v>
      </c>
      <c r="I1071" s="1" t="s">
        <v>608</v>
      </c>
      <c r="J1071">
        <f>cocina[[#This Row],[Precio Unitario]]*cocina[[#This Row],[Cantidad Ordenada]]-cocina[[#This Row],[Costo Unitario]]*cocina[[#This Row],[Cantidad Ordenada]]</f>
        <v>20</v>
      </c>
      <c r="K1071">
        <f>cocina[[#This Row],[Precio Unitario]]*cocina[[#This Row],[Cantidad Ordenada]]</f>
        <v>50</v>
      </c>
      <c r="L1071" s="5">
        <f>(SUMIF(A:A,cocina[[#This Row],[Número de Orden]],J:J))/SUMIF(A:A,cocina[[#This Row],[Número de Orden]],K:K)</f>
        <v>0.40080971659919029</v>
      </c>
      <c r="M1071" s="1">
        <f>cocina[[#This Row],[Ganancia bruta]]-cocina[[#This Row],[Ganancia neta]]</f>
        <v>30</v>
      </c>
    </row>
    <row r="1072" spans="1:13" x14ac:dyDescent="0.25">
      <c r="A1072">
        <v>426</v>
      </c>
      <c r="B1072">
        <v>5</v>
      </c>
      <c r="C1072" s="1" t="s">
        <v>83</v>
      </c>
      <c r="D1072" s="1" t="s">
        <v>617</v>
      </c>
      <c r="E1072">
        <v>22</v>
      </c>
      <c r="F1072">
        <v>36</v>
      </c>
      <c r="G1072">
        <v>3</v>
      </c>
      <c r="H1072">
        <v>47</v>
      </c>
      <c r="I1072" s="1" t="s">
        <v>609</v>
      </c>
      <c r="J1072">
        <f>cocina[[#This Row],[Precio Unitario]]*cocina[[#This Row],[Cantidad Ordenada]]-cocina[[#This Row],[Costo Unitario]]*cocina[[#This Row],[Cantidad Ordenada]]</f>
        <v>42</v>
      </c>
      <c r="K1072">
        <f>cocina[[#This Row],[Precio Unitario]]*cocina[[#This Row],[Cantidad Ordenada]]</f>
        <v>108</v>
      </c>
      <c r="L1072" s="5">
        <f>(SUMIF(A:A,cocina[[#This Row],[Número de Orden]],J:J))/SUMIF(A:A,cocina[[#This Row],[Número de Orden]],K:K)</f>
        <v>0.40080971659919029</v>
      </c>
      <c r="M1072" s="1">
        <f>cocina[[#This Row],[Ganancia bruta]]-cocina[[#This Row],[Ganancia neta]]</f>
        <v>66</v>
      </c>
    </row>
    <row r="1073" spans="1:13" x14ac:dyDescent="0.25">
      <c r="A1073">
        <v>427</v>
      </c>
      <c r="B1073">
        <v>2</v>
      </c>
      <c r="C1073" s="1" t="s">
        <v>132</v>
      </c>
      <c r="D1073" s="1" t="s">
        <v>631</v>
      </c>
      <c r="E1073">
        <v>15</v>
      </c>
      <c r="F1073">
        <v>25</v>
      </c>
      <c r="G1073">
        <v>3</v>
      </c>
      <c r="H1073">
        <v>34</v>
      </c>
      <c r="I1073" s="1" t="s">
        <v>609</v>
      </c>
      <c r="J1073">
        <f>cocina[[#This Row],[Precio Unitario]]*cocina[[#This Row],[Cantidad Ordenada]]-cocina[[#This Row],[Costo Unitario]]*cocina[[#This Row],[Cantidad Ordenada]]</f>
        <v>30</v>
      </c>
      <c r="K1073">
        <f>cocina[[#This Row],[Precio Unitario]]*cocina[[#This Row],[Cantidad Ordenada]]</f>
        <v>75</v>
      </c>
      <c r="L1073" s="5">
        <f>(SUMIF(A:A,cocina[[#This Row],[Número de Orden]],J:J))/SUMIF(A:A,cocina[[#This Row],[Número de Orden]],K:K)</f>
        <v>0.40291262135922329</v>
      </c>
      <c r="M1073" s="1">
        <f>cocina[[#This Row],[Ganancia bruta]]-cocina[[#This Row],[Ganancia neta]]</f>
        <v>45</v>
      </c>
    </row>
    <row r="1074" spans="1:13" x14ac:dyDescent="0.25">
      <c r="A1074">
        <v>427</v>
      </c>
      <c r="B1074">
        <v>2</v>
      </c>
      <c r="C1074" s="1" t="s">
        <v>36</v>
      </c>
      <c r="D1074" s="1" t="s">
        <v>622</v>
      </c>
      <c r="E1074">
        <v>21</v>
      </c>
      <c r="F1074">
        <v>35</v>
      </c>
      <c r="G1074">
        <v>2</v>
      </c>
      <c r="H1074">
        <v>52</v>
      </c>
      <c r="I1074" s="1" t="s">
        <v>608</v>
      </c>
      <c r="J1074">
        <f>cocina[[#This Row],[Precio Unitario]]*cocina[[#This Row],[Cantidad Ordenada]]-cocina[[#This Row],[Costo Unitario]]*cocina[[#This Row],[Cantidad Ordenada]]</f>
        <v>28</v>
      </c>
      <c r="K1074">
        <f>cocina[[#This Row],[Precio Unitario]]*cocina[[#This Row],[Cantidad Ordenada]]</f>
        <v>70</v>
      </c>
      <c r="L1074" s="5">
        <f>(SUMIF(A:A,cocina[[#This Row],[Número de Orden]],J:J))/SUMIF(A:A,cocina[[#This Row],[Número de Orden]],K:K)</f>
        <v>0.40291262135922329</v>
      </c>
      <c r="M1074" s="1">
        <f>cocina[[#This Row],[Ganancia bruta]]-cocina[[#This Row],[Ganancia neta]]</f>
        <v>42</v>
      </c>
    </row>
    <row r="1075" spans="1:13" x14ac:dyDescent="0.25">
      <c r="A1075">
        <v>427</v>
      </c>
      <c r="B1075">
        <v>2</v>
      </c>
      <c r="C1075" s="1" t="s">
        <v>210</v>
      </c>
      <c r="D1075" s="1" t="s">
        <v>627</v>
      </c>
      <c r="E1075">
        <v>14</v>
      </c>
      <c r="F1075">
        <v>23</v>
      </c>
      <c r="G1075">
        <v>1</v>
      </c>
      <c r="H1075">
        <v>24</v>
      </c>
      <c r="I1075" s="1" t="s">
        <v>609</v>
      </c>
      <c r="J1075">
        <f>cocina[[#This Row],[Precio Unitario]]*cocina[[#This Row],[Cantidad Ordenada]]-cocina[[#This Row],[Costo Unitario]]*cocina[[#This Row],[Cantidad Ordenada]]</f>
        <v>9</v>
      </c>
      <c r="K1075">
        <f>cocina[[#This Row],[Precio Unitario]]*cocina[[#This Row],[Cantidad Ordenada]]</f>
        <v>23</v>
      </c>
      <c r="L1075" s="5">
        <f>(SUMIF(A:A,cocina[[#This Row],[Número de Orden]],J:J))/SUMIF(A:A,cocina[[#This Row],[Número de Orden]],K:K)</f>
        <v>0.40291262135922329</v>
      </c>
      <c r="M1075" s="1">
        <f>cocina[[#This Row],[Ganancia bruta]]-cocina[[#This Row],[Ganancia neta]]</f>
        <v>14</v>
      </c>
    </row>
    <row r="1076" spans="1:13" x14ac:dyDescent="0.25">
      <c r="A1076">
        <v>427</v>
      </c>
      <c r="B1076">
        <v>2</v>
      </c>
      <c r="C1076" s="1" t="s">
        <v>122</v>
      </c>
      <c r="D1076" s="1" t="s">
        <v>621</v>
      </c>
      <c r="E1076">
        <v>11</v>
      </c>
      <c r="F1076">
        <v>19</v>
      </c>
      <c r="G1076">
        <v>2</v>
      </c>
      <c r="H1076">
        <v>56</v>
      </c>
      <c r="I1076" s="1" t="s">
        <v>608</v>
      </c>
      <c r="J1076">
        <f>cocina[[#This Row],[Precio Unitario]]*cocina[[#This Row],[Cantidad Ordenada]]-cocina[[#This Row],[Costo Unitario]]*cocina[[#This Row],[Cantidad Ordenada]]</f>
        <v>16</v>
      </c>
      <c r="K1076">
        <f>cocina[[#This Row],[Precio Unitario]]*cocina[[#This Row],[Cantidad Ordenada]]</f>
        <v>38</v>
      </c>
      <c r="L1076" s="5">
        <f>(SUMIF(A:A,cocina[[#This Row],[Número de Orden]],J:J))/SUMIF(A:A,cocina[[#This Row],[Número de Orden]],K:K)</f>
        <v>0.40291262135922329</v>
      </c>
      <c r="M1076" s="1">
        <f>cocina[[#This Row],[Ganancia bruta]]-cocina[[#This Row],[Ganancia neta]]</f>
        <v>22</v>
      </c>
    </row>
    <row r="1077" spans="1:13" x14ac:dyDescent="0.25">
      <c r="A1077">
        <v>428</v>
      </c>
      <c r="B1077">
        <v>7</v>
      </c>
      <c r="C1077" s="1" t="s">
        <v>58</v>
      </c>
      <c r="D1077" s="1" t="s">
        <v>616</v>
      </c>
      <c r="E1077">
        <v>25</v>
      </c>
      <c r="F1077">
        <v>40</v>
      </c>
      <c r="G1077">
        <v>1</v>
      </c>
      <c r="H1077">
        <v>38</v>
      </c>
      <c r="I1077" s="1" t="s">
        <v>608</v>
      </c>
      <c r="J1077">
        <f>cocina[[#This Row],[Precio Unitario]]*cocina[[#This Row],[Cantidad Ordenada]]-cocina[[#This Row],[Costo Unitario]]*cocina[[#This Row],[Cantidad Ordenada]]</f>
        <v>15</v>
      </c>
      <c r="K1077">
        <f>cocina[[#This Row],[Precio Unitario]]*cocina[[#This Row],[Cantidad Ordenada]]</f>
        <v>40</v>
      </c>
      <c r="L1077" s="5">
        <f>(SUMIF(A:A,cocina[[#This Row],[Número de Orden]],J:J))/SUMIF(A:A,cocina[[#This Row],[Número de Orden]],K:K)</f>
        <v>0.38857142857142857</v>
      </c>
      <c r="M1077" s="1">
        <f>cocina[[#This Row],[Ganancia bruta]]-cocina[[#This Row],[Ganancia neta]]</f>
        <v>25</v>
      </c>
    </row>
    <row r="1078" spans="1:13" x14ac:dyDescent="0.25">
      <c r="A1078">
        <v>428</v>
      </c>
      <c r="B1078">
        <v>7</v>
      </c>
      <c r="C1078" s="1" t="s">
        <v>210</v>
      </c>
      <c r="D1078" s="1" t="s">
        <v>627</v>
      </c>
      <c r="E1078">
        <v>14</v>
      </c>
      <c r="F1078">
        <v>23</v>
      </c>
      <c r="G1078">
        <v>1</v>
      </c>
      <c r="H1078">
        <v>46</v>
      </c>
      <c r="I1078" s="1" t="s">
        <v>608</v>
      </c>
      <c r="J1078">
        <f>cocina[[#This Row],[Precio Unitario]]*cocina[[#This Row],[Cantidad Ordenada]]-cocina[[#This Row],[Costo Unitario]]*cocina[[#This Row],[Cantidad Ordenada]]</f>
        <v>9</v>
      </c>
      <c r="K1078">
        <f>cocina[[#This Row],[Precio Unitario]]*cocina[[#This Row],[Cantidad Ordenada]]</f>
        <v>23</v>
      </c>
      <c r="L1078" s="5">
        <f>(SUMIF(A:A,cocina[[#This Row],[Número de Orden]],J:J))/SUMIF(A:A,cocina[[#This Row],[Número de Orden]],K:K)</f>
        <v>0.38857142857142857</v>
      </c>
      <c r="M1078" s="1">
        <f>cocina[[#This Row],[Ganancia bruta]]-cocina[[#This Row],[Ganancia neta]]</f>
        <v>14</v>
      </c>
    </row>
    <row r="1079" spans="1:13" x14ac:dyDescent="0.25">
      <c r="A1079">
        <v>428</v>
      </c>
      <c r="B1079">
        <v>7</v>
      </c>
      <c r="C1079" s="1" t="s">
        <v>132</v>
      </c>
      <c r="D1079" s="1" t="s">
        <v>631</v>
      </c>
      <c r="E1079">
        <v>15</v>
      </c>
      <c r="F1079">
        <v>25</v>
      </c>
      <c r="G1079">
        <v>2</v>
      </c>
      <c r="H1079">
        <v>48</v>
      </c>
      <c r="I1079" s="1" t="s">
        <v>608</v>
      </c>
      <c r="J1079">
        <f>cocina[[#This Row],[Precio Unitario]]*cocina[[#This Row],[Cantidad Ordenada]]-cocina[[#This Row],[Costo Unitario]]*cocina[[#This Row],[Cantidad Ordenada]]</f>
        <v>20</v>
      </c>
      <c r="K1079">
        <f>cocina[[#This Row],[Precio Unitario]]*cocina[[#This Row],[Cantidad Ordenada]]</f>
        <v>50</v>
      </c>
      <c r="L1079" s="5">
        <f>(SUMIF(A:A,cocina[[#This Row],[Número de Orden]],J:J))/SUMIF(A:A,cocina[[#This Row],[Número de Orden]],K:K)</f>
        <v>0.38857142857142857</v>
      </c>
      <c r="M1079" s="1">
        <f>cocina[[#This Row],[Ganancia bruta]]-cocina[[#This Row],[Ganancia neta]]</f>
        <v>30</v>
      </c>
    </row>
    <row r="1080" spans="1:13" x14ac:dyDescent="0.25">
      <c r="A1080">
        <v>428</v>
      </c>
      <c r="B1080">
        <v>7</v>
      </c>
      <c r="C1080" s="1" t="s">
        <v>126</v>
      </c>
      <c r="D1080" s="1" t="s">
        <v>614</v>
      </c>
      <c r="E1080">
        <v>19</v>
      </c>
      <c r="F1080">
        <v>31</v>
      </c>
      <c r="G1080">
        <v>2</v>
      </c>
      <c r="H1080">
        <v>47</v>
      </c>
      <c r="I1080" s="1" t="s">
        <v>608</v>
      </c>
      <c r="J1080">
        <f>cocina[[#This Row],[Precio Unitario]]*cocina[[#This Row],[Cantidad Ordenada]]-cocina[[#This Row],[Costo Unitario]]*cocina[[#This Row],[Cantidad Ordenada]]</f>
        <v>24</v>
      </c>
      <c r="K1080">
        <f>cocina[[#This Row],[Precio Unitario]]*cocina[[#This Row],[Cantidad Ordenada]]</f>
        <v>62</v>
      </c>
      <c r="L1080" s="5">
        <f>(SUMIF(A:A,cocina[[#This Row],[Número de Orden]],J:J))/SUMIF(A:A,cocina[[#This Row],[Número de Orden]],K:K)</f>
        <v>0.38857142857142857</v>
      </c>
      <c r="M1080" s="1">
        <f>cocina[[#This Row],[Ganancia bruta]]-cocina[[#This Row],[Ganancia neta]]</f>
        <v>38</v>
      </c>
    </row>
    <row r="1081" spans="1:13" x14ac:dyDescent="0.25">
      <c r="A1081">
        <v>429</v>
      </c>
      <c r="B1081">
        <v>8</v>
      </c>
      <c r="C1081" s="1" t="s">
        <v>165</v>
      </c>
      <c r="D1081" s="1" t="s">
        <v>630</v>
      </c>
      <c r="E1081">
        <v>15</v>
      </c>
      <c r="F1081">
        <v>26</v>
      </c>
      <c r="G1081">
        <v>3</v>
      </c>
      <c r="H1081">
        <v>27</v>
      </c>
      <c r="I1081" s="1" t="s">
        <v>608</v>
      </c>
      <c r="J1081">
        <f>cocina[[#This Row],[Precio Unitario]]*cocina[[#This Row],[Cantidad Ordenada]]-cocina[[#This Row],[Costo Unitario]]*cocina[[#This Row],[Cantidad Ordenada]]</f>
        <v>33</v>
      </c>
      <c r="K1081">
        <f>cocina[[#This Row],[Precio Unitario]]*cocina[[#This Row],[Cantidad Ordenada]]</f>
        <v>78</v>
      </c>
      <c r="L1081" s="5">
        <f>(SUMIF(A:A,cocina[[#This Row],[Número de Orden]],J:J))/SUMIF(A:A,cocina[[#This Row],[Número de Orden]],K:K)</f>
        <v>0.42307692307692307</v>
      </c>
      <c r="M1081" s="1">
        <f>cocina[[#This Row],[Ganancia bruta]]-cocina[[#This Row],[Ganancia neta]]</f>
        <v>45</v>
      </c>
    </row>
    <row r="1082" spans="1:13" x14ac:dyDescent="0.25">
      <c r="A1082">
        <v>430</v>
      </c>
      <c r="B1082">
        <v>7</v>
      </c>
      <c r="C1082" s="1" t="s">
        <v>132</v>
      </c>
      <c r="D1082" s="1" t="s">
        <v>631</v>
      </c>
      <c r="E1082">
        <v>15</v>
      </c>
      <c r="F1082">
        <v>25</v>
      </c>
      <c r="G1082">
        <v>1</v>
      </c>
      <c r="H1082">
        <v>49</v>
      </c>
      <c r="I1082" s="1" t="s">
        <v>608</v>
      </c>
      <c r="J1082">
        <f>cocina[[#This Row],[Precio Unitario]]*cocina[[#This Row],[Cantidad Ordenada]]-cocina[[#This Row],[Costo Unitario]]*cocina[[#This Row],[Cantidad Ordenada]]</f>
        <v>10</v>
      </c>
      <c r="K1082">
        <f>cocina[[#This Row],[Precio Unitario]]*cocina[[#This Row],[Cantidad Ordenada]]</f>
        <v>25</v>
      </c>
      <c r="L1082" s="5">
        <f>(SUMIF(A:A,cocina[[#This Row],[Número de Orden]],J:J))/SUMIF(A:A,cocina[[#This Row],[Número de Orden]],K:K)</f>
        <v>0.4</v>
      </c>
      <c r="M1082" s="1">
        <f>cocina[[#This Row],[Ganancia bruta]]-cocina[[#This Row],[Ganancia neta]]</f>
        <v>15</v>
      </c>
    </row>
    <row r="1083" spans="1:13" x14ac:dyDescent="0.25">
      <c r="A1083">
        <v>431</v>
      </c>
      <c r="B1083">
        <v>15</v>
      </c>
      <c r="C1083" s="1" t="s">
        <v>78</v>
      </c>
      <c r="D1083" s="1" t="s">
        <v>613</v>
      </c>
      <c r="E1083">
        <v>18</v>
      </c>
      <c r="F1083">
        <v>30</v>
      </c>
      <c r="G1083">
        <v>2</v>
      </c>
      <c r="H1083">
        <v>20</v>
      </c>
      <c r="I1083" s="1" t="s">
        <v>608</v>
      </c>
      <c r="J1083">
        <f>cocina[[#This Row],[Precio Unitario]]*cocina[[#This Row],[Cantidad Ordenada]]-cocina[[#This Row],[Costo Unitario]]*cocina[[#This Row],[Cantidad Ordenada]]</f>
        <v>24</v>
      </c>
      <c r="K1083">
        <f>cocina[[#This Row],[Precio Unitario]]*cocina[[#This Row],[Cantidad Ordenada]]</f>
        <v>60</v>
      </c>
      <c r="L1083" s="5">
        <f>(SUMIF(A:A,cocina[[#This Row],[Número de Orden]],J:J))/SUMIF(A:A,cocina[[#This Row],[Número de Orden]],K:K)</f>
        <v>0.4</v>
      </c>
      <c r="M1083" s="1">
        <f>cocina[[#This Row],[Ganancia bruta]]-cocina[[#This Row],[Ganancia neta]]</f>
        <v>36</v>
      </c>
    </row>
    <row r="1084" spans="1:13" x14ac:dyDescent="0.25">
      <c r="A1084">
        <v>432</v>
      </c>
      <c r="B1084">
        <v>10</v>
      </c>
      <c r="C1084" s="1" t="s">
        <v>156</v>
      </c>
      <c r="D1084" s="1" t="s">
        <v>626</v>
      </c>
      <c r="E1084">
        <v>12</v>
      </c>
      <c r="F1084">
        <v>20</v>
      </c>
      <c r="G1084">
        <v>3</v>
      </c>
      <c r="H1084">
        <v>16</v>
      </c>
      <c r="I1084" s="1" t="s">
        <v>609</v>
      </c>
      <c r="J1084">
        <f>cocina[[#This Row],[Precio Unitario]]*cocina[[#This Row],[Cantidad Ordenada]]-cocina[[#This Row],[Costo Unitario]]*cocina[[#This Row],[Cantidad Ordenada]]</f>
        <v>24</v>
      </c>
      <c r="K1084">
        <f>cocina[[#This Row],[Precio Unitario]]*cocina[[#This Row],[Cantidad Ordenada]]</f>
        <v>60</v>
      </c>
      <c r="L1084" s="5">
        <f>(SUMIF(A:A,cocina[[#This Row],[Número de Orden]],J:J))/SUMIF(A:A,cocina[[#This Row],[Número de Orden]],K:K)</f>
        <v>0.40366972477064222</v>
      </c>
      <c r="M1084" s="1">
        <f>cocina[[#This Row],[Ganancia bruta]]-cocina[[#This Row],[Ganancia neta]]</f>
        <v>36</v>
      </c>
    </row>
    <row r="1085" spans="1:13" x14ac:dyDescent="0.25">
      <c r="A1085">
        <v>432</v>
      </c>
      <c r="B1085">
        <v>10</v>
      </c>
      <c r="C1085" s="1" t="s">
        <v>80</v>
      </c>
      <c r="D1085" s="1" t="s">
        <v>628</v>
      </c>
      <c r="E1085">
        <v>13</v>
      </c>
      <c r="F1085">
        <v>21</v>
      </c>
      <c r="G1085">
        <v>1</v>
      </c>
      <c r="H1085">
        <v>27</v>
      </c>
      <c r="I1085" s="1" t="s">
        <v>608</v>
      </c>
      <c r="J1085">
        <f>cocina[[#This Row],[Precio Unitario]]*cocina[[#This Row],[Cantidad Ordenada]]-cocina[[#This Row],[Costo Unitario]]*cocina[[#This Row],[Cantidad Ordenada]]</f>
        <v>8</v>
      </c>
      <c r="K1085">
        <f>cocina[[#This Row],[Precio Unitario]]*cocina[[#This Row],[Cantidad Ordenada]]</f>
        <v>21</v>
      </c>
      <c r="L1085" s="5">
        <f>(SUMIF(A:A,cocina[[#This Row],[Número de Orden]],J:J))/SUMIF(A:A,cocina[[#This Row],[Número de Orden]],K:K)</f>
        <v>0.40366972477064222</v>
      </c>
      <c r="M1085" s="1">
        <f>cocina[[#This Row],[Ganancia bruta]]-cocina[[#This Row],[Ganancia neta]]</f>
        <v>13</v>
      </c>
    </row>
    <row r="1086" spans="1:13" x14ac:dyDescent="0.25">
      <c r="A1086">
        <v>432</v>
      </c>
      <c r="B1086">
        <v>10</v>
      </c>
      <c r="C1086" s="1" t="s">
        <v>52</v>
      </c>
      <c r="D1086" s="1" t="s">
        <v>620</v>
      </c>
      <c r="E1086">
        <v>16</v>
      </c>
      <c r="F1086">
        <v>28</v>
      </c>
      <c r="G1086">
        <v>1</v>
      </c>
      <c r="H1086">
        <v>31</v>
      </c>
      <c r="I1086" s="1" t="s">
        <v>608</v>
      </c>
      <c r="J1086">
        <f>cocina[[#This Row],[Precio Unitario]]*cocina[[#This Row],[Cantidad Ordenada]]-cocina[[#This Row],[Costo Unitario]]*cocina[[#This Row],[Cantidad Ordenada]]</f>
        <v>12</v>
      </c>
      <c r="K1086">
        <f>cocina[[#This Row],[Precio Unitario]]*cocina[[#This Row],[Cantidad Ordenada]]</f>
        <v>28</v>
      </c>
      <c r="L1086" s="5">
        <f>(SUMIF(A:A,cocina[[#This Row],[Número de Orden]],J:J))/SUMIF(A:A,cocina[[#This Row],[Número de Orden]],K:K)</f>
        <v>0.40366972477064222</v>
      </c>
      <c r="M1086" s="1">
        <f>cocina[[#This Row],[Ganancia bruta]]-cocina[[#This Row],[Ganancia neta]]</f>
        <v>16</v>
      </c>
    </row>
    <row r="1087" spans="1:13" x14ac:dyDescent="0.25">
      <c r="A1087">
        <v>433</v>
      </c>
      <c r="B1087">
        <v>10</v>
      </c>
      <c r="C1087" s="1" t="s">
        <v>78</v>
      </c>
      <c r="D1087" s="1" t="s">
        <v>613</v>
      </c>
      <c r="E1087">
        <v>18</v>
      </c>
      <c r="F1087">
        <v>30</v>
      </c>
      <c r="G1087">
        <v>1</v>
      </c>
      <c r="H1087">
        <v>56</v>
      </c>
      <c r="I1087" s="1" t="s">
        <v>609</v>
      </c>
      <c r="J1087">
        <f>cocina[[#This Row],[Precio Unitario]]*cocina[[#This Row],[Cantidad Ordenada]]-cocina[[#This Row],[Costo Unitario]]*cocina[[#This Row],[Cantidad Ordenada]]</f>
        <v>12</v>
      </c>
      <c r="K1087">
        <f>cocina[[#This Row],[Precio Unitario]]*cocina[[#This Row],[Cantidad Ordenada]]</f>
        <v>30</v>
      </c>
      <c r="L1087" s="5">
        <f>(SUMIF(A:A,cocina[[#This Row],[Número de Orden]],J:J))/SUMIF(A:A,cocina[[#This Row],[Número de Orden]],K:K)</f>
        <v>0.41176470588235292</v>
      </c>
      <c r="M1087" s="1">
        <f>cocina[[#This Row],[Ganancia bruta]]-cocina[[#This Row],[Ganancia neta]]</f>
        <v>18</v>
      </c>
    </row>
    <row r="1088" spans="1:13" x14ac:dyDescent="0.25">
      <c r="A1088">
        <v>433</v>
      </c>
      <c r="B1088">
        <v>10</v>
      </c>
      <c r="C1088" s="1" t="s">
        <v>168</v>
      </c>
      <c r="D1088" s="1" t="s">
        <v>612</v>
      </c>
      <c r="E1088">
        <v>14</v>
      </c>
      <c r="F1088">
        <v>24</v>
      </c>
      <c r="G1088">
        <v>3</v>
      </c>
      <c r="H1088">
        <v>18</v>
      </c>
      <c r="I1088" s="1" t="s">
        <v>608</v>
      </c>
      <c r="J1088">
        <f>cocina[[#This Row],[Precio Unitario]]*cocina[[#This Row],[Cantidad Ordenada]]-cocina[[#This Row],[Costo Unitario]]*cocina[[#This Row],[Cantidad Ordenada]]</f>
        <v>30</v>
      </c>
      <c r="K1088">
        <f>cocina[[#This Row],[Precio Unitario]]*cocina[[#This Row],[Cantidad Ordenada]]</f>
        <v>72</v>
      </c>
      <c r="L1088" s="5">
        <f>(SUMIF(A:A,cocina[[#This Row],[Número de Orden]],J:J))/SUMIF(A:A,cocina[[#This Row],[Número de Orden]],K:K)</f>
        <v>0.41176470588235292</v>
      </c>
      <c r="M1088" s="1">
        <f>cocina[[#This Row],[Ganancia bruta]]-cocina[[#This Row],[Ganancia neta]]</f>
        <v>42</v>
      </c>
    </row>
    <row r="1089" spans="1:13" x14ac:dyDescent="0.25">
      <c r="A1089">
        <v>434</v>
      </c>
      <c r="B1089">
        <v>15</v>
      </c>
      <c r="C1089" s="1" t="s">
        <v>165</v>
      </c>
      <c r="D1089" s="1" t="s">
        <v>630</v>
      </c>
      <c r="E1089">
        <v>15</v>
      </c>
      <c r="F1089">
        <v>26</v>
      </c>
      <c r="G1089">
        <v>2</v>
      </c>
      <c r="H1089">
        <v>26</v>
      </c>
      <c r="I1089" s="1" t="s">
        <v>608</v>
      </c>
      <c r="J1089">
        <f>cocina[[#This Row],[Precio Unitario]]*cocina[[#This Row],[Cantidad Ordenada]]-cocina[[#This Row],[Costo Unitario]]*cocina[[#This Row],[Cantidad Ordenada]]</f>
        <v>22</v>
      </c>
      <c r="K1089">
        <f>cocina[[#This Row],[Precio Unitario]]*cocina[[#This Row],[Cantidad Ordenada]]</f>
        <v>52</v>
      </c>
      <c r="L1089" s="5">
        <f>(SUMIF(A:A,cocina[[#This Row],[Número de Orden]],J:J))/SUMIF(A:A,cocina[[#This Row],[Número de Orden]],K:K)</f>
        <v>0.41666666666666669</v>
      </c>
      <c r="M1089" s="1">
        <f>cocina[[#This Row],[Ganancia bruta]]-cocina[[#This Row],[Ganancia neta]]</f>
        <v>30</v>
      </c>
    </row>
    <row r="1090" spans="1:13" x14ac:dyDescent="0.25">
      <c r="A1090">
        <v>434</v>
      </c>
      <c r="B1090">
        <v>15</v>
      </c>
      <c r="C1090" s="1" t="s">
        <v>213</v>
      </c>
      <c r="D1090" s="1" t="s">
        <v>624</v>
      </c>
      <c r="E1090">
        <v>13</v>
      </c>
      <c r="F1090">
        <v>22</v>
      </c>
      <c r="G1090">
        <v>2</v>
      </c>
      <c r="H1090">
        <v>32</v>
      </c>
      <c r="I1090" s="1" t="s">
        <v>609</v>
      </c>
      <c r="J1090">
        <f>cocina[[#This Row],[Precio Unitario]]*cocina[[#This Row],[Cantidad Ordenada]]-cocina[[#This Row],[Costo Unitario]]*cocina[[#This Row],[Cantidad Ordenada]]</f>
        <v>18</v>
      </c>
      <c r="K1090">
        <f>cocina[[#This Row],[Precio Unitario]]*cocina[[#This Row],[Cantidad Ordenada]]</f>
        <v>44</v>
      </c>
      <c r="L1090" s="5">
        <f>(SUMIF(A:A,cocina[[#This Row],[Número de Orden]],J:J))/SUMIF(A:A,cocina[[#This Row],[Número de Orden]],K:K)</f>
        <v>0.41666666666666669</v>
      </c>
      <c r="M1090" s="1">
        <f>cocina[[#This Row],[Ganancia bruta]]-cocina[[#This Row],[Ganancia neta]]</f>
        <v>26</v>
      </c>
    </row>
    <row r="1091" spans="1:13" x14ac:dyDescent="0.25">
      <c r="A1091">
        <v>435</v>
      </c>
      <c r="B1091">
        <v>17</v>
      </c>
      <c r="C1091" s="1" t="s">
        <v>165</v>
      </c>
      <c r="D1091" s="1" t="s">
        <v>630</v>
      </c>
      <c r="E1091">
        <v>15</v>
      </c>
      <c r="F1091">
        <v>26</v>
      </c>
      <c r="G1091">
        <v>2</v>
      </c>
      <c r="H1091">
        <v>14</v>
      </c>
      <c r="I1091" s="1" t="s">
        <v>608</v>
      </c>
      <c r="J1091">
        <f>cocina[[#This Row],[Precio Unitario]]*cocina[[#This Row],[Cantidad Ordenada]]-cocina[[#This Row],[Costo Unitario]]*cocina[[#This Row],[Cantidad Ordenada]]</f>
        <v>22</v>
      </c>
      <c r="K1091">
        <f>cocina[[#This Row],[Precio Unitario]]*cocina[[#This Row],[Cantidad Ordenada]]</f>
        <v>52</v>
      </c>
      <c r="L1091" s="5">
        <f>(SUMIF(A:A,cocina[[#This Row],[Número de Orden]],J:J))/SUMIF(A:A,cocina[[#This Row],[Número de Orden]],K:K)</f>
        <v>0.40259740259740262</v>
      </c>
      <c r="M1091" s="1">
        <f>cocina[[#This Row],[Ganancia bruta]]-cocina[[#This Row],[Ganancia neta]]</f>
        <v>30</v>
      </c>
    </row>
    <row r="1092" spans="1:13" x14ac:dyDescent="0.25">
      <c r="A1092">
        <v>435</v>
      </c>
      <c r="B1092">
        <v>17</v>
      </c>
      <c r="C1092" s="1" t="s">
        <v>80</v>
      </c>
      <c r="D1092" s="1" t="s">
        <v>628</v>
      </c>
      <c r="E1092">
        <v>13</v>
      </c>
      <c r="F1092">
        <v>21</v>
      </c>
      <c r="G1092">
        <v>2</v>
      </c>
      <c r="H1092">
        <v>42</v>
      </c>
      <c r="I1092" s="1" t="s">
        <v>608</v>
      </c>
      <c r="J1092">
        <f>cocina[[#This Row],[Precio Unitario]]*cocina[[#This Row],[Cantidad Ordenada]]-cocina[[#This Row],[Costo Unitario]]*cocina[[#This Row],[Cantidad Ordenada]]</f>
        <v>16</v>
      </c>
      <c r="K1092">
        <f>cocina[[#This Row],[Precio Unitario]]*cocina[[#This Row],[Cantidad Ordenada]]</f>
        <v>42</v>
      </c>
      <c r="L1092" s="5">
        <f>(SUMIF(A:A,cocina[[#This Row],[Número de Orden]],J:J))/SUMIF(A:A,cocina[[#This Row],[Número de Orden]],K:K)</f>
        <v>0.40259740259740262</v>
      </c>
      <c r="M1092" s="1">
        <f>cocina[[#This Row],[Ganancia bruta]]-cocina[[#This Row],[Ganancia neta]]</f>
        <v>26</v>
      </c>
    </row>
    <row r="1093" spans="1:13" x14ac:dyDescent="0.25">
      <c r="A1093">
        <v>435</v>
      </c>
      <c r="B1093">
        <v>17</v>
      </c>
      <c r="C1093" s="1" t="s">
        <v>78</v>
      </c>
      <c r="D1093" s="1" t="s">
        <v>613</v>
      </c>
      <c r="E1093">
        <v>18</v>
      </c>
      <c r="F1093">
        <v>30</v>
      </c>
      <c r="G1093">
        <v>2</v>
      </c>
      <c r="H1093">
        <v>55</v>
      </c>
      <c r="I1093" s="1" t="s">
        <v>609</v>
      </c>
      <c r="J1093">
        <f>cocina[[#This Row],[Precio Unitario]]*cocina[[#This Row],[Cantidad Ordenada]]-cocina[[#This Row],[Costo Unitario]]*cocina[[#This Row],[Cantidad Ordenada]]</f>
        <v>24</v>
      </c>
      <c r="K1093">
        <f>cocina[[#This Row],[Precio Unitario]]*cocina[[#This Row],[Cantidad Ordenada]]</f>
        <v>60</v>
      </c>
      <c r="L1093" s="5">
        <f>(SUMIF(A:A,cocina[[#This Row],[Número de Orden]],J:J))/SUMIF(A:A,cocina[[#This Row],[Número de Orden]],K:K)</f>
        <v>0.40259740259740262</v>
      </c>
      <c r="M1093" s="1">
        <f>cocina[[#This Row],[Ganancia bruta]]-cocina[[#This Row],[Ganancia neta]]</f>
        <v>36</v>
      </c>
    </row>
    <row r="1094" spans="1:13" x14ac:dyDescent="0.25">
      <c r="A1094">
        <v>436</v>
      </c>
      <c r="B1094">
        <v>10</v>
      </c>
      <c r="C1094" s="1" t="s">
        <v>52</v>
      </c>
      <c r="D1094" s="1" t="s">
        <v>620</v>
      </c>
      <c r="E1094">
        <v>16</v>
      </c>
      <c r="F1094">
        <v>28</v>
      </c>
      <c r="G1094">
        <v>2</v>
      </c>
      <c r="H1094">
        <v>45</v>
      </c>
      <c r="I1094" s="1" t="s">
        <v>609</v>
      </c>
      <c r="J1094">
        <f>cocina[[#This Row],[Precio Unitario]]*cocina[[#This Row],[Cantidad Ordenada]]-cocina[[#This Row],[Costo Unitario]]*cocina[[#This Row],[Cantidad Ordenada]]</f>
        <v>24</v>
      </c>
      <c r="K1094">
        <f>cocina[[#This Row],[Precio Unitario]]*cocina[[#This Row],[Cantidad Ordenada]]</f>
        <v>56</v>
      </c>
      <c r="L1094" s="5">
        <f>(SUMIF(A:A,cocina[[#This Row],[Número de Orden]],J:J))/SUMIF(A:A,cocina[[#This Row],[Número de Orden]],K:K)</f>
        <v>0.42857142857142855</v>
      </c>
      <c r="M1094" s="1">
        <f>cocina[[#This Row],[Ganancia bruta]]-cocina[[#This Row],[Ganancia neta]]</f>
        <v>32</v>
      </c>
    </row>
    <row r="1095" spans="1:13" x14ac:dyDescent="0.25">
      <c r="A1095">
        <v>437</v>
      </c>
      <c r="B1095">
        <v>16</v>
      </c>
      <c r="C1095" s="1" t="s">
        <v>36</v>
      </c>
      <c r="D1095" s="1" t="s">
        <v>622</v>
      </c>
      <c r="E1095">
        <v>21</v>
      </c>
      <c r="F1095">
        <v>35</v>
      </c>
      <c r="G1095">
        <v>2</v>
      </c>
      <c r="H1095">
        <v>51</v>
      </c>
      <c r="I1095" s="1" t="s">
        <v>609</v>
      </c>
      <c r="J1095">
        <f>cocina[[#This Row],[Precio Unitario]]*cocina[[#This Row],[Cantidad Ordenada]]-cocina[[#This Row],[Costo Unitario]]*cocina[[#This Row],[Cantidad Ordenada]]</f>
        <v>28</v>
      </c>
      <c r="K1095">
        <f>cocina[[#This Row],[Precio Unitario]]*cocina[[#This Row],[Cantidad Ordenada]]</f>
        <v>70</v>
      </c>
      <c r="L1095" s="5">
        <f>(SUMIF(A:A,cocina[[#This Row],[Número de Orden]],J:J))/SUMIF(A:A,cocina[[#This Row],[Número de Orden]],K:K)</f>
        <v>0.4</v>
      </c>
      <c r="M1095" s="1">
        <f>cocina[[#This Row],[Ganancia bruta]]-cocina[[#This Row],[Ganancia neta]]</f>
        <v>42</v>
      </c>
    </row>
    <row r="1096" spans="1:13" x14ac:dyDescent="0.25">
      <c r="A1096">
        <v>438</v>
      </c>
      <c r="B1096">
        <v>2</v>
      </c>
      <c r="C1096" s="1" t="s">
        <v>271</v>
      </c>
      <c r="D1096" s="1" t="s">
        <v>619</v>
      </c>
      <c r="E1096">
        <v>20</v>
      </c>
      <c r="F1096">
        <v>33</v>
      </c>
      <c r="G1096">
        <v>1</v>
      </c>
      <c r="H1096">
        <v>51</v>
      </c>
      <c r="I1096" s="1" t="s">
        <v>609</v>
      </c>
      <c r="J1096">
        <f>cocina[[#This Row],[Precio Unitario]]*cocina[[#This Row],[Cantidad Ordenada]]-cocina[[#This Row],[Costo Unitario]]*cocina[[#This Row],[Cantidad Ordenada]]</f>
        <v>13</v>
      </c>
      <c r="K1096">
        <f>cocina[[#This Row],[Precio Unitario]]*cocina[[#This Row],[Cantidad Ordenada]]</f>
        <v>33</v>
      </c>
      <c r="L1096" s="5">
        <f>(SUMIF(A:A,cocina[[#This Row],[Número de Orden]],J:J))/SUMIF(A:A,cocina[[#This Row],[Número de Orden]],K:K)</f>
        <v>0.39393939393939392</v>
      </c>
      <c r="M1096" s="1">
        <f>cocina[[#This Row],[Ganancia bruta]]-cocina[[#This Row],[Ganancia neta]]</f>
        <v>20</v>
      </c>
    </row>
    <row r="1097" spans="1:13" x14ac:dyDescent="0.25">
      <c r="A1097">
        <v>439</v>
      </c>
      <c r="B1097">
        <v>15</v>
      </c>
      <c r="C1097" s="1" t="s">
        <v>271</v>
      </c>
      <c r="D1097" s="1" t="s">
        <v>619</v>
      </c>
      <c r="E1097">
        <v>20</v>
      </c>
      <c r="F1097">
        <v>33</v>
      </c>
      <c r="G1097">
        <v>3</v>
      </c>
      <c r="H1097">
        <v>35</v>
      </c>
      <c r="I1097" s="1" t="s">
        <v>608</v>
      </c>
      <c r="J1097">
        <f>cocina[[#This Row],[Precio Unitario]]*cocina[[#This Row],[Cantidad Ordenada]]-cocina[[#This Row],[Costo Unitario]]*cocina[[#This Row],[Cantidad Ordenada]]</f>
        <v>39</v>
      </c>
      <c r="K1097">
        <f>cocina[[#This Row],[Precio Unitario]]*cocina[[#This Row],[Cantidad Ordenada]]</f>
        <v>99</v>
      </c>
      <c r="L1097" s="5">
        <f>(SUMIF(A:A,cocina[[#This Row],[Número de Orden]],J:J))/SUMIF(A:A,cocina[[#This Row],[Número de Orden]],K:K)</f>
        <v>0.40677966101694918</v>
      </c>
      <c r="M1097" s="1">
        <f>cocina[[#This Row],[Ganancia bruta]]-cocina[[#This Row],[Ganancia neta]]</f>
        <v>60</v>
      </c>
    </row>
    <row r="1098" spans="1:13" x14ac:dyDescent="0.25">
      <c r="A1098">
        <v>439</v>
      </c>
      <c r="B1098">
        <v>15</v>
      </c>
      <c r="C1098" s="1" t="s">
        <v>165</v>
      </c>
      <c r="D1098" s="1" t="s">
        <v>630</v>
      </c>
      <c r="E1098">
        <v>15</v>
      </c>
      <c r="F1098">
        <v>26</v>
      </c>
      <c r="G1098">
        <v>3</v>
      </c>
      <c r="H1098">
        <v>29</v>
      </c>
      <c r="I1098" s="1" t="s">
        <v>609</v>
      </c>
      <c r="J1098">
        <f>cocina[[#This Row],[Precio Unitario]]*cocina[[#This Row],[Cantidad Ordenada]]-cocina[[#This Row],[Costo Unitario]]*cocina[[#This Row],[Cantidad Ordenada]]</f>
        <v>33</v>
      </c>
      <c r="K1098">
        <f>cocina[[#This Row],[Precio Unitario]]*cocina[[#This Row],[Cantidad Ordenada]]</f>
        <v>78</v>
      </c>
      <c r="L1098" s="5">
        <f>(SUMIF(A:A,cocina[[#This Row],[Número de Orden]],J:J))/SUMIF(A:A,cocina[[#This Row],[Número de Orden]],K:K)</f>
        <v>0.40677966101694918</v>
      </c>
      <c r="M1098" s="1">
        <f>cocina[[#This Row],[Ganancia bruta]]-cocina[[#This Row],[Ganancia neta]]</f>
        <v>45</v>
      </c>
    </row>
    <row r="1099" spans="1:13" x14ac:dyDescent="0.25">
      <c r="A1099">
        <v>440</v>
      </c>
      <c r="B1099">
        <v>13</v>
      </c>
      <c r="C1099" s="1" t="s">
        <v>210</v>
      </c>
      <c r="D1099" s="1" t="s">
        <v>627</v>
      </c>
      <c r="E1099">
        <v>14</v>
      </c>
      <c r="F1099">
        <v>23</v>
      </c>
      <c r="G1099">
        <v>2</v>
      </c>
      <c r="H1099">
        <v>36</v>
      </c>
      <c r="I1099" s="1" t="s">
        <v>608</v>
      </c>
      <c r="J1099">
        <f>cocina[[#This Row],[Precio Unitario]]*cocina[[#This Row],[Cantidad Ordenada]]-cocina[[#This Row],[Costo Unitario]]*cocina[[#This Row],[Cantidad Ordenada]]</f>
        <v>18</v>
      </c>
      <c r="K1099">
        <f>cocina[[#This Row],[Precio Unitario]]*cocina[[#This Row],[Cantidad Ordenada]]</f>
        <v>46</v>
      </c>
      <c r="L1099" s="5">
        <f>(SUMIF(A:A,cocina[[#This Row],[Número de Orden]],J:J))/SUMIF(A:A,cocina[[#This Row],[Número de Orden]],K:K)</f>
        <v>0.40476190476190477</v>
      </c>
      <c r="M1099" s="1">
        <f>cocina[[#This Row],[Ganancia bruta]]-cocina[[#This Row],[Ganancia neta]]</f>
        <v>28</v>
      </c>
    </row>
    <row r="1100" spans="1:13" x14ac:dyDescent="0.25">
      <c r="A1100">
        <v>440</v>
      </c>
      <c r="B1100">
        <v>13</v>
      </c>
      <c r="C1100" s="1" t="s">
        <v>122</v>
      </c>
      <c r="D1100" s="1" t="s">
        <v>621</v>
      </c>
      <c r="E1100">
        <v>11</v>
      </c>
      <c r="F1100">
        <v>19</v>
      </c>
      <c r="G1100">
        <v>2</v>
      </c>
      <c r="H1100">
        <v>9</v>
      </c>
      <c r="I1100" s="1" t="s">
        <v>608</v>
      </c>
      <c r="J1100">
        <f>cocina[[#This Row],[Precio Unitario]]*cocina[[#This Row],[Cantidad Ordenada]]-cocina[[#This Row],[Costo Unitario]]*cocina[[#This Row],[Cantidad Ordenada]]</f>
        <v>16</v>
      </c>
      <c r="K1100">
        <f>cocina[[#This Row],[Precio Unitario]]*cocina[[#This Row],[Cantidad Ordenada]]</f>
        <v>38</v>
      </c>
      <c r="L1100" s="5">
        <f>(SUMIF(A:A,cocina[[#This Row],[Número de Orden]],J:J))/SUMIF(A:A,cocina[[#This Row],[Número de Orden]],K:K)</f>
        <v>0.40476190476190477</v>
      </c>
      <c r="M1100" s="1">
        <f>cocina[[#This Row],[Ganancia bruta]]-cocina[[#This Row],[Ganancia neta]]</f>
        <v>22</v>
      </c>
    </row>
    <row r="1101" spans="1:13" x14ac:dyDescent="0.25">
      <c r="A1101">
        <v>441</v>
      </c>
      <c r="B1101">
        <v>13</v>
      </c>
      <c r="C1101" s="1" t="s">
        <v>36</v>
      </c>
      <c r="D1101" s="1" t="s">
        <v>622</v>
      </c>
      <c r="E1101">
        <v>21</v>
      </c>
      <c r="F1101">
        <v>35</v>
      </c>
      <c r="G1101">
        <v>3</v>
      </c>
      <c r="H1101">
        <v>54</v>
      </c>
      <c r="I1101" s="1" t="s">
        <v>608</v>
      </c>
      <c r="J1101">
        <f>cocina[[#This Row],[Precio Unitario]]*cocina[[#This Row],[Cantidad Ordenada]]-cocina[[#This Row],[Costo Unitario]]*cocina[[#This Row],[Cantidad Ordenada]]</f>
        <v>42</v>
      </c>
      <c r="K1101">
        <f>cocina[[#This Row],[Precio Unitario]]*cocina[[#This Row],[Cantidad Ordenada]]</f>
        <v>105</v>
      </c>
      <c r="L1101" s="5">
        <f>(SUMIF(A:A,cocina[[#This Row],[Número de Orden]],J:J))/SUMIF(A:A,cocina[[#This Row],[Número de Orden]],K:K)</f>
        <v>0.4098360655737705</v>
      </c>
      <c r="M1101" s="1">
        <f>cocina[[#This Row],[Ganancia bruta]]-cocina[[#This Row],[Ganancia neta]]</f>
        <v>63</v>
      </c>
    </row>
    <row r="1102" spans="1:13" x14ac:dyDescent="0.25">
      <c r="A1102">
        <v>441</v>
      </c>
      <c r="B1102">
        <v>13</v>
      </c>
      <c r="C1102" s="1" t="s">
        <v>165</v>
      </c>
      <c r="D1102" s="1" t="s">
        <v>630</v>
      </c>
      <c r="E1102">
        <v>15</v>
      </c>
      <c r="F1102">
        <v>26</v>
      </c>
      <c r="G1102">
        <v>3</v>
      </c>
      <c r="H1102">
        <v>36</v>
      </c>
      <c r="I1102" s="1" t="s">
        <v>609</v>
      </c>
      <c r="J1102">
        <f>cocina[[#This Row],[Precio Unitario]]*cocina[[#This Row],[Cantidad Ordenada]]-cocina[[#This Row],[Costo Unitario]]*cocina[[#This Row],[Cantidad Ordenada]]</f>
        <v>33</v>
      </c>
      <c r="K1102">
        <f>cocina[[#This Row],[Precio Unitario]]*cocina[[#This Row],[Cantidad Ordenada]]</f>
        <v>78</v>
      </c>
      <c r="L1102" s="5">
        <f>(SUMIF(A:A,cocina[[#This Row],[Número de Orden]],J:J))/SUMIF(A:A,cocina[[#This Row],[Número de Orden]],K:K)</f>
        <v>0.4098360655737705</v>
      </c>
      <c r="M1102" s="1">
        <f>cocina[[#This Row],[Ganancia bruta]]-cocina[[#This Row],[Ganancia neta]]</f>
        <v>45</v>
      </c>
    </row>
    <row r="1103" spans="1:13" x14ac:dyDescent="0.25">
      <c r="A1103">
        <v>442</v>
      </c>
      <c r="B1103">
        <v>15</v>
      </c>
      <c r="C1103" s="1" t="s">
        <v>65</v>
      </c>
      <c r="D1103" s="1" t="s">
        <v>625</v>
      </c>
      <c r="E1103">
        <v>20</v>
      </c>
      <c r="F1103">
        <v>34</v>
      </c>
      <c r="G1103">
        <v>3</v>
      </c>
      <c r="H1103">
        <v>29</v>
      </c>
      <c r="I1103" s="1" t="s">
        <v>609</v>
      </c>
      <c r="J1103">
        <f>cocina[[#This Row],[Precio Unitario]]*cocina[[#This Row],[Cantidad Ordenada]]-cocina[[#This Row],[Costo Unitario]]*cocina[[#This Row],[Cantidad Ordenada]]</f>
        <v>42</v>
      </c>
      <c r="K1103">
        <f>cocina[[#This Row],[Precio Unitario]]*cocina[[#This Row],[Cantidad Ordenada]]</f>
        <v>102</v>
      </c>
      <c r="L1103" s="5">
        <f>(SUMIF(A:A,cocina[[#This Row],[Número de Orden]],J:J))/SUMIF(A:A,cocina[[#This Row],[Número de Orden]],K:K)</f>
        <v>0.4</v>
      </c>
      <c r="M1103" s="1">
        <f>cocina[[#This Row],[Ganancia bruta]]-cocina[[#This Row],[Ganancia neta]]</f>
        <v>60</v>
      </c>
    </row>
    <row r="1104" spans="1:13" x14ac:dyDescent="0.25">
      <c r="A1104">
        <v>442</v>
      </c>
      <c r="B1104">
        <v>15</v>
      </c>
      <c r="C1104" s="1" t="s">
        <v>132</v>
      </c>
      <c r="D1104" s="1" t="s">
        <v>631</v>
      </c>
      <c r="E1104">
        <v>15</v>
      </c>
      <c r="F1104">
        <v>25</v>
      </c>
      <c r="G1104">
        <v>1</v>
      </c>
      <c r="H1104">
        <v>57</v>
      </c>
      <c r="I1104" s="1" t="s">
        <v>608</v>
      </c>
      <c r="J1104">
        <f>cocina[[#This Row],[Precio Unitario]]*cocina[[#This Row],[Cantidad Ordenada]]-cocina[[#This Row],[Costo Unitario]]*cocina[[#This Row],[Cantidad Ordenada]]</f>
        <v>10</v>
      </c>
      <c r="K1104">
        <f>cocina[[#This Row],[Precio Unitario]]*cocina[[#This Row],[Cantidad Ordenada]]</f>
        <v>25</v>
      </c>
      <c r="L1104" s="5">
        <f>(SUMIF(A:A,cocina[[#This Row],[Número de Orden]],J:J))/SUMIF(A:A,cocina[[#This Row],[Número de Orden]],K:K)</f>
        <v>0.4</v>
      </c>
      <c r="M1104" s="1">
        <f>cocina[[#This Row],[Ganancia bruta]]-cocina[[#This Row],[Ganancia neta]]</f>
        <v>15</v>
      </c>
    </row>
    <row r="1105" spans="1:13" x14ac:dyDescent="0.25">
      <c r="A1105">
        <v>442</v>
      </c>
      <c r="B1105">
        <v>15</v>
      </c>
      <c r="C1105" s="1" t="s">
        <v>83</v>
      </c>
      <c r="D1105" s="1" t="s">
        <v>617</v>
      </c>
      <c r="E1105">
        <v>22</v>
      </c>
      <c r="F1105">
        <v>36</v>
      </c>
      <c r="G1105">
        <v>3</v>
      </c>
      <c r="H1105">
        <v>45</v>
      </c>
      <c r="I1105" s="1" t="s">
        <v>608</v>
      </c>
      <c r="J1105">
        <f>cocina[[#This Row],[Precio Unitario]]*cocina[[#This Row],[Cantidad Ordenada]]-cocina[[#This Row],[Costo Unitario]]*cocina[[#This Row],[Cantidad Ordenada]]</f>
        <v>42</v>
      </c>
      <c r="K1105">
        <f>cocina[[#This Row],[Precio Unitario]]*cocina[[#This Row],[Cantidad Ordenada]]</f>
        <v>108</v>
      </c>
      <c r="L1105" s="5">
        <f>(SUMIF(A:A,cocina[[#This Row],[Número de Orden]],J:J))/SUMIF(A:A,cocina[[#This Row],[Número de Orden]],K:K)</f>
        <v>0.4</v>
      </c>
      <c r="M1105" s="1">
        <f>cocina[[#This Row],[Ganancia bruta]]-cocina[[#This Row],[Ganancia neta]]</f>
        <v>66</v>
      </c>
    </row>
    <row r="1106" spans="1:13" x14ac:dyDescent="0.25">
      <c r="A1106">
        <v>443</v>
      </c>
      <c r="B1106">
        <v>4</v>
      </c>
      <c r="C1106" s="1" t="s">
        <v>210</v>
      </c>
      <c r="D1106" s="1" t="s">
        <v>627</v>
      </c>
      <c r="E1106">
        <v>14</v>
      </c>
      <c r="F1106">
        <v>23</v>
      </c>
      <c r="G1106">
        <v>1</v>
      </c>
      <c r="H1106">
        <v>30</v>
      </c>
      <c r="I1106" s="1" t="s">
        <v>608</v>
      </c>
      <c r="J1106">
        <f>cocina[[#This Row],[Precio Unitario]]*cocina[[#This Row],[Cantidad Ordenada]]-cocina[[#This Row],[Costo Unitario]]*cocina[[#This Row],[Cantidad Ordenada]]</f>
        <v>9</v>
      </c>
      <c r="K1106">
        <f>cocina[[#This Row],[Precio Unitario]]*cocina[[#This Row],[Cantidad Ordenada]]</f>
        <v>23</v>
      </c>
      <c r="L1106" s="5">
        <f>(SUMIF(A:A,cocina[[#This Row],[Número de Orden]],J:J))/SUMIF(A:A,cocina[[#This Row],[Número de Orden]],K:K)</f>
        <v>0.41935483870967744</v>
      </c>
      <c r="M1106" s="1">
        <f>cocina[[#This Row],[Ganancia bruta]]-cocina[[#This Row],[Ganancia neta]]</f>
        <v>14</v>
      </c>
    </row>
    <row r="1107" spans="1:13" x14ac:dyDescent="0.25">
      <c r="A1107">
        <v>443</v>
      </c>
      <c r="B1107">
        <v>4</v>
      </c>
      <c r="C1107" s="1" t="s">
        <v>257</v>
      </c>
      <c r="D1107" s="1" t="s">
        <v>623</v>
      </c>
      <c r="E1107">
        <v>19</v>
      </c>
      <c r="F1107">
        <v>32</v>
      </c>
      <c r="G1107">
        <v>1</v>
      </c>
      <c r="H1107">
        <v>52</v>
      </c>
      <c r="I1107" s="1" t="s">
        <v>608</v>
      </c>
      <c r="J1107">
        <f>cocina[[#This Row],[Precio Unitario]]*cocina[[#This Row],[Cantidad Ordenada]]-cocina[[#This Row],[Costo Unitario]]*cocina[[#This Row],[Cantidad Ordenada]]</f>
        <v>13</v>
      </c>
      <c r="K1107">
        <f>cocina[[#This Row],[Precio Unitario]]*cocina[[#This Row],[Cantidad Ordenada]]</f>
        <v>32</v>
      </c>
      <c r="L1107" s="5">
        <f>(SUMIF(A:A,cocina[[#This Row],[Número de Orden]],J:J))/SUMIF(A:A,cocina[[#This Row],[Número de Orden]],K:K)</f>
        <v>0.41935483870967744</v>
      </c>
      <c r="M1107" s="1">
        <f>cocina[[#This Row],[Ganancia bruta]]-cocina[[#This Row],[Ganancia neta]]</f>
        <v>19</v>
      </c>
    </row>
    <row r="1108" spans="1:13" x14ac:dyDescent="0.25">
      <c r="A1108">
        <v>443</v>
      </c>
      <c r="B1108">
        <v>4</v>
      </c>
      <c r="C1108" s="1" t="s">
        <v>165</v>
      </c>
      <c r="D1108" s="1" t="s">
        <v>630</v>
      </c>
      <c r="E1108">
        <v>15</v>
      </c>
      <c r="F1108">
        <v>26</v>
      </c>
      <c r="G1108">
        <v>3</v>
      </c>
      <c r="H1108">
        <v>55</v>
      </c>
      <c r="I1108" s="1" t="s">
        <v>608</v>
      </c>
      <c r="J1108">
        <f>cocina[[#This Row],[Precio Unitario]]*cocina[[#This Row],[Cantidad Ordenada]]-cocina[[#This Row],[Costo Unitario]]*cocina[[#This Row],[Cantidad Ordenada]]</f>
        <v>33</v>
      </c>
      <c r="K1108">
        <f>cocina[[#This Row],[Precio Unitario]]*cocina[[#This Row],[Cantidad Ordenada]]</f>
        <v>78</v>
      </c>
      <c r="L1108" s="5">
        <f>(SUMIF(A:A,cocina[[#This Row],[Número de Orden]],J:J))/SUMIF(A:A,cocina[[#This Row],[Número de Orden]],K:K)</f>
        <v>0.41935483870967744</v>
      </c>
      <c r="M1108" s="1">
        <f>cocina[[#This Row],[Ganancia bruta]]-cocina[[#This Row],[Ganancia neta]]</f>
        <v>45</v>
      </c>
    </row>
    <row r="1109" spans="1:13" x14ac:dyDescent="0.25">
      <c r="A1109">
        <v>443</v>
      </c>
      <c r="B1109">
        <v>4</v>
      </c>
      <c r="C1109" s="1" t="s">
        <v>52</v>
      </c>
      <c r="D1109" s="1" t="s">
        <v>620</v>
      </c>
      <c r="E1109">
        <v>16</v>
      </c>
      <c r="F1109">
        <v>28</v>
      </c>
      <c r="G1109">
        <v>3</v>
      </c>
      <c r="H1109">
        <v>18</v>
      </c>
      <c r="I1109" s="1" t="s">
        <v>608</v>
      </c>
      <c r="J1109">
        <f>cocina[[#This Row],[Precio Unitario]]*cocina[[#This Row],[Cantidad Ordenada]]-cocina[[#This Row],[Costo Unitario]]*cocina[[#This Row],[Cantidad Ordenada]]</f>
        <v>36</v>
      </c>
      <c r="K1109">
        <f>cocina[[#This Row],[Precio Unitario]]*cocina[[#This Row],[Cantidad Ordenada]]</f>
        <v>84</v>
      </c>
      <c r="L1109" s="5">
        <f>(SUMIF(A:A,cocina[[#This Row],[Número de Orden]],J:J))/SUMIF(A:A,cocina[[#This Row],[Número de Orden]],K:K)</f>
        <v>0.41935483870967744</v>
      </c>
      <c r="M1109" s="1">
        <f>cocina[[#This Row],[Ganancia bruta]]-cocina[[#This Row],[Ganancia neta]]</f>
        <v>48</v>
      </c>
    </row>
    <row r="1110" spans="1:13" x14ac:dyDescent="0.25">
      <c r="A1110">
        <v>444</v>
      </c>
      <c r="B1110">
        <v>8</v>
      </c>
      <c r="C1110" s="1" t="s">
        <v>210</v>
      </c>
      <c r="D1110" s="1" t="s">
        <v>627</v>
      </c>
      <c r="E1110">
        <v>14</v>
      </c>
      <c r="F1110">
        <v>23</v>
      </c>
      <c r="G1110">
        <v>1</v>
      </c>
      <c r="H1110">
        <v>32</v>
      </c>
      <c r="I1110" s="1" t="s">
        <v>609</v>
      </c>
      <c r="J1110">
        <f>cocina[[#This Row],[Precio Unitario]]*cocina[[#This Row],[Cantidad Ordenada]]-cocina[[#This Row],[Costo Unitario]]*cocina[[#This Row],[Cantidad Ordenada]]</f>
        <v>9</v>
      </c>
      <c r="K1110">
        <f>cocina[[#This Row],[Precio Unitario]]*cocina[[#This Row],[Cantidad Ordenada]]</f>
        <v>23</v>
      </c>
      <c r="L1110" s="5">
        <f>(SUMIF(A:A,cocina[[#This Row],[Número de Orden]],J:J))/SUMIF(A:A,cocina[[#This Row],[Número de Orden]],K:K)</f>
        <v>0.41052631578947368</v>
      </c>
      <c r="M1110" s="1">
        <f>cocina[[#This Row],[Ganancia bruta]]-cocina[[#This Row],[Ganancia neta]]</f>
        <v>14</v>
      </c>
    </row>
    <row r="1111" spans="1:13" x14ac:dyDescent="0.25">
      <c r="A1111">
        <v>444</v>
      </c>
      <c r="B1111">
        <v>8</v>
      </c>
      <c r="C1111" s="1" t="s">
        <v>168</v>
      </c>
      <c r="D1111" s="1" t="s">
        <v>612</v>
      </c>
      <c r="E1111">
        <v>14</v>
      </c>
      <c r="F1111">
        <v>24</v>
      </c>
      <c r="G1111">
        <v>3</v>
      </c>
      <c r="H1111">
        <v>49</v>
      </c>
      <c r="I1111" s="1" t="s">
        <v>609</v>
      </c>
      <c r="J1111">
        <f>cocina[[#This Row],[Precio Unitario]]*cocina[[#This Row],[Cantidad Ordenada]]-cocina[[#This Row],[Costo Unitario]]*cocina[[#This Row],[Cantidad Ordenada]]</f>
        <v>30</v>
      </c>
      <c r="K1111">
        <f>cocina[[#This Row],[Precio Unitario]]*cocina[[#This Row],[Cantidad Ordenada]]</f>
        <v>72</v>
      </c>
      <c r="L1111" s="5">
        <f>(SUMIF(A:A,cocina[[#This Row],[Número de Orden]],J:J))/SUMIF(A:A,cocina[[#This Row],[Número de Orden]],K:K)</f>
        <v>0.41052631578947368</v>
      </c>
      <c r="M1111" s="1">
        <f>cocina[[#This Row],[Ganancia bruta]]-cocina[[#This Row],[Ganancia neta]]</f>
        <v>42</v>
      </c>
    </row>
    <row r="1112" spans="1:13" x14ac:dyDescent="0.25">
      <c r="A1112">
        <v>445</v>
      </c>
      <c r="B1112">
        <v>6</v>
      </c>
      <c r="C1112" s="1" t="s">
        <v>116</v>
      </c>
      <c r="D1112" s="1" t="s">
        <v>615</v>
      </c>
      <c r="E1112">
        <v>16</v>
      </c>
      <c r="F1112">
        <v>27</v>
      </c>
      <c r="G1112">
        <v>3</v>
      </c>
      <c r="H1112">
        <v>26</v>
      </c>
      <c r="I1112" s="1" t="s">
        <v>608</v>
      </c>
      <c r="J1112">
        <f>cocina[[#This Row],[Precio Unitario]]*cocina[[#This Row],[Cantidad Ordenada]]-cocina[[#This Row],[Costo Unitario]]*cocina[[#This Row],[Cantidad Ordenada]]</f>
        <v>33</v>
      </c>
      <c r="K1112">
        <f>cocina[[#This Row],[Precio Unitario]]*cocina[[#This Row],[Cantidad Ordenada]]</f>
        <v>81</v>
      </c>
      <c r="L1112" s="5">
        <f>(SUMIF(A:A,cocina[[#This Row],[Número de Orden]],J:J))/SUMIF(A:A,cocina[[#This Row],[Número de Orden]],K:K)</f>
        <v>0.40740740740740738</v>
      </c>
      <c r="M1112" s="1">
        <f>cocina[[#This Row],[Ganancia bruta]]-cocina[[#This Row],[Ganancia neta]]</f>
        <v>48</v>
      </c>
    </row>
    <row r="1113" spans="1:13" x14ac:dyDescent="0.25">
      <c r="A1113">
        <v>446</v>
      </c>
      <c r="B1113">
        <v>12</v>
      </c>
      <c r="C1113" s="1" t="s">
        <v>80</v>
      </c>
      <c r="D1113" s="1" t="s">
        <v>628</v>
      </c>
      <c r="E1113">
        <v>13</v>
      </c>
      <c r="F1113">
        <v>21</v>
      </c>
      <c r="G1113">
        <v>1</v>
      </c>
      <c r="H1113">
        <v>8</v>
      </c>
      <c r="I1113" s="1" t="s">
        <v>609</v>
      </c>
      <c r="J1113">
        <f>cocina[[#This Row],[Precio Unitario]]*cocina[[#This Row],[Cantidad Ordenada]]-cocina[[#This Row],[Costo Unitario]]*cocina[[#This Row],[Cantidad Ordenada]]</f>
        <v>8</v>
      </c>
      <c r="K1113">
        <f>cocina[[#This Row],[Precio Unitario]]*cocina[[#This Row],[Cantidad Ordenada]]</f>
        <v>21</v>
      </c>
      <c r="L1113" s="5">
        <f>(SUMIF(A:A,cocina[[#This Row],[Número de Orden]],J:J))/SUMIF(A:A,cocina[[#This Row],[Número de Orden]],K:K)</f>
        <v>0.38095238095238093</v>
      </c>
      <c r="M1113" s="1">
        <f>cocina[[#This Row],[Ganancia bruta]]-cocina[[#This Row],[Ganancia neta]]</f>
        <v>13</v>
      </c>
    </row>
    <row r="1114" spans="1:13" x14ac:dyDescent="0.25">
      <c r="A1114">
        <v>447</v>
      </c>
      <c r="B1114">
        <v>8</v>
      </c>
      <c r="C1114" s="1" t="s">
        <v>156</v>
      </c>
      <c r="D1114" s="1" t="s">
        <v>626</v>
      </c>
      <c r="E1114">
        <v>12</v>
      </c>
      <c r="F1114">
        <v>20</v>
      </c>
      <c r="G1114">
        <v>2</v>
      </c>
      <c r="H1114">
        <v>29</v>
      </c>
      <c r="I1114" s="1" t="s">
        <v>609</v>
      </c>
      <c r="J1114">
        <f>cocina[[#This Row],[Precio Unitario]]*cocina[[#This Row],[Cantidad Ordenada]]-cocina[[#This Row],[Costo Unitario]]*cocina[[#This Row],[Cantidad Ordenada]]</f>
        <v>16</v>
      </c>
      <c r="K1114">
        <f>cocina[[#This Row],[Precio Unitario]]*cocina[[#This Row],[Cantidad Ordenada]]</f>
        <v>40</v>
      </c>
      <c r="L1114" s="5">
        <f>(SUMIF(A:A,cocina[[#This Row],[Número de Orden]],J:J))/SUMIF(A:A,cocina[[#This Row],[Número de Orden]],K:K)</f>
        <v>0.41988950276243092</v>
      </c>
      <c r="M1114" s="1">
        <f>cocina[[#This Row],[Ganancia bruta]]-cocina[[#This Row],[Ganancia neta]]</f>
        <v>24</v>
      </c>
    </row>
    <row r="1115" spans="1:13" x14ac:dyDescent="0.25">
      <c r="A1115">
        <v>447</v>
      </c>
      <c r="B1115">
        <v>8</v>
      </c>
      <c r="C1115" s="1" t="s">
        <v>122</v>
      </c>
      <c r="D1115" s="1" t="s">
        <v>621</v>
      </c>
      <c r="E1115">
        <v>11</v>
      </c>
      <c r="F1115">
        <v>19</v>
      </c>
      <c r="G1115">
        <v>3</v>
      </c>
      <c r="H1115">
        <v>50</v>
      </c>
      <c r="I1115" s="1" t="s">
        <v>609</v>
      </c>
      <c r="J1115">
        <f>cocina[[#This Row],[Precio Unitario]]*cocina[[#This Row],[Cantidad Ordenada]]-cocina[[#This Row],[Costo Unitario]]*cocina[[#This Row],[Cantidad Ordenada]]</f>
        <v>24</v>
      </c>
      <c r="K1115">
        <f>cocina[[#This Row],[Precio Unitario]]*cocina[[#This Row],[Cantidad Ordenada]]</f>
        <v>57</v>
      </c>
      <c r="L1115" s="5">
        <f>(SUMIF(A:A,cocina[[#This Row],[Número de Orden]],J:J))/SUMIF(A:A,cocina[[#This Row],[Número de Orden]],K:K)</f>
        <v>0.41988950276243092</v>
      </c>
      <c r="M1115" s="1">
        <f>cocina[[#This Row],[Ganancia bruta]]-cocina[[#This Row],[Ganancia neta]]</f>
        <v>33</v>
      </c>
    </row>
    <row r="1116" spans="1:13" x14ac:dyDescent="0.25">
      <c r="A1116">
        <v>447</v>
      </c>
      <c r="B1116">
        <v>8</v>
      </c>
      <c r="C1116" s="1" t="s">
        <v>52</v>
      </c>
      <c r="D1116" s="1" t="s">
        <v>620</v>
      </c>
      <c r="E1116">
        <v>16</v>
      </c>
      <c r="F1116">
        <v>28</v>
      </c>
      <c r="G1116">
        <v>3</v>
      </c>
      <c r="H1116">
        <v>7</v>
      </c>
      <c r="I1116" s="1" t="s">
        <v>608</v>
      </c>
      <c r="J1116">
        <f>cocina[[#This Row],[Precio Unitario]]*cocina[[#This Row],[Cantidad Ordenada]]-cocina[[#This Row],[Costo Unitario]]*cocina[[#This Row],[Cantidad Ordenada]]</f>
        <v>36</v>
      </c>
      <c r="K1116">
        <f>cocina[[#This Row],[Precio Unitario]]*cocina[[#This Row],[Cantidad Ordenada]]</f>
        <v>84</v>
      </c>
      <c r="L1116" s="5">
        <f>(SUMIF(A:A,cocina[[#This Row],[Número de Orden]],J:J))/SUMIF(A:A,cocina[[#This Row],[Número de Orden]],K:K)</f>
        <v>0.41988950276243092</v>
      </c>
      <c r="M1116" s="1">
        <f>cocina[[#This Row],[Ganancia bruta]]-cocina[[#This Row],[Ganancia neta]]</f>
        <v>48</v>
      </c>
    </row>
    <row r="1117" spans="1:13" x14ac:dyDescent="0.25">
      <c r="A1117">
        <v>448</v>
      </c>
      <c r="B1117">
        <v>4</v>
      </c>
      <c r="C1117" s="1" t="s">
        <v>122</v>
      </c>
      <c r="D1117" s="1" t="s">
        <v>621</v>
      </c>
      <c r="E1117">
        <v>11</v>
      </c>
      <c r="F1117">
        <v>19</v>
      </c>
      <c r="G1117">
        <v>2</v>
      </c>
      <c r="H1117">
        <v>26</v>
      </c>
      <c r="I1117" s="1" t="s">
        <v>609</v>
      </c>
      <c r="J1117">
        <f>cocina[[#This Row],[Precio Unitario]]*cocina[[#This Row],[Cantidad Ordenada]]-cocina[[#This Row],[Costo Unitario]]*cocina[[#This Row],[Cantidad Ordenada]]</f>
        <v>16</v>
      </c>
      <c r="K1117">
        <f>cocina[[#This Row],[Precio Unitario]]*cocina[[#This Row],[Cantidad Ordenada]]</f>
        <v>38</v>
      </c>
      <c r="L1117" s="5">
        <f>(SUMIF(A:A,cocina[[#This Row],[Número de Orden]],J:J))/SUMIF(A:A,cocina[[#This Row],[Número de Orden]],K:K)</f>
        <v>0.40145985401459855</v>
      </c>
      <c r="M1117" s="1">
        <f>cocina[[#This Row],[Ganancia bruta]]-cocina[[#This Row],[Ganancia neta]]</f>
        <v>22</v>
      </c>
    </row>
    <row r="1118" spans="1:13" x14ac:dyDescent="0.25">
      <c r="A1118">
        <v>448</v>
      </c>
      <c r="B1118">
        <v>4</v>
      </c>
      <c r="C1118" s="1" t="s">
        <v>271</v>
      </c>
      <c r="D1118" s="1" t="s">
        <v>619</v>
      </c>
      <c r="E1118">
        <v>20</v>
      </c>
      <c r="F1118">
        <v>33</v>
      </c>
      <c r="G1118">
        <v>3</v>
      </c>
      <c r="H1118">
        <v>40</v>
      </c>
      <c r="I1118" s="1" t="s">
        <v>609</v>
      </c>
      <c r="J1118">
        <f>cocina[[#This Row],[Precio Unitario]]*cocina[[#This Row],[Cantidad Ordenada]]-cocina[[#This Row],[Costo Unitario]]*cocina[[#This Row],[Cantidad Ordenada]]</f>
        <v>39</v>
      </c>
      <c r="K1118">
        <f>cocina[[#This Row],[Precio Unitario]]*cocina[[#This Row],[Cantidad Ordenada]]</f>
        <v>99</v>
      </c>
      <c r="L1118" s="5">
        <f>(SUMIF(A:A,cocina[[#This Row],[Número de Orden]],J:J))/SUMIF(A:A,cocina[[#This Row],[Número de Orden]],K:K)</f>
        <v>0.40145985401459855</v>
      </c>
      <c r="M1118" s="1">
        <f>cocina[[#This Row],[Ganancia bruta]]-cocina[[#This Row],[Ganancia neta]]</f>
        <v>60</v>
      </c>
    </row>
    <row r="1119" spans="1:13" x14ac:dyDescent="0.25">
      <c r="A1119">
        <v>449</v>
      </c>
      <c r="B1119">
        <v>3</v>
      </c>
      <c r="C1119" s="1" t="s">
        <v>257</v>
      </c>
      <c r="D1119" s="1" t="s">
        <v>623</v>
      </c>
      <c r="E1119">
        <v>19</v>
      </c>
      <c r="F1119">
        <v>32</v>
      </c>
      <c r="G1119">
        <v>2</v>
      </c>
      <c r="H1119">
        <v>33</v>
      </c>
      <c r="I1119" s="1" t="s">
        <v>609</v>
      </c>
      <c r="J1119">
        <f>cocina[[#This Row],[Precio Unitario]]*cocina[[#This Row],[Cantidad Ordenada]]-cocina[[#This Row],[Costo Unitario]]*cocina[[#This Row],[Cantidad Ordenada]]</f>
        <v>26</v>
      </c>
      <c r="K1119">
        <f>cocina[[#This Row],[Precio Unitario]]*cocina[[#This Row],[Cantidad Ordenada]]</f>
        <v>64</v>
      </c>
      <c r="L1119" s="5">
        <f>(SUMIF(A:A,cocina[[#This Row],[Número de Orden]],J:J))/SUMIF(A:A,cocina[[#This Row],[Número de Orden]],K:K)</f>
        <v>0.40625</v>
      </c>
      <c r="M1119" s="1">
        <f>cocina[[#This Row],[Ganancia bruta]]-cocina[[#This Row],[Ganancia neta]]</f>
        <v>38</v>
      </c>
    </row>
    <row r="1120" spans="1:13" x14ac:dyDescent="0.25">
      <c r="A1120">
        <v>450</v>
      </c>
      <c r="B1120">
        <v>9</v>
      </c>
      <c r="C1120" s="1" t="s">
        <v>89</v>
      </c>
      <c r="D1120" s="1" t="s">
        <v>629</v>
      </c>
      <c r="E1120">
        <v>10</v>
      </c>
      <c r="F1120">
        <v>18</v>
      </c>
      <c r="G1120">
        <v>2</v>
      </c>
      <c r="H1120">
        <v>13</v>
      </c>
      <c r="I1120" s="1" t="s">
        <v>609</v>
      </c>
      <c r="J1120">
        <f>cocina[[#This Row],[Precio Unitario]]*cocina[[#This Row],[Cantidad Ordenada]]-cocina[[#This Row],[Costo Unitario]]*cocina[[#This Row],[Cantidad Ordenada]]</f>
        <v>16</v>
      </c>
      <c r="K1120">
        <f>cocina[[#This Row],[Precio Unitario]]*cocina[[#This Row],[Cantidad Ordenada]]</f>
        <v>36</v>
      </c>
      <c r="L1120" s="5">
        <f>(SUMIF(A:A,cocina[[#This Row],[Número de Orden]],J:J))/SUMIF(A:A,cocina[[#This Row],[Número de Orden]],K:K)</f>
        <v>0.41666666666666669</v>
      </c>
      <c r="M1120" s="1">
        <f>cocina[[#This Row],[Ganancia bruta]]-cocina[[#This Row],[Ganancia neta]]</f>
        <v>20</v>
      </c>
    </row>
    <row r="1121" spans="1:13" x14ac:dyDescent="0.25">
      <c r="A1121">
        <v>450</v>
      </c>
      <c r="B1121">
        <v>9</v>
      </c>
      <c r="C1121" s="1" t="s">
        <v>83</v>
      </c>
      <c r="D1121" s="1" t="s">
        <v>617</v>
      </c>
      <c r="E1121">
        <v>22</v>
      </c>
      <c r="F1121">
        <v>36</v>
      </c>
      <c r="G1121">
        <v>1</v>
      </c>
      <c r="H1121">
        <v>21</v>
      </c>
      <c r="I1121" s="1" t="s">
        <v>608</v>
      </c>
      <c r="J1121">
        <f>cocina[[#This Row],[Precio Unitario]]*cocina[[#This Row],[Cantidad Ordenada]]-cocina[[#This Row],[Costo Unitario]]*cocina[[#This Row],[Cantidad Ordenada]]</f>
        <v>14</v>
      </c>
      <c r="K1121">
        <f>cocina[[#This Row],[Precio Unitario]]*cocina[[#This Row],[Cantidad Ordenada]]</f>
        <v>36</v>
      </c>
      <c r="L1121" s="5">
        <f>(SUMIF(A:A,cocina[[#This Row],[Número de Orden]],J:J))/SUMIF(A:A,cocina[[#This Row],[Número de Orden]],K:K)</f>
        <v>0.41666666666666669</v>
      </c>
      <c r="M1121" s="1">
        <f>cocina[[#This Row],[Ganancia bruta]]-cocina[[#This Row],[Ganancia neta]]</f>
        <v>22</v>
      </c>
    </row>
    <row r="1122" spans="1:13" x14ac:dyDescent="0.25">
      <c r="A1122">
        <v>451</v>
      </c>
      <c r="B1122">
        <v>3</v>
      </c>
      <c r="C1122" s="1" t="s">
        <v>36</v>
      </c>
      <c r="D1122" s="1" t="s">
        <v>622</v>
      </c>
      <c r="E1122">
        <v>21</v>
      </c>
      <c r="F1122">
        <v>35</v>
      </c>
      <c r="G1122">
        <v>1</v>
      </c>
      <c r="H1122">
        <v>23</v>
      </c>
      <c r="I1122" s="1" t="s">
        <v>609</v>
      </c>
      <c r="J1122">
        <f>cocina[[#This Row],[Precio Unitario]]*cocina[[#This Row],[Cantidad Ordenada]]-cocina[[#This Row],[Costo Unitario]]*cocina[[#This Row],[Cantidad Ordenada]]</f>
        <v>14</v>
      </c>
      <c r="K1122">
        <f>cocina[[#This Row],[Precio Unitario]]*cocina[[#This Row],[Cantidad Ordenada]]</f>
        <v>35</v>
      </c>
      <c r="L1122" s="5">
        <f>(SUMIF(A:A,cocina[[#This Row],[Número de Orden]],J:J))/SUMIF(A:A,cocina[[#This Row],[Número de Orden]],K:K)</f>
        <v>0.40217391304347827</v>
      </c>
      <c r="M1122" s="1">
        <f>cocina[[#This Row],[Ganancia bruta]]-cocina[[#This Row],[Ganancia neta]]</f>
        <v>21</v>
      </c>
    </row>
    <row r="1123" spans="1:13" x14ac:dyDescent="0.25">
      <c r="A1123">
        <v>451</v>
      </c>
      <c r="B1123">
        <v>3</v>
      </c>
      <c r="C1123" s="1" t="s">
        <v>210</v>
      </c>
      <c r="D1123" s="1" t="s">
        <v>627</v>
      </c>
      <c r="E1123">
        <v>14</v>
      </c>
      <c r="F1123">
        <v>23</v>
      </c>
      <c r="G1123">
        <v>1</v>
      </c>
      <c r="H1123">
        <v>41</v>
      </c>
      <c r="I1123" s="1" t="s">
        <v>609</v>
      </c>
      <c r="J1123">
        <f>cocina[[#This Row],[Precio Unitario]]*cocina[[#This Row],[Cantidad Ordenada]]-cocina[[#This Row],[Costo Unitario]]*cocina[[#This Row],[Cantidad Ordenada]]</f>
        <v>9</v>
      </c>
      <c r="K1123">
        <f>cocina[[#This Row],[Precio Unitario]]*cocina[[#This Row],[Cantidad Ordenada]]</f>
        <v>23</v>
      </c>
      <c r="L1123" s="5">
        <f>(SUMIF(A:A,cocina[[#This Row],[Número de Orden]],J:J))/SUMIF(A:A,cocina[[#This Row],[Número de Orden]],K:K)</f>
        <v>0.40217391304347827</v>
      </c>
      <c r="M1123" s="1">
        <f>cocina[[#This Row],[Ganancia bruta]]-cocina[[#This Row],[Ganancia neta]]</f>
        <v>14</v>
      </c>
    </row>
    <row r="1124" spans="1:13" x14ac:dyDescent="0.25">
      <c r="A1124">
        <v>451</v>
      </c>
      <c r="B1124">
        <v>3</v>
      </c>
      <c r="C1124" s="1" t="s">
        <v>65</v>
      </c>
      <c r="D1124" s="1" t="s">
        <v>625</v>
      </c>
      <c r="E1124">
        <v>20</v>
      </c>
      <c r="F1124">
        <v>34</v>
      </c>
      <c r="G1124">
        <v>1</v>
      </c>
      <c r="H1124">
        <v>39</v>
      </c>
      <c r="I1124" s="1" t="s">
        <v>608</v>
      </c>
      <c r="J1124">
        <f>cocina[[#This Row],[Precio Unitario]]*cocina[[#This Row],[Cantidad Ordenada]]-cocina[[#This Row],[Costo Unitario]]*cocina[[#This Row],[Cantidad Ordenada]]</f>
        <v>14</v>
      </c>
      <c r="K1124">
        <f>cocina[[#This Row],[Precio Unitario]]*cocina[[#This Row],[Cantidad Ordenada]]</f>
        <v>34</v>
      </c>
      <c r="L1124" s="5">
        <f>(SUMIF(A:A,cocina[[#This Row],[Número de Orden]],J:J))/SUMIF(A:A,cocina[[#This Row],[Número de Orden]],K:K)</f>
        <v>0.40217391304347827</v>
      </c>
      <c r="M1124" s="1">
        <f>cocina[[#This Row],[Ganancia bruta]]-cocina[[#This Row],[Ganancia neta]]</f>
        <v>20</v>
      </c>
    </row>
    <row r="1125" spans="1:13" x14ac:dyDescent="0.25">
      <c r="A1125">
        <v>452</v>
      </c>
      <c r="B1125">
        <v>9</v>
      </c>
      <c r="C1125" s="1" t="s">
        <v>126</v>
      </c>
      <c r="D1125" s="1" t="s">
        <v>614</v>
      </c>
      <c r="E1125">
        <v>19</v>
      </c>
      <c r="F1125">
        <v>31</v>
      </c>
      <c r="G1125">
        <v>3</v>
      </c>
      <c r="H1125">
        <v>53</v>
      </c>
      <c r="I1125" s="1" t="s">
        <v>608</v>
      </c>
      <c r="J1125">
        <f>cocina[[#This Row],[Precio Unitario]]*cocina[[#This Row],[Cantidad Ordenada]]-cocina[[#This Row],[Costo Unitario]]*cocina[[#This Row],[Cantidad Ordenada]]</f>
        <v>36</v>
      </c>
      <c r="K1125">
        <f>cocina[[#This Row],[Precio Unitario]]*cocina[[#This Row],[Cantidad Ordenada]]</f>
        <v>93</v>
      </c>
      <c r="L1125" s="5">
        <f>(SUMIF(A:A,cocina[[#This Row],[Número de Orden]],J:J))/SUMIF(A:A,cocina[[#This Row],[Número de Orden]],K:K)</f>
        <v>0.39240506329113922</v>
      </c>
      <c r="M1125" s="1">
        <f>cocina[[#This Row],[Ganancia bruta]]-cocina[[#This Row],[Ganancia neta]]</f>
        <v>57</v>
      </c>
    </row>
    <row r="1126" spans="1:13" x14ac:dyDescent="0.25">
      <c r="A1126">
        <v>452</v>
      </c>
      <c r="B1126">
        <v>9</v>
      </c>
      <c r="C1126" s="1" t="s">
        <v>213</v>
      </c>
      <c r="D1126" s="1" t="s">
        <v>624</v>
      </c>
      <c r="E1126">
        <v>13</v>
      </c>
      <c r="F1126">
        <v>22</v>
      </c>
      <c r="G1126">
        <v>2</v>
      </c>
      <c r="H1126">
        <v>28</v>
      </c>
      <c r="I1126" s="1" t="s">
        <v>608</v>
      </c>
      <c r="J1126">
        <f>cocina[[#This Row],[Precio Unitario]]*cocina[[#This Row],[Cantidad Ordenada]]-cocina[[#This Row],[Costo Unitario]]*cocina[[#This Row],[Cantidad Ordenada]]</f>
        <v>18</v>
      </c>
      <c r="K1126">
        <f>cocina[[#This Row],[Precio Unitario]]*cocina[[#This Row],[Cantidad Ordenada]]</f>
        <v>44</v>
      </c>
      <c r="L1126" s="5">
        <f>(SUMIF(A:A,cocina[[#This Row],[Número de Orden]],J:J))/SUMIF(A:A,cocina[[#This Row],[Número de Orden]],K:K)</f>
        <v>0.39240506329113922</v>
      </c>
      <c r="M1126" s="1">
        <f>cocina[[#This Row],[Ganancia bruta]]-cocina[[#This Row],[Ganancia neta]]</f>
        <v>26</v>
      </c>
    </row>
    <row r="1127" spans="1:13" x14ac:dyDescent="0.25">
      <c r="A1127">
        <v>452</v>
      </c>
      <c r="B1127">
        <v>9</v>
      </c>
      <c r="C1127" s="1" t="s">
        <v>80</v>
      </c>
      <c r="D1127" s="1" t="s">
        <v>628</v>
      </c>
      <c r="E1127">
        <v>13</v>
      </c>
      <c r="F1127">
        <v>21</v>
      </c>
      <c r="G1127">
        <v>1</v>
      </c>
      <c r="H1127">
        <v>42</v>
      </c>
      <c r="I1127" s="1" t="s">
        <v>609</v>
      </c>
      <c r="J1127">
        <f>cocina[[#This Row],[Precio Unitario]]*cocina[[#This Row],[Cantidad Ordenada]]-cocina[[#This Row],[Costo Unitario]]*cocina[[#This Row],[Cantidad Ordenada]]</f>
        <v>8</v>
      </c>
      <c r="K1127">
        <f>cocina[[#This Row],[Precio Unitario]]*cocina[[#This Row],[Cantidad Ordenada]]</f>
        <v>21</v>
      </c>
      <c r="L1127" s="5">
        <f>(SUMIF(A:A,cocina[[#This Row],[Número de Orden]],J:J))/SUMIF(A:A,cocina[[#This Row],[Número de Orden]],K:K)</f>
        <v>0.39240506329113922</v>
      </c>
      <c r="M1127" s="1">
        <f>cocina[[#This Row],[Ganancia bruta]]-cocina[[#This Row],[Ganancia neta]]</f>
        <v>13</v>
      </c>
    </row>
    <row r="1128" spans="1:13" x14ac:dyDescent="0.25">
      <c r="A1128">
        <v>453</v>
      </c>
      <c r="B1128">
        <v>6</v>
      </c>
      <c r="C1128" s="1" t="s">
        <v>65</v>
      </c>
      <c r="D1128" s="1" t="s">
        <v>625</v>
      </c>
      <c r="E1128">
        <v>20</v>
      </c>
      <c r="F1128">
        <v>34</v>
      </c>
      <c r="G1128">
        <v>1</v>
      </c>
      <c r="H1128">
        <v>42</v>
      </c>
      <c r="I1128" s="1" t="s">
        <v>608</v>
      </c>
      <c r="J1128">
        <f>cocina[[#This Row],[Precio Unitario]]*cocina[[#This Row],[Cantidad Ordenada]]-cocina[[#This Row],[Costo Unitario]]*cocina[[#This Row],[Cantidad Ordenada]]</f>
        <v>14</v>
      </c>
      <c r="K1128">
        <f>cocina[[#This Row],[Precio Unitario]]*cocina[[#This Row],[Cantidad Ordenada]]</f>
        <v>34</v>
      </c>
      <c r="L1128" s="5">
        <f>(SUMIF(A:A,cocina[[#This Row],[Número de Orden]],J:J))/SUMIF(A:A,cocina[[#This Row],[Número de Orden]],K:K)</f>
        <v>0.40769230769230769</v>
      </c>
      <c r="M1128" s="1">
        <f>cocina[[#This Row],[Ganancia bruta]]-cocina[[#This Row],[Ganancia neta]]</f>
        <v>20</v>
      </c>
    </row>
    <row r="1129" spans="1:13" x14ac:dyDescent="0.25">
      <c r="A1129">
        <v>453</v>
      </c>
      <c r="B1129">
        <v>6</v>
      </c>
      <c r="C1129" s="1" t="s">
        <v>257</v>
      </c>
      <c r="D1129" s="1" t="s">
        <v>623</v>
      </c>
      <c r="E1129">
        <v>19</v>
      </c>
      <c r="F1129">
        <v>32</v>
      </c>
      <c r="G1129">
        <v>3</v>
      </c>
      <c r="H1129">
        <v>58</v>
      </c>
      <c r="I1129" s="1" t="s">
        <v>608</v>
      </c>
      <c r="J1129">
        <f>cocina[[#This Row],[Precio Unitario]]*cocina[[#This Row],[Cantidad Ordenada]]-cocina[[#This Row],[Costo Unitario]]*cocina[[#This Row],[Cantidad Ordenada]]</f>
        <v>39</v>
      </c>
      <c r="K1129">
        <f>cocina[[#This Row],[Precio Unitario]]*cocina[[#This Row],[Cantidad Ordenada]]</f>
        <v>96</v>
      </c>
      <c r="L1129" s="5">
        <f>(SUMIF(A:A,cocina[[#This Row],[Número de Orden]],J:J))/SUMIF(A:A,cocina[[#This Row],[Número de Orden]],K:K)</f>
        <v>0.40769230769230769</v>
      </c>
      <c r="M1129" s="1">
        <f>cocina[[#This Row],[Ganancia bruta]]-cocina[[#This Row],[Ganancia neta]]</f>
        <v>57</v>
      </c>
    </row>
    <row r="1130" spans="1:13" x14ac:dyDescent="0.25">
      <c r="A1130">
        <v>454</v>
      </c>
      <c r="B1130">
        <v>1</v>
      </c>
      <c r="C1130" s="1" t="s">
        <v>116</v>
      </c>
      <c r="D1130" s="1" t="s">
        <v>615</v>
      </c>
      <c r="E1130">
        <v>16</v>
      </c>
      <c r="F1130">
        <v>27</v>
      </c>
      <c r="G1130">
        <v>2</v>
      </c>
      <c r="H1130">
        <v>49</v>
      </c>
      <c r="I1130" s="1" t="s">
        <v>608</v>
      </c>
      <c r="J1130">
        <f>cocina[[#This Row],[Precio Unitario]]*cocina[[#This Row],[Cantidad Ordenada]]-cocina[[#This Row],[Costo Unitario]]*cocina[[#This Row],[Cantidad Ordenada]]</f>
        <v>22</v>
      </c>
      <c r="K1130">
        <f>cocina[[#This Row],[Precio Unitario]]*cocina[[#This Row],[Cantidad Ordenada]]</f>
        <v>54</v>
      </c>
      <c r="L1130" s="5">
        <f>(SUMIF(A:A,cocina[[#This Row],[Número de Orden]],J:J))/SUMIF(A:A,cocina[[#This Row],[Número de Orden]],K:K)</f>
        <v>0.40343347639484978</v>
      </c>
      <c r="M1130" s="1">
        <f>cocina[[#This Row],[Ganancia bruta]]-cocina[[#This Row],[Ganancia neta]]</f>
        <v>32</v>
      </c>
    </row>
    <row r="1131" spans="1:13" x14ac:dyDescent="0.25">
      <c r="A1131">
        <v>454</v>
      </c>
      <c r="B1131">
        <v>1</v>
      </c>
      <c r="C1131" s="1" t="s">
        <v>122</v>
      </c>
      <c r="D1131" s="1" t="s">
        <v>621</v>
      </c>
      <c r="E1131">
        <v>11</v>
      </c>
      <c r="F1131">
        <v>19</v>
      </c>
      <c r="G1131">
        <v>3</v>
      </c>
      <c r="H1131">
        <v>18</v>
      </c>
      <c r="I1131" s="1" t="s">
        <v>609</v>
      </c>
      <c r="J1131">
        <f>cocina[[#This Row],[Precio Unitario]]*cocina[[#This Row],[Cantidad Ordenada]]-cocina[[#This Row],[Costo Unitario]]*cocina[[#This Row],[Cantidad Ordenada]]</f>
        <v>24</v>
      </c>
      <c r="K1131">
        <f>cocina[[#This Row],[Precio Unitario]]*cocina[[#This Row],[Cantidad Ordenada]]</f>
        <v>57</v>
      </c>
      <c r="L1131" s="5">
        <f>(SUMIF(A:A,cocina[[#This Row],[Número de Orden]],J:J))/SUMIF(A:A,cocina[[#This Row],[Número de Orden]],K:K)</f>
        <v>0.40343347639484978</v>
      </c>
      <c r="M1131" s="1">
        <f>cocina[[#This Row],[Ganancia bruta]]-cocina[[#This Row],[Ganancia neta]]</f>
        <v>33</v>
      </c>
    </row>
    <row r="1132" spans="1:13" x14ac:dyDescent="0.25">
      <c r="A1132">
        <v>454</v>
      </c>
      <c r="B1132">
        <v>1</v>
      </c>
      <c r="C1132" s="1" t="s">
        <v>83</v>
      </c>
      <c r="D1132" s="1" t="s">
        <v>617</v>
      </c>
      <c r="E1132">
        <v>22</v>
      </c>
      <c r="F1132">
        <v>36</v>
      </c>
      <c r="G1132">
        <v>2</v>
      </c>
      <c r="H1132">
        <v>42</v>
      </c>
      <c r="I1132" s="1" t="s">
        <v>609</v>
      </c>
      <c r="J1132">
        <f>cocina[[#This Row],[Precio Unitario]]*cocina[[#This Row],[Cantidad Ordenada]]-cocina[[#This Row],[Costo Unitario]]*cocina[[#This Row],[Cantidad Ordenada]]</f>
        <v>28</v>
      </c>
      <c r="K1132">
        <f>cocina[[#This Row],[Precio Unitario]]*cocina[[#This Row],[Cantidad Ordenada]]</f>
        <v>72</v>
      </c>
      <c r="L1132" s="5">
        <f>(SUMIF(A:A,cocina[[#This Row],[Número de Orden]],J:J))/SUMIF(A:A,cocina[[#This Row],[Número de Orden]],K:K)</f>
        <v>0.40343347639484978</v>
      </c>
      <c r="M1132" s="1">
        <f>cocina[[#This Row],[Ganancia bruta]]-cocina[[#This Row],[Ganancia neta]]</f>
        <v>44</v>
      </c>
    </row>
    <row r="1133" spans="1:13" x14ac:dyDescent="0.25">
      <c r="A1133">
        <v>454</v>
      </c>
      <c r="B1133">
        <v>1</v>
      </c>
      <c r="C1133" s="1" t="s">
        <v>132</v>
      </c>
      <c r="D1133" s="1" t="s">
        <v>631</v>
      </c>
      <c r="E1133">
        <v>15</v>
      </c>
      <c r="F1133">
        <v>25</v>
      </c>
      <c r="G1133">
        <v>2</v>
      </c>
      <c r="H1133">
        <v>44</v>
      </c>
      <c r="I1133" s="1" t="s">
        <v>608</v>
      </c>
      <c r="J1133">
        <f>cocina[[#This Row],[Precio Unitario]]*cocina[[#This Row],[Cantidad Ordenada]]-cocina[[#This Row],[Costo Unitario]]*cocina[[#This Row],[Cantidad Ordenada]]</f>
        <v>20</v>
      </c>
      <c r="K1133">
        <f>cocina[[#This Row],[Precio Unitario]]*cocina[[#This Row],[Cantidad Ordenada]]</f>
        <v>50</v>
      </c>
      <c r="L1133" s="5">
        <f>(SUMIF(A:A,cocina[[#This Row],[Número de Orden]],J:J))/SUMIF(A:A,cocina[[#This Row],[Número de Orden]],K:K)</f>
        <v>0.40343347639484978</v>
      </c>
      <c r="M1133" s="1">
        <f>cocina[[#This Row],[Ganancia bruta]]-cocina[[#This Row],[Ganancia neta]]</f>
        <v>30</v>
      </c>
    </row>
    <row r="1134" spans="1:13" x14ac:dyDescent="0.25">
      <c r="A1134">
        <v>455</v>
      </c>
      <c r="B1134">
        <v>12</v>
      </c>
      <c r="C1134" s="1" t="s">
        <v>168</v>
      </c>
      <c r="D1134" s="1" t="s">
        <v>612</v>
      </c>
      <c r="E1134">
        <v>14</v>
      </c>
      <c r="F1134">
        <v>24</v>
      </c>
      <c r="G1134">
        <v>2</v>
      </c>
      <c r="H1134">
        <v>11</v>
      </c>
      <c r="I1134" s="1" t="s">
        <v>608</v>
      </c>
      <c r="J1134">
        <f>cocina[[#This Row],[Precio Unitario]]*cocina[[#This Row],[Cantidad Ordenada]]-cocina[[#This Row],[Costo Unitario]]*cocina[[#This Row],[Cantidad Ordenada]]</f>
        <v>20</v>
      </c>
      <c r="K1134">
        <f>cocina[[#This Row],[Precio Unitario]]*cocina[[#This Row],[Cantidad Ordenada]]</f>
        <v>48</v>
      </c>
      <c r="L1134" s="5">
        <f>(SUMIF(A:A,cocina[[#This Row],[Número de Orden]],J:J))/SUMIF(A:A,cocina[[#This Row],[Número de Orden]],K:K)</f>
        <v>0.41666666666666669</v>
      </c>
      <c r="M1134" s="1">
        <f>cocina[[#This Row],[Ganancia bruta]]-cocina[[#This Row],[Ganancia neta]]</f>
        <v>28</v>
      </c>
    </row>
    <row r="1135" spans="1:13" x14ac:dyDescent="0.25">
      <c r="A1135">
        <v>456</v>
      </c>
      <c r="B1135">
        <v>13</v>
      </c>
      <c r="C1135" s="1" t="s">
        <v>58</v>
      </c>
      <c r="D1135" s="1" t="s">
        <v>616</v>
      </c>
      <c r="E1135">
        <v>25</v>
      </c>
      <c r="F1135">
        <v>40</v>
      </c>
      <c r="G1135">
        <v>2</v>
      </c>
      <c r="H1135">
        <v>47</v>
      </c>
      <c r="I1135" s="1" t="s">
        <v>609</v>
      </c>
      <c r="J1135">
        <f>cocina[[#This Row],[Precio Unitario]]*cocina[[#This Row],[Cantidad Ordenada]]-cocina[[#This Row],[Costo Unitario]]*cocina[[#This Row],[Cantidad Ordenada]]</f>
        <v>30</v>
      </c>
      <c r="K1135">
        <f>cocina[[#This Row],[Precio Unitario]]*cocina[[#This Row],[Cantidad Ordenada]]</f>
        <v>80</v>
      </c>
      <c r="L1135" s="5">
        <f>(SUMIF(A:A,cocina[[#This Row],[Número de Orden]],J:J))/SUMIF(A:A,cocina[[#This Row],[Número de Orden]],K:K)</f>
        <v>0.39189189189189189</v>
      </c>
      <c r="M1135" s="1">
        <f>cocina[[#This Row],[Ganancia bruta]]-cocina[[#This Row],[Ganancia neta]]</f>
        <v>50</v>
      </c>
    </row>
    <row r="1136" spans="1:13" x14ac:dyDescent="0.25">
      <c r="A1136">
        <v>456</v>
      </c>
      <c r="B1136">
        <v>13</v>
      </c>
      <c r="C1136" s="1" t="s">
        <v>65</v>
      </c>
      <c r="D1136" s="1" t="s">
        <v>625</v>
      </c>
      <c r="E1136">
        <v>20</v>
      </c>
      <c r="F1136">
        <v>34</v>
      </c>
      <c r="G1136">
        <v>2</v>
      </c>
      <c r="H1136">
        <v>24</v>
      </c>
      <c r="I1136" s="1" t="s">
        <v>608</v>
      </c>
      <c r="J1136">
        <f>cocina[[#This Row],[Precio Unitario]]*cocina[[#This Row],[Cantidad Ordenada]]-cocina[[#This Row],[Costo Unitario]]*cocina[[#This Row],[Cantidad Ordenada]]</f>
        <v>28</v>
      </c>
      <c r="K1136">
        <f>cocina[[#This Row],[Precio Unitario]]*cocina[[#This Row],[Cantidad Ordenada]]</f>
        <v>68</v>
      </c>
      <c r="L1136" s="5">
        <f>(SUMIF(A:A,cocina[[#This Row],[Número de Orden]],J:J))/SUMIF(A:A,cocina[[#This Row],[Número de Orden]],K:K)</f>
        <v>0.39189189189189189</v>
      </c>
      <c r="M1136" s="1">
        <f>cocina[[#This Row],[Ganancia bruta]]-cocina[[#This Row],[Ganancia neta]]</f>
        <v>40</v>
      </c>
    </row>
    <row r="1137" spans="1:13" x14ac:dyDescent="0.25">
      <c r="A1137">
        <v>457</v>
      </c>
      <c r="B1137">
        <v>18</v>
      </c>
      <c r="C1137" s="1" t="s">
        <v>271</v>
      </c>
      <c r="D1137" s="1" t="s">
        <v>619</v>
      </c>
      <c r="E1137">
        <v>20</v>
      </c>
      <c r="F1137">
        <v>33</v>
      </c>
      <c r="G1137">
        <v>3</v>
      </c>
      <c r="H1137">
        <v>43</v>
      </c>
      <c r="I1137" s="1" t="s">
        <v>609</v>
      </c>
      <c r="J1137">
        <f>cocina[[#This Row],[Precio Unitario]]*cocina[[#This Row],[Cantidad Ordenada]]-cocina[[#This Row],[Costo Unitario]]*cocina[[#This Row],[Cantidad Ordenada]]</f>
        <v>39</v>
      </c>
      <c r="K1137">
        <f>cocina[[#This Row],[Precio Unitario]]*cocina[[#This Row],[Cantidad Ordenada]]</f>
        <v>99</v>
      </c>
      <c r="L1137" s="5">
        <f>(SUMIF(A:A,cocina[[#This Row],[Número de Orden]],J:J))/SUMIF(A:A,cocina[[#This Row],[Número de Orden]],K:K)</f>
        <v>0.40145985401459855</v>
      </c>
      <c r="M1137" s="1">
        <f>cocina[[#This Row],[Ganancia bruta]]-cocina[[#This Row],[Ganancia neta]]</f>
        <v>60</v>
      </c>
    </row>
    <row r="1138" spans="1:13" x14ac:dyDescent="0.25">
      <c r="A1138">
        <v>457</v>
      </c>
      <c r="B1138">
        <v>18</v>
      </c>
      <c r="C1138" s="1" t="s">
        <v>122</v>
      </c>
      <c r="D1138" s="1" t="s">
        <v>621</v>
      </c>
      <c r="E1138">
        <v>11</v>
      </c>
      <c r="F1138">
        <v>19</v>
      </c>
      <c r="G1138">
        <v>2</v>
      </c>
      <c r="H1138">
        <v>15</v>
      </c>
      <c r="I1138" s="1" t="s">
        <v>609</v>
      </c>
      <c r="J1138">
        <f>cocina[[#This Row],[Precio Unitario]]*cocina[[#This Row],[Cantidad Ordenada]]-cocina[[#This Row],[Costo Unitario]]*cocina[[#This Row],[Cantidad Ordenada]]</f>
        <v>16</v>
      </c>
      <c r="K1138">
        <f>cocina[[#This Row],[Precio Unitario]]*cocina[[#This Row],[Cantidad Ordenada]]</f>
        <v>38</v>
      </c>
      <c r="L1138" s="5">
        <f>(SUMIF(A:A,cocina[[#This Row],[Número de Orden]],J:J))/SUMIF(A:A,cocina[[#This Row],[Número de Orden]],K:K)</f>
        <v>0.40145985401459855</v>
      </c>
      <c r="M1138" s="1">
        <f>cocina[[#This Row],[Ganancia bruta]]-cocina[[#This Row],[Ganancia neta]]</f>
        <v>22</v>
      </c>
    </row>
    <row r="1139" spans="1:13" x14ac:dyDescent="0.25">
      <c r="A1139">
        <v>458</v>
      </c>
      <c r="B1139">
        <v>4</v>
      </c>
      <c r="C1139" s="1" t="s">
        <v>52</v>
      </c>
      <c r="D1139" s="1" t="s">
        <v>620</v>
      </c>
      <c r="E1139">
        <v>16</v>
      </c>
      <c r="F1139">
        <v>28</v>
      </c>
      <c r="G1139">
        <v>2</v>
      </c>
      <c r="H1139">
        <v>11</v>
      </c>
      <c r="I1139" s="1" t="s">
        <v>609</v>
      </c>
      <c r="J1139">
        <f>cocina[[#This Row],[Precio Unitario]]*cocina[[#This Row],[Cantidad Ordenada]]-cocina[[#This Row],[Costo Unitario]]*cocina[[#This Row],[Cantidad Ordenada]]</f>
        <v>24</v>
      </c>
      <c r="K1139">
        <f>cocina[[#This Row],[Precio Unitario]]*cocina[[#This Row],[Cantidad Ordenada]]</f>
        <v>56</v>
      </c>
      <c r="L1139" s="5">
        <f>(SUMIF(A:A,cocina[[#This Row],[Número de Orden]],J:J))/SUMIF(A:A,cocina[[#This Row],[Número de Orden]],K:K)</f>
        <v>0.41044776119402987</v>
      </c>
      <c r="M1139" s="1">
        <f>cocina[[#This Row],[Ganancia bruta]]-cocina[[#This Row],[Ganancia neta]]</f>
        <v>32</v>
      </c>
    </row>
    <row r="1140" spans="1:13" x14ac:dyDescent="0.25">
      <c r="A1140">
        <v>458</v>
      </c>
      <c r="B1140">
        <v>4</v>
      </c>
      <c r="C1140" s="1" t="s">
        <v>65</v>
      </c>
      <c r="D1140" s="1" t="s">
        <v>625</v>
      </c>
      <c r="E1140">
        <v>20</v>
      </c>
      <c r="F1140">
        <v>34</v>
      </c>
      <c r="G1140">
        <v>3</v>
      </c>
      <c r="H1140">
        <v>28</v>
      </c>
      <c r="I1140" s="1" t="s">
        <v>608</v>
      </c>
      <c r="J1140">
        <f>cocina[[#This Row],[Precio Unitario]]*cocina[[#This Row],[Cantidad Ordenada]]-cocina[[#This Row],[Costo Unitario]]*cocina[[#This Row],[Cantidad Ordenada]]</f>
        <v>42</v>
      </c>
      <c r="K1140">
        <f>cocina[[#This Row],[Precio Unitario]]*cocina[[#This Row],[Cantidad Ordenada]]</f>
        <v>102</v>
      </c>
      <c r="L1140" s="5">
        <f>(SUMIF(A:A,cocina[[#This Row],[Número de Orden]],J:J))/SUMIF(A:A,cocina[[#This Row],[Número de Orden]],K:K)</f>
        <v>0.41044776119402987</v>
      </c>
      <c r="M1140" s="1">
        <f>cocina[[#This Row],[Ganancia bruta]]-cocina[[#This Row],[Ganancia neta]]</f>
        <v>60</v>
      </c>
    </row>
    <row r="1141" spans="1:13" x14ac:dyDescent="0.25">
      <c r="A1141">
        <v>458</v>
      </c>
      <c r="B1141">
        <v>4</v>
      </c>
      <c r="C1141" s="1" t="s">
        <v>271</v>
      </c>
      <c r="D1141" s="1" t="s">
        <v>619</v>
      </c>
      <c r="E1141">
        <v>20</v>
      </c>
      <c r="F1141">
        <v>33</v>
      </c>
      <c r="G1141">
        <v>2</v>
      </c>
      <c r="H1141">
        <v>6</v>
      </c>
      <c r="I1141" s="1" t="s">
        <v>608</v>
      </c>
      <c r="J1141">
        <f>cocina[[#This Row],[Precio Unitario]]*cocina[[#This Row],[Cantidad Ordenada]]-cocina[[#This Row],[Costo Unitario]]*cocina[[#This Row],[Cantidad Ordenada]]</f>
        <v>26</v>
      </c>
      <c r="K1141">
        <f>cocina[[#This Row],[Precio Unitario]]*cocina[[#This Row],[Cantidad Ordenada]]</f>
        <v>66</v>
      </c>
      <c r="L1141" s="5">
        <f>(SUMIF(A:A,cocina[[#This Row],[Número de Orden]],J:J))/SUMIF(A:A,cocina[[#This Row],[Número de Orden]],K:K)</f>
        <v>0.41044776119402987</v>
      </c>
      <c r="M1141" s="1">
        <f>cocina[[#This Row],[Ganancia bruta]]-cocina[[#This Row],[Ganancia neta]]</f>
        <v>40</v>
      </c>
    </row>
    <row r="1142" spans="1:13" x14ac:dyDescent="0.25">
      <c r="A1142">
        <v>458</v>
      </c>
      <c r="B1142">
        <v>4</v>
      </c>
      <c r="C1142" s="1" t="s">
        <v>213</v>
      </c>
      <c r="D1142" s="1" t="s">
        <v>624</v>
      </c>
      <c r="E1142">
        <v>13</v>
      </c>
      <c r="F1142">
        <v>22</v>
      </c>
      <c r="G1142">
        <v>2</v>
      </c>
      <c r="H1142">
        <v>44</v>
      </c>
      <c r="I1142" s="1" t="s">
        <v>608</v>
      </c>
      <c r="J1142">
        <f>cocina[[#This Row],[Precio Unitario]]*cocina[[#This Row],[Cantidad Ordenada]]-cocina[[#This Row],[Costo Unitario]]*cocina[[#This Row],[Cantidad Ordenada]]</f>
        <v>18</v>
      </c>
      <c r="K1142">
        <f>cocina[[#This Row],[Precio Unitario]]*cocina[[#This Row],[Cantidad Ordenada]]</f>
        <v>44</v>
      </c>
      <c r="L1142" s="5">
        <f>(SUMIF(A:A,cocina[[#This Row],[Número de Orden]],J:J))/SUMIF(A:A,cocina[[#This Row],[Número de Orden]],K:K)</f>
        <v>0.41044776119402987</v>
      </c>
      <c r="M1142" s="1">
        <f>cocina[[#This Row],[Ganancia bruta]]-cocina[[#This Row],[Ganancia neta]]</f>
        <v>26</v>
      </c>
    </row>
    <row r="1143" spans="1:13" x14ac:dyDescent="0.25">
      <c r="A1143">
        <v>459</v>
      </c>
      <c r="B1143">
        <v>20</v>
      </c>
      <c r="C1143" s="1" t="s">
        <v>52</v>
      </c>
      <c r="D1143" s="1" t="s">
        <v>620</v>
      </c>
      <c r="E1143">
        <v>16</v>
      </c>
      <c r="F1143">
        <v>28</v>
      </c>
      <c r="G1143">
        <v>3</v>
      </c>
      <c r="H1143">
        <v>30</v>
      </c>
      <c r="I1143" s="1" t="s">
        <v>608</v>
      </c>
      <c r="J1143">
        <f>cocina[[#This Row],[Precio Unitario]]*cocina[[#This Row],[Cantidad Ordenada]]-cocina[[#This Row],[Costo Unitario]]*cocina[[#This Row],[Cantidad Ordenada]]</f>
        <v>36</v>
      </c>
      <c r="K1143">
        <f>cocina[[#This Row],[Precio Unitario]]*cocina[[#This Row],[Cantidad Ordenada]]</f>
        <v>84</v>
      </c>
      <c r="L1143" s="5">
        <f>(SUMIF(A:A,cocina[[#This Row],[Número de Orden]],J:J))/SUMIF(A:A,cocina[[#This Row],[Número de Orden]],K:K)</f>
        <v>0.42857142857142855</v>
      </c>
      <c r="M1143" s="1">
        <f>cocina[[#This Row],[Ganancia bruta]]-cocina[[#This Row],[Ganancia neta]]</f>
        <v>48</v>
      </c>
    </row>
    <row r="1144" spans="1:13" x14ac:dyDescent="0.25">
      <c r="A1144">
        <v>460</v>
      </c>
      <c r="B1144">
        <v>19</v>
      </c>
      <c r="C1144" s="1" t="s">
        <v>52</v>
      </c>
      <c r="D1144" s="1" t="s">
        <v>620</v>
      </c>
      <c r="E1144">
        <v>16</v>
      </c>
      <c r="F1144">
        <v>28</v>
      </c>
      <c r="G1144">
        <v>1</v>
      </c>
      <c r="H1144">
        <v>40</v>
      </c>
      <c r="I1144" s="1" t="s">
        <v>609</v>
      </c>
      <c r="J1144">
        <f>cocina[[#This Row],[Precio Unitario]]*cocina[[#This Row],[Cantidad Ordenada]]-cocina[[#This Row],[Costo Unitario]]*cocina[[#This Row],[Cantidad Ordenada]]</f>
        <v>12</v>
      </c>
      <c r="K1144">
        <f>cocina[[#This Row],[Precio Unitario]]*cocina[[#This Row],[Cantidad Ordenada]]</f>
        <v>28</v>
      </c>
      <c r="L1144" s="5">
        <f>(SUMIF(A:A,cocina[[#This Row],[Número de Orden]],J:J))/SUMIF(A:A,cocina[[#This Row],[Número de Orden]],K:K)</f>
        <v>0.41477272727272729</v>
      </c>
      <c r="M1144" s="1">
        <f>cocina[[#This Row],[Ganancia bruta]]-cocina[[#This Row],[Ganancia neta]]</f>
        <v>16</v>
      </c>
    </row>
    <row r="1145" spans="1:13" x14ac:dyDescent="0.25">
      <c r="A1145">
        <v>460</v>
      </c>
      <c r="B1145">
        <v>19</v>
      </c>
      <c r="C1145" s="1" t="s">
        <v>165</v>
      </c>
      <c r="D1145" s="1" t="s">
        <v>630</v>
      </c>
      <c r="E1145">
        <v>15</v>
      </c>
      <c r="F1145">
        <v>26</v>
      </c>
      <c r="G1145">
        <v>1</v>
      </c>
      <c r="H1145">
        <v>8</v>
      </c>
      <c r="I1145" s="1" t="s">
        <v>609</v>
      </c>
      <c r="J1145">
        <f>cocina[[#This Row],[Precio Unitario]]*cocina[[#This Row],[Cantidad Ordenada]]-cocina[[#This Row],[Costo Unitario]]*cocina[[#This Row],[Cantidad Ordenada]]</f>
        <v>11</v>
      </c>
      <c r="K1145">
        <f>cocina[[#This Row],[Precio Unitario]]*cocina[[#This Row],[Cantidad Ordenada]]</f>
        <v>26</v>
      </c>
      <c r="L1145" s="5">
        <f>(SUMIF(A:A,cocina[[#This Row],[Número de Orden]],J:J))/SUMIF(A:A,cocina[[#This Row],[Número de Orden]],K:K)</f>
        <v>0.41477272727272729</v>
      </c>
      <c r="M1145" s="1">
        <f>cocina[[#This Row],[Ganancia bruta]]-cocina[[#This Row],[Ganancia neta]]</f>
        <v>15</v>
      </c>
    </row>
    <row r="1146" spans="1:13" x14ac:dyDescent="0.25">
      <c r="A1146">
        <v>460</v>
      </c>
      <c r="B1146">
        <v>19</v>
      </c>
      <c r="C1146" s="1" t="s">
        <v>132</v>
      </c>
      <c r="D1146" s="1" t="s">
        <v>631</v>
      </c>
      <c r="E1146">
        <v>15</v>
      </c>
      <c r="F1146">
        <v>25</v>
      </c>
      <c r="G1146">
        <v>2</v>
      </c>
      <c r="H1146">
        <v>43</v>
      </c>
      <c r="I1146" s="1" t="s">
        <v>608</v>
      </c>
      <c r="J1146">
        <f>cocina[[#This Row],[Precio Unitario]]*cocina[[#This Row],[Cantidad Ordenada]]-cocina[[#This Row],[Costo Unitario]]*cocina[[#This Row],[Cantidad Ordenada]]</f>
        <v>20</v>
      </c>
      <c r="K1146">
        <f>cocina[[#This Row],[Precio Unitario]]*cocina[[#This Row],[Cantidad Ordenada]]</f>
        <v>50</v>
      </c>
      <c r="L1146" s="5">
        <f>(SUMIF(A:A,cocina[[#This Row],[Número de Orden]],J:J))/SUMIF(A:A,cocina[[#This Row],[Número de Orden]],K:K)</f>
        <v>0.41477272727272729</v>
      </c>
      <c r="M1146" s="1">
        <f>cocina[[#This Row],[Ganancia bruta]]-cocina[[#This Row],[Ganancia neta]]</f>
        <v>30</v>
      </c>
    </row>
    <row r="1147" spans="1:13" x14ac:dyDescent="0.25">
      <c r="A1147">
        <v>460</v>
      </c>
      <c r="B1147">
        <v>19</v>
      </c>
      <c r="C1147" s="1" t="s">
        <v>168</v>
      </c>
      <c r="D1147" s="1" t="s">
        <v>612</v>
      </c>
      <c r="E1147">
        <v>14</v>
      </c>
      <c r="F1147">
        <v>24</v>
      </c>
      <c r="G1147">
        <v>3</v>
      </c>
      <c r="H1147">
        <v>33</v>
      </c>
      <c r="I1147" s="1" t="s">
        <v>608</v>
      </c>
      <c r="J1147">
        <f>cocina[[#This Row],[Precio Unitario]]*cocina[[#This Row],[Cantidad Ordenada]]-cocina[[#This Row],[Costo Unitario]]*cocina[[#This Row],[Cantidad Ordenada]]</f>
        <v>30</v>
      </c>
      <c r="K1147">
        <f>cocina[[#This Row],[Precio Unitario]]*cocina[[#This Row],[Cantidad Ordenada]]</f>
        <v>72</v>
      </c>
      <c r="L1147" s="5">
        <f>(SUMIF(A:A,cocina[[#This Row],[Número de Orden]],J:J))/SUMIF(A:A,cocina[[#This Row],[Número de Orden]],K:K)</f>
        <v>0.41477272727272729</v>
      </c>
      <c r="M1147" s="1">
        <f>cocina[[#This Row],[Ganancia bruta]]-cocina[[#This Row],[Ganancia neta]]</f>
        <v>42</v>
      </c>
    </row>
    <row r="1148" spans="1:13" x14ac:dyDescent="0.25">
      <c r="A1148">
        <v>461</v>
      </c>
      <c r="B1148">
        <v>4</v>
      </c>
      <c r="C1148" s="1" t="s">
        <v>36</v>
      </c>
      <c r="D1148" s="1" t="s">
        <v>622</v>
      </c>
      <c r="E1148">
        <v>21</v>
      </c>
      <c r="F1148">
        <v>35</v>
      </c>
      <c r="G1148">
        <v>2</v>
      </c>
      <c r="H1148">
        <v>38</v>
      </c>
      <c r="I1148" s="1" t="s">
        <v>609</v>
      </c>
      <c r="J1148">
        <f>cocina[[#This Row],[Precio Unitario]]*cocina[[#This Row],[Cantidad Ordenada]]-cocina[[#This Row],[Costo Unitario]]*cocina[[#This Row],[Cantidad Ordenada]]</f>
        <v>28</v>
      </c>
      <c r="K1148">
        <f>cocina[[#This Row],[Precio Unitario]]*cocina[[#This Row],[Cantidad Ordenada]]</f>
        <v>70</v>
      </c>
      <c r="L1148" s="5">
        <f>(SUMIF(A:A,cocina[[#This Row],[Número de Orden]],J:J))/SUMIF(A:A,cocina[[#This Row],[Número de Orden]],K:K)</f>
        <v>0.40404040404040403</v>
      </c>
      <c r="M1148" s="1">
        <f>cocina[[#This Row],[Ganancia bruta]]-cocina[[#This Row],[Ganancia neta]]</f>
        <v>42</v>
      </c>
    </row>
    <row r="1149" spans="1:13" x14ac:dyDescent="0.25">
      <c r="A1149">
        <v>461</v>
      </c>
      <c r="B1149">
        <v>4</v>
      </c>
      <c r="C1149" s="1" t="s">
        <v>48</v>
      </c>
      <c r="D1149" s="1" t="s">
        <v>618</v>
      </c>
      <c r="E1149">
        <v>17</v>
      </c>
      <c r="F1149">
        <v>29</v>
      </c>
      <c r="G1149">
        <v>1</v>
      </c>
      <c r="H1149">
        <v>28</v>
      </c>
      <c r="I1149" s="1" t="s">
        <v>608</v>
      </c>
      <c r="J1149">
        <f>cocina[[#This Row],[Precio Unitario]]*cocina[[#This Row],[Cantidad Ordenada]]-cocina[[#This Row],[Costo Unitario]]*cocina[[#This Row],[Cantidad Ordenada]]</f>
        <v>12</v>
      </c>
      <c r="K1149">
        <f>cocina[[#This Row],[Precio Unitario]]*cocina[[#This Row],[Cantidad Ordenada]]</f>
        <v>29</v>
      </c>
      <c r="L1149" s="5">
        <f>(SUMIF(A:A,cocina[[#This Row],[Número de Orden]],J:J))/SUMIF(A:A,cocina[[#This Row],[Número de Orden]],K:K)</f>
        <v>0.40404040404040403</v>
      </c>
      <c r="M1149" s="1">
        <f>cocina[[#This Row],[Ganancia bruta]]-cocina[[#This Row],[Ganancia neta]]</f>
        <v>17</v>
      </c>
    </row>
    <row r="1150" spans="1:13" x14ac:dyDescent="0.25">
      <c r="A1150">
        <v>462</v>
      </c>
      <c r="B1150">
        <v>9</v>
      </c>
      <c r="C1150" s="1" t="s">
        <v>271</v>
      </c>
      <c r="D1150" s="1" t="s">
        <v>619</v>
      </c>
      <c r="E1150">
        <v>20</v>
      </c>
      <c r="F1150">
        <v>33</v>
      </c>
      <c r="G1150">
        <v>3</v>
      </c>
      <c r="H1150">
        <v>11</v>
      </c>
      <c r="I1150" s="1" t="s">
        <v>608</v>
      </c>
      <c r="J1150">
        <f>cocina[[#This Row],[Precio Unitario]]*cocina[[#This Row],[Cantidad Ordenada]]-cocina[[#This Row],[Costo Unitario]]*cocina[[#This Row],[Cantidad Ordenada]]</f>
        <v>39</v>
      </c>
      <c r="K1150">
        <f>cocina[[#This Row],[Precio Unitario]]*cocina[[#This Row],[Cantidad Ordenada]]</f>
        <v>99</v>
      </c>
      <c r="L1150" s="5">
        <f>(SUMIF(A:A,cocina[[#This Row],[Número de Orden]],J:J))/SUMIF(A:A,cocina[[#This Row],[Número de Orden]],K:K)</f>
        <v>0.39393939393939392</v>
      </c>
      <c r="M1150" s="1">
        <f>cocina[[#This Row],[Ganancia bruta]]-cocina[[#This Row],[Ganancia neta]]</f>
        <v>60</v>
      </c>
    </row>
    <row r="1151" spans="1:13" x14ac:dyDescent="0.25">
      <c r="A1151">
        <v>463</v>
      </c>
      <c r="B1151">
        <v>7</v>
      </c>
      <c r="C1151" s="1" t="s">
        <v>126</v>
      </c>
      <c r="D1151" s="1" t="s">
        <v>614</v>
      </c>
      <c r="E1151">
        <v>19</v>
      </c>
      <c r="F1151">
        <v>31</v>
      </c>
      <c r="G1151">
        <v>3</v>
      </c>
      <c r="H1151">
        <v>14</v>
      </c>
      <c r="I1151" s="1" t="s">
        <v>609</v>
      </c>
      <c r="J1151">
        <f>cocina[[#This Row],[Precio Unitario]]*cocina[[#This Row],[Cantidad Ordenada]]-cocina[[#This Row],[Costo Unitario]]*cocina[[#This Row],[Cantidad Ordenada]]</f>
        <v>36</v>
      </c>
      <c r="K1151">
        <f>cocina[[#This Row],[Precio Unitario]]*cocina[[#This Row],[Cantidad Ordenada]]</f>
        <v>93</v>
      </c>
      <c r="L1151" s="5">
        <f>(SUMIF(A:A,cocina[[#This Row],[Número de Orden]],J:J))/SUMIF(A:A,cocina[[#This Row],[Número de Orden]],K:K)</f>
        <v>0.38709677419354838</v>
      </c>
      <c r="M1151" s="1">
        <f>cocina[[#This Row],[Ganancia bruta]]-cocina[[#This Row],[Ganancia neta]]</f>
        <v>57</v>
      </c>
    </row>
    <row r="1152" spans="1:13" x14ac:dyDescent="0.25">
      <c r="A1152">
        <v>464</v>
      </c>
      <c r="B1152">
        <v>16</v>
      </c>
      <c r="C1152" s="1" t="s">
        <v>165</v>
      </c>
      <c r="D1152" s="1" t="s">
        <v>630</v>
      </c>
      <c r="E1152">
        <v>15</v>
      </c>
      <c r="F1152">
        <v>26</v>
      </c>
      <c r="G1152">
        <v>3</v>
      </c>
      <c r="H1152">
        <v>50</v>
      </c>
      <c r="I1152" s="1" t="s">
        <v>609</v>
      </c>
      <c r="J1152">
        <f>cocina[[#This Row],[Precio Unitario]]*cocina[[#This Row],[Cantidad Ordenada]]-cocina[[#This Row],[Costo Unitario]]*cocina[[#This Row],[Cantidad Ordenada]]</f>
        <v>33</v>
      </c>
      <c r="K1152">
        <f>cocina[[#This Row],[Precio Unitario]]*cocina[[#This Row],[Cantidad Ordenada]]</f>
        <v>78</v>
      </c>
      <c r="L1152" s="5">
        <f>(SUMIF(A:A,cocina[[#This Row],[Número de Orden]],J:J))/SUMIF(A:A,cocina[[#This Row],[Número de Orden]],K:K)</f>
        <v>0.41558441558441561</v>
      </c>
      <c r="M1152" s="1">
        <f>cocina[[#This Row],[Ganancia bruta]]-cocina[[#This Row],[Ganancia neta]]</f>
        <v>45</v>
      </c>
    </row>
    <row r="1153" spans="1:13" x14ac:dyDescent="0.25">
      <c r="A1153">
        <v>464</v>
      </c>
      <c r="B1153">
        <v>16</v>
      </c>
      <c r="C1153" s="1" t="s">
        <v>116</v>
      </c>
      <c r="D1153" s="1" t="s">
        <v>615</v>
      </c>
      <c r="E1153">
        <v>16</v>
      </c>
      <c r="F1153">
        <v>27</v>
      </c>
      <c r="G1153">
        <v>2</v>
      </c>
      <c r="H1153">
        <v>24</v>
      </c>
      <c r="I1153" s="1" t="s">
        <v>608</v>
      </c>
      <c r="J1153">
        <f>cocina[[#This Row],[Precio Unitario]]*cocina[[#This Row],[Cantidad Ordenada]]-cocina[[#This Row],[Costo Unitario]]*cocina[[#This Row],[Cantidad Ordenada]]</f>
        <v>22</v>
      </c>
      <c r="K1153">
        <f>cocina[[#This Row],[Precio Unitario]]*cocina[[#This Row],[Cantidad Ordenada]]</f>
        <v>54</v>
      </c>
      <c r="L1153" s="5">
        <f>(SUMIF(A:A,cocina[[#This Row],[Número de Orden]],J:J))/SUMIF(A:A,cocina[[#This Row],[Número de Orden]],K:K)</f>
        <v>0.41558441558441561</v>
      </c>
      <c r="M1153" s="1">
        <f>cocina[[#This Row],[Ganancia bruta]]-cocina[[#This Row],[Ganancia neta]]</f>
        <v>32</v>
      </c>
    </row>
    <row r="1154" spans="1:13" x14ac:dyDescent="0.25">
      <c r="A1154">
        <v>464</v>
      </c>
      <c r="B1154">
        <v>16</v>
      </c>
      <c r="C1154" s="1" t="s">
        <v>213</v>
      </c>
      <c r="D1154" s="1" t="s">
        <v>624</v>
      </c>
      <c r="E1154">
        <v>13</v>
      </c>
      <c r="F1154">
        <v>22</v>
      </c>
      <c r="G1154">
        <v>1</v>
      </c>
      <c r="H1154">
        <v>10</v>
      </c>
      <c r="I1154" s="1" t="s">
        <v>608</v>
      </c>
      <c r="J1154">
        <f>cocina[[#This Row],[Precio Unitario]]*cocina[[#This Row],[Cantidad Ordenada]]-cocina[[#This Row],[Costo Unitario]]*cocina[[#This Row],[Cantidad Ordenada]]</f>
        <v>9</v>
      </c>
      <c r="K1154">
        <f>cocina[[#This Row],[Precio Unitario]]*cocina[[#This Row],[Cantidad Ordenada]]</f>
        <v>22</v>
      </c>
      <c r="L1154" s="5">
        <f>(SUMIF(A:A,cocina[[#This Row],[Número de Orden]],J:J))/SUMIF(A:A,cocina[[#This Row],[Número de Orden]],K:K)</f>
        <v>0.41558441558441561</v>
      </c>
      <c r="M1154" s="1">
        <f>cocina[[#This Row],[Ganancia bruta]]-cocina[[#This Row],[Ganancia neta]]</f>
        <v>13</v>
      </c>
    </row>
    <row r="1155" spans="1:13" x14ac:dyDescent="0.25">
      <c r="A1155">
        <v>465</v>
      </c>
      <c r="B1155">
        <v>4</v>
      </c>
      <c r="C1155" s="1" t="s">
        <v>132</v>
      </c>
      <c r="D1155" s="1" t="s">
        <v>631</v>
      </c>
      <c r="E1155">
        <v>15</v>
      </c>
      <c r="F1155">
        <v>25</v>
      </c>
      <c r="G1155">
        <v>3</v>
      </c>
      <c r="H1155">
        <v>37</v>
      </c>
      <c r="I1155" s="1" t="s">
        <v>608</v>
      </c>
      <c r="J1155">
        <f>cocina[[#This Row],[Precio Unitario]]*cocina[[#This Row],[Cantidad Ordenada]]-cocina[[#This Row],[Costo Unitario]]*cocina[[#This Row],[Cantidad Ordenada]]</f>
        <v>30</v>
      </c>
      <c r="K1155">
        <f>cocina[[#This Row],[Precio Unitario]]*cocina[[#This Row],[Cantidad Ordenada]]</f>
        <v>75</v>
      </c>
      <c r="L1155" s="5">
        <f>(SUMIF(A:A,cocina[[#This Row],[Número de Orden]],J:J))/SUMIF(A:A,cocina[[#This Row],[Número de Orden]],K:K)</f>
        <v>0.39669421487603307</v>
      </c>
      <c r="M1155" s="1">
        <f>cocina[[#This Row],[Ganancia bruta]]-cocina[[#This Row],[Ganancia neta]]</f>
        <v>45</v>
      </c>
    </row>
    <row r="1156" spans="1:13" x14ac:dyDescent="0.25">
      <c r="A1156">
        <v>465</v>
      </c>
      <c r="B1156">
        <v>4</v>
      </c>
      <c r="C1156" s="1" t="s">
        <v>210</v>
      </c>
      <c r="D1156" s="1" t="s">
        <v>627</v>
      </c>
      <c r="E1156">
        <v>14</v>
      </c>
      <c r="F1156">
        <v>23</v>
      </c>
      <c r="G1156">
        <v>2</v>
      </c>
      <c r="H1156">
        <v>23</v>
      </c>
      <c r="I1156" s="1" t="s">
        <v>609</v>
      </c>
      <c r="J1156">
        <f>cocina[[#This Row],[Precio Unitario]]*cocina[[#This Row],[Cantidad Ordenada]]-cocina[[#This Row],[Costo Unitario]]*cocina[[#This Row],[Cantidad Ordenada]]</f>
        <v>18</v>
      </c>
      <c r="K1156">
        <f>cocina[[#This Row],[Precio Unitario]]*cocina[[#This Row],[Cantidad Ordenada]]</f>
        <v>46</v>
      </c>
      <c r="L1156" s="5">
        <f>(SUMIF(A:A,cocina[[#This Row],[Número de Orden]],J:J))/SUMIF(A:A,cocina[[#This Row],[Número de Orden]],K:K)</f>
        <v>0.39669421487603307</v>
      </c>
      <c r="M1156" s="1">
        <f>cocina[[#This Row],[Ganancia bruta]]-cocina[[#This Row],[Ganancia neta]]</f>
        <v>28</v>
      </c>
    </row>
    <row r="1157" spans="1:13" x14ac:dyDescent="0.25">
      <c r="A1157">
        <v>466</v>
      </c>
      <c r="B1157">
        <v>4</v>
      </c>
      <c r="C1157" s="1" t="s">
        <v>213</v>
      </c>
      <c r="D1157" s="1" t="s">
        <v>624</v>
      </c>
      <c r="E1157">
        <v>13</v>
      </c>
      <c r="F1157">
        <v>22</v>
      </c>
      <c r="G1157">
        <v>1</v>
      </c>
      <c r="H1157">
        <v>50</v>
      </c>
      <c r="I1157" s="1" t="s">
        <v>609</v>
      </c>
      <c r="J1157">
        <f>cocina[[#This Row],[Precio Unitario]]*cocina[[#This Row],[Cantidad Ordenada]]-cocina[[#This Row],[Costo Unitario]]*cocina[[#This Row],[Cantidad Ordenada]]</f>
        <v>9</v>
      </c>
      <c r="K1157">
        <f>cocina[[#This Row],[Precio Unitario]]*cocina[[#This Row],[Cantidad Ordenada]]</f>
        <v>22</v>
      </c>
      <c r="L1157" s="5">
        <f>(SUMIF(A:A,cocina[[#This Row],[Número de Orden]],J:J))/SUMIF(A:A,cocina[[#This Row],[Número de Orden]],K:K)</f>
        <v>0.40714285714285714</v>
      </c>
      <c r="M1157" s="1">
        <f>cocina[[#This Row],[Ganancia bruta]]-cocina[[#This Row],[Ganancia neta]]</f>
        <v>13</v>
      </c>
    </row>
    <row r="1158" spans="1:13" x14ac:dyDescent="0.25">
      <c r="A1158">
        <v>466</v>
      </c>
      <c r="B1158">
        <v>4</v>
      </c>
      <c r="C1158" s="1" t="s">
        <v>78</v>
      </c>
      <c r="D1158" s="1" t="s">
        <v>613</v>
      </c>
      <c r="E1158">
        <v>18</v>
      </c>
      <c r="F1158">
        <v>30</v>
      </c>
      <c r="G1158">
        <v>3</v>
      </c>
      <c r="H1158">
        <v>52</v>
      </c>
      <c r="I1158" s="1" t="s">
        <v>608</v>
      </c>
      <c r="J1158">
        <f>cocina[[#This Row],[Precio Unitario]]*cocina[[#This Row],[Cantidad Ordenada]]-cocina[[#This Row],[Costo Unitario]]*cocina[[#This Row],[Cantidad Ordenada]]</f>
        <v>36</v>
      </c>
      <c r="K1158">
        <f>cocina[[#This Row],[Precio Unitario]]*cocina[[#This Row],[Cantidad Ordenada]]</f>
        <v>90</v>
      </c>
      <c r="L1158" s="5">
        <f>(SUMIF(A:A,cocina[[#This Row],[Número de Orden]],J:J))/SUMIF(A:A,cocina[[#This Row],[Número de Orden]],K:K)</f>
        <v>0.40714285714285714</v>
      </c>
      <c r="M1158" s="1">
        <f>cocina[[#This Row],[Ganancia bruta]]-cocina[[#This Row],[Ganancia neta]]</f>
        <v>54</v>
      </c>
    </row>
    <row r="1159" spans="1:13" x14ac:dyDescent="0.25">
      <c r="A1159">
        <v>466</v>
      </c>
      <c r="B1159">
        <v>4</v>
      </c>
      <c r="C1159" s="1" t="s">
        <v>52</v>
      </c>
      <c r="D1159" s="1" t="s">
        <v>620</v>
      </c>
      <c r="E1159">
        <v>16</v>
      </c>
      <c r="F1159">
        <v>28</v>
      </c>
      <c r="G1159">
        <v>1</v>
      </c>
      <c r="H1159">
        <v>43</v>
      </c>
      <c r="I1159" s="1" t="s">
        <v>608</v>
      </c>
      <c r="J1159">
        <f>cocina[[#This Row],[Precio Unitario]]*cocina[[#This Row],[Cantidad Ordenada]]-cocina[[#This Row],[Costo Unitario]]*cocina[[#This Row],[Cantidad Ordenada]]</f>
        <v>12</v>
      </c>
      <c r="K1159">
        <f>cocina[[#This Row],[Precio Unitario]]*cocina[[#This Row],[Cantidad Ordenada]]</f>
        <v>28</v>
      </c>
      <c r="L1159" s="5">
        <f>(SUMIF(A:A,cocina[[#This Row],[Número de Orden]],J:J))/SUMIF(A:A,cocina[[#This Row],[Número de Orden]],K:K)</f>
        <v>0.40714285714285714</v>
      </c>
      <c r="M1159" s="1">
        <f>cocina[[#This Row],[Ganancia bruta]]-cocina[[#This Row],[Ganancia neta]]</f>
        <v>16</v>
      </c>
    </row>
    <row r="1160" spans="1:13" x14ac:dyDescent="0.25">
      <c r="A1160">
        <v>467</v>
      </c>
      <c r="B1160">
        <v>15</v>
      </c>
      <c r="C1160" s="1" t="s">
        <v>271</v>
      </c>
      <c r="D1160" s="1" t="s">
        <v>619</v>
      </c>
      <c r="E1160">
        <v>20</v>
      </c>
      <c r="F1160">
        <v>33</v>
      </c>
      <c r="G1160">
        <v>3</v>
      </c>
      <c r="H1160">
        <v>13</v>
      </c>
      <c r="I1160" s="1" t="s">
        <v>608</v>
      </c>
      <c r="J1160">
        <f>cocina[[#This Row],[Precio Unitario]]*cocina[[#This Row],[Cantidad Ordenada]]-cocina[[#This Row],[Costo Unitario]]*cocina[[#This Row],[Cantidad Ordenada]]</f>
        <v>39</v>
      </c>
      <c r="K1160">
        <f>cocina[[#This Row],[Precio Unitario]]*cocina[[#This Row],[Cantidad Ordenada]]</f>
        <v>99</v>
      </c>
      <c r="L1160" s="5">
        <f>(SUMIF(A:A,cocina[[#This Row],[Número de Orden]],J:J))/SUMIF(A:A,cocina[[#This Row],[Número de Orden]],K:K)</f>
        <v>0.39860139860139859</v>
      </c>
      <c r="M1160" s="1">
        <f>cocina[[#This Row],[Ganancia bruta]]-cocina[[#This Row],[Ganancia neta]]</f>
        <v>60</v>
      </c>
    </row>
    <row r="1161" spans="1:13" x14ac:dyDescent="0.25">
      <c r="A1161">
        <v>467</v>
      </c>
      <c r="B1161">
        <v>15</v>
      </c>
      <c r="C1161" s="1" t="s">
        <v>213</v>
      </c>
      <c r="D1161" s="1" t="s">
        <v>624</v>
      </c>
      <c r="E1161">
        <v>13</v>
      </c>
      <c r="F1161">
        <v>22</v>
      </c>
      <c r="G1161">
        <v>2</v>
      </c>
      <c r="H1161">
        <v>59</v>
      </c>
      <c r="I1161" s="1" t="s">
        <v>608</v>
      </c>
      <c r="J1161">
        <f>cocina[[#This Row],[Precio Unitario]]*cocina[[#This Row],[Cantidad Ordenada]]-cocina[[#This Row],[Costo Unitario]]*cocina[[#This Row],[Cantidad Ordenada]]</f>
        <v>18</v>
      </c>
      <c r="K1161">
        <f>cocina[[#This Row],[Precio Unitario]]*cocina[[#This Row],[Cantidad Ordenada]]</f>
        <v>44</v>
      </c>
      <c r="L1161" s="5">
        <f>(SUMIF(A:A,cocina[[#This Row],[Número de Orden]],J:J))/SUMIF(A:A,cocina[[#This Row],[Número de Orden]],K:K)</f>
        <v>0.39860139860139859</v>
      </c>
      <c r="M1161" s="1">
        <f>cocina[[#This Row],[Ganancia bruta]]-cocina[[#This Row],[Ganancia neta]]</f>
        <v>26</v>
      </c>
    </row>
    <row r="1162" spans="1:13" x14ac:dyDescent="0.25">
      <c r="A1162">
        <v>468</v>
      </c>
      <c r="B1162">
        <v>14</v>
      </c>
      <c r="C1162" s="1" t="s">
        <v>122</v>
      </c>
      <c r="D1162" s="1" t="s">
        <v>621</v>
      </c>
      <c r="E1162">
        <v>11</v>
      </c>
      <c r="F1162">
        <v>19</v>
      </c>
      <c r="G1162">
        <v>2</v>
      </c>
      <c r="H1162">
        <v>38</v>
      </c>
      <c r="I1162" s="1" t="s">
        <v>609</v>
      </c>
      <c r="J1162">
        <f>cocina[[#This Row],[Precio Unitario]]*cocina[[#This Row],[Cantidad Ordenada]]-cocina[[#This Row],[Costo Unitario]]*cocina[[#This Row],[Cantidad Ordenada]]</f>
        <v>16</v>
      </c>
      <c r="K1162">
        <f>cocina[[#This Row],[Precio Unitario]]*cocina[[#This Row],[Cantidad Ordenada]]</f>
        <v>38</v>
      </c>
      <c r="L1162" s="5">
        <f>(SUMIF(A:A,cocina[[#This Row],[Número de Orden]],J:J))/SUMIF(A:A,cocina[[#This Row],[Número de Orden]],K:K)</f>
        <v>0.41509433962264153</v>
      </c>
      <c r="M1162" s="1">
        <f>cocina[[#This Row],[Ganancia bruta]]-cocina[[#This Row],[Ganancia neta]]</f>
        <v>22</v>
      </c>
    </row>
    <row r="1163" spans="1:13" x14ac:dyDescent="0.25">
      <c r="A1163">
        <v>468</v>
      </c>
      <c r="B1163">
        <v>14</v>
      </c>
      <c r="C1163" s="1" t="s">
        <v>156</v>
      </c>
      <c r="D1163" s="1" t="s">
        <v>626</v>
      </c>
      <c r="E1163">
        <v>12</v>
      </c>
      <c r="F1163">
        <v>20</v>
      </c>
      <c r="G1163">
        <v>2</v>
      </c>
      <c r="H1163">
        <v>16</v>
      </c>
      <c r="I1163" s="1" t="s">
        <v>609</v>
      </c>
      <c r="J1163">
        <f>cocina[[#This Row],[Precio Unitario]]*cocina[[#This Row],[Cantidad Ordenada]]-cocina[[#This Row],[Costo Unitario]]*cocina[[#This Row],[Cantidad Ordenada]]</f>
        <v>16</v>
      </c>
      <c r="K1163">
        <f>cocina[[#This Row],[Precio Unitario]]*cocina[[#This Row],[Cantidad Ordenada]]</f>
        <v>40</v>
      </c>
      <c r="L1163" s="5">
        <f>(SUMIF(A:A,cocina[[#This Row],[Número de Orden]],J:J))/SUMIF(A:A,cocina[[#This Row],[Número de Orden]],K:K)</f>
        <v>0.41509433962264153</v>
      </c>
      <c r="M1163" s="1">
        <f>cocina[[#This Row],[Ganancia bruta]]-cocina[[#This Row],[Ganancia neta]]</f>
        <v>24</v>
      </c>
    </row>
    <row r="1164" spans="1:13" x14ac:dyDescent="0.25">
      <c r="A1164">
        <v>468</v>
      </c>
      <c r="B1164">
        <v>14</v>
      </c>
      <c r="C1164" s="1" t="s">
        <v>52</v>
      </c>
      <c r="D1164" s="1" t="s">
        <v>620</v>
      </c>
      <c r="E1164">
        <v>16</v>
      </c>
      <c r="F1164">
        <v>28</v>
      </c>
      <c r="G1164">
        <v>1</v>
      </c>
      <c r="H1164">
        <v>9</v>
      </c>
      <c r="I1164" s="1" t="s">
        <v>609</v>
      </c>
      <c r="J1164">
        <f>cocina[[#This Row],[Precio Unitario]]*cocina[[#This Row],[Cantidad Ordenada]]-cocina[[#This Row],[Costo Unitario]]*cocina[[#This Row],[Cantidad Ordenada]]</f>
        <v>12</v>
      </c>
      <c r="K1164">
        <f>cocina[[#This Row],[Precio Unitario]]*cocina[[#This Row],[Cantidad Ordenada]]</f>
        <v>28</v>
      </c>
      <c r="L1164" s="5">
        <f>(SUMIF(A:A,cocina[[#This Row],[Número de Orden]],J:J))/SUMIF(A:A,cocina[[#This Row],[Número de Orden]],K:K)</f>
        <v>0.41509433962264153</v>
      </c>
      <c r="M1164" s="1">
        <f>cocina[[#This Row],[Ganancia bruta]]-cocina[[#This Row],[Ganancia neta]]</f>
        <v>16</v>
      </c>
    </row>
    <row r="1165" spans="1:13" x14ac:dyDescent="0.25">
      <c r="A1165">
        <v>469</v>
      </c>
      <c r="B1165">
        <v>1</v>
      </c>
      <c r="C1165" s="1" t="s">
        <v>36</v>
      </c>
      <c r="D1165" s="1" t="s">
        <v>622</v>
      </c>
      <c r="E1165">
        <v>21</v>
      </c>
      <c r="F1165">
        <v>35</v>
      </c>
      <c r="G1165">
        <v>3</v>
      </c>
      <c r="H1165">
        <v>22</v>
      </c>
      <c r="I1165" s="1" t="s">
        <v>609</v>
      </c>
      <c r="J1165">
        <f>cocina[[#This Row],[Precio Unitario]]*cocina[[#This Row],[Cantidad Ordenada]]-cocina[[#This Row],[Costo Unitario]]*cocina[[#This Row],[Cantidad Ordenada]]</f>
        <v>42</v>
      </c>
      <c r="K1165">
        <f>cocina[[#This Row],[Precio Unitario]]*cocina[[#This Row],[Cantidad Ordenada]]</f>
        <v>105</v>
      </c>
      <c r="L1165" s="5">
        <f>(SUMIF(A:A,cocina[[#This Row],[Número de Orden]],J:J))/SUMIF(A:A,cocina[[#This Row],[Número de Orden]],K:K)</f>
        <v>0.40145985401459855</v>
      </c>
      <c r="M1165" s="1">
        <f>cocina[[#This Row],[Ganancia bruta]]-cocina[[#This Row],[Ganancia neta]]</f>
        <v>63</v>
      </c>
    </row>
    <row r="1166" spans="1:13" x14ac:dyDescent="0.25">
      <c r="A1166">
        <v>469</v>
      </c>
      <c r="B1166">
        <v>1</v>
      </c>
      <c r="C1166" s="1" t="s">
        <v>257</v>
      </c>
      <c r="D1166" s="1" t="s">
        <v>623</v>
      </c>
      <c r="E1166">
        <v>19</v>
      </c>
      <c r="F1166">
        <v>32</v>
      </c>
      <c r="G1166">
        <v>1</v>
      </c>
      <c r="H1166">
        <v>44</v>
      </c>
      <c r="I1166" s="1" t="s">
        <v>608</v>
      </c>
      <c r="J1166">
        <f>cocina[[#This Row],[Precio Unitario]]*cocina[[#This Row],[Cantidad Ordenada]]-cocina[[#This Row],[Costo Unitario]]*cocina[[#This Row],[Cantidad Ordenada]]</f>
        <v>13</v>
      </c>
      <c r="K1166">
        <f>cocina[[#This Row],[Precio Unitario]]*cocina[[#This Row],[Cantidad Ordenada]]</f>
        <v>32</v>
      </c>
      <c r="L1166" s="5">
        <f>(SUMIF(A:A,cocina[[#This Row],[Número de Orden]],J:J))/SUMIF(A:A,cocina[[#This Row],[Número de Orden]],K:K)</f>
        <v>0.40145985401459855</v>
      </c>
      <c r="M1166" s="1">
        <f>cocina[[#This Row],[Ganancia bruta]]-cocina[[#This Row],[Ganancia neta]]</f>
        <v>19</v>
      </c>
    </row>
    <row r="1167" spans="1:13" x14ac:dyDescent="0.25">
      <c r="A1167">
        <v>470</v>
      </c>
      <c r="B1167">
        <v>17</v>
      </c>
      <c r="C1167" s="1" t="s">
        <v>168</v>
      </c>
      <c r="D1167" s="1" t="s">
        <v>612</v>
      </c>
      <c r="E1167">
        <v>14</v>
      </c>
      <c r="F1167">
        <v>24</v>
      </c>
      <c r="G1167">
        <v>1</v>
      </c>
      <c r="H1167">
        <v>44</v>
      </c>
      <c r="I1167" s="1" t="s">
        <v>608</v>
      </c>
      <c r="J1167">
        <f>cocina[[#This Row],[Precio Unitario]]*cocina[[#This Row],[Cantidad Ordenada]]-cocina[[#This Row],[Costo Unitario]]*cocina[[#This Row],[Cantidad Ordenada]]</f>
        <v>10</v>
      </c>
      <c r="K1167">
        <f>cocina[[#This Row],[Precio Unitario]]*cocina[[#This Row],[Cantidad Ordenada]]</f>
        <v>24</v>
      </c>
      <c r="L1167" s="5">
        <f>(SUMIF(A:A,cocina[[#This Row],[Número de Orden]],J:J))/SUMIF(A:A,cocina[[#This Row],[Número de Orden]],K:K)</f>
        <v>0.4358974358974359</v>
      </c>
      <c r="M1167" s="1">
        <f>cocina[[#This Row],[Ganancia bruta]]-cocina[[#This Row],[Ganancia neta]]</f>
        <v>14</v>
      </c>
    </row>
    <row r="1168" spans="1:13" x14ac:dyDescent="0.25">
      <c r="A1168">
        <v>470</v>
      </c>
      <c r="B1168">
        <v>17</v>
      </c>
      <c r="C1168" s="1" t="s">
        <v>89</v>
      </c>
      <c r="D1168" s="1" t="s">
        <v>629</v>
      </c>
      <c r="E1168">
        <v>10</v>
      </c>
      <c r="F1168">
        <v>18</v>
      </c>
      <c r="G1168">
        <v>3</v>
      </c>
      <c r="H1168">
        <v>28</v>
      </c>
      <c r="I1168" s="1" t="s">
        <v>608</v>
      </c>
      <c r="J1168">
        <f>cocina[[#This Row],[Precio Unitario]]*cocina[[#This Row],[Cantidad Ordenada]]-cocina[[#This Row],[Costo Unitario]]*cocina[[#This Row],[Cantidad Ordenada]]</f>
        <v>24</v>
      </c>
      <c r="K1168">
        <f>cocina[[#This Row],[Precio Unitario]]*cocina[[#This Row],[Cantidad Ordenada]]</f>
        <v>54</v>
      </c>
      <c r="L1168" s="5">
        <f>(SUMIF(A:A,cocina[[#This Row],[Número de Orden]],J:J))/SUMIF(A:A,cocina[[#This Row],[Número de Orden]],K:K)</f>
        <v>0.4358974358974359</v>
      </c>
      <c r="M1168" s="1">
        <f>cocina[[#This Row],[Ganancia bruta]]-cocina[[#This Row],[Ganancia neta]]</f>
        <v>30</v>
      </c>
    </row>
    <row r="1169" spans="1:13" x14ac:dyDescent="0.25">
      <c r="A1169">
        <v>471</v>
      </c>
      <c r="B1169">
        <v>7</v>
      </c>
      <c r="C1169" s="1" t="s">
        <v>36</v>
      </c>
      <c r="D1169" s="1" t="s">
        <v>622</v>
      </c>
      <c r="E1169">
        <v>21</v>
      </c>
      <c r="F1169">
        <v>35</v>
      </c>
      <c r="G1169">
        <v>3</v>
      </c>
      <c r="H1169">
        <v>57</v>
      </c>
      <c r="I1169" s="1" t="s">
        <v>608</v>
      </c>
      <c r="J1169">
        <f>cocina[[#This Row],[Precio Unitario]]*cocina[[#This Row],[Cantidad Ordenada]]-cocina[[#This Row],[Costo Unitario]]*cocina[[#This Row],[Cantidad Ordenada]]</f>
        <v>42</v>
      </c>
      <c r="K1169">
        <f>cocina[[#This Row],[Precio Unitario]]*cocina[[#This Row],[Cantidad Ordenada]]</f>
        <v>105</v>
      </c>
      <c r="L1169" s="5">
        <f>(SUMIF(A:A,cocina[[#This Row],[Número de Orden]],J:J))/SUMIF(A:A,cocina[[#This Row],[Número de Orden]],K:K)</f>
        <v>0.4</v>
      </c>
      <c r="M1169" s="1">
        <f>cocina[[#This Row],[Ganancia bruta]]-cocina[[#This Row],[Ganancia neta]]</f>
        <v>63</v>
      </c>
    </row>
    <row r="1170" spans="1:13" x14ac:dyDescent="0.25">
      <c r="A1170">
        <v>472</v>
      </c>
      <c r="B1170">
        <v>20</v>
      </c>
      <c r="C1170" s="1" t="s">
        <v>36</v>
      </c>
      <c r="D1170" s="1" t="s">
        <v>622</v>
      </c>
      <c r="E1170">
        <v>21</v>
      </c>
      <c r="F1170">
        <v>35</v>
      </c>
      <c r="G1170">
        <v>2</v>
      </c>
      <c r="H1170">
        <v>42</v>
      </c>
      <c r="I1170" s="1" t="s">
        <v>608</v>
      </c>
      <c r="J1170">
        <f>cocina[[#This Row],[Precio Unitario]]*cocina[[#This Row],[Cantidad Ordenada]]-cocina[[#This Row],[Costo Unitario]]*cocina[[#This Row],[Cantidad Ordenada]]</f>
        <v>28</v>
      </c>
      <c r="K1170">
        <f>cocina[[#This Row],[Precio Unitario]]*cocina[[#This Row],[Cantidad Ordenada]]</f>
        <v>70</v>
      </c>
      <c r="L1170" s="5">
        <f>(SUMIF(A:A,cocina[[#This Row],[Número de Orden]],J:J))/SUMIF(A:A,cocina[[#This Row],[Número de Orden]],K:K)</f>
        <v>0.40350877192982454</v>
      </c>
      <c r="M1170" s="1">
        <f>cocina[[#This Row],[Ganancia bruta]]-cocina[[#This Row],[Ganancia neta]]</f>
        <v>42</v>
      </c>
    </row>
    <row r="1171" spans="1:13" x14ac:dyDescent="0.25">
      <c r="A1171">
        <v>472</v>
      </c>
      <c r="B1171">
        <v>20</v>
      </c>
      <c r="C1171" s="1" t="s">
        <v>213</v>
      </c>
      <c r="D1171" s="1" t="s">
        <v>624</v>
      </c>
      <c r="E1171">
        <v>13</v>
      </c>
      <c r="F1171">
        <v>22</v>
      </c>
      <c r="G1171">
        <v>2</v>
      </c>
      <c r="H1171">
        <v>31</v>
      </c>
      <c r="I1171" s="1" t="s">
        <v>609</v>
      </c>
      <c r="J1171">
        <f>cocina[[#This Row],[Precio Unitario]]*cocina[[#This Row],[Cantidad Ordenada]]-cocina[[#This Row],[Costo Unitario]]*cocina[[#This Row],[Cantidad Ordenada]]</f>
        <v>18</v>
      </c>
      <c r="K1171">
        <f>cocina[[#This Row],[Precio Unitario]]*cocina[[#This Row],[Cantidad Ordenada]]</f>
        <v>44</v>
      </c>
      <c r="L1171" s="5">
        <f>(SUMIF(A:A,cocina[[#This Row],[Número de Orden]],J:J))/SUMIF(A:A,cocina[[#This Row],[Número de Orden]],K:K)</f>
        <v>0.40350877192982454</v>
      </c>
      <c r="M1171" s="1">
        <f>cocina[[#This Row],[Ganancia bruta]]-cocina[[#This Row],[Ganancia neta]]</f>
        <v>26</v>
      </c>
    </row>
    <row r="1172" spans="1:13" x14ac:dyDescent="0.25">
      <c r="A1172">
        <v>473</v>
      </c>
      <c r="B1172">
        <v>13</v>
      </c>
      <c r="C1172" s="1" t="s">
        <v>213</v>
      </c>
      <c r="D1172" s="1" t="s">
        <v>624</v>
      </c>
      <c r="E1172">
        <v>13</v>
      </c>
      <c r="F1172">
        <v>22</v>
      </c>
      <c r="G1172">
        <v>2</v>
      </c>
      <c r="H1172">
        <v>51</v>
      </c>
      <c r="I1172" s="1" t="s">
        <v>609</v>
      </c>
      <c r="J1172">
        <f>cocina[[#This Row],[Precio Unitario]]*cocina[[#This Row],[Cantidad Ordenada]]-cocina[[#This Row],[Costo Unitario]]*cocina[[#This Row],[Cantidad Ordenada]]</f>
        <v>18</v>
      </c>
      <c r="K1172">
        <f>cocina[[#This Row],[Precio Unitario]]*cocina[[#This Row],[Cantidad Ordenada]]</f>
        <v>44</v>
      </c>
      <c r="L1172" s="5">
        <f>(SUMIF(A:A,cocina[[#This Row],[Número de Orden]],J:J))/SUMIF(A:A,cocina[[#This Row],[Número de Orden]],K:K)</f>
        <v>0.4050632911392405</v>
      </c>
      <c r="M1172" s="1">
        <f>cocina[[#This Row],[Ganancia bruta]]-cocina[[#This Row],[Ganancia neta]]</f>
        <v>26</v>
      </c>
    </row>
    <row r="1173" spans="1:13" x14ac:dyDescent="0.25">
      <c r="A1173">
        <v>473</v>
      </c>
      <c r="B1173">
        <v>13</v>
      </c>
      <c r="C1173" s="1" t="s">
        <v>36</v>
      </c>
      <c r="D1173" s="1" t="s">
        <v>622</v>
      </c>
      <c r="E1173">
        <v>21</v>
      </c>
      <c r="F1173">
        <v>35</v>
      </c>
      <c r="G1173">
        <v>1</v>
      </c>
      <c r="H1173">
        <v>10</v>
      </c>
      <c r="I1173" s="1" t="s">
        <v>608</v>
      </c>
      <c r="J1173">
        <f>cocina[[#This Row],[Precio Unitario]]*cocina[[#This Row],[Cantidad Ordenada]]-cocina[[#This Row],[Costo Unitario]]*cocina[[#This Row],[Cantidad Ordenada]]</f>
        <v>14</v>
      </c>
      <c r="K1173">
        <f>cocina[[#This Row],[Precio Unitario]]*cocina[[#This Row],[Cantidad Ordenada]]</f>
        <v>35</v>
      </c>
      <c r="L1173" s="5">
        <f>(SUMIF(A:A,cocina[[#This Row],[Número de Orden]],J:J))/SUMIF(A:A,cocina[[#This Row],[Número de Orden]],K:K)</f>
        <v>0.4050632911392405</v>
      </c>
      <c r="M1173" s="1">
        <f>cocina[[#This Row],[Ganancia bruta]]-cocina[[#This Row],[Ganancia neta]]</f>
        <v>21</v>
      </c>
    </row>
    <row r="1174" spans="1:13" x14ac:dyDescent="0.25">
      <c r="A1174">
        <v>474</v>
      </c>
      <c r="B1174">
        <v>2</v>
      </c>
      <c r="C1174" s="1" t="s">
        <v>65</v>
      </c>
      <c r="D1174" s="1" t="s">
        <v>625</v>
      </c>
      <c r="E1174">
        <v>20</v>
      </c>
      <c r="F1174">
        <v>34</v>
      </c>
      <c r="G1174">
        <v>1</v>
      </c>
      <c r="H1174">
        <v>55</v>
      </c>
      <c r="I1174" s="1" t="s">
        <v>609</v>
      </c>
      <c r="J1174">
        <f>cocina[[#This Row],[Precio Unitario]]*cocina[[#This Row],[Cantidad Ordenada]]-cocina[[#This Row],[Costo Unitario]]*cocina[[#This Row],[Cantidad Ordenada]]</f>
        <v>14</v>
      </c>
      <c r="K1174">
        <f>cocina[[#This Row],[Precio Unitario]]*cocina[[#This Row],[Cantidad Ordenada]]</f>
        <v>34</v>
      </c>
      <c r="L1174" s="5">
        <f>(SUMIF(A:A,cocina[[#This Row],[Número de Orden]],J:J))/SUMIF(A:A,cocina[[#This Row],[Número de Orden]],K:K)</f>
        <v>0.4157303370786517</v>
      </c>
      <c r="M1174" s="1">
        <f>cocina[[#This Row],[Ganancia bruta]]-cocina[[#This Row],[Ganancia neta]]</f>
        <v>20</v>
      </c>
    </row>
    <row r="1175" spans="1:13" x14ac:dyDescent="0.25">
      <c r="A1175">
        <v>474</v>
      </c>
      <c r="B1175">
        <v>2</v>
      </c>
      <c r="C1175" s="1" t="s">
        <v>48</v>
      </c>
      <c r="D1175" s="1" t="s">
        <v>618</v>
      </c>
      <c r="E1175">
        <v>17</v>
      </c>
      <c r="F1175">
        <v>29</v>
      </c>
      <c r="G1175">
        <v>1</v>
      </c>
      <c r="H1175">
        <v>37</v>
      </c>
      <c r="I1175" s="1" t="s">
        <v>608</v>
      </c>
      <c r="J1175">
        <f>cocina[[#This Row],[Precio Unitario]]*cocina[[#This Row],[Cantidad Ordenada]]-cocina[[#This Row],[Costo Unitario]]*cocina[[#This Row],[Cantidad Ordenada]]</f>
        <v>12</v>
      </c>
      <c r="K1175">
        <f>cocina[[#This Row],[Precio Unitario]]*cocina[[#This Row],[Cantidad Ordenada]]</f>
        <v>29</v>
      </c>
      <c r="L1175" s="5">
        <f>(SUMIF(A:A,cocina[[#This Row],[Número de Orden]],J:J))/SUMIF(A:A,cocina[[#This Row],[Número de Orden]],K:K)</f>
        <v>0.4157303370786517</v>
      </c>
      <c r="M1175" s="1">
        <f>cocina[[#This Row],[Ganancia bruta]]-cocina[[#This Row],[Ganancia neta]]</f>
        <v>17</v>
      </c>
    </row>
    <row r="1176" spans="1:13" x14ac:dyDescent="0.25">
      <c r="A1176">
        <v>474</v>
      </c>
      <c r="B1176">
        <v>2</v>
      </c>
      <c r="C1176" s="1" t="s">
        <v>126</v>
      </c>
      <c r="D1176" s="1" t="s">
        <v>614</v>
      </c>
      <c r="E1176">
        <v>19</v>
      </c>
      <c r="F1176">
        <v>31</v>
      </c>
      <c r="G1176">
        <v>1</v>
      </c>
      <c r="H1176">
        <v>34</v>
      </c>
      <c r="I1176" s="1" t="s">
        <v>609</v>
      </c>
      <c r="J1176">
        <f>cocina[[#This Row],[Precio Unitario]]*cocina[[#This Row],[Cantidad Ordenada]]-cocina[[#This Row],[Costo Unitario]]*cocina[[#This Row],[Cantidad Ordenada]]</f>
        <v>12</v>
      </c>
      <c r="K1176">
        <f>cocina[[#This Row],[Precio Unitario]]*cocina[[#This Row],[Cantidad Ordenada]]</f>
        <v>31</v>
      </c>
      <c r="L1176" s="5">
        <f>(SUMIF(A:A,cocina[[#This Row],[Número de Orden]],J:J))/SUMIF(A:A,cocina[[#This Row],[Número de Orden]],K:K)</f>
        <v>0.4157303370786517</v>
      </c>
      <c r="M1176" s="1">
        <f>cocina[[#This Row],[Ganancia bruta]]-cocina[[#This Row],[Ganancia neta]]</f>
        <v>19</v>
      </c>
    </row>
    <row r="1177" spans="1:13" x14ac:dyDescent="0.25">
      <c r="A1177">
        <v>474</v>
      </c>
      <c r="B1177">
        <v>2</v>
      </c>
      <c r="C1177" s="1" t="s">
        <v>52</v>
      </c>
      <c r="D1177" s="1" t="s">
        <v>620</v>
      </c>
      <c r="E1177">
        <v>16</v>
      </c>
      <c r="F1177">
        <v>28</v>
      </c>
      <c r="G1177">
        <v>3</v>
      </c>
      <c r="H1177">
        <v>35</v>
      </c>
      <c r="I1177" s="1" t="s">
        <v>608</v>
      </c>
      <c r="J1177">
        <f>cocina[[#This Row],[Precio Unitario]]*cocina[[#This Row],[Cantidad Ordenada]]-cocina[[#This Row],[Costo Unitario]]*cocina[[#This Row],[Cantidad Ordenada]]</f>
        <v>36</v>
      </c>
      <c r="K1177">
        <f>cocina[[#This Row],[Precio Unitario]]*cocina[[#This Row],[Cantidad Ordenada]]</f>
        <v>84</v>
      </c>
      <c r="L1177" s="5">
        <f>(SUMIF(A:A,cocina[[#This Row],[Número de Orden]],J:J))/SUMIF(A:A,cocina[[#This Row],[Número de Orden]],K:K)</f>
        <v>0.4157303370786517</v>
      </c>
      <c r="M1177" s="1">
        <f>cocina[[#This Row],[Ganancia bruta]]-cocina[[#This Row],[Ganancia neta]]</f>
        <v>48</v>
      </c>
    </row>
    <row r="1178" spans="1:13" x14ac:dyDescent="0.25">
      <c r="A1178">
        <v>475</v>
      </c>
      <c r="B1178">
        <v>18</v>
      </c>
      <c r="C1178" s="1" t="s">
        <v>168</v>
      </c>
      <c r="D1178" s="1" t="s">
        <v>612</v>
      </c>
      <c r="E1178">
        <v>14</v>
      </c>
      <c r="F1178">
        <v>24</v>
      </c>
      <c r="G1178">
        <v>3</v>
      </c>
      <c r="H1178">
        <v>21</v>
      </c>
      <c r="I1178" s="1" t="s">
        <v>609</v>
      </c>
      <c r="J1178">
        <f>cocina[[#This Row],[Precio Unitario]]*cocina[[#This Row],[Cantidad Ordenada]]-cocina[[#This Row],[Costo Unitario]]*cocina[[#This Row],[Cantidad Ordenada]]</f>
        <v>30</v>
      </c>
      <c r="K1178">
        <f>cocina[[#This Row],[Precio Unitario]]*cocina[[#This Row],[Cantidad Ordenada]]</f>
        <v>72</v>
      </c>
      <c r="L1178" s="5">
        <f>(SUMIF(A:A,cocina[[#This Row],[Número de Orden]],J:J))/SUMIF(A:A,cocina[[#This Row],[Número de Orden]],K:K)</f>
        <v>0.41379310344827586</v>
      </c>
      <c r="M1178" s="1">
        <f>cocina[[#This Row],[Ganancia bruta]]-cocina[[#This Row],[Ganancia neta]]</f>
        <v>42</v>
      </c>
    </row>
    <row r="1179" spans="1:13" x14ac:dyDescent="0.25">
      <c r="A1179">
        <v>475</v>
      </c>
      <c r="B1179">
        <v>18</v>
      </c>
      <c r="C1179" s="1" t="s">
        <v>65</v>
      </c>
      <c r="D1179" s="1" t="s">
        <v>625</v>
      </c>
      <c r="E1179">
        <v>20</v>
      </c>
      <c r="F1179">
        <v>34</v>
      </c>
      <c r="G1179">
        <v>3</v>
      </c>
      <c r="H1179">
        <v>14</v>
      </c>
      <c r="I1179" s="1" t="s">
        <v>609</v>
      </c>
      <c r="J1179">
        <f>cocina[[#This Row],[Precio Unitario]]*cocina[[#This Row],[Cantidad Ordenada]]-cocina[[#This Row],[Costo Unitario]]*cocina[[#This Row],[Cantidad Ordenada]]</f>
        <v>42</v>
      </c>
      <c r="K1179">
        <f>cocina[[#This Row],[Precio Unitario]]*cocina[[#This Row],[Cantidad Ordenada]]</f>
        <v>102</v>
      </c>
      <c r="L1179" s="5">
        <f>(SUMIF(A:A,cocina[[#This Row],[Número de Orden]],J:J))/SUMIF(A:A,cocina[[#This Row],[Número de Orden]],K:K)</f>
        <v>0.41379310344827586</v>
      </c>
      <c r="M1179" s="1">
        <f>cocina[[#This Row],[Ganancia bruta]]-cocina[[#This Row],[Ganancia neta]]</f>
        <v>60</v>
      </c>
    </row>
    <row r="1180" spans="1:13" x14ac:dyDescent="0.25">
      <c r="A1180">
        <v>476</v>
      </c>
      <c r="B1180">
        <v>13</v>
      </c>
      <c r="C1180" s="1" t="s">
        <v>168</v>
      </c>
      <c r="D1180" s="1" t="s">
        <v>612</v>
      </c>
      <c r="E1180">
        <v>14</v>
      </c>
      <c r="F1180">
        <v>24</v>
      </c>
      <c r="G1180">
        <v>2</v>
      </c>
      <c r="H1180">
        <v>55</v>
      </c>
      <c r="I1180" s="1" t="s">
        <v>609</v>
      </c>
      <c r="J1180">
        <f>cocina[[#This Row],[Precio Unitario]]*cocina[[#This Row],[Cantidad Ordenada]]-cocina[[#This Row],[Costo Unitario]]*cocina[[#This Row],[Cantidad Ordenada]]</f>
        <v>20</v>
      </c>
      <c r="K1180">
        <f>cocina[[#This Row],[Precio Unitario]]*cocina[[#This Row],[Cantidad Ordenada]]</f>
        <v>48</v>
      </c>
      <c r="L1180" s="5">
        <f>(SUMIF(A:A,cocina[[#This Row],[Número de Orden]],J:J))/SUMIF(A:A,cocina[[#This Row],[Número de Orden]],K:K)</f>
        <v>0.40366972477064222</v>
      </c>
      <c r="M1180" s="1">
        <f>cocina[[#This Row],[Ganancia bruta]]-cocina[[#This Row],[Ganancia neta]]</f>
        <v>28</v>
      </c>
    </row>
    <row r="1181" spans="1:13" x14ac:dyDescent="0.25">
      <c r="A1181">
        <v>476</v>
      </c>
      <c r="B1181">
        <v>13</v>
      </c>
      <c r="C1181" s="1" t="s">
        <v>65</v>
      </c>
      <c r="D1181" s="1" t="s">
        <v>625</v>
      </c>
      <c r="E1181">
        <v>20</v>
      </c>
      <c r="F1181">
        <v>34</v>
      </c>
      <c r="G1181">
        <v>1</v>
      </c>
      <c r="H1181">
        <v>34</v>
      </c>
      <c r="I1181" s="1" t="s">
        <v>608</v>
      </c>
      <c r="J1181">
        <f>cocina[[#This Row],[Precio Unitario]]*cocina[[#This Row],[Cantidad Ordenada]]-cocina[[#This Row],[Costo Unitario]]*cocina[[#This Row],[Cantidad Ordenada]]</f>
        <v>14</v>
      </c>
      <c r="K1181">
        <f>cocina[[#This Row],[Precio Unitario]]*cocina[[#This Row],[Cantidad Ordenada]]</f>
        <v>34</v>
      </c>
      <c r="L1181" s="5">
        <f>(SUMIF(A:A,cocina[[#This Row],[Número de Orden]],J:J))/SUMIF(A:A,cocina[[#This Row],[Número de Orden]],K:K)</f>
        <v>0.40366972477064222</v>
      </c>
      <c r="M1181" s="1">
        <f>cocina[[#This Row],[Ganancia bruta]]-cocina[[#This Row],[Ganancia neta]]</f>
        <v>20</v>
      </c>
    </row>
    <row r="1182" spans="1:13" x14ac:dyDescent="0.25">
      <c r="A1182">
        <v>476</v>
      </c>
      <c r="B1182">
        <v>13</v>
      </c>
      <c r="C1182" s="1" t="s">
        <v>257</v>
      </c>
      <c r="D1182" s="1" t="s">
        <v>623</v>
      </c>
      <c r="E1182">
        <v>19</v>
      </c>
      <c r="F1182">
        <v>32</v>
      </c>
      <c r="G1182">
        <v>3</v>
      </c>
      <c r="H1182">
        <v>5</v>
      </c>
      <c r="I1182" s="1" t="s">
        <v>609</v>
      </c>
      <c r="J1182">
        <f>cocina[[#This Row],[Precio Unitario]]*cocina[[#This Row],[Cantidad Ordenada]]-cocina[[#This Row],[Costo Unitario]]*cocina[[#This Row],[Cantidad Ordenada]]</f>
        <v>39</v>
      </c>
      <c r="K1182">
        <f>cocina[[#This Row],[Precio Unitario]]*cocina[[#This Row],[Cantidad Ordenada]]</f>
        <v>96</v>
      </c>
      <c r="L1182" s="5">
        <f>(SUMIF(A:A,cocina[[#This Row],[Número de Orden]],J:J))/SUMIF(A:A,cocina[[#This Row],[Número de Orden]],K:K)</f>
        <v>0.40366972477064222</v>
      </c>
      <c r="M1182" s="1">
        <f>cocina[[#This Row],[Ganancia bruta]]-cocina[[#This Row],[Ganancia neta]]</f>
        <v>57</v>
      </c>
    </row>
    <row r="1183" spans="1:13" x14ac:dyDescent="0.25">
      <c r="A1183">
        <v>476</v>
      </c>
      <c r="B1183">
        <v>13</v>
      </c>
      <c r="C1183" s="1" t="s">
        <v>58</v>
      </c>
      <c r="D1183" s="1" t="s">
        <v>616</v>
      </c>
      <c r="E1183">
        <v>25</v>
      </c>
      <c r="F1183">
        <v>40</v>
      </c>
      <c r="G1183">
        <v>1</v>
      </c>
      <c r="H1183">
        <v>21</v>
      </c>
      <c r="I1183" s="1" t="s">
        <v>608</v>
      </c>
      <c r="J1183">
        <f>cocina[[#This Row],[Precio Unitario]]*cocina[[#This Row],[Cantidad Ordenada]]-cocina[[#This Row],[Costo Unitario]]*cocina[[#This Row],[Cantidad Ordenada]]</f>
        <v>15</v>
      </c>
      <c r="K1183">
        <f>cocina[[#This Row],[Precio Unitario]]*cocina[[#This Row],[Cantidad Ordenada]]</f>
        <v>40</v>
      </c>
      <c r="L1183" s="5">
        <f>(SUMIF(A:A,cocina[[#This Row],[Número de Orden]],J:J))/SUMIF(A:A,cocina[[#This Row],[Número de Orden]],K:K)</f>
        <v>0.40366972477064222</v>
      </c>
      <c r="M1183" s="1">
        <f>cocina[[#This Row],[Ganancia bruta]]-cocina[[#This Row],[Ganancia neta]]</f>
        <v>25</v>
      </c>
    </row>
    <row r="1184" spans="1:13" x14ac:dyDescent="0.25">
      <c r="A1184">
        <v>477</v>
      </c>
      <c r="B1184">
        <v>8</v>
      </c>
      <c r="C1184" s="1" t="s">
        <v>65</v>
      </c>
      <c r="D1184" s="1" t="s">
        <v>625</v>
      </c>
      <c r="E1184">
        <v>20</v>
      </c>
      <c r="F1184">
        <v>34</v>
      </c>
      <c r="G1184">
        <v>2</v>
      </c>
      <c r="H1184">
        <v>34</v>
      </c>
      <c r="I1184" s="1" t="s">
        <v>609</v>
      </c>
      <c r="J1184">
        <f>cocina[[#This Row],[Precio Unitario]]*cocina[[#This Row],[Cantidad Ordenada]]-cocina[[#This Row],[Costo Unitario]]*cocina[[#This Row],[Cantidad Ordenada]]</f>
        <v>28</v>
      </c>
      <c r="K1184">
        <f>cocina[[#This Row],[Precio Unitario]]*cocina[[#This Row],[Cantidad Ordenada]]</f>
        <v>68</v>
      </c>
      <c r="L1184" s="5">
        <f>(SUMIF(A:A,cocina[[#This Row],[Número de Orden]],J:J))/SUMIF(A:A,cocina[[#This Row],[Número de Orden]],K:K)</f>
        <v>0.40196078431372551</v>
      </c>
      <c r="M1184" s="1">
        <f>cocina[[#This Row],[Ganancia bruta]]-cocina[[#This Row],[Ganancia neta]]</f>
        <v>40</v>
      </c>
    </row>
    <row r="1185" spans="1:13" x14ac:dyDescent="0.25">
      <c r="A1185">
        <v>477</v>
      </c>
      <c r="B1185">
        <v>8</v>
      </c>
      <c r="C1185" s="1" t="s">
        <v>210</v>
      </c>
      <c r="D1185" s="1" t="s">
        <v>627</v>
      </c>
      <c r="E1185">
        <v>14</v>
      </c>
      <c r="F1185">
        <v>23</v>
      </c>
      <c r="G1185">
        <v>2</v>
      </c>
      <c r="H1185">
        <v>13</v>
      </c>
      <c r="I1185" s="1" t="s">
        <v>609</v>
      </c>
      <c r="J1185">
        <f>cocina[[#This Row],[Precio Unitario]]*cocina[[#This Row],[Cantidad Ordenada]]-cocina[[#This Row],[Costo Unitario]]*cocina[[#This Row],[Cantidad Ordenada]]</f>
        <v>18</v>
      </c>
      <c r="K1185">
        <f>cocina[[#This Row],[Precio Unitario]]*cocina[[#This Row],[Cantidad Ordenada]]</f>
        <v>46</v>
      </c>
      <c r="L1185" s="5">
        <f>(SUMIF(A:A,cocina[[#This Row],[Número de Orden]],J:J))/SUMIF(A:A,cocina[[#This Row],[Número de Orden]],K:K)</f>
        <v>0.40196078431372551</v>
      </c>
      <c r="M1185" s="1">
        <f>cocina[[#This Row],[Ganancia bruta]]-cocina[[#This Row],[Ganancia neta]]</f>
        <v>28</v>
      </c>
    </row>
    <row r="1186" spans="1:13" x14ac:dyDescent="0.25">
      <c r="A1186">
        <v>477</v>
      </c>
      <c r="B1186">
        <v>8</v>
      </c>
      <c r="C1186" s="1" t="s">
        <v>168</v>
      </c>
      <c r="D1186" s="1" t="s">
        <v>612</v>
      </c>
      <c r="E1186">
        <v>14</v>
      </c>
      <c r="F1186">
        <v>24</v>
      </c>
      <c r="G1186">
        <v>2</v>
      </c>
      <c r="H1186">
        <v>47</v>
      </c>
      <c r="I1186" s="1" t="s">
        <v>609</v>
      </c>
      <c r="J1186">
        <f>cocina[[#This Row],[Precio Unitario]]*cocina[[#This Row],[Cantidad Ordenada]]-cocina[[#This Row],[Costo Unitario]]*cocina[[#This Row],[Cantidad Ordenada]]</f>
        <v>20</v>
      </c>
      <c r="K1186">
        <f>cocina[[#This Row],[Precio Unitario]]*cocina[[#This Row],[Cantidad Ordenada]]</f>
        <v>48</v>
      </c>
      <c r="L1186" s="5">
        <f>(SUMIF(A:A,cocina[[#This Row],[Número de Orden]],J:J))/SUMIF(A:A,cocina[[#This Row],[Número de Orden]],K:K)</f>
        <v>0.40196078431372551</v>
      </c>
      <c r="M1186" s="1">
        <f>cocina[[#This Row],[Ganancia bruta]]-cocina[[#This Row],[Ganancia neta]]</f>
        <v>28</v>
      </c>
    </row>
    <row r="1187" spans="1:13" x14ac:dyDescent="0.25">
      <c r="A1187">
        <v>477</v>
      </c>
      <c r="B1187">
        <v>8</v>
      </c>
      <c r="C1187" s="1" t="s">
        <v>80</v>
      </c>
      <c r="D1187" s="1" t="s">
        <v>628</v>
      </c>
      <c r="E1187">
        <v>13</v>
      </c>
      <c r="F1187">
        <v>21</v>
      </c>
      <c r="G1187">
        <v>2</v>
      </c>
      <c r="H1187">
        <v>21</v>
      </c>
      <c r="I1187" s="1" t="s">
        <v>608</v>
      </c>
      <c r="J1187">
        <f>cocina[[#This Row],[Precio Unitario]]*cocina[[#This Row],[Cantidad Ordenada]]-cocina[[#This Row],[Costo Unitario]]*cocina[[#This Row],[Cantidad Ordenada]]</f>
        <v>16</v>
      </c>
      <c r="K1187">
        <f>cocina[[#This Row],[Precio Unitario]]*cocina[[#This Row],[Cantidad Ordenada]]</f>
        <v>42</v>
      </c>
      <c r="L1187" s="5">
        <f>(SUMIF(A:A,cocina[[#This Row],[Número de Orden]],J:J))/SUMIF(A:A,cocina[[#This Row],[Número de Orden]],K:K)</f>
        <v>0.40196078431372551</v>
      </c>
      <c r="M1187" s="1">
        <f>cocina[[#This Row],[Ganancia bruta]]-cocina[[#This Row],[Ganancia neta]]</f>
        <v>26</v>
      </c>
    </row>
    <row r="1188" spans="1:13" x14ac:dyDescent="0.25">
      <c r="A1188">
        <v>478</v>
      </c>
      <c r="B1188">
        <v>7</v>
      </c>
      <c r="C1188" s="1" t="s">
        <v>78</v>
      </c>
      <c r="D1188" s="1" t="s">
        <v>613</v>
      </c>
      <c r="E1188">
        <v>18</v>
      </c>
      <c r="F1188">
        <v>30</v>
      </c>
      <c r="G1188">
        <v>2</v>
      </c>
      <c r="H1188">
        <v>54</v>
      </c>
      <c r="I1188" s="1" t="s">
        <v>609</v>
      </c>
      <c r="J1188">
        <f>cocina[[#This Row],[Precio Unitario]]*cocina[[#This Row],[Cantidad Ordenada]]-cocina[[#This Row],[Costo Unitario]]*cocina[[#This Row],[Cantidad Ordenada]]</f>
        <v>24</v>
      </c>
      <c r="K1188">
        <f>cocina[[#This Row],[Precio Unitario]]*cocina[[#This Row],[Cantidad Ordenada]]</f>
        <v>60</v>
      </c>
      <c r="L1188" s="5">
        <f>(SUMIF(A:A,cocina[[#This Row],[Número de Orden]],J:J))/SUMIF(A:A,cocina[[#This Row],[Número de Orden]],K:K)</f>
        <v>0.40677966101694918</v>
      </c>
      <c r="M1188" s="1">
        <f>cocina[[#This Row],[Ganancia bruta]]-cocina[[#This Row],[Ganancia neta]]</f>
        <v>36</v>
      </c>
    </row>
    <row r="1189" spans="1:13" x14ac:dyDescent="0.25">
      <c r="A1189">
        <v>478</v>
      </c>
      <c r="B1189">
        <v>7</v>
      </c>
      <c r="C1189" s="1" t="s">
        <v>48</v>
      </c>
      <c r="D1189" s="1" t="s">
        <v>618</v>
      </c>
      <c r="E1189">
        <v>17</v>
      </c>
      <c r="F1189">
        <v>29</v>
      </c>
      <c r="G1189">
        <v>2</v>
      </c>
      <c r="H1189">
        <v>36</v>
      </c>
      <c r="I1189" s="1" t="s">
        <v>609</v>
      </c>
      <c r="J1189">
        <f>cocina[[#This Row],[Precio Unitario]]*cocina[[#This Row],[Cantidad Ordenada]]-cocina[[#This Row],[Costo Unitario]]*cocina[[#This Row],[Cantidad Ordenada]]</f>
        <v>24</v>
      </c>
      <c r="K1189">
        <f>cocina[[#This Row],[Precio Unitario]]*cocina[[#This Row],[Cantidad Ordenada]]</f>
        <v>58</v>
      </c>
      <c r="L1189" s="5">
        <f>(SUMIF(A:A,cocina[[#This Row],[Número de Orden]],J:J))/SUMIF(A:A,cocina[[#This Row],[Número de Orden]],K:K)</f>
        <v>0.40677966101694918</v>
      </c>
      <c r="M1189" s="1">
        <f>cocina[[#This Row],[Ganancia bruta]]-cocina[[#This Row],[Ganancia neta]]</f>
        <v>34</v>
      </c>
    </row>
    <row r="1190" spans="1:13" x14ac:dyDescent="0.25">
      <c r="A1190">
        <v>479</v>
      </c>
      <c r="B1190">
        <v>1</v>
      </c>
      <c r="C1190" s="1" t="s">
        <v>89</v>
      </c>
      <c r="D1190" s="1" t="s">
        <v>629</v>
      </c>
      <c r="E1190">
        <v>10</v>
      </c>
      <c r="F1190">
        <v>18</v>
      </c>
      <c r="G1190">
        <v>1</v>
      </c>
      <c r="H1190">
        <v>45</v>
      </c>
      <c r="I1190" s="1" t="s">
        <v>608</v>
      </c>
      <c r="J1190">
        <f>cocina[[#This Row],[Precio Unitario]]*cocina[[#This Row],[Cantidad Ordenada]]-cocina[[#This Row],[Costo Unitario]]*cocina[[#This Row],[Cantidad Ordenada]]</f>
        <v>8</v>
      </c>
      <c r="K1190">
        <f>cocina[[#This Row],[Precio Unitario]]*cocina[[#This Row],[Cantidad Ordenada]]</f>
        <v>18</v>
      </c>
      <c r="L1190" s="5">
        <f>(SUMIF(A:A,cocina[[#This Row],[Número de Orden]],J:J))/SUMIF(A:A,cocina[[#This Row],[Número de Orden]],K:K)</f>
        <v>0.42307692307692307</v>
      </c>
      <c r="M1190" s="1">
        <f>cocina[[#This Row],[Ganancia bruta]]-cocina[[#This Row],[Ganancia neta]]</f>
        <v>10</v>
      </c>
    </row>
    <row r="1191" spans="1:13" x14ac:dyDescent="0.25">
      <c r="A1191">
        <v>479</v>
      </c>
      <c r="B1191">
        <v>1</v>
      </c>
      <c r="C1191" s="1" t="s">
        <v>65</v>
      </c>
      <c r="D1191" s="1" t="s">
        <v>625</v>
      </c>
      <c r="E1191">
        <v>20</v>
      </c>
      <c r="F1191">
        <v>34</v>
      </c>
      <c r="G1191">
        <v>1</v>
      </c>
      <c r="H1191">
        <v>38</v>
      </c>
      <c r="I1191" s="1" t="s">
        <v>609</v>
      </c>
      <c r="J1191">
        <f>cocina[[#This Row],[Precio Unitario]]*cocina[[#This Row],[Cantidad Ordenada]]-cocina[[#This Row],[Costo Unitario]]*cocina[[#This Row],[Cantidad Ordenada]]</f>
        <v>14</v>
      </c>
      <c r="K1191">
        <f>cocina[[#This Row],[Precio Unitario]]*cocina[[#This Row],[Cantidad Ordenada]]</f>
        <v>34</v>
      </c>
      <c r="L1191" s="5">
        <f>(SUMIF(A:A,cocina[[#This Row],[Número de Orden]],J:J))/SUMIF(A:A,cocina[[#This Row],[Número de Orden]],K:K)</f>
        <v>0.42307692307692307</v>
      </c>
      <c r="M1191" s="1">
        <f>cocina[[#This Row],[Ganancia bruta]]-cocina[[#This Row],[Ganancia neta]]</f>
        <v>20</v>
      </c>
    </row>
    <row r="1192" spans="1:13" x14ac:dyDescent="0.25">
      <c r="A1192">
        <v>480</v>
      </c>
      <c r="B1192">
        <v>1</v>
      </c>
      <c r="C1192" s="1" t="s">
        <v>36</v>
      </c>
      <c r="D1192" s="1" t="s">
        <v>622</v>
      </c>
      <c r="E1192">
        <v>21</v>
      </c>
      <c r="F1192">
        <v>35</v>
      </c>
      <c r="G1192">
        <v>3</v>
      </c>
      <c r="H1192">
        <v>57</v>
      </c>
      <c r="I1192" s="1" t="s">
        <v>609</v>
      </c>
      <c r="J1192">
        <f>cocina[[#This Row],[Precio Unitario]]*cocina[[#This Row],[Cantidad Ordenada]]-cocina[[#This Row],[Costo Unitario]]*cocina[[#This Row],[Cantidad Ordenada]]</f>
        <v>42</v>
      </c>
      <c r="K1192">
        <f>cocina[[#This Row],[Precio Unitario]]*cocina[[#This Row],[Cantidad Ordenada]]</f>
        <v>105</v>
      </c>
      <c r="L1192" s="5">
        <f>(SUMIF(A:A,cocina[[#This Row],[Número de Orden]],J:J))/SUMIF(A:A,cocina[[#This Row],[Número de Orden]],K:K)</f>
        <v>0.40251572327044027</v>
      </c>
      <c r="M1192" s="1">
        <f>cocina[[#This Row],[Ganancia bruta]]-cocina[[#This Row],[Ganancia neta]]</f>
        <v>63</v>
      </c>
    </row>
    <row r="1193" spans="1:13" x14ac:dyDescent="0.25">
      <c r="A1193">
        <v>480</v>
      </c>
      <c r="B1193">
        <v>1</v>
      </c>
      <c r="C1193" s="1" t="s">
        <v>116</v>
      </c>
      <c r="D1193" s="1" t="s">
        <v>615</v>
      </c>
      <c r="E1193">
        <v>16</v>
      </c>
      <c r="F1193">
        <v>27</v>
      </c>
      <c r="G1193">
        <v>2</v>
      </c>
      <c r="H1193">
        <v>8</v>
      </c>
      <c r="I1193" s="1" t="s">
        <v>608</v>
      </c>
      <c r="J1193">
        <f>cocina[[#This Row],[Precio Unitario]]*cocina[[#This Row],[Cantidad Ordenada]]-cocina[[#This Row],[Costo Unitario]]*cocina[[#This Row],[Cantidad Ordenada]]</f>
        <v>22</v>
      </c>
      <c r="K1193">
        <f>cocina[[#This Row],[Precio Unitario]]*cocina[[#This Row],[Cantidad Ordenada]]</f>
        <v>54</v>
      </c>
      <c r="L1193" s="5">
        <f>(SUMIF(A:A,cocina[[#This Row],[Número de Orden]],J:J))/SUMIF(A:A,cocina[[#This Row],[Número de Orden]],K:K)</f>
        <v>0.40251572327044027</v>
      </c>
      <c r="M1193" s="1">
        <f>cocina[[#This Row],[Ganancia bruta]]-cocina[[#This Row],[Ganancia neta]]</f>
        <v>32</v>
      </c>
    </row>
    <row r="1194" spans="1:13" x14ac:dyDescent="0.25">
      <c r="A1194">
        <v>481</v>
      </c>
      <c r="B1194">
        <v>9</v>
      </c>
      <c r="C1194" s="1" t="s">
        <v>165</v>
      </c>
      <c r="D1194" s="1" t="s">
        <v>630</v>
      </c>
      <c r="E1194">
        <v>15</v>
      </c>
      <c r="F1194">
        <v>26</v>
      </c>
      <c r="G1194">
        <v>2</v>
      </c>
      <c r="H1194">
        <v>58</v>
      </c>
      <c r="I1194" s="1" t="s">
        <v>609</v>
      </c>
      <c r="J1194">
        <f>cocina[[#This Row],[Precio Unitario]]*cocina[[#This Row],[Cantidad Ordenada]]-cocina[[#This Row],[Costo Unitario]]*cocina[[#This Row],[Cantidad Ordenada]]</f>
        <v>22</v>
      </c>
      <c r="K1194">
        <f>cocina[[#This Row],[Precio Unitario]]*cocina[[#This Row],[Cantidad Ordenada]]</f>
        <v>52</v>
      </c>
      <c r="L1194" s="5">
        <f>(SUMIF(A:A,cocina[[#This Row],[Número de Orden]],J:J))/SUMIF(A:A,cocina[[#This Row],[Número de Orden]],K:K)</f>
        <v>0.42307692307692307</v>
      </c>
      <c r="M1194" s="1">
        <f>cocina[[#This Row],[Ganancia bruta]]-cocina[[#This Row],[Ganancia neta]]</f>
        <v>30</v>
      </c>
    </row>
    <row r="1195" spans="1:13" x14ac:dyDescent="0.25">
      <c r="A1195">
        <v>482</v>
      </c>
      <c r="B1195">
        <v>9</v>
      </c>
      <c r="C1195" s="1" t="s">
        <v>80</v>
      </c>
      <c r="D1195" s="1" t="s">
        <v>628</v>
      </c>
      <c r="E1195">
        <v>13</v>
      </c>
      <c r="F1195">
        <v>21</v>
      </c>
      <c r="G1195">
        <v>3</v>
      </c>
      <c r="H1195">
        <v>21</v>
      </c>
      <c r="I1195" s="1" t="s">
        <v>609</v>
      </c>
      <c r="J1195">
        <f>cocina[[#This Row],[Precio Unitario]]*cocina[[#This Row],[Cantidad Ordenada]]-cocina[[#This Row],[Costo Unitario]]*cocina[[#This Row],[Cantidad Ordenada]]</f>
        <v>24</v>
      </c>
      <c r="K1195">
        <f>cocina[[#This Row],[Precio Unitario]]*cocina[[#This Row],[Cantidad Ordenada]]</f>
        <v>63</v>
      </c>
      <c r="L1195" s="5">
        <f>(SUMIF(A:A,cocina[[#This Row],[Número de Orden]],J:J))/SUMIF(A:A,cocina[[#This Row],[Número de Orden]],K:K)</f>
        <v>0.38095238095238093</v>
      </c>
      <c r="M1195" s="1">
        <f>cocina[[#This Row],[Ganancia bruta]]-cocina[[#This Row],[Ganancia neta]]</f>
        <v>39</v>
      </c>
    </row>
    <row r="1196" spans="1:13" x14ac:dyDescent="0.25">
      <c r="A1196">
        <v>483</v>
      </c>
      <c r="B1196">
        <v>2</v>
      </c>
      <c r="C1196" s="1" t="s">
        <v>116</v>
      </c>
      <c r="D1196" s="1" t="s">
        <v>615</v>
      </c>
      <c r="E1196">
        <v>16</v>
      </c>
      <c r="F1196">
        <v>27</v>
      </c>
      <c r="G1196">
        <v>3</v>
      </c>
      <c r="H1196">
        <v>53</v>
      </c>
      <c r="I1196" s="1" t="s">
        <v>608</v>
      </c>
      <c r="J1196">
        <f>cocina[[#This Row],[Precio Unitario]]*cocina[[#This Row],[Cantidad Ordenada]]-cocina[[#This Row],[Costo Unitario]]*cocina[[#This Row],[Cantidad Ordenada]]</f>
        <v>33</v>
      </c>
      <c r="K1196">
        <f>cocina[[#This Row],[Precio Unitario]]*cocina[[#This Row],[Cantidad Ordenada]]</f>
        <v>81</v>
      </c>
      <c r="L1196" s="5">
        <f>(SUMIF(A:A,cocina[[#This Row],[Número de Orden]],J:J))/SUMIF(A:A,cocina[[#This Row],[Número de Orden]],K:K)</f>
        <v>0.40740740740740738</v>
      </c>
      <c r="M1196" s="1">
        <f>cocina[[#This Row],[Ganancia bruta]]-cocina[[#This Row],[Ganancia neta]]</f>
        <v>48</v>
      </c>
    </row>
    <row r="1197" spans="1:13" x14ac:dyDescent="0.25">
      <c r="A1197">
        <v>484</v>
      </c>
      <c r="B1197">
        <v>18</v>
      </c>
      <c r="C1197" s="1" t="s">
        <v>132</v>
      </c>
      <c r="D1197" s="1" t="s">
        <v>631</v>
      </c>
      <c r="E1197">
        <v>15</v>
      </c>
      <c r="F1197">
        <v>25</v>
      </c>
      <c r="G1197">
        <v>3</v>
      </c>
      <c r="H1197">
        <v>34</v>
      </c>
      <c r="I1197" s="1" t="s">
        <v>609</v>
      </c>
      <c r="J1197">
        <f>cocina[[#This Row],[Precio Unitario]]*cocina[[#This Row],[Cantidad Ordenada]]-cocina[[#This Row],[Costo Unitario]]*cocina[[#This Row],[Cantidad Ordenada]]</f>
        <v>30</v>
      </c>
      <c r="K1197">
        <f>cocina[[#This Row],[Precio Unitario]]*cocina[[#This Row],[Cantidad Ordenada]]</f>
        <v>75</v>
      </c>
      <c r="L1197" s="5">
        <f>(SUMIF(A:A,cocina[[#This Row],[Número de Orden]],J:J))/SUMIF(A:A,cocina[[#This Row],[Número de Orden]],K:K)</f>
        <v>0.4</v>
      </c>
      <c r="M1197" s="1">
        <f>cocina[[#This Row],[Ganancia bruta]]-cocina[[#This Row],[Ganancia neta]]</f>
        <v>45</v>
      </c>
    </row>
    <row r="1198" spans="1:13" x14ac:dyDescent="0.25">
      <c r="A1198">
        <v>485</v>
      </c>
      <c r="B1198">
        <v>6</v>
      </c>
      <c r="C1198" s="1" t="s">
        <v>168</v>
      </c>
      <c r="D1198" s="1" t="s">
        <v>612</v>
      </c>
      <c r="E1198">
        <v>14</v>
      </c>
      <c r="F1198">
        <v>24</v>
      </c>
      <c r="G1198">
        <v>3</v>
      </c>
      <c r="H1198">
        <v>23</v>
      </c>
      <c r="I1198" s="1" t="s">
        <v>608</v>
      </c>
      <c r="J1198">
        <f>cocina[[#This Row],[Precio Unitario]]*cocina[[#This Row],[Cantidad Ordenada]]-cocina[[#This Row],[Costo Unitario]]*cocina[[#This Row],[Cantidad Ordenada]]</f>
        <v>30</v>
      </c>
      <c r="K1198">
        <f>cocina[[#This Row],[Precio Unitario]]*cocina[[#This Row],[Cantidad Ordenada]]</f>
        <v>72</v>
      </c>
      <c r="L1198" s="5">
        <f>(SUMIF(A:A,cocina[[#This Row],[Número de Orden]],J:J))/SUMIF(A:A,cocina[[#This Row],[Número de Orden]],K:K)</f>
        <v>0.40277777777777779</v>
      </c>
      <c r="M1198" s="1">
        <f>cocina[[#This Row],[Ganancia bruta]]-cocina[[#This Row],[Ganancia neta]]</f>
        <v>42</v>
      </c>
    </row>
    <row r="1199" spans="1:13" x14ac:dyDescent="0.25">
      <c r="A1199">
        <v>485</v>
      </c>
      <c r="B1199">
        <v>6</v>
      </c>
      <c r="C1199" s="1" t="s">
        <v>83</v>
      </c>
      <c r="D1199" s="1" t="s">
        <v>617</v>
      </c>
      <c r="E1199">
        <v>22</v>
      </c>
      <c r="F1199">
        <v>36</v>
      </c>
      <c r="G1199">
        <v>2</v>
      </c>
      <c r="H1199">
        <v>56</v>
      </c>
      <c r="I1199" s="1" t="s">
        <v>608</v>
      </c>
      <c r="J1199">
        <f>cocina[[#This Row],[Precio Unitario]]*cocina[[#This Row],[Cantidad Ordenada]]-cocina[[#This Row],[Costo Unitario]]*cocina[[#This Row],[Cantidad Ordenada]]</f>
        <v>28</v>
      </c>
      <c r="K1199">
        <f>cocina[[#This Row],[Precio Unitario]]*cocina[[#This Row],[Cantidad Ordenada]]</f>
        <v>72</v>
      </c>
      <c r="L1199" s="5">
        <f>(SUMIF(A:A,cocina[[#This Row],[Número de Orden]],J:J))/SUMIF(A:A,cocina[[#This Row],[Número de Orden]],K:K)</f>
        <v>0.40277777777777779</v>
      </c>
      <c r="M1199" s="1">
        <f>cocina[[#This Row],[Ganancia bruta]]-cocina[[#This Row],[Ganancia neta]]</f>
        <v>44</v>
      </c>
    </row>
    <row r="1200" spans="1:13" x14ac:dyDescent="0.25">
      <c r="A1200">
        <v>486</v>
      </c>
      <c r="B1200">
        <v>15</v>
      </c>
      <c r="C1200" s="1" t="s">
        <v>83</v>
      </c>
      <c r="D1200" s="1" t="s">
        <v>617</v>
      </c>
      <c r="E1200">
        <v>22</v>
      </c>
      <c r="F1200">
        <v>36</v>
      </c>
      <c r="G1200">
        <v>2</v>
      </c>
      <c r="H1200">
        <v>7</v>
      </c>
      <c r="I1200" s="1" t="s">
        <v>608</v>
      </c>
      <c r="J1200">
        <f>cocina[[#This Row],[Precio Unitario]]*cocina[[#This Row],[Cantidad Ordenada]]-cocina[[#This Row],[Costo Unitario]]*cocina[[#This Row],[Cantidad Ordenada]]</f>
        <v>28</v>
      </c>
      <c r="K1200">
        <f>cocina[[#This Row],[Precio Unitario]]*cocina[[#This Row],[Cantidad Ordenada]]</f>
        <v>72</v>
      </c>
      <c r="L1200" s="5">
        <f>(SUMIF(A:A,cocina[[#This Row],[Número de Orden]],J:J))/SUMIF(A:A,cocina[[#This Row],[Número de Orden]],K:K)</f>
        <v>0.4</v>
      </c>
      <c r="M1200" s="1">
        <f>cocina[[#This Row],[Ganancia bruta]]-cocina[[#This Row],[Ganancia neta]]</f>
        <v>44</v>
      </c>
    </row>
    <row r="1201" spans="1:13" x14ac:dyDescent="0.25">
      <c r="A1201">
        <v>486</v>
      </c>
      <c r="B1201">
        <v>15</v>
      </c>
      <c r="C1201" s="1" t="s">
        <v>156</v>
      </c>
      <c r="D1201" s="1" t="s">
        <v>626</v>
      </c>
      <c r="E1201">
        <v>12</v>
      </c>
      <c r="F1201">
        <v>20</v>
      </c>
      <c r="G1201">
        <v>1</v>
      </c>
      <c r="H1201">
        <v>19</v>
      </c>
      <c r="I1201" s="1" t="s">
        <v>608</v>
      </c>
      <c r="J1201">
        <f>cocina[[#This Row],[Precio Unitario]]*cocina[[#This Row],[Cantidad Ordenada]]-cocina[[#This Row],[Costo Unitario]]*cocina[[#This Row],[Cantidad Ordenada]]</f>
        <v>8</v>
      </c>
      <c r="K1201">
        <f>cocina[[#This Row],[Precio Unitario]]*cocina[[#This Row],[Cantidad Ordenada]]</f>
        <v>20</v>
      </c>
      <c r="L1201" s="5">
        <f>(SUMIF(A:A,cocina[[#This Row],[Número de Orden]],J:J))/SUMIF(A:A,cocina[[#This Row],[Número de Orden]],K:K)</f>
        <v>0.4</v>
      </c>
      <c r="M1201" s="1">
        <f>cocina[[#This Row],[Ganancia bruta]]-cocina[[#This Row],[Ganancia neta]]</f>
        <v>12</v>
      </c>
    </row>
    <row r="1202" spans="1:13" x14ac:dyDescent="0.25">
      <c r="A1202">
        <v>486</v>
      </c>
      <c r="B1202">
        <v>15</v>
      </c>
      <c r="C1202" s="1" t="s">
        <v>65</v>
      </c>
      <c r="D1202" s="1" t="s">
        <v>625</v>
      </c>
      <c r="E1202">
        <v>20</v>
      </c>
      <c r="F1202">
        <v>34</v>
      </c>
      <c r="G1202">
        <v>1</v>
      </c>
      <c r="H1202">
        <v>9</v>
      </c>
      <c r="I1202" s="1" t="s">
        <v>608</v>
      </c>
      <c r="J1202">
        <f>cocina[[#This Row],[Precio Unitario]]*cocina[[#This Row],[Cantidad Ordenada]]-cocina[[#This Row],[Costo Unitario]]*cocina[[#This Row],[Cantidad Ordenada]]</f>
        <v>14</v>
      </c>
      <c r="K1202">
        <f>cocina[[#This Row],[Precio Unitario]]*cocina[[#This Row],[Cantidad Ordenada]]</f>
        <v>34</v>
      </c>
      <c r="L1202" s="5">
        <f>(SUMIF(A:A,cocina[[#This Row],[Número de Orden]],J:J))/SUMIF(A:A,cocina[[#This Row],[Número de Orden]],K:K)</f>
        <v>0.4</v>
      </c>
      <c r="M1202" s="1">
        <f>cocina[[#This Row],[Ganancia bruta]]-cocina[[#This Row],[Ganancia neta]]</f>
        <v>20</v>
      </c>
    </row>
    <row r="1203" spans="1:13" x14ac:dyDescent="0.25">
      <c r="A1203">
        <v>486</v>
      </c>
      <c r="B1203">
        <v>15</v>
      </c>
      <c r="C1203" s="1" t="s">
        <v>168</v>
      </c>
      <c r="D1203" s="1" t="s">
        <v>612</v>
      </c>
      <c r="E1203">
        <v>14</v>
      </c>
      <c r="F1203">
        <v>24</v>
      </c>
      <c r="G1203">
        <v>1</v>
      </c>
      <c r="H1203">
        <v>24</v>
      </c>
      <c r="I1203" s="1" t="s">
        <v>608</v>
      </c>
      <c r="J1203">
        <f>cocina[[#This Row],[Precio Unitario]]*cocina[[#This Row],[Cantidad Ordenada]]-cocina[[#This Row],[Costo Unitario]]*cocina[[#This Row],[Cantidad Ordenada]]</f>
        <v>10</v>
      </c>
      <c r="K1203">
        <f>cocina[[#This Row],[Precio Unitario]]*cocina[[#This Row],[Cantidad Ordenada]]</f>
        <v>24</v>
      </c>
      <c r="L1203" s="5">
        <f>(SUMIF(A:A,cocina[[#This Row],[Número de Orden]],J:J))/SUMIF(A:A,cocina[[#This Row],[Número de Orden]],K:K)</f>
        <v>0.4</v>
      </c>
      <c r="M1203" s="1">
        <f>cocina[[#This Row],[Ganancia bruta]]-cocina[[#This Row],[Ganancia neta]]</f>
        <v>14</v>
      </c>
    </row>
    <row r="1204" spans="1:13" x14ac:dyDescent="0.25">
      <c r="A1204">
        <v>487</v>
      </c>
      <c r="B1204">
        <v>17</v>
      </c>
      <c r="C1204" s="1" t="s">
        <v>65</v>
      </c>
      <c r="D1204" s="1" t="s">
        <v>625</v>
      </c>
      <c r="E1204">
        <v>20</v>
      </c>
      <c r="F1204">
        <v>34</v>
      </c>
      <c r="G1204">
        <v>2</v>
      </c>
      <c r="H1204">
        <v>58</v>
      </c>
      <c r="I1204" s="1" t="s">
        <v>609</v>
      </c>
      <c r="J1204">
        <f>cocina[[#This Row],[Precio Unitario]]*cocina[[#This Row],[Cantidad Ordenada]]-cocina[[#This Row],[Costo Unitario]]*cocina[[#This Row],[Cantidad Ordenada]]</f>
        <v>28</v>
      </c>
      <c r="K1204">
        <f>cocina[[#This Row],[Precio Unitario]]*cocina[[#This Row],[Cantidad Ordenada]]</f>
        <v>68</v>
      </c>
      <c r="L1204" s="5">
        <f>(SUMIF(A:A,cocina[[#This Row],[Número de Orden]],J:J))/SUMIF(A:A,cocina[[#This Row],[Número de Orden]],K:K)</f>
        <v>0.40131578947368424</v>
      </c>
      <c r="M1204" s="1">
        <f>cocina[[#This Row],[Ganancia bruta]]-cocina[[#This Row],[Ganancia neta]]</f>
        <v>40</v>
      </c>
    </row>
    <row r="1205" spans="1:13" x14ac:dyDescent="0.25">
      <c r="A1205">
        <v>487</v>
      </c>
      <c r="B1205">
        <v>17</v>
      </c>
      <c r="C1205" s="1" t="s">
        <v>126</v>
      </c>
      <c r="D1205" s="1" t="s">
        <v>614</v>
      </c>
      <c r="E1205">
        <v>19</v>
      </c>
      <c r="F1205">
        <v>31</v>
      </c>
      <c r="G1205">
        <v>2</v>
      </c>
      <c r="H1205">
        <v>29</v>
      </c>
      <c r="I1205" s="1" t="s">
        <v>609</v>
      </c>
      <c r="J1205">
        <f>cocina[[#This Row],[Precio Unitario]]*cocina[[#This Row],[Cantidad Ordenada]]-cocina[[#This Row],[Costo Unitario]]*cocina[[#This Row],[Cantidad Ordenada]]</f>
        <v>24</v>
      </c>
      <c r="K1205">
        <f>cocina[[#This Row],[Precio Unitario]]*cocina[[#This Row],[Cantidad Ordenada]]</f>
        <v>62</v>
      </c>
      <c r="L1205" s="5">
        <f>(SUMIF(A:A,cocina[[#This Row],[Número de Orden]],J:J))/SUMIF(A:A,cocina[[#This Row],[Número de Orden]],K:K)</f>
        <v>0.40131578947368424</v>
      </c>
      <c r="M1205" s="1">
        <f>cocina[[#This Row],[Ganancia bruta]]-cocina[[#This Row],[Ganancia neta]]</f>
        <v>38</v>
      </c>
    </row>
    <row r="1206" spans="1:13" x14ac:dyDescent="0.25">
      <c r="A1206">
        <v>487</v>
      </c>
      <c r="B1206">
        <v>17</v>
      </c>
      <c r="C1206" s="1" t="s">
        <v>213</v>
      </c>
      <c r="D1206" s="1" t="s">
        <v>624</v>
      </c>
      <c r="E1206">
        <v>13</v>
      </c>
      <c r="F1206">
        <v>22</v>
      </c>
      <c r="G1206">
        <v>1</v>
      </c>
      <c r="H1206">
        <v>5</v>
      </c>
      <c r="I1206" s="1" t="s">
        <v>609</v>
      </c>
      <c r="J1206">
        <f>cocina[[#This Row],[Precio Unitario]]*cocina[[#This Row],[Cantidad Ordenada]]-cocina[[#This Row],[Costo Unitario]]*cocina[[#This Row],[Cantidad Ordenada]]</f>
        <v>9</v>
      </c>
      <c r="K1206">
        <f>cocina[[#This Row],[Precio Unitario]]*cocina[[#This Row],[Cantidad Ordenada]]</f>
        <v>22</v>
      </c>
      <c r="L1206" s="5">
        <f>(SUMIF(A:A,cocina[[#This Row],[Número de Orden]],J:J))/SUMIF(A:A,cocina[[#This Row],[Número de Orden]],K:K)</f>
        <v>0.40131578947368424</v>
      </c>
      <c r="M1206" s="1">
        <f>cocina[[#This Row],[Ganancia bruta]]-cocina[[#This Row],[Ganancia neta]]</f>
        <v>13</v>
      </c>
    </row>
    <row r="1207" spans="1:13" x14ac:dyDescent="0.25">
      <c r="A1207">
        <v>488</v>
      </c>
      <c r="B1207">
        <v>10</v>
      </c>
      <c r="C1207" s="1" t="s">
        <v>89</v>
      </c>
      <c r="D1207" s="1" t="s">
        <v>629</v>
      </c>
      <c r="E1207">
        <v>10</v>
      </c>
      <c r="F1207">
        <v>18</v>
      </c>
      <c r="G1207">
        <v>3</v>
      </c>
      <c r="H1207">
        <v>54</v>
      </c>
      <c r="I1207" s="1" t="s">
        <v>608</v>
      </c>
      <c r="J1207">
        <f>cocina[[#This Row],[Precio Unitario]]*cocina[[#This Row],[Cantidad Ordenada]]-cocina[[#This Row],[Costo Unitario]]*cocina[[#This Row],[Cantidad Ordenada]]</f>
        <v>24</v>
      </c>
      <c r="K1207">
        <f>cocina[[#This Row],[Precio Unitario]]*cocina[[#This Row],[Cantidad Ordenada]]</f>
        <v>54</v>
      </c>
      <c r="L1207" s="5">
        <f>(SUMIF(A:A,cocina[[#This Row],[Número de Orden]],J:J))/SUMIF(A:A,cocina[[#This Row],[Número de Orden]],K:K)</f>
        <v>0.40540540540540543</v>
      </c>
      <c r="M1207" s="1">
        <f>cocina[[#This Row],[Ganancia bruta]]-cocina[[#This Row],[Ganancia neta]]</f>
        <v>30</v>
      </c>
    </row>
    <row r="1208" spans="1:13" x14ac:dyDescent="0.25">
      <c r="A1208">
        <v>488</v>
      </c>
      <c r="B1208">
        <v>10</v>
      </c>
      <c r="C1208" s="1" t="s">
        <v>210</v>
      </c>
      <c r="D1208" s="1" t="s">
        <v>627</v>
      </c>
      <c r="E1208">
        <v>14</v>
      </c>
      <c r="F1208">
        <v>23</v>
      </c>
      <c r="G1208">
        <v>3</v>
      </c>
      <c r="H1208">
        <v>52</v>
      </c>
      <c r="I1208" s="1" t="s">
        <v>608</v>
      </c>
      <c r="J1208">
        <f>cocina[[#This Row],[Precio Unitario]]*cocina[[#This Row],[Cantidad Ordenada]]-cocina[[#This Row],[Costo Unitario]]*cocina[[#This Row],[Cantidad Ordenada]]</f>
        <v>27</v>
      </c>
      <c r="K1208">
        <f>cocina[[#This Row],[Precio Unitario]]*cocina[[#This Row],[Cantidad Ordenada]]</f>
        <v>69</v>
      </c>
      <c r="L1208" s="5">
        <f>(SUMIF(A:A,cocina[[#This Row],[Número de Orden]],J:J))/SUMIF(A:A,cocina[[#This Row],[Número de Orden]],K:K)</f>
        <v>0.40540540540540543</v>
      </c>
      <c r="M1208" s="1">
        <f>cocina[[#This Row],[Ganancia bruta]]-cocina[[#This Row],[Ganancia neta]]</f>
        <v>42</v>
      </c>
    </row>
    <row r="1209" spans="1:13" x14ac:dyDescent="0.25">
      <c r="A1209">
        <v>488</v>
      </c>
      <c r="B1209">
        <v>10</v>
      </c>
      <c r="C1209" s="1" t="s">
        <v>126</v>
      </c>
      <c r="D1209" s="1" t="s">
        <v>614</v>
      </c>
      <c r="E1209">
        <v>19</v>
      </c>
      <c r="F1209">
        <v>31</v>
      </c>
      <c r="G1209">
        <v>2</v>
      </c>
      <c r="H1209">
        <v>18</v>
      </c>
      <c r="I1209" s="1" t="s">
        <v>609</v>
      </c>
      <c r="J1209">
        <f>cocina[[#This Row],[Precio Unitario]]*cocina[[#This Row],[Cantidad Ordenada]]-cocina[[#This Row],[Costo Unitario]]*cocina[[#This Row],[Cantidad Ordenada]]</f>
        <v>24</v>
      </c>
      <c r="K1209">
        <f>cocina[[#This Row],[Precio Unitario]]*cocina[[#This Row],[Cantidad Ordenada]]</f>
        <v>62</v>
      </c>
      <c r="L1209" s="5">
        <f>(SUMIF(A:A,cocina[[#This Row],[Número de Orden]],J:J))/SUMIF(A:A,cocina[[#This Row],[Número de Orden]],K:K)</f>
        <v>0.40540540540540543</v>
      </c>
      <c r="M1209" s="1">
        <f>cocina[[#This Row],[Ganancia bruta]]-cocina[[#This Row],[Ganancia neta]]</f>
        <v>38</v>
      </c>
    </row>
    <row r="1210" spans="1:13" x14ac:dyDescent="0.25">
      <c r="A1210">
        <v>489</v>
      </c>
      <c r="B1210">
        <v>3</v>
      </c>
      <c r="C1210" s="1" t="s">
        <v>58</v>
      </c>
      <c r="D1210" s="1" t="s">
        <v>616</v>
      </c>
      <c r="E1210">
        <v>25</v>
      </c>
      <c r="F1210">
        <v>40</v>
      </c>
      <c r="G1210">
        <v>2</v>
      </c>
      <c r="H1210">
        <v>28</v>
      </c>
      <c r="I1210" s="1" t="s">
        <v>609</v>
      </c>
      <c r="J1210">
        <f>cocina[[#This Row],[Precio Unitario]]*cocina[[#This Row],[Cantidad Ordenada]]-cocina[[#This Row],[Costo Unitario]]*cocina[[#This Row],[Cantidad Ordenada]]</f>
        <v>30</v>
      </c>
      <c r="K1210">
        <f>cocina[[#This Row],[Precio Unitario]]*cocina[[#This Row],[Cantidad Ordenada]]</f>
        <v>80</v>
      </c>
      <c r="L1210" s="5">
        <f>(SUMIF(A:A,cocina[[#This Row],[Número de Orden]],J:J))/SUMIF(A:A,cocina[[#This Row],[Número de Orden]],K:K)</f>
        <v>0.3825503355704698</v>
      </c>
      <c r="M1210" s="1">
        <f>cocina[[#This Row],[Ganancia bruta]]-cocina[[#This Row],[Ganancia neta]]</f>
        <v>50</v>
      </c>
    </row>
    <row r="1211" spans="1:13" x14ac:dyDescent="0.25">
      <c r="A1211">
        <v>489</v>
      </c>
      <c r="B1211">
        <v>3</v>
      </c>
      <c r="C1211" s="1" t="s">
        <v>210</v>
      </c>
      <c r="D1211" s="1" t="s">
        <v>627</v>
      </c>
      <c r="E1211">
        <v>14</v>
      </c>
      <c r="F1211">
        <v>23</v>
      </c>
      <c r="G1211">
        <v>3</v>
      </c>
      <c r="H1211">
        <v>6</v>
      </c>
      <c r="I1211" s="1" t="s">
        <v>609</v>
      </c>
      <c r="J1211">
        <f>cocina[[#This Row],[Precio Unitario]]*cocina[[#This Row],[Cantidad Ordenada]]-cocina[[#This Row],[Costo Unitario]]*cocina[[#This Row],[Cantidad Ordenada]]</f>
        <v>27</v>
      </c>
      <c r="K1211">
        <f>cocina[[#This Row],[Precio Unitario]]*cocina[[#This Row],[Cantidad Ordenada]]</f>
        <v>69</v>
      </c>
      <c r="L1211" s="5">
        <f>(SUMIF(A:A,cocina[[#This Row],[Número de Orden]],J:J))/SUMIF(A:A,cocina[[#This Row],[Número de Orden]],K:K)</f>
        <v>0.3825503355704698</v>
      </c>
      <c r="M1211" s="1">
        <f>cocina[[#This Row],[Ganancia bruta]]-cocina[[#This Row],[Ganancia neta]]</f>
        <v>42</v>
      </c>
    </row>
    <row r="1212" spans="1:13" x14ac:dyDescent="0.25">
      <c r="A1212">
        <v>490</v>
      </c>
      <c r="B1212">
        <v>1</v>
      </c>
      <c r="C1212" s="1" t="s">
        <v>165</v>
      </c>
      <c r="D1212" s="1" t="s">
        <v>630</v>
      </c>
      <c r="E1212">
        <v>15</v>
      </c>
      <c r="F1212">
        <v>26</v>
      </c>
      <c r="G1212">
        <v>3</v>
      </c>
      <c r="H1212">
        <v>34</v>
      </c>
      <c r="I1212" s="1" t="s">
        <v>608</v>
      </c>
      <c r="J1212">
        <f>cocina[[#This Row],[Precio Unitario]]*cocina[[#This Row],[Cantidad Ordenada]]-cocina[[#This Row],[Costo Unitario]]*cocina[[#This Row],[Cantidad Ordenada]]</f>
        <v>33</v>
      </c>
      <c r="K1212">
        <f>cocina[[#This Row],[Precio Unitario]]*cocina[[#This Row],[Cantidad Ordenada]]</f>
        <v>78</v>
      </c>
      <c r="L1212" s="5">
        <f>(SUMIF(A:A,cocina[[#This Row],[Número de Orden]],J:J))/SUMIF(A:A,cocina[[#This Row],[Número de Orden]],K:K)</f>
        <v>0.41509433962264153</v>
      </c>
      <c r="M1212" s="1">
        <f>cocina[[#This Row],[Ganancia bruta]]-cocina[[#This Row],[Ganancia neta]]</f>
        <v>45</v>
      </c>
    </row>
    <row r="1213" spans="1:13" x14ac:dyDescent="0.25">
      <c r="A1213">
        <v>490</v>
      </c>
      <c r="B1213">
        <v>1</v>
      </c>
      <c r="C1213" s="1" t="s">
        <v>257</v>
      </c>
      <c r="D1213" s="1" t="s">
        <v>623</v>
      </c>
      <c r="E1213">
        <v>19</v>
      </c>
      <c r="F1213">
        <v>32</v>
      </c>
      <c r="G1213">
        <v>1</v>
      </c>
      <c r="H1213">
        <v>55</v>
      </c>
      <c r="I1213" s="1" t="s">
        <v>608</v>
      </c>
      <c r="J1213">
        <f>cocina[[#This Row],[Precio Unitario]]*cocina[[#This Row],[Cantidad Ordenada]]-cocina[[#This Row],[Costo Unitario]]*cocina[[#This Row],[Cantidad Ordenada]]</f>
        <v>13</v>
      </c>
      <c r="K1213">
        <f>cocina[[#This Row],[Precio Unitario]]*cocina[[#This Row],[Cantidad Ordenada]]</f>
        <v>32</v>
      </c>
      <c r="L1213" s="5">
        <f>(SUMIF(A:A,cocina[[#This Row],[Número de Orden]],J:J))/SUMIF(A:A,cocina[[#This Row],[Número de Orden]],K:K)</f>
        <v>0.41509433962264153</v>
      </c>
      <c r="M1213" s="1">
        <f>cocina[[#This Row],[Ganancia bruta]]-cocina[[#This Row],[Ganancia neta]]</f>
        <v>19</v>
      </c>
    </row>
    <row r="1214" spans="1:13" x14ac:dyDescent="0.25">
      <c r="A1214">
        <v>490</v>
      </c>
      <c r="B1214">
        <v>1</v>
      </c>
      <c r="C1214" s="1" t="s">
        <v>65</v>
      </c>
      <c r="D1214" s="1" t="s">
        <v>625</v>
      </c>
      <c r="E1214">
        <v>20</v>
      </c>
      <c r="F1214">
        <v>34</v>
      </c>
      <c r="G1214">
        <v>3</v>
      </c>
      <c r="H1214">
        <v>42</v>
      </c>
      <c r="I1214" s="1" t="s">
        <v>608</v>
      </c>
      <c r="J1214">
        <f>cocina[[#This Row],[Precio Unitario]]*cocina[[#This Row],[Cantidad Ordenada]]-cocina[[#This Row],[Costo Unitario]]*cocina[[#This Row],[Cantidad Ordenada]]</f>
        <v>42</v>
      </c>
      <c r="K1214">
        <f>cocina[[#This Row],[Precio Unitario]]*cocina[[#This Row],[Cantidad Ordenada]]</f>
        <v>102</v>
      </c>
      <c r="L1214" s="5">
        <f>(SUMIF(A:A,cocina[[#This Row],[Número de Orden]],J:J))/SUMIF(A:A,cocina[[#This Row],[Número de Orden]],K:K)</f>
        <v>0.41509433962264153</v>
      </c>
      <c r="M1214" s="1">
        <f>cocina[[#This Row],[Ganancia bruta]]-cocina[[#This Row],[Ganancia neta]]</f>
        <v>60</v>
      </c>
    </row>
    <row r="1215" spans="1:13" x14ac:dyDescent="0.25">
      <c r="A1215">
        <v>491</v>
      </c>
      <c r="B1215">
        <v>7</v>
      </c>
      <c r="C1215" s="1" t="s">
        <v>48</v>
      </c>
      <c r="D1215" s="1" t="s">
        <v>618</v>
      </c>
      <c r="E1215">
        <v>17</v>
      </c>
      <c r="F1215">
        <v>29</v>
      </c>
      <c r="G1215">
        <v>2</v>
      </c>
      <c r="H1215">
        <v>30</v>
      </c>
      <c r="I1215" s="1" t="s">
        <v>608</v>
      </c>
      <c r="J1215">
        <f>cocina[[#This Row],[Precio Unitario]]*cocina[[#This Row],[Cantidad Ordenada]]-cocina[[#This Row],[Costo Unitario]]*cocina[[#This Row],[Cantidad Ordenada]]</f>
        <v>24</v>
      </c>
      <c r="K1215">
        <f>cocina[[#This Row],[Precio Unitario]]*cocina[[#This Row],[Cantidad Ordenada]]</f>
        <v>58</v>
      </c>
      <c r="L1215" s="5">
        <f>(SUMIF(A:A,cocina[[#This Row],[Número de Orden]],J:J))/SUMIF(A:A,cocina[[#This Row],[Número de Orden]],K:K)</f>
        <v>0.40677966101694918</v>
      </c>
      <c r="M1215" s="1">
        <f>cocina[[#This Row],[Ganancia bruta]]-cocina[[#This Row],[Ganancia neta]]</f>
        <v>34</v>
      </c>
    </row>
    <row r="1216" spans="1:13" x14ac:dyDescent="0.25">
      <c r="A1216">
        <v>491</v>
      </c>
      <c r="B1216">
        <v>7</v>
      </c>
      <c r="C1216" s="1" t="s">
        <v>78</v>
      </c>
      <c r="D1216" s="1" t="s">
        <v>613</v>
      </c>
      <c r="E1216">
        <v>18</v>
      </c>
      <c r="F1216">
        <v>30</v>
      </c>
      <c r="G1216">
        <v>2</v>
      </c>
      <c r="H1216">
        <v>11</v>
      </c>
      <c r="I1216" s="1" t="s">
        <v>608</v>
      </c>
      <c r="J1216">
        <f>cocina[[#This Row],[Precio Unitario]]*cocina[[#This Row],[Cantidad Ordenada]]-cocina[[#This Row],[Costo Unitario]]*cocina[[#This Row],[Cantidad Ordenada]]</f>
        <v>24</v>
      </c>
      <c r="K1216">
        <f>cocina[[#This Row],[Precio Unitario]]*cocina[[#This Row],[Cantidad Ordenada]]</f>
        <v>60</v>
      </c>
      <c r="L1216" s="5">
        <f>(SUMIF(A:A,cocina[[#This Row],[Número de Orden]],J:J))/SUMIF(A:A,cocina[[#This Row],[Número de Orden]],K:K)</f>
        <v>0.40677966101694918</v>
      </c>
      <c r="M1216" s="1">
        <f>cocina[[#This Row],[Ganancia bruta]]-cocina[[#This Row],[Ganancia neta]]</f>
        <v>36</v>
      </c>
    </row>
    <row r="1217" spans="1:13" x14ac:dyDescent="0.25">
      <c r="A1217">
        <v>492</v>
      </c>
      <c r="B1217">
        <v>4</v>
      </c>
      <c r="C1217" s="1" t="s">
        <v>271</v>
      </c>
      <c r="D1217" s="1" t="s">
        <v>619</v>
      </c>
      <c r="E1217">
        <v>20</v>
      </c>
      <c r="F1217">
        <v>33</v>
      </c>
      <c r="G1217">
        <v>3</v>
      </c>
      <c r="H1217">
        <v>15</v>
      </c>
      <c r="I1217" s="1" t="s">
        <v>608</v>
      </c>
      <c r="J1217">
        <f>cocina[[#This Row],[Precio Unitario]]*cocina[[#This Row],[Cantidad Ordenada]]-cocina[[#This Row],[Costo Unitario]]*cocina[[#This Row],[Cantidad Ordenada]]</f>
        <v>39</v>
      </c>
      <c r="K1217">
        <f>cocina[[#This Row],[Precio Unitario]]*cocina[[#This Row],[Cantidad Ordenada]]</f>
        <v>99</v>
      </c>
      <c r="L1217" s="5">
        <f>(SUMIF(A:A,cocina[[#This Row],[Número de Orden]],J:J))/SUMIF(A:A,cocina[[#This Row],[Número de Orden]],K:K)</f>
        <v>0.39523809523809522</v>
      </c>
      <c r="M1217" s="1">
        <f>cocina[[#This Row],[Ganancia bruta]]-cocina[[#This Row],[Ganancia neta]]</f>
        <v>60</v>
      </c>
    </row>
    <row r="1218" spans="1:13" x14ac:dyDescent="0.25">
      <c r="A1218">
        <v>492</v>
      </c>
      <c r="B1218">
        <v>4</v>
      </c>
      <c r="C1218" s="1" t="s">
        <v>80</v>
      </c>
      <c r="D1218" s="1" t="s">
        <v>628</v>
      </c>
      <c r="E1218">
        <v>13</v>
      </c>
      <c r="F1218">
        <v>21</v>
      </c>
      <c r="G1218">
        <v>3</v>
      </c>
      <c r="H1218">
        <v>8</v>
      </c>
      <c r="I1218" s="1" t="s">
        <v>608</v>
      </c>
      <c r="J1218">
        <f>cocina[[#This Row],[Precio Unitario]]*cocina[[#This Row],[Cantidad Ordenada]]-cocina[[#This Row],[Costo Unitario]]*cocina[[#This Row],[Cantidad Ordenada]]</f>
        <v>24</v>
      </c>
      <c r="K1218">
        <f>cocina[[#This Row],[Precio Unitario]]*cocina[[#This Row],[Cantidad Ordenada]]</f>
        <v>63</v>
      </c>
      <c r="L1218" s="5">
        <f>(SUMIF(A:A,cocina[[#This Row],[Número de Orden]],J:J))/SUMIF(A:A,cocina[[#This Row],[Número de Orden]],K:K)</f>
        <v>0.39523809523809522</v>
      </c>
      <c r="M1218" s="1">
        <f>cocina[[#This Row],[Ganancia bruta]]-cocina[[#This Row],[Ganancia neta]]</f>
        <v>39</v>
      </c>
    </row>
    <row r="1219" spans="1:13" x14ac:dyDescent="0.25">
      <c r="A1219">
        <v>492</v>
      </c>
      <c r="B1219">
        <v>4</v>
      </c>
      <c r="C1219" s="1" t="s">
        <v>168</v>
      </c>
      <c r="D1219" s="1" t="s">
        <v>612</v>
      </c>
      <c r="E1219">
        <v>14</v>
      </c>
      <c r="F1219">
        <v>24</v>
      </c>
      <c r="G1219">
        <v>2</v>
      </c>
      <c r="H1219">
        <v>26</v>
      </c>
      <c r="I1219" s="1" t="s">
        <v>608</v>
      </c>
      <c r="J1219">
        <f>cocina[[#This Row],[Precio Unitario]]*cocina[[#This Row],[Cantidad Ordenada]]-cocina[[#This Row],[Costo Unitario]]*cocina[[#This Row],[Cantidad Ordenada]]</f>
        <v>20</v>
      </c>
      <c r="K1219">
        <f>cocina[[#This Row],[Precio Unitario]]*cocina[[#This Row],[Cantidad Ordenada]]</f>
        <v>48</v>
      </c>
      <c r="L1219" s="5">
        <f>(SUMIF(A:A,cocina[[#This Row],[Número de Orden]],J:J))/SUMIF(A:A,cocina[[#This Row],[Número de Orden]],K:K)</f>
        <v>0.39523809523809522</v>
      </c>
      <c r="M1219" s="1">
        <f>cocina[[#This Row],[Ganancia bruta]]-cocina[[#This Row],[Ganancia neta]]</f>
        <v>28</v>
      </c>
    </row>
    <row r="1220" spans="1:13" x14ac:dyDescent="0.25">
      <c r="A1220">
        <v>493</v>
      </c>
      <c r="B1220">
        <v>2</v>
      </c>
      <c r="C1220" s="1" t="s">
        <v>89</v>
      </c>
      <c r="D1220" s="1" t="s">
        <v>629</v>
      </c>
      <c r="E1220">
        <v>10</v>
      </c>
      <c r="F1220">
        <v>18</v>
      </c>
      <c r="G1220">
        <v>3</v>
      </c>
      <c r="H1220">
        <v>8</v>
      </c>
      <c r="I1220" s="1" t="s">
        <v>609</v>
      </c>
      <c r="J1220">
        <f>cocina[[#This Row],[Precio Unitario]]*cocina[[#This Row],[Cantidad Ordenada]]-cocina[[#This Row],[Costo Unitario]]*cocina[[#This Row],[Cantidad Ordenada]]</f>
        <v>24</v>
      </c>
      <c r="K1220">
        <f>cocina[[#This Row],[Precio Unitario]]*cocina[[#This Row],[Cantidad Ordenada]]</f>
        <v>54</v>
      </c>
      <c r="L1220" s="5">
        <f>(SUMIF(A:A,cocina[[#This Row],[Número de Orden]],J:J))/SUMIF(A:A,cocina[[#This Row],[Número de Orden]],K:K)</f>
        <v>0.44444444444444442</v>
      </c>
      <c r="M1220" s="1">
        <f>cocina[[#This Row],[Ganancia bruta]]-cocina[[#This Row],[Ganancia neta]]</f>
        <v>30</v>
      </c>
    </row>
    <row r="1221" spans="1:13" x14ac:dyDescent="0.25">
      <c r="A1221">
        <v>494</v>
      </c>
      <c r="B1221">
        <v>20</v>
      </c>
      <c r="C1221" s="1" t="s">
        <v>257</v>
      </c>
      <c r="D1221" s="1" t="s">
        <v>623</v>
      </c>
      <c r="E1221">
        <v>19</v>
      </c>
      <c r="F1221">
        <v>32</v>
      </c>
      <c r="G1221">
        <v>2</v>
      </c>
      <c r="H1221">
        <v>9</v>
      </c>
      <c r="I1221" s="1" t="s">
        <v>608</v>
      </c>
      <c r="J1221">
        <f>cocina[[#This Row],[Precio Unitario]]*cocina[[#This Row],[Cantidad Ordenada]]-cocina[[#This Row],[Costo Unitario]]*cocina[[#This Row],[Cantidad Ordenada]]</f>
        <v>26</v>
      </c>
      <c r="K1221">
        <f>cocina[[#This Row],[Precio Unitario]]*cocina[[#This Row],[Cantidad Ordenada]]</f>
        <v>64</v>
      </c>
      <c r="L1221" s="5">
        <f>(SUMIF(A:A,cocina[[#This Row],[Número de Orden]],J:J))/SUMIF(A:A,cocina[[#This Row],[Número de Orden]],K:K)</f>
        <v>0.39534883720930231</v>
      </c>
      <c r="M1221" s="1">
        <f>cocina[[#This Row],[Ganancia bruta]]-cocina[[#This Row],[Ganancia neta]]</f>
        <v>38</v>
      </c>
    </row>
    <row r="1222" spans="1:13" x14ac:dyDescent="0.25">
      <c r="A1222">
        <v>494</v>
      </c>
      <c r="B1222">
        <v>20</v>
      </c>
      <c r="C1222" s="1" t="s">
        <v>83</v>
      </c>
      <c r="D1222" s="1" t="s">
        <v>617</v>
      </c>
      <c r="E1222">
        <v>22</v>
      </c>
      <c r="F1222">
        <v>36</v>
      </c>
      <c r="G1222">
        <v>3</v>
      </c>
      <c r="H1222">
        <v>22</v>
      </c>
      <c r="I1222" s="1" t="s">
        <v>608</v>
      </c>
      <c r="J1222">
        <f>cocina[[#This Row],[Precio Unitario]]*cocina[[#This Row],[Cantidad Ordenada]]-cocina[[#This Row],[Costo Unitario]]*cocina[[#This Row],[Cantidad Ordenada]]</f>
        <v>42</v>
      </c>
      <c r="K1222">
        <f>cocina[[#This Row],[Precio Unitario]]*cocina[[#This Row],[Cantidad Ordenada]]</f>
        <v>108</v>
      </c>
      <c r="L1222" s="5">
        <f>(SUMIF(A:A,cocina[[#This Row],[Número de Orden]],J:J))/SUMIF(A:A,cocina[[#This Row],[Número de Orden]],K:K)</f>
        <v>0.39534883720930231</v>
      </c>
      <c r="M1222" s="1">
        <f>cocina[[#This Row],[Ganancia bruta]]-cocina[[#This Row],[Ganancia neta]]</f>
        <v>66</v>
      </c>
    </row>
    <row r="1223" spans="1:13" x14ac:dyDescent="0.25">
      <c r="A1223">
        <v>495</v>
      </c>
      <c r="B1223">
        <v>11</v>
      </c>
      <c r="C1223" s="1" t="s">
        <v>58</v>
      </c>
      <c r="D1223" s="1" t="s">
        <v>616</v>
      </c>
      <c r="E1223">
        <v>25</v>
      </c>
      <c r="F1223">
        <v>40</v>
      </c>
      <c r="G1223">
        <v>3</v>
      </c>
      <c r="H1223">
        <v>13</v>
      </c>
      <c r="I1223" s="1" t="s">
        <v>609</v>
      </c>
      <c r="J1223">
        <f>cocina[[#This Row],[Precio Unitario]]*cocina[[#This Row],[Cantidad Ordenada]]-cocina[[#This Row],[Costo Unitario]]*cocina[[#This Row],[Cantidad Ordenada]]</f>
        <v>45</v>
      </c>
      <c r="K1223">
        <f>cocina[[#This Row],[Precio Unitario]]*cocina[[#This Row],[Cantidad Ordenada]]</f>
        <v>120</v>
      </c>
      <c r="L1223" s="5">
        <f>(SUMIF(A:A,cocina[[#This Row],[Número de Orden]],J:J))/SUMIF(A:A,cocina[[#This Row],[Número de Orden]],K:K)</f>
        <v>0.39543726235741444</v>
      </c>
      <c r="M1223" s="1">
        <f>cocina[[#This Row],[Ganancia bruta]]-cocina[[#This Row],[Ganancia neta]]</f>
        <v>75</v>
      </c>
    </row>
    <row r="1224" spans="1:13" x14ac:dyDescent="0.25">
      <c r="A1224">
        <v>495</v>
      </c>
      <c r="B1224">
        <v>11</v>
      </c>
      <c r="C1224" s="1" t="s">
        <v>116</v>
      </c>
      <c r="D1224" s="1" t="s">
        <v>615</v>
      </c>
      <c r="E1224">
        <v>16</v>
      </c>
      <c r="F1224">
        <v>27</v>
      </c>
      <c r="G1224">
        <v>2</v>
      </c>
      <c r="H1224">
        <v>9</v>
      </c>
      <c r="I1224" s="1" t="s">
        <v>609</v>
      </c>
      <c r="J1224">
        <f>cocina[[#This Row],[Precio Unitario]]*cocina[[#This Row],[Cantidad Ordenada]]-cocina[[#This Row],[Costo Unitario]]*cocina[[#This Row],[Cantidad Ordenada]]</f>
        <v>22</v>
      </c>
      <c r="K1224">
        <f>cocina[[#This Row],[Precio Unitario]]*cocina[[#This Row],[Cantidad Ordenada]]</f>
        <v>54</v>
      </c>
      <c r="L1224" s="5">
        <f>(SUMIF(A:A,cocina[[#This Row],[Número de Orden]],J:J))/SUMIF(A:A,cocina[[#This Row],[Número de Orden]],K:K)</f>
        <v>0.39543726235741444</v>
      </c>
      <c r="M1224" s="1">
        <f>cocina[[#This Row],[Ganancia bruta]]-cocina[[#This Row],[Ganancia neta]]</f>
        <v>32</v>
      </c>
    </row>
    <row r="1225" spans="1:13" x14ac:dyDescent="0.25">
      <c r="A1225">
        <v>495</v>
      </c>
      <c r="B1225">
        <v>11</v>
      </c>
      <c r="C1225" s="1" t="s">
        <v>52</v>
      </c>
      <c r="D1225" s="1" t="s">
        <v>620</v>
      </c>
      <c r="E1225">
        <v>16</v>
      </c>
      <c r="F1225">
        <v>28</v>
      </c>
      <c r="G1225">
        <v>2</v>
      </c>
      <c r="H1225">
        <v>44</v>
      </c>
      <c r="I1225" s="1" t="s">
        <v>608</v>
      </c>
      <c r="J1225">
        <f>cocina[[#This Row],[Precio Unitario]]*cocina[[#This Row],[Cantidad Ordenada]]-cocina[[#This Row],[Costo Unitario]]*cocina[[#This Row],[Cantidad Ordenada]]</f>
        <v>24</v>
      </c>
      <c r="K1225">
        <f>cocina[[#This Row],[Precio Unitario]]*cocina[[#This Row],[Cantidad Ordenada]]</f>
        <v>56</v>
      </c>
      <c r="L1225" s="5">
        <f>(SUMIF(A:A,cocina[[#This Row],[Número de Orden]],J:J))/SUMIF(A:A,cocina[[#This Row],[Número de Orden]],K:K)</f>
        <v>0.39543726235741444</v>
      </c>
      <c r="M1225" s="1">
        <f>cocina[[#This Row],[Ganancia bruta]]-cocina[[#This Row],[Ganancia neta]]</f>
        <v>32</v>
      </c>
    </row>
    <row r="1226" spans="1:13" x14ac:dyDescent="0.25">
      <c r="A1226">
        <v>495</v>
      </c>
      <c r="B1226">
        <v>11</v>
      </c>
      <c r="C1226" s="1" t="s">
        <v>271</v>
      </c>
      <c r="D1226" s="1" t="s">
        <v>619</v>
      </c>
      <c r="E1226">
        <v>20</v>
      </c>
      <c r="F1226">
        <v>33</v>
      </c>
      <c r="G1226">
        <v>1</v>
      </c>
      <c r="H1226">
        <v>36</v>
      </c>
      <c r="I1226" s="1" t="s">
        <v>609</v>
      </c>
      <c r="J1226">
        <f>cocina[[#This Row],[Precio Unitario]]*cocina[[#This Row],[Cantidad Ordenada]]-cocina[[#This Row],[Costo Unitario]]*cocina[[#This Row],[Cantidad Ordenada]]</f>
        <v>13</v>
      </c>
      <c r="K1226">
        <f>cocina[[#This Row],[Precio Unitario]]*cocina[[#This Row],[Cantidad Ordenada]]</f>
        <v>33</v>
      </c>
      <c r="L1226" s="5">
        <f>(SUMIF(A:A,cocina[[#This Row],[Número de Orden]],J:J))/SUMIF(A:A,cocina[[#This Row],[Número de Orden]],K:K)</f>
        <v>0.39543726235741444</v>
      </c>
      <c r="M1226" s="1">
        <f>cocina[[#This Row],[Ganancia bruta]]-cocina[[#This Row],[Ganancia neta]]</f>
        <v>20</v>
      </c>
    </row>
    <row r="1227" spans="1:13" x14ac:dyDescent="0.25">
      <c r="A1227">
        <v>496</v>
      </c>
      <c r="B1227">
        <v>1</v>
      </c>
      <c r="C1227" s="1" t="s">
        <v>271</v>
      </c>
      <c r="D1227" s="1" t="s">
        <v>619</v>
      </c>
      <c r="E1227">
        <v>20</v>
      </c>
      <c r="F1227">
        <v>33</v>
      </c>
      <c r="G1227">
        <v>1</v>
      </c>
      <c r="H1227">
        <v>28</v>
      </c>
      <c r="I1227" s="1" t="s">
        <v>608</v>
      </c>
      <c r="J1227">
        <f>cocina[[#This Row],[Precio Unitario]]*cocina[[#This Row],[Cantidad Ordenada]]-cocina[[#This Row],[Costo Unitario]]*cocina[[#This Row],[Cantidad Ordenada]]</f>
        <v>13</v>
      </c>
      <c r="K1227">
        <f>cocina[[#This Row],[Precio Unitario]]*cocina[[#This Row],[Cantidad Ordenada]]</f>
        <v>33</v>
      </c>
      <c r="L1227" s="5">
        <f>(SUMIF(A:A,cocina[[#This Row],[Número de Orden]],J:J))/SUMIF(A:A,cocina[[#This Row],[Número de Orden]],K:K)</f>
        <v>0.40807174887892378</v>
      </c>
      <c r="M1227" s="1">
        <f>cocina[[#This Row],[Ganancia bruta]]-cocina[[#This Row],[Ganancia neta]]</f>
        <v>20</v>
      </c>
    </row>
    <row r="1228" spans="1:13" x14ac:dyDescent="0.25">
      <c r="A1228">
        <v>496</v>
      </c>
      <c r="B1228">
        <v>1</v>
      </c>
      <c r="C1228" s="1" t="s">
        <v>65</v>
      </c>
      <c r="D1228" s="1" t="s">
        <v>625</v>
      </c>
      <c r="E1228">
        <v>20</v>
      </c>
      <c r="F1228">
        <v>34</v>
      </c>
      <c r="G1228">
        <v>3</v>
      </c>
      <c r="H1228">
        <v>23</v>
      </c>
      <c r="I1228" s="1" t="s">
        <v>608</v>
      </c>
      <c r="J1228">
        <f>cocina[[#This Row],[Precio Unitario]]*cocina[[#This Row],[Cantidad Ordenada]]-cocina[[#This Row],[Costo Unitario]]*cocina[[#This Row],[Cantidad Ordenada]]</f>
        <v>42</v>
      </c>
      <c r="K1228">
        <f>cocina[[#This Row],[Precio Unitario]]*cocina[[#This Row],[Cantidad Ordenada]]</f>
        <v>102</v>
      </c>
      <c r="L1228" s="5">
        <f>(SUMIF(A:A,cocina[[#This Row],[Número de Orden]],J:J))/SUMIF(A:A,cocina[[#This Row],[Número de Orden]],K:K)</f>
        <v>0.40807174887892378</v>
      </c>
      <c r="M1228" s="1">
        <f>cocina[[#This Row],[Ganancia bruta]]-cocina[[#This Row],[Ganancia neta]]</f>
        <v>60</v>
      </c>
    </row>
    <row r="1229" spans="1:13" x14ac:dyDescent="0.25">
      <c r="A1229">
        <v>496</v>
      </c>
      <c r="B1229">
        <v>1</v>
      </c>
      <c r="C1229" s="1" t="s">
        <v>122</v>
      </c>
      <c r="D1229" s="1" t="s">
        <v>621</v>
      </c>
      <c r="E1229">
        <v>11</v>
      </c>
      <c r="F1229">
        <v>19</v>
      </c>
      <c r="G1229">
        <v>3</v>
      </c>
      <c r="H1229">
        <v>41</v>
      </c>
      <c r="I1229" s="1" t="s">
        <v>609</v>
      </c>
      <c r="J1229">
        <f>cocina[[#This Row],[Precio Unitario]]*cocina[[#This Row],[Cantidad Ordenada]]-cocina[[#This Row],[Costo Unitario]]*cocina[[#This Row],[Cantidad Ordenada]]</f>
        <v>24</v>
      </c>
      <c r="K1229">
        <f>cocina[[#This Row],[Precio Unitario]]*cocina[[#This Row],[Cantidad Ordenada]]</f>
        <v>57</v>
      </c>
      <c r="L1229" s="5">
        <f>(SUMIF(A:A,cocina[[#This Row],[Número de Orden]],J:J))/SUMIF(A:A,cocina[[#This Row],[Número de Orden]],K:K)</f>
        <v>0.40807174887892378</v>
      </c>
      <c r="M1229" s="1">
        <f>cocina[[#This Row],[Ganancia bruta]]-cocina[[#This Row],[Ganancia neta]]</f>
        <v>33</v>
      </c>
    </row>
    <row r="1230" spans="1:13" x14ac:dyDescent="0.25">
      <c r="A1230">
        <v>496</v>
      </c>
      <c r="B1230">
        <v>1</v>
      </c>
      <c r="C1230" s="1" t="s">
        <v>126</v>
      </c>
      <c r="D1230" s="1" t="s">
        <v>614</v>
      </c>
      <c r="E1230">
        <v>19</v>
      </c>
      <c r="F1230">
        <v>31</v>
      </c>
      <c r="G1230">
        <v>1</v>
      </c>
      <c r="H1230">
        <v>41</v>
      </c>
      <c r="I1230" s="1" t="s">
        <v>609</v>
      </c>
      <c r="J1230">
        <f>cocina[[#This Row],[Precio Unitario]]*cocina[[#This Row],[Cantidad Ordenada]]-cocina[[#This Row],[Costo Unitario]]*cocina[[#This Row],[Cantidad Ordenada]]</f>
        <v>12</v>
      </c>
      <c r="K1230">
        <f>cocina[[#This Row],[Precio Unitario]]*cocina[[#This Row],[Cantidad Ordenada]]</f>
        <v>31</v>
      </c>
      <c r="L1230" s="5">
        <f>(SUMIF(A:A,cocina[[#This Row],[Número de Orden]],J:J))/SUMIF(A:A,cocina[[#This Row],[Número de Orden]],K:K)</f>
        <v>0.40807174887892378</v>
      </c>
      <c r="M1230" s="1">
        <f>cocina[[#This Row],[Ganancia bruta]]-cocina[[#This Row],[Ganancia neta]]</f>
        <v>19</v>
      </c>
    </row>
    <row r="1231" spans="1:13" x14ac:dyDescent="0.25">
      <c r="A1231">
        <v>497</v>
      </c>
      <c r="B1231">
        <v>13</v>
      </c>
      <c r="C1231" s="1" t="s">
        <v>78</v>
      </c>
      <c r="D1231" s="1" t="s">
        <v>613</v>
      </c>
      <c r="E1231">
        <v>18</v>
      </c>
      <c r="F1231">
        <v>30</v>
      </c>
      <c r="G1231">
        <v>1</v>
      </c>
      <c r="H1231">
        <v>6</v>
      </c>
      <c r="I1231" s="1" t="s">
        <v>609</v>
      </c>
      <c r="J1231">
        <f>cocina[[#This Row],[Precio Unitario]]*cocina[[#This Row],[Cantidad Ordenada]]-cocina[[#This Row],[Costo Unitario]]*cocina[[#This Row],[Cantidad Ordenada]]</f>
        <v>12</v>
      </c>
      <c r="K1231">
        <f>cocina[[#This Row],[Precio Unitario]]*cocina[[#This Row],[Cantidad Ordenada]]</f>
        <v>30</v>
      </c>
      <c r="L1231" s="5">
        <f>(SUMIF(A:A,cocina[[#This Row],[Número de Orden]],J:J))/SUMIF(A:A,cocina[[#This Row],[Número de Orden]],K:K)</f>
        <v>0.38</v>
      </c>
      <c r="M1231" s="1">
        <f>cocina[[#This Row],[Ganancia bruta]]-cocina[[#This Row],[Ganancia neta]]</f>
        <v>18</v>
      </c>
    </row>
    <row r="1232" spans="1:13" x14ac:dyDescent="0.25">
      <c r="A1232">
        <v>497</v>
      </c>
      <c r="B1232">
        <v>13</v>
      </c>
      <c r="C1232" s="1" t="s">
        <v>58</v>
      </c>
      <c r="D1232" s="1" t="s">
        <v>616</v>
      </c>
      <c r="E1232">
        <v>25</v>
      </c>
      <c r="F1232">
        <v>40</v>
      </c>
      <c r="G1232">
        <v>3</v>
      </c>
      <c r="H1232">
        <v>32</v>
      </c>
      <c r="I1232" s="1" t="s">
        <v>609</v>
      </c>
      <c r="J1232">
        <f>cocina[[#This Row],[Precio Unitario]]*cocina[[#This Row],[Cantidad Ordenada]]-cocina[[#This Row],[Costo Unitario]]*cocina[[#This Row],[Cantidad Ordenada]]</f>
        <v>45</v>
      </c>
      <c r="K1232">
        <f>cocina[[#This Row],[Precio Unitario]]*cocina[[#This Row],[Cantidad Ordenada]]</f>
        <v>120</v>
      </c>
      <c r="L1232" s="5">
        <f>(SUMIF(A:A,cocina[[#This Row],[Número de Orden]],J:J))/SUMIF(A:A,cocina[[#This Row],[Número de Orden]],K:K)</f>
        <v>0.38</v>
      </c>
      <c r="M1232" s="1">
        <f>cocina[[#This Row],[Ganancia bruta]]-cocina[[#This Row],[Ganancia neta]]</f>
        <v>75</v>
      </c>
    </row>
    <row r="1233" spans="1:13" x14ac:dyDescent="0.25">
      <c r="A1233">
        <v>498</v>
      </c>
      <c r="B1233">
        <v>20</v>
      </c>
      <c r="C1233" s="1" t="s">
        <v>122</v>
      </c>
      <c r="D1233" s="1" t="s">
        <v>621</v>
      </c>
      <c r="E1233">
        <v>11</v>
      </c>
      <c r="F1233">
        <v>19</v>
      </c>
      <c r="G1233">
        <v>1</v>
      </c>
      <c r="H1233">
        <v>32</v>
      </c>
      <c r="I1233" s="1" t="s">
        <v>608</v>
      </c>
      <c r="J1233">
        <f>cocina[[#This Row],[Precio Unitario]]*cocina[[#This Row],[Cantidad Ordenada]]-cocina[[#This Row],[Costo Unitario]]*cocina[[#This Row],[Cantidad Ordenada]]</f>
        <v>8</v>
      </c>
      <c r="K1233">
        <f>cocina[[#This Row],[Precio Unitario]]*cocina[[#This Row],[Cantidad Ordenada]]</f>
        <v>19</v>
      </c>
      <c r="L1233" s="5">
        <f>(SUMIF(A:A,cocina[[#This Row],[Número de Orden]],J:J))/SUMIF(A:A,cocina[[#This Row],[Número de Orden]],K:K)</f>
        <v>0.42105263157894735</v>
      </c>
      <c r="M1233" s="1">
        <f>cocina[[#This Row],[Ganancia bruta]]-cocina[[#This Row],[Ganancia neta]]</f>
        <v>11</v>
      </c>
    </row>
    <row r="1234" spans="1:13" x14ac:dyDescent="0.25">
      <c r="A1234">
        <v>499</v>
      </c>
      <c r="B1234">
        <v>5</v>
      </c>
      <c r="C1234" s="1" t="s">
        <v>165</v>
      </c>
      <c r="D1234" s="1" t="s">
        <v>630</v>
      </c>
      <c r="E1234">
        <v>15</v>
      </c>
      <c r="F1234">
        <v>26</v>
      </c>
      <c r="G1234">
        <v>3</v>
      </c>
      <c r="H1234">
        <v>52</v>
      </c>
      <c r="I1234" s="1" t="s">
        <v>608</v>
      </c>
      <c r="J1234">
        <f>cocina[[#This Row],[Precio Unitario]]*cocina[[#This Row],[Cantidad Ordenada]]-cocina[[#This Row],[Costo Unitario]]*cocina[[#This Row],[Cantidad Ordenada]]</f>
        <v>33</v>
      </c>
      <c r="K1234">
        <f>cocina[[#This Row],[Precio Unitario]]*cocina[[#This Row],[Cantidad Ordenada]]</f>
        <v>78</v>
      </c>
      <c r="L1234" s="5">
        <f>(SUMIF(A:A,cocina[[#This Row],[Número de Orden]],J:J))/SUMIF(A:A,cocina[[#This Row],[Número de Orden]],K:K)</f>
        <v>0.41139240506329117</v>
      </c>
      <c r="M1234" s="1">
        <f>cocina[[#This Row],[Ganancia bruta]]-cocina[[#This Row],[Ganancia neta]]</f>
        <v>45</v>
      </c>
    </row>
    <row r="1235" spans="1:13" x14ac:dyDescent="0.25">
      <c r="A1235">
        <v>499</v>
      </c>
      <c r="B1235">
        <v>5</v>
      </c>
      <c r="C1235" s="1" t="s">
        <v>78</v>
      </c>
      <c r="D1235" s="1" t="s">
        <v>613</v>
      </c>
      <c r="E1235">
        <v>18</v>
      </c>
      <c r="F1235">
        <v>30</v>
      </c>
      <c r="G1235">
        <v>1</v>
      </c>
      <c r="H1235">
        <v>36</v>
      </c>
      <c r="I1235" s="1" t="s">
        <v>609</v>
      </c>
      <c r="J1235">
        <f>cocina[[#This Row],[Precio Unitario]]*cocina[[#This Row],[Cantidad Ordenada]]-cocina[[#This Row],[Costo Unitario]]*cocina[[#This Row],[Cantidad Ordenada]]</f>
        <v>12</v>
      </c>
      <c r="K1235">
        <f>cocina[[#This Row],[Precio Unitario]]*cocina[[#This Row],[Cantidad Ordenada]]</f>
        <v>30</v>
      </c>
      <c r="L1235" s="5">
        <f>(SUMIF(A:A,cocina[[#This Row],[Número de Orden]],J:J))/SUMIF(A:A,cocina[[#This Row],[Número de Orden]],K:K)</f>
        <v>0.41139240506329117</v>
      </c>
      <c r="M1235" s="1">
        <f>cocina[[#This Row],[Ganancia bruta]]-cocina[[#This Row],[Ganancia neta]]</f>
        <v>18</v>
      </c>
    </row>
    <row r="1236" spans="1:13" x14ac:dyDescent="0.25">
      <c r="A1236">
        <v>499</v>
      </c>
      <c r="B1236">
        <v>5</v>
      </c>
      <c r="C1236" s="1" t="s">
        <v>132</v>
      </c>
      <c r="D1236" s="1" t="s">
        <v>631</v>
      </c>
      <c r="E1236">
        <v>15</v>
      </c>
      <c r="F1236">
        <v>25</v>
      </c>
      <c r="G1236">
        <v>2</v>
      </c>
      <c r="H1236">
        <v>42</v>
      </c>
      <c r="I1236" s="1" t="s">
        <v>609</v>
      </c>
      <c r="J1236">
        <f>cocina[[#This Row],[Precio Unitario]]*cocina[[#This Row],[Cantidad Ordenada]]-cocina[[#This Row],[Costo Unitario]]*cocina[[#This Row],[Cantidad Ordenada]]</f>
        <v>20</v>
      </c>
      <c r="K1236">
        <f>cocina[[#This Row],[Precio Unitario]]*cocina[[#This Row],[Cantidad Ordenada]]</f>
        <v>50</v>
      </c>
      <c r="L1236" s="5">
        <f>(SUMIF(A:A,cocina[[#This Row],[Número de Orden]],J:J))/SUMIF(A:A,cocina[[#This Row],[Número de Orden]],K:K)</f>
        <v>0.41139240506329117</v>
      </c>
      <c r="M1236" s="1">
        <f>cocina[[#This Row],[Ganancia bruta]]-cocina[[#This Row],[Ganancia neta]]</f>
        <v>30</v>
      </c>
    </row>
    <row r="1237" spans="1:13" x14ac:dyDescent="0.25">
      <c r="A1237">
        <v>500</v>
      </c>
      <c r="B1237">
        <v>4</v>
      </c>
      <c r="C1237" s="1" t="s">
        <v>116</v>
      </c>
      <c r="D1237" s="1" t="s">
        <v>615</v>
      </c>
      <c r="E1237">
        <v>16</v>
      </c>
      <c r="F1237">
        <v>27</v>
      </c>
      <c r="G1237">
        <v>1</v>
      </c>
      <c r="H1237">
        <v>22</v>
      </c>
      <c r="I1237" s="1" t="s">
        <v>609</v>
      </c>
      <c r="J1237">
        <f>cocina[[#This Row],[Precio Unitario]]*cocina[[#This Row],[Cantidad Ordenada]]-cocina[[#This Row],[Costo Unitario]]*cocina[[#This Row],[Cantidad Ordenada]]</f>
        <v>11</v>
      </c>
      <c r="K1237">
        <f>cocina[[#This Row],[Precio Unitario]]*cocina[[#This Row],[Cantidad Ordenada]]</f>
        <v>27</v>
      </c>
      <c r="L1237" s="5">
        <f>(SUMIF(A:A,cocina[[#This Row],[Número de Orden]],J:J))/SUMIF(A:A,cocina[[#This Row],[Número de Orden]],K:K)</f>
        <v>0.40860215053763443</v>
      </c>
      <c r="M1237" s="1">
        <f>cocina[[#This Row],[Ganancia bruta]]-cocina[[#This Row],[Ganancia neta]]</f>
        <v>16</v>
      </c>
    </row>
    <row r="1238" spans="1:13" x14ac:dyDescent="0.25">
      <c r="A1238">
        <v>500</v>
      </c>
      <c r="B1238">
        <v>4</v>
      </c>
      <c r="C1238" s="1" t="s">
        <v>213</v>
      </c>
      <c r="D1238" s="1" t="s">
        <v>624</v>
      </c>
      <c r="E1238">
        <v>13</v>
      </c>
      <c r="F1238">
        <v>22</v>
      </c>
      <c r="G1238">
        <v>3</v>
      </c>
      <c r="H1238">
        <v>20</v>
      </c>
      <c r="I1238" s="1" t="s">
        <v>608</v>
      </c>
      <c r="J1238">
        <f>cocina[[#This Row],[Precio Unitario]]*cocina[[#This Row],[Cantidad Ordenada]]-cocina[[#This Row],[Costo Unitario]]*cocina[[#This Row],[Cantidad Ordenada]]</f>
        <v>27</v>
      </c>
      <c r="K1238">
        <f>cocina[[#This Row],[Precio Unitario]]*cocina[[#This Row],[Cantidad Ordenada]]</f>
        <v>66</v>
      </c>
      <c r="L1238" s="5">
        <f>(SUMIF(A:A,cocina[[#This Row],[Número de Orden]],J:J))/SUMIF(A:A,cocina[[#This Row],[Número de Orden]],K:K)</f>
        <v>0.40860215053763443</v>
      </c>
      <c r="M1238" s="1">
        <f>cocina[[#This Row],[Ganancia bruta]]-cocina[[#This Row],[Ganancia neta]]</f>
        <v>39</v>
      </c>
    </row>
    <row r="1239" spans="1:13" x14ac:dyDescent="0.25">
      <c r="A1239">
        <v>501</v>
      </c>
      <c r="B1239">
        <v>7</v>
      </c>
      <c r="C1239" s="1" t="s">
        <v>58</v>
      </c>
      <c r="D1239" s="1" t="s">
        <v>616</v>
      </c>
      <c r="E1239">
        <v>25</v>
      </c>
      <c r="F1239">
        <v>40</v>
      </c>
      <c r="G1239">
        <v>1</v>
      </c>
      <c r="H1239">
        <v>18</v>
      </c>
      <c r="I1239" s="1" t="s">
        <v>609</v>
      </c>
      <c r="J1239">
        <f>cocina[[#This Row],[Precio Unitario]]*cocina[[#This Row],[Cantidad Ordenada]]-cocina[[#This Row],[Costo Unitario]]*cocina[[#This Row],[Cantidad Ordenada]]</f>
        <v>15</v>
      </c>
      <c r="K1239">
        <f>cocina[[#This Row],[Precio Unitario]]*cocina[[#This Row],[Cantidad Ordenada]]</f>
        <v>40</v>
      </c>
      <c r="L1239" s="5">
        <f>(SUMIF(A:A,cocina[[#This Row],[Número de Orden]],J:J))/SUMIF(A:A,cocina[[#This Row],[Número de Orden]],K:K)</f>
        <v>0.39855072463768115</v>
      </c>
      <c r="M1239" s="1">
        <f>cocina[[#This Row],[Ganancia bruta]]-cocina[[#This Row],[Ganancia neta]]</f>
        <v>25</v>
      </c>
    </row>
    <row r="1240" spans="1:13" x14ac:dyDescent="0.25">
      <c r="A1240">
        <v>501</v>
      </c>
      <c r="B1240">
        <v>7</v>
      </c>
      <c r="C1240" s="1" t="s">
        <v>80</v>
      </c>
      <c r="D1240" s="1" t="s">
        <v>628</v>
      </c>
      <c r="E1240">
        <v>13</v>
      </c>
      <c r="F1240">
        <v>21</v>
      </c>
      <c r="G1240">
        <v>2</v>
      </c>
      <c r="H1240">
        <v>15</v>
      </c>
      <c r="I1240" s="1" t="s">
        <v>609</v>
      </c>
      <c r="J1240">
        <f>cocina[[#This Row],[Precio Unitario]]*cocina[[#This Row],[Cantidad Ordenada]]-cocina[[#This Row],[Costo Unitario]]*cocina[[#This Row],[Cantidad Ordenada]]</f>
        <v>16</v>
      </c>
      <c r="K1240">
        <f>cocina[[#This Row],[Precio Unitario]]*cocina[[#This Row],[Cantidad Ordenada]]</f>
        <v>42</v>
      </c>
      <c r="L1240" s="5">
        <f>(SUMIF(A:A,cocina[[#This Row],[Número de Orden]],J:J))/SUMIF(A:A,cocina[[#This Row],[Número de Orden]],K:K)</f>
        <v>0.39855072463768115</v>
      </c>
      <c r="M1240" s="1">
        <f>cocina[[#This Row],[Ganancia bruta]]-cocina[[#This Row],[Ganancia neta]]</f>
        <v>26</v>
      </c>
    </row>
    <row r="1241" spans="1:13" x14ac:dyDescent="0.25">
      <c r="A1241">
        <v>501</v>
      </c>
      <c r="B1241">
        <v>7</v>
      </c>
      <c r="C1241" s="1" t="s">
        <v>52</v>
      </c>
      <c r="D1241" s="1" t="s">
        <v>620</v>
      </c>
      <c r="E1241">
        <v>16</v>
      </c>
      <c r="F1241">
        <v>28</v>
      </c>
      <c r="G1241">
        <v>2</v>
      </c>
      <c r="H1241">
        <v>6</v>
      </c>
      <c r="I1241" s="1" t="s">
        <v>608</v>
      </c>
      <c r="J1241">
        <f>cocina[[#This Row],[Precio Unitario]]*cocina[[#This Row],[Cantidad Ordenada]]-cocina[[#This Row],[Costo Unitario]]*cocina[[#This Row],[Cantidad Ordenada]]</f>
        <v>24</v>
      </c>
      <c r="K1241">
        <f>cocina[[#This Row],[Precio Unitario]]*cocina[[#This Row],[Cantidad Ordenada]]</f>
        <v>56</v>
      </c>
      <c r="L1241" s="5">
        <f>(SUMIF(A:A,cocina[[#This Row],[Número de Orden]],J:J))/SUMIF(A:A,cocina[[#This Row],[Número de Orden]],K:K)</f>
        <v>0.39855072463768115</v>
      </c>
      <c r="M1241" s="1">
        <f>cocina[[#This Row],[Ganancia bruta]]-cocina[[#This Row],[Ganancia neta]]</f>
        <v>32</v>
      </c>
    </row>
    <row r="1242" spans="1:13" x14ac:dyDescent="0.25">
      <c r="A1242">
        <v>502</v>
      </c>
      <c r="B1242">
        <v>5</v>
      </c>
      <c r="C1242" s="1" t="s">
        <v>213</v>
      </c>
      <c r="D1242" s="1" t="s">
        <v>624</v>
      </c>
      <c r="E1242">
        <v>13</v>
      </c>
      <c r="F1242">
        <v>22</v>
      </c>
      <c r="G1242">
        <v>1</v>
      </c>
      <c r="H1242">
        <v>33</v>
      </c>
      <c r="I1242" s="1" t="s">
        <v>608</v>
      </c>
      <c r="J1242">
        <f>cocina[[#This Row],[Precio Unitario]]*cocina[[#This Row],[Cantidad Ordenada]]-cocina[[#This Row],[Costo Unitario]]*cocina[[#This Row],[Cantidad Ordenada]]</f>
        <v>9</v>
      </c>
      <c r="K1242">
        <f>cocina[[#This Row],[Precio Unitario]]*cocina[[#This Row],[Cantidad Ordenada]]</f>
        <v>22</v>
      </c>
      <c r="L1242" s="5">
        <f>(SUMIF(A:A,cocina[[#This Row],[Número de Orden]],J:J))/SUMIF(A:A,cocina[[#This Row],[Número de Orden]],K:K)</f>
        <v>0.40287769784172661</v>
      </c>
      <c r="M1242" s="1">
        <f>cocina[[#This Row],[Ganancia bruta]]-cocina[[#This Row],[Ganancia neta]]</f>
        <v>13</v>
      </c>
    </row>
    <row r="1243" spans="1:13" x14ac:dyDescent="0.25">
      <c r="A1243">
        <v>502</v>
      </c>
      <c r="B1243">
        <v>5</v>
      </c>
      <c r="C1243" s="1" t="s">
        <v>89</v>
      </c>
      <c r="D1243" s="1" t="s">
        <v>629</v>
      </c>
      <c r="E1243">
        <v>10</v>
      </c>
      <c r="F1243">
        <v>18</v>
      </c>
      <c r="G1243">
        <v>1</v>
      </c>
      <c r="H1243">
        <v>5</v>
      </c>
      <c r="I1243" s="1" t="s">
        <v>608</v>
      </c>
      <c r="J1243">
        <f>cocina[[#This Row],[Precio Unitario]]*cocina[[#This Row],[Cantidad Ordenada]]-cocina[[#This Row],[Costo Unitario]]*cocina[[#This Row],[Cantidad Ordenada]]</f>
        <v>8</v>
      </c>
      <c r="K1243">
        <f>cocina[[#This Row],[Precio Unitario]]*cocina[[#This Row],[Cantidad Ordenada]]</f>
        <v>18</v>
      </c>
      <c r="L1243" s="5">
        <f>(SUMIF(A:A,cocina[[#This Row],[Número de Orden]],J:J))/SUMIF(A:A,cocina[[#This Row],[Número de Orden]],K:K)</f>
        <v>0.40287769784172661</v>
      </c>
      <c r="M1243" s="1">
        <f>cocina[[#This Row],[Ganancia bruta]]-cocina[[#This Row],[Ganancia neta]]</f>
        <v>10</v>
      </c>
    </row>
    <row r="1244" spans="1:13" x14ac:dyDescent="0.25">
      <c r="A1244">
        <v>502</v>
      </c>
      <c r="B1244">
        <v>5</v>
      </c>
      <c r="C1244" s="1" t="s">
        <v>271</v>
      </c>
      <c r="D1244" s="1" t="s">
        <v>619</v>
      </c>
      <c r="E1244">
        <v>20</v>
      </c>
      <c r="F1244">
        <v>33</v>
      </c>
      <c r="G1244">
        <v>3</v>
      </c>
      <c r="H1244">
        <v>35</v>
      </c>
      <c r="I1244" s="1" t="s">
        <v>609</v>
      </c>
      <c r="J1244">
        <f>cocina[[#This Row],[Precio Unitario]]*cocina[[#This Row],[Cantidad Ordenada]]-cocina[[#This Row],[Costo Unitario]]*cocina[[#This Row],[Cantidad Ordenada]]</f>
        <v>39</v>
      </c>
      <c r="K1244">
        <f>cocina[[#This Row],[Precio Unitario]]*cocina[[#This Row],[Cantidad Ordenada]]</f>
        <v>99</v>
      </c>
      <c r="L1244" s="5">
        <f>(SUMIF(A:A,cocina[[#This Row],[Número de Orden]],J:J))/SUMIF(A:A,cocina[[#This Row],[Número de Orden]],K:K)</f>
        <v>0.40287769784172661</v>
      </c>
      <c r="M1244" s="1">
        <f>cocina[[#This Row],[Ganancia bruta]]-cocina[[#This Row],[Ganancia neta]]</f>
        <v>60</v>
      </c>
    </row>
    <row r="1245" spans="1:13" x14ac:dyDescent="0.25">
      <c r="A1245">
        <v>503</v>
      </c>
      <c r="B1245">
        <v>3</v>
      </c>
      <c r="C1245" s="1" t="s">
        <v>58</v>
      </c>
      <c r="D1245" s="1" t="s">
        <v>616</v>
      </c>
      <c r="E1245">
        <v>25</v>
      </c>
      <c r="F1245">
        <v>40</v>
      </c>
      <c r="G1245">
        <v>2</v>
      </c>
      <c r="H1245">
        <v>52</v>
      </c>
      <c r="I1245" s="1" t="s">
        <v>608</v>
      </c>
      <c r="J1245">
        <f>cocina[[#This Row],[Precio Unitario]]*cocina[[#This Row],[Cantidad Ordenada]]-cocina[[#This Row],[Costo Unitario]]*cocina[[#This Row],[Cantidad Ordenada]]</f>
        <v>30</v>
      </c>
      <c r="K1245">
        <f>cocina[[#This Row],[Precio Unitario]]*cocina[[#This Row],[Cantidad Ordenada]]</f>
        <v>80</v>
      </c>
      <c r="L1245" s="5">
        <f>(SUMIF(A:A,cocina[[#This Row],[Número de Orden]],J:J))/SUMIF(A:A,cocina[[#This Row],[Número de Orden]],K:K)</f>
        <v>0.39416058394160586</v>
      </c>
      <c r="M1245" s="1">
        <f>cocina[[#This Row],[Ganancia bruta]]-cocina[[#This Row],[Ganancia neta]]</f>
        <v>50</v>
      </c>
    </row>
    <row r="1246" spans="1:13" x14ac:dyDescent="0.25">
      <c r="A1246">
        <v>503</v>
      </c>
      <c r="B1246">
        <v>3</v>
      </c>
      <c r="C1246" s="1" t="s">
        <v>122</v>
      </c>
      <c r="D1246" s="1" t="s">
        <v>621</v>
      </c>
      <c r="E1246">
        <v>11</v>
      </c>
      <c r="F1246">
        <v>19</v>
      </c>
      <c r="G1246">
        <v>3</v>
      </c>
      <c r="H1246">
        <v>33</v>
      </c>
      <c r="I1246" s="1" t="s">
        <v>609</v>
      </c>
      <c r="J1246">
        <f>cocina[[#This Row],[Precio Unitario]]*cocina[[#This Row],[Cantidad Ordenada]]-cocina[[#This Row],[Costo Unitario]]*cocina[[#This Row],[Cantidad Ordenada]]</f>
        <v>24</v>
      </c>
      <c r="K1246">
        <f>cocina[[#This Row],[Precio Unitario]]*cocina[[#This Row],[Cantidad Ordenada]]</f>
        <v>57</v>
      </c>
      <c r="L1246" s="5">
        <f>(SUMIF(A:A,cocina[[#This Row],[Número de Orden]],J:J))/SUMIF(A:A,cocina[[#This Row],[Número de Orden]],K:K)</f>
        <v>0.39416058394160586</v>
      </c>
      <c r="M1246" s="1">
        <f>cocina[[#This Row],[Ganancia bruta]]-cocina[[#This Row],[Ganancia neta]]</f>
        <v>33</v>
      </c>
    </row>
    <row r="1247" spans="1:13" x14ac:dyDescent="0.25">
      <c r="A1247">
        <v>504</v>
      </c>
      <c r="B1247">
        <v>2</v>
      </c>
      <c r="C1247" s="1" t="s">
        <v>116</v>
      </c>
      <c r="D1247" s="1" t="s">
        <v>615</v>
      </c>
      <c r="E1247">
        <v>16</v>
      </c>
      <c r="F1247">
        <v>27</v>
      </c>
      <c r="G1247">
        <v>2</v>
      </c>
      <c r="H1247">
        <v>19</v>
      </c>
      <c r="I1247" s="1" t="s">
        <v>608</v>
      </c>
      <c r="J1247">
        <f>cocina[[#This Row],[Precio Unitario]]*cocina[[#This Row],[Cantidad Ordenada]]-cocina[[#This Row],[Costo Unitario]]*cocina[[#This Row],[Cantidad Ordenada]]</f>
        <v>22</v>
      </c>
      <c r="K1247">
        <f>cocina[[#This Row],[Precio Unitario]]*cocina[[#This Row],[Cantidad Ordenada]]</f>
        <v>54</v>
      </c>
      <c r="L1247" s="5">
        <f>(SUMIF(A:A,cocina[[#This Row],[Número de Orden]],J:J))/SUMIF(A:A,cocina[[#This Row],[Número de Orden]],K:K)</f>
        <v>0.40740740740740738</v>
      </c>
      <c r="M1247" s="1">
        <f>cocina[[#This Row],[Ganancia bruta]]-cocina[[#This Row],[Ganancia neta]]</f>
        <v>32</v>
      </c>
    </row>
    <row r="1248" spans="1:13" x14ac:dyDescent="0.25">
      <c r="A1248">
        <v>505</v>
      </c>
      <c r="B1248">
        <v>5</v>
      </c>
      <c r="C1248" s="1" t="s">
        <v>58</v>
      </c>
      <c r="D1248" s="1" t="s">
        <v>616</v>
      </c>
      <c r="E1248">
        <v>25</v>
      </c>
      <c r="F1248">
        <v>40</v>
      </c>
      <c r="G1248">
        <v>2</v>
      </c>
      <c r="H1248">
        <v>56</v>
      </c>
      <c r="I1248" s="1" t="s">
        <v>608</v>
      </c>
      <c r="J1248">
        <f>cocina[[#This Row],[Precio Unitario]]*cocina[[#This Row],[Cantidad Ordenada]]-cocina[[#This Row],[Costo Unitario]]*cocina[[#This Row],[Cantidad Ordenada]]</f>
        <v>30</v>
      </c>
      <c r="K1248">
        <f>cocina[[#This Row],[Precio Unitario]]*cocina[[#This Row],[Cantidad Ordenada]]</f>
        <v>80</v>
      </c>
      <c r="L1248" s="5">
        <f>(SUMIF(A:A,cocina[[#This Row],[Número de Orden]],J:J))/SUMIF(A:A,cocina[[#This Row],[Número de Orden]],K:K)</f>
        <v>0.38709677419354838</v>
      </c>
      <c r="M1248" s="1">
        <f>cocina[[#This Row],[Ganancia bruta]]-cocina[[#This Row],[Ganancia neta]]</f>
        <v>50</v>
      </c>
    </row>
    <row r="1249" spans="1:13" x14ac:dyDescent="0.25">
      <c r="A1249">
        <v>505</v>
      </c>
      <c r="B1249">
        <v>5</v>
      </c>
      <c r="C1249" s="1" t="s">
        <v>132</v>
      </c>
      <c r="D1249" s="1" t="s">
        <v>631</v>
      </c>
      <c r="E1249">
        <v>15</v>
      </c>
      <c r="F1249">
        <v>25</v>
      </c>
      <c r="G1249">
        <v>3</v>
      </c>
      <c r="H1249">
        <v>59</v>
      </c>
      <c r="I1249" s="1" t="s">
        <v>608</v>
      </c>
      <c r="J1249">
        <f>cocina[[#This Row],[Precio Unitario]]*cocina[[#This Row],[Cantidad Ordenada]]-cocina[[#This Row],[Costo Unitario]]*cocina[[#This Row],[Cantidad Ordenada]]</f>
        <v>30</v>
      </c>
      <c r="K1249">
        <f>cocina[[#This Row],[Precio Unitario]]*cocina[[#This Row],[Cantidad Ordenada]]</f>
        <v>75</v>
      </c>
      <c r="L1249" s="5">
        <f>(SUMIF(A:A,cocina[[#This Row],[Número de Orden]],J:J))/SUMIF(A:A,cocina[[#This Row],[Número de Orden]],K:K)</f>
        <v>0.38709677419354838</v>
      </c>
      <c r="M1249" s="1">
        <f>cocina[[#This Row],[Ganancia bruta]]-cocina[[#This Row],[Ganancia neta]]</f>
        <v>45</v>
      </c>
    </row>
    <row r="1250" spans="1:13" x14ac:dyDescent="0.25">
      <c r="A1250">
        <v>506</v>
      </c>
      <c r="B1250">
        <v>18</v>
      </c>
      <c r="C1250" s="1" t="s">
        <v>36</v>
      </c>
      <c r="D1250" s="1" t="s">
        <v>622</v>
      </c>
      <c r="E1250">
        <v>21</v>
      </c>
      <c r="F1250">
        <v>35</v>
      </c>
      <c r="G1250">
        <v>2</v>
      </c>
      <c r="H1250">
        <v>5</v>
      </c>
      <c r="I1250" s="1" t="s">
        <v>609</v>
      </c>
      <c r="J1250">
        <f>cocina[[#This Row],[Precio Unitario]]*cocina[[#This Row],[Cantidad Ordenada]]-cocina[[#This Row],[Costo Unitario]]*cocina[[#This Row],[Cantidad Ordenada]]</f>
        <v>28</v>
      </c>
      <c r="K1250">
        <f>cocina[[#This Row],[Precio Unitario]]*cocina[[#This Row],[Cantidad Ordenada]]</f>
        <v>70</v>
      </c>
      <c r="L1250" s="5">
        <f>(SUMIF(A:A,cocina[[#This Row],[Número de Orden]],J:J))/SUMIF(A:A,cocina[[#This Row],[Número de Orden]],K:K)</f>
        <v>0.4</v>
      </c>
      <c r="M1250" s="1">
        <f>cocina[[#This Row],[Ganancia bruta]]-cocina[[#This Row],[Ganancia neta]]</f>
        <v>42</v>
      </c>
    </row>
    <row r="1251" spans="1:13" x14ac:dyDescent="0.25">
      <c r="A1251">
        <v>507</v>
      </c>
      <c r="B1251">
        <v>18</v>
      </c>
      <c r="C1251" s="1" t="s">
        <v>65</v>
      </c>
      <c r="D1251" s="1" t="s">
        <v>625</v>
      </c>
      <c r="E1251">
        <v>20</v>
      </c>
      <c r="F1251">
        <v>34</v>
      </c>
      <c r="G1251">
        <v>3</v>
      </c>
      <c r="H1251">
        <v>53</v>
      </c>
      <c r="I1251" s="1" t="s">
        <v>608</v>
      </c>
      <c r="J1251">
        <f>cocina[[#This Row],[Precio Unitario]]*cocina[[#This Row],[Cantidad Ordenada]]-cocina[[#This Row],[Costo Unitario]]*cocina[[#This Row],[Cantidad Ordenada]]</f>
        <v>42</v>
      </c>
      <c r="K1251">
        <f>cocina[[#This Row],[Precio Unitario]]*cocina[[#This Row],[Cantidad Ordenada]]</f>
        <v>102</v>
      </c>
      <c r="L1251" s="5">
        <f>(SUMIF(A:A,cocina[[#This Row],[Número de Orden]],J:J))/SUMIF(A:A,cocina[[#This Row],[Número de Orden]],K:K)</f>
        <v>0.4</v>
      </c>
      <c r="M1251" s="1">
        <f>cocina[[#This Row],[Ganancia bruta]]-cocina[[#This Row],[Ganancia neta]]</f>
        <v>60</v>
      </c>
    </row>
    <row r="1252" spans="1:13" x14ac:dyDescent="0.25">
      <c r="A1252">
        <v>507</v>
      </c>
      <c r="B1252">
        <v>18</v>
      </c>
      <c r="C1252" s="1" t="s">
        <v>83</v>
      </c>
      <c r="D1252" s="1" t="s">
        <v>617</v>
      </c>
      <c r="E1252">
        <v>22</v>
      </c>
      <c r="F1252">
        <v>36</v>
      </c>
      <c r="G1252">
        <v>3</v>
      </c>
      <c r="H1252">
        <v>16</v>
      </c>
      <c r="I1252" s="1" t="s">
        <v>609</v>
      </c>
      <c r="J1252">
        <f>cocina[[#This Row],[Precio Unitario]]*cocina[[#This Row],[Cantidad Ordenada]]-cocina[[#This Row],[Costo Unitario]]*cocina[[#This Row],[Cantidad Ordenada]]</f>
        <v>42</v>
      </c>
      <c r="K1252">
        <f>cocina[[#This Row],[Precio Unitario]]*cocina[[#This Row],[Cantidad Ordenada]]</f>
        <v>108</v>
      </c>
      <c r="L1252" s="5">
        <f>(SUMIF(A:A,cocina[[#This Row],[Número de Orden]],J:J))/SUMIF(A:A,cocina[[#This Row],[Número de Orden]],K:K)</f>
        <v>0.4</v>
      </c>
      <c r="M1252" s="1">
        <f>cocina[[#This Row],[Ganancia bruta]]-cocina[[#This Row],[Ganancia neta]]</f>
        <v>66</v>
      </c>
    </row>
    <row r="1253" spans="1:13" x14ac:dyDescent="0.25">
      <c r="A1253">
        <v>508</v>
      </c>
      <c r="B1253">
        <v>6</v>
      </c>
      <c r="C1253" s="1" t="s">
        <v>257</v>
      </c>
      <c r="D1253" s="1" t="s">
        <v>623</v>
      </c>
      <c r="E1253">
        <v>19</v>
      </c>
      <c r="F1253">
        <v>32</v>
      </c>
      <c r="G1253">
        <v>1</v>
      </c>
      <c r="H1253">
        <v>34</v>
      </c>
      <c r="I1253" s="1" t="s">
        <v>609</v>
      </c>
      <c r="J1253">
        <f>cocina[[#This Row],[Precio Unitario]]*cocina[[#This Row],[Cantidad Ordenada]]-cocina[[#This Row],[Costo Unitario]]*cocina[[#This Row],[Cantidad Ordenada]]</f>
        <v>13</v>
      </c>
      <c r="K1253">
        <f>cocina[[#This Row],[Precio Unitario]]*cocina[[#This Row],[Cantidad Ordenada]]</f>
        <v>32</v>
      </c>
      <c r="L1253" s="5">
        <f>(SUMIF(A:A,cocina[[#This Row],[Número de Orden]],J:J))/SUMIF(A:A,cocina[[#This Row],[Número de Orden]],K:K)</f>
        <v>0.40625</v>
      </c>
      <c r="M1253" s="1">
        <f>cocina[[#This Row],[Ganancia bruta]]-cocina[[#This Row],[Ganancia neta]]</f>
        <v>19</v>
      </c>
    </row>
    <row r="1254" spans="1:13" x14ac:dyDescent="0.25">
      <c r="A1254">
        <v>509</v>
      </c>
      <c r="B1254">
        <v>5</v>
      </c>
      <c r="C1254" s="1" t="s">
        <v>58</v>
      </c>
      <c r="D1254" s="1" t="s">
        <v>616</v>
      </c>
      <c r="E1254">
        <v>25</v>
      </c>
      <c r="F1254">
        <v>40</v>
      </c>
      <c r="G1254">
        <v>2</v>
      </c>
      <c r="H1254">
        <v>47</v>
      </c>
      <c r="I1254" s="1" t="s">
        <v>608</v>
      </c>
      <c r="J1254">
        <f>cocina[[#This Row],[Precio Unitario]]*cocina[[#This Row],[Cantidad Ordenada]]-cocina[[#This Row],[Costo Unitario]]*cocina[[#This Row],[Cantidad Ordenada]]</f>
        <v>30</v>
      </c>
      <c r="K1254">
        <f>cocina[[#This Row],[Precio Unitario]]*cocina[[#This Row],[Cantidad Ordenada]]</f>
        <v>80</v>
      </c>
      <c r="L1254" s="5">
        <f>(SUMIF(A:A,cocina[[#This Row],[Número de Orden]],J:J))/SUMIF(A:A,cocina[[#This Row],[Número de Orden]],K:K)</f>
        <v>0.375</v>
      </c>
      <c r="M1254" s="1">
        <f>cocina[[#This Row],[Ganancia bruta]]-cocina[[#This Row],[Ganancia neta]]</f>
        <v>50</v>
      </c>
    </row>
    <row r="1255" spans="1:13" x14ac:dyDescent="0.25">
      <c r="A1255">
        <v>510</v>
      </c>
      <c r="B1255">
        <v>6</v>
      </c>
      <c r="C1255" s="1" t="s">
        <v>83</v>
      </c>
      <c r="D1255" s="1" t="s">
        <v>617</v>
      </c>
      <c r="E1255">
        <v>22</v>
      </c>
      <c r="F1255">
        <v>36</v>
      </c>
      <c r="G1255">
        <v>1</v>
      </c>
      <c r="H1255">
        <v>48</v>
      </c>
      <c r="I1255" s="1" t="s">
        <v>608</v>
      </c>
      <c r="J1255">
        <f>cocina[[#This Row],[Precio Unitario]]*cocina[[#This Row],[Cantidad Ordenada]]-cocina[[#This Row],[Costo Unitario]]*cocina[[#This Row],[Cantidad Ordenada]]</f>
        <v>14</v>
      </c>
      <c r="K1255">
        <f>cocina[[#This Row],[Precio Unitario]]*cocina[[#This Row],[Cantidad Ordenada]]</f>
        <v>36</v>
      </c>
      <c r="L1255" s="5">
        <f>(SUMIF(A:A,cocina[[#This Row],[Número de Orden]],J:J))/SUMIF(A:A,cocina[[#This Row],[Número de Orden]],K:K)</f>
        <v>0.3888888888888889</v>
      </c>
      <c r="M1255" s="1">
        <f>cocina[[#This Row],[Ganancia bruta]]-cocina[[#This Row],[Ganancia neta]]</f>
        <v>22</v>
      </c>
    </row>
    <row r="1256" spans="1:13" x14ac:dyDescent="0.25">
      <c r="A1256">
        <v>511</v>
      </c>
      <c r="B1256">
        <v>2</v>
      </c>
      <c r="C1256" s="1" t="s">
        <v>210</v>
      </c>
      <c r="D1256" s="1" t="s">
        <v>627</v>
      </c>
      <c r="E1256">
        <v>14</v>
      </c>
      <c r="F1256">
        <v>23</v>
      </c>
      <c r="G1256">
        <v>3</v>
      </c>
      <c r="H1256">
        <v>14</v>
      </c>
      <c r="I1256" s="1" t="s">
        <v>608</v>
      </c>
      <c r="J1256">
        <f>cocina[[#This Row],[Precio Unitario]]*cocina[[#This Row],[Cantidad Ordenada]]-cocina[[#This Row],[Costo Unitario]]*cocina[[#This Row],[Cantidad Ordenada]]</f>
        <v>27</v>
      </c>
      <c r="K1256">
        <f>cocina[[#This Row],[Precio Unitario]]*cocina[[#This Row],[Cantidad Ordenada]]</f>
        <v>69</v>
      </c>
      <c r="L1256" s="5">
        <f>(SUMIF(A:A,cocina[[#This Row],[Número de Orden]],J:J))/SUMIF(A:A,cocina[[#This Row],[Número de Orden]],K:K)</f>
        <v>0.40145985401459855</v>
      </c>
      <c r="M1256" s="1">
        <f>cocina[[#This Row],[Ganancia bruta]]-cocina[[#This Row],[Ganancia neta]]</f>
        <v>42</v>
      </c>
    </row>
    <row r="1257" spans="1:13" x14ac:dyDescent="0.25">
      <c r="A1257">
        <v>511</v>
      </c>
      <c r="B1257">
        <v>2</v>
      </c>
      <c r="C1257" s="1" t="s">
        <v>65</v>
      </c>
      <c r="D1257" s="1" t="s">
        <v>625</v>
      </c>
      <c r="E1257">
        <v>20</v>
      </c>
      <c r="F1257">
        <v>34</v>
      </c>
      <c r="G1257">
        <v>2</v>
      </c>
      <c r="H1257">
        <v>24</v>
      </c>
      <c r="I1257" s="1" t="s">
        <v>608</v>
      </c>
      <c r="J1257">
        <f>cocina[[#This Row],[Precio Unitario]]*cocina[[#This Row],[Cantidad Ordenada]]-cocina[[#This Row],[Costo Unitario]]*cocina[[#This Row],[Cantidad Ordenada]]</f>
        <v>28</v>
      </c>
      <c r="K1257">
        <f>cocina[[#This Row],[Precio Unitario]]*cocina[[#This Row],[Cantidad Ordenada]]</f>
        <v>68</v>
      </c>
      <c r="L1257" s="5">
        <f>(SUMIF(A:A,cocina[[#This Row],[Número de Orden]],J:J))/SUMIF(A:A,cocina[[#This Row],[Número de Orden]],K:K)</f>
        <v>0.40145985401459855</v>
      </c>
      <c r="M1257" s="1">
        <f>cocina[[#This Row],[Ganancia bruta]]-cocina[[#This Row],[Ganancia neta]]</f>
        <v>40</v>
      </c>
    </row>
    <row r="1258" spans="1:13" x14ac:dyDescent="0.25">
      <c r="A1258">
        <v>512</v>
      </c>
      <c r="B1258">
        <v>2</v>
      </c>
      <c r="C1258" s="1" t="s">
        <v>156</v>
      </c>
      <c r="D1258" s="1" t="s">
        <v>626</v>
      </c>
      <c r="E1258">
        <v>12</v>
      </c>
      <c r="F1258">
        <v>20</v>
      </c>
      <c r="G1258">
        <v>1</v>
      </c>
      <c r="H1258">
        <v>6</v>
      </c>
      <c r="I1258" s="1" t="s">
        <v>609</v>
      </c>
      <c r="J1258">
        <f>cocina[[#This Row],[Precio Unitario]]*cocina[[#This Row],[Cantidad Ordenada]]-cocina[[#This Row],[Costo Unitario]]*cocina[[#This Row],[Cantidad Ordenada]]</f>
        <v>8</v>
      </c>
      <c r="K1258">
        <f>cocina[[#This Row],[Precio Unitario]]*cocina[[#This Row],[Cantidad Ordenada]]</f>
        <v>20</v>
      </c>
      <c r="L1258" s="5">
        <f>(SUMIF(A:A,cocina[[#This Row],[Número de Orden]],J:J))/SUMIF(A:A,cocina[[#This Row],[Número de Orden]],K:K)</f>
        <v>0.390625</v>
      </c>
      <c r="M1258" s="1">
        <f>cocina[[#This Row],[Ganancia bruta]]-cocina[[#This Row],[Ganancia neta]]</f>
        <v>12</v>
      </c>
    </row>
    <row r="1259" spans="1:13" x14ac:dyDescent="0.25">
      <c r="A1259">
        <v>512</v>
      </c>
      <c r="B1259">
        <v>2</v>
      </c>
      <c r="C1259" s="1" t="s">
        <v>83</v>
      </c>
      <c r="D1259" s="1" t="s">
        <v>617</v>
      </c>
      <c r="E1259">
        <v>22</v>
      </c>
      <c r="F1259">
        <v>36</v>
      </c>
      <c r="G1259">
        <v>3</v>
      </c>
      <c r="H1259">
        <v>53</v>
      </c>
      <c r="I1259" s="1" t="s">
        <v>609</v>
      </c>
      <c r="J1259">
        <f>cocina[[#This Row],[Precio Unitario]]*cocina[[#This Row],[Cantidad Ordenada]]-cocina[[#This Row],[Costo Unitario]]*cocina[[#This Row],[Cantidad Ordenada]]</f>
        <v>42</v>
      </c>
      <c r="K1259">
        <f>cocina[[#This Row],[Precio Unitario]]*cocina[[#This Row],[Cantidad Ordenada]]</f>
        <v>108</v>
      </c>
      <c r="L1259" s="5">
        <f>(SUMIF(A:A,cocina[[#This Row],[Número de Orden]],J:J))/SUMIF(A:A,cocina[[#This Row],[Número de Orden]],K:K)</f>
        <v>0.390625</v>
      </c>
      <c r="M1259" s="1">
        <f>cocina[[#This Row],[Ganancia bruta]]-cocina[[#This Row],[Ganancia neta]]</f>
        <v>66</v>
      </c>
    </row>
    <row r="1260" spans="1:13" x14ac:dyDescent="0.25">
      <c r="A1260">
        <v>513</v>
      </c>
      <c r="B1260">
        <v>8</v>
      </c>
      <c r="C1260" s="1" t="s">
        <v>89</v>
      </c>
      <c r="D1260" s="1" t="s">
        <v>629</v>
      </c>
      <c r="E1260">
        <v>10</v>
      </c>
      <c r="F1260">
        <v>18</v>
      </c>
      <c r="G1260">
        <v>3</v>
      </c>
      <c r="H1260">
        <v>56</v>
      </c>
      <c r="I1260" s="1" t="s">
        <v>609</v>
      </c>
      <c r="J1260">
        <f>cocina[[#This Row],[Precio Unitario]]*cocina[[#This Row],[Cantidad Ordenada]]-cocina[[#This Row],[Costo Unitario]]*cocina[[#This Row],[Cantidad Ordenada]]</f>
        <v>24</v>
      </c>
      <c r="K1260">
        <f>cocina[[#This Row],[Precio Unitario]]*cocina[[#This Row],[Cantidad Ordenada]]</f>
        <v>54</v>
      </c>
      <c r="L1260" s="5">
        <f>(SUMIF(A:A,cocina[[#This Row],[Número de Orden]],J:J))/SUMIF(A:A,cocina[[#This Row],[Número de Orden]],K:K)</f>
        <v>0.44444444444444442</v>
      </c>
      <c r="M1260" s="1">
        <f>cocina[[#This Row],[Ganancia bruta]]-cocina[[#This Row],[Ganancia neta]]</f>
        <v>30</v>
      </c>
    </row>
    <row r="1261" spans="1:13" x14ac:dyDescent="0.25">
      <c r="A1261">
        <v>514</v>
      </c>
      <c r="B1261">
        <v>18</v>
      </c>
      <c r="C1261" s="1" t="s">
        <v>165</v>
      </c>
      <c r="D1261" s="1" t="s">
        <v>630</v>
      </c>
      <c r="E1261">
        <v>15</v>
      </c>
      <c r="F1261">
        <v>26</v>
      </c>
      <c r="G1261">
        <v>2</v>
      </c>
      <c r="H1261">
        <v>21</v>
      </c>
      <c r="I1261" s="1" t="s">
        <v>608</v>
      </c>
      <c r="J1261">
        <f>cocina[[#This Row],[Precio Unitario]]*cocina[[#This Row],[Cantidad Ordenada]]-cocina[[#This Row],[Costo Unitario]]*cocina[[#This Row],[Cantidad Ordenada]]</f>
        <v>22</v>
      </c>
      <c r="K1261">
        <f>cocina[[#This Row],[Precio Unitario]]*cocina[[#This Row],[Cantidad Ordenada]]</f>
        <v>52</v>
      </c>
      <c r="L1261" s="5">
        <f>(SUMIF(A:A,cocina[[#This Row],[Número de Orden]],J:J))/SUMIF(A:A,cocina[[#This Row],[Número de Orden]],K:K)</f>
        <v>0.41379310344827586</v>
      </c>
      <c r="M1261" s="1">
        <f>cocina[[#This Row],[Ganancia bruta]]-cocina[[#This Row],[Ganancia neta]]</f>
        <v>30</v>
      </c>
    </row>
    <row r="1262" spans="1:13" x14ac:dyDescent="0.25">
      <c r="A1262">
        <v>514</v>
      </c>
      <c r="B1262">
        <v>18</v>
      </c>
      <c r="C1262" s="1" t="s">
        <v>122</v>
      </c>
      <c r="D1262" s="1" t="s">
        <v>621</v>
      </c>
      <c r="E1262">
        <v>11</v>
      </c>
      <c r="F1262">
        <v>19</v>
      </c>
      <c r="G1262">
        <v>2</v>
      </c>
      <c r="H1262">
        <v>56</v>
      </c>
      <c r="I1262" s="1" t="s">
        <v>609</v>
      </c>
      <c r="J1262">
        <f>cocina[[#This Row],[Precio Unitario]]*cocina[[#This Row],[Cantidad Ordenada]]-cocina[[#This Row],[Costo Unitario]]*cocina[[#This Row],[Cantidad Ordenada]]</f>
        <v>16</v>
      </c>
      <c r="K1262">
        <f>cocina[[#This Row],[Precio Unitario]]*cocina[[#This Row],[Cantidad Ordenada]]</f>
        <v>38</v>
      </c>
      <c r="L1262" s="5">
        <f>(SUMIF(A:A,cocina[[#This Row],[Número de Orden]],J:J))/SUMIF(A:A,cocina[[#This Row],[Número de Orden]],K:K)</f>
        <v>0.41379310344827586</v>
      </c>
      <c r="M1262" s="1">
        <f>cocina[[#This Row],[Ganancia bruta]]-cocina[[#This Row],[Ganancia neta]]</f>
        <v>22</v>
      </c>
    </row>
    <row r="1263" spans="1:13" x14ac:dyDescent="0.25">
      <c r="A1263">
        <v>514</v>
      </c>
      <c r="B1263">
        <v>18</v>
      </c>
      <c r="C1263" s="1" t="s">
        <v>156</v>
      </c>
      <c r="D1263" s="1" t="s">
        <v>626</v>
      </c>
      <c r="E1263">
        <v>12</v>
      </c>
      <c r="F1263">
        <v>20</v>
      </c>
      <c r="G1263">
        <v>1</v>
      </c>
      <c r="H1263">
        <v>25</v>
      </c>
      <c r="I1263" s="1" t="s">
        <v>609</v>
      </c>
      <c r="J1263">
        <f>cocina[[#This Row],[Precio Unitario]]*cocina[[#This Row],[Cantidad Ordenada]]-cocina[[#This Row],[Costo Unitario]]*cocina[[#This Row],[Cantidad Ordenada]]</f>
        <v>8</v>
      </c>
      <c r="K1263">
        <f>cocina[[#This Row],[Precio Unitario]]*cocina[[#This Row],[Cantidad Ordenada]]</f>
        <v>20</v>
      </c>
      <c r="L1263" s="5">
        <f>(SUMIF(A:A,cocina[[#This Row],[Número de Orden]],J:J))/SUMIF(A:A,cocina[[#This Row],[Número de Orden]],K:K)</f>
        <v>0.41379310344827586</v>
      </c>
      <c r="M1263" s="1">
        <f>cocina[[#This Row],[Ganancia bruta]]-cocina[[#This Row],[Ganancia neta]]</f>
        <v>12</v>
      </c>
    </row>
    <row r="1264" spans="1:13" x14ac:dyDescent="0.25">
      <c r="A1264">
        <v>514</v>
      </c>
      <c r="B1264">
        <v>18</v>
      </c>
      <c r="C1264" s="1" t="s">
        <v>257</v>
      </c>
      <c r="D1264" s="1" t="s">
        <v>623</v>
      </c>
      <c r="E1264">
        <v>19</v>
      </c>
      <c r="F1264">
        <v>32</v>
      </c>
      <c r="G1264">
        <v>2</v>
      </c>
      <c r="H1264">
        <v>10</v>
      </c>
      <c r="I1264" s="1" t="s">
        <v>608</v>
      </c>
      <c r="J1264">
        <f>cocina[[#This Row],[Precio Unitario]]*cocina[[#This Row],[Cantidad Ordenada]]-cocina[[#This Row],[Costo Unitario]]*cocina[[#This Row],[Cantidad Ordenada]]</f>
        <v>26</v>
      </c>
      <c r="K1264">
        <f>cocina[[#This Row],[Precio Unitario]]*cocina[[#This Row],[Cantidad Ordenada]]</f>
        <v>64</v>
      </c>
      <c r="L1264" s="5">
        <f>(SUMIF(A:A,cocina[[#This Row],[Número de Orden]],J:J))/SUMIF(A:A,cocina[[#This Row],[Número de Orden]],K:K)</f>
        <v>0.41379310344827586</v>
      </c>
      <c r="M1264" s="1">
        <f>cocina[[#This Row],[Ganancia bruta]]-cocina[[#This Row],[Ganancia neta]]</f>
        <v>38</v>
      </c>
    </row>
    <row r="1265" spans="1:13" x14ac:dyDescent="0.25">
      <c r="A1265">
        <v>515</v>
      </c>
      <c r="B1265">
        <v>19</v>
      </c>
      <c r="C1265" s="1" t="s">
        <v>89</v>
      </c>
      <c r="D1265" s="1" t="s">
        <v>629</v>
      </c>
      <c r="E1265">
        <v>10</v>
      </c>
      <c r="F1265">
        <v>18</v>
      </c>
      <c r="G1265">
        <v>1</v>
      </c>
      <c r="H1265">
        <v>13</v>
      </c>
      <c r="I1265" s="1" t="s">
        <v>609</v>
      </c>
      <c r="J1265">
        <f>cocina[[#This Row],[Precio Unitario]]*cocina[[#This Row],[Cantidad Ordenada]]-cocina[[#This Row],[Costo Unitario]]*cocina[[#This Row],[Cantidad Ordenada]]</f>
        <v>8</v>
      </c>
      <c r="K1265">
        <f>cocina[[#This Row],[Precio Unitario]]*cocina[[#This Row],[Cantidad Ordenada]]</f>
        <v>18</v>
      </c>
      <c r="L1265" s="5">
        <f>(SUMIF(A:A,cocina[[#This Row],[Número de Orden]],J:J))/SUMIF(A:A,cocina[[#This Row],[Número de Orden]],K:K)</f>
        <v>0.44444444444444442</v>
      </c>
      <c r="M1265" s="1">
        <f>cocina[[#This Row],[Ganancia bruta]]-cocina[[#This Row],[Ganancia neta]]</f>
        <v>10</v>
      </c>
    </row>
    <row r="1266" spans="1:13" x14ac:dyDescent="0.25">
      <c r="A1266">
        <v>516</v>
      </c>
      <c r="B1266">
        <v>7</v>
      </c>
      <c r="C1266" s="1" t="s">
        <v>122</v>
      </c>
      <c r="D1266" s="1" t="s">
        <v>621</v>
      </c>
      <c r="E1266">
        <v>11</v>
      </c>
      <c r="F1266">
        <v>19</v>
      </c>
      <c r="G1266">
        <v>3</v>
      </c>
      <c r="H1266">
        <v>43</v>
      </c>
      <c r="I1266" s="1" t="s">
        <v>608</v>
      </c>
      <c r="J1266">
        <f>cocina[[#This Row],[Precio Unitario]]*cocina[[#This Row],[Cantidad Ordenada]]-cocina[[#This Row],[Costo Unitario]]*cocina[[#This Row],[Cantidad Ordenada]]</f>
        <v>24</v>
      </c>
      <c r="K1266">
        <f>cocina[[#This Row],[Precio Unitario]]*cocina[[#This Row],[Cantidad Ordenada]]</f>
        <v>57</v>
      </c>
      <c r="L1266" s="5">
        <f>(SUMIF(A:A,cocina[[#This Row],[Número de Orden]],J:J))/SUMIF(A:A,cocina[[#This Row],[Número de Orden]],K:K)</f>
        <v>0.4041095890410959</v>
      </c>
      <c r="M1266" s="1">
        <f>cocina[[#This Row],[Ganancia bruta]]-cocina[[#This Row],[Ganancia neta]]</f>
        <v>33</v>
      </c>
    </row>
    <row r="1267" spans="1:13" x14ac:dyDescent="0.25">
      <c r="A1267">
        <v>516</v>
      </c>
      <c r="B1267">
        <v>7</v>
      </c>
      <c r="C1267" s="1" t="s">
        <v>210</v>
      </c>
      <c r="D1267" s="1" t="s">
        <v>627</v>
      </c>
      <c r="E1267">
        <v>14</v>
      </c>
      <c r="F1267">
        <v>23</v>
      </c>
      <c r="G1267">
        <v>3</v>
      </c>
      <c r="H1267">
        <v>40</v>
      </c>
      <c r="I1267" s="1" t="s">
        <v>608</v>
      </c>
      <c r="J1267">
        <f>cocina[[#This Row],[Precio Unitario]]*cocina[[#This Row],[Cantidad Ordenada]]-cocina[[#This Row],[Costo Unitario]]*cocina[[#This Row],[Cantidad Ordenada]]</f>
        <v>27</v>
      </c>
      <c r="K1267">
        <f>cocina[[#This Row],[Precio Unitario]]*cocina[[#This Row],[Cantidad Ordenada]]</f>
        <v>69</v>
      </c>
      <c r="L1267" s="5">
        <f>(SUMIF(A:A,cocina[[#This Row],[Número de Orden]],J:J))/SUMIF(A:A,cocina[[#This Row],[Número de Orden]],K:K)</f>
        <v>0.4041095890410959</v>
      </c>
      <c r="M1267" s="1">
        <f>cocina[[#This Row],[Ganancia bruta]]-cocina[[#This Row],[Ganancia neta]]</f>
        <v>42</v>
      </c>
    </row>
    <row r="1268" spans="1:13" x14ac:dyDescent="0.25">
      <c r="A1268">
        <v>516</v>
      </c>
      <c r="B1268">
        <v>7</v>
      </c>
      <c r="C1268" s="1" t="s">
        <v>156</v>
      </c>
      <c r="D1268" s="1" t="s">
        <v>626</v>
      </c>
      <c r="E1268">
        <v>12</v>
      </c>
      <c r="F1268">
        <v>20</v>
      </c>
      <c r="G1268">
        <v>1</v>
      </c>
      <c r="H1268">
        <v>14</v>
      </c>
      <c r="I1268" s="1" t="s">
        <v>608</v>
      </c>
      <c r="J1268">
        <f>cocina[[#This Row],[Precio Unitario]]*cocina[[#This Row],[Cantidad Ordenada]]-cocina[[#This Row],[Costo Unitario]]*cocina[[#This Row],[Cantidad Ordenada]]</f>
        <v>8</v>
      </c>
      <c r="K1268">
        <f>cocina[[#This Row],[Precio Unitario]]*cocina[[#This Row],[Cantidad Ordenada]]</f>
        <v>20</v>
      </c>
      <c r="L1268" s="5">
        <f>(SUMIF(A:A,cocina[[#This Row],[Número de Orden]],J:J))/SUMIF(A:A,cocina[[#This Row],[Número de Orden]],K:K)</f>
        <v>0.4041095890410959</v>
      </c>
      <c r="M1268" s="1">
        <f>cocina[[#This Row],[Ganancia bruta]]-cocina[[#This Row],[Ganancia neta]]</f>
        <v>12</v>
      </c>
    </row>
    <row r="1269" spans="1:13" x14ac:dyDescent="0.25">
      <c r="A1269">
        <v>517</v>
      </c>
      <c r="B1269">
        <v>4</v>
      </c>
      <c r="C1269" s="1" t="s">
        <v>168</v>
      </c>
      <c r="D1269" s="1" t="s">
        <v>612</v>
      </c>
      <c r="E1269">
        <v>14</v>
      </c>
      <c r="F1269">
        <v>24</v>
      </c>
      <c r="G1269">
        <v>1</v>
      </c>
      <c r="H1269">
        <v>6</v>
      </c>
      <c r="I1269" s="1" t="s">
        <v>608</v>
      </c>
      <c r="J1269">
        <f>cocina[[#This Row],[Precio Unitario]]*cocina[[#This Row],[Cantidad Ordenada]]-cocina[[#This Row],[Costo Unitario]]*cocina[[#This Row],[Cantidad Ordenada]]</f>
        <v>10</v>
      </c>
      <c r="K1269">
        <f>cocina[[#This Row],[Precio Unitario]]*cocina[[#This Row],[Cantidad Ordenada]]</f>
        <v>24</v>
      </c>
      <c r="L1269" s="5">
        <f>(SUMIF(A:A,cocina[[#This Row],[Número de Orden]],J:J))/SUMIF(A:A,cocina[[#This Row],[Número de Orden]],K:K)</f>
        <v>0.41747572815533979</v>
      </c>
      <c r="M1269" s="1">
        <f>cocina[[#This Row],[Ganancia bruta]]-cocina[[#This Row],[Ganancia neta]]</f>
        <v>14</v>
      </c>
    </row>
    <row r="1270" spans="1:13" x14ac:dyDescent="0.25">
      <c r="A1270">
        <v>517</v>
      </c>
      <c r="B1270">
        <v>4</v>
      </c>
      <c r="C1270" s="1" t="s">
        <v>122</v>
      </c>
      <c r="D1270" s="1" t="s">
        <v>621</v>
      </c>
      <c r="E1270">
        <v>11</v>
      </c>
      <c r="F1270">
        <v>19</v>
      </c>
      <c r="G1270">
        <v>3</v>
      </c>
      <c r="H1270">
        <v>44</v>
      </c>
      <c r="I1270" s="1" t="s">
        <v>608</v>
      </c>
      <c r="J1270">
        <f>cocina[[#This Row],[Precio Unitario]]*cocina[[#This Row],[Cantidad Ordenada]]-cocina[[#This Row],[Costo Unitario]]*cocina[[#This Row],[Cantidad Ordenada]]</f>
        <v>24</v>
      </c>
      <c r="K1270">
        <f>cocina[[#This Row],[Precio Unitario]]*cocina[[#This Row],[Cantidad Ordenada]]</f>
        <v>57</v>
      </c>
      <c r="L1270" s="5">
        <f>(SUMIF(A:A,cocina[[#This Row],[Número de Orden]],J:J))/SUMIF(A:A,cocina[[#This Row],[Número de Orden]],K:K)</f>
        <v>0.41747572815533979</v>
      </c>
      <c r="M1270" s="1">
        <f>cocina[[#This Row],[Ganancia bruta]]-cocina[[#This Row],[Ganancia neta]]</f>
        <v>33</v>
      </c>
    </row>
    <row r="1271" spans="1:13" x14ac:dyDescent="0.25">
      <c r="A1271">
        <v>517</v>
      </c>
      <c r="B1271">
        <v>4</v>
      </c>
      <c r="C1271" s="1" t="s">
        <v>213</v>
      </c>
      <c r="D1271" s="1" t="s">
        <v>624</v>
      </c>
      <c r="E1271">
        <v>13</v>
      </c>
      <c r="F1271">
        <v>22</v>
      </c>
      <c r="G1271">
        <v>1</v>
      </c>
      <c r="H1271">
        <v>15</v>
      </c>
      <c r="I1271" s="1" t="s">
        <v>609</v>
      </c>
      <c r="J1271">
        <f>cocina[[#This Row],[Precio Unitario]]*cocina[[#This Row],[Cantidad Ordenada]]-cocina[[#This Row],[Costo Unitario]]*cocina[[#This Row],[Cantidad Ordenada]]</f>
        <v>9</v>
      </c>
      <c r="K1271">
        <f>cocina[[#This Row],[Precio Unitario]]*cocina[[#This Row],[Cantidad Ordenada]]</f>
        <v>22</v>
      </c>
      <c r="L1271" s="5">
        <f>(SUMIF(A:A,cocina[[#This Row],[Número de Orden]],J:J))/SUMIF(A:A,cocina[[#This Row],[Número de Orden]],K:K)</f>
        <v>0.41747572815533979</v>
      </c>
      <c r="M1271" s="1">
        <f>cocina[[#This Row],[Ganancia bruta]]-cocina[[#This Row],[Ganancia neta]]</f>
        <v>13</v>
      </c>
    </row>
    <row r="1272" spans="1:13" x14ac:dyDescent="0.25">
      <c r="A1272">
        <v>518</v>
      </c>
      <c r="B1272">
        <v>5</v>
      </c>
      <c r="C1272" s="1" t="s">
        <v>271</v>
      </c>
      <c r="D1272" s="1" t="s">
        <v>619</v>
      </c>
      <c r="E1272">
        <v>20</v>
      </c>
      <c r="F1272">
        <v>33</v>
      </c>
      <c r="G1272">
        <v>1</v>
      </c>
      <c r="H1272">
        <v>48</v>
      </c>
      <c r="I1272" s="1" t="s">
        <v>608</v>
      </c>
      <c r="J1272">
        <f>cocina[[#This Row],[Precio Unitario]]*cocina[[#This Row],[Cantidad Ordenada]]-cocina[[#This Row],[Costo Unitario]]*cocina[[#This Row],[Cantidad Ordenada]]</f>
        <v>13</v>
      </c>
      <c r="K1272">
        <f>cocina[[#This Row],[Precio Unitario]]*cocina[[#This Row],[Cantidad Ordenada]]</f>
        <v>33</v>
      </c>
      <c r="L1272" s="5">
        <f>(SUMIF(A:A,cocina[[#This Row],[Número de Orden]],J:J))/SUMIF(A:A,cocina[[#This Row],[Número de Orden]],K:K)</f>
        <v>0.40259740259740262</v>
      </c>
      <c r="M1272" s="1">
        <f>cocina[[#This Row],[Ganancia bruta]]-cocina[[#This Row],[Ganancia neta]]</f>
        <v>20</v>
      </c>
    </row>
    <row r="1273" spans="1:13" x14ac:dyDescent="0.25">
      <c r="A1273">
        <v>518</v>
      </c>
      <c r="B1273">
        <v>5</v>
      </c>
      <c r="C1273" s="1" t="s">
        <v>213</v>
      </c>
      <c r="D1273" s="1" t="s">
        <v>624</v>
      </c>
      <c r="E1273">
        <v>13</v>
      </c>
      <c r="F1273">
        <v>22</v>
      </c>
      <c r="G1273">
        <v>2</v>
      </c>
      <c r="H1273">
        <v>5</v>
      </c>
      <c r="I1273" s="1" t="s">
        <v>609</v>
      </c>
      <c r="J1273">
        <f>cocina[[#This Row],[Precio Unitario]]*cocina[[#This Row],[Cantidad Ordenada]]-cocina[[#This Row],[Costo Unitario]]*cocina[[#This Row],[Cantidad Ordenada]]</f>
        <v>18</v>
      </c>
      <c r="K1273">
        <f>cocina[[#This Row],[Precio Unitario]]*cocina[[#This Row],[Cantidad Ordenada]]</f>
        <v>44</v>
      </c>
      <c r="L1273" s="5">
        <f>(SUMIF(A:A,cocina[[#This Row],[Número de Orden]],J:J))/SUMIF(A:A,cocina[[#This Row],[Número de Orden]],K:K)</f>
        <v>0.40259740259740262</v>
      </c>
      <c r="M1273" s="1">
        <f>cocina[[#This Row],[Ganancia bruta]]-cocina[[#This Row],[Ganancia neta]]</f>
        <v>26</v>
      </c>
    </row>
    <row r="1274" spans="1:13" x14ac:dyDescent="0.25">
      <c r="A1274">
        <v>519</v>
      </c>
      <c r="B1274">
        <v>6</v>
      </c>
      <c r="C1274" s="1" t="s">
        <v>116</v>
      </c>
      <c r="D1274" s="1" t="s">
        <v>615</v>
      </c>
      <c r="E1274">
        <v>16</v>
      </c>
      <c r="F1274">
        <v>27</v>
      </c>
      <c r="G1274">
        <v>3</v>
      </c>
      <c r="H1274">
        <v>49</v>
      </c>
      <c r="I1274" s="1" t="s">
        <v>608</v>
      </c>
      <c r="J1274">
        <f>cocina[[#This Row],[Precio Unitario]]*cocina[[#This Row],[Cantidad Ordenada]]-cocina[[#This Row],[Costo Unitario]]*cocina[[#This Row],[Cantidad Ordenada]]</f>
        <v>33</v>
      </c>
      <c r="K1274">
        <f>cocina[[#This Row],[Precio Unitario]]*cocina[[#This Row],[Cantidad Ordenada]]</f>
        <v>81</v>
      </c>
      <c r="L1274" s="5">
        <f>(SUMIF(A:A,cocina[[#This Row],[Número de Orden]],J:J))/SUMIF(A:A,cocina[[#This Row],[Número de Orden]],K:K)</f>
        <v>0.39183673469387753</v>
      </c>
      <c r="M1274" s="1">
        <f>cocina[[#This Row],[Ganancia bruta]]-cocina[[#This Row],[Ganancia neta]]</f>
        <v>48</v>
      </c>
    </row>
    <row r="1275" spans="1:13" x14ac:dyDescent="0.25">
      <c r="A1275">
        <v>519</v>
      </c>
      <c r="B1275">
        <v>6</v>
      </c>
      <c r="C1275" s="1" t="s">
        <v>58</v>
      </c>
      <c r="D1275" s="1" t="s">
        <v>616</v>
      </c>
      <c r="E1275">
        <v>25</v>
      </c>
      <c r="F1275">
        <v>40</v>
      </c>
      <c r="G1275">
        <v>3</v>
      </c>
      <c r="H1275">
        <v>51</v>
      </c>
      <c r="I1275" s="1" t="s">
        <v>609</v>
      </c>
      <c r="J1275">
        <f>cocina[[#This Row],[Precio Unitario]]*cocina[[#This Row],[Cantidad Ordenada]]-cocina[[#This Row],[Costo Unitario]]*cocina[[#This Row],[Cantidad Ordenada]]</f>
        <v>45</v>
      </c>
      <c r="K1275">
        <f>cocina[[#This Row],[Precio Unitario]]*cocina[[#This Row],[Cantidad Ordenada]]</f>
        <v>120</v>
      </c>
      <c r="L1275" s="5">
        <f>(SUMIF(A:A,cocina[[#This Row],[Número de Orden]],J:J))/SUMIF(A:A,cocina[[#This Row],[Número de Orden]],K:K)</f>
        <v>0.39183673469387753</v>
      </c>
      <c r="M1275" s="1">
        <f>cocina[[#This Row],[Ganancia bruta]]-cocina[[#This Row],[Ganancia neta]]</f>
        <v>75</v>
      </c>
    </row>
    <row r="1276" spans="1:13" x14ac:dyDescent="0.25">
      <c r="A1276">
        <v>519</v>
      </c>
      <c r="B1276">
        <v>6</v>
      </c>
      <c r="C1276" s="1" t="s">
        <v>213</v>
      </c>
      <c r="D1276" s="1" t="s">
        <v>624</v>
      </c>
      <c r="E1276">
        <v>13</v>
      </c>
      <c r="F1276">
        <v>22</v>
      </c>
      <c r="G1276">
        <v>2</v>
      </c>
      <c r="H1276">
        <v>56</v>
      </c>
      <c r="I1276" s="1" t="s">
        <v>608</v>
      </c>
      <c r="J1276">
        <f>cocina[[#This Row],[Precio Unitario]]*cocina[[#This Row],[Cantidad Ordenada]]-cocina[[#This Row],[Costo Unitario]]*cocina[[#This Row],[Cantidad Ordenada]]</f>
        <v>18</v>
      </c>
      <c r="K1276">
        <f>cocina[[#This Row],[Precio Unitario]]*cocina[[#This Row],[Cantidad Ordenada]]</f>
        <v>44</v>
      </c>
      <c r="L1276" s="5">
        <f>(SUMIF(A:A,cocina[[#This Row],[Número de Orden]],J:J))/SUMIF(A:A,cocina[[#This Row],[Número de Orden]],K:K)</f>
        <v>0.39183673469387753</v>
      </c>
      <c r="M1276" s="1">
        <f>cocina[[#This Row],[Ganancia bruta]]-cocina[[#This Row],[Ganancia neta]]</f>
        <v>26</v>
      </c>
    </row>
    <row r="1277" spans="1:13" x14ac:dyDescent="0.25">
      <c r="A1277">
        <v>520</v>
      </c>
      <c r="B1277">
        <v>4</v>
      </c>
      <c r="C1277" s="1" t="s">
        <v>48</v>
      </c>
      <c r="D1277" s="1" t="s">
        <v>618</v>
      </c>
      <c r="E1277">
        <v>17</v>
      </c>
      <c r="F1277">
        <v>29</v>
      </c>
      <c r="G1277">
        <v>1</v>
      </c>
      <c r="H1277">
        <v>46</v>
      </c>
      <c r="I1277" s="1" t="s">
        <v>608</v>
      </c>
      <c r="J1277">
        <f>cocina[[#This Row],[Precio Unitario]]*cocina[[#This Row],[Cantidad Ordenada]]-cocina[[#This Row],[Costo Unitario]]*cocina[[#This Row],[Cantidad Ordenada]]</f>
        <v>12</v>
      </c>
      <c r="K1277">
        <f>cocina[[#This Row],[Precio Unitario]]*cocina[[#This Row],[Cantidad Ordenada]]</f>
        <v>29</v>
      </c>
      <c r="L1277" s="5">
        <f>(SUMIF(A:A,cocina[[#This Row],[Número de Orden]],J:J))/SUMIF(A:A,cocina[[#This Row],[Número de Orden]],K:K)</f>
        <v>0.4</v>
      </c>
      <c r="M1277" s="1">
        <f>cocina[[#This Row],[Ganancia bruta]]-cocina[[#This Row],[Ganancia neta]]</f>
        <v>17</v>
      </c>
    </row>
    <row r="1278" spans="1:13" x14ac:dyDescent="0.25">
      <c r="A1278">
        <v>520</v>
      </c>
      <c r="B1278">
        <v>4</v>
      </c>
      <c r="C1278" s="1" t="s">
        <v>65</v>
      </c>
      <c r="D1278" s="1" t="s">
        <v>625</v>
      </c>
      <c r="E1278">
        <v>20</v>
      </c>
      <c r="F1278">
        <v>34</v>
      </c>
      <c r="G1278">
        <v>2</v>
      </c>
      <c r="H1278">
        <v>21</v>
      </c>
      <c r="I1278" s="1" t="s">
        <v>608</v>
      </c>
      <c r="J1278">
        <f>cocina[[#This Row],[Precio Unitario]]*cocina[[#This Row],[Cantidad Ordenada]]-cocina[[#This Row],[Costo Unitario]]*cocina[[#This Row],[Cantidad Ordenada]]</f>
        <v>28</v>
      </c>
      <c r="K1278">
        <f>cocina[[#This Row],[Precio Unitario]]*cocina[[#This Row],[Cantidad Ordenada]]</f>
        <v>68</v>
      </c>
      <c r="L1278" s="5">
        <f>(SUMIF(A:A,cocina[[#This Row],[Número de Orden]],J:J))/SUMIF(A:A,cocina[[#This Row],[Número de Orden]],K:K)</f>
        <v>0.4</v>
      </c>
      <c r="M1278" s="1">
        <f>cocina[[#This Row],[Ganancia bruta]]-cocina[[#This Row],[Ganancia neta]]</f>
        <v>40</v>
      </c>
    </row>
    <row r="1279" spans="1:13" x14ac:dyDescent="0.25">
      <c r="A1279">
        <v>520</v>
      </c>
      <c r="B1279">
        <v>4</v>
      </c>
      <c r="C1279" s="1" t="s">
        <v>126</v>
      </c>
      <c r="D1279" s="1" t="s">
        <v>614</v>
      </c>
      <c r="E1279">
        <v>19</v>
      </c>
      <c r="F1279">
        <v>31</v>
      </c>
      <c r="G1279">
        <v>3</v>
      </c>
      <c r="H1279">
        <v>22</v>
      </c>
      <c r="I1279" s="1" t="s">
        <v>609</v>
      </c>
      <c r="J1279">
        <f>cocina[[#This Row],[Precio Unitario]]*cocina[[#This Row],[Cantidad Ordenada]]-cocina[[#This Row],[Costo Unitario]]*cocina[[#This Row],[Cantidad Ordenada]]</f>
        <v>36</v>
      </c>
      <c r="K1279">
        <f>cocina[[#This Row],[Precio Unitario]]*cocina[[#This Row],[Cantidad Ordenada]]</f>
        <v>93</v>
      </c>
      <c r="L1279" s="5">
        <f>(SUMIF(A:A,cocina[[#This Row],[Número de Orden]],J:J))/SUMIF(A:A,cocina[[#This Row],[Número de Orden]],K:K)</f>
        <v>0.4</v>
      </c>
      <c r="M1279" s="1">
        <f>cocina[[#This Row],[Ganancia bruta]]-cocina[[#This Row],[Ganancia neta]]</f>
        <v>57</v>
      </c>
    </row>
    <row r="1280" spans="1:13" x14ac:dyDescent="0.25">
      <c r="A1280">
        <v>520</v>
      </c>
      <c r="B1280">
        <v>4</v>
      </c>
      <c r="C1280" s="1" t="s">
        <v>78</v>
      </c>
      <c r="D1280" s="1" t="s">
        <v>613</v>
      </c>
      <c r="E1280">
        <v>18</v>
      </c>
      <c r="F1280">
        <v>30</v>
      </c>
      <c r="G1280">
        <v>3</v>
      </c>
      <c r="H1280">
        <v>32</v>
      </c>
      <c r="I1280" s="1" t="s">
        <v>608</v>
      </c>
      <c r="J1280">
        <f>cocina[[#This Row],[Precio Unitario]]*cocina[[#This Row],[Cantidad Ordenada]]-cocina[[#This Row],[Costo Unitario]]*cocina[[#This Row],[Cantidad Ordenada]]</f>
        <v>36</v>
      </c>
      <c r="K1280">
        <f>cocina[[#This Row],[Precio Unitario]]*cocina[[#This Row],[Cantidad Ordenada]]</f>
        <v>90</v>
      </c>
      <c r="L1280" s="5">
        <f>(SUMIF(A:A,cocina[[#This Row],[Número de Orden]],J:J))/SUMIF(A:A,cocina[[#This Row],[Número de Orden]],K:K)</f>
        <v>0.4</v>
      </c>
      <c r="M1280" s="1">
        <f>cocina[[#This Row],[Ganancia bruta]]-cocina[[#This Row],[Ganancia neta]]</f>
        <v>54</v>
      </c>
    </row>
    <row r="1281" spans="1:13" x14ac:dyDescent="0.25">
      <c r="A1281">
        <v>521</v>
      </c>
      <c r="B1281">
        <v>18</v>
      </c>
      <c r="C1281" s="1" t="s">
        <v>132</v>
      </c>
      <c r="D1281" s="1" t="s">
        <v>631</v>
      </c>
      <c r="E1281">
        <v>15</v>
      </c>
      <c r="F1281">
        <v>25</v>
      </c>
      <c r="G1281">
        <v>2</v>
      </c>
      <c r="H1281">
        <v>52</v>
      </c>
      <c r="I1281" s="1" t="s">
        <v>609</v>
      </c>
      <c r="J1281">
        <f>cocina[[#This Row],[Precio Unitario]]*cocina[[#This Row],[Cantidad Ordenada]]-cocina[[#This Row],[Costo Unitario]]*cocina[[#This Row],[Cantidad Ordenada]]</f>
        <v>20</v>
      </c>
      <c r="K1281">
        <f>cocina[[#This Row],[Precio Unitario]]*cocina[[#This Row],[Cantidad Ordenada]]</f>
        <v>50</v>
      </c>
      <c r="L1281" s="5">
        <f>(SUMIF(A:A,cocina[[#This Row],[Número de Orden]],J:J))/SUMIF(A:A,cocina[[#This Row],[Número de Orden]],K:K)</f>
        <v>0.40952380952380951</v>
      </c>
      <c r="M1281" s="1">
        <f>cocina[[#This Row],[Ganancia bruta]]-cocina[[#This Row],[Ganancia neta]]</f>
        <v>30</v>
      </c>
    </row>
    <row r="1282" spans="1:13" x14ac:dyDescent="0.25">
      <c r="A1282">
        <v>521</v>
      </c>
      <c r="B1282">
        <v>18</v>
      </c>
      <c r="C1282" s="1" t="s">
        <v>48</v>
      </c>
      <c r="D1282" s="1" t="s">
        <v>618</v>
      </c>
      <c r="E1282">
        <v>17</v>
      </c>
      <c r="F1282">
        <v>29</v>
      </c>
      <c r="G1282">
        <v>2</v>
      </c>
      <c r="H1282">
        <v>18</v>
      </c>
      <c r="I1282" s="1" t="s">
        <v>608</v>
      </c>
      <c r="J1282">
        <f>cocina[[#This Row],[Precio Unitario]]*cocina[[#This Row],[Cantidad Ordenada]]-cocina[[#This Row],[Costo Unitario]]*cocina[[#This Row],[Cantidad Ordenada]]</f>
        <v>24</v>
      </c>
      <c r="K1282">
        <f>cocina[[#This Row],[Precio Unitario]]*cocina[[#This Row],[Cantidad Ordenada]]</f>
        <v>58</v>
      </c>
      <c r="L1282" s="5">
        <f>(SUMIF(A:A,cocina[[#This Row],[Número de Orden]],J:J))/SUMIF(A:A,cocina[[#This Row],[Número de Orden]],K:K)</f>
        <v>0.40952380952380951</v>
      </c>
      <c r="M1282" s="1">
        <f>cocina[[#This Row],[Ganancia bruta]]-cocina[[#This Row],[Ganancia neta]]</f>
        <v>34</v>
      </c>
    </row>
    <row r="1283" spans="1:13" x14ac:dyDescent="0.25">
      <c r="A1283">
        <v>521</v>
      </c>
      <c r="B1283">
        <v>18</v>
      </c>
      <c r="C1283" s="1" t="s">
        <v>65</v>
      </c>
      <c r="D1283" s="1" t="s">
        <v>625</v>
      </c>
      <c r="E1283">
        <v>20</v>
      </c>
      <c r="F1283">
        <v>34</v>
      </c>
      <c r="G1283">
        <v>3</v>
      </c>
      <c r="H1283">
        <v>21</v>
      </c>
      <c r="I1283" s="1" t="s">
        <v>609</v>
      </c>
      <c r="J1283">
        <f>cocina[[#This Row],[Precio Unitario]]*cocina[[#This Row],[Cantidad Ordenada]]-cocina[[#This Row],[Costo Unitario]]*cocina[[#This Row],[Cantidad Ordenada]]</f>
        <v>42</v>
      </c>
      <c r="K1283">
        <f>cocina[[#This Row],[Precio Unitario]]*cocina[[#This Row],[Cantidad Ordenada]]</f>
        <v>102</v>
      </c>
      <c r="L1283" s="5">
        <f>(SUMIF(A:A,cocina[[#This Row],[Número de Orden]],J:J))/SUMIF(A:A,cocina[[#This Row],[Número de Orden]],K:K)</f>
        <v>0.40952380952380951</v>
      </c>
      <c r="M1283" s="1">
        <f>cocina[[#This Row],[Ganancia bruta]]-cocina[[#This Row],[Ganancia neta]]</f>
        <v>60</v>
      </c>
    </row>
    <row r="1284" spans="1:13" x14ac:dyDescent="0.25">
      <c r="A1284">
        <v>522</v>
      </c>
      <c r="B1284">
        <v>2</v>
      </c>
      <c r="C1284" s="1" t="s">
        <v>52</v>
      </c>
      <c r="D1284" s="1" t="s">
        <v>620</v>
      </c>
      <c r="E1284">
        <v>16</v>
      </c>
      <c r="F1284">
        <v>28</v>
      </c>
      <c r="G1284">
        <v>3</v>
      </c>
      <c r="H1284">
        <v>47</v>
      </c>
      <c r="I1284" s="1" t="s">
        <v>609</v>
      </c>
      <c r="J1284">
        <f>cocina[[#This Row],[Precio Unitario]]*cocina[[#This Row],[Cantidad Ordenada]]-cocina[[#This Row],[Costo Unitario]]*cocina[[#This Row],[Cantidad Ordenada]]</f>
        <v>36</v>
      </c>
      <c r="K1284">
        <f>cocina[[#This Row],[Precio Unitario]]*cocina[[#This Row],[Cantidad Ordenada]]</f>
        <v>84</v>
      </c>
      <c r="L1284" s="5">
        <f>(SUMIF(A:A,cocina[[#This Row],[Número de Orden]],J:J))/SUMIF(A:A,cocina[[#This Row],[Número de Orden]],K:K)</f>
        <v>0.42857142857142855</v>
      </c>
      <c r="M1284" s="1">
        <f>cocina[[#This Row],[Ganancia bruta]]-cocina[[#This Row],[Ganancia neta]]</f>
        <v>48</v>
      </c>
    </row>
    <row r="1285" spans="1:13" x14ac:dyDescent="0.25">
      <c r="A1285">
        <v>523</v>
      </c>
      <c r="B1285">
        <v>4</v>
      </c>
      <c r="C1285" s="1" t="s">
        <v>116</v>
      </c>
      <c r="D1285" s="1" t="s">
        <v>615</v>
      </c>
      <c r="E1285">
        <v>16</v>
      </c>
      <c r="F1285">
        <v>27</v>
      </c>
      <c r="G1285">
        <v>3</v>
      </c>
      <c r="H1285">
        <v>51</v>
      </c>
      <c r="I1285" s="1" t="s">
        <v>608</v>
      </c>
      <c r="J1285">
        <f>cocina[[#This Row],[Precio Unitario]]*cocina[[#This Row],[Cantidad Ordenada]]-cocina[[#This Row],[Costo Unitario]]*cocina[[#This Row],[Cantidad Ordenada]]</f>
        <v>33</v>
      </c>
      <c r="K1285">
        <f>cocina[[#This Row],[Precio Unitario]]*cocina[[#This Row],[Cantidad Ordenada]]</f>
        <v>81</v>
      </c>
      <c r="L1285" s="5">
        <f>(SUMIF(A:A,cocina[[#This Row],[Número de Orden]],J:J))/SUMIF(A:A,cocina[[#This Row],[Número de Orden]],K:K)</f>
        <v>0.40740740740740738</v>
      </c>
      <c r="M1285" s="1">
        <f>cocina[[#This Row],[Ganancia bruta]]-cocina[[#This Row],[Ganancia neta]]</f>
        <v>48</v>
      </c>
    </row>
    <row r="1286" spans="1:13" x14ac:dyDescent="0.25">
      <c r="A1286">
        <v>524</v>
      </c>
      <c r="B1286">
        <v>16</v>
      </c>
      <c r="C1286" s="1" t="s">
        <v>213</v>
      </c>
      <c r="D1286" s="1" t="s">
        <v>624</v>
      </c>
      <c r="E1286">
        <v>13</v>
      </c>
      <c r="F1286">
        <v>22</v>
      </c>
      <c r="G1286">
        <v>1</v>
      </c>
      <c r="H1286">
        <v>46</v>
      </c>
      <c r="I1286" s="1" t="s">
        <v>609</v>
      </c>
      <c r="J1286">
        <f>cocina[[#This Row],[Precio Unitario]]*cocina[[#This Row],[Cantidad Ordenada]]-cocina[[#This Row],[Costo Unitario]]*cocina[[#This Row],[Cantidad Ordenada]]</f>
        <v>9</v>
      </c>
      <c r="K1286">
        <f>cocina[[#This Row],[Precio Unitario]]*cocina[[#This Row],[Cantidad Ordenada]]</f>
        <v>22</v>
      </c>
      <c r="L1286" s="5">
        <f>(SUMIF(A:A,cocina[[#This Row],[Número de Orden]],J:J))/SUMIF(A:A,cocina[[#This Row],[Número de Orden]],K:K)</f>
        <v>0.40789473684210525</v>
      </c>
      <c r="M1286" s="1">
        <f>cocina[[#This Row],[Ganancia bruta]]-cocina[[#This Row],[Ganancia neta]]</f>
        <v>13</v>
      </c>
    </row>
    <row r="1287" spans="1:13" x14ac:dyDescent="0.25">
      <c r="A1287">
        <v>524</v>
      </c>
      <c r="B1287">
        <v>16</v>
      </c>
      <c r="C1287" s="1" t="s">
        <v>116</v>
      </c>
      <c r="D1287" s="1" t="s">
        <v>615</v>
      </c>
      <c r="E1287">
        <v>16</v>
      </c>
      <c r="F1287">
        <v>27</v>
      </c>
      <c r="G1287">
        <v>2</v>
      </c>
      <c r="H1287">
        <v>15</v>
      </c>
      <c r="I1287" s="1" t="s">
        <v>608</v>
      </c>
      <c r="J1287">
        <f>cocina[[#This Row],[Precio Unitario]]*cocina[[#This Row],[Cantidad Ordenada]]-cocina[[#This Row],[Costo Unitario]]*cocina[[#This Row],[Cantidad Ordenada]]</f>
        <v>22</v>
      </c>
      <c r="K1287">
        <f>cocina[[#This Row],[Precio Unitario]]*cocina[[#This Row],[Cantidad Ordenada]]</f>
        <v>54</v>
      </c>
      <c r="L1287" s="5">
        <f>(SUMIF(A:A,cocina[[#This Row],[Número de Orden]],J:J))/SUMIF(A:A,cocina[[#This Row],[Número de Orden]],K:K)</f>
        <v>0.40789473684210525</v>
      </c>
      <c r="M1287" s="1">
        <f>cocina[[#This Row],[Ganancia bruta]]-cocina[[#This Row],[Ganancia neta]]</f>
        <v>32</v>
      </c>
    </row>
    <row r="1288" spans="1:13" x14ac:dyDescent="0.25">
      <c r="A1288">
        <v>525</v>
      </c>
      <c r="B1288">
        <v>16</v>
      </c>
      <c r="C1288" s="1" t="s">
        <v>210</v>
      </c>
      <c r="D1288" s="1" t="s">
        <v>627</v>
      </c>
      <c r="E1288">
        <v>14</v>
      </c>
      <c r="F1288">
        <v>23</v>
      </c>
      <c r="G1288">
        <v>3</v>
      </c>
      <c r="H1288">
        <v>23</v>
      </c>
      <c r="I1288" s="1" t="s">
        <v>609</v>
      </c>
      <c r="J1288">
        <f>cocina[[#This Row],[Precio Unitario]]*cocina[[#This Row],[Cantidad Ordenada]]-cocina[[#This Row],[Costo Unitario]]*cocina[[#This Row],[Cantidad Ordenada]]</f>
        <v>27</v>
      </c>
      <c r="K1288">
        <f>cocina[[#This Row],[Precio Unitario]]*cocina[[#This Row],[Cantidad Ordenada]]</f>
        <v>69</v>
      </c>
      <c r="L1288" s="5">
        <f>(SUMIF(A:A,cocina[[#This Row],[Número de Orden]],J:J))/SUMIF(A:A,cocina[[#This Row],[Número de Orden]],K:K)</f>
        <v>0.39086294416243655</v>
      </c>
      <c r="M1288" s="1">
        <f>cocina[[#This Row],[Ganancia bruta]]-cocina[[#This Row],[Ganancia neta]]</f>
        <v>42</v>
      </c>
    </row>
    <row r="1289" spans="1:13" x14ac:dyDescent="0.25">
      <c r="A1289">
        <v>525</v>
      </c>
      <c r="B1289">
        <v>16</v>
      </c>
      <c r="C1289" s="1" t="s">
        <v>36</v>
      </c>
      <c r="D1289" s="1" t="s">
        <v>622</v>
      </c>
      <c r="E1289">
        <v>21</v>
      </c>
      <c r="F1289">
        <v>35</v>
      </c>
      <c r="G1289">
        <v>1</v>
      </c>
      <c r="H1289">
        <v>14</v>
      </c>
      <c r="I1289" s="1" t="s">
        <v>608</v>
      </c>
      <c r="J1289">
        <f>cocina[[#This Row],[Precio Unitario]]*cocina[[#This Row],[Cantidad Ordenada]]-cocina[[#This Row],[Costo Unitario]]*cocina[[#This Row],[Cantidad Ordenada]]</f>
        <v>14</v>
      </c>
      <c r="K1289">
        <f>cocina[[#This Row],[Precio Unitario]]*cocina[[#This Row],[Cantidad Ordenada]]</f>
        <v>35</v>
      </c>
      <c r="L1289" s="5">
        <f>(SUMIF(A:A,cocina[[#This Row],[Número de Orden]],J:J))/SUMIF(A:A,cocina[[#This Row],[Número de Orden]],K:K)</f>
        <v>0.39086294416243655</v>
      </c>
      <c r="M1289" s="1">
        <f>cocina[[#This Row],[Ganancia bruta]]-cocina[[#This Row],[Ganancia neta]]</f>
        <v>21</v>
      </c>
    </row>
    <row r="1290" spans="1:13" x14ac:dyDescent="0.25">
      <c r="A1290">
        <v>525</v>
      </c>
      <c r="B1290">
        <v>16</v>
      </c>
      <c r="C1290" s="1" t="s">
        <v>126</v>
      </c>
      <c r="D1290" s="1" t="s">
        <v>614</v>
      </c>
      <c r="E1290">
        <v>19</v>
      </c>
      <c r="F1290">
        <v>31</v>
      </c>
      <c r="G1290">
        <v>3</v>
      </c>
      <c r="H1290">
        <v>40</v>
      </c>
      <c r="I1290" s="1" t="s">
        <v>609</v>
      </c>
      <c r="J1290">
        <f>cocina[[#This Row],[Precio Unitario]]*cocina[[#This Row],[Cantidad Ordenada]]-cocina[[#This Row],[Costo Unitario]]*cocina[[#This Row],[Cantidad Ordenada]]</f>
        <v>36</v>
      </c>
      <c r="K1290">
        <f>cocina[[#This Row],[Precio Unitario]]*cocina[[#This Row],[Cantidad Ordenada]]</f>
        <v>93</v>
      </c>
      <c r="L1290" s="5">
        <f>(SUMIF(A:A,cocina[[#This Row],[Número de Orden]],J:J))/SUMIF(A:A,cocina[[#This Row],[Número de Orden]],K:K)</f>
        <v>0.39086294416243655</v>
      </c>
      <c r="M1290" s="1">
        <f>cocina[[#This Row],[Ganancia bruta]]-cocina[[#This Row],[Ganancia neta]]</f>
        <v>57</v>
      </c>
    </row>
    <row r="1291" spans="1:13" x14ac:dyDescent="0.25">
      <c r="A1291">
        <v>526</v>
      </c>
      <c r="B1291">
        <v>4</v>
      </c>
      <c r="C1291" s="1" t="s">
        <v>271</v>
      </c>
      <c r="D1291" s="1" t="s">
        <v>619</v>
      </c>
      <c r="E1291">
        <v>20</v>
      </c>
      <c r="F1291">
        <v>33</v>
      </c>
      <c r="G1291">
        <v>1</v>
      </c>
      <c r="H1291">
        <v>22</v>
      </c>
      <c r="I1291" s="1" t="s">
        <v>608</v>
      </c>
      <c r="J1291">
        <f>cocina[[#This Row],[Precio Unitario]]*cocina[[#This Row],[Cantidad Ordenada]]-cocina[[#This Row],[Costo Unitario]]*cocina[[#This Row],[Cantidad Ordenada]]</f>
        <v>13</v>
      </c>
      <c r="K1291">
        <f>cocina[[#This Row],[Precio Unitario]]*cocina[[#This Row],[Cantidad Ordenada]]</f>
        <v>33</v>
      </c>
      <c r="L1291" s="5">
        <f>(SUMIF(A:A,cocina[[#This Row],[Número de Orden]],J:J))/SUMIF(A:A,cocina[[#This Row],[Número de Orden]],K:K)</f>
        <v>0.39393939393939392</v>
      </c>
      <c r="M1291" s="1">
        <f>cocina[[#This Row],[Ganancia bruta]]-cocina[[#This Row],[Ganancia neta]]</f>
        <v>20</v>
      </c>
    </row>
    <row r="1292" spans="1:13" x14ac:dyDescent="0.25">
      <c r="A1292">
        <v>527</v>
      </c>
      <c r="B1292">
        <v>19</v>
      </c>
      <c r="C1292" s="1" t="s">
        <v>116</v>
      </c>
      <c r="D1292" s="1" t="s">
        <v>615</v>
      </c>
      <c r="E1292">
        <v>16</v>
      </c>
      <c r="F1292">
        <v>27</v>
      </c>
      <c r="G1292">
        <v>2</v>
      </c>
      <c r="H1292">
        <v>31</v>
      </c>
      <c r="I1292" s="1" t="s">
        <v>608</v>
      </c>
      <c r="J1292">
        <f>cocina[[#This Row],[Precio Unitario]]*cocina[[#This Row],[Cantidad Ordenada]]-cocina[[#This Row],[Costo Unitario]]*cocina[[#This Row],[Cantidad Ordenada]]</f>
        <v>22</v>
      </c>
      <c r="K1292">
        <f>cocina[[#This Row],[Precio Unitario]]*cocina[[#This Row],[Cantidad Ordenada]]</f>
        <v>54</v>
      </c>
      <c r="L1292" s="5">
        <f>(SUMIF(A:A,cocina[[#This Row],[Número de Orden]],J:J))/SUMIF(A:A,cocina[[#This Row],[Número de Orden]],K:K)</f>
        <v>0.40740740740740738</v>
      </c>
      <c r="M1292" s="1">
        <f>cocina[[#This Row],[Ganancia bruta]]-cocina[[#This Row],[Ganancia neta]]</f>
        <v>32</v>
      </c>
    </row>
    <row r="1293" spans="1:13" x14ac:dyDescent="0.25">
      <c r="A1293">
        <v>528</v>
      </c>
      <c r="B1293">
        <v>14</v>
      </c>
      <c r="C1293" s="1" t="s">
        <v>156</v>
      </c>
      <c r="D1293" s="1" t="s">
        <v>626</v>
      </c>
      <c r="E1293">
        <v>12</v>
      </c>
      <c r="F1293">
        <v>20</v>
      </c>
      <c r="G1293">
        <v>1</v>
      </c>
      <c r="H1293">
        <v>29</v>
      </c>
      <c r="I1293" s="1" t="s">
        <v>608</v>
      </c>
      <c r="J1293">
        <f>cocina[[#This Row],[Precio Unitario]]*cocina[[#This Row],[Cantidad Ordenada]]-cocina[[#This Row],[Costo Unitario]]*cocina[[#This Row],[Cantidad Ordenada]]</f>
        <v>8</v>
      </c>
      <c r="K1293">
        <f>cocina[[#This Row],[Precio Unitario]]*cocina[[#This Row],[Cantidad Ordenada]]</f>
        <v>20</v>
      </c>
      <c r="L1293" s="5">
        <f>(SUMIF(A:A,cocina[[#This Row],[Número de Orden]],J:J))/SUMIF(A:A,cocina[[#This Row],[Número de Orden]],K:K)</f>
        <v>0.39743589743589741</v>
      </c>
      <c r="M1293" s="1">
        <f>cocina[[#This Row],[Ganancia bruta]]-cocina[[#This Row],[Ganancia neta]]</f>
        <v>12</v>
      </c>
    </row>
    <row r="1294" spans="1:13" x14ac:dyDescent="0.25">
      <c r="A1294">
        <v>528</v>
      </c>
      <c r="B1294">
        <v>14</v>
      </c>
      <c r="C1294" s="1" t="s">
        <v>58</v>
      </c>
      <c r="D1294" s="1" t="s">
        <v>616</v>
      </c>
      <c r="E1294">
        <v>25</v>
      </c>
      <c r="F1294">
        <v>40</v>
      </c>
      <c r="G1294">
        <v>1</v>
      </c>
      <c r="H1294">
        <v>47</v>
      </c>
      <c r="I1294" s="1" t="s">
        <v>608</v>
      </c>
      <c r="J1294">
        <f>cocina[[#This Row],[Precio Unitario]]*cocina[[#This Row],[Cantidad Ordenada]]-cocina[[#This Row],[Costo Unitario]]*cocina[[#This Row],[Cantidad Ordenada]]</f>
        <v>15</v>
      </c>
      <c r="K1294">
        <f>cocina[[#This Row],[Precio Unitario]]*cocina[[#This Row],[Cantidad Ordenada]]</f>
        <v>40</v>
      </c>
      <c r="L1294" s="5">
        <f>(SUMIF(A:A,cocina[[#This Row],[Número de Orden]],J:J))/SUMIF(A:A,cocina[[#This Row],[Número de Orden]],K:K)</f>
        <v>0.39743589743589741</v>
      </c>
      <c r="M1294" s="1">
        <f>cocina[[#This Row],[Ganancia bruta]]-cocina[[#This Row],[Ganancia neta]]</f>
        <v>25</v>
      </c>
    </row>
    <row r="1295" spans="1:13" x14ac:dyDescent="0.25">
      <c r="A1295">
        <v>528</v>
      </c>
      <c r="B1295">
        <v>14</v>
      </c>
      <c r="C1295" s="1" t="s">
        <v>89</v>
      </c>
      <c r="D1295" s="1" t="s">
        <v>629</v>
      </c>
      <c r="E1295">
        <v>10</v>
      </c>
      <c r="F1295">
        <v>18</v>
      </c>
      <c r="G1295">
        <v>1</v>
      </c>
      <c r="H1295">
        <v>45</v>
      </c>
      <c r="I1295" s="1" t="s">
        <v>609</v>
      </c>
      <c r="J1295">
        <f>cocina[[#This Row],[Precio Unitario]]*cocina[[#This Row],[Cantidad Ordenada]]-cocina[[#This Row],[Costo Unitario]]*cocina[[#This Row],[Cantidad Ordenada]]</f>
        <v>8</v>
      </c>
      <c r="K1295">
        <f>cocina[[#This Row],[Precio Unitario]]*cocina[[#This Row],[Cantidad Ordenada]]</f>
        <v>18</v>
      </c>
      <c r="L1295" s="5">
        <f>(SUMIF(A:A,cocina[[#This Row],[Número de Orden]],J:J))/SUMIF(A:A,cocina[[#This Row],[Número de Orden]],K:K)</f>
        <v>0.39743589743589741</v>
      </c>
      <c r="M1295" s="1">
        <f>cocina[[#This Row],[Ganancia bruta]]-cocina[[#This Row],[Ganancia neta]]</f>
        <v>10</v>
      </c>
    </row>
    <row r="1296" spans="1:13" x14ac:dyDescent="0.25">
      <c r="A1296">
        <v>529</v>
      </c>
      <c r="B1296">
        <v>1</v>
      </c>
      <c r="C1296" s="1" t="s">
        <v>65</v>
      </c>
      <c r="D1296" s="1" t="s">
        <v>625</v>
      </c>
      <c r="E1296">
        <v>20</v>
      </c>
      <c r="F1296">
        <v>34</v>
      </c>
      <c r="G1296">
        <v>1</v>
      </c>
      <c r="H1296">
        <v>24</v>
      </c>
      <c r="I1296" s="1" t="s">
        <v>609</v>
      </c>
      <c r="J1296">
        <f>cocina[[#This Row],[Precio Unitario]]*cocina[[#This Row],[Cantidad Ordenada]]-cocina[[#This Row],[Costo Unitario]]*cocina[[#This Row],[Cantidad Ordenada]]</f>
        <v>14</v>
      </c>
      <c r="K1296">
        <f>cocina[[#This Row],[Precio Unitario]]*cocina[[#This Row],[Cantidad Ordenada]]</f>
        <v>34</v>
      </c>
      <c r="L1296" s="5">
        <f>(SUMIF(A:A,cocina[[#This Row],[Número de Orden]],J:J))/SUMIF(A:A,cocina[[#This Row],[Número de Orden]],K:K)</f>
        <v>0.40384615384615385</v>
      </c>
      <c r="M1296" s="1">
        <f>cocina[[#This Row],[Ganancia bruta]]-cocina[[#This Row],[Ganancia neta]]</f>
        <v>20</v>
      </c>
    </row>
    <row r="1297" spans="1:13" x14ac:dyDescent="0.25">
      <c r="A1297">
        <v>529</v>
      </c>
      <c r="B1297">
        <v>1</v>
      </c>
      <c r="C1297" s="1" t="s">
        <v>83</v>
      </c>
      <c r="D1297" s="1" t="s">
        <v>617</v>
      </c>
      <c r="E1297">
        <v>22</v>
      </c>
      <c r="F1297">
        <v>36</v>
      </c>
      <c r="G1297">
        <v>2</v>
      </c>
      <c r="H1297">
        <v>51</v>
      </c>
      <c r="I1297" s="1" t="s">
        <v>608</v>
      </c>
      <c r="J1297">
        <f>cocina[[#This Row],[Precio Unitario]]*cocina[[#This Row],[Cantidad Ordenada]]-cocina[[#This Row],[Costo Unitario]]*cocina[[#This Row],[Cantidad Ordenada]]</f>
        <v>28</v>
      </c>
      <c r="K1297">
        <f>cocina[[#This Row],[Precio Unitario]]*cocina[[#This Row],[Cantidad Ordenada]]</f>
        <v>72</v>
      </c>
      <c r="L1297" s="5">
        <f>(SUMIF(A:A,cocina[[#This Row],[Número de Orden]],J:J))/SUMIF(A:A,cocina[[#This Row],[Número de Orden]],K:K)</f>
        <v>0.40384615384615385</v>
      </c>
      <c r="M1297" s="1">
        <f>cocina[[#This Row],[Ganancia bruta]]-cocina[[#This Row],[Ganancia neta]]</f>
        <v>44</v>
      </c>
    </row>
    <row r="1298" spans="1:13" x14ac:dyDescent="0.25">
      <c r="A1298">
        <v>529</v>
      </c>
      <c r="B1298">
        <v>1</v>
      </c>
      <c r="C1298" s="1" t="s">
        <v>210</v>
      </c>
      <c r="D1298" s="1" t="s">
        <v>627</v>
      </c>
      <c r="E1298">
        <v>14</v>
      </c>
      <c r="F1298">
        <v>23</v>
      </c>
      <c r="G1298">
        <v>2</v>
      </c>
      <c r="H1298">
        <v>27</v>
      </c>
      <c r="I1298" s="1" t="s">
        <v>609</v>
      </c>
      <c r="J1298">
        <f>cocina[[#This Row],[Precio Unitario]]*cocina[[#This Row],[Cantidad Ordenada]]-cocina[[#This Row],[Costo Unitario]]*cocina[[#This Row],[Cantidad Ordenada]]</f>
        <v>18</v>
      </c>
      <c r="K1298">
        <f>cocina[[#This Row],[Precio Unitario]]*cocina[[#This Row],[Cantidad Ordenada]]</f>
        <v>46</v>
      </c>
      <c r="L1298" s="5">
        <f>(SUMIF(A:A,cocina[[#This Row],[Número de Orden]],J:J))/SUMIF(A:A,cocina[[#This Row],[Número de Orden]],K:K)</f>
        <v>0.40384615384615385</v>
      </c>
      <c r="M1298" s="1">
        <f>cocina[[#This Row],[Ganancia bruta]]-cocina[[#This Row],[Ganancia neta]]</f>
        <v>28</v>
      </c>
    </row>
    <row r="1299" spans="1:13" x14ac:dyDescent="0.25">
      <c r="A1299">
        <v>529</v>
      </c>
      <c r="B1299">
        <v>1</v>
      </c>
      <c r="C1299" s="1" t="s">
        <v>52</v>
      </c>
      <c r="D1299" s="1" t="s">
        <v>620</v>
      </c>
      <c r="E1299">
        <v>16</v>
      </c>
      <c r="F1299">
        <v>28</v>
      </c>
      <c r="G1299">
        <v>2</v>
      </c>
      <c r="H1299">
        <v>55</v>
      </c>
      <c r="I1299" s="1" t="s">
        <v>608</v>
      </c>
      <c r="J1299">
        <f>cocina[[#This Row],[Precio Unitario]]*cocina[[#This Row],[Cantidad Ordenada]]-cocina[[#This Row],[Costo Unitario]]*cocina[[#This Row],[Cantidad Ordenada]]</f>
        <v>24</v>
      </c>
      <c r="K1299">
        <f>cocina[[#This Row],[Precio Unitario]]*cocina[[#This Row],[Cantidad Ordenada]]</f>
        <v>56</v>
      </c>
      <c r="L1299" s="5">
        <f>(SUMIF(A:A,cocina[[#This Row],[Número de Orden]],J:J))/SUMIF(A:A,cocina[[#This Row],[Número de Orden]],K:K)</f>
        <v>0.40384615384615385</v>
      </c>
      <c r="M1299" s="1">
        <f>cocina[[#This Row],[Ganancia bruta]]-cocina[[#This Row],[Ganancia neta]]</f>
        <v>32</v>
      </c>
    </row>
    <row r="1300" spans="1:13" x14ac:dyDescent="0.25">
      <c r="A1300">
        <v>530</v>
      </c>
      <c r="B1300">
        <v>7</v>
      </c>
      <c r="C1300" s="1" t="s">
        <v>89</v>
      </c>
      <c r="D1300" s="1" t="s">
        <v>629</v>
      </c>
      <c r="E1300">
        <v>10</v>
      </c>
      <c r="F1300">
        <v>18</v>
      </c>
      <c r="G1300">
        <v>3</v>
      </c>
      <c r="H1300">
        <v>37</v>
      </c>
      <c r="I1300" s="1" t="s">
        <v>609</v>
      </c>
      <c r="J1300">
        <f>cocina[[#This Row],[Precio Unitario]]*cocina[[#This Row],[Cantidad Ordenada]]-cocina[[#This Row],[Costo Unitario]]*cocina[[#This Row],[Cantidad Ordenada]]</f>
        <v>24</v>
      </c>
      <c r="K1300">
        <f>cocina[[#This Row],[Precio Unitario]]*cocina[[#This Row],[Cantidad Ordenada]]</f>
        <v>54</v>
      </c>
      <c r="L1300" s="5">
        <f>(SUMIF(A:A,cocina[[#This Row],[Número de Orden]],J:J))/SUMIF(A:A,cocina[[#This Row],[Número de Orden]],K:K)</f>
        <v>0.42499999999999999</v>
      </c>
      <c r="M1300" s="1">
        <f>cocina[[#This Row],[Ganancia bruta]]-cocina[[#This Row],[Ganancia neta]]</f>
        <v>30</v>
      </c>
    </row>
    <row r="1301" spans="1:13" x14ac:dyDescent="0.25">
      <c r="A1301">
        <v>530</v>
      </c>
      <c r="B1301">
        <v>7</v>
      </c>
      <c r="C1301" s="1" t="s">
        <v>52</v>
      </c>
      <c r="D1301" s="1" t="s">
        <v>620</v>
      </c>
      <c r="E1301">
        <v>16</v>
      </c>
      <c r="F1301">
        <v>28</v>
      </c>
      <c r="G1301">
        <v>2</v>
      </c>
      <c r="H1301">
        <v>50</v>
      </c>
      <c r="I1301" s="1" t="s">
        <v>609</v>
      </c>
      <c r="J1301">
        <f>cocina[[#This Row],[Precio Unitario]]*cocina[[#This Row],[Cantidad Ordenada]]-cocina[[#This Row],[Costo Unitario]]*cocina[[#This Row],[Cantidad Ordenada]]</f>
        <v>24</v>
      </c>
      <c r="K1301">
        <f>cocina[[#This Row],[Precio Unitario]]*cocina[[#This Row],[Cantidad Ordenada]]</f>
        <v>56</v>
      </c>
      <c r="L1301" s="5">
        <f>(SUMIF(A:A,cocina[[#This Row],[Número de Orden]],J:J))/SUMIF(A:A,cocina[[#This Row],[Número de Orden]],K:K)</f>
        <v>0.42499999999999999</v>
      </c>
      <c r="M1301" s="1">
        <f>cocina[[#This Row],[Ganancia bruta]]-cocina[[#This Row],[Ganancia neta]]</f>
        <v>32</v>
      </c>
    </row>
    <row r="1302" spans="1:13" x14ac:dyDescent="0.25">
      <c r="A1302">
        <v>530</v>
      </c>
      <c r="B1302">
        <v>7</v>
      </c>
      <c r="C1302" s="1" t="s">
        <v>132</v>
      </c>
      <c r="D1302" s="1" t="s">
        <v>631</v>
      </c>
      <c r="E1302">
        <v>15</v>
      </c>
      <c r="F1302">
        <v>25</v>
      </c>
      <c r="G1302">
        <v>2</v>
      </c>
      <c r="H1302">
        <v>19</v>
      </c>
      <c r="I1302" s="1" t="s">
        <v>608</v>
      </c>
      <c r="J1302">
        <f>cocina[[#This Row],[Precio Unitario]]*cocina[[#This Row],[Cantidad Ordenada]]-cocina[[#This Row],[Costo Unitario]]*cocina[[#This Row],[Cantidad Ordenada]]</f>
        <v>20</v>
      </c>
      <c r="K1302">
        <f>cocina[[#This Row],[Precio Unitario]]*cocina[[#This Row],[Cantidad Ordenada]]</f>
        <v>50</v>
      </c>
      <c r="L1302" s="5">
        <f>(SUMIF(A:A,cocina[[#This Row],[Número de Orden]],J:J))/SUMIF(A:A,cocina[[#This Row],[Número de Orden]],K:K)</f>
        <v>0.42499999999999999</v>
      </c>
      <c r="M1302" s="1">
        <f>cocina[[#This Row],[Ganancia bruta]]-cocina[[#This Row],[Ganancia neta]]</f>
        <v>30</v>
      </c>
    </row>
    <row r="1303" spans="1:13" x14ac:dyDescent="0.25">
      <c r="A1303">
        <v>531</v>
      </c>
      <c r="B1303">
        <v>9</v>
      </c>
      <c r="C1303" s="1" t="s">
        <v>80</v>
      </c>
      <c r="D1303" s="1" t="s">
        <v>628</v>
      </c>
      <c r="E1303">
        <v>13</v>
      </c>
      <c r="F1303">
        <v>21</v>
      </c>
      <c r="G1303">
        <v>3</v>
      </c>
      <c r="H1303">
        <v>41</v>
      </c>
      <c r="I1303" s="1" t="s">
        <v>608</v>
      </c>
      <c r="J1303">
        <f>cocina[[#This Row],[Precio Unitario]]*cocina[[#This Row],[Cantidad Ordenada]]-cocina[[#This Row],[Costo Unitario]]*cocina[[#This Row],[Cantidad Ordenada]]</f>
        <v>24</v>
      </c>
      <c r="K1303">
        <f>cocina[[#This Row],[Precio Unitario]]*cocina[[#This Row],[Cantidad Ordenada]]</f>
        <v>63</v>
      </c>
      <c r="L1303" s="5">
        <f>(SUMIF(A:A,cocina[[#This Row],[Número de Orden]],J:J))/SUMIF(A:A,cocina[[#This Row],[Número de Orden]],K:K)</f>
        <v>0.40573770491803279</v>
      </c>
      <c r="M1303" s="1">
        <f>cocina[[#This Row],[Ganancia bruta]]-cocina[[#This Row],[Ganancia neta]]</f>
        <v>39</v>
      </c>
    </row>
    <row r="1304" spans="1:13" x14ac:dyDescent="0.25">
      <c r="A1304">
        <v>531</v>
      </c>
      <c r="B1304">
        <v>9</v>
      </c>
      <c r="C1304" s="1" t="s">
        <v>58</v>
      </c>
      <c r="D1304" s="1" t="s">
        <v>616</v>
      </c>
      <c r="E1304">
        <v>25</v>
      </c>
      <c r="F1304">
        <v>40</v>
      </c>
      <c r="G1304">
        <v>1</v>
      </c>
      <c r="H1304">
        <v>43</v>
      </c>
      <c r="I1304" s="1" t="s">
        <v>608</v>
      </c>
      <c r="J1304">
        <f>cocina[[#This Row],[Precio Unitario]]*cocina[[#This Row],[Cantidad Ordenada]]-cocina[[#This Row],[Costo Unitario]]*cocina[[#This Row],[Cantidad Ordenada]]</f>
        <v>15</v>
      </c>
      <c r="K1304">
        <f>cocina[[#This Row],[Precio Unitario]]*cocina[[#This Row],[Cantidad Ordenada]]</f>
        <v>40</v>
      </c>
      <c r="L1304" s="5">
        <f>(SUMIF(A:A,cocina[[#This Row],[Número de Orden]],J:J))/SUMIF(A:A,cocina[[#This Row],[Número de Orden]],K:K)</f>
        <v>0.40573770491803279</v>
      </c>
      <c r="M1304" s="1">
        <f>cocina[[#This Row],[Ganancia bruta]]-cocina[[#This Row],[Ganancia neta]]</f>
        <v>25</v>
      </c>
    </row>
    <row r="1305" spans="1:13" x14ac:dyDescent="0.25">
      <c r="A1305">
        <v>531</v>
      </c>
      <c r="B1305">
        <v>9</v>
      </c>
      <c r="C1305" s="1" t="s">
        <v>89</v>
      </c>
      <c r="D1305" s="1" t="s">
        <v>629</v>
      </c>
      <c r="E1305">
        <v>10</v>
      </c>
      <c r="F1305">
        <v>18</v>
      </c>
      <c r="G1305">
        <v>3</v>
      </c>
      <c r="H1305">
        <v>56</v>
      </c>
      <c r="I1305" s="1" t="s">
        <v>609</v>
      </c>
      <c r="J1305">
        <f>cocina[[#This Row],[Precio Unitario]]*cocina[[#This Row],[Cantidad Ordenada]]-cocina[[#This Row],[Costo Unitario]]*cocina[[#This Row],[Cantidad Ordenada]]</f>
        <v>24</v>
      </c>
      <c r="K1305">
        <f>cocina[[#This Row],[Precio Unitario]]*cocina[[#This Row],[Cantidad Ordenada]]</f>
        <v>54</v>
      </c>
      <c r="L1305" s="5">
        <f>(SUMIF(A:A,cocina[[#This Row],[Número de Orden]],J:J))/SUMIF(A:A,cocina[[#This Row],[Número de Orden]],K:K)</f>
        <v>0.40573770491803279</v>
      </c>
      <c r="M1305" s="1">
        <f>cocina[[#This Row],[Ganancia bruta]]-cocina[[#This Row],[Ganancia neta]]</f>
        <v>30</v>
      </c>
    </row>
    <row r="1306" spans="1:13" x14ac:dyDescent="0.25">
      <c r="A1306">
        <v>531</v>
      </c>
      <c r="B1306">
        <v>9</v>
      </c>
      <c r="C1306" s="1" t="s">
        <v>48</v>
      </c>
      <c r="D1306" s="1" t="s">
        <v>618</v>
      </c>
      <c r="E1306">
        <v>17</v>
      </c>
      <c r="F1306">
        <v>29</v>
      </c>
      <c r="G1306">
        <v>3</v>
      </c>
      <c r="H1306">
        <v>59</v>
      </c>
      <c r="I1306" s="1" t="s">
        <v>609</v>
      </c>
      <c r="J1306">
        <f>cocina[[#This Row],[Precio Unitario]]*cocina[[#This Row],[Cantidad Ordenada]]-cocina[[#This Row],[Costo Unitario]]*cocina[[#This Row],[Cantidad Ordenada]]</f>
        <v>36</v>
      </c>
      <c r="K1306">
        <f>cocina[[#This Row],[Precio Unitario]]*cocina[[#This Row],[Cantidad Ordenada]]</f>
        <v>87</v>
      </c>
      <c r="L1306" s="5">
        <f>(SUMIF(A:A,cocina[[#This Row],[Número de Orden]],J:J))/SUMIF(A:A,cocina[[#This Row],[Número de Orden]],K:K)</f>
        <v>0.40573770491803279</v>
      </c>
      <c r="M1306" s="1">
        <f>cocina[[#This Row],[Ganancia bruta]]-cocina[[#This Row],[Ganancia neta]]</f>
        <v>51</v>
      </c>
    </row>
    <row r="1307" spans="1:13" x14ac:dyDescent="0.25">
      <c r="A1307">
        <v>532</v>
      </c>
      <c r="B1307">
        <v>13</v>
      </c>
      <c r="C1307" s="1" t="s">
        <v>80</v>
      </c>
      <c r="D1307" s="1" t="s">
        <v>628</v>
      </c>
      <c r="E1307">
        <v>13</v>
      </c>
      <c r="F1307">
        <v>21</v>
      </c>
      <c r="G1307">
        <v>1</v>
      </c>
      <c r="H1307">
        <v>24</v>
      </c>
      <c r="I1307" s="1" t="s">
        <v>609</v>
      </c>
      <c r="J1307">
        <f>cocina[[#This Row],[Precio Unitario]]*cocina[[#This Row],[Cantidad Ordenada]]-cocina[[#This Row],[Costo Unitario]]*cocina[[#This Row],[Cantidad Ordenada]]</f>
        <v>8</v>
      </c>
      <c r="K1307">
        <f>cocina[[#This Row],[Precio Unitario]]*cocina[[#This Row],[Cantidad Ordenada]]</f>
        <v>21</v>
      </c>
      <c r="L1307" s="5">
        <f>(SUMIF(A:A,cocina[[#This Row],[Número de Orden]],J:J))/SUMIF(A:A,cocina[[#This Row],[Número de Orden]],K:K)</f>
        <v>0.40875912408759124</v>
      </c>
      <c r="M1307" s="1">
        <f>cocina[[#This Row],[Ganancia bruta]]-cocina[[#This Row],[Ganancia neta]]</f>
        <v>13</v>
      </c>
    </row>
    <row r="1308" spans="1:13" x14ac:dyDescent="0.25">
      <c r="A1308">
        <v>532</v>
      </c>
      <c r="B1308">
        <v>13</v>
      </c>
      <c r="C1308" s="1" t="s">
        <v>165</v>
      </c>
      <c r="D1308" s="1" t="s">
        <v>630</v>
      </c>
      <c r="E1308">
        <v>15</v>
      </c>
      <c r="F1308">
        <v>26</v>
      </c>
      <c r="G1308">
        <v>2</v>
      </c>
      <c r="H1308">
        <v>28</v>
      </c>
      <c r="I1308" s="1" t="s">
        <v>608</v>
      </c>
      <c r="J1308">
        <f>cocina[[#This Row],[Precio Unitario]]*cocina[[#This Row],[Cantidad Ordenada]]-cocina[[#This Row],[Costo Unitario]]*cocina[[#This Row],[Cantidad Ordenada]]</f>
        <v>22</v>
      </c>
      <c r="K1308">
        <f>cocina[[#This Row],[Precio Unitario]]*cocina[[#This Row],[Cantidad Ordenada]]</f>
        <v>52</v>
      </c>
      <c r="L1308" s="5">
        <f>(SUMIF(A:A,cocina[[#This Row],[Número de Orden]],J:J))/SUMIF(A:A,cocina[[#This Row],[Número de Orden]],K:K)</f>
        <v>0.40875912408759124</v>
      </c>
      <c r="M1308" s="1">
        <f>cocina[[#This Row],[Ganancia bruta]]-cocina[[#This Row],[Ganancia neta]]</f>
        <v>30</v>
      </c>
    </row>
    <row r="1309" spans="1:13" x14ac:dyDescent="0.25">
      <c r="A1309">
        <v>532</v>
      </c>
      <c r="B1309">
        <v>13</v>
      </c>
      <c r="C1309" s="1" t="s">
        <v>257</v>
      </c>
      <c r="D1309" s="1" t="s">
        <v>623</v>
      </c>
      <c r="E1309">
        <v>19</v>
      </c>
      <c r="F1309">
        <v>32</v>
      </c>
      <c r="G1309">
        <v>2</v>
      </c>
      <c r="H1309">
        <v>7</v>
      </c>
      <c r="I1309" s="1" t="s">
        <v>609</v>
      </c>
      <c r="J1309">
        <f>cocina[[#This Row],[Precio Unitario]]*cocina[[#This Row],[Cantidad Ordenada]]-cocina[[#This Row],[Costo Unitario]]*cocina[[#This Row],[Cantidad Ordenada]]</f>
        <v>26</v>
      </c>
      <c r="K1309">
        <f>cocina[[#This Row],[Precio Unitario]]*cocina[[#This Row],[Cantidad Ordenada]]</f>
        <v>64</v>
      </c>
      <c r="L1309" s="5">
        <f>(SUMIF(A:A,cocina[[#This Row],[Número de Orden]],J:J))/SUMIF(A:A,cocina[[#This Row],[Número de Orden]],K:K)</f>
        <v>0.40875912408759124</v>
      </c>
      <c r="M1309" s="1">
        <f>cocina[[#This Row],[Ganancia bruta]]-cocina[[#This Row],[Ganancia neta]]</f>
        <v>38</v>
      </c>
    </row>
    <row r="1310" spans="1:13" x14ac:dyDescent="0.25">
      <c r="A1310">
        <v>533</v>
      </c>
      <c r="B1310">
        <v>1</v>
      </c>
      <c r="C1310" s="1" t="s">
        <v>156</v>
      </c>
      <c r="D1310" s="1" t="s">
        <v>626</v>
      </c>
      <c r="E1310">
        <v>12</v>
      </c>
      <c r="F1310">
        <v>20</v>
      </c>
      <c r="G1310">
        <v>1</v>
      </c>
      <c r="H1310">
        <v>34</v>
      </c>
      <c r="I1310" s="1" t="s">
        <v>608</v>
      </c>
      <c r="J1310">
        <f>cocina[[#This Row],[Precio Unitario]]*cocina[[#This Row],[Cantidad Ordenada]]-cocina[[#This Row],[Costo Unitario]]*cocina[[#This Row],[Cantidad Ordenada]]</f>
        <v>8</v>
      </c>
      <c r="K1310">
        <f>cocina[[#This Row],[Precio Unitario]]*cocina[[#This Row],[Cantidad Ordenada]]</f>
        <v>20</v>
      </c>
      <c r="L1310" s="5">
        <f>(SUMIF(A:A,cocina[[#This Row],[Número de Orden]],J:J))/SUMIF(A:A,cocina[[#This Row],[Número de Orden]],K:K)</f>
        <v>0.3902439024390244</v>
      </c>
      <c r="M1310" s="1">
        <f>cocina[[#This Row],[Ganancia bruta]]-cocina[[#This Row],[Ganancia neta]]</f>
        <v>12</v>
      </c>
    </row>
    <row r="1311" spans="1:13" x14ac:dyDescent="0.25">
      <c r="A1311">
        <v>533</v>
      </c>
      <c r="B1311">
        <v>1</v>
      </c>
      <c r="C1311" s="1" t="s">
        <v>80</v>
      </c>
      <c r="D1311" s="1" t="s">
        <v>628</v>
      </c>
      <c r="E1311">
        <v>13</v>
      </c>
      <c r="F1311">
        <v>21</v>
      </c>
      <c r="G1311">
        <v>1</v>
      </c>
      <c r="H1311">
        <v>14</v>
      </c>
      <c r="I1311" s="1" t="s">
        <v>609</v>
      </c>
      <c r="J1311">
        <f>cocina[[#This Row],[Precio Unitario]]*cocina[[#This Row],[Cantidad Ordenada]]-cocina[[#This Row],[Costo Unitario]]*cocina[[#This Row],[Cantidad Ordenada]]</f>
        <v>8</v>
      </c>
      <c r="K1311">
        <f>cocina[[#This Row],[Precio Unitario]]*cocina[[#This Row],[Cantidad Ordenada]]</f>
        <v>21</v>
      </c>
      <c r="L1311" s="5">
        <f>(SUMIF(A:A,cocina[[#This Row],[Número de Orden]],J:J))/SUMIF(A:A,cocina[[#This Row],[Número de Orden]],K:K)</f>
        <v>0.3902439024390244</v>
      </c>
      <c r="M1311" s="1">
        <f>cocina[[#This Row],[Ganancia bruta]]-cocina[[#This Row],[Ganancia neta]]</f>
        <v>13</v>
      </c>
    </row>
    <row r="1312" spans="1:13" x14ac:dyDescent="0.25">
      <c r="A1312">
        <v>534</v>
      </c>
      <c r="B1312">
        <v>1</v>
      </c>
      <c r="C1312" s="1" t="s">
        <v>168</v>
      </c>
      <c r="D1312" s="1" t="s">
        <v>612</v>
      </c>
      <c r="E1312">
        <v>14</v>
      </c>
      <c r="F1312">
        <v>24</v>
      </c>
      <c r="G1312">
        <v>2</v>
      </c>
      <c r="H1312">
        <v>56</v>
      </c>
      <c r="I1312" s="1" t="s">
        <v>609</v>
      </c>
      <c r="J1312">
        <f>cocina[[#This Row],[Precio Unitario]]*cocina[[#This Row],[Cantidad Ordenada]]-cocina[[#This Row],[Costo Unitario]]*cocina[[#This Row],[Cantidad Ordenada]]</f>
        <v>20</v>
      </c>
      <c r="K1312">
        <f>cocina[[#This Row],[Precio Unitario]]*cocina[[#This Row],[Cantidad Ordenada]]</f>
        <v>48</v>
      </c>
      <c r="L1312" s="5">
        <f>(SUMIF(A:A,cocina[[#This Row],[Número de Orden]],J:J))/SUMIF(A:A,cocina[[#This Row],[Número de Orden]],K:K)</f>
        <v>0.40816326530612246</v>
      </c>
      <c r="M1312" s="1">
        <f>cocina[[#This Row],[Ganancia bruta]]-cocina[[#This Row],[Ganancia neta]]</f>
        <v>28</v>
      </c>
    </row>
    <row r="1313" spans="1:13" x14ac:dyDescent="0.25">
      <c r="A1313">
        <v>534</v>
      </c>
      <c r="B1313">
        <v>1</v>
      </c>
      <c r="C1313" s="1" t="s">
        <v>48</v>
      </c>
      <c r="D1313" s="1" t="s">
        <v>618</v>
      </c>
      <c r="E1313">
        <v>17</v>
      </c>
      <c r="F1313">
        <v>29</v>
      </c>
      <c r="G1313">
        <v>1</v>
      </c>
      <c r="H1313">
        <v>10</v>
      </c>
      <c r="I1313" s="1" t="s">
        <v>609</v>
      </c>
      <c r="J1313">
        <f>cocina[[#This Row],[Precio Unitario]]*cocina[[#This Row],[Cantidad Ordenada]]-cocina[[#This Row],[Costo Unitario]]*cocina[[#This Row],[Cantidad Ordenada]]</f>
        <v>12</v>
      </c>
      <c r="K1313">
        <f>cocina[[#This Row],[Precio Unitario]]*cocina[[#This Row],[Cantidad Ordenada]]</f>
        <v>29</v>
      </c>
      <c r="L1313" s="5">
        <f>(SUMIF(A:A,cocina[[#This Row],[Número de Orden]],J:J))/SUMIF(A:A,cocina[[#This Row],[Número de Orden]],K:K)</f>
        <v>0.40816326530612246</v>
      </c>
      <c r="M1313" s="1">
        <f>cocina[[#This Row],[Ganancia bruta]]-cocina[[#This Row],[Ganancia neta]]</f>
        <v>17</v>
      </c>
    </row>
    <row r="1314" spans="1:13" x14ac:dyDescent="0.25">
      <c r="A1314">
        <v>534</v>
      </c>
      <c r="B1314">
        <v>1</v>
      </c>
      <c r="C1314" s="1" t="s">
        <v>36</v>
      </c>
      <c r="D1314" s="1" t="s">
        <v>622</v>
      </c>
      <c r="E1314">
        <v>21</v>
      </c>
      <c r="F1314">
        <v>35</v>
      </c>
      <c r="G1314">
        <v>2</v>
      </c>
      <c r="H1314">
        <v>10</v>
      </c>
      <c r="I1314" s="1" t="s">
        <v>608</v>
      </c>
      <c r="J1314">
        <f>cocina[[#This Row],[Precio Unitario]]*cocina[[#This Row],[Cantidad Ordenada]]-cocina[[#This Row],[Costo Unitario]]*cocina[[#This Row],[Cantidad Ordenada]]</f>
        <v>28</v>
      </c>
      <c r="K1314">
        <f>cocina[[#This Row],[Precio Unitario]]*cocina[[#This Row],[Cantidad Ordenada]]</f>
        <v>70</v>
      </c>
      <c r="L1314" s="5">
        <f>(SUMIF(A:A,cocina[[#This Row],[Número de Orden]],J:J))/SUMIF(A:A,cocina[[#This Row],[Número de Orden]],K:K)</f>
        <v>0.40816326530612246</v>
      </c>
      <c r="M1314" s="1">
        <f>cocina[[#This Row],[Ganancia bruta]]-cocina[[#This Row],[Ganancia neta]]</f>
        <v>42</v>
      </c>
    </row>
    <row r="1315" spans="1:13" x14ac:dyDescent="0.25">
      <c r="A1315">
        <v>535</v>
      </c>
      <c r="B1315">
        <v>15</v>
      </c>
      <c r="C1315" s="1" t="s">
        <v>58</v>
      </c>
      <c r="D1315" s="1" t="s">
        <v>616</v>
      </c>
      <c r="E1315">
        <v>25</v>
      </c>
      <c r="F1315">
        <v>40</v>
      </c>
      <c r="G1315">
        <v>3</v>
      </c>
      <c r="H1315">
        <v>48</v>
      </c>
      <c r="I1315" s="1" t="s">
        <v>609</v>
      </c>
      <c r="J1315">
        <f>cocina[[#This Row],[Precio Unitario]]*cocina[[#This Row],[Cantidad Ordenada]]-cocina[[#This Row],[Costo Unitario]]*cocina[[#This Row],[Cantidad Ordenada]]</f>
        <v>45</v>
      </c>
      <c r="K1315">
        <f>cocina[[#This Row],[Precio Unitario]]*cocina[[#This Row],[Cantidad Ordenada]]</f>
        <v>120</v>
      </c>
      <c r="L1315" s="5">
        <f>(SUMIF(A:A,cocina[[#This Row],[Número de Orden]],J:J))/SUMIF(A:A,cocina[[#This Row],[Número de Orden]],K:K)</f>
        <v>0.39492753623188404</v>
      </c>
      <c r="M1315" s="1">
        <f>cocina[[#This Row],[Ganancia bruta]]-cocina[[#This Row],[Ganancia neta]]</f>
        <v>75</v>
      </c>
    </row>
    <row r="1316" spans="1:13" x14ac:dyDescent="0.25">
      <c r="A1316">
        <v>535</v>
      </c>
      <c r="B1316">
        <v>15</v>
      </c>
      <c r="C1316" s="1" t="s">
        <v>48</v>
      </c>
      <c r="D1316" s="1" t="s">
        <v>618</v>
      </c>
      <c r="E1316">
        <v>17</v>
      </c>
      <c r="F1316">
        <v>29</v>
      </c>
      <c r="G1316">
        <v>3</v>
      </c>
      <c r="H1316">
        <v>9</v>
      </c>
      <c r="I1316" s="1" t="s">
        <v>608</v>
      </c>
      <c r="J1316">
        <f>cocina[[#This Row],[Precio Unitario]]*cocina[[#This Row],[Cantidad Ordenada]]-cocina[[#This Row],[Costo Unitario]]*cocina[[#This Row],[Cantidad Ordenada]]</f>
        <v>36</v>
      </c>
      <c r="K1316">
        <f>cocina[[#This Row],[Precio Unitario]]*cocina[[#This Row],[Cantidad Ordenada]]</f>
        <v>87</v>
      </c>
      <c r="L1316" s="5">
        <f>(SUMIF(A:A,cocina[[#This Row],[Número de Orden]],J:J))/SUMIF(A:A,cocina[[#This Row],[Número de Orden]],K:K)</f>
        <v>0.39492753623188404</v>
      </c>
      <c r="M1316" s="1">
        <f>cocina[[#This Row],[Ganancia bruta]]-cocina[[#This Row],[Ganancia neta]]</f>
        <v>51</v>
      </c>
    </row>
    <row r="1317" spans="1:13" x14ac:dyDescent="0.25">
      <c r="A1317">
        <v>535</v>
      </c>
      <c r="B1317">
        <v>15</v>
      </c>
      <c r="C1317" s="1" t="s">
        <v>168</v>
      </c>
      <c r="D1317" s="1" t="s">
        <v>612</v>
      </c>
      <c r="E1317">
        <v>14</v>
      </c>
      <c r="F1317">
        <v>24</v>
      </c>
      <c r="G1317">
        <v>2</v>
      </c>
      <c r="H1317">
        <v>42</v>
      </c>
      <c r="I1317" s="1" t="s">
        <v>608</v>
      </c>
      <c r="J1317">
        <f>cocina[[#This Row],[Precio Unitario]]*cocina[[#This Row],[Cantidad Ordenada]]-cocina[[#This Row],[Costo Unitario]]*cocina[[#This Row],[Cantidad Ordenada]]</f>
        <v>20</v>
      </c>
      <c r="K1317">
        <f>cocina[[#This Row],[Precio Unitario]]*cocina[[#This Row],[Cantidad Ordenada]]</f>
        <v>48</v>
      </c>
      <c r="L1317" s="5">
        <f>(SUMIF(A:A,cocina[[#This Row],[Número de Orden]],J:J))/SUMIF(A:A,cocina[[#This Row],[Número de Orden]],K:K)</f>
        <v>0.39492753623188404</v>
      </c>
      <c r="M1317" s="1">
        <f>cocina[[#This Row],[Ganancia bruta]]-cocina[[#This Row],[Ganancia neta]]</f>
        <v>28</v>
      </c>
    </row>
    <row r="1318" spans="1:13" x14ac:dyDescent="0.25">
      <c r="A1318">
        <v>535</v>
      </c>
      <c r="B1318">
        <v>15</v>
      </c>
      <c r="C1318" s="1" t="s">
        <v>80</v>
      </c>
      <c r="D1318" s="1" t="s">
        <v>628</v>
      </c>
      <c r="E1318">
        <v>13</v>
      </c>
      <c r="F1318">
        <v>21</v>
      </c>
      <c r="G1318">
        <v>1</v>
      </c>
      <c r="H1318">
        <v>14</v>
      </c>
      <c r="I1318" s="1" t="s">
        <v>608</v>
      </c>
      <c r="J1318">
        <f>cocina[[#This Row],[Precio Unitario]]*cocina[[#This Row],[Cantidad Ordenada]]-cocina[[#This Row],[Costo Unitario]]*cocina[[#This Row],[Cantidad Ordenada]]</f>
        <v>8</v>
      </c>
      <c r="K1318">
        <f>cocina[[#This Row],[Precio Unitario]]*cocina[[#This Row],[Cantidad Ordenada]]</f>
        <v>21</v>
      </c>
      <c r="L1318" s="5">
        <f>(SUMIF(A:A,cocina[[#This Row],[Número de Orden]],J:J))/SUMIF(A:A,cocina[[#This Row],[Número de Orden]],K:K)</f>
        <v>0.39492753623188404</v>
      </c>
      <c r="M1318" s="1">
        <f>cocina[[#This Row],[Ganancia bruta]]-cocina[[#This Row],[Ganancia neta]]</f>
        <v>13</v>
      </c>
    </row>
    <row r="1319" spans="1:13" x14ac:dyDescent="0.25">
      <c r="A1319">
        <v>536</v>
      </c>
      <c r="B1319">
        <v>9</v>
      </c>
      <c r="C1319" s="1" t="s">
        <v>89</v>
      </c>
      <c r="D1319" s="1" t="s">
        <v>629</v>
      </c>
      <c r="E1319">
        <v>10</v>
      </c>
      <c r="F1319">
        <v>18</v>
      </c>
      <c r="G1319">
        <v>1</v>
      </c>
      <c r="H1319">
        <v>29</v>
      </c>
      <c r="I1319" s="1" t="s">
        <v>609</v>
      </c>
      <c r="J1319">
        <f>cocina[[#This Row],[Precio Unitario]]*cocina[[#This Row],[Cantidad Ordenada]]-cocina[[#This Row],[Costo Unitario]]*cocina[[#This Row],[Cantidad Ordenada]]</f>
        <v>8</v>
      </c>
      <c r="K1319">
        <f>cocina[[#This Row],[Precio Unitario]]*cocina[[#This Row],[Cantidad Ordenada]]</f>
        <v>18</v>
      </c>
      <c r="L1319" s="5">
        <f>(SUMIF(A:A,cocina[[#This Row],[Número de Orden]],J:J))/SUMIF(A:A,cocina[[#This Row],[Número de Orden]],K:K)</f>
        <v>0.40566037735849059</v>
      </c>
      <c r="M1319" s="1">
        <f>cocina[[#This Row],[Ganancia bruta]]-cocina[[#This Row],[Ganancia neta]]</f>
        <v>10</v>
      </c>
    </row>
    <row r="1320" spans="1:13" x14ac:dyDescent="0.25">
      <c r="A1320">
        <v>536</v>
      </c>
      <c r="B1320">
        <v>9</v>
      </c>
      <c r="C1320" s="1" t="s">
        <v>48</v>
      </c>
      <c r="D1320" s="1" t="s">
        <v>618</v>
      </c>
      <c r="E1320">
        <v>17</v>
      </c>
      <c r="F1320">
        <v>29</v>
      </c>
      <c r="G1320">
        <v>2</v>
      </c>
      <c r="H1320">
        <v>52</v>
      </c>
      <c r="I1320" s="1" t="s">
        <v>608</v>
      </c>
      <c r="J1320">
        <f>cocina[[#This Row],[Precio Unitario]]*cocina[[#This Row],[Cantidad Ordenada]]-cocina[[#This Row],[Costo Unitario]]*cocina[[#This Row],[Cantidad Ordenada]]</f>
        <v>24</v>
      </c>
      <c r="K1320">
        <f>cocina[[#This Row],[Precio Unitario]]*cocina[[#This Row],[Cantidad Ordenada]]</f>
        <v>58</v>
      </c>
      <c r="L1320" s="5">
        <f>(SUMIF(A:A,cocina[[#This Row],[Número de Orden]],J:J))/SUMIF(A:A,cocina[[#This Row],[Número de Orden]],K:K)</f>
        <v>0.40566037735849059</v>
      </c>
      <c r="M1320" s="1">
        <f>cocina[[#This Row],[Ganancia bruta]]-cocina[[#This Row],[Ganancia neta]]</f>
        <v>34</v>
      </c>
    </row>
    <row r="1321" spans="1:13" x14ac:dyDescent="0.25">
      <c r="A1321">
        <v>536</v>
      </c>
      <c r="B1321">
        <v>9</v>
      </c>
      <c r="C1321" s="1" t="s">
        <v>210</v>
      </c>
      <c r="D1321" s="1" t="s">
        <v>627</v>
      </c>
      <c r="E1321">
        <v>14</v>
      </c>
      <c r="F1321">
        <v>23</v>
      </c>
      <c r="G1321">
        <v>2</v>
      </c>
      <c r="H1321">
        <v>38</v>
      </c>
      <c r="I1321" s="1" t="s">
        <v>608</v>
      </c>
      <c r="J1321">
        <f>cocina[[#This Row],[Precio Unitario]]*cocina[[#This Row],[Cantidad Ordenada]]-cocina[[#This Row],[Costo Unitario]]*cocina[[#This Row],[Cantidad Ordenada]]</f>
        <v>18</v>
      </c>
      <c r="K1321">
        <f>cocina[[#This Row],[Precio Unitario]]*cocina[[#This Row],[Cantidad Ordenada]]</f>
        <v>46</v>
      </c>
      <c r="L1321" s="5">
        <f>(SUMIF(A:A,cocina[[#This Row],[Número de Orden]],J:J))/SUMIF(A:A,cocina[[#This Row],[Número de Orden]],K:K)</f>
        <v>0.40566037735849059</v>
      </c>
      <c r="M1321" s="1">
        <f>cocina[[#This Row],[Ganancia bruta]]-cocina[[#This Row],[Ganancia neta]]</f>
        <v>28</v>
      </c>
    </row>
    <row r="1322" spans="1:13" x14ac:dyDescent="0.25">
      <c r="A1322">
        <v>536</v>
      </c>
      <c r="B1322">
        <v>9</v>
      </c>
      <c r="C1322" s="1" t="s">
        <v>78</v>
      </c>
      <c r="D1322" s="1" t="s">
        <v>613</v>
      </c>
      <c r="E1322">
        <v>18</v>
      </c>
      <c r="F1322">
        <v>30</v>
      </c>
      <c r="G1322">
        <v>3</v>
      </c>
      <c r="H1322">
        <v>33</v>
      </c>
      <c r="I1322" s="1" t="s">
        <v>608</v>
      </c>
      <c r="J1322">
        <f>cocina[[#This Row],[Precio Unitario]]*cocina[[#This Row],[Cantidad Ordenada]]-cocina[[#This Row],[Costo Unitario]]*cocina[[#This Row],[Cantidad Ordenada]]</f>
        <v>36</v>
      </c>
      <c r="K1322">
        <f>cocina[[#This Row],[Precio Unitario]]*cocina[[#This Row],[Cantidad Ordenada]]</f>
        <v>90</v>
      </c>
      <c r="L1322" s="5">
        <f>(SUMIF(A:A,cocina[[#This Row],[Número de Orden]],J:J))/SUMIF(A:A,cocina[[#This Row],[Número de Orden]],K:K)</f>
        <v>0.40566037735849059</v>
      </c>
      <c r="M1322" s="1">
        <f>cocina[[#This Row],[Ganancia bruta]]-cocina[[#This Row],[Ganancia neta]]</f>
        <v>54</v>
      </c>
    </row>
    <row r="1323" spans="1:13" x14ac:dyDescent="0.25">
      <c r="A1323">
        <v>537</v>
      </c>
      <c r="B1323">
        <v>18</v>
      </c>
      <c r="C1323" s="1" t="s">
        <v>80</v>
      </c>
      <c r="D1323" s="1" t="s">
        <v>628</v>
      </c>
      <c r="E1323">
        <v>13</v>
      </c>
      <c r="F1323">
        <v>21</v>
      </c>
      <c r="G1323">
        <v>3</v>
      </c>
      <c r="H1323">
        <v>21</v>
      </c>
      <c r="I1323" s="1" t="s">
        <v>609</v>
      </c>
      <c r="J1323">
        <f>cocina[[#This Row],[Precio Unitario]]*cocina[[#This Row],[Cantidad Ordenada]]-cocina[[#This Row],[Costo Unitario]]*cocina[[#This Row],[Cantidad Ordenada]]</f>
        <v>24</v>
      </c>
      <c r="K1323">
        <f>cocina[[#This Row],[Precio Unitario]]*cocina[[#This Row],[Cantidad Ordenada]]</f>
        <v>63</v>
      </c>
      <c r="L1323" s="5">
        <f>(SUMIF(A:A,cocina[[#This Row],[Número de Orden]],J:J))/SUMIF(A:A,cocina[[#This Row],[Número de Orden]],K:K)</f>
        <v>0.38095238095238093</v>
      </c>
      <c r="M1323" s="1">
        <f>cocina[[#This Row],[Ganancia bruta]]-cocina[[#This Row],[Ganancia neta]]</f>
        <v>39</v>
      </c>
    </row>
    <row r="1324" spans="1:13" x14ac:dyDescent="0.25">
      <c r="A1324">
        <v>538</v>
      </c>
      <c r="B1324">
        <v>14</v>
      </c>
      <c r="C1324" s="1" t="s">
        <v>78</v>
      </c>
      <c r="D1324" s="1" t="s">
        <v>613</v>
      </c>
      <c r="E1324">
        <v>18</v>
      </c>
      <c r="F1324">
        <v>30</v>
      </c>
      <c r="G1324">
        <v>1</v>
      </c>
      <c r="H1324">
        <v>55</v>
      </c>
      <c r="I1324" s="1" t="s">
        <v>609</v>
      </c>
      <c r="J1324">
        <f>cocina[[#This Row],[Precio Unitario]]*cocina[[#This Row],[Cantidad Ordenada]]-cocina[[#This Row],[Costo Unitario]]*cocina[[#This Row],[Cantidad Ordenada]]</f>
        <v>12</v>
      </c>
      <c r="K1324">
        <f>cocina[[#This Row],[Precio Unitario]]*cocina[[#This Row],[Cantidad Ordenada]]</f>
        <v>30</v>
      </c>
      <c r="L1324" s="5">
        <f>(SUMIF(A:A,cocina[[#This Row],[Número de Orden]],J:J))/SUMIF(A:A,cocina[[#This Row],[Número de Orden]],K:K)</f>
        <v>0.40845070422535212</v>
      </c>
      <c r="M1324" s="1">
        <f>cocina[[#This Row],[Ganancia bruta]]-cocina[[#This Row],[Ganancia neta]]</f>
        <v>18</v>
      </c>
    </row>
    <row r="1325" spans="1:13" x14ac:dyDescent="0.25">
      <c r="A1325">
        <v>538</v>
      </c>
      <c r="B1325">
        <v>14</v>
      </c>
      <c r="C1325" s="1" t="s">
        <v>210</v>
      </c>
      <c r="D1325" s="1" t="s">
        <v>627</v>
      </c>
      <c r="E1325">
        <v>14</v>
      </c>
      <c r="F1325">
        <v>23</v>
      </c>
      <c r="G1325">
        <v>1</v>
      </c>
      <c r="H1325">
        <v>39</v>
      </c>
      <c r="I1325" s="1" t="s">
        <v>608</v>
      </c>
      <c r="J1325">
        <f>cocina[[#This Row],[Precio Unitario]]*cocina[[#This Row],[Cantidad Ordenada]]-cocina[[#This Row],[Costo Unitario]]*cocina[[#This Row],[Cantidad Ordenada]]</f>
        <v>9</v>
      </c>
      <c r="K1325">
        <f>cocina[[#This Row],[Precio Unitario]]*cocina[[#This Row],[Cantidad Ordenada]]</f>
        <v>23</v>
      </c>
      <c r="L1325" s="5">
        <f>(SUMIF(A:A,cocina[[#This Row],[Número de Orden]],J:J))/SUMIF(A:A,cocina[[#This Row],[Número de Orden]],K:K)</f>
        <v>0.40845070422535212</v>
      </c>
      <c r="M1325" s="1">
        <f>cocina[[#This Row],[Ganancia bruta]]-cocina[[#This Row],[Ganancia neta]]</f>
        <v>14</v>
      </c>
    </row>
    <row r="1326" spans="1:13" x14ac:dyDescent="0.25">
      <c r="A1326">
        <v>538</v>
      </c>
      <c r="B1326">
        <v>14</v>
      </c>
      <c r="C1326" s="1" t="s">
        <v>271</v>
      </c>
      <c r="D1326" s="1" t="s">
        <v>619</v>
      </c>
      <c r="E1326">
        <v>20</v>
      </c>
      <c r="F1326">
        <v>33</v>
      </c>
      <c r="G1326">
        <v>1</v>
      </c>
      <c r="H1326">
        <v>58</v>
      </c>
      <c r="I1326" s="1" t="s">
        <v>609</v>
      </c>
      <c r="J1326">
        <f>cocina[[#This Row],[Precio Unitario]]*cocina[[#This Row],[Cantidad Ordenada]]-cocina[[#This Row],[Costo Unitario]]*cocina[[#This Row],[Cantidad Ordenada]]</f>
        <v>13</v>
      </c>
      <c r="K1326">
        <f>cocina[[#This Row],[Precio Unitario]]*cocina[[#This Row],[Cantidad Ordenada]]</f>
        <v>33</v>
      </c>
      <c r="L1326" s="5">
        <f>(SUMIF(A:A,cocina[[#This Row],[Número de Orden]],J:J))/SUMIF(A:A,cocina[[#This Row],[Número de Orden]],K:K)</f>
        <v>0.40845070422535212</v>
      </c>
      <c r="M1326" s="1">
        <f>cocina[[#This Row],[Ganancia bruta]]-cocina[[#This Row],[Ganancia neta]]</f>
        <v>20</v>
      </c>
    </row>
    <row r="1327" spans="1:13" x14ac:dyDescent="0.25">
      <c r="A1327">
        <v>538</v>
      </c>
      <c r="B1327">
        <v>14</v>
      </c>
      <c r="C1327" s="1" t="s">
        <v>52</v>
      </c>
      <c r="D1327" s="1" t="s">
        <v>620</v>
      </c>
      <c r="E1327">
        <v>16</v>
      </c>
      <c r="F1327">
        <v>28</v>
      </c>
      <c r="G1327">
        <v>2</v>
      </c>
      <c r="H1327">
        <v>46</v>
      </c>
      <c r="I1327" s="1" t="s">
        <v>608</v>
      </c>
      <c r="J1327">
        <f>cocina[[#This Row],[Precio Unitario]]*cocina[[#This Row],[Cantidad Ordenada]]-cocina[[#This Row],[Costo Unitario]]*cocina[[#This Row],[Cantidad Ordenada]]</f>
        <v>24</v>
      </c>
      <c r="K1327">
        <f>cocina[[#This Row],[Precio Unitario]]*cocina[[#This Row],[Cantidad Ordenada]]</f>
        <v>56</v>
      </c>
      <c r="L1327" s="5">
        <f>(SUMIF(A:A,cocina[[#This Row],[Número de Orden]],J:J))/SUMIF(A:A,cocina[[#This Row],[Número de Orden]],K:K)</f>
        <v>0.40845070422535212</v>
      </c>
      <c r="M1327" s="1">
        <f>cocina[[#This Row],[Ganancia bruta]]-cocina[[#This Row],[Ganancia neta]]</f>
        <v>32</v>
      </c>
    </row>
    <row r="1328" spans="1:13" x14ac:dyDescent="0.25">
      <c r="A1328">
        <v>539</v>
      </c>
      <c r="B1328">
        <v>18</v>
      </c>
      <c r="C1328" s="1" t="s">
        <v>78</v>
      </c>
      <c r="D1328" s="1" t="s">
        <v>613</v>
      </c>
      <c r="E1328">
        <v>18</v>
      </c>
      <c r="F1328">
        <v>30</v>
      </c>
      <c r="G1328">
        <v>3</v>
      </c>
      <c r="H1328">
        <v>43</v>
      </c>
      <c r="I1328" s="1" t="s">
        <v>609</v>
      </c>
      <c r="J1328">
        <f>cocina[[#This Row],[Precio Unitario]]*cocina[[#This Row],[Cantidad Ordenada]]-cocina[[#This Row],[Costo Unitario]]*cocina[[#This Row],[Cantidad Ordenada]]</f>
        <v>36</v>
      </c>
      <c r="K1328">
        <f>cocina[[#This Row],[Precio Unitario]]*cocina[[#This Row],[Cantidad Ordenada]]</f>
        <v>90</v>
      </c>
      <c r="L1328" s="5">
        <f>(SUMIF(A:A,cocina[[#This Row],[Número de Orden]],J:J))/SUMIF(A:A,cocina[[#This Row],[Número de Orden]],K:K)</f>
        <v>0.41249999999999998</v>
      </c>
      <c r="M1328" s="1">
        <f>cocina[[#This Row],[Ganancia bruta]]-cocina[[#This Row],[Ganancia neta]]</f>
        <v>54</v>
      </c>
    </row>
    <row r="1329" spans="1:13" x14ac:dyDescent="0.25">
      <c r="A1329">
        <v>539</v>
      </c>
      <c r="B1329">
        <v>18</v>
      </c>
      <c r="C1329" s="1" t="s">
        <v>116</v>
      </c>
      <c r="D1329" s="1" t="s">
        <v>615</v>
      </c>
      <c r="E1329">
        <v>16</v>
      </c>
      <c r="F1329">
        <v>27</v>
      </c>
      <c r="G1329">
        <v>1</v>
      </c>
      <c r="H1329">
        <v>40</v>
      </c>
      <c r="I1329" s="1" t="s">
        <v>609</v>
      </c>
      <c r="J1329">
        <f>cocina[[#This Row],[Precio Unitario]]*cocina[[#This Row],[Cantidad Ordenada]]-cocina[[#This Row],[Costo Unitario]]*cocina[[#This Row],[Cantidad Ordenada]]</f>
        <v>11</v>
      </c>
      <c r="K1329">
        <f>cocina[[#This Row],[Precio Unitario]]*cocina[[#This Row],[Cantidad Ordenada]]</f>
        <v>27</v>
      </c>
      <c r="L1329" s="5">
        <f>(SUMIF(A:A,cocina[[#This Row],[Número de Orden]],J:J))/SUMIF(A:A,cocina[[#This Row],[Número de Orden]],K:K)</f>
        <v>0.41249999999999998</v>
      </c>
      <c r="M1329" s="1">
        <f>cocina[[#This Row],[Ganancia bruta]]-cocina[[#This Row],[Ganancia neta]]</f>
        <v>16</v>
      </c>
    </row>
    <row r="1330" spans="1:13" x14ac:dyDescent="0.25">
      <c r="A1330">
        <v>539</v>
      </c>
      <c r="B1330">
        <v>18</v>
      </c>
      <c r="C1330" s="1" t="s">
        <v>48</v>
      </c>
      <c r="D1330" s="1" t="s">
        <v>618</v>
      </c>
      <c r="E1330">
        <v>17</v>
      </c>
      <c r="F1330">
        <v>29</v>
      </c>
      <c r="G1330">
        <v>3</v>
      </c>
      <c r="H1330">
        <v>18</v>
      </c>
      <c r="I1330" s="1" t="s">
        <v>608</v>
      </c>
      <c r="J1330">
        <f>cocina[[#This Row],[Precio Unitario]]*cocina[[#This Row],[Cantidad Ordenada]]-cocina[[#This Row],[Costo Unitario]]*cocina[[#This Row],[Cantidad Ordenada]]</f>
        <v>36</v>
      </c>
      <c r="K1330">
        <f>cocina[[#This Row],[Precio Unitario]]*cocina[[#This Row],[Cantidad Ordenada]]</f>
        <v>87</v>
      </c>
      <c r="L1330" s="5">
        <f>(SUMIF(A:A,cocina[[#This Row],[Número de Orden]],J:J))/SUMIF(A:A,cocina[[#This Row],[Número de Orden]],K:K)</f>
        <v>0.41249999999999998</v>
      </c>
      <c r="M1330" s="1">
        <f>cocina[[#This Row],[Ganancia bruta]]-cocina[[#This Row],[Ganancia neta]]</f>
        <v>51</v>
      </c>
    </row>
    <row r="1331" spans="1:13" x14ac:dyDescent="0.25">
      <c r="A1331">
        <v>539</v>
      </c>
      <c r="B1331">
        <v>18</v>
      </c>
      <c r="C1331" s="1" t="s">
        <v>89</v>
      </c>
      <c r="D1331" s="1" t="s">
        <v>629</v>
      </c>
      <c r="E1331">
        <v>10</v>
      </c>
      <c r="F1331">
        <v>18</v>
      </c>
      <c r="G1331">
        <v>2</v>
      </c>
      <c r="H1331">
        <v>28</v>
      </c>
      <c r="I1331" s="1" t="s">
        <v>608</v>
      </c>
      <c r="J1331">
        <f>cocina[[#This Row],[Precio Unitario]]*cocina[[#This Row],[Cantidad Ordenada]]-cocina[[#This Row],[Costo Unitario]]*cocina[[#This Row],[Cantidad Ordenada]]</f>
        <v>16</v>
      </c>
      <c r="K1331">
        <f>cocina[[#This Row],[Precio Unitario]]*cocina[[#This Row],[Cantidad Ordenada]]</f>
        <v>36</v>
      </c>
      <c r="L1331" s="5">
        <f>(SUMIF(A:A,cocina[[#This Row],[Número de Orden]],J:J))/SUMIF(A:A,cocina[[#This Row],[Número de Orden]],K:K)</f>
        <v>0.41249999999999998</v>
      </c>
      <c r="M1331" s="1">
        <f>cocina[[#This Row],[Ganancia bruta]]-cocina[[#This Row],[Ganancia neta]]</f>
        <v>20</v>
      </c>
    </row>
    <row r="1332" spans="1:13" x14ac:dyDescent="0.25">
      <c r="A1332">
        <v>540</v>
      </c>
      <c r="B1332">
        <v>6</v>
      </c>
      <c r="C1332" s="1" t="s">
        <v>89</v>
      </c>
      <c r="D1332" s="1" t="s">
        <v>629</v>
      </c>
      <c r="E1332">
        <v>10</v>
      </c>
      <c r="F1332">
        <v>18</v>
      </c>
      <c r="G1332">
        <v>3</v>
      </c>
      <c r="H1332">
        <v>47</v>
      </c>
      <c r="I1332" s="1" t="s">
        <v>608</v>
      </c>
      <c r="J1332">
        <f>cocina[[#This Row],[Precio Unitario]]*cocina[[#This Row],[Cantidad Ordenada]]-cocina[[#This Row],[Costo Unitario]]*cocina[[#This Row],[Cantidad Ordenada]]</f>
        <v>24</v>
      </c>
      <c r="K1332">
        <f>cocina[[#This Row],[Precio Unitario]]*cocina[[#This Row],[Cantidad Ordenada]]</f>
        <v>54</v>
      </c>
      <c r="L1332" s="5">
        <f>(SUMIF(A:A,cocina[[#This Row],[Número de Orden]],J:J))/SUMIF(A:A,cocina[[#This Row],[Número de Orden]],K:K)</f>
        <v>0.41935483870967744</v>
      </c>
      <c r="M1332" s="1">
        <f>cocina[[#This Row],[Ganancia bruta]]-cocina[[#This Row],[Ganancia neta]]</f>
        <v>30</v>
      </c>
    </row>
    <row r="1333" spans="1:13" x14ac:dyDescent="0.25">
      <c r="A1333">
        <v>540</v>
      </c>
      <c r="B1333">
        <v>6</v>
      </c>
      <c r="C1333" s="1" t="s">
        <v>36</v>
      </c>
      <c r="D1333" s="1" t="s">
        <v>622</v>
      </c>
      <c r="E1333">
        <v>21</v>
      </c>
      <c r="F1333">
        <v>35</v>
      </c>
      <c r="G1333">
        <v>2</v>
      </c>
      <c r="H1333">
        <v>35</v>
      </c>
      <c r="I1333" s="1" t="s">
        <v>608</v>
      </c>
      <c r="J1333">
        <f>cocina[[#This Row],[Precio Unitario]]*cocina[[#This Row],[Cantidad Ordenada]]-cocina[[#This Row],[Costo Unitario]]*cocina[[#This Row],[Cantidad Ordenada]]</f>
        <v>28</v>
      </c>
      <c r="K1333">
        <f>cocina[[#This Row],[Precio Unitario]]*cocina[[#This Row],[Cantidad Ordenada]]</f>
        <v>70</v>
      </c>
      <c r="L1333" s="5">
        <f>(SUMIF(A:A,cocina[[#This Row],[Número de Orden]],J:J))/SUMIF(A:A,cocina[[#This Row],[Número de Orden]],K:K)</f>
        <v>0.41935483870967744</v>
      </c>
      <c r="M1333" s="1">
        <f>cocina[[#This Row],[Ganancia bruta]]-cocina[[#This Row],[Ganancia neta]]</f>
        <v>42</v>
      </c>
    </row>
    <row r="1334" spans="1:13" x14ac:dyDescent="0.25">
      <c r="A1334">
        <v>541</v>
      </c>
      <c r="B1334">
        <v>19</v>
      </c>
      <c r="C1334" s="1" t="s">
        <v>122</v>
      </c>
      <c r="D1334" s="1" t="s">
        <v>621</v>
      </c>
      <c r="E1334">
        <v>11</v>
      </c>
      <c r="F1334">
        <v>19</v>
      </c>
      <c r="G1334">
        <v>2</v>
      </c>
      <c r="H1334">
        <v>31</v>
      </c>
      <c r="I1334" s="1" t="s">
        <v>608</v>
      </c>
      <c r="J1334">
        <f>cocina[[#This Row],[Precio Unitario]]*cocina[[#This Row],[Cantidad Ordenada]]-cocina[[#This Row],[Costo Unitario]]*cocina[[#This Row],[Cantidad Ordenada]]</f>
        <v>16</v>
      </c>
      <c r="K1334">
        <f>cocina[[#This Row],[Precio Unitario]]*cocina[[#This Row],[Cantidad Ordenada]]</f>
        <v>38</v>
      </c>
      <c r="L1334" s="5">
        <f>(SUMIF(A:A,cocina[[#This Row],[Número de Orden]],J:J))/SUMIF(A:A,cocina[[#This Row],[Número de Orden]],K:K)</f>
        <v>0.40099009900990101</v>
      </c>
      <c r="M1334" s="1">
        <f>cocina[[#This Row],[Ganancia bruta]]-cocina[[#This Row],[Ganancia neta]]</f>
        <v>22</v>
      </c>
    </row>
    <row r="1335" spans="1:13" x14ac:dyDescent="0.25">
      <c r="A1335">
        <v>541</v>
      </c>
      <c r="B1335">
        <v>19</v>
      </c>
      <c r="C1335" s="1" t="s">
        <v>271</v>
      </c>
      <c r="D1335" s="1" t="s">
        <v>619</v>
      </c>
      <c r="E1335">
        <v>20</v>
      </c>
      <c r="F1335">
        <v>33</v>
      </c>
      <c r="G1335">
        <v>2</v>
      </c>
      <c r="H1335">
        <v>21</v>
      </c>
      <c r="I1335" s="1" t="s">
        <v>608</v>
      </c>
      <c r="J1335">
        <f>cocina[[#This Row],[Precio Unitario]]*cocina[[#This Row],[Cantidad Ordenada]]-cocina[[#This Row],[Costo Unitario]]*cocina[[#This Row],[Cantidad Ordenada]]</f>
        <v>26</v>
      </c>
      <c r="K1335">
        <f>cocina[[#This Row],[Precio Unitario]]*cocina[[#This Row],[Cantidad Ordenada]]</f>
        <v>66</v>
      </c>
      <c r="L1335" s="5">
        <f>(SUMIF(A:A,cocina[[#This Row],[Número de Orden]],J:J))/SUMIF(A:A,cocina[[#This Row],[Número de Orden]],K:K)</f>
        <v>0.40099009900990101</v>
      </c>
      <c r="M1335" s="1">
        <f>cocina[[#This Row],[Ganancia bruta]]-cocina[[#This Row],[Ganancia neta]]</f>
        <v>40</v>
      </c>
    </row>
    <row r="1336" spans="1:13" x14ac:dyDescent="0.25">
      <c r="A1336">
        <v>541</v>
      </c>
      <c r="B1336">
        <v>19</v>
      </c>
      <c r="C1336" s="1" t="s">
        <v>48</v>
      </c>
      <c r="D1336" s="1" t="s">
        <v>618</v>
      </c>
      <c r="E1336">
        <v>17</v>
      </c>
      <c r="F1336">
        <v>29</v>
      </c>
      <c r="G1336">
        <v>1</v>
      </c>
      <c r="H1336">
        <v>35</v>
      </c>
      <c r="I1336" s="1" t="s">
        <v>608</v>
      </c>
      <c r="J1336">
        <f>cocina[[#This Row],[Precio Unitario]]*cocina[[#This Row],[Cantidad Ordenada]]-cocina[[#This Row],[Costo Unitario]]*cocina[[#This Row],[Cantidad Ordenada]]</f>
        <v>12</v>
      </c>
      <c r="K1336">
        <f>cocina[[#This Row],[Precio Unitario]]*cocina[[#This Row],[Cantidad Ordenada]]</f>
        <v>29</v>
      </c>
      <c r="L1336" s="5">
        <f>(SUMIF(A:A,cocina[[#This Row],[Número de Orden]],J:J))/SUMIF(A:A,cocina[[#This Row],[Número de Orden]],K:K)</f>
        <v>0.40099009900990101</v>
      </c>
      <c r="M1336" s="1">
        <f>cocina[[#This Row],[Ganancia bruta]]-cocina[[#This Row],[Ganancia neta]]</f>
        <v>17</v>
      </c>
    </row>
    <row r="1337" spans="1:13" x14ac:dyDescent="0.25">
      <c r="A1337">
        <v>541</v>
      </c>
      <c r="B1337">
        <v>19</v>
      </c>
      <c r="C1337" s="1" t="s">
        <v>210</v>
      </c>
      <c r="D1337" s="1" t="s">
        <v>627</v>
      </c>
      <c r="E1337">
        <v>14</v>
      </c>
      <c r="F1337">
        <v>23</v>
      </c>
      <c r="G1337">
        <v>3</v>
      </c>
      <c r="H1337">
        <v>37</v>
      </c>
      <c r="I1337" s="1" t="s">
        <v>608</v>
      </c>
      <c r="J1337">
        <f>cocina[[#This Row],[Precio Unitario]]*cocina[[#This Row],[Cantidad Ordenada]]-cocina[[#This Row],[Costo Unitario]]*cocina[[#This Row],[Cantidad Ordenada]]</f>
        <v>27</v>
      </c>
      <c r="K1337">
        <f>cocina[[#This Row],[Precio Unitario]]*cocina[[#This Row],[Cantidad Ordenada]]</f>
        <v>69</v>
      </c>
      <c r="L1337" s="5">
        <f>(SUMIF(A:A,cocina[[#This Row],[Número de Orden]],J:J))/SUMIF(A:A,cocina[[#This Row],[Número de Orden]],K:K)</f>
        <v>0.40099009900990101</v>
      </c>
      <c r="M1337" s="1">
        <f>cocina[[#This Row],[Ganancia bruta]]-cocina[[#This Row],[Ganancia neta]]</f>
        <v>42</v>
      </c>
    </row>
    <row r="1338" spans="1:13" x14ac:dyDescent="0.25">
      <c r="A1338">
        <v>542</v>
      </c>
      <c r="B1338">
        <v>9</v>
      </c>
      <c r="C1338" s="1" t="s">
        <v>65</v>
      </c>
      <c r="D1338" s="1" t="s">
        <v>625</v>
      </c>
      <c r="E1338">
        <v>20</v>
      </c>
      <c r="F1338">
        <v>34</v>
      </c>
      <c r="G1338">
        <v>2</v>
      </c>
      <c r="H1338">
        <v>17</v>
      </c>
      <c r="I1338" s="1" t="s">
        <v>609</v>
      </c>
      <c r="J1338">
        <f>cocina[[#This Row],[Precio Unitario]]*cocina[[#This Row],[Cantidad Ordenada]]-cocina[[#This Row],[Costo Unitario]]*cocina[[#This Row],[Cantidad Ordenada]]</f>
        <v>28</v>
      </c>
      <c r="K1338">
        <f>cocina[[#This Row],[Precio Unitario]]*cocina[[#This Row],[Cantidad Ordenada]]</f>
        <v>68</v>
      </c>
      <c r="L1338" s="5">
        <f>(SUMIF(A:A,cocina[[#This Row],[Número de Orden]],J:J))/SUMIF(A:A,cocina[[#This Row],[Número de Orden]],K:K)</f>
        <v>0.41216216216216217</v>
      </c>
      <c r="M1338" s="1">
        <f>cocina[[#This Row],[Ganancia bruta]]-cocina[[#This Row],[Ganancia neta]]</f>
        <v>40</v>
      </c>
    </row>
    <row r="1339" spans="1:13" x14ac:dyDescent="0.25">
      <c r="A1339">
        <v>542</v>
      </c>
      <c r="B1339">
        <v>9</v>
      </c>
      <c r="C1339" s="1" t="s">
        <v>165</v>
      </c>
      <c r="D1339" s="1" t="s">
        <v>630</v>
      </c>
      <c r="E1339">
        <v>15</v>
      </c>
      <c r="F1339">
        <v>26</v>
      </c>
      <c r="G1339">
        <v>1</v>
      </c>
      <c r="H1339">
        <v>46</v>
      </c>
      <c r="I1339" s="1" t="s">
        <v>608</v>
      </c>
      <c r="J1339">
        <f>cocina[[#This Row],[Precio Unitario]]*cocina[[#This Row],[Cantidad Ordenada]]-cocina[[#This Row],[Costo Unitario]]*cocina[[#This Row],[Cantidad Ordenada]]</f>
        <v>11</v>
      </c>
      <c r="K1339">
        <f>cocina[[#This Row],[Precio Unitario]]*cocina[[#This Row],[Cantidad Ordenada]]</f>
        <v>26</v>
      </c>
      <c r="L1339" s="5">
        <f>(SUMIF(A:A,cocina[[#This Row],[Número de Orden]],J:J))/SUMIF(A:A,cocina[[#This Row],[Número de Orden]],K:K)</f>
        <v>0.41216216216216217</v>
      </c>
      <c r="M1339" s="1">
        <f>cocina[[#This Row],[Ganancia bruta]]-cocina[[#This Row],[Ganancia neta]]</f>
        <v>15</v>
      </c>
    </row>
    <row r="1340" spans="1:13" x14ac:dyDescent="0.25">
      <c r="A1340">
        <v>542</v>
      </c>
      <c r="B1340">
        <v>9</v>
      </c>
      <c r="C1340" s="1" t="s">
        <v>116</v>
      </c>
      <c r="D1340" s="1" t="s">
        <v>615</v>
      </c>
      <c r="E1340">
        <v>16</v>
      </c>
      <c r="F1340">
        <v>27</v>
      </c>
      <c r="G1340">
        <v>2</v>
      </c>
      <c r="H1340">
        <v>52</v>
      </c>
      <c r="I1340" s="1" t="s">
        <v>609</v>
      </c>
      <c r="J1340">
        <f>cocina[[#This Row],[Precio Unitario]]*cocina[[#This Row],[Cantidad Ordenada]]-cocina[[#This Row],[Costo Unitario]]*cocina[[#This Row],[Cantidad Ordenada]]</f>
        <v>22</v>
      </c>
      <c r="K1340">
        <f>cocina[[#This Row],[Precio Unitario]]*cocina[[#This Row],[Cantidad Ordenada]]</f>
        <v>54</v>
      </c>
      <c r="L1340" s="5">
        <f>(SUMIF(A:A,cocina[[#This Row],[Número de Orden]],J:J))/SUMIF(A:A,cocina[[#This Row],[Número de Orden]],K:K)</f>
        <v>0.41216216216216217</v>
      </c>
      <c r="M1340" s="1">
        <f>cocina[[#This Row],[Ganancia bruta]]-cocina[[#This Row],[Ganancia neta]]</f>
        <v>32</v>
      </c>
    </row>
    <row r="1341" spans="1:13" x14ac:dyDescent="0.25">
      <c r="A1341">
        <v>543</v>
      </c>
      <c r="B1341">
        <v>19</v>
      </c>
      <c r="C1341" s="1" t="s">
        <v>52</v>
      </c>
      <c r="D1341" s="1" t="s">
        <v>620</v>
      </c>
      <c r="E1341">
        <v>16</v>
      </c>
      <c r="F1341">
        <v>28</v>
      </c>
      <c r="G1341">
        <v>2</v>
      </c>
      <c r="H1341">
        <v>27</v>
      </c>
      <c r="I1341" s="1" t="s">
        <v>609</v>
      </c>
      <c r="J1341">
        <f>cocina[[#This Row],[Precio Unitario]]*cocina[[#This Row],[Cantidad Ordenada]]-cocina[[#This Row],[Costo Unitario]]*cocina[[#This Row],[Cantidad Ordenada]]</f>
        <v>24</v>
      </c>
      <c r="K1341">
        <f>cocina[[#This Row],[Precio Unitario]]*cocina[[#This Row],[Cantidad Ordenada]]</f>
        <v>56</v>
      </c>
      <c r="L1341" s="5">
        <f>(SUMIF(A:A,cocina[[#This Row],[Número de Orden]],J:J))/SUMIF(A:A,cocina[[#This Row],[Número de Orden]],K:K)</f>
        <v>0.41262135922330095</v>
      </c>
      <c r="M1341" s="1">
        <f>cocina[[#This Row],[Ganancia bruta]]-cocina[[#This Row],[Ganancia neta]]</f>
        <v>32</v>
      </c>
    </row>
    <row r="1342" spans="1:13" x14ac:dyDescent="0.25">
      <c r="A1342">
        <v>543</v>
      </c>
      <c r="B1342">
        <v>19</v>
      </c>
      <c r="C1342" s="1" t="s">
        <v>116</v>
      </c>
      <c r="D1342" s="1" t="s">
        <v>615</v>
      </c>
      <c r="E1342">
        <v>16</v>
      </c>
      <c r="F1342">
        <v>27</v>
      </c>
      <c r="G1342">
        <v>2</v>
      </c>
      <c r="H1342">
        <v>5</v>
      </c>
      <c r="I1342" s="1" t="s">
        <v>608</v>
      </c>
      <c r="J1342">
        <f>cocina[[#This Row],[Precio Unitario]]*cocina[[#This Row],[Cantidad Ordenada]]-cocina[[#This Row],[Costo Unitario]]*cocina[[#This Row],[Cantidad Ordenada]]</f>
        <v>22</v>
      </c>
      <c r="K1342">
        <f>cocina[[#This Row],[Precio Unitario]]*cocina[[#This Row],[Cantidad Ordenada]]</f>
        <v>54</v>
      </c>
      <c r="L1342" s="5">
        <f>(SUMIF(A:A,cocina[[#This Row],[Número de Orden]],J:J))/SUMIF(A:A,cocina[[#This Row],[Número de Orden]],K:K)</f>
        <v>0.41262135922330095</v>
      </c>
      <c r="M1342" s="1">
        <f>cocina[[#This Row],[Ganancia bruta]]-cocina[[#This Row],[Ganancia neta]]</f>
        <v>32</v>
      </c>
    </row>
    <row r="1343" spans="1:13" x14ac:dyDescent="0.25">
      <c r="A1343">
        <v>543</v>
      </c>
      <c r="B1343">
        <v>19</v>
      </c>
      <c r="C1343" s="1" t="s">
        <v>257</v>
      </c>
      <c r="D1343" s="1" t="s">
        <v>623</v>
      </c>
      <c r="E1343">
        <v>19</v>
      </c>
      <c r="F1343">
        <v>32</v>
      </c>
      <c r="G1343">
        <v>3</v>
      </c>
      <c r="H1343">
        <v>42</v>
      </c>
      <c r="I1343" s="1" t="s">
        <v>609</v>
      </c>
      <c r="J1343">
        <f>cocina[[#This Row],[Precio Unitario]]*cocina[[#This Row],[Cantidad Ordenada]]-cocina[[#This Row],[Costo Unitario]]*cocina[[#This Row],[Cantidad Ordenada]]</f>
        <v>39</v>
      </c>
      <c r="K1343">
        <f>cocina[[#This Row],[Precio Unitario]]*cocina[[#This Row],[Cantidad Ordenada]]</f>
        <v>96</v>
      </c>
      <c r="L1343" s="5">
        <f>(SUMIF(A:A,cocina[[#This Row],[Número de Orden]],J:J))/SUMIF(A:A,cocina[[#This Row],[Número de Orden]],K:K)</f>
        <v>0.41262135922330095</v>
      </c>
      <c r="M1343" s="1">
        <f>cocina[[#This Row],[Ganancia bruta]]-cocina[[#This Row],[Ganancia neta]]</f>
        <v>57</v>
      </c>
    </row>
    <row r="1344" spans="1:13" x14ac:dyDescent="0.25">
      <c r="A1344">
        <v>544</v>
      </c>
      <c r="B1344">
        <v>7</v>
      </c>
      <c r="C1344" s="1" t="s">
        <v>36</v>
      </c>
      <c r="D1344" s="1" t="s">
        <v>622</v>
      </c>
      <c r="E1344">
        <v>21</v>
      </c>
      <c r="F1344">
        <v>35</v>
      </c>
      <c r="G1344">
        <v>2</v>
      </c>
      <c r="H1344">
        <v>48</v>
      </c>
      <c r="I1344" s="1" t="s">
        <v>608</v>
      </c>
      <c r="J1344">
        <f>cocina[[#This Row],[Precio Unitario]]*cocina[[#This Row],[Cantidad Ordenada]]-cocina[[#This Row],[Costo Unitario]]*cocina[[#This Row],[Cantidad Ordenada]]</f>
        <v>28</v>
      </c>
      <c r="K1344">
        <f>cocina[[#This Row],[Precio Unitario]]*cocina[[#This Row],[Cantidad Ordenada]]</f>
        <v>70</v>
      </c>
      <c r="L1344" s="5">
        <f>(SUMIF(A:A,cocina[[#This Row],[Número de Orden]],J:J))/SUMIF(A:A,cocina[[#This Row],[Número de Orden]],K:K)</f>
        <v>0.4</v>
      </c>
      <c r="M1344" s="1">
        <f>cocina[[#This Row],[Ganancia bruta]]-cocina[[#This Row],[Ganancia neta]]</f>
        <v>42</v>
      </c>
    </row>
    <row r="1345" spans="1:13" x14ac:dyDescent="0.25">
      <c r="A1345">
        <v>545</v>
      </c>
      <c r="B1345">
        <v>20</v>
      </c>
      <c r="C1345" s="1" t="s">
        <v>271</v>
      </c>
      <c r="D1345" s="1" t="s">
        <v>619</v>
      </c>
      <c r="E1345">
        <v>20</v>
      </c>
      <c r="F1345">
        <v>33</v>
      </c>
      <c r="G1345">
        <v>3</v>
      </c>
      <c r="H1345">
        <v>57</v>
      </c>
      <c r="I1345" s="1" t="s">
        <v>609</v>
      </c>
      <c r="J1345">
        <f>cocina[[#This Row],[Precio Unitario]]*cocina[[#This Row],[Cantidad Ordenada]]-cocina[[#This Row],[Costo Unitario]]*cocina[[#This Row],[Cantidad Ordenada]]</f>
        <v>39</v>
      </c>
      <c r="K1345">
        <f>cocina[[#This Row],[Precio Unitario]]*cocina[[#This Row],[Cantidad Ordenada]]</f>
        <v>99</v>
      </c>
      <c r="L1345" s="5">
        <f>(SUMIF(A:A,cocina[[#This Row],[Número de Orden]],J:J))/SUMIF(A:A,cocina[[#This Row],[Número de Orden]],K:K)</f>
        <v>0.3923076923076923</v>
      </c>
      <c r="M1345" s="1">
        <f>cocina[[#This Row],[Ganancia bruta]]-cocina[[#This Row],[Ganancia neta]]</f>
        <v>60</v>
      </c>
    </row>
    <row r="1346" spans="1:13" x14ac:dyDescent="0.25">
      <c r="A1346">
        <v>545</v>
      </c>
      <c r="B1346">
        <v>20</v>
      </c>
      <c r="C1346" s="1" t="s">
        <v>126</v>
      </c>
      <c r="D1346" s="1" t="s">
        <v>614</v>
      </c>
      <c r="E1346">
        <v>19</v>
      </c>
      <c r="F1346">
        <v>31</v>
      </c>
      <c r="G1346">
        <v>1</v>
      </c>
      <c r="H1346">
        <v>42</v>
      </c>
      <c r="I1346" s="1" t="s">
        <v>609</v>
      </c>
      <c r="J1346">
        <f>cocina[[#This Row],[Precio Unitario]]*cocina[[#This Row],[Cantidad Ordenada]]-cocina[[#This Row],[Costo Unitario]]*cocina[[#This Row],[Cantidad Ordenada]]</f>
        <v>12</v>
      </c>
      <c r="K1346">
        <f>cocina[[#This Row],[Precio Unitario]]*cocina[[#This Row],[Cantidad Ordenada]]</f>
        <v>31</v>
      </c>
      <c r="L1346" s="5">
        <f>(SUMIF(A:A,cocina[[#This Row],[Número de Orden]],J:J))/SUMIF(A:A,cocina[[#This Row],[Número de Orden]],K:K)</f>
        <v>0.3923076923076923</v>
      </c>
      <c r="M1346" s="1">
        <f>cocina[[#This Row],[Ganancia bruta]]-cocina[[#This Row],[Ganancia neta]]</f>
        <v>19</v>
      </c>
    </row>
    <row r="1347" spans="1:13" x14ac:dyDescent="0.25">
      <c r="A1347">
        <v>546</v>
      </c>
      <c r="B1347">
        <v>5</v>
      </c>
      <c r="C1347" s="1" t="s">
        <v>257</v>
      </c>
      <c r="D1347" s="1" t="s">
        <v>623</v>
      </c>
      <c r="E1347">
        <v>19</v>
      </c>
      <c r="F1347">
        <v>32</v>
      </c>
      <c r="G1347">
        <v>2</v>
      </c>
      <c r="H1347">
        <v>33</v>
      </c>
      <c r="I1347" s="1" t="s">
        <v>609</v>
      </c>
      <c r="J1347">
        <f>cocina[[#This Row],[Precio Unitario]]*cocina[[#This Row],[Cantidad Ordenada]]-cocina[[#This Row],[Costo Unitario]]*cocina[[#This Row],[Cantidad Ordenada]]</f>
        <v>26</v>
      </c>
      <c r="K1347">
        <f>cocina[[#This Row],[Precio Unitario]]*cocina[[#This Row],[Cantidad Ordenada]]</f>
        <v>64</v>
      </c>
      <c r="L1347" s="5">
        <f>(SUMIF(A:A,cocina[[#This Row],[Número de Orden]],J:J))/SUMIF(A:A,cocina[[#This Row],[Número de Orden]],K:K)</f>
        <v>0.41304347826086957</v>
      </c>
      <c r="M1347" s="1">
        <f>cocina[[#This Row],[Ganancia bruta]]-cocina[[#This Row],[Ganancia neta]]</f>
        <v>38</v>
      </c>
    </row>
    <row r="1348" spans="1:13" x14ac:dyDescent="0.25">
      <c r="A1348">
        <v>546</v>
      </c>
      <c r="B1348">
        <v>5</v>
      </c>
      <c r="C1348" s="1" t="s">
        <v>52</v>
      </c>
      <c r="D1348" s="1" t="s">
        <v>620</v>
      </c>
      <c r="E1348">
        <v>16</v>
      </c>
      <c r="F1348">
        <v>28</v>
      </c>
      <c r="G1348">
        <v>1</v>
      </c>
      <c r="H1348">
        <v>58</v>
      </c>
      <c r="I1348" s="1" t="s">
        <v>609</v>
      </c>
      <c r="J1348">
        <f>cocina[[#This Row],[Precio Unitario]]*cocina[[#This Row],[Cantidad Ordenada]]-cocina[[#This Row],[Costo Unitario]]*cocina[[#This Row],[Cantidad Ordenada]]</f>
        <v>12</v>
      </c>
      <c r="K1348">
        <f>cocina[[#This Row],[Precio Unitario]]*cocina[[#This Row],[Cantidad Ordenada]]</f>
        <v>28</v>
      </c>
      <c r="L1348" s="5">
        <f>(SUMIF(A:A,cocina[[#This Row],[Número de Orden]],J:J))/SUMIF(A:A,cocina[[#This Row],[Número de Orden]],K:K)</f>
        <v>0.41304347826086957</v>
      </c>
      <c r="M1348" s="1">
        <f>cocina[[#This Row],[Ganancia bruta]]-cocina[[#This Row],[Ganancia neta]]</f>
        <v>16</v>
      </c>
    </row>
    <row r="1349" spans="1:13" x14ac:dyDescent="0.25">
      <c r="A1349">
        <v>547</v>
      </c>
      <c r="B1349">
        <v>9</v>
      </c>
      <c r="C1349" s="1" t="s">
        <v>126</v>
      </c>
      <c r="D1349" s="1" t="s">
        <v>614</v>
      </c>
      <c r="E1349">
        <v>19</v>
      </c>
      <c r="F1349">
        <v>31</v>
      </c>
      <c r="G1349">
        <v>3</v>
      </c>
      <c r="H1349">
        <v>13</v>
      </c>
      <c r="I1349" s="1" t="s">
        <v>608</v>
      </c>
      <c r="J1349">
        <f>cocina[[#This Row],[Precio Unitario]]*cocina[[#This Row],[Cantidad Ordenada]]-cocina[[#This Row],[Costo Unitario]]*cocina[[#This Row],[Cantidad Ordenada]]</f>
        <v>36</v>
      </c>
      <c r="K1349">
        <f>cocina[[#This Row],[Precio Unitario]]*cocina[[#This Row],[Cantidad Ordenada]]</f>
        <v>93</v>
      </c>
      <c r="L1349" s="5">
        <f>(SUMIF(A:A,cocina[[#This Row],[Número de Orden]],J:J))/SUMIF(A:A,cocina[[#This Row],[Número de Orden]],K:K)</f>
        <v>0.39207048458149779</v>
      </c>
      <c r="M1349" s="1">
        <f>cocina[[#This Row],[Ganancia bruta]]-cocina[[#This Row],[Ganancia neta]]</f>
        <v>57</v>
      </c>
    </row>
    <row r="1350" spans="1:13" x14ac:dyDescent="0.25">
      <c r="A1350">
        <v>547</v>
      </c>
      <c r="B1350">
        <v>9</v>
      </c>
      <c r="C1350" s="1" t="s">
        <v>271</v>
      </c>
      <c r="D1350" s="1" t="s">
        <v>619</v>
      </c>
      <c r="E1350">
        <v>20</v>
      </c>
      <c r="F1350">
        <v>33</v>
      </c>
      <c r="G1350">
        <v>3</v>
      </c>
      <c r="H1350">
        <v>54</v>
      </c>
      <c r="I1350" s="1" t="s">
        <v>609</v>
      </c>
      <c r="J1350">
        <f>cocina[[#This Row],[Precio Unitario]]*cocina[[#This Row],[Cantidad Ordenada]]-cocina[[#This Row],[Costo Unitario]]*cocina[[#This Row],[Cantidad Ordenada]]</f>
        <v>39</v>
      </c>
      <c r="K1350">
        <f>cocina[[#This Row],[Precio Unitario]]*cocina[[#This Row],[Cantidad Ordenada]]</f>
        <v>99</v>
      </c>
      <c r="L1350" s="5">
        <f>(SUMIF(A:A,cocina[[#This Row],[Número de Orden]],J:J))/SUMIF(A:A,cocina[[#This Row],[Número de Orden]],K:K)</f>
        <v>0.39207048458149779</v>
      </c>
      <c r="M1350" s="1">
        <f>cocina[[#This Row],[Ganancia bruta]]-cocina[[#This Row],[Ganancia neta]]</f>
        <v>60</v>
      </c>
    </row>
    <row r="1351" spans="1:13" x14ac:dyDescent="0.25">
      <c r="A1351">
        <v>547</v>
      </c>
      <c r="B1351">
        <v>9</v>
      </c>
      <c r="C1351" s="1" t="s">
        <v>36</v>
      </c>
      <c r="D1351" s="1" t="s">
        <v>622</v>
      </c>
      <c r="E1351">
        <v>21</v>
      </c>
      <c r="F1351">
        <v>35</v>
      </c>
      <c r="G1351">
        <v>1</v>
      </c>
      <c r="H1351">
        <v>30</v>
      </c>
      <c r="I1351" s="1" t="s">
        <v>609</v>
      </c>
      <c r="J1351">
        <f>cocina[[#This Row],[Precio Unitario]]*cocina[[#This Row],[Cantidad Ordenada]]-cocina[[#This Row],[Costo Unitario]]*cocina[[#This Row],[Cantidad Ordenada]]</f>
        <v>14</v>
      </c>
      <c r="K1351">
        <f>cocina[[#This Row],[Precio Unitario]]*cocina[[#This Row],[Cantidad Ordenada]]</f>
        <v>35</v>
      </c>
      <c r="L1351" s="5">
        <f>(SUMIF(A:A,cocina[[#This Row],[Número de Orden]],J:J))/SUMIF(A:A,cocina[[#This Row],[Número de Orden]],K:K)</f>
        <v>0.39207048458149779</v>
      </c>
      <c r="M1351" s="1">
        <f>cocina[[#This Row],[Ganancia bruta]]-cocina[[#This Row],[Ganancia neta]]</f>
        <v>21</v>
      </c>
    </row>
    <row r="1352" spans="1:13" x14ac:dyDescent="0.25">
      <c r="A1352">
        <v>548</v>
      </c>
      <c r="B1352">
        <v>4</v>
      </c>
      <c r="C1352" s="1" t="s">
        <v>65</v>
      </c>
      <c r="D1352" s="1" t="s">
        <v>625</v>
      </c>
      <c r="E1352">
        <v>20</v>
      </c>
      <c r="F1352">
        <v>34</v>
      </c>
      <c r="G1352">
        <v>1</v>
      </c>
      <c r="H1352">
        <v>58</v>
      </c>
      <c r="I1352" s="1" t="s">
        <v>609</v>
      </c>
      <c r="J1352">
        <f>cocina[[#This Row],[Precio Unitario]]*cocina[[#This Row],[Cantidad Ordenada]]-cocina[[#This Row],[Costo Unitario]]*cocina[[#This Row],[Cantidad Ordenada]]</f>
        <v>14</v>
      </c>
      <c r="K1352">
        <f>cocina[[#This Row],[Precio Unitario]]*cocina[[#This Row],[Cantidad Ordenada]]</f>
        <v>34</v>
      </c>
      <c r="L1352" s="5">
        <f>(SUMIF(A:A,cocina[[#This Row],[Número de Orden]],J:J))/SUMIF(A:A,cocina[[#This Row],[Número de Orden]],K:K)</f>
        <v>0.39583333333333331</v>
      </c>
      <c r="M1352" s="1">
        <f>cocina[[#This Row],[Ganancia bruta]]-cocina[[#This Row],[Ganancia neta]]</f>
        <v>20</v>
      </c>
    </row>
    <row r="1353" spans="1:13" x14ac:dyDescent="0.25">
      <c r="A1353">
        <v>548</v>
      </c>
      <c r="B1353">
        <v>4</v>
      </c>
      <c r="C1353" s="1" t="s">
        <v>126</v>
      </c>
      <c r="D1353" s="1" t="s">
        <v>614</v>
      </c>
      <c r="E1353">
        <v>19</v>
      </c>
      <c r="F1353">
        <v>31</v>
      </c>
      <c r="G1353">
        <v>2</v>
      </c>
      <c r="H1353">
        <v>48</v>
      </c>
      <c r="I1353" s="1" t="s">
        <v>609</v>
      </c>
      <c r="J1353">
        <f>cocina[[#This Row],[Precio Unitario]]*cocina[[#This Row],[Cantidad Ordenada]]-cocina[[#This Row],[Costo Unitario]]*cocina[[#This Row],[Cantidad Ordenada]]</f>
        <v>24</v>
      </c>
      <c r="K1353">
        <f>cocina[[#This Row],[Precio Unitario]]*cocina[[#This Row],[Cantidad Ordenada]]</f>
        <v>62</v>
      </c>
      <c r="L1353" s="5">
        <f>(SUMIF(A:A,cocina[[#This Row],[Número de Orden]],J:J))/SUMIF(A:A,cocina[[#This Row],[Número de Orden]],K:K)</f>
        <v>0.39583333333333331</v>
      </c>
      <c r="M1353" s="1">
        <f>cocina[[#This Row],[Ganancia bruta]]-cocina[[#This Row],[Ganancia neta]]</f>
        <v>38</v>
      </c>
    </row>
    <row r="1354" spans="1:13" x14ac:dyDescent="0.25">
      <c r="A1354">
        <v>549</v>
      </c>
      <c r="B1354">
        <v>12</v>
      </c>
      <c r="C1354" s="1" t="s">
        <v>132</v>
      </c>
      <c r="D1354" s="1" t="s">
        <v>631</v>
      </c>
      <c r="E1354">
        <v>15</v>
      </c>
      <c r="F1354">
        <v>25</v>
      </c>
      <c r="G1354">
        <v>1</v>
      </c>
      <c r="H1354">
        <v>19</v>
      </c>
      <c r="I1354" s="1" t="s">
        <v>608</v>
      </c>
      <c r="J1354">
        <f>cocina[[#This Row],[Precio Unitario]]*cocina[[#This Row],[Cantidad Ordenada]]-cocina[[#This Row],[Costo Unitario]]*cocina[[#This Row],[Cantidad Ordenada]]</f>
        <v>10</v>
      </c>
      <c r="K1354">
        <f>cocina[[#This Row],[Precio Unitario]]*cocina[[#This Row],[Cantidad Ordenada]]</f>
        <v>25</v>
      </c>
      <c r="L1354" s="5">
        <f>(SUMIF(A:A,cocina[[#This Row],[Número de Orden]],J:J))/SUMIF(A:A,cocina[[#This Row],[Número de Orden]],K:K)</f>
        <v>0.40740740740740738</v>
      </c>
      <c r="M1354" s="1">
        <f>cocina[[#This Row],[Ganancia bruta]]-cocina[[#This Row],[Ganancia neta]]</f>
        <v>15</v>
      </c>
    </row>
    <row r="1355" spans="1:13" x14ac:dyDescent="0.25">
      <c r="A1355">
        <v>549</v>
      </c>
      <c r="B1355">
        <v>12</v>
      </c>
      <c r="C1355" s="1" t="s">
        <v>36</v>
      </c>
      <c r="D1355" s="1" t="s">
        <v>622</v>
      </c>
      <c r="E1355">
        <v>21</v>
      </c>
      <c r="F1355">
        <v>35</v>
      </c>
      <c r="G1355">
        <v>1</v>
      </c>
      <c r="H1355">
        <v>20</v>
      </c>
      <c r="I1355" s="1" t="s">
        <v>609</v>
      </c>
      <c r="J1355">
        <f>cocina[[#This Row],[Precio Unitario]]*cocina[[#This Row],[Cantidad Ordenada]]-cocina[[#This Row],[Costo Unitario]]*cocina[[#This Row],[Cantidad Ordenada]]</f>
        <v>14</v>
      </c>
      <c r="K1355">
        <f>cocina[[#This Row],[Precio Unitario]]*cocina[[#This Row],[Cantidad Ordenada]]</f>
        <v>35</v>
      </c>
      <c r="L1355" s="5">
        <f>(SUMIF(A:A,cocina[[#This Row],[Número de Orden]],J:J))/SUMIF(A:A,cocina[[#This Row],[Número de Orden]],K:K)</f>
        <v>0.40740740740740738</v>
      </c>
      <c r="M1355" s="1">
        <f>cocina[[#This Row],[Ganancia bruta]]-cocina[[#This Row],[Ganancia neta]]</f>
        <v>21</v>
      </c>
    </row>
    <row r="1356" spans="1:13" x14ac:dyDescent="0.25">
      <c r="A1356">
        <v>549</v>
      </c>
      <c r="B1356">
        <v>12</v>
      </c>
      <c r="C1356" s="1" t="s">
        <v>65</v>
      </c>
      <c r="D1356" s="1" t="s">
        <v>625</v>
      </c>
      <c r="E1356">
        <v>20</v>
      </c>
      <c r="F1356">
        <v>34</v>
      </c>
      <c r="G1356">
        <v>3</v>
      </c>
      <c r="H1356">
        <v>59</v>
      </c>
      <c r="I1356" s="1" t="s">
        <v>608</v>
      </c>
      <c r="J1356">
        <f>cocina[[#This Row],[Precio Unitario]]*cocina[[#This Row],[Cantidad Ordenada]]-cocina[[#This Row],[Costo Unitario]]*cocina[[#This Row],[Cantidad Ordenada]]</f>
        <v>42</v>
      </c>
      <c r="K1356">
        <f>cocina[[#This Row],[Precio Unitario]]*cocina[[#This Row],[Cantidad Ordenada]]</f>
        <v>102</v>
      </c>
      <c r="L1356" s="5">
        <f>(SUMIF(A:A,cocina[[#This Row],[Número de Orden]],J:J))/SUMIF(A:A,cocina[[#This Row],[Número de Orden]],K:K)</f>
        <v>0.40740740740740738</v>
      </c>
      <c r="M1356" s="1">
        <f>cocina[[#This Row],[Ganancia bruta]]-cocina[[#This Row],[Ganancia neta]]</f>
        <v>60</v>
      </c>
    </row>
    <row r="1357" spans="1:13" x14ac:dyDescent="0.25">
      <c r="A1357">
        <v>550</v>
      </c>
      <c r="B1357">
        <v>1</v>
      </c>
      <c r="C1357" s="1" t="s">
        <v>78</v>
      </c>
      <c r="D1357" s="1" t="s">
        <v>613</v>
      </c>
      <c r="E1357">
        <v>18</v>
      </c>
      <c r="F1357">
        <v>30</v>
      </c>
      <c r="G1357">
        <v>2</v>
      </c>
      <c r="H1357">
        <v>28</v>
      </c>
      <c r="I1357" s="1" t="s">
        <v>609</v>
      </c>
      <c r="J1357">
        <f>cocina[[#This Row],[Precio Unitario]]*cocina[[#This Row],[Cantidad Ordenada]]-cocina[[#This Row],[Costo Unitario]]*cocina[[#This Row],[Cantidad Ordenada]]</f>
        <v>24</v>
      </c>
      <c r="K1357">
        <f>cocina[[#This Row],[Precio Unitario]]*cocina[[#This Row],[Cantidad Ordenada]]</f>
        <v>60</v>
      </c>
      <c r="L1357" s="5">
        <f>(SUMIF(A:A,cocina[[#This Row],[Número de Orden]],J:J))/SUMIF(A:A,cocina[[#This Row],[Número de Orden]],K:K)</f>
        <v>0.40322580645161288</v>
      </c>
      <c r="M1357" s="1">
        <f>cocina[[#This Row],[Ganancia bruta]]-cocina[[#This Row],[Ganancia neta]]</f>
        <v>36</v>
      </c>
    </row>
    <row r="1358" spans="1:13" x14ac:dyDescent="0.25">
      <c r="A1358">
        <v>550</v>
      </c>
      <c r="B1358">
        <v>1</v>
      </c>
      <c r="C1358" s="1" t="s">
        <v>168</v>
      </c>
      <c r="D1358" s="1" t="s">
        <v>612</v>
      </c>
      <c r="E1358">
        <v>14</v>
      </c>
      <c r="F1358">
        <v>24</v>
      </c>
      <c r="G1358">
        <v>1</v>
      </c>
      <c r="H1358">
        <v>5</v>
      </c>
      <c r="I1358" s="1" t="s">
        <v>608</v>
      </c>
      <c r="J1358">
        <f>cocina[[#This Row],[Precio Unitario]]*cocina[[#This Row],[Cantidad Ordenada]]-cocina[[#This Row],[Costo Unitario]]*cocina[[#This Row],[Cantidad Ordenada]]</f>
        <v>10</v>
      </c>
      <c r="K1358">
        <f>cocina[[#This Row],[Precio Unitario]]*cocina[[#This Row],[Cantidad Ordenada]]</f>
        <v>24</v>
      </c>
      <c r="L1358" s="5">
        <f>(SUMIF(A:A,cocina[[#This Row],[Número de Orden]],J:J))/SUMIF(A:A,cocina[[#This Row],[Número de Orden]],K:K)</f>
        <v>0.40322580645161288</v>
      </c>
      <c r="M1358" s="1">
        <f>cocina[[#This Row],[Ganancia bruta]]-cocina[[#This Row],[Ganancia neta]]</f>
        <v>14</v>
      </c>
    </row>
    <row r="1359" spans="1:13" x14ac:dyDescent="0.25">
      <c r="A1359">
        <v>550</v>
      </c>
      <c r="B1359">
        <v>1</v>
      </c>
      <c r="C1359" s="1" t="s">
        <v>156</v>
      </c>
      <c r="D1359" s="1" t="s">
        <v>626</v>
      </c>
      <c r="E1359">
        <v>12</v>
      </c>
      <c r="F1359">
        <v>20</v>
      </c>
      <c r="G1359">
        <v>2</v>
      </c>
      <c r="H1359">
        <v>24</v>
      </c>
      <c r="I1359" s="1" t="s">
        <v>608</v>
      </c>
      <c r="J1359">
        <f>cocina[[#This Row],[Precio Unitario]]*cocina[[#This Row],[Cantidad Ordenada]]-cocina[[#This Row],[Costo Unitario]]*cocina[[#This Row],[Cantidad Ordenada]]</f>
        <v>16</v>
      </c>
      <c r="K1359">
        <f>cocina[[#This Row],[Precio Unitario]]*cocina[[#This Row],[Cantidad Ordenada]]</f>
        <v>40</v>
      </c>
      <c r="L1359" s="5">
        <f>(SUMIF(A:A,cocina[[#This Row],[Número de Orden]],J:J))/SUMIF(A:A,cocina[[#This Row],[Número de Orden]],K:K)</f>
        <v>0.40322580645161288</v>
      </c>
      <c r="M1359" s="1">
        <f>cocina[[#This Row],[Ganancia bruta]]-cocina[[#This Row],[Ganancia neta]]</f>
        <v>24</v>
      </c>
    </row>
    <row r="1360" spans="1:13" x14ac:dyDescent="0.25">
      <c r="A1360">
        <v>551</v>
      </c>
      <c r="B1360">
        <v>4</v>
      </c>
      <c r="C1360" s="1" t="s">
        <v>78</v>
      </c>
      <c r="D1360" s="1" t="s">
        <v>613</v>
      </c>
      <c r="E1360">
        <v>18</v>
      </c>
      <c r="F1360">
        <v>30</v>
      </c>
      <c r="G1360">
        <v>1</v>
      </c>
      <c r="H1360">
        <v>32</v>
      </c>
      <c r="I1360" s="1" t="s">
        <v>609</v>
      </c>
      <c r="J1360">
        <f>cocina[[#This Row],[Precio Unitario]]*cocina[[#This Row],[Cantidad Ordenada]]-cocina[[#This Row],[Costo Unitario]]*cocina[[#This Row],[Cantidad Ordenada]]</f>
        <v>12</v>
      </c>
      <c r="K1360">
        <f>cocina[[#This Row],[Precio Unitario]]*cocina[[#This Row],[Cantidad Ordenada]]</f>
        <v>30</v>
      </c>
      <c r="L1360" s="5">
        <f>(SUMIF(A:A,cocina[[#This Row],[Número de Orden]],J:J))/SUMIF(A:A,cocina[[#This Row],[Número de Orden]],K:K)</f>
        <v>0.39766081871345027</v>
      </c>
      <c r="M1360" s="1">
        <f>cocina[[#This Row],[Ganancia bruta]]-cocina[[#This Row],[Ganancia neta]]</f>
        <v>18</v>
      </c>
    </row>
    <row r="1361" spans="1:13" x14ac:dyDescent="0.25">
      <c r="A1361">
        <v>551</v>
      </c>
      <c r="B1361">
        <v>4</v>
      </c>
      <c r="C1361" s="1" t="s">
        <v>156</v>
      </c>
      <c r="D1361" s="1" t="s">
        <v>626</v>
      </c>
      <c r="E1361">
        <v>12</v>
      </c>
      <c r="F1361">
        <v>20</v>
      </c>
      <c r="G1361">
        <v>3</v>
      </c>
      <c r="H1361">
        <v>11</v>
      </c>
      <c r="I1361" s="1" t="s">
        <v>608</v>
      </c>
      <c r="J1361">
        <f>cocina[[#This Row],[Precio Unitario]]*cocina[[#This Row],[Cantidad Ordenada]]-cocina[[#This Row],[Costo Unitario]]*cocina[[#This Row],[Cantidad Ordenada]]</f>
        <v>24</v>
      </c>
      <c r="K1361">
        <f>cocina[[#This Row],[Precio Unitario]]*cocina[[#This Row],[Cantidad Ordenada]]</f>
        <v>60</v>
      </c>
      <c r="L1361" s="5">
        <f>(SUMIF(A:A,cocina[[#This Row],[Número de Orden]],J:J))/SUMIF(A:A,cocina[[#This Row],[Número de Orden]],K:K)</f>
        <v>0.39766081871345027</v>
      </c>
      <c r="M1361" s="1">
        <f>cocina[[#This Row],[Ganancia bruta]]-cocina[[#This Row],[Ganancia neta]]</f>
        <v>36</v>
      </c>
    </row>
    <row r="1362" spans="1:13" x14ac:dyDescent="0.25">
      <c r="A1362">
        <v>551</v>
      </c>
      <c r="B1362">
        <v>4</v>
      </c>
      <c r="C1362" s="1" t="s">
        <v>89</v>
      </c>
      <c r="D1362" s="1" t="s">
        <v>629</v>
      </c>
      <c r="E1362">
        <v>10</v>
      </c>
      <c r="F1362">
        <v>18</v>
      </c>
      <c r="G1362">
        <v>1</v>
      </c>
      <c r="H1362">
        <v>29</v>
      </c>
      <c r="I1362" s="1" t="s">
        <v>608</v>
      </c>
      <c r="J1362">
        <f>cocina[[#This Row],[Precio Unitario]]*cocina[[#This Row],[Cantidad Ordenada]]-cocina[[#This Row],[Costo Unitario]]*cocina[[#This Row],[Cantidad Ordenada]]</f>
        <v>8</v>
      </c>
      <c r="K1362">
        <f>cocina[[#This Row],[Precio Unitario]]*cocina[[#This Row],[Cantidad Ordenada]]</f>
        <v>18</v>
      </c>
      <c r="L1362" s="5">
        <f>(SUMIF(A:A,cocina[[#This Row],[Número de Orden]],J:J))/SUMIF(A:A,cocina[[#This Row],[Número de Orden]],K:K)</f>
        <v>0.39766081871345027</v>
      </c>
      <c r="M1362" s="1">
        <f>cocina[[#This Row],[Ganancia bruta]]-cocina[[#This Row],[Ganancia neta]]</f>
        <v>10</v>
      </c>
    </row>
    <row r="1363" spans="1:13" x14ac:dyDescent="0.25">
      <c r="A1363">
        <v>551</v>
      </c>
      <c r="B1363">
        <v>4</v>
      </c>
      <c r="C1363" s="1" t="s">
        <v>80</v>
      </c>
      <c r="D1363" s="1" t="s">
        <v>628</v>
      </c>
      <c r="E1363">
        <v>13</v>
      </c>
      <c r="F1363">
        <v>21</v>
      </c>
      <c r="G1363">
        <v>3</v>
      </c>
      <c r="H1363">
        <v>51</v>
      </c>
      <c r="I1363" s="1" t="s">
        <v>609</v>
      </c>
      <c r="J1363">
        <f>cocina[[#This Row],[Precio Unitario]]*cocina[[#This Row],[Cantidad Ordenada]]-cocina[[#This Row],[Costo Unitario]]*cocina[[#This Row],[Cantidad Ordenada]]</f>
        <v>24</v>
      </c>
      <c r="K1363">
        <f>cocina[[#This Row],[Precio Unitario]]*cocina[[#This Row],[Cantidad Ordenada]]</f>
        <v>63</v>
      </c>
      <c r="L1363" s="5">
        <f>(SUMIF(A:A,cocina[[#This Row],[Número de Orden]],J:J))/SUMIF(A:A,cocina[[#This Row],[Número de Orden]],K:K)</f>
        <v>0.39766081871345027</v>
      </c>
      <c r="M1363" s="1">
        <f>cocina[[#This Row],[Ganancia bruta]]-cocina[[#This Row],[Ganancia neta]]</f>
        <v>39</v>
      </c>
    </row>
    <row r="1364" spans="1:13" x14ac:dyDescent="0.25">
      <c r="A1364">
        <v>552</v>
      </c>
      <c r="B1364">
        <v>11</v>
      </c>
      <c r="C1364" s="1" t="s">
        <v>58</v>
      </c>
      <c r="D1364" s="1" t="s">
        <v>616</v>
      </c>
      <c r="E1364">
        <v>25</v>
      </c>
      <c r="F1364">
        <v>40</v>
      </c>
      <c r="G1364">
        <v>3</v>
      </c>
      <c r="H1364">
        <v>26</v>
      </c>
      <c r="I1364" s="1" t="s">
        <v>609</v>
      </c>
      <c r="J1364">
        <f>cocina[[#This Row],[Precio Unitario]]*cocina[[#This Row],[Cantidad Ordenada]]-cocina[[#This Row],[Costo Unitario]]*cocina[[#This Row],[Cantidad Ordenada]]</f>
        <v>45</v>
      </c>
      <c r="K1364">
        <f>cocina[[#This Row],[Precio Unitario]]*cocina[[#This Row],[Cantidad Ordenada]]</f>
        <v>120</v>
      </c>
      <c r="L1364" s="5">
        <f>(SUMIF(A:A,cocina[[#This Row],[Número de Orden]],J:J))/SUMIF(A:A,cocina[[#This Row],[Número de Orden]],K:K)</f>
        <v>0.38271604938271603</v>
      </c>
      <c r="M1364" s="1">
        <f>cocina[[#This Row],[Ganancia bruta]]-cocina[[#This Row],[Ganancia neta]]</f>
        <v>75</v>
      </c>
    </row>
    <row r="1365" spans="1:13" x14ac:dyDescent="0.25">
      <c r="A1365">
        <v>552</v>
      </c>
      <c r="B1365">
        <v>11</v>
      </c>
      <c r="C1365" s="1" t="s">
        <v>80</v>
      </c>
      <c r="D1365" s="1" t="s">
        <v>628</v>
      </c>
      <c r="E1365">
        <v>13</v>
      </c>
      <c r="F1365">
        <v>21</v>
      </c>
      <c r="G1365">
        <v>3</v>
      </c>
      <c r="H1365">
        <v>57</v>
      </c>
      <c r="I1365" s="1" t="s">
        <v>609</v>
      </c>
      <c r="J1365">
        <f>cocina[[#This Row],[Precio Unitario]]*cocina[[#This Row],[Cantidad Ordenada]]-cocina[[#This Row],[Costo Unitario]]*cocina[[#This Row],[Cantidad Ordenada]]</f>
        <v>24</v>
      </c>
      <c r="K1365">
        <f>cocina[[#This Row],[Precio Unitario]]*cocina[[#This Row],[Cantidad Ordenada]]</f>
        <v>63</v>
      </c>
      <c r="L1365" s="5">
        <f>(SUMIF(A:A,cocina[[#This Row],[Número de Orden]],J:J))/SUMIF(A:A,cocina[[#This Row],[Número de Orden]],K:K)</f>
        <v>0.38271604938271603</v>
      </c>
      <c r="M1365" s="1">
        <f>cocina[[#This Row],[Ganancia bruta]]-cocina[[#This Row],[Ganancia neta]]</f>
        <v>39</v>
      </c>
    </row>
    <row r="1366" spans="1:13" x14ac:dyDescent="0.25">
      <c r="A1366">
        <v>552</v>
      </c>
      <c r="B1366">
        <v>11</v>
      </c>
      <c r="C1366" s="1" t="s">
        <v>156</v>
      </c>
      <c r="D1366" s="1" t="s">
        <v>626</v>
      </c>
      <c r="E1366">
        <v>12</v>
      </c>
      <c r="F1366">
        <v>20</v>
      </c>
      <c r="G1366">
        <v>3</v>
      </c>
      <c r="H1366">
        <v>32</v>
      </c>
      <c r="I1366" s="1" t="s">
        <v>609</v>
      </c>
      <c r="J1366">
        <f>cocina[[#This Row],[Precio Unitario]]*cocina[[#This Row],[Cantidad Ordenada]]-cocina[[#This Row],[Costo Unitario]]*cocina[[#This Row],[Cantidad Ordenada]]</f>
        <v>24</v>
      </c>
      <c r="K1366">
        <f>cocina[[#This Row],[Precio Unitario]]*cocina[[#This Row],[Cantidad Ordenada]]</f>
        <v>60</v>
      </c>
      <c r="L1366" s="5">
        <f>(SUMIF(A:A,cocina[[#This Row],[Número de Orden]],J:J))/SUMIF(A:A,cocina[[#This Row],[Número de Orden]],K:K)</f>
        <v>0.38271604938271603</v>
      </c>
      <c r="M1366" s="1">
        <f>cocina[[#This Row],[Ganancia bruta]]-cocina[[#This Row],[Ganancia neta]]</f>
        <v>36</v>
      </c>
    </row>
    <row r="1367" spans="1:13" x14ac:dyDescent="0.25">
      <c r="A1367">
        <v>553</v>
      </c>
      <c r="B1367">
        <v>14</v>
      </c>
      <c r="C1367" s="1" t="s">
        <v>78</v>
      </c>
      <c r="D1367" s="1" t="s">
        <v>613</v>
      </c>
      <c r="E1367">
        <v>18</v>
      </c>
      <c r="F1367">
        <v>30</v>
      </c>
      <c r="G1367">
        <v>3</v>
      </c>
      <c r="H1367">
        <v>26</v>
      </c>
      <c r="I1367" s="1" t="s">
        <v>609</v>
      </c>
      <c r="J1367">
        <f>cocina[[#This Row],[Precio Unitario]]*cocina[[#This Row],[Cantidad Ordenada]]-cocina[[#This Row],[Costo Unitario]]*cocina[[#This Row],[Cantidad Ordenada]]</f>
        <v>36</v>
      </c>
      <c r="K1367">
        <f>cocina[[#This Row],[Precio Unitario]]*cocina[[#This Row],[Cantidad Ordenada]]</f>
        <v>90</v>
      </c>
      <c r="L1367" s="5">
        <f>(SUMIF(A:A,cocina[[#This Row],[Número de Orden]],J:J))/SUMIF(A:A,cocina[[#This Row],[Número de Orden]],K:K)</f>
        <v>0.4039408866995074</v>
      </c>
      <c r="M1367" s="1">
        <f>cocina[[#This Row],[Ganancia bruta]]-cocina[[#This Row],[Ganancia neta]]</f>
        <v>54</v>
      </c>
    </row>
    <row r="1368" spans="1:13" x14ac:dyDescent="0.25">
      <c r="A1368">
        <v>553</v>
      </c>
      <c r="B1368">
        <v>14</v>
      </c>
      <c r="C1368" s="1" t="s">
        <v>132</v>
      </c>
      <c r="D1368" s="1" t="s">
        <v>631</v>
      </c>
      <c r="E1368">
        <v>15</v>
      </c>
      <c r="F1368">
        <v>25</v>
      </c>
      <c r="G1368">
        <v>2</v>
      </c>
      <c r="H1368">
        <v>56</v>
      </c>
      <c r="I1368" s="1" t="s">
        <v>608</v>
      </c>
      <c r="J1368">
        <f>cocina[[#This Row],[Precio Unitario]]*cocina[[#This Row],[Cantidad Ordenada]]-cocina[[#This Row],[Costo Unitario]]*cocina[[#This Row],[Cantidad Ordenada]]</f>
        <v>20</v>
      </c>
      <c r="K1368">
        <f>cocina[[#This Row],[Precio Unitario]]*cocina[[#This Row],[Cantidad Ordenada]]</f>
        <v>50</v>
      </c>
      <c r="L1368" s="5">
        <f>(SUMIF(A:A,cocina[[#This Row],[Número de Orden]],J:J))/SUMIF(A:A,cocina[[#This Row],[Número de Orden]],K:K)</f>
        <v>0.4039408866995074</v>
      </c>
      <c r="M1368" s="1">
        <f>cocina[[#This Row],[Ganancia bruta]]-cocina[[#This Row],[Ganancia neta]]</f>
        <v>30</v>
      </c>
    </row>
    <row r="1369" spans="1:13" x14ac:dyDescent="0.25">
      <c r="A1369">
        <v>553</v>
      </c>
      <c r="B1369">
        <v>14</v>
      </c>
      <c r="C1369" s="1" t="s">
        <v>213</v>
      </c>
      <c r="D1369" s="1" t="s">
        <v>624</v>
      </c>
      <c r="E1369">
        <v>13</v>
      </c>
      <c r="F1369">
        <v>22</v>
      </c>
      <c r="G1369">
        <v>2</v>
      </c>
      <c r="H1369">
        <v>54</v>
      </c>
      <c r="I1369" s="1" t="s">
        <v>608</v>
      </c>
      <c r="J1369">
        <f>cocina[[#This Row],[Precio Unitario]]*cocina[[#This Row],[Cantidad Ordenada]]-cocina[[#This Row],[Costo Unitario]]*cocina[[#This Row],[Cantidad Ordenada]]</f>
        <v>18</v>
      </c>
      <c r="K1369">
        <f>cocina[[#This Row],[Precio Unitario]]*cocina[[#This Row],[Cantidad Ordenada]]</f>
        <v>44</v>
      </c>
      <c r="L1369" s="5">
        <f>(SUMIF(A:A,cocina[[#This Row],[Número de Orden]],J:J))/SUMIF(A:A,cocina[[#This Row],[Número de Orden]],K:K)</f>
        <v>0.4039408866995074</v>
      </c>
      <c r="M1369" s="1">
        <f>cocina[[#This Row],[Ganancia bruta]]-cocina[[#This Row],[Ganancia neta]]</f>
        <v>26</v>
      </c>
    </row>
    <row r="1370" spans="1:13" x14ac:dyDescent="0.25">
      <c r="A1370">
        <v>553</v>
      </c>
      <c r="B1370">
        <v>14</v>
      </c>
      <c r="C1370" s="1" t="s">
        <v>122</v>
      </c>
      <c r="D1370" s="1" t="s">
        <v>621</v>
      </c>
      <c r="E1370">
        <v>11</v>
      </c>
      <c r="F1370">
        <v>19</v>
      </c>
      <c r="G1370">
        <v>1</v>
      </c>
      <c r="H1370">
        <v>42</v>
      </c>
      <c r="I1370" s="1" t="s">
        <v>609</v>
      </c>
      <c r="J1370">
        <f>cocina[[#This Row],[Precio Unitario]]*cocina[[#This Row],[Cantidad Ordenada]]-cocina[[#This Row],[Costo Unitario]]*cocina[[#This Row],[Cantidad Ordenada]]</f>
        <v>8</v>
      </c>
      <c r="K1370">
        <f>cocina[[#This Row],[Precio Unitario]]*cocina[[#This Row],[Cantidad Ordenada]]</f>
        <v>19</v>
      </c>
      <c r="L1370" s="5">
        <f>(SUMIF(A:A,cocina[[#This Row],[Número de Orden]],J:J))/SUMIF(A:A,cocina[[#This Row],[Número de Orden]],K:K)</f>
        <v>0.4039408866995074</v>
      </c>
      <c r="M1370" s="1">
        <f>cocina[[#This Row],[Ganancia bruta]]-cocina[[#This Row],[Ganancia neta]]</f>
        <v>11</v>
      </c>
    </row>
    <row r="1371" spans="1:13" x14ac:dyDescent="0.25">
      <c r="A1371">
        <v>554</v>
      </c>
      <c r="B1371">
        <v>10</v>
      </c>
      <c r="C1371" s="1" t="s">
        <v>210</v>
      </c>
      <c r="D1371" s="1" t="s">
        <v>627</v>
      </c>
      <c r="E1371">
        <v>14</v>
      </c>
      <c r="F1371">
        <v>23</v>
      </c>
      <c r="G1371">
        <v>2</v>
      </c>
      <c r="H1371">
        <v>55</v>
      </c>
      <c r="I1371" s="1" t="s">
        <v>609</v>
      </c>
      <c r="J1371">
        <f>cocina[[#This Row],[Precio Unitario]]*cocina[[#This Row],[Cantidad Ordenada]]-cocina[[#This Row],[Costo Unitario]]*cocina[[#This Row],[Cantidad Ordenada]]</f>
        <v>18</v>
      </c>
      <c r="K1371">
        <f>cocina[[#This Row],[Precio Unitario]]*cocina[[#This Row],[Cantidad Ordenada]]</f>
        <v>46</v>
      </c>
      <c r="L1371" s="5">
        <f>(SUMIF(A:A,cocina[[#This Row],[Número de Orden]],J:J))/SUMIF(A:A,cocina[[#This Row],[Número de Orden]],K:K)</f>
        <v>0.37951807228915663</v>
      </c>
      <c r="M1371" s="1">
        <f>cocina[[#This Row],[Ganancia bruta]]-cocina[[#This Row],[Ganancia neta]]</f>
        <v>28</v>
      </c>
    </row>
    <row r="1372" spans="1:13" x14ac:dyDescent="0.25">
      <c r="A1372">
        <v>554</v>
      </c>
      <c r="B1372">
        <v>10</v>
      </c>
      <c r="C1372" s="1" t="s">
        <v>58</v>
      </c>
      <c r="D1372" s="1" t="s">
        <v>616</v>
      </c>
      <c r="E1372">
        <v>25</v>
      </c>
      <c r="F1372">
        <v>40</v>
      </c>
      <c r="G1372">
        <v>3</v>
      </c>
      <c r="H1372">
        <v>16</v>
      </c>
      <c r="I1372" s="1" t="s">
        <v>608</v>
      </c>
      <c r="J1372">
        <f>cocina[[#This Row],[Precio Unitario]]*cocina[[#This Row],[Cantidad Ordenada]]-cocina[[#This Row],[Costo Unitario]]*cocina[[#This Row],[Cantidad Ordenada]]</f>
        <v>45</v>
      </c>
      <c r="K1372">
        <f>cocina[[#This Row],[Precio Unitario]]*cocina[[#This Row],[Cantidad Ordenada]]</f>
        <v>120</v>
      </c>
      <c r="L1372" s="5">
        <f>(SUMIF(A:A,cocina[[#This Row],[Número de Orden]],J:J))/SUMIF(A:A,cocina[[#This Row],[Número de Orden]],K:K)</f>
        <v>0.37951807228915663</v>
      </c>
      <c r="M1372" s="1">
        <f>cocina[[#This Row],[Ganancia bruta]]-cocina[[#This Row],[Ganancia neta]]</f>
        <v>75</v>
      </c>
    </row>
    <row r="1373" spans="1:13" x14ac:dyDescent="0.25">
      <c r="A1373">
        <v>555</v>
      </c>
      <c r="B1373">
        <v>20</v>
      </c>
      <c r="C1373" s="1" t="s">
        <v>78</v>
      </c>
      <c r="D1373" s="1" t="s">
        <v>613</v>
      </c>
      <c r="E1373">
        <v>18</v>
      </c>
      <c r="F1373">
        <v>30</v>
      </c>
      <c r="G1373">
        <v>1</v>
      </c>
      <c r="H1373">
        <v>46</v>
      </c>
      <c r="I1373" s="1" t="s">
        <v>608</v>
      </c>
      <c r="J1373">
        <f>cocina[[#This Row],[Precio Unitario]]*cocina[[#This Row],[Cantidad Ordenada]]-cocina[[#This Row],[Costo Unitario]]*cocina[[#This Row],[Cantidad Ordenada]]</f>
        <v>12</v>
      </c>
      <c r="K1373">
        <f>cocina[[#This Row],[Precio Unitario]]*cocina[[#This Row],[Cantidad Ordenada]]</f>
        <v>30</v>
      </c>
      <c r="L1373" s="5">
        <f>(SUMIF(A:A,cocina[[#This Row],[Número de Orden]],J:J))/SUMIF(A:A,cocina[[#This Row],[Número de Orden]],K:K)</f>
        <v>0.4</v>
      </c>
      <c r="M1373" s="1">
        <f>cocina[[#This Row],[Ganancia bruta]]-cocina[[#This Row],[Ganancia neta]]</f>
        <v>18</v>
      </c>
    </row>
    <row r="1374" spans="1:13" x14ac:dyDescent="0.25">
      <c r="A1374">
        <v>556</v>
      </c>
      <c r="B1374">
        <v>9</v>
      </c>
      <c r="C1374" s="1" t="s">
        <v>213</v>
      </c>
      <c r="D1374" s="1" t="s">
        <v>624</v>
      </c>
      <c r="E1374">
        <v>13</v>
      </c>
      <c r="F1374">
        <v>22</v>
      </c>
      <c r="G1374">
        <v>1</v>
      </c>
      <c r="H1374">
        <v>36</v>
      </c>
      <c r="I1374" s="1" t="s">
        <v>608</v>
      </c>
      <c r="J1374">
        <f>cocina[[#This Row],[Precio Unitario]]*cocina[[#This Row],[Cantidad Ordenada]]-cocina[[#This Row],[Costo Unitario]]*cocina[[#This Row],[Cantidad Ordenada]]</f>
        <v>9</v>
      </c>
      <c r="K1374">
        <f>cocina[[#This Row],[Precio Unitario]]*cocina[[#This Row],[Cantidad Ordenada]]</f>
        <v>22</v>
      </c>
      <c r="L1374" s="5">
        <f>(SUMIF(A:A,cocina[[#This Row],[Número de Orden]],J:J))/SUMIF(A:A,cocina[[#This Row],[Número de Orden]],K:K)</f>
        <v>0.43421052631578949</v>
      </c>
      <c r="M1374" s="1">
        <f>cocina[[#This Row],[Ganancia bruta]]-cocina[[#This Row],[Ganancia neta]]</f>
        <v>13</v>
      </c>
    </row>
    <row r="1375" spans="1:13" x14ac:dyDescent="0.25">
      <c r="A1375">
        <v>556</v>
      </c>
      <c r="B1375">
        <v>9</v>
      </c>
      <c r="C1375" s="1" t="s">
        <v>89</v>
      </c>
      <c r="D1375" s="1" t="s">
        <v>629</v>
      </c>
      <c r="E1375">
        <v>10</v>
      </c>
      <c r="F1375">
        <v>18</v>
      </c>
      <c r="G1375">
        <v>3</v>
      </c>
      <c r="H1375">
        <v>30</v>
      </c>
      <c r="I1375" s="1" t="s">
        <v>609</v>
      </c>
      <c r="J1375">
        <f>cocina[[#This Row],[Precio Unitario]]*cocina[[#This Row],[Cantidad Ordenada]]-cocina[[#This Row],[Costo Unitario]]*cocina[[#This Row],[Cantidad Ordenada]]</f>
        <v>24</v>
      </c>
      <c r="K1375">
        <f>cocina[[#This Row],[Precio Unitario]]*cocina[[#This Row],[Cantidad Ordenada]]</f>
        <v>54</v>
      </c>
      <c r="L1375" s="5">
        <f>(SUMIF(A:A,cocina[[#This Row],[Número de Orden]],J:J))/SUMIF(A:A,cocina[[#This Row],[Número de Orden]],K:K)</f>
        <v>0.43421052631578949</v>
      </c>
      <c r="M1375" s="1">
        <f>cocina[[#This Row],[Ganancia bruta]]-cocina[[#This Row],[Ganancia neta]]</f>
        <v>30</v>
      </c>
    </row>
    <row r="1376" spans="1:13" x14ac:dyDescent="0.25">
      <c r="A1376">
        <v>557</v>
      </c>
      <c r="B1376">
        <v>7</v>
      </c>
      <c r="C1376" s="1" t="s">
        <v>257</v>
      </c>
      <c r="D1376" s="1" t="s">
        <v>623</v>
      </c>
      <c r="E1376">
        <v>19</v>
      </c>
      <c r="F1376">
        <v>32</v>
      </c>
      <c r="G1376">
        <v>2</v>
      </c>
      <c r="H1376">
        <v>47</v>
      </c>
      <c r="I1376" s="1" t="s">
        <v>609</v>
      </c>
      <c r="J1376">
        <f>cocina[[#This Row],[Precio Unitario]]*cocina[[#This Row],[Cantidad Ordenada]]-cocina[[#This Row],[Costo Unitario]]*cocina[[#This Row],[Cantidad Ordenada]]</f>
        <v>26</v>
      </c>
      <c r="K1376">
        <f>cocina[[#This Row],[Precio Unitario]]*cocina[[#This Row],[Cantidad Ordenada]]</f>
        <v>64</v>
      </c>
      <c r="L1376" s="5">
        <f>(SUMIF(A:A,cocina[[#This Row],[Número de Orden]],J:J))/SUMIF(A:A,cocina[[#This Row],[Número de Orden]],K:K)</f>
        <v>0.39548022598870058</v>
      </c>
      <c r="M1376" s="1">
        <f>cocina[[#This Row],[Ganancia bruta]]-cocina[[#This Row],[Ganancia neta]]</f>
        <v>38</v>
      </c>
    </row>
    <row r="1377" spans="1:13" x14ac:dyDescent="0.25">
      <c r="A1377">
        <v>557</v>
      </c>
      <c r="B1377">
        <v>7</v>
      </c>
      <c r="C1377" s="1" t="s">
        <v>80</v>
      </c>
      <c r="D1377" s="1" t="s">
        <v>628</v>
      </c>
      <c r="E1377">
        <v>13</v>
      </c>
      <c r="F1377">
        <v>21</v>
      </c>
      <c r="G1377">
        <v>3</v>
      </c>
      <c r="H1377">
        <v>22</v>
      </c>
      <c r="I1377" s="1" t="s">
        <v>609</v>
      </c>
      <c r="J1377">
        <f>cocina[[#This Row],[Precio Unitario]]*cocina[[#This Row],[Cantidad Ordenada]]-cocina[[#This Row],[Costo Unitario]]*cocina[[#This Row],[Cantidad Ordenada]]</f>
        <v>24</v>
      </c>
      <c r="K1377">
        <f>cocina[[#This Row],[Precio Unitario]]*cocina[[#This Row],[Cantidad Ordenada]]</f>
        <v>63</v>
      </c>
      <c r="L1377" s="5">
        <f>(SUMIF(A:A,cocina[[#This Row],[Número de Orden]],J:J))/SUMIF(A:A,cocina[[#This Row],[Número de Orden]],K:K)</f>
        <v>0.39548022598870058</v>
      </c>
      <c r="M1377" s="1">
        <f>cocina[[#This Row],[Ganancia bruta]]-cocina[[#This Row],[Ganancia neta]]</f>
        <v>39</v>
      </c>
    </row>
    <row r="1378" spans="1:13" x14ac:dyDescent="0.25">
      <c r="A1378">
        <v>557</v>
      </c>
      <c r="B1378">
        <v>7</v>
      </c>
      <c r="C1378" s="1" t="s">
        <v>132</v>
      </c>
      <c r="D1378" s="1" t="s">
        <v>631</v>
      </c>
      <c r="E1378">
        <v>15</v>
      </c>
      <c r="F1378">
        <v>25</v>
      </c>
      <c r="G1378">
        <v>2</v>
      </c>
      <c r="H1378">
        <v>38</v>
      </c>
      <c r="I1378" s="1" t="s">
        <v>608</v>
      </c>
      <c r="J1378">
        <f>cocina[[#This Row],[Precio Unitario]]*cocina[[#This Row],[Cantidad Ordenada]]-cocina[[#This Row],[Costo Unitario]]*cocina[[#This Row],[Cantidad Ordenada]]</f>
        <v>20</v>
      </c>
      <c r="K1378">
        <f>cocina[[#This Row],[Precio Unitario]]*cocina[[#This Row],[Cantidad Ordenada]]</f>
        <v>50</v>
      </c>
      <c r="L1378" s="5">
        <f>(SUMIF(A:A,cocina[[#This Row],[Número de Orden]],J:J))/SUMIF(A:A,cocina[[#This Row],[Número de Orden]],K:K)</f>
        <v>0.39548022598870058</v>
      </c>
      <c r="M1378" s="1">
        <f>cocina[[#This Row],[Ganancia bruta]]-cocina[[#This Row],[Ganancia neta]]</f>
        <v>30</v>
      </c>
    </row>
    <row r="1379" spans="1:13" x14ac:dyDescent="0.25">
      <c r="A1379">
        <v>558</v>
      </c>
      <c r="B1379">
        <v>6</v>
      </c>
      <c r="C1379" s="1" t="s">
        <v>257</v>
      </c>
      <c r="D1379" s="1" t="s">
        <v>623</v>
      </c>
      <c r="E1379">
        <v>19</v>
      </c>
      <c r="F1379">
        <v>32</v>
      </c>
      <c r="G1379">
        <v>3</v>
      </c>
      <c r="H1379">
        <v>56</v>
      </c>
      <c r="I1379" s="1" t="s">
        <v>608</v>
      </c>
      <c r="J1379">
        <f>cocina[[#This Row],[Precio Unitario]]*cocina[[#This Row],[Cantidad Ordenada]]-cocina[[#This Row],[Costo Unitario]]*cocina[[#This Row],[Cantidad Ordenada]]</f>
        <v>39</v>
      </c>
      <c r="K1379">
        <f>cocina[[#This Row],[Precio Unitario]]*cocina[[#This Row],[Cantidad Ordenada]]</f>
        <v>96</v>
      </c>
      <c r="L1379" s="5">
        <f>(SUMIF(A:A,cocina[[#This Row],[Número de Orden]],J:J))/SUMIF(A:A,cocina[[#This Row],[Número de Orden]],K:K)</f>
        <v>0.4022346368715084</v>
      </c>
      <c r="M1379" s="1">
        <f>cocina[[#This Row],[Ganancia bruta]]-cocina[[#This Row],[Ganancia neta]]</f>
        <v>57</v>
      </c>
    </row>
    <row r="1380" spans="1:13" x14ac:dyDescent="0.25">
      <c r="A1380">
        <v>558</v>
      </c>
      <c r="B1380">
        <v>6</v>
      </c>
      <c r="C1380" s="1" t="s">
        <v>132</v>
      </c>
      <c r="D1380" s="1" t="s">
        <v>631</v>
      </c>
      <c r="E1380">
        <v>15</v>
      </c>
      <c r="F1380">
        <v>25</v>
      </c>
      <c r="G1380">
        <v>2</v>
      </c>
      <c r="H1380">
        <v>54</v>
      </c>
      <c r="I1380" s="1" t="s">
        <v>609</v>
      </c>
      <c r="J1380">
        <f>cocina[[#This Row],[Precio Unitario]]*cocina[[#This Row],[Cantidad Ordenada]]-cocina[[#This Row],[Costo Unitario]]*cocina[[#This Row],[Cantidad Ordenada]]</f>
        <v>20</v>
      </c>
      <c r="K1380">
        <f>cocina[[#This Row],[Precio Unitario]]*cocina[[#This Row],[Cantidad Ordenada]]</f>
        <v>50</v>
      </c>
      <c r="L1380" s="5">
        <f>(SUMIF(A:A,cocina[[#This Row],[Número de Orden]],J:J))/SUMIF(A:A,cocina[[#This Row],[Número de Orden]],K:K)</f>
        <v>0.4022346368715084</v>
      </c>
      <c r="M1380" s="1">
        <f>cocina[[#This Row],[Ganancia bruta]]-cocina[[#This Row],[Ganancia neta]]</f>
        <v>30</v>
      </c>
    </row>
    <row r="1381" spans="1:13" x14ac:dyDescent="0.25">
      <c r="A1381">
        <v>558</v>
      </c>
      <c r="B1381">
        <v>6</v>
      </c>
      <c r="C1381" s="1" t="s">
        <v>271</v>
      </c>
      <c r="D1381" s="1" t="s">
        <v>619</v>
      </c>
      <c r="E1381">
        <v>20</v>
      </c>
      <c r="F1381">
        <v>33</v>
      </c>
      <c r="G1381">
        <v>1</v>
      </c>
      <c r="H1381">
        <v>57</v>
      </c>
      <c r="I1381" s="1" t="s">
        <v>608</v>
      </c>
      <c r="J1381">
        <f>cocina[[#This Row],[Precio Unitario]]*cocina[[#This Row],[Cantidad Ordenada]]-cocina[[#This Row],[Costo Unitario]]*cocina[[#This Row],[Cantidad Ordenada]]</f>
        <v>13</v>
      </c>
      <c r="K1381">
        <f>cocina[[#This Row],[Precio Unitario]]*cocina[[#This Row],[Cantidad Ordenada]]</f>
        <v>33</v>
      </c>
      <c r="L1381" s="5">
        <f>(SUMIF(A:A,cocina[[#This Row],[Número de Orden]],J:J))/SUMIF(A:A,cocina[[#This Row],[Número de Orden]],K:K)</f>
        <v>0.4022346368715084</v>
      </c>
      <c r="M1381" s="1">
        <f>cocina[[#This Row],[Ganancia bruta]]-cocina[[#This Row],[Ganancia neta]]</f>
        <v>20</v>
      </c>
    </row>
    <row r="1382" spans="1:13" x14ac:dyDescent="0.25">
      <c r="A1382">
        <v>559</v>
      </c>
      <c r="B1382">
        <v>11</v>
      </c>
      <c r="C1382" s="1" t="s">
        <v>271</v>
      </c>
      <c r="D1382" s="1" t="s">
        <v>619</v>
      </c>
      <c r="E1382">
        <v>20</v>
      </c>
      <c r="F1382">
        <v>33</v>
      </c>
      <c r="G1382">
        <v>3</v>
      </c>
      <c r="H1382">
        <v>41</v>
      </c>
      <c r="I1382" s="1" t="s">
        <v>609</v>
      </c>
      <c r="J1382">
        <f>cocina[[#This Row],[Precio Unitario]]*cocina[[#This Row],[Cantidad Ordenada]]-cocina[[#This Row],[Costo Unitario]]*cocina[[#This Row],[Cantidad Ordenada]]</f>
        <v>39</v>
      </c>
      <c r="K1382">
        <f>cocina[[#This Row],[Precio Unitario]]*cocina[[#This Row],[Cantidad Ordenada]]</f>
        <v>99</v>
      </c>
      <c r="L1382" s="5">
        <f>(SUMIF(A:A,cocina[[#This Row],[Número de Orden]],J:J))/SUMIF(A:A,cocina[[#This Row],[Número de Orden]],K:K)</f>
        <v>0.39393939393939392</v>
      </c>
      <c r="M1382" s="1">
        <f>cocina[[#This Row],[Ganancia bruta]]-cocina[[#This Row],[Ganancia neta]]</f>
        <v>60</v>
      </c>
    </row>
    <row r="1383" spans="1:13" x14ac:dyDescent="0.25">
      <c r="A1383">
        <v>560</v>
      </c>
      <c r="B1383">
        <v>6</v>
      </c>
      <c r="C1383" s="1" t="s">
        <v>89</v>
      </c>
      <c r="D1383" s="1" t="s">
        <v>629</v>
      </c>
      <c r="E1383">
        <v>10</v>
      </c>
      <c r="F1383">
        <v>18</v>
      </c>
      <c r="G1383">
        <v>2</v>
      </c>
      <c r="H1383">
        <v>36</v>
      </c>
      <c r="I1383" s="1" t="s">
        <v>609</v>
      </c>
      <c r="J1383">
        <f>cocina[[#This Row],[Precio Unitario]]*cocina[[#This Row],[Cantidad Ordenada]]-cocina[[#This Row],[Costo Unitario]]*cocina[[#This Row],[Cantidad Ordenada]]</f>
        <v>16</v>
      </c>
      <c r="K1383">
        <f>cocina[[#This Row],[Precio Unitario]]*cocina[[#This Row],[Cantidad Ordenada]]</f>
        <v>36</v>
      </c>
      <c r="L1383" s="5">
        <f>(SUMIF(A:A,cocina[[#This Row],[Número de Orden]],J:J))/SUMIF(A:A,cocina[[#This Row],[Número de Orden]],K:K)</f>
        <v>0.4144144144144144</v>
      </c>
      <c r="M1383" s="1">
        <f>cocina[[#This Row],[Ganancia bruta]]-cocina[[#This Row],[Ganancia neta]]</f>
        <v>20</v>
      </c>
    </row>
    <row r="1384" spans="1:13" x14ac:dyDescent="0.25">
      <c r="A1384">
        <v>560</v>
      </c>
      <c r="B1384">
        <v>6</v>
      </c>
      <c r="C1384" s="1" t="s">
        <v>132</v>
      </c>
      <c r="D1384" s="1" t="s">
        <v>631</v>
      </c>
      <c r="E1384">
        <v>15</v>
      </c>
      <c r="F1384">
        <v>25</v>
      </c>
      <c r="G1384">
        <v>3</v>
      </c>
      <c r="H1384">
        <v>12</v>
      </c>
      <c r="I1384" s="1" t="s">
        <v>609</v>
      </c>
      <c r="J1384">
        <f>cocina[[#This Row],[Precio Unitario]]*cocina[[#This Row],[Cantidad Ordenada]]-cocina[[#This Row],[Costo Unitario]]*cocina[[#This Row],[Cantidad Ordenada]]</f>
        <v>30</v>
      </c>
      <c r="K1384">
        <f>cocina[[#This Row],[Precio Unitario]]*cocina[[#This Row],[Cantidad Ordenada]]</f>
        <v>75</v>
      </c>
      <c r="L1384" s="5">
        <f>(SUMIF(A:A,cocina[[#This Row],[Número de Orden]],J:J))/SUMIF(A:A,cocina[[#This Row],[Número de Orden]],K:K)</f>
        <v>0.4144144144144144</v>
      </c>
      <c r="M1384" s="1">
        <f>cocina[[#This Row],[Ganancia bruta]]-cocina[[#This Row],[Ganancia neta]]</f>
        <v>45</v>
      </c>
    </row>
    <row r="1385" spans="1:13" x14ac:dyDescent="0.25">
      <c r="A1385">
        <v>561</v>
      </c>
      <c r="B1385">
        <v>4</v>
      </c>
      <c r="C1385" s="1" t="s">
        <v>89</v>
      </c>
      <c r="D1385" s="1" t="s">
        <v>629</v>
      </c>
      <c r="E1385">
        <v>10</v>
      </c>
      <c r="F1385">
        <v>18</v>
      </c>
      <c r="G1385">
        <v>1</v>
      </c>
      <c r="H1385">
        <v>56</v>
      </c>
      <c r="I1385" s="1" t="s">
        <v>609</v>
      </c>
      <c r="J1385">
        <f>cocina[[#This Row],[Precio Unitario]]*cocina[[#This Row],[Cantidad Ordenada]]-cocina[[#This Row],[Costo Unitario]]*cocina[[#This Row],[Cantidad Ordenada]]</f>
        <v>8</v>
      </c>
      <c r="K1385">
        <f>cocina[[#This Row],[Precio Unitario]]*cocina[[#This Row],[Cantidad Ordenada]]</f>
        <v>18</v>
      </c>
      <c r="L1385" s="5">
        <f>(SUMIF(A:A,cocina[[#This Row],[Número de Orden]],J:J))/SUMIF(A:A,cocina[[#This Row],[Número de Orden]],K:K)</f>
        <v>0.40625</v>
      </c>
      <c r="M1385" s="1">
        <f>cocina[[#This Row],[Ganancia bruta]]-cocina[[#This Row],[Ganancia neta]]</f>
        <v>10</v>
      </c>
    </row>
    <row r="1386" spans="1:13" x14ac:dyDescent="0.25">
      <c r="A1386">
        <v>561</v>
      </c>
      <c r="B1386">
        <v>4</v>
      </c>
      <c r="C1386" s="1" t="s">
        <v>210</v>
      </c>
      <c r="D1386" s="1" t="s">
        <v>627</v>
      </c>
      <c r="E1386">
        <v>14</v>
      </c>
      <c r="F1386">
        <v>23</v>
      </c>
      <c r="G1386">
        <v>2</v>
      </c>
      <c r="H1386">
        <v>8</v>
      </c>
      <c r="I1386" s="1" t="s">
        <v>609</v>
      </c>
      <c r="J1386">
        <f>cocina[[#This Row],[Precio Unitario]]*cocina[[#This Row],[Cantidad Ordenada]]-cocina[[#This Row],[Costo Unitario]]*cocina[[#This Row],[Cantidad Ordenada]]</f>
        <v>18</v>
      </c>
      <c r="K1386">
        <f>cocina[[#This Row],[Precio Unitario]]*cocina[[#This Row],[Cantidad Ordenada]]</f>
        <v>46</v>
      </c>
      <c r="L1386" s="5">
        <f>(SUMIF(A:A,cocina[[#This Row],[Número de Orden]],J:J))/SUMIF(A:A,cocina[[#This Row],[Número de Orden]],K:K)</f>
        <v>0.40625</v>
      </c>
      <c r="M1386" s="1">
        <f>cocina[[#This Row],[Ganancia bruta]]-cocina[[#This Row],[Ganancia neta]]</f>
        <v>28</v>
      </c>
    </row>
    <row r="1387" spans="1:13" x14ac:dyDescent="0.25">
      <c r="A1387">
        <v>562</v>
      </c>
      <c r="B1387">
        <v>20</v>
      </c>
      <c r="C1387" s="1" t="s">
        <v>58</v>
      </c>
      <c r="D1387" s="1" t="s">
        <v>616</v>
      </c>
      <c r="E1387">
        <v>25</v>
      </c>
      <c r="F1387">
        <v>40</v>
      </c>
      <c r="G1387">
        <v>3</v>
      </c>
      <c r="H1387">
        <v>41</v>
      </c>
      <c r="I1387" s="1" t="s">
        <v>608</v>
      </c>
      <c r="J1387">
        <f>cocina[[#This Row],[Precio Unitario]]*cocina[[#This Row],[Cantidad Ordenada]]-cocina[[#This Row],[Costo Unitario]]*cocina[[#This Row],[Cantidad Ordenada]]</f>
        <v>45</v>
      </c>
      <c r="K1387">
        <f>cocina[[#This Row],[Precio Unitario]]*cocina[[#This Row],[Cantidad Ordenada]]</f>
        <v>120</v>
      </c>
      <c r="L1387" s="5">
        <f>(SUMIF(A:A,cocina[[#This Row],[Número de Orden]],J:J))/SUMIF(A:A,cocina[[#This Row],[Número de Orden]],K:K)</f>
        <v>0.3923611111111111</v>
      </c>
      <c r="M1387" s="1">
        <f>cocina[[#This Row],[Ganancia bruta]]-cocina[[#This Row],[Ganancia neta]]</f>
        <v>75</v>
      </c>
    </row>
    <row r="1388" spans="1:13" x14ac:dyDescent="0.25">
      <c r="A1388">
        <v>562</v>
      </c>
      <c r="B1388">
        <v>20</v>
      </c>
      <c r="C1388" s="1" t="s">
        <v>48</v>
      </c>
      <c r="D1388" s="1" t="s">
        <v>618</v>
      </c>
      <c r="E1388">
        <v>17</v>
      </c>
      <c r="F1388">
        <v>29</v>
      </c>
      <c r="G1388">
        <v>2</v>
      </c>
      <c r="H1388">
        <v>7</v>
      </c>
      <c r="I1388" s="1" t="s">
        <v>608</v>
      </c>
      <c r="J1388">
        <f>cocina[[#This Row],[Precio Unitario]]*cocina[[#This Row],[Cantidad Ordenada]]-cocina[[#This Row],[Costo Unitario]]*cocina[[#This Row],[Cantidad Ordenada]]</f>
        <v>24</v>
      </c>
      <c r="K1388">
        <f>cocina[[#This Row],[Precio Unitario]]*cocina[[#This Row],[Cantidad Ordenada]]</f>
        <v>58</v>
      </c>
      <c r="L1388" s="5">
        <f>(SUMIF(A:A,cocina[[#This Row],[Número de Orden]],J:J))/SUMIF(A:A,cocina[[#This Row],[Número de Orden]],K:K)</f>
        <v>0.3923611111111111</v>
      </c>
      <c r="M1388" s="1">
        <f>cocina[[#This Row],[Ganancia bruta]]-cocina[[#This Row],[Ganancia neta]]</f>
        <v>34</v>
      </c>
    </row>
    <row r="1389" spans="1:13" x14ac:dyDescent="0.25">
      <c r="A1389">
        <v>562</v>
      </c>
      <c r="B1389">
        <v>20</v>
      </c>
      <c r="C1389" s="1" t="s">
        <v>168</v>
      </c>
      <c r="D1389" s="1" t="s">
        <v>612</v>
      </c>
      <c r="E1389">
        <v>14</v>
      </c>
      <c r="F1389">
        <v>24</v>
      </c>
      <c r="G1389">
        <v>2</v>
      </c>
      <c r="H1389">
        <v>22</v>
      </c>
      <c r="I1389" s="1" t="s">
        <v>608</v>
      </c>
      <c r="J1389">
        <f>cocina[[#This Row],[Precio Unitario]]*cocina[[#This Row],[Cantidad Ordenada]]-cocina[[#This Row],[Costo Unitario]]*cocina[[#This Row],[Cantidad Ordenada]]</f>
        <v>20</v>
      </c>
      <c r="K1389">
        <f>cocina[[#This Row],[Precio Unitario]]*cocina[[#This Row],[Cantidad Ordenada]]</f>
        <v>48</v>
      </c>
      <c r="L1389" s="5">
        <f>(SUMIF(A:A,cocina[[#This Row],[Número de Orden]],J:J))/SUMIF(A:A,cocina[[#This Row],[Número de Orden]],K:K)</f>
        <v>0.3923611111111111</v>
      </c>
      <c r="M1389" s="1">
        <f>cocina[[#This Row],[Ganancia bruta]]-cocina[[#This Row],[Ganancia neta]]</f>
        <v>28</v>
      </c>
    </row>
    <row r="1390" spans="1:13" x14ac:dyDescent="0.25">
      <c r="A1390">
        <v>562</v>
      </c>
      <c r="B1390">
        <v>20</v>
      </c>
      <c r="C1390" s="1" t="s">
        <v>126</v>
      </c>
      <c r="D1390" s="1" t="s">
        <v>614</v>
      </c>
      <c r="E1390">
        <v>19</v>
      </c>
      <c r="F1390">
        <v>31</v>
      </c>
      <c r="G1390">
        <v>2</v>
      </c>
      <c r="H1390">
        <v>42</v>
      </c>
      <c r="I1390" s="1" t="s">
        <v>609</v>
      </c>
      <c r="J1390">
        <f>cocina[[#This Row],[Precio Unitario]]*cocina[[#This Row],[Cantidad Ordenada]]-cocina[[#This Row],[Costo Unitario]]*cocina[[#This Row],[Cantidad Ordenada]]</f>
        <v>24</v>
      </c>
      <c r="K1390">
        <f>cocina[[#This Row],[Precio Unitario]]*cocina[[#This Row],[Cantidad Ordenada]]</f>
        <v>62</v>
      </c>
      <c r="L1390" s="5">
        <f>(SUMIF(A:A,cocina[[#This Row],[Número de Orden]],J:J))/SUMIF(A:A,cocina[[#This Row],[Número de Orden]],K:K)</f>
        <v>0.3923611111111111</v>
      </c>
      <c r="M1390" s="1">
        <f>cocina[[#This Row],[Ganancia bruta]]-cocina[[#This Row],[Ganancia neta]]</f>
        <v>38</v>
      </c>
    </row>
    <row r="1391" spans="1:13" x14ac:dyDescent="0.25">
      <c r="A1391">
        <v>563</v>
      </c>
      <c r="B1391">
        <v>12</v>
      </c>
      <c r="C1391" s="1" t="s">
        <v>116</v>
      </c>
      <c r="D1391" s="1" t="s">
        <v>615</v>
      </c>
      <c r="E1391">
        <v>16</v>
      </c>
      <c r="F1391">
        <v>27</v>
      </c>
      <c r="G1391">
        <v>2</v>
      </c>
      <c r="H1391">
        <v>37</v>
      </c>
      <c r="I1391" s="1" t="s">
        <v>609</v>
      </c>
      <c r="J1391">
        <f>cocina[[#This Row],[Precio Unitario]]*cocina[[#This Row],[Cantidad Ordenada]]-cocina[[#This Row],[Costo Unitario]]*cocina[[#This Row],[Cantidad Ordenada]]</f>
        <v>22</v>
      </c>
      <c r="K1391">
        <f>cocina[[#This Row],[Precio Unitario]]*cocina[[#This Row],[Cantidad Ordenada]]</f>
        <v>54</v>
      </c>
      <c r="L1391" s="5">
        <f>(SUMIF(A:A,cocina[[#This Row],[Número de Orden]],J:J))/SUMIF(A:A,cocina[[#This Row],[Número de Orden]],K:K)</f>
        <v>0.40740740740740738</v>
      </c>
      <c r="M1391" s="1">
        <f>cocina[[#This Row],[Ganancia bruta]]-cocina[[#This Row],[Ganancia neta]]</f>
        <v>32</v>
      </c>
    </row>
    <row r="1392" spans="1:13" x14ac:dyDescent="0.25">
      <c r="A1392">
        <v>564</v>
      </c>
      <c r="B1392">
        <v>9</v>
      </c>
      <c r="C1392" s="1" t="s">
        <v>83</v>
      </c>
      <c r="D1392" s="1" t="s">
        <v>617</v>
      </c>
      <c r="E1392">
        <v>22</v>
      </c>
      <c r="F1392">
        <v>36</v>
      </c>
      <c r="G1392">
        <v>1</v>
      </c>
      <c r="H1392">
        <v>7</v>
      </c>
      <c r="I1392" s="1" t="s">
        <v>609</v>
      </c>
      <c r="J1392">
        <f>cocina[[#This Row],[Precio Unitario]]*cocina[[#This Row],[Cantidad Ordenada]]-cocina[[#This Row],[Costo Unitario]]*cocina[[#This Row],[Cantidad Ordenada]]</f>
        <v>14</v>
      </c>
      <c r="K1392">
        <f>cocina[[#This Row],[Precio Unitario]]*cocina[[#This Row],[Cantidad Ordenada]]</f>
        <v>36</v>
      </c>
      <c r="L1392" s="5">
        <f>(SUMIF(A:A,cocina[[#This Row],[Número de Orden]],J:J))/SUMIF(A:A,cocina[[#This Row],[Número de Orden]],K:K)</f>
        <v>0.38461538461538464</v>
      </c>
      <c r="M1392" s="1">
        <f>cocina[[#This Row],[Ganancia bruta]]-cocina[[#This Row],[Ganancia neta]]</f>
        <v>22</v>
      </c>
    </row>
    <row r="1393" spans="1:13" x14ac:dyDescent="0.25">
      <c r="A1393">
        <v>564</v>
      </c>
      <c r="B1393">
        <v>9</v>
      </c>
      <c r="C1393" s="1" t="s">
        <v>58</v>
      </c>
      <c r="D1393" s="1" t="s">
        <v>616</v>
      </c>
      <c r="E1393">
        <v>25</v>
      </c>
      <c r="F1393">
        <v>40</v>
      </c>
      <c r="G1393">
        <v>2</v>
      </c>
      <c r="H1393">
        <v>36</v>
      </c>
      <c r="I1393" s="1" t="s">
        <v>609</v>
      </c>
      <c r="J1393">
        <f>cocina[[#This Row],[Precio Unitario]]*cocina[[#This Row],[Cantidad Ordenada]]-cocina[[#This Row],[Costo Unitario]]*cocina[[#This Row],[Cantidad Ordenada]]</f>
        <v>30</v>
      </c>
      <c r="K1393">
        <f>cocina[[#This Row],[Precio Unitario]]*cocina[[#This Row],[Cantidad Ordenada]]</f>
        <v>80</v>
      </c>
      <c r="L1393" s="5">
        <f>(SUMIF(A:A,cocina[[#This Row],[Número de Orden]],J:J))/SUMIF(A:A,cocina[[#This Row],[Número de Orden]],K:K)</f>
        <v>0.38461538461538464</v>
      </c>
      <c r="M1393" s="1">
        <f>cocina[[#This Row],[Ganancia bruta]]-cocina[[#This Row],[Ganancia neta]]</f>
        <v>50</v>
      </c>
    </row>
    <row r="1394" spans="1:13" x14ac:dyDescent="0.25">
      <c r="A1394">
        <v>564</v>
      </c>
      <c r="B1394">
        <v>9</v>
      </c>
      <c r="C1394" s="1" t="s">
        <v>156</v>
      </c>
      <c r="D1394" s="1" t="s">
        <v>626</v>
      </c>
      <c r="E1394">
        <v>12</v>
      </c>
      <c r="F1394">
        <v>20</v>
      </c>
      <c r="G1394">
        <v>2</v>
      </c>
      <c r="H1394">
        <v>11</v>
      </c>
      <c r="I1394" s="1" t="s">
        <v>609</v>
      </c>
      <c r="J1394">
        <f>cocina[[#This Row],[Precio Unitario]]*cocina[[#This Row],[Cantidad Ordenada]]-cocina[[#This Row],[Costo Unitario]]*cocina[[#This Row],[Cantidad Ordenada]]</f>
        <v>16</v>
      </c>
      <c r="K1394">
        <f>cocina[[#This Row],[Precio Unitario]]*cocina[[#This Row],[Cantidad Ordenada]]</f>
        <v>40</v>
      </c>
      <c r="L1394" s="5">
        <f>(SUMIF(A:A,cocina[[#This Row],[Número de Orden]],J:J))/SUMIF(A:A,cocina[[#This Row],[Número de Orden]],K:K)</f>
        <v>0.38461538461538464</v>
      </c>
      <c r="M1394" s="1">
        <f>cocina[[#This Row],[Ganancia bruta]]-cocina[[#This Row],[Ganancia neta]]</f>
        <v>24</v>
      </c>
    </row>
    <row r="1395" spans="1:13" x14ac:dyDescent="0.25">
      <c r="A1395">
        <v>565</v>
      </c>
      <c r="B1395">
        <v>3</v>
      </c>
      <c r="C1395" s="1" t="s">
        <v>257</v>
      </c>
      <c r="D1395" s="1" t="s">
        <v>623</v>
      </c>
      <c r="E1395">
        <v>19</v>
      </c>
      <c r="F1395">
        <v>32</v>
      </c>
      <c r="G1395">
        <v>3</v>
      </c>
      <c r="H1395">
        <v>19</v>
      </c>
      <c r="I1395" s="1" t="s">
        <v>608</v>
      </c>
      <c r="J1395">
        <f>cocina[[#This Row],[Precio Unitario]]*cocina[[#This Row],[Cantidad Ordenada]]-cocina[[#This Row],[Costo Unitario]]*cocina[[#This Row],[Cantidad Ordenada]]</f>
        <v>39</v>
      </c>
      <c r="K1395">
        <f>cocina[[#This Row],[Precio Unitario]]*cocina[[#This Row],[Cantidad Ordenada]]</f>
        <v>96</v>
      </c>
      <c r="L1395" s="5">
        <f>(SUMIF(A:A,cocina[[#This Row],[Número de Orden]],J:J))/SUMIF(A:A,cocina[[#This Row],[Número de Orden]],K:K)</f>
        <v>0.41035856573705182</v>
      </c>
      <c r="M1395" s="1">
        <f>cocina[[#This Row],[Ganancia bruta]]-cocina[[#This Row],[Ganancia neta]]</f>
        <v>57</v>
      </c>
    </row>
    <row r="1396" spans="1:13" x14ac:dyDescent="0.25">
      <c r="A1396">
        <v>565</v>
      </c>
      <c r="B1396">
        <v>3</v>
      </c>
      <c r="C1396" s="1" t="s">
        <v>89</v>
      </c>
      <c r="D1396" s="1" t="s">
        <v>629</v>
      </c>
      <c r="E1396">
        <v>10</v>
      </c>
      <c r="F1396">
        <v>18</v>
      </c>
      <c r="G1396">
        <v>3</v>
      </c>
      <c r="H1396">
        <v>53</v>
      </c>
      <c r="I1396" s="1" t="s">
        <v>609</v>
      </c>
      <c r="J1396">
        <f>cocina[[#This Row],[Precio Unitario]]*cocina[[#This Row],[Cantidad Ordenada]]-cocina[[#This Row],[Costo Unitario]]*cocina[[#This Row],[Cantidad Ordenada]]</f>
        <v>24</v>
      </c>
      <c r="K1396">
        <f>cocina[[#This Row],[Precio Unitario]]*cocina[[#This Row],[Cantidad Ordenada]]</f>
        <v>54</v>
      </c>
      <c r="L1396" s="5">
        <f>(SUMIF(A:A,cocina[[#This Row],[Número de Orden]],J:J))/SUMIF(A:A,cocina[[#This Row],[Número de Orden]],K:K)</f>
        <v>0.41035856573705182</v>
      </c>
      <c r="M1396" s="1">
        <f>cocina[[#This Row],[Ganancia bruta]]-cocina[[#This Row],[Ganancia neta]]</f>
        <v>30</v>
      </c>
    </row>
    <row r="1397" spans="1:13" x14ac:dyDescent="0.25">
      <c r="A1397">
        <v>565</v>
      </c>
      <c r="B1397">
        <v>3</v>
      </c>
      <c r="C1397" s="1" t="s">
        <v>271</v>
      </c>
      <c r="D1397" s="1" t="s">
        <v>619</v>
      </c>
      <c r="E1397">
        <v>20</v>
      </c>
      <c r="F1397">
        <v>33</v>
      </c>
      <c r="G1397">
        <v>2</v>
      </c>
      <c r="H1397">
        <v>21</v>
      </c>
      <c r="I1397" s="1" t="s">
        <v>609</v>
      </c>
      <c r="J1397">
        <f>cocina[[#This Row],[Precio Unitario]]*cocina[[#This Row],[Cantidad Ordenada]]-cocina[[#This Row],[Costo Unitario]]*cocina[[#This Row],[Cantidad Ordenada]]</f>
        <v>26</v>
      </c>
      <c r="K1397">
        <f>cocina[[#This Row],[Precio Unitario]]*cocina[[#This Row],[Cantidad Ordenada]]</f>
        <v>66</v>
      </c>
      <c r="L1397" s="5">
        <f>(SUMIF(A:A,cocina[[#This Row],[Número de Orden]],J:J))/SUMIF(A:A,cocina[[#This Row],[Número de Orden]],K:K)</f>
        <v>0.41035856573705182</v>
      </c>
      <c r="M1397" s="1">
        <f>cocina[[#This Row],[Ganancia bruta]]-cocina[[#This Row],[Ganancia neta]]</f>
        <v>40</v>
      </c>
    </row>
    <row r="1398" spans="1:13" x14ac:dyDescent="0.25">
      <c r="A1398">
        <v>565</v>
      </c>
      <c r="B1398">
        <v>3</v>
      </c>
      <c r="C1398" s="1" t="s">
        <v>36</v>
      </c>
      <c r="D1398" s="1" t="s">
        <v>622</v>
      </c>
      <c r="E1398">
        <v>21</v>
      </c>
      <c r="F1398">
        <v>35</v>
      </c>
      <c r="G1398">
        <v>1</v>
      </c>
      <c r="H1398">
        <v>5</v>
      </c>
      <c r="I1398" s="1" t="s">
        <v>609</v>
      </c>
      <c r="J1398">
        <f>cocina[[#This Row],[Precio Unitario]]*cocina[[#This Row],[Cantidad Ordenada]]-cocina[[#This Row],[Costo Unitario]]*cocina[[#This Row],[Cantidad Ordenada]]</f>
        <v>14</v>
      </c>
      <c r="K1398">
        <f>cocina[[#This Row],[Precio Unitario]]*cocina[[#This Row],[Cantidad Ordenada]]</f>
        <v>35</v>
      </c>
      <c r="L1398" s="5">
        <f>(SUMIF(A:A,cocina[[#This Row],[Número de Orden]],J:J))/SUMIF(A:A,cocina[[#This Row],[Número de Orden]],K:K)</f>
        <v>0.41035856573705182</v>
      </c>
      <c r="M1398" s="1">
        <f>cocina[[#This Row],[Ganancia bruta]]-cocina[[#This Row],[Ganancia neta]]</f>
        <v>21</v>
      </c>
    </row>
    <row r="1399" spans="1:13" x14ac:dyDescent="0.25">
      <c r="A1399">
        <v>566</v>
      </c>
      <c r="B1399">
        <v>4</v>
      </c>
      <c r="C1399" s="1" t="s">
        <v>165</v>
      </c>
      <c r="D1399" s="1" t="s">
        <v>630</v>
      </c>
      <c r="E1399">
        <v>15</v>
      </c>
      <c r="F1399">
        <v>26</v>
      </c>
      <c r="G1399">
        <v>3</v>
      </c>
      <c r="H1399">
        <v>56</v>
      </c>
      <c r="I1399" s="1" t="s">
        <v>608</v>
      </c>
      <c r="J1399">
        <f>cocina[[#This Row],[Precio Unitario]]*cocina[[#This Row],[Cantidad Ordenada]]-cocina[[#This Row],[Costo Unitario]]*cocina[[#This Row],[Cantidad Ordenada]]</f>
        <v>33</v>
      </c>
      <c r="K1399">
        <f>cocina[[#This Row],[Precio Unitario]]*cocina[[#This Row],[Cantidad Ordenada]]</f>
        <v>78</v>
      </c>
      <c r="L1399" s="5">
        <f>(SUMIF(A:A,cocina[[#This Row],[Número de Orden]],J:J))/SUMIF(A:A,cocina[[#This Row],[Número de Orden]],K:K)</f>
        <v>0.42307692307692307</v>
      </c>
      <c r="M1399" s="1">
        <f>cocina[[#This Row],[Ganancia bruta]]-cocina[[#This Row],[Ganancia neta]]</f>
        <v>45</v>
      </c>
    </row>
    <row r="1400" spans="1:13" x14ac:dyDescent="0.25">
      <c r="A1400">
        <v>567</v>
      </c>
      <c r="B1400">
        <v>15</v>
      </c>
      <c r="C1400" s="1" t="s">
        <v>52</v>
      </c>
      <c r="D1400" s="1" t="s">
        <v>620</v>
      </c>
      <c r="E1400">
        <v>16</v>
      </c>
      <c r="F1400">
        <v>28</v>
      </c>
      <c r="G1400">
        <v>2</v>
      </c>
      <c r="H1400">
        <v>9</v>
      </c>
      <c r="I1400" s="1" t="s">
        <v>608</v>
      </c>
      <c r="J1400">
        <f>cocina[[#This Row],[Precio Unitario]]*cocina[[#This Row],[Cantidad Ordenada]]-cocina[[#This Row],[Costo Unitario]]*cocina[[#This Row],[Cantidad Ordenada]]</f>
        <v>24</v>
      </c>
      <c r="K1400">
        <f>cocina[[#This Row],[Precio Unitario]]*cocina[[#This Row],[Cantidad Ordenada]]</f>
        <v>56</v>
      </c>
      <c r="L1400" s="5">
        <f>(SUMIF(A:A,cocina[[#This Row],[Número de Orden]],J:J))/SUMIF(A:A,cocina[[#This Row],[Número de Orden]],K:K)</f>
        <v>0.40316205533596838</v>
      </c>
      <c r="M1400" s="1">
        <f>cocina[[#This Row],[Ganancia bruta]]-cocina[[#This Row],[Ganancia neta]]</f>
        <v>32</v>
      </c>
    </row>
    <row r="1401" spans="1:13" x14ac:dyDescent="0.25">
      <c r="A1401">
        <v>567</v>
      </c>
      <c r="B1401">
        <v>15</v>
      </c>
      <c r="C1401" s="1" t="s">
        <v>271</v>
      </c>
      <c r="D1401" s="1" t="s">
        <v>619</v>
      </c>
      <c r="E1401">
        <v>20</v>
      </c>
      <c r="F1401">
        <v>33</v>
      </c>
      <c r="G1401">
        <v>2</v>
      </c>
      <c r="H1401">
        <v>34</v>
      </c>
      <c r="I1401" s="1" t="s">
        <v>609</v>
      </c>
      <c r="J1401">
        <f>cocina[[#This Row],[Precio Unitario]]*cocina[[#This Row],[Cantidad Ordenada]]-cocina[[#This Row],[Costo Unitario]]*cocina[[#This Row],[Cantidad Ordenada]]</f>
        <v>26</v>
      </c>
      <c r="K1401">
        <f>cocina[[#This Row],[Precio Unitario]]*cocina[[#This Row],[Cantidad Ordenada]]</f>
        <v>66</v>
      </c>
      <c r="L1401" s="5">
        <f>(SUMIF(A:A,cocina[[#This Row],[Número de Orden]],J:J))/SUMIF(A:A,cocina[[#This Row],[Número de Orden]],K:K)</f>
        <v>0.40316205533596838</v>
      </c>
      <c r="M1401" s="1">
        <f>cocina[[#This Row],[Ganancia bruta]]-cocina[[#This Row],[Ganancia neta]]</f>
        <v>40</v>
      </c>
    </row>
    <row r="1402" spans="1:13" x14ac:dyDescent="0.25">
      <c r="A1402">
        <v>567</v>
      </c>
      <c r="B1402">
        <v>15</v>
      </c>
      <c r="C1402" s="1" t="s">
        <v>65</v>
      </c>
      <c r="D1402" s="1" t="s">
        <v>625</v>
      </c>
      <c r="E1402">
        <v>20</v>
      </c>
      <c r="F1402">
        <v>34</v>
      </c>
      <c r="G1402">
        <v>2</v>
      </c>
      <c r="H1402">
        <v>18</v>
      </c>
      <c r="I1402" s="1" t="s">
        <v>608</v>
      </c>
      <c r="J1402">
        <f>cocina[[#This Row],[Precio Unitario]]*cocina[[#This Row],[Cantidad Ordenada]]-cocina[[#This Row],[Costo Unitario]]*cocina[[#This Row],[Cantidad Ordenada]]</f>
        <v>28</v>
      </c>
      <c r="K1402">
        <f>cocina[[#This Row],[Precio Unitario]]*cocina[[#This Row],[Cantidad Ordenada]]</f>
        <v>68</v>
      </c>
      <c r="L1402" s="5">
        <f>(SUMIF(A:A,cocina[[#This Row],[Número de Orden]],J:J))/SUMIF(A:A,cocina[[#This Row],[Número de Orden]],K:K)</f>
        <v>0.40316205533596838</v>
      </c>
      <c r="M1402" s="1">
        <f>cocina[[#This Row],[Ganancia bruta]]-cocina[[#This Row],[Ganancia neta]]</f>
        <v>40</v>
      </c>
    </row>
    <row r="1403" spans="1:13" x14ac:dyDescent="0.25">
      <c r="A1403">
        <v>567</v>
      </c>
      <c r="B1403">
        <v>15</v>
      </c>
      <c r="C1403" s="1" t="s">
        <v>80</v>
      </c>
      <c r="D1403" s="1" t="s">
        <v>628</v>
      </c>
      <c r="E1403">
        <v>13</v>
      </c>
      <c r="F1403">
        <v>21</v>
      </c>
      <c r="G1403">
        <v>3</v>
      </c>
      <c r="H1403">
        <v>41</v>
      </c>
      <c r="I1403" s="1" t="s">
        <v>609</v>
      </c>
      <c r="J1403">
        <f>cocina[[#This Row],[Precio Unitario]]*cocina[[#This Row],[Cantidad Ordenada]]-cocina[[#This Row],[Costo Unitario]]*cocina[[#This Row],[Cantidad Ordenada]]</f>
        <v>24</v>
      </c>
      <c r="K1403">
        <f>cocina[[#This Row],[Precio Unitario]]*cocina[[#This Row],[Cantidad Ordenada]]</f>
        <v>63</v>
      </c>
      <c r="L1403" s="5">
        <f>(SUMIF(A:A,cocina[[#This Row],[Número de Orden]],J:J))/SUMIF(A:A,cocina[[#This Row],[Número de Orden]],K:K)</f>
        <v>0.40316205533596838</v>
      </c>
      <c r="M1403" s="1">
        <f>cocina[[#This Row],[Ganancia bruta]]-cocina[[#This Row],[Ganancia neta]]</f>
        <v>39</v>
      </c>
    </row>
    <row r="1404" spans="1:13" x14ac:dyDescent="0.25">
      <c r="A1404">
        <v>568</v>
      </c>
      <c r="B1404">
        <v>5</v>
      </c>
      <c r="C1404" s="1" t="s">
        <v>65</v>
      </c>
      <c r="D1404" s="1" t="s">
        <v>625</v>
      </c>
      <c r="E1404">
        <v>20</v>
      </c>
      <c r="F1404">
        <v>34</v>
      </c>
      <c r="G1404">
        <v>3</v>
      </c>
      <c r="H1404">
        <v>40</v>
      </c>
      <c r="I1404" s="1" t="s">
        <v>608</v>
      </c>
      <c r="J1404">
        <f>cocina[[#This Row],[Precio Unitario]]*cocina[[#This Row],[Cantidad Ordenada]]-cocina[[#This Row],[Costo Unitario]]*cocina[[#This Row],[Cantidad Ordenada]]</f>
        <v>42</v>
      </c>
      <c r="K1404">
        <f>cocina[[#This Row],[Precio Unitario]]*cocina[[#This Row],[Cantidad Ordenada]]</f>
        <v>102</v>
      </c>
      <c r="L1404" s="5">
        <f>(SUMIF(A:A,cocina[[#This Row],[Número de Orden]],J:J))/SUMIF(A:A,cocina[[#This Row],[Número de Orden]],K:K)</f>
        <v>0.39560439560439559</v>
      </c>
      <c r="M1404" s="1">
        <f>cocina[[#This Row],[Ganancia bruta]]-cocina[[#This Row],[Ganancia neta]]</f>
        <v>60</v>
      </c>
    </row>
    <row r="1405" spans="1:13" x14ac:dyDescent="0.25">
      <c r="A1405">
        <v>568</v>
      </c>
      <c r="B1405">
        <v>5</v>
      </c>
      <c r="C1405" s="1" t="s">
        <v>58</v>
      </c>
      <c r="D1405" s="1" t="s">
        <v>616</v>
      </c>
      <c r="E1405">
        <v>25</v>
      </c>
      <c r="F1405">
        <v>40</v>
      </c>
      <c r="G1405">
        <v>2</v>
      </c>
      <c r="H1405">
        <v>44</v>
      </c>
      <c r="I1405" s="1" t="s">
        <v>609</v>
      </c>
      <c r="J1405">
        <f>cocina[[#This Row],[Precio Unitario]]*cocina[[#This Row],[Cantidad Ordenada]]-cocina[[#This Row],[Costo Unitario]]*cocina[[#This Row],[Cantidad Ordenada]]</f>
        <v>30</v>
      </c>
      <c r="K1405">
        <f>cocina[[#This Row],[Precio Unitario]]*cocina[[#This Row],[Cantidad Ordenada]]</f>
        <v>80</v>
      </c>
      <c r="L1405" s="5">
        <f>(SUMIF(A:A,cocina[[#This Row],[Número de Orden]],J:J))/SUMIF(A:A,cocina[[#This Row],[Número de Orden]],K:K)</f>
        <v>0.39560439560439559</v>
      </c>
      <c r="M1405" s="1">
        <f>cocina[[#This Row],[Ganancia bruta]]-cocina[[#This Row],[Ganancia neta]]</f>
        <v>50</v>
      </c>
    </row>
    <row r="1406" spans="1:13" x14ac:dyDescent="0.25">
      <c r="A1406">
        <v>569</v>
      </c>
      <c r="B1406">
        <v>12</v>
      </c>
      <c r="C1406" s="1" t="s">
        <v>65</v>
      </c>
      <c r="D1406" s="1" t="s">
        <v>625</v>
      </c>
      <c r="E1406">
        <v>20</v>
      </c>
      <c r="F1406">
        <v>34</v>
      </c>
      <c r="G1406">
        <v>2</v>
      </c>
      <c r="H1406">
        <v>26</v>
      </c>
      <c r="I1406" s="1" t="s">
        <v>608</v>
      </c>
      <c r="J1406">
        <f>cocina[[#This Row],[Precio Unitario]]*cocina[[#This Row],[Cantidad Ordenada]]-cocina[[#This Row],[Costo Unitario]]*cocina[[#This Row],[Cantidad Ordenada]]</f>
        <v>28</v>
      </c>
      <c r="K1406">
        <f>cocina[[#This Row],[Precio Unitario]]*cocina[[#This Row],[Cantidad Ordenada]]</f>
        <v>68</v>
      </c>
      <c r="L1406" s="5">
        <f>(SUMIF(A:A,cocina[[#This Row],[Número de Orden]],J:J))/SUMIF(A:A,cocina[[#This Row],[Número de Orden]],K:K)</f>
        <v>0.39694656488549618</v>
      </c>
      <c r="M1406" s="1">
        <f>cocina[[#This Row],[Ganancia bruta]]-cocina[[#This Row],[Ganancia neta]]</f>
        <v>40</v>
      </c>
    </row>
    <row r="1407" spans="1:13" x14ac:dyDescent="0.25">
      <c r="A1407">
        <v>569</v>
      </c>
      <c r="B1407">
        <v>12</v>
      </c>
      <c r="C1407" s="1" t="s">
        <v>80</v>
      </c>
      <c r="D1407" s="1" t="s">
        <v>628</v>
      </c>
      <c r="E1407">
        <v>13</v>
      </c>
      <c r="F1407">
        <v>21</v>
      </c>
      <c r="G1407">
        <v>3</v>
      </c>
      <c r="H1407">
        <v>32</v>
      </c>
      <c r="I1407" s="1" t="s">
        <v>609</v>
      </c>
      <c r="J1407">
        <f>cocina[[#This Row],[Precio Unitario]]*cocina[[#This Row],[Cantidad Ordenada]]-cocina[[#This Row],[Costo Unitario]]*cocina[[#This Row],[Cantidad Ordenada]]</f>
        <v>24</v>
      </c>
      <c r="K1407">
        <f>cocina[[#This Row],[Precio Unitario]]*cocina[[#This Row],[Cantidad Ordenada]]</f>
        <v>63</v>
      </c>
      <c r="L1407" s="5">
        <f>(SUMIF(A:A,cocina[[#This Row],[Número de Orden]],J:J))/SUMIF(A:A,cocina[[#This Row],[Número de Orden]],K:K)</f>
        <v>0.39694656488549618</v>
      </c>
      <c r="M1407" s="1">
        <f>cocina[[#This Row],[Ganancia bruta]]-cocina[[#This Row],[Ganancia neta]]</f>
        <v>39</v>
      </c>
    </row>
    <row r="1408" spans="1:13" x14ac:dyDescent="0.25">
      <c r="A1408">
        <v>570</v>
      </c>
      <c r="B1408">
        <v>1</v>
      </c>
      <c r="C1408" s="1" t="s">
        <v>271</v>
      </c>
      <c r="D1408" s="1" t="s">
        <v>619</v>
      </c>
      <c r="E1408">
        <v>20</v>
      </c>
      <c r="F1408">
        <v>33</v>
      </c>
      <c r="G1408">
        <v>1</v>
      </c>
      <c r="H1408">
        <v>38</v>
      </c>
      <c r="I1408" s="1" t="s">
        <v>608</v>
      </c>
      <c r="J1408">
        <f>cocina[[#This Row],[Precio Unitario]]*cocina[[#This Row],[Cantidad Ordenada]]-cocina[[#This Row],[Costo Unitario]]*cocina[[#This Row],[Cantidad Ordenada]]</f>
        <v>13</v>
      </c>
      <c r="K1408">
        <f>cocina[[#This Row],[Precio Unitario]]*cocina[[#This Row],[Cantidad Ordenada]]</f>
        <v>33</v>
      </c>
      <c r="L1408" s="5">
        <f>(SUMIF(A:A,cocina[[#This Row],[Número de Orden]],J:J))/SUMIF(A:A,cocina[[#This Row],[Número de Orden]],K:K)</f>
        <v>0.41176470588235292</v>
      </c>
      <c r="M1408" s="1">
        <f>cocina[[#This Row],[Ganancia bruta]]-cocina[[#This Row],[Ganancia neta]]</f>
        <v>20</v>
      </c>
    </row>
    <row r="1409" spans="1:13" x14ac:dyDescent="0.25">
      <c r="A1409">
        <v>570</v>
      </c>
      <c r="B1409">
        <v>1</v>
      </c>
      <c r="C1409" s="1" t="s">
        <v>165</v>
      </c>
      <c r="D1409" s="1" t="s">
        <v>630</v>
      </c>
      <c r="E1409">
        <v>15</v>
      </c>
      <c r="F1409">
        <v>26</v>
      </c>
      <c r="G1409">
        <v>2</v>
      </c>
      <c r="H1409">
        <v>8</v>
      </c>
      <c r="I1409" s="1" t="s">
        <v>609</v>
      </c>
      <c r="J1409">
        <f>cocina[[#This Row],[Precio Unitario]]*cocina[[#This Row],[Cantidad Ordenada]]-cocina[[#This Row],[Costo Unitario]]*cocina[[#This Row],[Cantidad Ordenada]]</f>
        <v>22</v>
      </c>
      <c r="K1409">
        <f>cocina[[#This Row],[Precio Unitario]]*cocina[[#This Row],[Cantidad Ordenada]]</f>
        <v>52</v>
      </c>
      <c r="L1409" s="5">
        <f>(SUMIF(A:A,cocina[[#This Row],[Número de Orden]],J:J))/SUMIF(A:A,cocina[[#This Row],[Número de Orden]],K:K)</f>
        <v>0.41176470588235292</v>
      </c>
      <c r="M1409" s="1">
        <f>cocina[[#This Row],[Ganancia bruta]]-cocina[[#This Row],[Ganancia neta]]</f>
        <v>30</v>
      </c>
    </row>
    <row r="1410" spans="1:13" x14ac:dyDescent="0.25">
      <c r="A1410">
        <v>571</v>
      </c>
      <c r="B1410">
        <v>15</v>
      </c>
      <c r="C1410" s="1" t="s">
        <v>116</v>
      </c>
      <c r="D1410" s="1" t="s">
        <v>615</v>
      </c>
      <c r="E1410">
        <v>16</v>
      </c>
      <c r="F1410">
        <v>27</v>
      </c>
      <c r="G1410">
        <v>2</v>
      </c>
      <c r="H1410">
        <v>26</v>
      </c>
      <c r="I1410" s="1" t="s">
        <v>608</v>
      </c>
      <c r="J1410">
        <f>cocina[[#This Row],[Precio Unitario]]*cocina[[#This Row],[Cantidad Ordenada]]-cocina[[#This Row],[Costo Unitario]]*cocina[[#This Row],[Cantidad Ordenada]]</f>
        <v>22</v>
      </c>
      <c r="K1410">
        <f>cocina[[#This Row],[Precio Unitario]]*cocina[[#This Row],[Cantidad Ordenada]]</f>
        <v>54</v>
      </c>
      <c r="L1410" s="5">
        <f>(SUMIF(A:A,cocina[[#This Row],[Número de Orden]],J:J))/SUMIF(A:A,cocina[[#This Row],[Número de Orden]],K:K)</f>
        <v>0.40740740740740738</v>
      </c>
      <c r="M1410" s="1">
        <f>cocina[[#This Row],[Ganancia bruta]]-cocina[[#This Row],[Ganancia neta]]</f>
        <v>32</v>
      </c>
    </row>
    <row r="1411" spans="1:13" x14ac:dyDescent="0.25">
      <c r="A1411">
        <v>572</v>
      </c>
      <c r="B1411">
        <v>19</v>
      </c>
      <c r="C1411" s="1" t="s">
        <v>78</v>
      </c>
      <c r="D1411" s="1" t="s">
        <v>613</v>
      </c>
      <c r="E1411">
        <v>18</v>
      </c>
      <c r="F1411">
        <v>30</v>
      </c>
      <c r="G1411">
        <v>1</v>
      </c>
      <c r="H1411">
        <v>34</v>
      </c>
      <c r="I1411" s="1" t="s">
        <v>609</v>
      </c>
      <c r="J1411">
        <f>cocina[[#This Row],[Precio Unitario]]*cocina[[#This Row],[Cantidad Ordenada]]-cocina[[#This Row],[Costo Unitario]]*cocina[[#This Row],[Cantidad Ordenada]]</f>
        <v>12</v>
      </c>
      <c r="K1411">
        <f>cocina[[#This Row],[Precio Unitario]]*cocina[[#This Row],[Cantidad Ordenada]]</f>
        <v>30</v>
      </c>
      <c r="L1411" s="5">
        <f>(SUMIF(A:A,cocina[[#This Row],[Número de Orden]],J:J))/SUMIF(A:A,cocina[[#This Row],[Número de Orden]],K:K)</f>
        <v>0.40540540540540543</v>
      </c>
      <c r="M1411" s="1">
        <f>cocina[[#This Row],[Ganancia bruta]]-cocina[[#This Row],[Ganancia neta]]</f>
        <v>18</v>
      </c>
    </row>
    <row r="1412" spans="1:13" x14ac:dyDescent="0.25">
      <c r="A1412">
        <v>572</v>
      </c>
      <c r="B1412">
        <v>19</v>
      </c>
      <c r="C1412" s="1" t="s">
        <v>213</v>
      </c>
      <c r="D1412" s="1" t="s">
        <v>624</v>
      </c>
      <c r="E1412">
        <v>13</v>
      </c>
      <c r="F1412">
        <v>22</v>
      </c>
      <c r="G1412">
        <v>2</v>
      </c>
      <c r="H1412">
        <v>10</v>
      </c>
      <c r="I1412" s="1" t="s">
        <v>609</v>
      </c>
      <c r="J1412">
        <f>cocina[[#This Row],[Precio Unitario]]*cocina[[#This Row],[Cantidad Ordenada]]-cocina[[#This Row],[Costo Unitario]]*cocina[[#This Row],[Cantidad Ordenada]]</f>
        <v>18</v>
      </c>
      <c r="K1412">
        <f>cocina[[#This Row],[Precio Unitario]]*cocina[[#This Row],[Cantidad Ordenada]]</f>
        <v>44</v>
      </c>
      <c r="L1412" s="5">
        <f>(SUMIF(A:A,cocina[[#This Row],[Número de Orden]],J:J))/SUMIF(A:A,cocina[[#This Row],[Número de Orden]],K:K)</f>
        <v>0.40540540540540543</v>
      </c>
      <c r="M1412" s="1">
        <f>cocina[[#This Row],[Ganancia bruta]]-cocina[[#This Row],[Ganancia neta]]</f>
        <v>26</v>
      </c>
    </row>
    <row r="1413" spans="1:13" x14ac:dyDescent="0.25">
      <c r="A1413">
        <v>573</v>
      </c>
      <c r="B1413">
        <v>7</v>
      </c>
      <c r="C1413" s="1" t="s">
        <v>80</v>
      </c>
      <c r="D1413" s="1" t="s">
        <v>628</v>
      </c>
      <c r="E1413">
        <v>13</v>
      </c>
      <c r="F1413">
        <v>21</v>
      </c>
      <c r="G1413">
        <v>3</v>
      </c>
      <c r="H1413">
        <v>41</v>
      </c>
      <c r="I1413" s="1" t="s">
        <v>608</v>
      </c>
      <c r="J1413">
        <f>cocina[[#This Row],[Precio Unitario]]*cocina[[#This Row],[Cantidad Ordenada]]-cocina[[#This Row],[Costo Unitario]]*cocina[[#This Row],[Cantidad Ordenada]]</f>
        <v>24</v>
      </c>
      <c r="K1413">
        <f>cocina[[#This Row],[Precio Unitario]]*cocina[[#This Row],[Cantidad Ordenada]]</f>
        <v>63</v>
      </c>
      <c r="L1413" s="5">
        <f>(SUMIF(A:A,cocina[[#This Row],[Número de Orden]],J:J))/SUMIF(A:A,cocina[[#This Row],[Número de Orden]],K:K)</f>
        <v>0.4</v>
      </c>
      <c r="M1413" s="1">
        <f>cocina[[#This Row],[Ganancia bruta]]-cocina[[#This Row],[Ganancia neta]]</f>
        <v>39</v>
      </c>
    </row>
    <row r="1414" spans="1:13" x14ac:dyDescent="0.25">
      <c r="A1414">
        <v>573</v>
      </c>
      <c r="B1414">
        <v>7</v>
      </c>
      <c r="C1414" s="1" t="s">
        <v>65</v>
      </c>
      <c r="D1414" s="1" t="s">
        <v>625</v>
      </c>
      <c r="E1414">
        <v>20</v>
      </c>
      <c r="F1414">
        <v>34</v>
      </c>
      <c r="G1414">
        <v>3</v>
      </c>
      <c r="H1414">
        <v>28</v>
      </c>
      <c r="I1414" s="1" t="s">
        <v>609</v>
      </c>
      <c r="J1414">
        <f>cocina[[#This Row],[Precio Unitario]]*cocina[[#This Row],[Cantidad Ordenada]]-cocina[[#This Row],[Costo Unitario]]*cocina[[#This Row],[Cantidad Ordenada]]</f>
        <v>42</v>
      </c>
      <c r="K1414">
        <f>cocina[[#This Row],[Precio Unitario]]*cocina[[#This Row],[Cantidad Ordenada]]</f>
        <v>102</v>
      </c>
      <c r="L1414" s="5">
        <f>(SUMIF(A:A,cocina[[#This Row],[Número de Orden]],J:J))/SUMIF(A:A,cocina[[#This Row],[Número de Orden]],K:K)</f>
        <v>0.4</v>
      </c>
      <c r="M1414" s="1">
        <f>cocina[[#This Row],[Ganancia bruta]]-cocina[[#This Row],[Ganancia neta]]</f>
        <v>60</v>
      </c>
    </row>
    <row r="1415" spans="1:13" x14ac:dyDescent="0.25">
      <c r="A1415">
        <v>574</v>
      </c>
      <c r="B1415">
        <v>20</v>
      </c>
      <c r="C1415" s="1" t="s">
        <v>165</v>
      </c>
      <c r="D1415" s="1" t="s">
        <v>630</v>
      </c>
      <c r="E1415">
        <v>15</v>
      </c>
      <c r="F1415">
        <v>26</v>
      </c>
      <c r="G1415">
        <v>3</v>
      </c>
      <c r="H1415">
        <v>50</v>
      </c>
      <c r="I1415" s="1" t="s">
        <v>609</v>
      </c>
      <c r="J1415">
        <f>cocina[[#This Row],[Precio Unitario]]*cocina[[#This Row],[Cantidad Ordenada]]-cocina[[#This Row],[Costo Unitario]]*cocina[[#This Row],[Cantidad Ordenada]]</f>
        <v>33</v>
      </c>
      <c r="K1415">
        <f>cocina[[#This Row],[Precio Unitario]]*cocina[[#This Row],[Cantidad Ordenada]]</f>
        <v>78</v>
      </c>
      <c r="L1415" s="5">
        <f>(SUMIF(A:A,cocina[[#This Row],[Número de Orden]],J:J))/SUMIF(A:A,cocina[[#This Row],[Número de Orden]],K:K)</f>
        <v>0.41062801932367149</v>
      </c>
      <c r="M1415" s="1">
        <f>cocina[[#This Row],[Ganancia bruta]]-cocina[[#This Row],[Ganancia neta]]</f>
        <v>45</v>
      </c>
    </row>
    <row r="1416" spans="1:13" x14ac:dyDescent="0.25">
      <c r="A1416">
        <v>574</v>
      </c>
      <c r="B1416">
        <v>20</v>
      </c>
      <c r="C1416" s="1" t="s">
        <v>83</v>
      </c>
      <c r="D1416" s="1" t="s">
        <v>617</v>
      </c>
      <c r="E1416">
        <v>22</v>
      </c>
      <c r="F1416">
        <v>36</v>
      </c>
      <c r="G1416">
        <v>2</v>
      </c>
      <c r="H1416">
        <v>40</v>
      </c>
      <c r="I1416" s="1" t="s">
        <v>608</v>
      </c>
      <c r="J1416">
        <f>cocina[[#This Row],[Precio Unitario]]*cocina[[#This Row],[Cantidad Ordenada]]-cocina[[#This Row],[Costo Unitario]]*cocina[[#This Row],[Cantidad Ordenada]]</f>
        <v>28</v>
      </c>
      <c r="K1416">
        <f>cocina[[#This Row],[Precio Unitario]]*cocina[[#This Row],[Cantidad Ordenada]]</f>
        <v>72</v>
      </c>
      <c r="L1416" s="5">
        <f>(SUMIF(A:A,cocina[[#This Row],[Número de Orden]],J:J))/SUMIF(A:A,cocina[[#This Row],[Número de Orden]],K:K)</f>
        <v>0.41062801932367149</v>
      </c>
      <c r="M1416" s="1">
        <f>cocina[[#This Row],[Ganancia bruta]]-cocina[[#This Row],[Ganancia neta]]</f>
        <v>44</v>
      </c>
    </row>
    <row r="1417" spans="1:13" x14ac:dyDescent="0.25">
      <c r="A1417">
        <v>574</v>
      </c>
      <c r="B1417">
        <v>20</v>
      </c>
      <c r="C1417" s="1" t="s">
        <v>89</v>
      </c>
      <c r="D1417" s="1" t="s">
        <v>629</v>
      </c>
      <c r="E1417">
        <v>10</v>
      </c>
      <c r="F1417">
        <v>18</v>
      </c>
      <c r="G1417">
        <v>2</v>
      </c>
      <c r="H1417">
        <v>37</v>
      </c>
      <c r="I1417" s="1" t="s">
        <v>609</v>
      </c>
      <c r="J1417">
        <f>cocina[[#This Row],[Precio Unitario]]*cocina[[#This Row],[Cantidad Ordenada]]-cocina[[#This Row],[Costo Unitario]]*cocina[[#This Row],[Cantidad Ordenada]]</f>
        <v>16</v>
      </c>
      <c r="K1417">
        <f>cocina[[#This Row],[Precio Unitario]]*cocina[[#This Row],[Cantidad Ordenada]]</f>
        <v>36</v>
      </c>
      <c r="L1417" s="5">
        <f>(SUMIF(A:A,cocina[[#This Row],[Número de Orden]],J:J))/SUMIF(A:A,cocina[[#This Row],[Número de Orden]],K:K)</f>
        <v>0.41062801932367149</v>
      </c>
      <c r="M1417" s="1">
        <f>cocina[[#This Row],[Ganancia bruta]]-cocina[[#This Row],[Ganancia neta]]</f>
        <v>20</v>
      </c>
    </row>
    <row r="1418" spans="1:13" x14ac:dyDescent="0.25">
      <c r="A1418">
        <v>574</v>
      </c>
      <c r="B1418">
        <v>20</v>
      </c>
      <c r="C1418" s="1" t="s">
        <v>80</v>
      </c>
      <c r="D1418" s="1" t="s">
        <v>628</v>
      </c>
      <c r="E1418">
        <v>13</v>
      </c>
      <c r="F1418">
        <v>21</v>
      </c>
      <c r="G1418">
        <v>1</v>
      </c>
      <c r="H1418">
        <v>41</v>
      </c>
      <c r="I1418" s="1" t="s">
        <v>609</v>
      </c>
      <c r="J1418">
        <f>cocina[[#This Row],[Precio Unitario]]*cocina[[#This Row],[Cantidad Ordenada]]-cocina[[#This Row],[Costo Unitario]]*cocina[[#This Row],[Cantidad Ordenada]]</f>
        <v>8</v>
      </c>
      <c r="K1418">
        <f>cocina[[#This Row],[Precio Unitario]]*cocina[[#This Row],[Cantidad Ordenada]]</f>
        <v>21</v>
      </c>
      <c r="L1418" s="5">
        <f>(SUMIF(A:A,cocina[[#This Row],[Número de Orden]],J:J))/SUMIF(A:A,cocina[[#This Row],[Número de Orden]],K:K)</f>
        <v>0.41062801932367149</v>
      </c>
      <c r="M1418" s="1">
        <f>cocina[[#This Row],[Ganancia bruta]]-cocina[[#This Row],[Ganancia neta]]</f>
        <v>13</v>
      </c>
    </row>
    <row r="1419" spans="1:13" x14ac:dyDescent="0.25">
      <c r="A1419">
        <v>575</v>
      </c>
      <c r="B1419">
        <v>15</v>
      </c>
      <c r="C1419" s="1" t="s">
        <v>89</v>
      </c>
      <c r="D1419" s="1" t="s">
        <v>629</v>
      </c>
      <c r="E1419">
        <v>10</v>
      </c>
      <c r="F1419">
        <v>18</v>
      </c>
      <c r="G1419">
        <v>1</v>
      </c>
      <c r="H1419">
        <v>44</v>
      </c>
      <c r="I1419" s="1" t="s">
        <v>608</v>
      </c>
      <c r="J1419">
        <f>cocina[[#This Row],[Precio Unitario]]*cocina[[#This Row],[Cantidad Ordenada]]-cocina[[#This Row],[Costo Unitario]]*cocina[[#This Row],[Cantidad Ordenada]]</f>
        <v>8</v>
      </c>
      <c r="K1419">
        <f>cocina[[#This Row],[Precio Unitario]]*cocina[[#This Row],[Cantidad Ordenada]]</f>
        <v>18</v>
      </c>
      <c r="L1419" s="5">
        <f>(SUMIF(A:A,cocina[[#This Row],[Número de Orden]],J:J))/SUMIF(A:A,cocina[[#This Row],[Número de Orden]],K:K)</f>
        <v>0.44444444444444442</v>
      </c>
      <c r="M1419" s="1">
        <f>cocina[[#This Row],[Ganancia bruta]]-cocina[[#This Row],[Ganancia neta]]</f>
        <v>10</v>
      </c>
    </row>
    <row r="1420" spans="1:13" x14ac:dyDescent="0.25">
      <c r="A1420">
        <v>576</v>
      </c>
      <c r="B1420">
        <v>9</v>
      </c>
      <c r="C1420" s="1" t="s">
        <v>271</v>
      </c>
      <c r="D1420" s="1" t="s">
        <v>619</v>
      </c>
      <c r="E1420">
        <v>20</v>
      </c>
      <c r="F1420">
        <v>33</v>
      </c>
      <c r="G1420">
        <v>1</v>
      </c>
      <c r="H1420">
        <v>46</v>
      </c>
      <c r="I1420" s="1" t="s">
        <v>608</v>
      </c>
      <c r="J1420">
        <f>cocina[[#This Row],[Precio Unitario]]*cocina[[#This Row],[Cantidad Ordenada]]-cocina[[#This Row],[Costo Unitario]]*cocina[[#This Row],[Cantidad Ordenada]]</f>
        <v>13</v>
      </c>
      <c r="K1420">
        <f>cocina[[#This Row],[Precio Unitario]]*cocina[[#This Row],[Cantidad Ordenada]]</f>
        <v>33</v>
      </c>
      <c r="L1420" s="5">
        <f>(SUMIF(A:A,cocina[[#This Row],[Número de Orden]],J:J))/SUMIF(A:A,cocina[[#This Row],[Número de Orden]],K:K)</f>
        <v>0.3888888888888889</v>
      </c>
      <c r="M1420" s="1">
        <f>cocina[[#This Row],[Ganancia bruta]]-cocina[[#This Row],[Ganancia neta]]</f>
        <v>20</v>
      </c>
    </row>
    <row r="1421" spans="1:13" x14ac:dyDescent="0.25">
      <c r="A1421">
        <v>576</v>
      </c>
      <c r="B1421">
        <v>9</v>
      </c>
      <c r="C1421" s="1" t="s">
        <v>126</v>
      </c>
      <c r="D1421" s="1" t="s">
        <v>614</v>
      </c>
      <c r="E1421">
        <v>19</v>
      </c>
      <c r="F1421">
        <v>31</v>
      </c>
      <c r="G1421">
        <v>3</v>
      </c>
      <c r="H1421">
        <v>32</v>
      </c>
      <c r="I1421" s="1" t="s">
        <v>608</v>
      </c>
      <c r="J1421">
        <f>cocina[[#This Row],[Precio Unitario]]*cocina[[#This Row],[Cantidad Ordenada]]-cocina[[#This Row],[Costo Unitario]]*cocina[[#This Row],[Cantidad Ordenada]]</f>
        <v>36</v>
      </c>
      <c r="K1421">
        <f>cocina[[#This Row],[Precio Unitario]]*cocina[[#This Row],[Cantidad Ordenada]]</f>
        <v>93</v>
      </c>
      <c r="L1421" s="5">
        <f>(SUMIF(A:A,cocina[[#This Row],[Número de Orden]],J:J))/SUMIF(A:A,cocina[[#This Row],[Número de Orden]],K:K)</f>
        <v>0.3888888888888889</v>
      </c>
      <c r="M1421" s="1">
        <f>cocina[[#This Row],[Ganancia bruta]]-cocina[[#This Row],[Ganancia neta]]</f>
        <v>57</v>
      </c>
    </row>
    <row r="1422" spans="1:13" x14ac:dyDescent="0.25">
      <c r="A1422">
        <v>576</v>
      </c>
      <c r="B1422">
        <v>9</v>
      </c>
      <c r="C1422" s="1" t="s">
        <v>83</v>
      </c>
      <c r="D1422" s="1" t="s">
        <v>617</v>
      </c>
      <c r="E1422">
        <v>22</v>
      </c>
      <c r="F1422">
        <v>36</v>
      </c>
      <c r="G1422">
        <v>3</v>
      </c>
      <c r="H1422">
        <v>37</v>
      </c>
      <c r="I1422" s="1" t="s">
        <v>609</v>
      </c>
      <c r="J1422">
        <f>cocina[[#This Row],[Precio Unitario]]*cocina[[#This Row],[Cantidad Ordenada]]-cocina[[#This Row],[Costo Unitario]]*cocina[[#This Row],[Cantidad Ordenada]]</f>
        <v>42</v>
      </c>
      <c r="K1422">
        <f>cocina[[#This Row],[Precio Unitario]]*cocina[[#This Row],[Cantidad Ordenada]]</f>
        <v>108</v>
      </c>
      <c r="L1422" s="5">
        <f>(SUMIF(A:A,cocina[[#This Row],[Número de Orden]],J:J))/SUMIF(A:A,cocina[[#This Row],[Número de Orden]],K:K)</f>
        <v>0.3888888888888889</v>
      </c>
      <c r="M1422" s="1">
        <f>cocina[[#This Row],[Ganancia bruta]]-cocina[[#This Row],[Ganancia neta]]</f>
        <v>66</v>
      </c>
    </row>
    <row r="1423" spans="1:13" x14ac:dyDescent="0.25">
      <c r="A1423">
        <v>577</v>
      </c>
      <c r="B1423">
        <v>5</v>
      </c>
      <c r="C1423" s="1" t="s">
        <v>89</v>
      </c>
      <c r="D1423" s="1" t="s">
        <v>629</v>
      </c>
      <c r="E1423">
        <v>10</v>
      </c>
      <c r="F1423">
        <v>18</v>
      </c>
      <c r="G1423">
        <v>1</v>
      </c>
      <c r="H1423">
        <v>10</v>
      </c>
      <c r="I1423" s="1" t="s">
        <v>609</v>
      </c>
      <c r="J1423">
        <f>cocina[[#This Row],[Precio Unitario]]*cocina[[#This Row],[Cantidad Ordenada]]-cocina[[#This Row],[Costo Unitario]]*cocina[[#This Row],[Cantidad Ordenada]]</f>
        <v>8</v>
      </c>
      <c r="K1423">
        <f>cocina[[#This Row],[Precio Unitario]]*cocina[[#This Row],[Cantidad Ordenada]]</f>
        <v>18</v>
      </c>
      <c r="L1423" s="5">
        <f>(SUMIF(A:A,cocina[[#This Row],[Número de Orden]],J:J))/SUMIF(A:A,cocina[[#This Row],[Número de Orden]],K:K)</f>
        <v>0.42499999999999999</v>
      </c>
      <c r="M1423" s="1">
        <f>cocina[[#This Row],[Ganancia bruta]]-cocina[[#This Row],[Ganancia neta]]</f>
        <v>10</v>
      </c>
    </row>
    <row r="1424" spans="1:13" x14ac:dyDescent="0.25">
      <c r="A1424">
        <v>577</v>
      </c>
      <c r="B1424">
        <v>5</v>
      </c>
      <c r="C1424" s="1" t="s">
        <v>213</v>
      </c>
      <c r="D1424" s="1" t="s">
        <v>624</v>
      </c>
      <c r="E1424">
        <v>13</v>
      </c>
      <c r="F1424">
        <v>22</v>
      </c>
      <c r="G1424">
        <v>1</v>
      </c>
      <c r="H1424">
        <v>15</v>
      </c>
      <c r="I1424" s="1" t="s">
        <v>608</v>
      </c>
      <c r="J1424">
        <f>cocina[[#This Row],[Precio Unitario]]*cocina[[#This Row],[Cantidad Ordenada]]-cocina[[#This Row],[Costo Unitario]]*cocina[[#This Row],[Cantidad Ordenada]]</f>
        <v>9</v>
      </c>
      <c r="K1424">
        <f>cocina[[#This Row],[Precio Unitario]]*cocina[[#This Row],[Cantidad Ordenada]]</f>
        <v>22</v>
      </c>
      <c r="L1424" s="5">
        <f>(SUMIF(A:A,cocina[[#This Row],[Número de Orden]],J:J))/SUMIF(A:A,cocina[[#This Row],[Número de Orden]],K:K)</f>
        <v>0.42499999999999999</v>
      </c>
      <c r="M1424" s="1">
        <f>cocina[[#This Row],[Ganancia bruta]]-cocina[[#This Row],[Ganancia neta]]</f>
        <v>13</v>
      </c>
    </row>
    <row r="1425" spans="1:13" x14ac:dyDescent="0.25">
      <c r="A1425">
        <v>578</v>
      </c>
      <c r="B1425">
        <v>11</v>
      </c>
      <c r="C1425" s="1" t="s">
        <v>78</v>
      </c>
      <c r="D1425" s="1" t="s">
        <v>613</v>
      </c>
      <c r="E1425">
        <v>18</v>
      </c>
      <c r="F1425">
        <v>30</v>
      </c>
      <c r="G1425">
        <v>3</v>
      </c>
      <c r="H1425">
        <v>44</v>
      </c>
      <c r="I1425" s="1" t="s">
        <v>608</v>
      </c>
      <c r="J1425">
        <f>cocina[[#This Row],[Precio Unitario]]*cocina[[#This Row],[Cantidad Ordenada]]-cocina[[#This Row],[Costo Unitario]]*cocina[[#This Row],[Cantidad Ordenada]]</f>
        <v>36</v>
      </c>
      <c r="K1425">
        <f>cocina[[#This Row],[Precio Unitario]]*cocina[[#This Row],[Cantidad Ordenada]]</f>
        <v>90</v>
      </c>
      <c r="L1425" s="5">
        <f>(SUMIF(A:A,cocina[[#This Row],[Número de Orden]],J:J))/SUMIF(A:A,cocina[[#This Row],[Número de Orden]],K:K)</f>
        <v>0.4</v>
      </c>
      <c r="M1425" s="1">
        <f>cocina[[#This Row],[Ganancia bruta]]-cocina[[#This Row],[Ganancia neta]]</f>
        <v>54</v>
      </c>
    </row>
    <row r="1426" spans="1:13" x14ac:dyDescent="0.25">
      <c r="A1426">
        <v>579</v>
      </c>
      <c r="B1426">
        <v>9</v>
      </c>
      <c r="C1426" s="1" t="s">
        <v>132</v>
      </c>
      <c r="D1426" s="1" t="s">
        <v>631</v>
      </c>
      <c r="E1426">
        <v>15</v>
      </c>
      <c r="F1426">
        <v>25</v>
      </c>
      <c r="G1426">
        <v>2</v>
      </c>
      <c r="H1426">
        <v>48</v>
      </c>
      <c r="I1426" s="1" t="s">
        <v>608</v>
      </c>
      <c r="J1426">
        <f>cocina[[#This Row],[Precio Unitario]]*cocina[[#This Row],[Cantidad Ordenada]]-cocina[[#This Row],[Costo Unitario]]*cocina[[#This Row],[Cantidad Ordenada]]</f>
        <v>20</v>
      </c>
      <c r="K1426">
        <f>cocina[[#This Row],[Precio Unitario]]*cocina[[#This Row],[Cantidad Ordenada]]</f>
        <v>50</v>
      </c>
      <c r="L1426" s="5">
        <f>(SUMIF(A:A,cocina[[#This Row],[Número de Orden]],J:J))/SUMIF(A:A,cocina[[#This Row],[Número de Orden]],K:K)</f>
        <v>0.4</v>
      </c>
      <c r="M1426" s="1">
        <f>cocina[[#This Row],[Ganancia bruta]]-cocina[[#This Row],[Ganancia neta]]</f>
        <v>30</v>
      </c>
    </row>
    <row r="1427" spans="1:13" x14ac:dyDescent="0.25">
      <c r="A1427">
        <v>580</v>
      </c>
      <c r="B1427">
        <v>10</v>
      </c>
      <c r="C1427" s="1" t="s">
        <v>271</v>
      </c>
      <c r="D1427" s="1" t="s">
        <v>619</v>
      </c>
      <c r="E1427">
        <v>20</v>
      </c>
      <c r="F1427">
        <v>33</v>
      </c>
      <c r="G1427">
        <v>1</v>
      </c>
      <c r="H1427">
        <v>30</v>
      </c>
      <c r="I1427" s="1" t="s">
        <v>608</v>
      </c>
      <c r="J1427">
        <f>cocina[[#This Row],[Precio Unitario]]*cocina[[#This Row],[Cantidad Ordenada]]-cocina[[#This Row],[Costo Unitario]]*cocina[[#This Row],[Cantidad Ordenada]]</f>
        <v>13</v>
      </c>
      <c r="K1427">
        <f>cocina[[#This Row],[Precio Unitario]]*cocina[[#This Row],[Cantidad Ordenada]]</f>
        <v>33</v>
      </c>
      <c r="L1427" s="5">
        <f>(SUMIF(A:A,cocina[[#This Row],[Número de Orden]],J:J))/SUMIF(A:A,cocina[[#This Row],[Número de Orden]],K:K)</f>
        <v>0.39393939393939392</v>
      </c>
      <c r="M1427" s="1">
        <f>cocina[[#This Row],[Ganancia bruta]]-cocina[[#This Row],[Ganancia neta]]</f>
        <v>20</v>
      </c>
    </row>
    <row r="1428" spans="1:13" x14ac:dyDescent="0.25">
      <c r="A1428">
        <v>581</v>
      </c>
      <c r="B1428">
        <v>18</v>
      </c>
      <c r="C1428" s="1" t="s">
        <v>271</v>
      </c>
      <c r="D1428" s="1" t="s">
        <v>619</v>
      </c>
      <c r="E1428">
        <v>20</v>
      </c>
      <c r="F1428">
        <v>33</v>
      </c>
      <c r="G1428">
        <v>1</v>
      </c>
      <c r="H1428">
        <v>15</v>
      </c>
      <c r="I1428" s="1" t="s">
        <v>608</v>
      </c>
      <c r="J1428">
        <f>cocina[[#This Row],[Precio Unitario]]*cocina[[#This Row],[Cantidad Ordenada]]-cocina[[#This Row],[Costo Unitario]]*cocina[[#This Row],[Cantidad Ordenada]]</f>
        <v>13</v>
      </c>
      <c r="K1428">
        <f>cocina[[#This Row],[Precio Unitario]]*cocina[[#This Row],[Cantidad Ordenada]]</f>
        <v>33</v>
      </c>
      <c r="L1428" s="5">
        <f>(SUMIF(A:A,cocina[[#This Row],[Número de Orden]],J:J))/SUMIF(A:A,cocina[[#This Row],[Número de Orden]],K:K)</f>
        <v>0.3983739837398374</v>
      </c>
      <c r="M1428" s="1">
        <f>cocina[[#This Row],[Ganancia bruta]]-cocina[[#This Row],[Ganancia neta]]</f>
        <v>20</v>
      </c>
    </row>
    <row r="1429" spans="1:13" x14ac:dyDescent="0.25">
      <c r="A1429">
        <v>581</v>
      </c>
      <c r="B1429">
        <v>18</v>
      </c>
      <c r="C1429" s="1" t="s">
        <v>78</v>
      </c>
      <c r="D1429" s="1" t="s">
        <v>613</v>
      </c>
      <c r="E1429">
        <v>18</v>
      </c>
      <c r="F1429">
        <v>30</v>
      </c>
      <c r="G1429">
        <v>3</v>
      </c>
      <c r="H1429">
        <v>40</v>
      </c>
      <c r="I1429" s="1" t="s">
        <v>608</v>
      </c>
      <c r="J1429">
        <f>cocina[[#This Row],[Precio Unitario]]*cocina[[#This Row],[Cantidad Ordenada]]-cocina[[#This Row],[Costo Unitario]]*cocina[[#This Row],[Cantidad Ordenada]]</f>
        <v>36</v>
      </c>
      <c r="K1429">
        <f>cocina[[#This Row],[Precio Unitario]]*cocina[[#This Row],[Cantidad Ordenada]]</f>
        <v>90</v>
      </c>
      <c r="L1429" s="5">
        <f>(SUMIF(A:A,cocina[[#This Row],[Número de Orden]],J:J))/SUMIF(A:A,cocina[[#This Row],[Número de Orden]],K:K)</f>
        <v>0.3983739837398374</v>
      </c>
      <c r="M1429" s="1">
        <f>cocina[[#This Row],[Ganancia bruta]]-cocina[[#This Row],[Ganancia neta]]</f>
        <v>54</v>
      </c>
    </row>
    <row r="1430" spans="1:13" x14ac:dyDescent="0.25">
      <c r="A1430">
        <v>582</v>
      </c>
      <c r="B1430">
        <v>3</v>
      </c>
      <c r="C1430" s="1" t="s">
        <v>116</v>
      </c>
      <c r="D1430" s="1" t="s">
        <v>615</v>
      </c>
      <c r="E1430">
        <v>16</v>
      </c>
      <c r="F1430">
        <v>27</v>
      </c>
      <c r="G1430">
        <v>2</v>
      </c>
      <c r="H1430">
        <v>42</v>
      </c>
      <c r="I1430" s="1" t="s">
        <v>609</v>
      </c>
      <c r="J1430">
        <f>cocina[[#This Row],[Precio Unitario]]*cocina[[#This Row],[Cantidad Ordenada]]-cocina[[#This Row],[Costo Unitario]]*cocina[[#This Row],[Cantidad Ordenada]]</f>
        <v>22</v>
      </c>
      <c r="K1430">
        <f>cocina[[#This Row],[Precio Unitario]]*cocina[[#This Row],[Cantidad Ordenada]]</f>
        <v>54</v>
      </c>
      <c r="L1430" s="5">
        <f>(SUMIF(A:A,cocina[[#This Row],[Número de Orden]],J:J))/SUMIF(A:A,cocina[[#This Row],[Número de Orden]],K:K)</f>
        <v>0.40740740740740738</v>
      </c>
      <c r="M1430" s="1">
        <f>cocina[[#This Row],[Ganancia bruta]]-cocina[[#This Row],[Ganancia neta]]</f>
        <v>32</v>
      </c>
    </row>
    <row r="1431" spans="1:13" x14ac:dyDescent="0.25">
      <c r="A1431">
        <v>583</v>
      </c>
      <c r="B1431">
        <v>9</v>
      </c>
      <c r="C1431" s="1" t="s">
        <v>122</v>
      </c>
      <c r="D1431" s="1" t="s">
        <v>621</v>
      </c>
      <c r="E1431">
        <v>11</v>
      </c>
      <c r="F1431">
        <v>19</v>
      </c>
      <c r="G1431">
        <v>3</v>
      </c>
      <c r="H1431">
        <v>15</v>
      </c>
      <c r="I1431" s="1" t="s">
        <v>608</v>
      </c>
      <c r="J1431">
        <f>cocina[[#This Row],[Precio Unitario]]*cocina[[#This Row],[Cantidad Ordenada]]-cocina[[#This Row],[Costo Unitario]]*cocina[[#This Row],[Cantidad Ordenada]]</f>
        <v>24</v>
      </c>
      <c r="K1431">
        <f>cocina[[#This Row],[Precio Unitario]]*cocina[[#This Row],[Cantidad Ordenada]]</f>
        <v>57</v>
      </c>
      <c r="L1431" s="5">
        <f>(SUMIF(A:A,cocina[[#This Row],[Número de Orden]],J:J))/SUMIF(A:A,cocina[[#This Row],[Número de Orden]],K:K)</f>
        <v>0.3991769547325103</v>
      </c>
      <c r="M1431" s="1">
        <f>cocina[[#This Row],[Ganancia bruta]]-cocina[[#This Row],[Ganancia neta]]</f>
        <v>33</v>
      </c>
    </row>
    <row r="1432" spans="1:13" x14ac:dyDescent="0.25">
      <c r="A1432">
        <v>583</v>
      </c>
      <c r="B1432">
        <v>9</v>
      </c>
      <c r="C1432" s="1" t="s">
        <v>89</v>
      </c>
      <c r="D1432" s="1" t="s">
        <v>629</v>
      </c>
      <c r="E1432">
        <v>10</v>
      </c>
      <c r="F1432">
        <v>18</v>
      </c>
      <c r="G1432">
        <v>1</v>
      </c>
      <c r="H1432">
        <v>11</v>
      </c>
      <c r="I1432" s="1" t="s">
        <v>608</v>
      </c>
      <c r="J1432">
        <f>cocina[[#This Row],[Precio Unitario]]*cocina[[#This Row],[Cantidad Ordenada]]-cocina[[#This Row],[Costo Unitario]]*cocina[[#This Row],[Cantidad Ordenada]]</f>
        <v>8</v>
      </c>
      <c r="K1432">
        <f>cocina[[#This Row],[Precio Unitario]]*cocina[[#This Row],[Cantidad Ordenada]]</f>
        <v>18</v>
      </c>
      <c r="L1432" s="5">
        <f>(SUMIF(A:A,cocina[[#This Row],[Número de Orden]],J:J))/SUMIF(A:A,cocina[[#This Row],[Número de Orden]],K:K)</f>
        <v>0.3991769547325103</v>
      </c>
      <c r="M1432" s="1">
        <f>cocina[[#This Row],[Ganancia bruta]]-cocina[[#This Row],[Ganancia neta]]</f>
        <v>10</v>
      </c>
    </row>
    <row r="1433" spans="1:13" x14ac:dyDescent="0.25">
      <c r="A1433">
        <v>583</v>
      </c>
      <c r="B1433">
        <v>9</v>
      </c>
      <c r="C1433" s="1" t="s">
        <v>168</v>
      </c>
      <c r="D1433" s="1" t="s">
        <v>612</v>
      </c>
      <c r="E1433">
        <v>14</v>
      </c>
      <c r="F1433">
        <v>24</v>
      </c>
      <c r="G1433">
        <v>2</v>
      </c>
      <c r="H1433">
        <v>29</v>
      </c>
      <c r="I1433" s="1" t="s">
        <v>609</v>
      </c>
      <c r="J1433">
        <f>cocina[[#This Row],[Precio Unitario]]*cocina[[#This Row],[Cantidad Ordenada]]-cocina[[#This Row],[Costo Unitario]]*cocina[[#This Row],[Cantidad Ordenada]]</f>
        <v>20</v>
      </c>
      <c r="K1433">
        <f>cocina[[#This Row],[Precio Unitario]]*cocina[[#This Row],[Cantidad Ordenada]]</f>
        <v>48</v>
      </c>
      <c r="L1433" s="5">
        <f>(SUMIF(A:A,cocina[[#This Row],[Número de Orden]],J:J))/SUMIF(A:A,cocina[[#This Row],[Número de Orden]],K:K)</f>
        <v>0.3991769547325103</v>
      </c>
      <c r="M1433" s="1">
        <f>cocina[[#This Row],[Ganancia bruta]]-cocina[[#This Row],[Ganancia neta]]</f>
        <v>28</v>
      </c>
    </row>
    <row r="1434" spans="1:13" x14ac:dyDescent="0.25">
      <c r="A1434">
        <v>583</v>
      </c>
      <c r="B1434">
        <v>9</v>
      </c>
      <c r="C1434" s="1" t="s">
        <v>58</v>
      </c>
      <c r="D1434" s="1" t="s">
        <v>616</v>
      </c>
      <c r="E1434">
        <v>25</v>
      </c>
      <c r="F1434">
        <v>40</v>
      </c>
      <c r="G1434">
        <v>3</v>
      </c>
      <c r="H1434">
        <v>50</v>
      </c>
      <c r="I1434" s="1" t="s">
        <v>609</v>
      </c>
      <c r="J1434">
        <f>cocina[[#This Row],[Precio Unitario]]*cocina[[#This Row],[Cantidad Ordenada]]-cocina[[#This Row],[Costo Unitario]]*cocina[[#This Row],[Cantidad Ordenada]]</f>
        <v>45</v>
      </c>
      <c r="K1434">
        <f>cocina[[#This Row],[Precio Unitario]]*cocina[[#This Row],[Cantidad Ordenada]]</f>
        <v>120</v>
      </c>
      <c r="L1434" s="5">
        <f>(SUMIF(A:A,cocina[[#This Row],[Número de Orden]],J:J))/SUMIF(A:A,cocina[[#This Row],[Número de Orden]],K:K)</f>
        <v>0.3991769547325103</v>
      </c>
      <c r="M1434" s="1">
        <f>cocina[[#This Row],[Ganancia bruta]]-cocina[[#This Row],[Ganancia neta]]</f>
        <v>75</v>
      </c>
    </row>
    <row r="1435" spans="1:13" x14ac:dyDescent="0.25">
      <c r="A1435">
        <v>584</v>
      </c>
      <c r="B1435">
        <v>9</v>
      </c>
      <c r="C1435" s="1" t="s">
        <v>80</v>
      </c>
      <c r="D1435" s="1" t="s">
        <v>628</v>
      </c>
      <c r="E1435">
        <v>13</v>
      </c>
      <c r="F1435">
        <v>21</v>
      </c>
      <c r="G1435">
        <v>1</v>
      </c>
      <c r="H1435">
        <v>57</v>
      </c>
      <c r="I1435" s="1" t="s">
        <v>609</v>
      </c>
      <c r="J1435">
        <f>cocina[[#This Row],[Precio Unitario]]*cocina[[#This Row],[Cantidad Ordenada]]-cocina[[#This Row],[Costo Unitario]]*cocina[[#This Row],[Cantidad Ordenada]]</f>
        <v>8</v>
      </c>
      <c r="K1435">
        <f>cocina[[#This Row],[Precio Unitario]]*cocina[[#This Row],[Cantidad Ordenada]]</f>
        <v>21</v>
      </c>
      <c r="L1435" s="5">
        <f>(SUMIF(A:A,cocina[[#This Row],[Número de Orden]],J:J))/SUMIF(A:A,cocina[[#This Row],[Número de Orden]],K:K)</f>
        <v>0.40287769784172661</v>
      </c>
      <c r="M1435" s="1">
        <f>cocina[[#This Row],[Ganancia bruta]]-cocina[[#This Row],[Ganancia neta]]</f>
        <v>13</v>
      </c>
    </row>
    <row r="1436" spans="1:13" x14ac:dyDescent="0.25">
      <c r="A1436">
        <v>584</v>
      </c>
      <c r="B1436">
        <v>9</v>
      </c>
      <c r="C1436" s="1" t="s">
        <v>126</v>
      </c>
      <c r="D1436" s="1" t="s">
        <v>614</v>
      </c>
      <c r="E1436">
        <v>19</v>
      </c>
      <c r="F1436">
        <v>31</v>
      </c>
      <c r="G1436">
        <v>2</v>
      </c>
      <c r="H1436">
        <v>34</v>
      </c>
      <c r="I1436" s="1" t="s">
        <v>608</v>
      </c>
      <c r="J1436">
        <f>cocina[[#This Row],[Precio Unitario]]*cocina[[#This Row],[Cantidad Ordenada]]-cocina[[#This Row],[Costo Unitario]]*cocina[[#This Row],[Cantidad Ordenada]]</f>
        <v>24</v>
      </c>
      <c r="K1436">
        <f>cocina[[#This Row],[Precio Unitario]]*cocina[[#This Row],[Cantidad Ordenada]]</f>
        <v>62</v>
      </c>
      <c r="L1436" s="5">
        <f>(SUMIF(A:A,cocina[[#This Row],[Número de Orden]],J:J))/SUMIF(A:A,cocina[[#This Row],[Número de Orden]],K:K)</f>
        <v>0.40287769784172661</v>
      </c>
      <c r="M1436" s="1">
        <f>cocina[[#This Row],[Ganancia bruta]]-cocina[[#This Row],[Ganancia neta]]</f>
        <v>38</v>
      </c>
    </row>
    <row r="1437" spans="1:13" x14ac:dyDescent="0.25">
      <c r="A1437">
        <v>584</v>
      </c>
      <c r="B1437">
        <v>9</v>
      </c>
      <c r="C1437" s="1" t="s">
        <v>52</v>
      </c>
      <c r="D1437" s="1" t="s">
        <v>620</v>
      </c>
      <c r="E1437">
        <v>16</v>
      </c>
      <c r="F1437">
        <v>28</v>
      </c>
      <c r="G1437">
        <v>2</v>
      </c>
      <c r="H1437">
        <v>23</v>
      </c>
      <c r="I1437" s="1" t="s">
        <v>608</v>
      </c>
      <c r="J1437">
        <f>cocina[[#This Row],[Precio Unitario]]*cocina[[#This Row],[Cantidad Ordenada]]-cocina[[#This Row],[Costo Unitario]]*cocina[[#This Row],[Cantidad Ordenada]]</f>
        <v>24</v>
      </c>
      <c r="K1437">
        <f>cocina[[#This Row],[Precio Unitario]]*cocina[[#This Row],[Cantidad Ordenada]]</f>
        <v>56</v>
      </c>
      <c r="L1437" s="5">
        <f>(SUMIF(A:A,cocina[[#This Row],[Número de Orden]],J:J))/SUMIF(A:A,cocina[[#This Row],[Número de Orden]],K:K)</f>
        <v>0.40287769784172661</v>
      </c>
      <c r="M1437" s="1">
        <f>cocina[[#This Row],[Ganancia bruta]]-cocina[[#This Row],[Ganancia neta]]</f>
        <v>32</v>
      </c>
    </row>
    <row r="1438" spans="1:13" x14ac:dyDescent="0.25">
      <c r="A1438">
        <v>585</v>
      </c>
      <c r="B1438">
        <v>3</v>
      </c>
      <c r="C1438" s="1" t="s">
        <v>257</v>
      </c>
      <c r="D1438" s="1" t="s">
        <v>623</v>
      </c>
      <c r="E1438">
        <v>19</v>
      </c>
      <c r="F1438">
        <v>32</v>
      </c>
      <c r="G1438">
        <v>1</v>
      </c>
      <c r="H1438">
        <v>35</v>
      </c>
      <c r="I1438" s="1" t="s">
        <v>609</v>
      </c>
      <c r="J1438">
        <f>cocina[[#This Row],[Precio Unitario]]*cocina[[#This Row],[Cantidad Ordenada]]-cocina[[#This Row],[Costo Unitario]]*cocina[[#This Row],[Cantidad Ordenada]]</f>
        <v>13</v>
      </c>
      <c r="K1438">
        <f>cocina[[#This Row],[Precio Unitario]]*cocina[[#This Row],[Cantidad Ordenada]]</f>
        <v>32</v>
      </c>
      <c r="L1438" s="5">
        <f>(SUMIF(A:A,cocina[[#This Row],[Número de Orden]],J:J))/SUMIF(A:A,cocina[[#This Row],[Número de Orden]],K:K)</f>
        <v>0.4140625</v>
      </c>
      <c r="M1438" s="1">
        <f>cocina[[#This Row],[Ganancia bruta]]-cocina[[#This Row],[Ganancia neta]]</f>
        <v>19</v>
      </c>
    </row>
    <row r="1439" spans="1:13" x14ac:dyDescent="0.25">
      <c r="A1439">
        <v>585</v>
      </c>
      <c r="B1439">
        <v>3</v>
      </c>
      <c r="C1439" s="1" t="s">
        <v>36</v>
      </c>
      <c r="D1439" s="1" t="s">
        <v>622</v>
      </c>
      <c r="E1439">
        <v>21</v>
      </c>
      <c r="F1439">
        <v>35</v>
      </c>
      <c r="G1439">
        <v>1</v>
      </c>
      <c r="H1439">
        <v>8</v>
      </c>
      <c r="I1439" s="1" t="s">
        <v>609</v>
      </c>
      <c r="J1439">
        <f>cocina[[#This Row],[Precio Unitario]]*cocina[[#This Row],[Cantidad Ordenada]]-cocina[[#This Row],[Costo Unitario]]*cocina[[#This Row],[Cantidad Ordenada]]</f>
        <v>14</v>
      </c>
      <c r="K1439">
        <f>cocina[[#This Row],[Precio Unitario]]*cocina[[#This Row],[Cantidad Ordenada]]</f>
        <v>35</v>
      </c>
      <c r="L1439" s="5">
        <f>(SUMIF(A:A,cocina[[#This Row],[Número de Orden]],J:J))/SUMIF(A:A,cocina[[#This Row],[Número de Orden]],K:K)</f>
        <v>0.4140625</v>
      </c>
      <c r="M1439" s="1">
        <f>cocina[[#This Row],[Ganancia bruta]]-cocina[[#This Row],[Ganancia neta]]</f>
        <v>21</v>
      </c>
    </row>
    <row r="1440" spans="1:13" x14ac:dyDescent="0.25">
      <c r="A1440">
        <v>585</v>
      </c>
      <c r="B1440">
        <v>3</v>
      </c>
      <c r="C1440" s="1" t="s">
        <v>89</v>
      </c>
      <c r="D1440" s="1" t="s">
        <v>629</v>
      </c>
      <c r="E1440">
        <v>10</v>
      </c>
      <c r="F1440">
        <v>18</v>
      </c>
      <c r="G1440">
        <v>2</v>
      </c>
      <c r="H1440">
        <v>22</v>
      </c>
      <c r="I1440" s="1" t="s">
        <v>608</v>
      </c>
      <c r="J1440">
        <f>cocina[[#This Row],[Precio Unitario]]*cocina[[#This Row],[Cantidad Ordenada]]-cocina[[#This Row],[Costo Unitario]]*cocina[[#This Row],[Cantidad Ordenada]]</f>
        <v>16</v>
      </c>
      <c r="K1440">
        <f>cocina[[#This Row],[Precio Unitario]]*cocina[[#This Row],[Cantidad Ordenada]]</f>
        <v>36</v>
      </c>
      <c r="L1440" s="5">
        <f>(SUMIF(A:A,cocina[[#This Row],[Número de Orden]],J:J))/SUMIF(A:A,cocina[[#This Row],[Número de Orden]],K:K)</f>
        <v>0.4140625</v>
      </c>
      <c r="M1440" s="1">
        <f>cocina[[#This Row],[Ganancia bruta]]-cocina[[#This Row],[Ganancia neta]]</f>
        <v>20</v>
      </c>
    </row>
    <row r="1441" spans="1:13" x14ac:dyDescent="0.25">
      <c r="A1441">
        <v>585</v>
      </c>
      <c r="B1441">
        <v>3</v>
      </c>
      <c r="C1441" s="1" t="s">
        <v>132</v>
      </c>
      <c r="D1441" s="1" t="s">
        <v>631</v>
      </c>
      <c r="E1441">
        <v>15</v>
      </c>
      <c r="F1441">
        <v>25</v>
      </c>
      <c r="G1441">
        <v>1</v>
      </c>
      <c r="H1441">
        <v>30</v>
      </c>
      <c r="I1441" s="1" t="s">
        <v>609</v>
      </c>
      <c r="J1441">
        <f>cocina[[#This Row],[Precio Unitario]]*cocina[[#This Row],[Cantidad Ordenada]]-cocina[[#This Row],[Costo Unitario]]*cocina[[#This Row],[Cantidad Ordenada]]</f>
        <v>10</v>
      </c>
      <c r="K1441">
        <f>cocina[[#This Row],[Precio Unitario]]*cocina[[#This Row],[Cantidad Ordenada]]</f>
        <v>25</v>
      </c>
      <c r="L1441" s="5">
        <f>(SUMIF(A:A,cocina[[#This Row],[Número de Orden]],J:J))/SUMIF(A:A,cocina[[#This Row],[Número de Orden]],K:K)</f>
        <v>0.4140625</v>
      </c>
      <c r="M1441" s="1">
        <f>cocina[[#This Row],[Ganancia bruta]]-cocina[[#This Row],[Ganancia neta]]</f>
        <v>15</v>
      </c>
    </row>
    <row r="1442" spans="1:13" x14ac:dyDescent="0.25">
      <c r="A1442">
        <v>586</v>
      </c>
      <c r="B1442">
        <v>17</v>
      </c>
      <c r="C1442" s="1" t="s">
        <v>271</v>
      </c>
      <c r="D1442" s="1" t="s">
        <v>619</v>
      </c>
      <c r="E1442">
        <v>20</v>
      </c>
      <c r="F1442">
        <v>33</v>
      </c>
      <c r="G1442">
        <v>3</v>
      </c>
      <c r="H1442">
        <v>47</v>
      </c>
      <c r="I1442" s="1" t="s">
        <v>609</v>
      </c>
      <c r="J1442">
        <f>cocina[[#This Row],[Precio Unitario]]*cocina[[#This Row],[Cantidad Ordenada]]-cocina[[#This Row],[Costo Unitario]]*cocina[[#This Row],[Cantidad Ordenada]]</f>
        <v>39</v>
      </c>
      <c r="K1442">
        <f>cocina[[#This Row],[Precio Unitario]]*cocina[[#This Row],[Cantidad Ordenada]]</f>
        <v>99</v>
      </c>
      <c r="L1442" s="5">
        <f>(SUMIF(A:A,cocina[[#This Row],[Número de Orden]],J:J))/SUMIF(A:A,cocina[[#This Row],[Número de Orden]],K:K)</f>
        <v>0.40350877192982454</v>
      </c>
      <c r="M1442" s="1">
        <f>cocina[[#This Row],[Ganancia bruta]]-cocina[[#This Row],[Ganancia neta]]</f>
        <v>60</v>
      </c>
    </row>
    <row r="1443" spans="1:13" x14ac:dyDescent="0.25">
      <c r="A1443">
        <v>586</v>
      </c>
      <c r="B1443">
        <v>17</v>
      </c>
      <c r="C1443" s="1" t="s">
        <v>168</v>
      </c>
      <c r="D1443" s="1" t="s">
        <v>612</v>
      </c>
      <c r="E1443">
        <v>14</v>
      </c>
      <c r="F1443">
        <v>24</v>
      </c>
      <c r="G1443">
        <v>3</v>
      </c>
      <c r="H1443">
        <v>45</v>
      </c>
      <c r="I1443" s="1" t="s">
        <v>608</v>
      </c>
      <c r="J1443">
        <f>cocina[[#This Row],[Precio Unitario]]*cocina[[#This Row],[Cantidad Ordenada]]-cocina[[#This Row],[Costo Unitario]]*cocina[[#This Row],[Cantidad Ordenada]]</f>
        <v>30</v>
      </c>
      <c r="K1443">
        <f>cocina[[#This Row],[Precio Unitario]]*cocina[[#This Row],[Cantidad Ordenada]]</f>
        <v>72</v>
      </c>
      <c r="L1443" s="5">
        <f>(SUMIF(A:A,cocina[[#This Row],[Número de Orden]],J:J))/SUMIF(A:A,cocina[[#This Row],[Número de Orden]],K:K)</f>
        <v>0.40350877192982454</v>
      </c>
      <c r="M1443" s="1">
        <f>cocina[[#This Row],[Ganancia bruta]]-cocina[[#This Row],[Ganancia neta]]</f>
        <v>42</v>
      </c>
    </row>
    <row r="1444" spans="1:13" x14ac:dyDescent="0.25">
      <c r="A1444">
        <v>587</v>
      </c>
      <c r="B1444">
        <v>7</v>
      </c>
      <c r="C1444" s="1" t="s">
        <v>168</v>
      </c>
      <c r="D1444" s="1" t="s">
        <v>612</v>
      </c>
      <c r="E1444">
        <v>14</v>
      </c>
      <c r="F1444">
        <v>24</v>
      </c>
      <c r="G1444">
        <v>2</v>
      </c>
      <c r="H1444">
        <v>43</v>
      </c>
      <c r="I1444" s="1" t="s">
        <v>609</v>
      </c>
      <c r="J1444">
        <f>cocina[[#This Row],[Precio Unitario]]*cocina[[#This Row],[Cantidad Ordenada]]-cocina[[#This Row],[Costo Unitario]]*cocina[[#This Row],[Cantidad Ordenada]]</f>
        <v>20</v>
      </c>
      <c r="K1444">
        <f>cocina[[#This Row],[Precio Unitario]]*cocina[[#This Row],[Cantidad Ordenada]]</f>
        <v>48</v>
      </c>
      <c r="L1444" s="5">
        <f>(SUMIF(A:A,cocina[[#This Row],[Número de Orden]],J:J))/SUMIF(A:A,cocina[[#This Row],[Número de Orden]],K:K)</f>
        <v>0.41666666666666669</v>
      </c>
      <c r="M1444" s="1">
        <f>cocina[[#This Row],[Ganancia bruta]]-cocina[[#This Row],[Ganancia neta]]</f>
        <v>28</v>
      </c>
    </row>
    <row r="1445" spans="1:13" x14ac:dyDescent="0.25">
      <c r="A1445">
        <v>588</v>
      </c>
      <c r="B1445">
        <v>15</v>
      </c>
      <c r="C1445" s="1" t="s">
        <v>165</v>
      </c>
      <c r="D1445" s="1" t="s">
        <v>630</v>
      </c>
      <c r="E1445">
        <v>15</v>
      </c>
      <c r="F1445">
        <v>26</v>
      </c>
      <c r="G1445">
        <v>1</v>
      </c>
      <c r="H1445">
        <v>25</v>
      </c>
      <c r="I1445" s="1" t="s">
        <v>609</v>
      </c>
      <c r="J1445">
        <f>cocina[[#This Row],[Precio Unitario]]*cocina[[#This Row],[Cantidad Ordenada]]-cocina[[#This Row],[Costo Unitario]]*cocina[[#This Row],[Cantidad Ordenada]]</f>
        <v>11</v>
      </c>
      <c r="K1445">
        <f>cocina[[#This Row],[Precio Unitario]]*cocina[[#This Row],[Cantidad Ordenada]]</f>
        <v>26</v>
      </c>
      <c r="L1445" s="5">
        <f>(SUMIF(A:A,cocina[[#This Row],[Número de Orden]],J:J))/SUMIF(A:A,cocina[[#This Row],[Número de Orden]],K:K)</f>
        <v>0.40594059405940597</v>
      </c>
      <c r="M1445" s="1">
        <f>cocina[[#This Row],[Ganancia bruta]]-cocina[[#This Row],[Ganancia neta]]</f>
        <v>15</v>
      </c>
    </row>
    <row r="1446" spans="1:13" x14ac:dyDescent="0.25">
      <c r="A1446">
        <v>588</v>
      </c>
      <c r="B1446">
        <v>15</v>
      </c>
      <c r="C1446" s="1" t="s">
        <v>132</v>
      </c>
      <c r="D1446" s="1" t="s">
        <v>631</v>
      </c>
      <c r="E1446">
        <v>15</v>
      </c>
      <c r="F1446">
        <v>25</v>
      </c>
      <c r="G1446">
        <v>3</v>
      </c>
      <c r="H1446">
        <v>12</v>
      </c>
      <c r="I1446" s="1" t="s">
        <v>609</v>
      </c>
      <c r="J1446">
        <f>cocina[[#This Row],[Precio Unitario]]*cocina[[#This Row],[Cantidad Ordenada]]-cocina[[#This Row],[Costo Unitario]]*cocina[[#This Row],[Cantidad Ordenada]]</f>
        <v>30</v>
      </c>
      <c r="K1446">
        <f>cocina[[#This Row],[Precio Unitario]]*cocina[[#This Row],[Cantidad Ordenada]]</f>
        <v>75</v>
      </c>
      <c r="L1446" s="5">
        <f>(SUMIF(A:A,cocina[[#This Row],[Número de Orden]],J:J))/SUMIF(A:A,cocina[[#This Row],[Número de Orden]],K:K)</f>
        <v>0.40594059405940597</v>
      </c>
      <c r="M1446" s="1">
        <f>cocina[[#This Row],[Ganancia bruta]]-cocina[[#This Row],[Ganancia neta]]</f>
        <v>45</v>
      </c>
    </row>
    <row r="1447" spans="1:13" x14ac:dyDescent="0.25">
      <c r="A1447">
        <v>589</v>
      </c>
      <c r="B1447">
        <v>10</v>
      </c>
      <c r="C1447" s="1" t="s">
        <v>210</v>
      </c>
      <c r="D1447" s="1" t="s">
        <v>627</v>
      </c>
      <c r="E1447">
        <v>14</v>
      </c>
      <c r="F1447">
        <v>23</v>
      </c>
      <c r="G1447">
        <v>1</v>
      </c>
      <c r="H1447">
        <v>45</v>
      </c>
      <c r="I1447" s="1" t="s">
        <v>608</v>
      </c>
      <c r="J1447">
        <f>cocina[[#This Row],[Precio Unitario]]*cocina[[#This Row],[Cantidad Ordenada]]-cocina[[#This Row],[Costo Unitario]]*cocina[[#This Row],[Cantidad Ordenada]]</f>
        <v>9</v>
      </c>
      <c r="K1447">
        <f>cocina[[#This Row],[Precio Unitario]]*cocina[[#This Row],[Cantidad Ordenada]]</f>
        <v>23</v>
      </c>
      <c r="L1447" s="5">
        <f>(SUMIF(A:A,cocina[[#This Row],[Número de Orden]],J:J))/SUMIF(A:A,cocina[[#This Row],[Número de Orden]],K:K)</f>
        <v>0.40140845070422537</v>
      </c>
      <c r="M1447" s="1">
        <f>cocina[[#This Row],[Ganancia bruta]]-cocina[[#This Row],[Ganancia neta]]</f>
        <v>14</v>
      </c>
    </row>
    <row r="1448" spans="1:13" x14ac:dyDescent="0.25">
      <c r="A1448">
        <v>589</v>
      </c>
      <c r="B1448">
        <v>10</v>
      </c>
      <c r="C1448" s="1" t="s">
        <v>65</v>
      </c>
      <c r="D1448" s="1" t="s">
        <v>625</v>
      </c>
      <c r="E1448">
        <v>20</v>
      </c>
      <c r="F1448">
        <v>34</v>
      </c>
      <c r="G1448">
        <v>3</v>
      </c>
      <c r="H1448">
        <v>59</v>
      </c>
      <c r="I1448" s="1" t="s">
        <v>608</v>
      </c>
      <c r="J1448">
        <f>cocina[[#This Row],[Precio Unitario]]*cocina[[#This Row],[Cantidad Ordenada]]-cocina[[#This Row],[Costo Unitario]]*cocina[[#This Row],[Cantidad Ordenada]]</f>
        <v>42</v>
      </c>
      <c r="K1448">
        <f>cocina[[#This Row],[Precio Unitario]]*cocina[[#This Row],[Cantidad Ordenada]]</f>
        <v>102</v>
      </c>
      <c r="L1448" s="5">
        <f>(SUMIF(A:A,cocina[[#This Row],[Número de Orden]],J:J))/SUMIF(A:A,cocina[[#This Row],[Número de Orden]],K:K)</f>
        <v>0.40140845070422537</v>
      </c>
      <c r="M1448" s="1">
        <f>cocina[[#This Row],[Ganancia bruta]]-cocina[[#This Row],[Ganancia neta]]</f>
        <v>60</v>
      </c>
    </row>
    <row r="1449" spans="1:13" x14ac:dyDescent="0.25">
      <c r="A1449">
        <v>589</v>
      </c>
      <c r="B1449">
        <v>10</v>
      </c>
      <c r="C1449" s="1" t="s">
        <v>80</v>
      </c>
      <c r="D1449" s="1" t="s">
        <v>628</v>
      </c>
      <c r="E1449">
        <v>13</v>
      </c>
      <c r="F1449">
        <v>21</v>
      </c>
      <c r="G1449">
        <v>3</v>
      </c>
      <c r="H1449">
        <v>7</v>
      </c>
      <c r="I1449" s="1" t="s">
        <v>608</v>
      </c>
      <c r="J1449">
        <f>cocina[[#This Row],[Precio Unitario]]*cocina[[#This Row],[Cantidad Ordenada]]-cocina[[#This Row],[Costo Unitario]]*cocina[[#This Row],[Cantidad Ordenada]]</f>
        <v>24</v>
      </c>
      <c r="K1449">
        <f>cocina[[#This Row],[Precio Unitario]]*cocina[[#This Row],[Cantidad Ordenada]]</f>
        <v>63</v>
      </c>
      <c r="L1449" s="5">
        <f>(SUMIF(A:A,cocina[[#This Row],[Número de Orden]],J:J))/SUMIF(A:A,cocina[[#This Row],[Número de Orden]],K:K)</f>
        <v>0.40140845070422537</v>
      </c>
      <c r="M1449" s="1">
        <f>cocina[[#This Row],[Ganancia bruta]]-cocina[[#This Row],[Ganancia neta]]</f>
        <v>39</v>
      </c>
    </row>
    <row r="1450" spans="1:13" x14ac:dyDescent="0.25">
      <c r="A1450">
        <v>589</v>
      </c>
      <c r="B1450">
        <v>10</v>
      </c>
      <c r="C1450" s="1" t="s">
        <v>257</v>
      </c>
      <c r="D1450" s="1" t="s">
        <v>623</v>
      </c>
      <c r="E1450">
        <v>19</v>
      </c>
      <c r="F1450">
        <v>32</v>
      </c>
      <c r="G1450">
        <v>3</v>
      </c>
      <c r="H1450">
        <v>9</v>
      </c>
      <c r="I1450" s="1" t="s">
        <v>608</v>
      </c>
      <c r="J1450">
        <f>cocina[[#This Row],[Precio Unitario]]*cocina[[#This Row],[Cantidad Ordenada]]-cocina[[#This Row],[Costo Unitario]]*cocina[[#This Row],[Cantidad Ordenada]]</f>
        <v>39</v>
      </c>
      <c r="K1450">
        <f>cocina[[#This Row],[Precio Unitario]]*cocina[[#This Row],[Cantidad Ordenada]]</f>
        <v>96</v>
      </c>
      <c r="L1450" s="5">
        <f>(SUMIF(A:A,cocina[[#This Row],[Número de Orden]],J:J))/SUMIF(A:A,cocina[[#This Row],[Número de Orden]],K:K)</f>
        <v>0.40140845070422537</v>
      </c>
      <c r="M1450" s="1">
        <f>cocina[[#This Row],[Ganancia bruta]]-cocina[[#This Row],[Ganancia neta]]</f>
        <v>57</v>
      </c>
    </row>
    <row r="1451" spans="1:13" x14ac:dyDescent="0.25">
      <c r="A1451">
        <v>590</v>
      </c>
      <c r="B1451">
        <v>3</v>
      </c>
      <c r="C1451" s="1" t="s">
        <v>65</v>
      </c>
      <c r="D1451" s="1" t="s">
        <v>625</v>
      </c>
      <c r="E1451">
        <v>20</v>
      </c>
      <c r="F1451">
        <v>34</v>
      </c>
      <c r="G1451">
        <v>3</v>
      </c>
      <c r="H1451">
        <v>43</v>
      </c>
      <c r="I1451" s="1" t="s">
        <v>609</v>
      </c>
      <c r="J1451">
        <f>cocina[[#This Row],[Precio Unitario]]*cocina[[#This Row],[Cantidad Ordenada]]-cocina[[#This Row],[Costo Unitario]]*cocina[[#This Row],[Cantidad Ordenada]]</f>
        <v>42</v>
      </c>
      <c r="K1451">
        <f>cocina[[#This Row],[Precio Unitario]]*cocina[[#This Row],[Cantidad Ordenada]]</f>
        <v>102</v>
      </c>
      <c r="L1451" s="5">
        <f>(SUMIF(A:A,cocina[[#This Row],[Número de Orden]],J:J))/SUMIF(A:A,cocina[[#This Row],[Número de Orden]],K:K)</f>
        <v>0.4098360655737705</v>
      </c>
      <c r="M1451" s="1">
        <f>cocina[[#This Row],[Ganancia bruta]]-cocina[[#This Row],[Ganancia neta]]</f>
        <v>60</v>
      </c>
    </row>
    <row r="1452" spans="1:13" x14ac:dyDescent="0.25">
      <c r="A1452">
        <v>590</v>
      </c>
      <c r="B1452">
        <v>3</v>
      </c>
      <c r="C1452" s="1" t="s">
        <v>156</v>
      </c>
      <c r="D1452" s="1" t="s">
        <v>626</v>
      </c>
      <c r="E1452">
        <v>12</v>
      </c>
      <c r="F1452">
        <v>20</v>
      </c>
      <c r="G1452">
        <v>1</v>
      </c>
      <c r="H1452">
        <v>21</v>
      </c>
      <c r="I1452" s="1" t="s">
        <v>609</v>
      </c>
      <c r="J1452">
        <f>cocina[[#This Row],[Precio Unitario]]*cocina[[#This Row],[Cantidad Ordenada]]-cocina[[#This Row],[Costo Unitario]]*cocina[[#This Row],[Cantidad Ordenada]]</f>
        <v>8</v>
      </c>
      <c r="K1452">
        <f>cocina[[#This Row],[Precio Unitario]]*cocina[[#This Row],[Cantidad Ordenada]]</f>
        <v>20</v>
      </c>
      <c r="L1452" s="5">
        <f>(SUMIF(A:A,cocina[[#This Row],[Número de Orden]],J:J))/SUMIF(A:A,cocina[[#This Row],[Número de Orden]],K:K)</f>
        <v>0.4098360655737705</v>
      </c>
      <c r="M1452" s="1">
        <f>cocina[[#This Row],[Ganancia bruta]]-cocina[[#This Row],[Ganancia neta]]</f>
        <v>12</v>
      </c>
    </row>
    <row r="1453" spans="1:13" x14ac:dyDescent="0.25">
      <c r="A1453">
        <v>591</v>
      </c>
      <c r="B1453">
        <v>11</v>
      </c>
      <c r="C1453" s="1" t="s">
        <v>58</v>
      </c>
      <c r="D1453" s="1" t="s">
        <v>616</v>
      </c>
      <c r="E1453">
        <v>25</v>
      </c>
      <c r="F1453">
        <v>40</v>
      </c>
      <c r="G1453">
        <v>3</v>
      </c>
      <c r="H1453">
        <v>51</v>
      </c>
      <c r="I1453" s="1" t="s">
        <v>608</v>
      </c>
      <c r="J1453">
        <f>cocina[[#This Row],[Precio Unitario]]*cocina[[#This Row],[Cantidad Ordenada]]-cocina[[#This Row],[Costo Unitario]]*cocina[[#This Row],[Cantidad Ordenada]]</f>
        <v>45</v>
      </c>
      <c r="K1453">
        <f>cocina[[#This Row],[Precio Unitario]]*cocina[[#This Row],[Cantidad Ordenada]]</f>
        <v>120</v>
      </c>
      <c r="L1453" s="5">
        <f>(SUMIF(A:A,cocina[[#This Row],[Número de Orden]],J:J))/SUMIF(A:A,cocina[[#This Row],[Número de Orden]],K:K)</f>
        <v>0.375</v>
      </c>
      <c r="M1453" s="1">
        <f>cocina[[#This Row],[Ganancia bruta]]-cocina[[#This Row],[Ganancia neta]]</f>
        <v>75</v>
      </c>
    </row>
    <row r="1454" spans="1:13" x14ac:dyDescent="0.25">
      <c r="A1454">
        <v>592</v>
      </c>
      <c r="B1454">
        <v>5</v>
      </c>
      <c r="C1454" s="1" t="s">
        <v>213</v>
      </c>
      <c r="D1454" s="1" t="s">
        <v>624</v>
      </c>
      <c r="E1454">
        <v>13</v>
      </c>
      <c r="F1454">
        <v>22</v>
      </c>
      <c r="G1454">
        <v>2</v>
      </c>
      <c r="H1454">
        <v>59</v>
      </c>
      <c r="I1454" s="1" t="s">
        <v>608</v>
      </c>
      <c r="J1454">
        <f>cocina[[#This Row],[Precio Unitario]]*cocina[[#This Row],[Cantidad Ordenada]]-cocina[[#This Row],[Costo Unitario]]*cocina[[#This Row],[Cantidad Ordenada]]</f>
        <v>18</v>
      </c>
      <c r="K1454">
        <f>cocina[[#This Row],[Precio Unitario]]*cocina[[#This Row],[Cantidad Ordenada]]</f>
        <v>44</v>
      </c>
      <c r="L1454" s="5">
        <f>(SUMIF(A:A,cocina[[#This Row],[Número de Orden]],J:J))/SUMIF(A:A,cocina[[#This Row],[Número de Orden]],K:K)</f>
        <v>0.40425531914893614</v>
      </c>
      <c r="M1454" s="1">
        <f>cocina[[#This Row],[Ganancia bruta]]-cocina[[#This Row],[Ganancia neta]]</f>
        <v>26</v>
      </c>
    </row>
    <row r="1455" spans="1:13" x14ac:dyDescent="0.25">
      <c r="A1455">
        <v>592</v>
      </c>
      <c r="B1455">
        <v>5</v>
      </c>
      <c r="C1455" s="1" t="s">
        <v>132</v>
      </c>
      <c r="D1455" s="1" t="s">
        <v>631</v>
      </c>
      <c r="E1455">
        <v>15</v>
      </c>
      <c r="F1455">
        <v>25</v>
      </c>
      <c r="G1455">
        <v>2</v>
      </c>
      <c r="H1455">
        <v>42</v>
      </c>
      <c r="I1455" s="1" t="s">
        <v>608</v>
      </c>
      <c r="J1455">
        <f>cocina[[#This Row],[Precio Unitario]]*cocina[[#This Row],[Cantidad Ordenada]]-cocina[[#This Row],[Costo Unitario]]*cocina[[#This Row],[Cantidad Ordenada]]</f>
        <v>20</v>
      </c>
      <c r="K1455">
        <f>cocina[[#This Row],[Precio Unitario]]*cocina[[#This Row],[Cantidad Ordenada]]</f>
        <v>50</v>
      </c>
      <c r="L1455" s="5">
        <f>(SUMIF(A:A,cocina[[#This Row],[Número de Orden]],J:J))/SUMIF(A:A,cocina[[#This Row],[Número de Orden]],K:K)</f>
        <v>0.40425531914893614</v>
      </c>
      <c r="M1455" s="1">
        <f>cocina[[#This Row],[Ganancia bruta]]-cocina[[#This Row],[Ganancia neta]]</f>
        <v>30</v>
      </c>
    </row>
    <row r="1456" spans="1:13" x14ac:dyDescent="0.25">
      <c r="A1456">
        <v>593</v>
      </c>
      <c r="B1456">
        <v>17</v>
      </c>
      <c r="C1456" s="1" t="s">
        <v>58</v>
      </c>
      <c r="D1456" s="1" t="s">
        <v>616</v>
      </c>
      <c r="E1456">
        <v>25</v>
      </c>
      <c r="F1456">
        <v>40</v>
      </c>
      <c r="G1456">
        <v>1</v>
      </c>
      <c r="H1456">
        <v>30</v>
      </c>
      <c r="I1456" s="1" t="s">
        <v>608</v>
      </c>
      <c r="J1456">
        <f>cocina[[#This Row],[Precio Unitario]]*cocina[[#This Row],[Cantidad Ordenada]]-cocina[[#This Row],[Costo Unitario]]*cocina[[#This Row],[Cantidad Ordenada]]</f>
        <v>15</v>
      </c>
      <c r="K1456">
        <f>cocina[[#This Row],[Precio Unitario]]*cocina[[#This Row],[Cantidad Ordenada]]</f>
        <v>40</v>
      </c>
      <c r="L1456" s="5">
        <f>(SUMIF(A:A,cocina[[#This Row],[Número de Orden]],J:J))/SUMIF(A:A,cocina[[#This Row],[Número de Orden]],K:K)</f>
        <v>0.38755980861244022</v>
      </c>
      <c r="M1456" s="1">
        <f>cocina[[#This Row],[Ganancia bruta]]-cocina[[#This Row],[Ganancia neta]]</f>
        <v>25</v>
      </c>
    </row>
    <row r="1457" spans="1:13" x14ac:dyDescent="0.25">
      <c r="A1457">
        <v>593</v>
      </c>
      <c r="B1457">
        <v>17</v>
      </c>
      <c r="C1457" s="1" t="s">
        <v>126</v>
      </c>
      <c r="D1457" s="1" t="s">
        <v>614</v>
      </c>
      <c r="E1457">
        <v>19</v>
      </c>
      <c r="F1457">
        <v>31</v>
      </c>
      <c r="G1457">
        <v>1</v>
      </c>
      <c r="H1457">
        <v>8</v>
      </c>
      <c r="I1457" s="1" t="s">
        <v>608</v>
      </c>
      <c r="J1457">
        <f>cocina[[#This Row],[Precio Unitario]]*cocina[[#This Row],[Cantidad Ordenada]]-cocina[[#This Row],[Costo Unitario]]*cocina[[#This Row],[Cantidad Ordenada]]</f>
        <v>12</v>
      </c>
      <c r="K1457">
        <f>cocina[[#This Row],[Precio Unitario]]*cocina[[#This Row],[Cantidad Ordenada]]</f>
        <v>31</v>
      </c>
      <c r="L1457" s="5">
        <f>(SUMIF(A:A,cocina[[#This Row],[Número de Orden]],J:J))/SUMIF(A:A,cocina[[#This Row],[Número de Orden]],K:K)</f>
        <v>0.38755980861244022</v>
      </c>
      <c r="M1457" s="1">
        <f>cocina[[#This Row],[Ganancia bruta]]-cocina[[#This Row],[Ganancia neta]]</f>
        <v>19</v>
      </c>
    </row>
    <row r="1458" spans="1:13" x14ac:dyDescent="0.25">
      <c r="A1458">
        <v>593</v>
      </c>
      <c r="B1458">
        <v>17</v>
      </c>
      <c r="C1458" s="1" t="s">
        <v>271</v>
      </c>
      <c r="D1458" s="1" t="s">
        <v>619</v>
      </c>
      <c r="E1458">
        <v>20</v>
      </c>
      <c r="F1458">
        <v>33</v>
      </c>
      <c r="G1458">
        <v>2</v>
      </c>
      <c r="H1458">
        <v>5</v>
      </c>
      <c r="I1458" s="1" t="s">
        <v>609</v>
      </c>
      <c r="J1458">
        <f>cocina[[#This Row],[Precio Unitario]]*cocina[[#This Row],[Cantidad Ordenada]]-cocina[[#This Row],[Costo Unitario]]*cocina[[#This Row],[Cantidad Ordenada]]</f>
        <v>26</v>
      </c>
      <c r="K1458">
        <f>cocina[[#This Row],[Precio Unitario]]*cocina[[#This Row],[Cantidad Ordenada]]</f>
        <v>66</v>
      </c>
      <c r="L1458" s="5">
        <f>(SUMIF(A:A,cocina[[#This Row],[Número de Orden]],J:J))/SUMIF(A:A,cocina[[#This Row],[Número de Orden]],K:K)</f>
        <v>0.38755980861244022</v>
      </c>
      <c r="M1458" s="1">
        <f>cocina[[#This Row],[Ganancia bruta]]-cocina[[#This Row],[Ganancia neta]]</f>
        <v>40</v>
      </c>
    </row>
    <row r="1459" spans="1:13" x14ac:dyDescent="0.25">
      <c r="A1459">
        <v>593</v>
      </c>
      <c r="B1459">
        <v>17</v>
      </c>
      <c r="C1459" s="1" t="s">
        <v>83</v>
      </c>
      <c r="D1459" s="1" t="s">
        <v>617</v>
      </c>
      <c r="E1459">
        <v>22</v>
      </c>
      <c r="F1459">
        <v>36</v>
      </c>
      <c r="G1459">
        <v>2</v>
      </c>
      <c r="H1459">
        <v>5</v>
      </c>
      <c r="I1459" s="1" t="s">
        <v>608</v>
      </c>
      <c r="J1459">
        <f>cocina[[#This Row],[Precio Unitario]]*cocina[[#This Row],[Cantidad Ordenada]]-cocina[[#This Row],[Costo Unitario]]*cocina[[#This Row],[Cantidad Ordenada]]</f>
        <v>28</v>
      </c>
      <c r="K1459">
        <f>cocina[[#This Row],[Precio Unitario]]*cocina[[#This Row],[Cantidad Ordenada]]</f>
        <v>72</v>
      </c>
      <c r="L1459" s="5">
        <f>(SUMIF(A:A,cocina[[#This Row],[Número de Orden]],J:J))/SUMIF(A:A,cocina[[#This Row],[Número de Orden]],K:K)</f>
        <v>0.38755980861244022</v>
      </c>
      <c r="M1459" s="1">
        <f>cocina[[#This Row],[Ganancia bruta]]-cocina[[#This Row],[Ganancia neta]]</f>
        <v>44</v>
      </c>
    </row>
    <row r="1460" spans="1:13" x14ac:dyDescent="0.25">
      <c r="A1460">
        <v>594</v>
      </c>
      <c r="B1460">
        <v>17</v>
      </c>
      <c r="C1460" s="1" t="s">
        <v>271</v>
      </c>
      <c r="D1460" s="1" t="s">
        <v>619</v>
      </c>
      <c r="E1460">
        <v>20</v>
      </c>
      <c r="F1460">
        <v>33</v>
      </c>
      <c r="G1460">
        <v>1</v>
      </c>
      <c r="H1460">
        <v>5</v>
      </c>
      <c r="I1460" s="1" t="s">
        <v>608</v>
      </c>
      <c r="J1460">
        <f>cocina[[#This Row],[Precio Unitario]]*cocina[[#This Row],[Cantidad Ordenada]]-cocina[[#This Row],[Costo Unitario]]*cocina[[#This Row],[Cantidad Ordenada]]</f>
        <v>13</v>
      </c>
      <c r="K1460">
        <f>cocina[[#This Row],[Precio Unitario]]*cocina[[#This Row],[Cantidad Ordenada]]</f>
        <v>33</v>
      </c>
      <c r="L1460" s="5">
        <f>(SUMIF(A:A,cocina[[#This Row],[Número de Orden]],J:J))/SUMIF(A:A,cocina[[#This Row],[Número de Orden]],K:K)</f>
        <v>0.40287769784172661</v>
      </c>
      <c r="M1460" s="1">
        <f>cocina[[#This Row],[Ganancia bruta]]-cocina[[#This Row],[Ganancia neta]]</f>
        <v>20</v>
      </c>
    </row>
    <row r="1461" spans="1:13" x14ac:dyDescent="0.25">
      <c r="A1461">
        <v>594</v>
      </c>
      <c r="B1461">
        <v>17</v>
      </c>
      <c r="C1461" s="1" t="s">
        <v>213</v>
      </c>
      <c r="D1461" s="1" t="s">
        <v>624</v>
      </c>
      <c r="E1461">
        <v>13</v>
      </c>
      <c r="F1461">
        <v>22</v>
      </c>
      <c r="G1461">
        <v>3</v>
      </c>
      <c r="H1461">
        <v>44</v>
      </c>
      <c r="I1461" s="1" t="s">
        <v>608</v>
      </c>
      <c r="J1461">
        <f>cocina[[#This Row],[Precio Unitario]]*cocina[[#This Row],[Cantidad Ordenada]]-cocina[[#This Row],[Costo Unitario]]*cocina[[#This Row],[Cantidad Ordenada]]</f>
        <v>27</v>
      </c>
      <c r="K1461">
        <f>cocina[[#This Row],[Precio Unitario]]*cocina[[#This Row],[Cantidad Ordenada]]</f>
        <v>66</v>
      </c>
      <c r="L1461" s="5">
        <f>(SUMIF(A:A,cocina[[#This Row],[Número de Orden]],J:J))/SUMIF(A:A,cocina[[#This Row],[Número de Orden]],K:K)</f>
        <v>0.40287769784172661</v>
      </c>
      <c r="M1461" s="1">
        <f>cocina[[#This Row],[Ganancia bruta]]-cocina[[#This Row],[Ganancia neta]]</f>
        <v>39</v>
      </c>
    </row>
    <row r="1462" spans="1:13" x14ac:dyDescent="0.25">
      <c r="A1462">
        <v>594</v>
      </c>
      <c r="B1462">
        <v>17</v>
      </c>
      <c r="C1462" s="1" t="s">
        <v>156</v>
      </c>
      <c r="D1462" s="1" t="s">
        <v>626</v>
      </c>
      <c r="E1462">
        <v>12</v>
      </c>
      <c r="F1462">
        <v>20</v>
      </c>
      <c r="G1462">
        <v>2</v>
      </c>
      <c r="H1462">
        <v>49</v>
      </c>
      <c r="I1462" s="1" t="s">
        <v>608</v>
      </c>
      <c r="J1462">
        <f>cocina[[#This Row],[Precio Unitario]]*cocina[[#This Row],[Cantidad Ordenada]]-cocina[[#This Row],[Costo Unitario]]*cocina[[#This Row],[Cantidad Ordenada]]</f>
        <v>16</v>
      </c>
      <c r="K1462">
        <f>cocina[[#This Row],[Precio Unitario]]*cocina[[#This Row],[Cantidad Ordenada]]</f>
        <v>40</v>
      </c>
      <c r="L1462" s="5">
        <f>(SUMIF(A:A,cocina[[#This Row],[Número de Orden]],J:J))/SUMIF(A:A,cocina[[#This Row],[Número de Orden]],K:K)</f>
        <v>0.40287769784172661</v>
      </c>
      <c r="M1462" s="1">
        <f>cocina[[#This Row],[Ganancia bruta]]-cocina[[#This Row],[Ganancia neta]]</f>
        <v>24</v>
      </c>
    </row>
    <row r="1463" spans="1:13" x14ac:dyDescent="0.25">
      <c r="A1463">
        <v>595</v>
      </c>
      <c r="B1463">
        <v>9</v>
      </c>
      <c r="C1463" s="1" t="s">
        <v>80</v>
      </c>
      <c r="D1463" s="1" t="s">
        <v>628</v>
      </c>
      <c r="E1463">
        <v>13</v>
      </c>
      <c r="F1463">
        <v>21</v>
      </c>
      <c r="G1463">
        <v>2</v>
      </c>
      <c r="H1463">
        <v>5</v>
      </c>
      <c r="I1463" s="1" t="s">
        <v>608</v>
      </c>
      <c r="J1463">
        <f>cocina[[#This Row],[Precio Unitario]]*cocina[[#This Row],[Cantidad Ordenada]]-cocina[[#This Row],[Costo Unitario]]*cocina[[#This Row],[Cantidad Ordenada]]</f>
        <v>16</v>
      </c>
      <c r="K1463">
        <f>cocina[[#This Row],[Precio Unitario]]*cocina[[#This Row],[Cantidad Ordenada]]</f>
        <v>42</v>
      </c>
      <c r="L1463" s="5">
        <f>(SUMIF(A:A,cocina[[#This Row],[Número de Orden]],J:J))/SUMIF(A:A,cocina[[#This Row],[Número de Orden]],K:K)</f>
        <v>0.3888888888888889</v>
      </c>
      <c r="M1463" s="1">
        <f>cocina[[#This Row],[Ganancia bruta]]-cocina[[#This Row],[Ganancia neta]]</f>
        <v>26</v>
      </c>
    </row>
    <row r="1464" spans="1:13" x14ac:dyDescent="0.25">
      <c r="A1464">
        <v>595</v>
      </c>
      <c r="B1464">
        <v>9</v>
      </c>
      <c r="C1464" s="1" t="s">
        <v>78</v>
      </c>
      <c r="D1464" s="1" t="s">
        <v>613</v>
      </c>
      <c r="E1464">
        <v>18</v>
      </c>
      <c r="F1464">
        <v>30</v>
      </c>
      <c r="G1464">
        <v>1</v>
      </c>
      <c r="H1464">
        <v>44</v>
      </c>
      <c r="I1464" s="1" t="s">
        <v>609</v>
      </c>
      <c r="J1464">
        <f>cocina[[#This Row],[Precio Unitario]]*cocina[[#This Row],[Cantidad Ordenada]]-cocina[[#This Row],[Costo Unitario]]*cocina[[#This Row],[Cantidad Ordenada]]</f>
        <v>12</v>
      </c>
      <c r="K1464">
        <f>cocina[[#This Row],[Precio Unitario]]*cocina[[#This Row],[Cantidad Ordenada]]</f>
        <v>30</v>
      </c>
      <c r="L1464" s="5">
        <f>(SUMIF(A:A,cocina[[#This Row],[Número de Orden]],J:J))/SUMIF(A:A,cocina[[#This Row],[Número de Orden]],K:K)</f>
        <v>0.3888888888888889</v>
      </c>
      <c r="M1464" s="1">
        <f>cocina[[#This Row],[Ganancia bruta]]-cocina[[#This Row],[Ganancia neta]]</f>
        <v>18</v>
      </c>
    </row>
    <row r="1465" spans="1:13" x14ac:dyDescent="0.25">
      <c r="A1465">
        <v>596</v>
      </c>
      <c r="B1465">
        <v>18</v>
      </c>
      <c r="C1465" s="1" t="s">
        <v>210</v>
      </c>
      <c r="D1465" s="1" t="s">
        <v>627</v>
      </c>
      <c r="E1465">
        <v>14</v>
      </c>
      <c r="F1465">
        <v>23</v>
      </c>
      <c r="G1465">
        <v>2</v>
      </c>
      <c r="H1465">
        <v>47</v>
      </c>
      <c r="I1465" s="1" t="s">
        <v>609</v>
      </c>
      <c r="J1465">
        <f>cocina[[#This Row],[Precio Unitario]]*cocina[[#This Row],[Cantidad Ordenada]]-cocina[[#This Row],[Costo Unitario]]*cocina[[#This Row],[Cantidad Ordenada]]</f>
        <v>18</v>
      </c>
      <c r="K1465">
        <f>cocina[[#This Row],[Precio Unitario]]*cocina[[#This Row],[Cantidad Ordenada]]</f>
        <v>46</v>
      </c>
      <c r="L1465" s="5">
        <f>(SUMIF(A:A,cocina[[#This Row],[Número de Orden]],J:J))/SUMIF(A:A,cocina[[#This Row],[Número de Orden]],K:K)</f>
        <v>0.40416666666666667</v>
      </c>
      <c r="M1465" s="1">
        <f>cocina[[#This Row],[Ganancia bruta]]-cocina[[#This Row],[Ganancia neta]]</f>
        <v>28</v>
      </c>
    </row>
    <row r="1466" spans="1:13" x14ac:dyDescent="0.25">
      <c r="A1466">
        <v>596</v>
      </c>
      <c r="B1466">
        <v>18</v>
      </c>
      <c r="C1466" s="1" t="s">
        <v>168</v>
      </c>
      <c r="D1466" s="1" t="s">
        <v>612</v>
      </c>
      <c r="E1466">
        <v>14</v>
      </c>
      <c r="F1466">
        <v>24</v>
      </c>
      <c r="G1466">
        <v>2</v>
      </c>
      <c r="H1466">
        <v>50</v>
      </c>
      <c r="I1466" s="1" t="s">
        <v>609</v>
      </c>
      <c r="J1466">
        <f>cocina[[#This Row],[Precio Unitario]]*cocina[[#This Row],[Cantidad Ordenada]]-cocina[[#This Row],[Costo Unitario]]*cocina[[#This Row],[Cantidad Ordenada]]</f>
        <v>20</v>
      </c>
      <c r="K1466">
        <f>cocina[[#This Row],[Precio Unitario]]*cocina[[#This Row],[Cantidad Ordenada]]</f>
        <v>48</v>
      </c>
      <c r="L1466" s="5">
        <f>(SUMIF(A:A,cocina[[#This Row],[Número de Orden]],J:J))/SUMIF(A:A,cocina[[#This Row],[Número de Orden]],K:K)</f>
        <v>0.40416666666666667</v>
      </c>
      <c r="M1466" s="1">
        <f>cocina[[#This Row],[Ganancia bruta]]-cocina[[#This Row],[Ganancia neta]]</f>
        <v>28</v>
      </c>
    </row>
    <row r="1467" spans="1:13" x14ac:dyDescent="0.25">
      <c r="A1467">
        <v>596</v>
      </c>
      <c r="B1467">
        <v>18</v>
      </c>
      <c r="C1467" s="1" t="s">
        <v>257</v>
      </c>
      <c r="D1467" s="1" t="s">
        <v>623</v>
      </c>
      <c r="E1467">
        <v>19</v>
      </c>
      <c r="F1467">
        <v>32</v>
      </c>
      <c r="G1467">
        <v>3</v>
      </c>
      <c r="H1467">
        <v>42</v>
      </c>
      <c r="I1467" s="1" t="s">
        <v>609</v>
      </c>
      <c r="J1467">
        <f>cocina[[#This Row],[Precio Unitario]]*cocina[[#This Row],[Cantidad Ordenada]]-cocina[[#This Row],[Costo Unitario]]*cocina[[#This Row],[Cantidad Ordenada]]</f>
        <v>39</v>
      </c>
      <c r="K1467">
        <f>cocina[[#This Row],[Precio Unitario]]*cocina[[#This Row],[Cantidad Ordenada]]</f>
        <v>96</v>
      </c>
      <c r="L1467" s="5">
        <f>(SUMIF(A:A,cocina[[#This Row],[Número de Orden]],J:J))/SUMIF(A:A,cocina[[#This Row],[Número de Orden]],K:K)</f>
        <v>0.40416666666666667</v>
      </c>
      <c r="M1467" s="1">
        <f>cocina[[#This Row],[Ganancia bruta]]-cocina[[#This Row],[Ganancia neta]]</f>
        <v>57</v>
      </c>
    </row>
    <row r="1468" spans="1:13" x14ac:dyDescent="0.25">
      <c r="A1468">
        <v>596</v>
      </c>
      <c r="B1468">
        <v>18</v>
      </c>
      <c r="C1468" s="1" t="s">
        <v>132</v>
      </c>
      <c r="D1468" s="1" t="s">
        <v>631</v>
      </c>
      <c r="E1468">
        <v>15</v>
      </c>
      <c r="F1468">
        <v>25</v>
      </c>
      <c r="G1468">
        <v>2</v>
      </c>
      <c r="H1468">
        <v>19</v>
      </c>
      <c r="I1468" s="1" t="s">
        <v>608</v>
      </c>
      <c r="J1468">
        <f>cocina[[#This Row],[Precio Unitario]]*cocina[[#This Row],[Cantidad Ordenada]]-cocina[[#This Row],[Costo Unitario]]*cocina[[#This Row],[Cantidad Ordenada]]</f>
        <v>20</v>
      </c>
      <c r="K1468">
        <f>cocina[[#This Row],[Precio Unitario]]*cocina[[#This Row],[Cantidad Ordenada]]</f>
        <v>50</v>
      </c>
      <c r="L1468" s="5">
        <f>(SUMIF(A:A,cocina[[#This Row],[Número de Orden]],J:J))/SUMIF(A:A,cocina[[#This Row],[Número de Orden]],K:K)</f>
        <v>0.40416666666666667</v>
      </c>
      <c r="M1468" s="1">
        <f>cocina[[#This Row],[Ganancia bruta]]-cocina[[#This Row],[Ganancia neta]]</f>
        <v>30</v>
      </c>
    </row>
    <row r="1469" spans="1:13" x14ac:dyDescent="0.25">
      <c r="A1469">
        <v>597</v>
      </c>
      <c r="B1469">
        <v>16</v>
      </c>
      <c r="C1469" s="1" t="s">
        <v>52</v>
      </c>
      <c r="D1469" s="1" t="s">
        <v>620</v>
      </c>
      <c r="E1469">
        <v>16</v>
      </c>
      <c r="F1469">
        <v>28</v>
      </c>
      <c r="G1469">
        <v>1</v>
      </c>
      <c r="H1469">
        <v>39</v>
      </c>
      <c r="I1469" s="1" t="s">
        <v>609</v>
      </c>
      <c r="J1469">
        <f>cocina[[#This Row],[Precio Unitario]]*cocina[[#This Row],[Cantidad Ordenada]]-cocina[[#This Row],[Costo Unitario]]*cocina[[#This Row],[Cantidad Ordenada]]</f>
        <v>12</v>
      </c>
      <c r="K1469">
        <f>cocina[[#This Row],[Precio Unitario]]*cocina[[#This Row],[Cantidad Ordenada]]</f>
        <v>28</v>
      </c>
      <c r="L1469" s="5">
        <f>(SUMIF(A:A,cocina[[#This Row],[Número de Orden]],J:J))/SUMIF(A:A,cocina[[#This Row],[Número de Orden]],K:K)</f>
        <v>0.4</v>
      </c>
      <c r="M1469" s="1">
        <f>cocina[[#This Row],[Ganancia bruta]]-cocina[[#This Row],[Ganancia neta]]</f>
        <v>16</v>
      </c>
    </row>
    <row r="1470" spans="1:13" x14ac:dyDescent="0.25">
      <c r="A1470">
        <v>597</v>
      </c>
      <c r="B1470">
        <v>16</v>
      </c>
      <c r="C1470" s="1" t="s">
        <v>89</v>
      </c>
      <c r="D1470" s="1" t="s">
        <v>629</v>
      </c>
      <c r="E1470">
        <v>10</v>
      </c>
      <c r="F1470">
        <v>18</v>
      </c>
      <c r="G1470">
        <v>1</v>
      </c>
      <c r="H1470">
        <v>55</v>
      </c>
      <c r="I1470" s="1" t="s">
        <v>609</v>
      </c>
      <c r="J1470">
        <f>cocina[[#This Row],[Precio Unitario]]*cocina[[#This Row],[Cantidad Ordenada]]-cocina[[#This Row],[Costo Unitario]]*cocina[[#This Row],[Cantidad Ordenada]]</f>
        <v>8</v>
      </c>
      <c r="K1470">
        <f>cocina[[#This Row],[Precio Unitario]]*cocina[[#This Row],[Cantidad Ordenada]]</f>
        <v>18</v>
      </c>
      <c r="L1470" s="5">
        <f>(SUMIF(A:A,cocina[[#This Row],[Número de Orden]],J:J))/SUMIF(A:A,cocina[[#This Row],[Número de Orden]],K:K)</f>
        <v>0.4</v>
      </c>
      <c r="M1470" s="1">
        <f>cocina[[#This Row],[Ganancia bruta]]-cocina[[#This Row],[Ganancia neta]]</f>
        <v>10</v>
      </c>
    </row>
    <row r="1471" spans="1:13" x14ac:dyDescent="0.25">
      <c r="A1471">
        <v>597</v>
      </c>
      <c r="B1471">
        <v>16</v>
      </c>
      <c r="C1471" s="1" t="s">
        <v>58</v>
      </c>
      <c r="D1471" s="1" t="s">
        <v>616</v>
      </c>
      <c r="E1471">
        <v>25</v>
      </c>
      <c r="F1471">
        <v>40</v>
      </c>
      <c r="G1471">
        <v>2</v>
      </c>
      <c r="H1471">
        <v>39</v>
      </c>
      <c r="I1471" s="1" t="s">
        <v>609</v>
      </c>
      <c r="J1471">
        <f>cocina[[#This Row],[Precio Unitario]]*cocina[[#This Row],[Cantidad Ordenada]]-cocina[[#This Row],[Costo Unitario]]*cocina[[#This Row],[Cantidad Ordenada]]</f>
        <v>30</v>
      </c>
      <c r="K1471">
        <f>cocina[[#This Row],[Precio Unitario]]*cocina[[#This Row],[Cantidad Ordenada]]</f>
        <v>80</v>
      </c>
      <c r="L1471" s="5">
        <f>(SUMIF(A:A,cocina[[#This Row],[Número de Orden]],J:J))/SUMIF(A:A,cocina[[#This Row],[Número de Orden]],K:K)</f>
        <v>0.4</v>
      </c>
      <c r="M1471" s="1">
        <f>cocina[[#This Row],[Ganancia bruta]]-cocina[[#This Row],[Ganancia neta]]</f>
        <v>50</v>
      </c>
    </row>
    <row r="1472" spans="1:13" x14ac:dyDescent="0.25">
      <c r="A1472">
        <v>597</v>
      </c>
      <c r="B1472">
        <v>16</v>
      </c>
      <c r="C1472" s="1" t="s">
        <v>168</v>
      </c>
      <c r="D1472" s="1" t="s">
        <v>612</v>
      </c>
      <c r="E1472">
        <v>14</v>
      </c>
      <c r="F1472">
        <v>24</v>
      </c>
      <c r="G1472">
        <v>1</v>
      </c>
      <c r="H1472">
        <v>8</v>
      </c>
      <c r="I1472" s="1" t="s">
        <v>609</v>
      </c>
      <c r="J1472">
        <f>cocina[[#This Row],[Precio Unitario]]*cocina[[#This Row],[Cantidad Ordenada]]-cocina[[#This Row],[Costo Unitario]]*cocina[[#This Row],[Cantidad Ordenada]]</f>
        <v>10</v>
      </c>
      <c r="K1472">
        <f>cocina[[#This Row],[Precio Unitario]]*cocina[[#This Row],[Cantidad Ordenada]]</f>
        <v>24</v>
      </c>
      <c r="L1472" s="5">
        <f>(SUMIF(A:A,cocina[[#This Row],[Número de Orden]],J:J))/SUMIF(A:A,cocina[[#This Row],[Número de Orden]],K:K)</f>
        <v>0.4</v>
      </c>
      <c r="M1472" s="1">
        <f>cocina[[#This Row],[Ganancia bruta]]-cocina[[#This Row],[Ganancia neta]]</f>
        <v>14</v>
      </c>
    </row>
    <row r="1473" spans="1:13" x14ac:dyDescent="0.25">
      <c r="A1473">
        <v>598</v>
      </c>
      <c r="B1473">
        <v>9</v>
      </c>
      <c r="C1473" s="1" t="s">
        <v>165</v>
      </c>
      <c r="D1473" s="1" t="s">
        <v>630</v>
      </c>
      <c r="E1473">
        <v>15</v>
      </c>
      <c r="F1473">
        <v>26</v>
      </c>
      <c r="G1473">
        <v>2</v>
      </c>
      <c r="H1473">
        <v>44</v>
      </c>
      <c r="I1473" s="1" t="s">
        <v>608</v>
      </c>
      <c r="J1473">
        <f>cocina[[#This Row],[Precio Unitario]]*cocina[[#This Row],[Cantidad Ordenada]]-cocina[[#This Row],[Costo Unitario]]*cocina[[#This Row],[Cantidad Ordenada]]</f>
        <v>22</v>
      </c>
      <c r="K1473">
        <f>cocina[[#This Row],[Precio Unitario]]*cocina[[#This Row],[Cantidad Ordenada]]</f>
        <v>52</v>
      </c>
      <c r="L1473" s="5">
        <f>(SUMIF(A:A,cocina[[#This Row],[Número de Orden]],J:J))/SUMIF(A:A,cocina[[#This Row],[Número de Orden]],K:K)</f>
        <v>0.40191387559808611</v>
      </c>
      <c r="M1473" s="1">
        <f>cocina[[#This Row],[Ganancia bruta]]-cocina[[#This Row],[Ganancia neta]]</f>
        <v>30</v>
      </c>
    </row>
    <row r="1474" spans="1:13" x14ac:dyDescent="0.25">
      <c r="A1474">
        <v>598</v>
      </c>
      <c r="B1474">
        <v>9</v>
      </c>
      <c r="C1474" s="1" t="s">
        <v>257</v>
      </c>
      <c r="D1474" s="1" t="s">
        <v>623</v>
      </c>
      <c r="E1474">
        <v>19</v>
      </c>
      <c r="F1474">
        <v>32</v>
      </c>
      <c r="G1474">
        <v>2</v>
      </c>
      <c r="H1474">
        <v>22</v>
      </c>
      <c r="I1474" s="1" t="s">
        <v>608</v>
      </c>
      <c r="J1474">
        <f>cocina[[#This Row],[Precio Unitario]]*cocina[[#This Row],[Cantidad Ordenada]]-cocina[[#This Row],[Costo Unitario]]*cocina[[#This Row],[Cantidad Ordenada]]</f>
        <v>26</v>
      </c>
      <c r="K1474">
        <f>cocina[[#This Row],[Precio Unitario]]*cocina[[#This Row],[Cantidad Ordenada]]</f>
        <v>64</v>
      </c>
      <c r="L1474" s="5">
        <f>(SUMIF(A:A,cocina[[#This Row],[Número de Orden]],J:J))/SUMIF(A:A,cocina[[#This Row],[Número de Orden]],K:K)</f>
        <v>0.40191387559808611</v>
      </c>
      <c r="M1474" s="1">
        <f>cocina[[#This Row],[Ganancia bruta]]-cocina[[#This Row],[Ganancia neta]]</f>
        <v>38</v>
      </c>
    </row>
    <row r="1475" spans="1:13" x14ac:dyDescent="0.25">
      <c r="A1475">
        <v>598</v>
      </c>
      <c r="B1475">
        <v>9</v>
      </c>
      <c r="C1475" s="1" t="s">
        <v>126</v>
      </c>
      <c r="D1475" s="1" t="s">
        <v>614</v>
      </c>
      <c r="E1475">
        <v>19</v>
      </c>
      <c r="F1475">
        <v>31</v>
      </c>
      <c r="G1475">
        <v>3</v>
      </c>
      <c r="H1475">
        <v>15</v>
      </c>
      <c r="I1475" s="1" t="s">
        <v>608</v>
      </c>
      <c r="J1475">
        <f>cocina[[#This Row],[Precio Unitario]]*cocina[[#This Row],[Cantidad Ordenada]]-cocina[[#This Row],[Costo Unitario]]*cocina[[#This Row],[Cantidad Ordenada]]</f>
        <v>36</v>
      </c>
      <c r="K1475">
        <f>cocina[[#This Row],[Precio Unitario]]*cocina[[#This Row],[Cantidad Ordenada]]</f>
        <v>93</v>
      </c>
      <c r="L1475" s="5">
        <f>(SUMIF(A:A,cocina[[#This Row],[Número de Orden]],J:J))/SUMIF(A:A,cocina[[#This Row],[Número de Orden]],K:K)</f>
        <v>0.40191387559808611</v>
      </c>
      <c r="M1475" s="1">
        <f>cocina[[#This Row],[Ganancia bruta]]-cocina[[#This Row],[Ganancia neta]]</f>
        <v>57</v>
      </c>
    </row>
    <row r="1476" spans="1:13" x14ac:dyDescent="0.25">
      <c r="A1476">
        <v>599</v>
      </c>
      <c r="B1476">
        <v>11</v>
      </c>
      <c r="C1476" s="1" t="s">
        <v>65</v>
      </c>
      <c r="D1476" s="1" t="s">
        <v>625</v>
      </c>
      <c r="E1476">
        <v>20</v>
      </c>
      <c r="F1476">
        <v>34</v>
      </c>
      <c r="G1476">
        <v>2</v>
      </c>
      <c r="H1476">
        <v>5</v>
      </c>
      <c r="I1476" s="1" t="s">
        <v>608</v>
      </c>
      <c r="J1476">
        <f>cocina[[#This Row],[Precio Unitario]]*cocina[[#This Row],[Cantidad Ordenada]]-cocina[[#This Row],[Costo Unitario]]*cocina[[#This Row],[Cantidad Ordenada]]</f>
        <v>28</v>
      </c>
      <c r="K1476">
        <f>cocina[[#This Row],[Precio Unitario]]*cocina[[#This Row],[Cantidad Ordenada]]</f>
        <v>68</v>
      </c>
      <c r="L1476" s="5">
        <f>(SUMIF(A:A,cocina[[#This Row],[Número de Orden]],J:J))/SUMIF(A:A,cocina[[#This Row],[Número de Orden]],K:K)</f>
        <v>0.40236686390532544</v>
      </c>
      <c r="M1476" s="1">
        <f>cocina[[#This Row],[Ganancia bruta]]-cocina[[#This Row],[Ganancia neta]]</f>
        <v>40</v>
      </c>
    </row>
    <row r="1477" spans="1:13" x14ac:dyDescent="0.25">
      <c r="A1477">
        <v>599</v>
      </c>
      <c r="B1477">
        <v>11</v>
      </c>
      <c r="C1477" s="1" t="s">
        <v>126</v>
      </c>
      <c r="D1477" s="1" t="s">
        <v>614</v>
      </c>
      <c r="E1477">
        <v>19</v>
      </c>
      <c r="F1477">
        <v>31</v>
      </c>
      <c r="G1477">
        <v>1</v>
      </c>
      <c r="H1477">
        <v>49</v>
      </c>
      <c r="I1477" s="1" t="s">
        <v>608</v>
      </c>
      <c r="J1477">
        <f>cocina[[#This Row],[Precio Unitario]]*cocina[[#This Row],[Cantidad Ordenada]]-cocina[[#This Row],[Costo Unitario]]*cocina[[#This Row],[Cantidad Ordenada]]</f>
        <v>12</v>
      </c>
      <c r="K1477">
        <f>cocina[[#This Row],[Precio Unitario]]*cocina[[#This Row],[Cantidad Ordenada]]</f>
        <v>31</v>
      </c>
      <c r="L1477" s="5">
        <f>(SUMIF(A:A,cocina[[#This Row],[Número de Orden]],J:J))/SUMIF(A:A,cocina[[#This Row],[Número de Orden]],K:K)</f>
        <v>0.40236686390532544</v>
      </c>
      <c r="M1477" s="1">
        <f>cocina[[#This Row],[Ganancia bruta]]-cocina[[#This Row],[Ganancia neta]]</f>
        <v>19</v>
      </c>
    </row>
    <row r="1478" spans="1:13" x14ac:dyDescent="0.25">
      <c r="A1478">
        <v>599</v>
      </c>
      <c r="B1478">
        <v>11</v>
      </c>
      <c r="C1478" s="1" t="s">
        <v>36</v>
      </c>
      <c r="D1478" s="1" t="s">
        <v>622</v>
      </c>
      <c r="E1478">
        <v>21</v>
      </c>
      <c r="F1478">
        <v>35</v>
      </c>
      <c r="G1478">
        <v>2</v>
      </c>
      <c r="H1478">
        <v>54</v>
      </c>
      <c r="I1478" s="1" t="s">
        <v>608</v>
      </c>
      <c r="J1478">
        <f>cocina[[#This Row],[Precio Unitario]]*cocina[[#This Row],[Cantidad Ordenada]]-cocina[[#This Row],[Costo Unitario]]*cocina[[#This Row],[Cantidad Ordenada]]</f>
        <v>28</v>
      </c>
      <c r="K1478">
        <f>cocina[[#This Row],[Precio Unitario]]*cocina[[#This Row],[Cantidad Ordenada]]</f>
        <v>70</v>
      </c>
      <c r="L1478" s="5">
        <f>(SUMIF(A:A,cocina[[#This Row],[Número de Orden]],J:J))/SUMIF(A:A,cocina[[#This Row],[Número de Orden]],K:K)</f>
        <v>0.40236686390532544</v>
      </c>
      <c r="M1478" s="1">
        <f>cocina[[#This Row],[Ganancia bruta]]-cocina[[#This Row],[Ganancia neta]]</f>
        <v>42</v>
      </c>
    </row>
    <row r="1479" spans="1:13" x14ac:dyDescent="0.25">
      <c r="A1479">
        <v>600</v>
      </c>
      <c r="B1479">
        <v>14</v>
      </c>
      <c r="C1479" s="1" t="s">
        <v>52</v>
      </c>
      <c r="D1479" s="1" t="s">
        <v>620</v>
      </c>
      <c r="E1479">
        <v>16</v>
      </c>
      <c r="F1479">
        <v>28</v>
      </c>
      <c r="G1479">
        <v>3</v>
      </c>
      <c r="H1479">
        <v>22</v>
      </c>
      <c r="I1479" s="1" t="s">
        <v>609</v>
      </c>
      <c r="J1479">
        <f>cocina[[#This Row],[Precio Unitario]]*cocina[[#This Row],[Cantidad Ordenada]]-cocina[[#This Row],[Costo Unitario]]*cocina[[#This Row],[Cantidad Ordenada]]</f>
        <v>36</v>
      </c>
      <c r="K1479">
        <f>cocina[[#This Row],[Precio Unitario]]*cocina[[#This Row],[Cantidad Ordenada]]</f>
        <v>84</v>
      </c>
      <c r="L1479" s="5">
        <f>(SUMIF(A:A,cocina[[#This Row],[Número de Orden]],J:J))/SUMIF(A:A,cocina[[#This Row],[Número de Orden]],K:K)</f>
        <v>0.41666666666666669</v>
      </c>
      <c r="M1479" s="1">
        <f>cocina[[#This Row],[Ganancia bruta]]-cocina[[#This Row],[Ganancia neta]]</f>
        <v>48</v>
      </c>
    </row>
    <row r="1480" spans="1:13" x14ac:dyDescent="0.25">
      <c r="A1480">
        <v>600</v>
      </c>
      <c r="B1480">
        <v>14</v>
      </c>
      <c r="C1480" s="1" t="s">
        <v>78</v>
      </c>
      <c r="D1480" s="1" t="s">
        <v>613</v>
      </c>
      <c r="E1480">
        <v>18</v>
      </c>
      <c r="F1480">
        <v>30</v>
      </c>
      <c r="G1480">
        <v>2</v>
      </c>
      <c r="H1480">
        <v>43</v>
      </c>
      <c r="I1480" s="1" t="s">
        <v>608</v>
      </c>
      <c r="J1480">
        <f>cocina[[#This Row],[Precio Unitario]]*cocina[[#This Row],[Cantidad Ordenada]]-cocina[[#This Row],[Costo Unitario]]*cocina[[#This Row],[Cantidad Ordenada]]</f>
        <v>24</v>
      </c>
      <c r="K1480">
        <f>cocina[[#This Row],[Precio Unitario]]*cocina[[#This Row],[Cantidad Ordenada]]</f>
        <v>60</v>
      </c>
      <c r="L1480" s="5">
        <f>(SUMIF(A:A,cocina[[#This Row],[Número de Orden]],J:J))/SUMIF(A:A,cocina[[#This Row],[Número de Orden]],K:K)</f>
        <v>0.41666666666666669</v>
      </c>
      <c r="M1480" s="1">
        <f>cocina[[#This Row],[Ganancia bruta]]-cocina[[#This Row],[Ganancia neta]]</f>
        <v>36</v>
      </c>
    </row>
    <row r="1481" spans="1:13" x14ac:dyDescent="0.25">
      <c r="A1481">
        <v>601</v>
      </c>
      <c r="B1481">
        <v>13</v>
      </c>
      <c r="C1481" s="1" t="s">
        <v>58</v>
      </c>
      <c r="D1481" s="1" t="s">
        <v>616</v>
      </c>
      <c r="E1481">
        <v>25</v>
      </c>
      <c r="F1481">
        <v>40</v>
      </c>
      <c r="G1481">
        <v>2</v>
      </c>
      <c r="H1481">
        <v>11</v>
      </c>
      <c r="I1481" s="1" t="s">
        <v>609</v>
      </c>
      <c r="J1481">
        <f>cocina[[#This Row],[Precio Unitario]]*cocina[[#This Row],[Cantidad Ordenada]]-cocina[[#This Row],[Costo Unitario]]*cocina[[#This Row],[Cantidad Ordenada]]</f>
        <v>30</v>
      </c>
      <c r="K1481">
        <f>cocina[[#This Row],[Precio Unitario]]*cocina[[#This Row],[Cantidad Ordenada]]</f>
        <v>80</v>
      </c>
      <c r="L1481" s="5">
        <f>(SUMIF(A:A,cocina[[#This Row],[Número de Orden]],J:J))/SUMIF(A:A,cocina[[#This Row],[Número de Orden]],K:K)</f>
        <v>0.40068493150684931</v>
      </c>
      <c r="M1481" s="1">
        <f>cocina[[#This Row],[Ganancia bruta]]-cocina[[#This Row],[Ganancia neta]]</f>
        <v>50</v>
      </c>
    </row>
    <row r="1482" spans="1:13" x14ac:dyDescent="0.25">
      <c r="A1482">
        <v>601</v>
      </c>
      <c r="B1482">
        <v>13</v>
      </c>
      <c r="C1482" s="1" t="s">
        <v>52</v>
      </c>
      <c r="D1482" s="1" t="s">
        <v>620</v>
      </c>
      <c r="E1482">
        <v>16</v>
      </c>
      <c r="F1482">
        <v>28</v>
      </c>
      <c r="G1482">
        <v>3</v>
      </c>
      <c r="H1482">
        <v>28</v>
      </c>
      <c r="I1482" s="1" t="s">
        <v>608</v>
      </c>
      <c r="J1482">
        <f>cocina[[#This Row],[Precio Unitario]]*cocina[[#This Row],[Cantidad Ordenada]]-cocina[[#This Row],[Costo Unitario]]*cocina[[#This Row],[Cantidad Ordenada]]</f>
        <v>36</v>
      </c>
      <c r="K1482">
        <f>cocina[[#This Row],[Precio Unitario]]*cocina[[#This Row],[Cantidad Ordenada]]</f>
        <v>84</v>
      </c>
      <c r="L1482" s="5">
        <f>(SUMIF(A:A,cocina[[#This Row],[Número de Orden]],J:J))/SUMIF(A:A,cocina[[#This Row],[Número de Orden]],K:K)</f>
        <v>0.40068493150684931</v>
      </c>
      <c r="M1482" s="1">
        <f>cocina[[#This Row],[Ganancia bruta]]-cocina[[#This Row],[Ganancia neta]]</f>
        <v>48</v>
      </c>
    </row>
    <row r="1483" spans="1:13" x14ac:dyDescent="0.25">
      <c r="A1483">
        <v>601</v>
      </c>
      <c r="B1483">
        <v>13</v>
      </c>
      <c r="C1483" s="1" t="s">
        <v>210</v>
      </c>
      <c r="D1483" s="1" t="s">
        <v>627</v>
      </c>
      <c r="E1483">
        <v>14</v>
      </c>
      <c r="F1483">
        <v>23</v>
      </c>
      <c r="G1483">
        <v>1</v>
      </c>
      <c r="H1483">
        <v>44</v>
      </c>
      <c r="I1483" s="1" t="s">
        <v>609</v>
      </c>
      <c r="J1483">
        <f>cocina[[#This Row],[Precio Unitario]]*cocina[[#This Row],[Cantidad Ordenada]]-cocina[[#This Row],[Costo Unitario]]*cocina[[#This Row],[Cantidad Ordenada]]</f>
        <v>9</v>
      </c>
      <c r="K1483">
        <f>cocina[[#This Row],[Precio Unitario]]*cocina[[#This Row],[Cantidad Ordenada]]</f>
        <v>23</v>
      </c>
      <c r="L1483" s="5">
        <f>(SUMIF(A:A,cocina[[#This Row],[Número de Orden]],J:J))/SUMIF(A:A,cocina[[#This Row],[Número de Orden]],K:K)</f>
        <v>0.40068493150684931</v>
      </c>
      <c r="M1483" s="1">
        <f>cocina[[#This Row],[Ganancia bruta]]-cocina[[#This Row],[Ganancia neta]]</f>
        <v>14</v>
      </c>
    </row>
    <row r="1484" spans="1:13" x14ac:dyDescent="0.25">
      <c r="A1484">
        <v>601</v>
      </c>
      <c r="B1484">
        <v>13</v>
      </c>
      <c r="C1484" s="1" t="s">
        <v>36</v>
      </c>
      <c r="D1484" s="1" t="s">
        <v>622</v>
      </c>
      <c r="E1484">
        <v>21</v>
      </c>
      <c r="F1484">
        <v>35</v>
      </c>
      <c r="G1484">
        <v>3</v>
      </c>
      <c r="H1484">
        <v>32</v>
      </c>
      <c r="I1484" s="1" t="s">
        <v>608</v>
      </c>
      <c r="J1484">
        <f>cocina[[#This Row],[Precio Unitario]]*cocina[[#This Row],[Cantidad Ordenada]]-cocina[[#This Row],[Costo Unitario]]*cocina[[#This Row],[Cantidad Ordenada]]</f>
        <v>42</v>
      </c>
      <c r="K1484">
        <f>cocina[[#This Row],[Precio Unitario]]*cocina[[#This Row],[Cantidad Ordenada]]</f>
        <v>105</v>
      </c>
      <c r="L1484" s="5">
        <f>(SUMIF(A:A,cocina[[#This Row],[Número de Orden]],J:J))/SUMIF(A:A,cocina[[#This Row],[Número de Orden]],K:K)</f>
        <v>0.40068493150684931</v>
      </c>
      <c r="M1484" s="1">
        <f>cocina[[#This Row],[Ganancia bruta]]-cocina[[#This Row],[Ganancia neta]]</f>
        <v>63</v>
      </c>
    </row>
    <row r="1485" spans="1:13" x14ac:dyDescent="0.25">
      <c r="A1485">
        <v>602</v>
      </c>
      <c r="B1485">
        <v>12</v>
      </c>
      <c r="C1485" s="1" t="s">
        <v>36</v>
      </c>
      <c r="D1485" s="1" t="s">
        <v>622</v>
      </c>
      <c r="E1485">
        <v>21</v>
      </c>
      <c r="F1485">
        <v>35</v>
      </c>
      <c r="G1485">
        <v>2</v>
      </c>
      <c r="H1485">
        <v>56</v>
      </c>
      <c r="I1485" s="1" t="s">
        <v>608</v>
      </c>
      <c r="J1485">
        <f>cocina[[#This Row],[Precio Unitario]]*cocina[[#This Row],[Cantidad Ordenada]]-cocina[[#This Row],[Costo Unitario]]*cocina[[#This Row],[Cantidad Ordenada]]</f>
        <v>28</v>
      </c>
      <c r="K1485">
        <f>cocina[[#This Row],[Precio Unitario]]*cocina[[#This Row],[Cantidad Ordenada]]</f>
        <v>70</v>
      </c>
      <c r="L1485" s="5">
        <f>(SUMIF(A:A,cocina[[#This Row],[Número de Orden]],J:J))/SUMIF(A:A,cocina[[#This Row],[Número de Orden]],K:K)</f>
        <v>0.39849624060150374</v>
      </c>
      <c r="M1485" s="1">
        <f>cocina[[#This Row],[Ganancia bruta]]-cocina[[#This Row],[Ganancia neta]]</f>
        <v>42</v>
      </c>
    </row>
    <row r="1486" spans="1:13" x14ac:dyDescent="0.25">
      <c r="A1486">
        <v>602</v>
      </c>
      <c r="B1486">
        <v>12</v>
      </c>
      <c r="C1486" s="1" t="s">
        <v>213</v>
      </c>
      <c r="D1486" s="1" t="s">
        <v>624</v>
      </c>
      <c r="E1486">
        <v>13</v>
      </c>
      <c r="F1486">
        <v>22</v>
      </c>
      <c r="G1486">
        <v>3</v>
      </c>
      <c r="H1486">
        <v>58</v>
      </c>
      <c r="I1486" s="1" t="s">
        <v>608</v>
      </c>
      <c r="J1486">
        <f>cocina[[#This Row],[Precio Unitario]]*cocina[[#This Row],[Cantidad Ordenada]]-cocina[[#This Row],[Costo Unitario]]*cocina[[#This Row],[Cantidad Ordenada]]</f>
        <v>27</v>
      </c>
      <c r="K1486">
        <f>cocina[[#This Row],[Precio Unitario]]*cocina[[#This Row],[Cantidad Ordenada]]</f>
        <v>66</v>
      </c>
      <c r="L1486" s="5">
        <f>(SUMIF(A:A,cocina[[#This Row],[Número de Orden]],J:J))/SUMIF(A:A,cocina[[#This Row],[Número de Orden]],K:K)</f>
        <v>0.39849624060150374</v>
      </c>
      <c r="M1486" s="1">
        <f>cocina[[#This Row],[Ganancia bruta]]-cocina[[#This Row],[Ganancia neta]]</f>
        <v>39</v>
      </c>
    </row>
    <row r="1487" spans="1:13" x14ac:dyDescent="0.25">
      <c r="A1487">
        <v>602</v>
      </c>
      <c r="B1487">
        <v>12</v>
      </c>
      <c r="C1487" s="1" t="s">
        <v>78</v>
      </c>
      <c r="D1487" s="1" t="s">
        <v>613</v>
      </c>
      <c r="E1487">
        <v>18</v>
      </c>
      <c r="F1487">
        <v>30</v>
      </c>
      <c r="G1487">
        <v>3</v>
      </c>
      <c r="H1487">
        <v>12</v>
      </c>
      <c r="I1487" s="1" t="s">
        <v>608</v>
      </c>
      <c r="J1487">
        <f>cocina[[#This Row],[Precio Unitario]]*cocina[[#This Row],[Cantidad Ordenada]]-cocina[[#This Row],[Costo Unitario]]*cocina[[#This Row],[Cantidad Ordenada]]</f>
        <v>36</v>
      </c>
      <c r="K1487">
        <f>cocina[[#This Row],[Precio Unitario]]*cocina[[#This Row],[Cantidad Ordenada]]</f>
        <v>90</v>
      </c>
      <c r="L1487" s="5">
        <f>(SUMIF(A:A,cocina[[#This Row],[Número de Orden]],J:J))/SUMIF(A:A,cocina[[#This Row],[Número de Orden]],K:K)</f>
        <v>0.39849624060150374</v>
      </c>
      <c r="M1487" s="1">
        <f>cocina[[#This Row],[Ganancia bruta]]-cocina[[#This Row],[Ganancia neta]]</f>
        <v>54</v>
      </c>
    </row>
    <row r="1488" spans="1:13" x14ac:dyDescent="0.25">
      <c r="A1488">
        <v>602</v>
      </c>
      <c r="B1488">
        <v>12</v>
      </c>
      <c r="C1488" s="1" t="s">
        <v>58</v>
      </c>
      <c r="D1488" s="1" t="s">
        <v>616</v>
      </c>
      <c r="E1488">
        <v>25</v>
      </c>
      <c r="F1488">
        <v>40</v>
      </c>
      <c r="G1488">
        <v>1</v>
      </c>
      <c r="H1488">
        <v>36</v>
      </c>
      <c r="I1488" s="1" t="s">
        <v>609</v>
      </c>
      <c r="J1488">
        <f>cocina[[#This Row],[Precio Unitario]]*cocina[[#This Row],[Cantidad Ordenada]]-cocina[[#This Row],[Costo Unitario]]*cocina[[#This Row],[Cantidad Ordenada]]</f>
        <v>15</v>
      </c>
      <c r="K1488">
        <f>cocina[[#This Row],[Precio Unitario]]*cocina[[#This Row],[Cantidad Ordenada]]</f>
        <v>40</v>
      </c>
      <c r="L1488" s="5">
        <f>(SUMIF(A:A,cocina[[#This Row],[Número de Orden]],J:J))/SUMIF(A:A,cocina[[#This Row],[Número de Orden]],K:K)</f>
        <v>0.39849624060150374</v>
      </c>
      <c r="M1488" s="1">
        <f>cocina[[#This Row],[Ganancia bruta]]-cocina[[#This Row],[Ganancia neta]]</f>
        <v>25</v>
      </c>
    </row>
    <row r="1489" spans="1:13" x14ac:dyDescent="0.25">
      <c r="A1489">
        <v>603</v>
      </c>
      <c r="B1489">
        <v>19</v>
      </c>
      <c r="C1489" s="1" t="s">
        <v>126</v>
      </c>
      <c r="D1489" s="1" t="s">
        <v>614</v>
      </c>
      <c r="E1489">
        <v>19</v>
      </c>
      <c r="F1489">
        <v>31</v>
      </c>
      <c r="G1489">
        <v>2</v>
      </c>
      <c r="H1489">
        <v>17</v>
      </c>
      <c r="I1489" s="1" t="s">
        <v>608</v>
      </c>
      <c r="J1489">
        <f>cocina[[#This Row],[Precio Unitario]]*cocina[[#This Row],[Cantidad Ordenada]]-cocina[[#This Row],[Costo Unitario]]*cocina[[#This Row],[Cantidad Ordenada]]</f>
        <v>24</v>
      </c>
      <c r="K1489">
        <f>cocina[[#This Row],[Precio Unitario]]*cocina[[#This Row],[Cantidad Ordenada]]</f>
        <v>62</v>
      </c>
      <c r="L1489" s="5">
        <f>(SUMIF(A:A,cocina[[#This Row],[Número de Orden]],J:J))/SUMIF(A:A,cocina[[#This Row],[Número de Orden]],K:K)</f>
        <v>0.38709677419354838</v>
      </c>
      <c r="M1489" s="1">
        <f>cocina[[#This Row],[Ganancia bruta]]-cocina[[#This Row],[Ganancia neta]]</f>
        <v>38</v>
      </c>
    </row>
    <row r="1490" spans="1:13" x14ac:dyDescent="0.25">
      <c r="A1490">
        <v>604</v>
      </c>
      <c r="B1490">
        <v>14</v>
      </c>
      <c r="C1490" s="1" t="s">
        <v>36</v>
      </c>
      <c r="D1490" s="1" t="s">
        <v>622</v>
      </c>
      <c r="E1490">
        <v>21</v>
      </c>
      <c r="F1490">
        <v>35</v>
      </c>
      <c r="G1490">
        <v>3</v>
      </c>
      <c r="H1490">
        <v>42</v>
      </c>
      <c r="I1490" s="1" t="s">
        <v>608</v>
      </c>
      <c r="J1490">
        <f>cocina[[#This Row],[Precio Unitario]]*cocina[[#This Row],[Cantidad Ordenada]]-cocina[[#This Row],[Costo Unitario]]*cocina[[#This Row],[Cantidad Ordenada]]</f>
        <v>42</v>
      </c>
      <c r="K1490">
        <f>cocina[[#This Row],[Precio Unitario]]*cocina[[#This Row],[Cantidad Ordenada]]</f>
        <v>105</v>
      </c>
      <c r="L1490" s="5">
        <f>(SUMIF(A:A,cocina[[#This Row],[Número de Orden]],J:J))/SUMIF(A:A,cocina[[#This Row],[Número de Orden]],K:K)</f>
        <v>0.4</v>
      </c>
      <c r="M1490" s="1">
        <f>cocina[[#This Row],[Ganancia bruta]]-cocina[[#This Row],[Ganancia neta]]</f>
        <v>63</v>
      </c>
    </row>
    <row r="1491" spans="1:13" x14ac:dyDescent="0.25">
      <c r="A1491">
        <v>605</v>
      </c>
      <c r="B1491">
        <v>19</v>
      </c>
      <c r="C1491" s="1" t="s">
        <v>156</v>
      </c>
      <c r="D1491" s="1" t="s">
        <v>626</v>
      </c>
      <c r="E1491">
        <v>12</v>
      </c>
      <c r="F1491">
        <v>20</v>
      </c>
      <c r="G1491">
        <v>1</v>
      </c>
      <c r="H1491">
        <v>47</v>
      </c>
      <c r="I1491" s="1" t="s">
        <v>608</v>
      </c>
      <c r="J1491">
        <f>cocina[[#This Row],[Precio Unitario]]*cocina[[#This Row],[Cantidad Ordenada]]-cocina[[#This Row],[Costo Unitario]]*cocina[[#This Row],[Cantidad Ordenada]]</f>
        <v>8</v>
      </c>
      <c r="K1491">
        <f>cocina[[#This Row],[Precio Unitario]]*cocina[[#This Row],[Cantidad Ordenada]]</f>
        <v>20</v>
      </c>
      <c r="L1491" s="5">
        <f>(SUMIF(A:A,cocina[[#This Row],[Número de Orden]],J:J))/SUMIF(A:A,cocina[[#This Row],[Número de Orden]],K:K)</f>
        <v>0.39545454545454545</v>
      </c>
      <c r="M1491" s="1">
        <f>cocina[[#This Row],[Ganancia bruta]]-cocina[[#This Row],[Ganancia neta]]</f>
        <v>12</v>
      </c>
    </row>
    <row r="1492" spans="1:13" x14ac:dyDescent="0.25">
      <c r="A1492">
        <v>605</v>
      </c>
      <c r="B1492">
        <v>19</v>
      </c>
      <c r="C1492" s="1" t="s">
        <v>58</v>
      </c>
      <c r="D1492" s="1" t="s">
        <v>616</v>
      </c>
      <c r="E1492">
        <v>25</v>
      </c>
      <c r="F1492">
        <v>40</v>
      </c>
      <c r="G1492">
        <v>1</v>
      </c>
      <c r="H1492">
        <v>24</v>
      </c>
      <c r="I1492" s="1" t="s">
        <v>609</v>
      </c>
      <c r="J1492">
        <f>cocina[[#This Row],[Precio Unitario]]*cocina[[#This Row],[Cantidad Ordenada]]-cocina[[#This Row],[Costo Unitario]]*cocina[[#This Row],[Cantidad Ordenada]]</f>
        <v>15</v>
      </c>
      <c r="K1492">
        <f>cocina[[#This Row],[Precio Unitario]]*cocina[[#This Row],[Cantidad Ordenada]]</f>
        <v>40</v>
      </c>
      <c r="L1492" s="5">
        <f>(SUMIF(A:A,cocina[[#This Row],[Número de Orden]],J:J))/SUMIF(A:A,cocina[[#This Row],[Número de Orden]],K:K)</f>
        <v>0.39545454545454545</v>
      </c>
      <c r="M1492" s="1">
        <f>cocina[[#This Row],[Ganancia bruta]]-cocina[[#This Row],[Ganancia neta]]</f>
        <v>25</v>
      </c>
    </row>
    <row r="1493" spans="1:13" x14ac:dyDescent="0.25">
      <c r="A1493">
        <v>605</v>
      </c>
      <c r="B1493">
        <v>19</v>
      </c>
      <c r="C1493" s="1" t="s">
        <v>36</v>
      </c>
      <c r="D1493" s="1" t="s">
        <v>622</v>
      </c>
      <c r="E1493">
        <v>21</v>
      </c>
      <c r="F1493">
        <v>35</v>
      </c>
      <c r="G1493">
        <v>2</v>
      </c>
      <c r="H1493">
        <v>55</v>
      </c>
      <c r="I1493" s="1" t="s">
        <v>609</v>
      </c>
      <c r="J1493">
        <f>cocina[[#This Row],[Precio Unitario]]*cocina[[#This Row],[Cantidad Ordenada]]-cocina[[#This Row],[Costo Unitario]]*cocina[[#This Row],[Cantidad Ordenada]]</f>
        <v>28</v>
      </c>
      <c r="K1493">
        <f>cocina[[#This Row],[Precio Unitario]]*cocina[[#This Row],[Cantidad Ordenada]]</f>
        <v>70</v>
      </c>
      <c r="L1493" s="5">
        <f>(SUMIF(A:A,cocina[[#This Row],[Número de Orden]],J:J))/SUMIF(A:A,cocina[[#This Row],[Número de Orden]],K:K)</f>
        <v>0.39545454545454545</v>
      </c>
      <c r="M1493" s="1">
        <f>cocina[[#This Row],[Ganancia bruta]]-cocina[[#This Row],[Ganancia neta]]</f>
        <v>42</v>
      </c>
    </row>
    <row r="1494" spans="1:13" x14ac:dyDescent="0.25">
      <c r="A1494">
        <v>605</v>
      </c>
      <c r="B1494">
        <v>19</v>
      </c>
      <c r="C1494" s="1" t="s">
        <v>78</v>
      </c>
      <c r="D1494" s="1" t="s">
        <v>613</v>
      </c>
      <c r="E1494">
        <v>18</v>
      </c>
      <c r="F1494">
        <v>30</v>
      </c>
      <c r="G1494">
        <v>3</v>
      </c>
      <c r="H1494">
        <v>50</v>
      </c>
      <c r="I1494" s="1" t="s">
        <v>609</v>
      </c>
      <c r="J1494">
        <f>cocina[[#This Row],[Precio Unitario]]*cocina[[#This Row],[Cantidad Ordenada]]-cocina[[#This Row],[Costo Unitario]]*cocina[[#This Row],[Cantidad Ordenada]]</f>
        <v>36</v>
      </c>
      <c r="K1494">
        <f>cocina[[#This Row],[Precio Unitario]]*cocina[[#This Row],[Cantidad Ordenada]]</f>
        <v>90</v>
      </c>
      <c r="L1494" s="5">
        <f>(SUMIF(A:A,cocina[[#This Row],[Número de Orden]],J:J))/SUMIF(A:A,cocina[[#This Row],[Número de Orden]],K:K)</f>
        <v>0.39545454545454545</v>
      </c>
      <c r="M1494" s="1">
        <f>cocina[[#This Row],[Ganancia bruta]]-cocina[[#This Row],[Ganancia neta]]</f>
        <v>54</v>
      </c>
    </row>
    <row r="1495" spans="1:13" x14ac:dyDescent="0.25">
      <c r="A1495">
        <v>606</v>
      </c>
      <c r="B1495">
        <v>1</v>
      </c>
      <c r="C1495" s="1" t="s">
        <v>132</v>
      </c>
      <c r="D1495" s="1" t="s">
        <v>631</v>
      </c>
      <c r="E1495">
        <v>15</v>
      </c>
      <c r="F1495">
        <v>25</v>
      </c>
      <c r="G1495">
        <v>2</v>
      </c>
      <c r="H1495">
        <v>47</v>
      </c>
      <c r="I1495" s="1" t="s">
        <v>608</v>
      </c>
      <c r="J1495">
        <f>cocina[[#This Row],[Precio Unitario]]*cocina[[#This Row],[Cantidad Ordenada]]-cocina[[#This Row],[Costo Unitario]]*cocina[[#This Row],[Cantidad Ordenada]]</f>
        <v>20</v>
      </c>
      <c r="K1495">
        <f>cocina[[#This Row],[Precio Unitario]]*cocina[[#This Row],[Cantidad Ordenada]]</f>
        <v>50</v>
      </c>
      <c r="L1495" s="5">
        <f>(SUMIF(A:A,cocina[[#This Row],[Número de Orden]],J:J))/SUMIF(A:A,cocina[[#This Row],[Número de Orden]],K:K)</f>
        <v>0.4098360655737705</v>
      </c>
      <c r="M1495" s="1">
        <f>cocina[[#This Row],[Ganancia bruta]]-cocina[[#This Row],[Ganancia neta]]</f>
        <v>30</v>
      </c>
    </row>
    <row r="1496" spans="1:13" x14ac:dyDescent="0.25">
      <c r="A1496">
        <v>606</v>
      </c>
      <c r="B1496">
        <v>1</v>
      </c>
      <c r="C1496" s="1" t="s">
        <v>116</v>
      </c>
      <c r="D1496" s="1" t="s">
        <v>615</v>
      </c>
      <c r="E1496">
        <v>16</v>
      </c>
      <c r="F1496">
        <v>27</v>
      </c>
      <c r="G1496">
        <v>3</v>
      </c>
      <c r="H1496">
        <v>48</v>
      </c>
      <c r="I1496" s="1" t="s">
        <v>609</v>
      </c>
      <c r="J1496">
        <f>cocina[[#This Row],[Precio Unitario]]*cocina[[#This Row],[Cantidad Ordenada]]-cocina[[#This Row],[Costo Unitario]]*cocina[[#This Row],[Cantidad Ordenada]]</f>
        <v>33</v>
      </c>
      <c r="K1496">
        <f>cocina[[#This Row],[Precio Unitario]]*cocina[[#This Row],[Cantidad Ordenada]]</f>
        <v>81</v>
      </c>
      <c r="L1496" s="5">
        <f>(SUMIF(A:A,cocina[[#This Row],[Número de Orden]],J:J))/SUMIF(A:A,cocina[[#This Row],[Número de Orden]],K:K)</f>
        <v>0.4098360655737705</v>
      </c>
      <c r="M1496" s="1">
        <f>cocina[[#This Row],[Ganancia bruta]]-cocina[[#This Row],[Ganancia neta]]</f>
        <v>48</v>
      </c>
    </row>
    <row r="1497" spans="1:13" x14ac:dyDescent="0.25">
      <c r="A1497">
        <v>606</v>
      </c>
      <c r="B1497">
        <v>1</v>
      </c>
      <c r="C1497" s="1" t="s">
        <v>165</v>
      </c>
      <c r="D1497" s="1" t="s">
        <v>630</v>
      </c>
      <c r="E1497">
        <v>15</v>
      </c>
      <c r="F1497">
        <v>26</v>
      </c>
      <c r="G1497">
        <v>2</v>
      </c>
      <c r="H1497">
        <v>50</v>
      </c>
      <c r="I1497" s="1" t="s">
        <v>609</v>
      </c>
      <c r="J1497">
        <f>cocina[[#This Row],[Precio Unitario]]*cocina[[#This Row],[Cantidad Ordenada]]-cocina[[#This Row],[Costo Unitario]]*cocina[[#This Row],[Cantidad Ordenada]]</f>
        <v>22</v>
      </c>
      <c r="K1497">
        <f>cocina[[#This Row],[Precio Unitario]]*cocina[[#This Row],[Cantidad Ordenada]]</f>
        <v>52</v>
      </c>
      <c r="L1497" s="5">
        <f>(SUMIF(A:A,cocina[[#This Row],[Número de Orden]],J:J))/SUMIF(A:A,cocina[[#This Row],[Número de Orden]],K:K)</f>
        <v>0.4098360655737705</v>
      </c>
      <c r="M1497" s="1">
        <f>cocina[[#This Row],[Ganancia bruta]]-cocina[[#This Row],[Ganancia neta]]</f>
        <v>30</v>
      </c>
    </row>
    <row r="1498" spans="1:13" x14ac:dyDescent="0.25">
      <c r="A1498">
        <v>607</v>
      </c>
      <c r="B1498">
        <v>10</v>
      </c>
      <c r="C1498" s="1" t="s">
        <v>58</v>
      </c>
      <c r="D1498" s="1" t="s">
        <v>616</v>
      </c>
      <c r="E1498">
        <v>25</v>
      </c>
      <c r="F1498">
        <v>40</v>
      </c>
      <c r="G1498">
        <v>1</v>
      </c>
      <c r="H1498">
        <v>25</v>
      </c>
      <c r="I1498" s="1" t="s">
        <v>608</v>
      </c>
      <c r="J1498">
        <f>cocina[[#This Row],[Precio Unitario]]*cocina[[#This Row],[Cantidad Ordenada]]-cocina[[#This Row],[Costo Unitario]]*cocina[[#This Row],[Cantidad Ordenada]]</f>
        <v>15</v>
      </c>
      <c r="K1498">
        <f>cocina[[#This Row],[Precio Unitario]]*cocina[[#This Row],[Cantidad Ordenada]]</f>
        <v>40</v>
      </c>
      <c r="L1498" s="5">
        <f>(SUMIF(A:A,cocina[[#This Row],[Número de Orden]],J:J))/SUMIF(A:A,cocina[[#This Row],[Número de Orden]],K:K)</f>
        <v>0.39705882352941174</v>
      </c>
      <c r="M1498" s="1">
        <f>cocina[[#This Row],[Ganancia bruta]]-cocina[[#This Row],[Ganancia neta]]</f>
        <v>25</v>
      </c>
    </row>
    <row r="1499" spans="1:13" x14ac:dyDescent="0.25">
      <c r="A1499">
        <v>607</v>
      </c>
      <c r="B1499">
        <v>10</v>
      </c>
      <c r="C1499" s="1" t="s">
        <v>52</v>
      </c>
      <c r="D1499" s="1" t="s">
        <v>620</v>
      </c>
      <c r="E1499">
        <v>16</v>
      </c>
      <c r="F1499">
        <v>28</v>
      </c>
      <c r="G1499">
        <v>1</v>
      </c>
      <c r="H1499">
        <v>44</v>
      </c>
      <c r="I1499" s="1" t="s">
        <v>608</v>
      </c>
      <c r="J1499">
        <f>cocina[[#This Row],[Precio Unitario]]*cocina[[#This Row],[Cantidad Ordenada]]-cocina[[#This Row],[Costo Unitario]]*cocina[[#This Row],[Cantidad Ordenada]]</f>
        <v>12</v>
      </c>
      <c r="K1499">
        <f>cocina[[#This Row],[Precio Unitario]]*cocina[[#This Row],[Cantidad Ordenada]]</f>
        <v>28</v>
      </c>
      <c r="L1499" s="5">
        <f>(SUMIF(A:A,cocina[[#This Row],[Número de Orden]],J:J))/SUMIF(A:A,cocina[[#This Row],[Número de Orden]],K:K)</f>
        <v>0.39705882352941174</v>
      </c>
      <c r="M1499" s="1">
        <f>cocina[[#This Row],[Ganancia bruta]]-cocina[[#This Row],[Ganancia neta]]</f>
        <v>16</v>
      </c>
    </row>
    <row r="1500" spans="1:13" x14ac:dyDescent="0.25">
      <c r="A1500">
        <v>608</v>
      </c>
      <c r="B1500">
        <v>7</v>
      </c>
      <c r="C1500" s="1" t="s">
        <v>48</v>
      </c>
      <c r="D1500" s="1" t="s">
        <v>618</v>
      </c>
      <c r="E1500">
        <v>17</v>
      </c>
      <c r="F1500">
        <v>29</v>
      </c>
      <c r="G1500">
        <v>1</v>
      </c>
      <c r="H1500">
        <v>45</v>
      </c>
      <c r="I1500" s="1" t="s">
        <v>608</v>
      </c>
      <c r="J1500">
        <f>cocina[[#This Row],[Precio Unitario]]*cocina[[#This Row],[Cantidad Ordenada]]-cocina[[#This Row],[Costo Unitario]]*cocina[[#This Row],[Cantidad Ordenada]]</f>
        <v>12</v>
      </c>
      <c r="K1500">
        <f>cocina[[#This Row],[Precio Unitario]]*cocina[[#This Row],[Cantidad Ordenada]]</f>
        <v>29</v>
      </c>
      <c r="L1500" s="5">
        <f>(SUMIF(A:A,cocina[[#This Row],[Número de Orden]],J:J))/SUMIF(A:A,cocina[[#This Row],[Número de Orden]],K:K)</f>
        <v>0.41379310344827586</v>
      </c>
      <c r="M1500" s="1">
        <f>cocina[[#This Row],[Ganancia bruta]]-cocina[[#This Row],[Ganancia neta]]</f>
        <v>17</v>
      </c>
    </row>
    <row r="1501" spans="1:13" x14ac:dyDescent="0.25">
      <c r="A1501">
        <v>609</v>
      </c>
      <c r="B1501">
        <v>1</v>
      </c>
      <c r="C1501" s="1" t="s">
        <v>257</v>
      </c>
      <c r="D1501" s="1" t="s">
        <v>623</v>
      </c>
      <c r="E1501">
        <v>19</v>
      </c>
      <c r="F1501">
        <v>32</v>
      </c>
      <c r="G1501">
        <v>1</v>
      </c>
      <c r="H1501">
        <v>27</v>
      </c>
      <c r="I1501" s="1" t="s">
        <v>609</v>
      </c>
      <c r="J1501">
        <f>cocina[[#This Row],[Precio Unitario]]*cocina[[#This Row],[Cantidad Ordenada]]-cocina[[#This Row],[Costo Unitario]]*cocina[[#This Row],[Cantidad Ordenada]]</f>
        <v>13</v>
      </c>
      <c r="K1501">
        <f>cocina[[#This Row],[Precio Unitario]]*cocina[[#This Row],[Cantidad Ordenada]]</f>
        <v>32</v>
      </c>
      <c r="L1501" s="5">
        <f>(SUMIF(A:A,cocina[[#This Row],[Número de Orden]],J:J))/SUMIF(A:A,cocina[[#This Row],[Número de Orden]],K:K)</f>
        <v>0.40625</v>
      </c>
      <c r="M1501" s="1">
        <f>cocina[[#This Row],[Ganancia bruta]]-cocina[[#This Row],[Ganancia neta]]</f>
        <v>19</v>
      </c>
    </row>
    <row r="1502" spans="1:13" x14ac:dyDescent="0.25">
      <c r="A1502">
        <v>610</v>
      </c>
      <c r="B1502">
        <v>19</v>
      </c>
      <c r="C1502" s="1" t="s">
        <v>165</v>
      </c>
      <c r="D1502" s="1" t="s">
        <v>630</v>
      </c>
      <c r="E1502">
        <v>15</v>
      </c>
      <c r="F1502">
        <v>26</v>
      </c>
      <c r="G1502">
        <v>1</v>
      </c>
      <c r="H1502">
        <v>39</v>
      </c>
      <c r="I1502" s="1" t="s">
        <v>609</v>
      </c>
      <c r="J1502">
        <f>cocina[[#This Row],[Precio Unitario]]*cocina[[#This Row],[Cantidad Ordenada]]-cocina[[#This Row],[Costo Unitario]]*cocina[[#This Row],[Cantidad Ordenada]]</f>
        <v>11</v>
      </c>
      <c r="K1502">
        <f>cocina[[#This Row],[Precio Unitario]]*cocina[[#This Row],[Cantidad Ordenada]]</f>
        <v>26</v>
      </c>
      <c r="L1502" s="5">
        <f>(SUMIF(A:A,cocina[[#This Row],[Número de Orden]],J:J))/SUMIF(A:A,cocina[[#This Row],[Número de Orden]],K:K)</f>
        <v>0.43181818181818182</v>
      </c>
      <c r="M1502" s="1">
        <f>cocina[[#This Row],[Ganancia bruta]]-cocina[[#This Row],[Ganancia neta]]</f>
        <v>15</v>
      </c>
    </row>
    <row r="1503" spans="1:13" x14ac:dyDescent="0.25">
      <c r="A1503">
        <v>610</v>
      </c>
      <c r="B1503">
        <v>19</v>
      </c>
      <c r="C1503" s="1" t="s">
        <v>89</v>
      </c>
      <c r="D1503" s="1" t="s">
        <v>629</v>
      </c>
      <c r="E1503">
        <v>10</v>
      </c>
      <c r="F1503">
        <v>18</v>
      </c>
      <c r="G1503">
        <v>1</v>
      </c>
      <c r="H1503">
        <v>8</v>
      </c>
      <c r="I1503" s="1" t="s">
        <v>608</v>
      </c>
      <c r="J1503">
        <f>cocina[[#This Row],[Precio Unitario]]*cocina[[#This Row],[Cantidad Ordenada]]-cocina[[#This Row],[Costo Unitario]]*cocina[[#This Row],[Cantidad Ordenada]]</f>
        <v>8</v>
      </c>
      <c r="K1503">
        <f>cocina[[#This Row],[Precio Unitario]]*cocina[[#This Row],[Cantidad Ordenada]]</f>
        <v>18</v>
      </c>
      <c r="L1503" s="5">
        <f>(SUMIF(A:A,cocina[[#This Row],[Número de Orden]],J:J))/SUMIF(A:A,cocina[[#This Row],[Número de Orden]],K:K)</f>
        <v>0.43181818181818182</v>
      </c>
      <c r="M1503" s="1">
        <f>cocina[[#This Row],[Ganancia bruta]]-cocina[[#This Row],[Ganancia neta]]</f>
        <v>10</v>
      </c>
    </row>
    <row r="1504" spans="1:13" x14ac:dyDescent="0.25">
      <c r="A1504">
        <v>611</v>
      </c>
      <c r="B1504">
        <v>13</v>
      </c>
      <c r="C1504" s="1" t="s">
        <v>80</v>
      </c>
      <c r="D1504" s="1" t="s">
        <v>628</v>
      </c>
      <c r="E1504">
        <v>13</v>
      </c>
      <c r="F1504">
        <v>21</v>
      </c>
      <c r="G1504">
        <v>2</v>
      </c>
      <c r="H1504">
        <v>53</v>
      </c>
      <c r="I1504" s="1" t="s">
        <v>609</v>
      </c>
      <c r="J1504">
        <f>cocina[[#This Row],[Precio Unitario]]*cocina[[#This Row],[Cantidad Ordenada]]-cocina[[#This Row],[Costo Unitario]]*cocina[[#This Row],[Cantidad Ordenada]]</f>
        <v>16</v>
      </c>
      <c r="K1504">
        <f>cocina[[#This Row],[Precio Unitario]]*cocina[[#This Row],[Cantidad Ordenada]]</f>
        <v>42</v>
      </c>
      <c r="L1504" s="5">
        <f>(SUMIF(A:A,cocina[[#This Row],[Número de Orden]],J:J))/SUMIF(A:A,cocina[[#This Row],[Número de Orden]],K:K)</f>
        <v>0.38461538461538464</v>
      </c>
      <c r="M1504" s="1">
        <f>cocina[[#This Row],[Ganancia bruta]]-cocina[[#This Row],[Ganancia neta]]</f>
        <v>26</v>
      </c>
    </row>
    <row r="1505" spans="1:13" x14ac:dyDescent="0.25">
      <c r="A1505">
        <v>611</v>
      </c>
      <c r="B1505">
        <v>13</v>
      </c>
      <c r="C1505" s="1" t="s">
        <v>83</v>
      </c>
      <c r="D1505" s="1" t="s">
        <v>617</v>
      </c>
      <c r="E1505">
        <v>22</v>
      </c>
      <c r="F1505">
        <v>36</v>
      </c>
      <c r="G1505">
        <v>1</v>
      </c>
      <c r="H1505">
        <v>30</v>
      </c>
      <c r="I1505" s="1" t="s">
        <v>609</v>
      </c>
      <c r="J1505">
        <f>cocina[[#This Row],[Precio Unitario]]*cocina[[#This Row],[Cantidad Ordenada]]-cocina[[#This Row],[Costo Unitario]]*cocina[[#This Row],[Cantidad Ordenada]]</f>
        <v>14</v>
      </c>
      <c r="K1505">
        <f>cocina[[#This Row],[Precio Unitario]]*cocina[[#This Row],[Cantidad Ordenada]]</f>
        <v>36</v>
      </c>
      <c r="L1505" s="5">
        <f>(SUMIF(A:A,cocina[[#This Row],[Número de Orden]],J:J))/SUMIF(A:A,cocina[[#This Row],[Número de Orden]],K:K)</f>
        <v>0.38461538461538464</v>
      </c>
      <c r="M1505" s="1">
        <f>cocina[[#This Row],[Ganancia bruta]]-cocina[[#This Row],[Ganancia neta]]</f>
        <v>22</v>
      </c>
    </row>
    <row r="1506" spans="1:13" x14ac:dyDescent="0.25">
      <c r="A1506">
        <v>612</v>
      </c>
      <c r="B1506">
        <v>11</v>
      </c>
      <c r="C1506" s="1" t="s">
        <v>116</v>
      </c>
      <c r="D1506" s="1" t="s">
        <v>615</v>
      </c>
      <c r="E1506">
        <v>16</v>
      </c>
      <c r="F1506">
        <v>27</v>
      </c>
      <c r="G1506">
        <v>1</v>
      </c>
      <c r="H1506">
        <v>26</v>
      </c>
      <c r="I1506" s="1" t="s">
        <v>608</v>
      </c>
      <c r="J1506">
        <f>cocina[[#This Row],[Precio Unitario]]*cocina[[#This Row],[Cantidad Ordenada]]-cocina[[#This Row],[Costo Unitario]]*cocina[[#This Row],[Cantidad Ordenada]]</f>
        <v>11</v>
      </c>
      <c r="K1506">
        <f>cocina[[#This Row],[Precio Unitario]]*cocina[[#This Row],[Cantidad Ordenada]]</f>
        <v>27</v>
      </c>
      <c r="L1506" s="5">
        <f>(SUMIF(A:A,cocina[[#This Row],[Número de Orden]],J:J))/SUMIF(A:A,cocina[[#This Row],[Número de Orden]],K:K)</f>
        <v>0.40259740259740262</v>
      </c>
      <c r="M1506" s="1">
        <f>cocina[[#This Row],[Ganancia bruta]]-cocina[[#This Row],[Ganancia neta]]</f>
        <v>16</v>
      </c>
    </row>
    <row r="1507" spans="1:13" x14ac:dyDescent="0.25">
      <c r="A1507">
        <v>612</v>
      </c>
      <c r="B1507">
        <v>11</v>
      </c>
      <c r="C1507" s="1" t="s">
        <v>83</v>
      </c>
      <c r="D1507" s="1" t="s">
        <v>617</v>
      </c>
      <c r="E1507">
        <v>22</v>
      </c>
      <c r="F1507">
        <v>36</v>
      </c>
      <c r="G1507">
        <v>3</v>
      </c>
      <c r="H1507">
        <v>37</v>
      </c>
      <c r="I1507" s="1" t="s">
        <v>608</v>
      </c>
      <c r="J1507">
        <f>cocina[[#This Row],[Precio Unitario]]*cocina[[#This Row],[Cantidad Ordenada]]-cocina[[#This Row],[Costo Unitario]]*cocina[[#This Row],[Cantidad Ordenada]]</f>
        <v>42</v>
      </c>
      <c r="K1507">
        <f>cocina[[#This Row],[Precio Unitario]]*cocina[[#This Row],[Cantidad Ordenada]]</f>
        <v>108</v>
      </c>
      <c r="L1507" s="5">
        <f>(SUMIF(A:A,cocina[[#This Row],[Número de Orden]],J:J))/SUMIF(A:A,cocina[[#This Row],[Número de Orden]],K:K)</f>
        <v>0.40259740259740262</v>
      </c>
      <c r="M1507" s="1">
        <f>cocina[[#This Row],[Ganancia bruta]]-cocina[[#This Row],[Ganancia neta]]</f>
        <v>66</v>
      </c>
    </row>
    <row r="1508" spans="1:13" x14ac:dyDescent="0.25">
      <c r="A1508">
        <v>612</v>
      </c>
      <c r="B1508">
        <v>11</v>
      </c>
      <c r="C1508" s="1" t="s">
        <v>52</v>
      </c>
      <c r="D1508" s="1" t="s">
        <v>620</v>
      </c>
      <c r="E1508">
        <v>16</v>
      </c>
      <c r="F1508">
        <v>28</v>
      </c>
      <c r="G1508">
        <v>2</v>
      </c>
      <c r="H1508">
        <v>15</v>
      </c>
      <c r="I1508" s="1" t="s">
        <v>608</v>
      </c>
      <c r="J1508">
        <f>cocina[[#This Row],[Precio Unitario]]*cocina[[#This Row],[Cantidad Ordenada]]-cocina[[#This Row],[Costo Unitario]]*cocina[[#This Row],[Cantidad Ordenada]]</f>
        <v>24</v>
      </c>
      <c r="K1508">
        <f>cocina[[#This Row],[Precio Unitario]]*cocina[[#This Row],[Cantidad Ordenada]]</f>
        <v>56</v>
      </c>
      <c r="L1508" s="5">
        <f>(SUMIF(A:A,cocina[[#This Row],[Número de Orden]],J:J))/SUMIF(A:A,cocina[[#This Row],[Número de Orden]],K:K)</f>
        <v>0.40259740259740262</v>
      </c>
      <c r="M1508" s="1">
        <f>cocina[[#This Row],[Ganancia bruta]]-cocina[[#This Row],[Ganancia neta]]</f>
        <v>32</v>
      </c>
    </row>
    <row r="1509" spans="1:13" x14ac:dyDescent="0.25">
      <c r="A1509">
        <v>612</v>
      </c>
      <c r="B1509">
        <v>11</v>
      </c>
      <c r="C1509" s="1" t="s">
        <v>156</v>
      </c>
      <c r="D1509" s="1" t="s">
        <v>626</v>
      </c>
      <c r="E1509">
        <v>12</v>
      </c>
      <c r="F1509">
        <v>20</v>
      </c>
      <c r="G1509">
        <v>2</v>
      </c>
      <c r="H1509">
        <v>51</v>
      </c>
      <c r="I1509" s="1" t="s">
        <v>608</v>
      </c>
      <c r="J1509">
        <f>cocina[[#This Row],[Precio Unitario]]*cocina[[#This Row],[Cantidad Ordenada]]-cocina[[#This Row],[Costo Unitario]]*cocina[[#This Row],[Cantidad Ordenada]]</f>
        <v>16</v>
      </c>
      <c r="K1509">
        <f>cocina[[#This Row],[Precio Unitario]]*cocina[[#This Row],[Cantidad Ordenada]]</f>
        <v>40</v>
      </c>
      <c r="L1509" s="5">
        <f>(SUMIF(A:A,cocina[[#This Row],[Número de Orden]],J:J))/SUMIF(A:A,cocina[[#This Row],[Número de Orden]],K:K)</f>
        <v>0.40259740259740262</v>
      </c>
      <c r="M1509" s="1">
        <f>cocina[[#This Row],[Ganancia bruta]]-cocina[[#This Row],[Ganancia neta]]</f>
        <v>24</v>
      </c>
    </row>
    <row r="1510" spans="1:13" x14ac:dyDescent="0.25">
      <c r="A1510">
        <v>613</v>
      </c>
      <c r="B1510">
        <v>1</v>
      </c>
      <c r="C1510" s="1" t="s">
        <v>122</v>
      </c>
      <c r="D1510" s="1" t="s">
        <v>621</v>
      </c>
      <c r="E1510">
        <v>11</v>
      </c>
      <c r="F1510">
        <v>19</v>
      </c>
      <c r="G1510">
        <v>3</v>
      </c>
      <c r="H1510">
        <v>41</v>
      </c>
      <c r="I1510" s="1" t="s">
        <v>609</v>
      </c>
      <c r="J1510">
        <f>cocina[[#This Row],[Precio Unitario]]*cocina[[#This Row],[Cantidad Ordenada]]-cocina[[#This Row],[Costo Unitario]]*cocina[[#This Row],[Cantidad Ordenada]]</f>
        <v>24</v>
      </c>
      <c r="K1510">
        <f>cocina[[#This Row],[Precio Unitario]]*cocina[[#This Row],[Cantidad Ordenada]]</f>
        <v>57</v>
      </c>
      <c r="L1510" s="5">
        <f>(SUMIF(A:A,cocina[[#This Row],[Número de Orden]],J:J))/SUMIF(A:A,cocina[[#This Row],[Número de Orden]],K:K)</f>
        <v>0.41052631578947368</v>
      </c>
      <c r="M1510" s="1">
        <f>cocina[[#This Row],[Ganancia bruta]]-cocina[[#This Row],[Ganancia neta]]</f>
        <v>33</v>
      </c>
    </row>
    <row r="1511" spans="1:13" x14ac:dyDescent="0.25">
      <c r="A1511">
        <v>613</v>
      </c>
      <c r="B1511">
        <v>1</v>
      </c>
      <c r="C1511" s="1" t="s">
        <v>210</v>
      </c>
      <c r="D1511" s="1" t="s">
        <v>627</v>
      </c>
      <c r="E1511">
        <v>14</v>
      </c>
      <c r="F1511">
        <v>23</v>
      </c>
      <c r="G1511">
        <v>3</v>
      </c>
      <c r="H1511">
        <v>23</v>
      </c>
      <c r="I1511" s="1" t="s">
        <v>609</v>
      </c>
      <c r="J1511">
        <f>cocina[[#This Row],[Precio Unitario]]*cocina[[#This Row],[Cantidad Ordenada]]-cocina[[#This Row],[Costo Unitario]]*cocina[[#This Row],[Cantidad Ordenada]]</f>
        <v>27</v>
      </c>
      <c r="K1511">
        <f>cocina[[#This Row],[Precio Unitario]]*cocina[[#This Row],[Cantidad Ordenada]]</f>
        <v>69</v>
      </c>
      <c r="L1511" s="5">
        <f>(SUMIF(A:A,cocina[[#This Row],[Número de Orden]],J:J))/SUMIF(A:A,cocina[[#This Row],[Número de Orden]],K:K)</f>
        <v>0.41052631578947368</v>
      </c>
      <c r="M1511" s="1">
        <f>cocina[[#This Row],[Ganancia bruta]]-cocina[[#This Row],[Ganancia neta]]</f>
        <v>42</v>
      </c>
    </row>
    <row r="1512" spans="1:13" x14ac:dyDescent="0.25">
      <c r="A1512">
        <v>613</v>
      </c>
      <c r="B1512">
        <v>1</v>
      </c>
      <c r="C1512" s="1" t="s">
        <v>89</v>
      </c>
      <c r="D1512" s="1" t="s">
        <v>629</v>
      </c>
      <c r="E1512">
        <v>10</v>
      </c>
      <c r="F1512">
        <v>18</v>
      </c>
      <c r="G1512">
        <v>3</v>
      </c>
      <c r="H1512">
        <v>31</v>
      </c>
      <c r="I1512" s="1" t="s">
        <v>609</v>
      </c>
      <c r="J1512">
        <f>cocina[[#This Row],[Precio Unitario]]*cocina[[#This Row],[Cantidad Ordenada]]-cocina[[#This Row],[Costo Unitario]]*cocina[[#This Row],[Cantidad Ordenada]]</f>
        <v>24</v>
      </c>
      <c r="K1512">
        <f>cocina[[#This Row],[Precio Unitario]]*cocina[[#This Row],[Cantidad Ordenada]]</f>
        <v>54</v>
      </c>
      <c r="L1512" s="5">
        <f>(SUMIF(A:A,cocina[[#This Row],[Número de Orden]],J:J))/SUMIF(A:A,cocina[[#This Row],[Número de Orden]],K:K)</f>
        <v>0.41052631578947368</v>
      </c>
      <c r="M1512" s="1">
        <f>cocina[[#This Row],[Ganancia bruta]]-cocina[[#This Row],[Ganancia neta]]</f>
        <v>30</v>
      </c>
    </row>
    <row r="1513" spans="1:13" x14ac:dyDescent="0.25">
      <c r="A1513">
        <v>613</v>
      </c>
      <c r="B1513">
        <v>1</v>
      </c>
      <c r="C1513" s="1" t="s">
        <v>36</v>
      </c>
      <c r="D1513" s="1" t="s">
        <v>622</v>
      </c>
      <c r="E1513">
        <v>21</v>
      </c>
      <c r="F1513">
        <v>35</v>
      </c>
      <c r="G1513">
        <v>3</v>
      </c>
      <c r="H1513">
        <v>57</v>
      </c>
      <c r="I1513" s="1" t="s">
        <v>609</v>
      </c>
      <c r="J1513">
        <f>cocina[[#This Row],[Precio Unitario]]*cocina[[#This Row],[Cantidad Ordenada]]-cocina[[#This Row],[Costo Unitario]]*cocina[[#This Row],[Cantidad Ordenada]]</f>
        <v>42</v>
      </c>
      <c r="K1513">
        <f>cocina[[#This Row],[Precio Unitario]]*cocina[[#This Row],[Cantidad Ordenada]]</f>
        <v>105</v>
      </c>
      <c r="L1513" s="5">
        <f>(SUMIF(A:A,cocina[[#This Row],[Número de Orden]],J:J))/SUMIF(A:A,cocina[[#This Row],[Número de Orden]],K:K)</f>
        <v>0.41052631578947368</v>
      </c>
      <c r="M1513" s="1">
        <f>cocina[[#This Row],[Ganancia bruta]]-cocina[[#This Row],[Ganancia neta]]</f>
        <v>63</v>
      </c>
    </row>
    <row r="1514" spans="1:13" x14ac:dyDescent="0.25">
      <c r="A1514">
        <v>614</v>
      </c>
      <c r="B1514">
        <v>19</v>
      </c>
      <c r="C1514" s="1" t="s">
        <v>168</v>
      </c>
      <c r="D1514" s="1" t="s">
        <v>612</v>
      </c>
      <c r="E1514">
        <v>14</v>
      </c>
      <c r="F1514">
        <v>24</v>
      </c>
      <c r="G1514">
        <v>3</v>
      </c>
      <c r="H1514">
        <v>50</v>
      </c>
      <c r="I1514" s="1" t="s">
        <v>608</v>
      </c>
      <c r="J1514">
        <f>cocina[[#This Row],[Precio Unitario]]*cocina[[#This Row],[Cantidad Ordenada]]-cocina[[#This Row],[Costo Unitario]]*cocina[[#This Row],[Cantidad Ordenada]]</f>
        <v>30</v>
      </c>
      <c r="K1514">
        <f>cocina[[#This Row],[Precio Unitario]]*cocina[[#This Row],[Cantidad Ordenada]]</f>
        <v>72</v>
      </c>
      <c r="L1514" s="5">
        <f>(SUMIF(A:A,cocina[[#This Row],[Número de Orden]],J:J))/SUMIF(A:A,cocina[[#This Row],[Número de Orden]],K:K)</f>
        <v>0.41666666666666669</v>
      </c>
      <c r="M1514" s="1">
        <f>cocina[[#This Row],[Ganancia bruta]]-cocina[[#This Row],[Ganancia neta]]</f>
        <v>42</v>
      </c>
    </row>
    <row r="1515" spans="1:13" x14ac:dyDescent="0.25">
      <c r="A1515">
        <v>615</v>
      </c>
      <c r="B1515">
        <v>7</v>
      </c>
      <c r="C1515" s="1" t="s">
        <v>126</v>
      </c>
      <c r="D1515" s="1" t="s">
        <v>614</v>
      </c>
      <c r="E1515">
        <v>19</v>
      </c>
      <c r="F1515">
        <v>31</v>
      </c>
      <c r="G1515">
        <v>3</v>
      </c>
      <c r="H1515">
        <v>50</v>
      </c>
      <c r="I1515" s="1" t="s">
        <v>608</v>
      </c>
      <c r="J1515">
        <f>cocina[[#This Row],[Precio Unitario]]*cocina[[#This Row],[Cantidad Ordenada]]-cocina[[#This Row],[Costo Unitario]]*cocina[[#This Row],[Cantidad Ordenada]]</f>
        <v>36</v>
      </c>
      <c r="K1515">
        <f>cocina[[#This Row],[Precio Unitario]]*cocina[[#This Row],[Cantidad Ordenada]]</f>
        <v>93</v>
      </c>
      <c r="L1515" s="5">
        <f>(SUMIF(A:A,cocina[[#This Row],[Número de Orden]],J:J))/SUMIF(A:A,cocina[[#This Row],[Número de Orden]],K:K)</f>
        <v>0.3963963963963964</v>
      </c>
      <c r="M1515" s="1">
        <f>cocina[[#This Row],[Ganancia bruta]]-cocina[[#This Row],[Ganancia neta]]</f>
        <v>57</v>
      </c>
    </row>
    <row r="1516" spans="1:13" x14ac:dyDescent="0.25">
      <c r="A1516">
        <v>615</v>
      </c>
      <c r="B1516">
        <v>7</v>
      </c>
      <c r="C1516" s="1" t="s">
        <v>210</v>
      </c>
      <c r="D1516" s="1" t="s">
        <v>627</v>
      </c>
      <c r="E1516">
        <v>14</v>
      </c>
      <c r="F1516">
        <v>23</v>
      </c>
      <c r="G1516">
        <v>3</v>
      </c>
      <c r="H1516">
        <v>43</v>
      </c>
      <c r="I1516" s="1" t="s">
        <v>608</v>
      </c>
      <c r="J1516">
        <f>cocina[[#This Row],[Precio Unitario]]*cocina[[#This Row],[Cantidad Ordenada]]-cocina[[#This Row],[Costo Unitario]]*cocina[[#This Row],[Cantidad Ordenada]]</f>
        <v>27</v>
      </c>
      <c r="K1516">
        <f>cocina[[#This Row],[Precio Unitario]]*cocina[[#This Row],[Cantidad Ordenada]]</f>
        <v>69</v>
      </c>
      <c r="L1516" s="5">
        <f>(SUMIF(A:A,cocina[[#This Row],[Número de Orden]],J:J))/SUMIF(A:A,cocina[[#This Row],[Número de Orden]],K:K)</f>
        <v>0.3963963963963964</v>
      </c>
      <c r="M1516" s="1">
        <f>cocina[[#This Row],[Ganancia bruta]]-cocina[[#This Row],[Ganancia neta]]</f>
        <v>42</v>
      </c>
    </row>
    <row r="1517" spans="1:13" x14ac:dyDescent="0.25">
      <c r="A1517">
        <v>615</v>
      </c>
      <c r="B1517">
        <v>7</v>
      </c>
      <c r="C1517" s="1" t="s">
        <v>132</v>
      </c>
      <c r="D1517" s="1" t="s">
        <v>631</v>
      </c>
      <c r="E1517">
        <v>15</v>
      </c>
      <c r="F1517">
        <v>25</v>
      </c>
      <c r="G1517">
        <v>3</v>
      </c>
      <c r="H1517">
        <v>41</v>
      </c>
      <c r="I1517" s="1" t="s">
        <v>608</v>
      </c>
      <c r="J1517">
        <f>cocina[[#This Row],[Precio Unitario]]*cocina[[#This Row],[Cantidad Ordenada]]-cocina[[#This Row],[Costo Unitario]]*cocina[[#This Row],[Cantidad Ordenada]]</f>
        <v>30</v>
      </c>
      <c r="K1517">
        <f>cocina[[#This Row],[Precio Unitario]]*cocina[[#This Row],[Cantidad Ordenada]]</f>
        <v>75</v>
      </c>
      <c r="L1517" s="5">
        <f>(SUMIF(A:A,cocina[[#This Row],[Número de Orden]],J:J))/SUMIF(A:A,cocina[[#This Row],[Número de Orden]],K:K)</f>
        <v>0.3963963963963964</v>
      </c>
      <c r="M1517" s="1">
        <f>cocina[[#This Row],[Ganancia bruta]]-cocina[[#This Row],[Ganancia neta]]</f>
        <v>45</v>
      </c>
    </row>
    <row r="1518" spans="1:13" x14ac:dyDescent="0.25">
      <c r="A1518">
        <v>615</v>
      </c>
      <c r="B1518">
        <v>7</v>
      </c>
      <c r="C1518" s="1" t="s">
        <v>257</v>
      </c>
      <c r="D1518" s="1" t="s">
        <v>623</v>
      </c>
      <c r="E1518">
        <v>19</v>
      </c>
      <c r="F1518">
        <v>32</v>
      </c>
      <c r="G1518">
        <v>3</v>
      </c>
      <c r="H1518">
        <v>22</v>
      </c>
      <c r="I1518" s="1" t="s">
        <v>609</v>
      </c>
      <c r="J1518">
        <f>cocina[[#This Row],[Precio Unitario]]*cocina[[#This Row],[Cantidad Ordenada]]-cocina[[#This Row],[Costo Unitario]]*cocina[[#This Row],[Cantidad Ordenada]]</f>
        <v>39</v>
      </c>
      <c r="K1518">
        <f>cocina[[#This Row],[Precio Unitario]]*cocina[[#This Row],[Cantidad Ordenada]]</f>
        <v>96</v>
      </c>
      <c r="L1518" s="5">
        <f>(SUMIF(A:A,cocina[[#This Row],[Número de Orden]],J:J))/SUMIF(A:A,cocina[[#This Row],[Número de Orden]],K:K)</f>
        <v>0.3963963963963964</v>
      </c>
      <c r="M1518" s="1">
        <f>cocina[[#This Row],[Ganancia bruta]]-cocina[[#This Row],[Ganancia neta]]</f>
        <v>57</v>
      </c>
    </row>
    <row r="1519" spans="1:13" x14ac:dyDescent="0.25">
      <c r="A1519">
        <v>616</v>
      </c>
      <c r="B1519">
        <v>4</v>
      </c>
      <c r="C1519" s="1" t="s">
        <v>168</v>
      </c>
      <c r="D1519" s="1" t="s">
        <v>612</v>
      </c>
      <c r="E1519">
        <v>14</v>
      </c>
      <c r="F1519">
        <v>24</v>
      </c>
      <c r="G1519">
        <v>3</v>
      </c>
      <c r="H1519">
        <v>33</v>
      </c>
      <c r="I1519" s="1" t="s">
        <v>608</v>
      </c>
      <c r="J1519">
        <f>cocina[[#This Row],[Precio Unitario]]*cocina[[#This Row],[Cantidad Ordenada]]-cocina[[#This Row],[Costo Unitario]]*cocina[[#This Row],[Cantidad Ordenada]]</f>
        <v>30</v>
      </c>
      <c r="K1519">
        <f>cocina[[#This Row],[Precio Unitario]]*cocina[[#This Row],[Cantidad Ordenada]]</f>
        <v>72</v>
      </c>
      <c r="L1519" s="5">
        <f>(SUMIF(A:A,cocina[[#This Row],[Número de Orden]],J:J))/SUMIF(A:A,cocina[[#This Row],[Número de Orden]],K:K)</f>
        <v>0.40909090909090912</v>
      </c>
      <c r="M1519" s="1">
        <f>cocina[[#This Row],[Ganancia bruta]]-cocina[[#This Row],[Ganancia neta]]</f>
        <v>42</v>
      </c>
    </row>
    <row r="1520" spans="1:13" x14ac:dyDescent="0.25">
      <c r="A1520">
        <v>616</v>
      </c>
      <c r="B1520">
        <v>4</v>
      </c>
      <c r="C1520" s="1" t="s">
        <v>78</v>
      </c>
      <c r="D1520" s="1" t="s">
        <v>613</v>
      </c>
      <c r="E1520">
        <v>18</v>
      </c>
      <c r="F1520">
        <v>30</v>
      </c>
      <c r="G1520">
        <v>2</v>
      </c>
      <c r="H1520">
        <v>14</v>
      </c>
      <c r="I1520" s="1" t="s">
        <v>609</v>
      </c>
      <c r="J1520">
        <f>cocina[[#This Row],[Precio Unitario]]*cocina[[#This Row],[Cantidad Ordenada]]-cocina[[#This Row],[Costo Unitario]]*cocina[[#This Row],[Cantidad Ordenada]]</f>
        <v>24</v>
      </c>
      <c r="K1520">
        <f>cocina[[#This Row],[Precio Unitario]]*cocina[[#This Row],[Cantidad Ordenada]]</f>
        <v>60</v>
      </c>
      <c r="L1520" s="5">
        <f>(SUMIF(A:A,cocina[[#This Row],[Número de Orden]],J:J))/SUMIF(A:A,cocina[[#This Row],[Número de Orden]],K:K)</f>
        <v>0.40909090909090912</v>
      </c>
      <c r="M1520" s="1">
        <f>cocina[[#This Row],[Ganancia bruta]]-cocina[[#This Row],[Ganancia neta]]</f>
        <v>36</v>
      </c>
    </row>
    <row r="1521" spans="1:13" x14ac:dyDescent="0.25">
      <c r="A1521">
        <v>617</v>
      </c>
      <c r="B1521">
        <v>13</v>
      </c>
      <c r="C1521" s="1" t="s">
        <v>165</v>
      </c>
      <c r="D1521" s="1" t="s">
        <v>630</v>
      </c>
      <c r="E1521">
        <v>15</v>
      </c>
      <c r="F1521">
        <v>26</v>
      </c>
      <c r="G1521">
        <v>2</v>
      </c>
      <c r="H1521">
        <v>18</v>
      </c>
      <c r="I1521" s="1" t="s">
        <v>609</v>
      </c>
      <c r="J1521">
        <f>cocina[[#This Row],[Precio Unitario]]*cocina[[#This Row],[Cantidad Ordenada]]-cocina[[#This Row],[Costo Unitario]]*cocina[[#This Row],[Cantidad Ordenada]]</f>
        <v>22</v>
      </c>
      <c r="K1521">
        <f>cocina[[#This Row],[Precio Unitario]]*cocina[[#This Row],[Cantidad Ordenada]]</f>
        <v>52</v>
      </c>
      <c r="L1521" s="5">
        <f>(SUMIF(A:A,cocina[[#This Row],[Número de Orden]],J:J))/SUMIF(A:A,cocina[[#This Row],[Número de Orden]],K:K)</f>
        <v>0.40845070422535212</v>
      </c>
      <c r="M1521" s="1">
        <f>cocina[[#This Row],[Ganancia bruta]]-cocina[[#This Row],[Ganancia neta]]</f>
        <v>30</v>
      </c>
    </row>
    <row r="1522" spans="1:13" x14ac:dyDescent="0.25">
      <c r="A1522">
        <v>617</v>
      </c>
      <c r="B1522">
        <v>13</v>
      </c>
      <c r="C1522" s="1" t="s">
        <v>78</v>
      </c>
      <c r="D1522" s="1" t="s">
        <v>613</v>
      </c>
      <c r="E1522">
        <v>18</v>
      </c>
      <c r="F1522">
        <v>30</v>
      </c>
      <c r="G1522">
        <v>3</v>
      </c>
      <c r="H1522">
        <v>33</v>
      </c>
      <c r="I1522" s="1" t="s">
        <v>609</v>
      </c>
      <c r="J1522">
        <f>cocina[[#This Row],[Precio Unitario]]*cocina[[#This Row],[Cantidad Ordenada]]-cocina[[#This Row],[Costo Unitario]]*cocina[[#This Row],[Cantidad Ordenada]]</f>
        <v>36</v>
      </c>
      <c r="K1522">
        <f>cocina[[#This Row],[Precio Unitario]]*cocina[[#This Row],[Cantidad Ordenada]]</f>
        <v>90</v>
      </c>
      <c r="L1522" s="5">
        <f>(SUMIF(A:A,cocina[[#This Row],[Número de Orden]],J:J))/SUMIF(A:A,cocina[[#This Row],[Número de Orden]],K:K)</f>
        <v>0.40845070422535212</v>
      </c>
      <c r="M1522" s="1">
        <f>cocina[[#This Row],[Ganancia bruta]]-cocina[[#This Row],[Ganancia neta]]</f>
        <v>54</v>
      </c>
    </row>
    <row r="1523" spans="1:13" x14ac:dyDescent="0.25">
      <c r="A1523">
        <v>618</v>
      </c>
      <c r="B1523">
        <v>3</v>
      </c>
      <c r="C1523" s="1" t="s">
        <v>257</v>
      </c>
      <c r="D1523" s="1" t="s">
        <v>623</v>
      </c>
      <c r="E1523">
        <v>19</v>
      </c>
      <c r="F1523">
        <v>32</v>
      </c>
      <c r="G1523">
        <v>2</v>
      </c>
      <c r="H1523">
        <v>6</v>
      </c>
      <c r="I1523" s="1" t="s">
        <v>609</v>
      </c>
      <c r="J1523">
        <f>cocina[[#This Row],[Precio Unitario]]*cocina[[#This Row],[Cantidad Ordenada]]-cocina[[#This Row],[Costo Unitario]]*cocina[[#This Row],[Cantidad Ordenada]]</f>
        <v>26</v>
      </c>
      <c r="K1523">
        <f>cocina[[#This Row],[Precio Unitario]]*cocina[[#This Row],[Cantidad Ordenada]]</f>
        <v>64</v>
      </c>
      <c r="L1523" s="5">
        <f>(SUMIF(A:A,cocina[[#This Row],[Número de Orden]],J:J))/SUMIF(A:A,cocina[[#This Row],[Número de Orden]],K:K)</f>
        <v>0.40125391849529779</v>
      </c>
      <c r="M1523" s="1">
        <f>cocina[[#This Row],[Ganancia bruta]]-cocina[[#This Row],[Ganancia neta]]</f>
        <v>38</v>
      </c>
    </row>
    <row r="1524" spans="1:13" x14ac:dyDescent="0.25">
      <c r="A1524">
        <v>618</v>
      </c>
      <c r="B1524">
        <v>3</v>
      </c>
      <c r="C1524" s="1" t="s">
        <v>126</v>
      </c>
      <c r="D1524" s="1" t="s">
        <v>614</v>
      </c>
      <c r="E1524">
        <v>19</v>
      </c>
      <c r="F1524">
        <v>31</v>
      </c>
      <c r="G1524">
        <v>3</v>
      </c>
      <c r="H1524">
        <v>35</v>
      </c>
      <c r="I1524" s="1" t="s">
        <v>608</v>
      </c>
      <c r="J1524">
        <f>cocina[[#This Row],[Precio Unitario]]*cocina[[#This Row],[Cantidad Ordenada]]-cocina[[#This Row],[Costo Unitario]]*cocina[[#This Row],[Cantidad Ordenada]]</f>
        <v>36</v>
      </c>
      <c r="K1524">
        <f>cocina[[#This Row],[Precio Unitario]]*cocina[[#This Row],[Cantidad Ordenada]]</f>
        <v>93</v>
      </c>
      <c r="L1524" s="5">
        <f>(SUMIF(A:A,cocina[[#This Row],[Número de Orden]],J:J))/SUMIF(A:A,cocina[[#This Row],[Número de Orden]],K:K)</f>
        <v>0.40125391849529779</v>
      </c>
      <c r="M1524" s="1">
        <f>cocina[[#This Row],[Ganancia bruta]]-cocina[[#This Row],[Ganancia neta]]</f>
        <v>57</v>
      </c>
    </row>
    <row r="1525" spans="1:13" x14ac:dyDescent="0.25">
      <c r="A1525">
        <v>618</v>
      </c>
      <c r="B1525">
        <v>3</v>
      </c>
      <c r="C1525" s="1" t="s">
        <v>89</v>
      </c>
      <c r="D1525" s="1" t="s">
        <v>629</v>
      </c>
      <c r="E1525">
        <v>10</v>
      </c>
      <c r="F1525">
        <v>18</v>
      </c>
      <c r="G1525">
        <v>3</v>
      </c>
      <c r="H1525">
        <v>24</v>
      </c>
      <c r="I1525" s="1" t="s">
        <v>608</v>
      </c>
      <c r="J1525">
        <f>cocina[[#This Row],[Precio Unitario]]*cocina[[#This Row],[Cantidad Ordenada]]-cocina[[#This Row],[Costo Unitario]]*cocina[[#This Row],[Cantidad Ordenada]]</f>
        <v>24</v>
      </c>
      <c r="K1525">
        <f>cocina[[#This Row],[Precio Unitario]]*cocina[[#This Row],[Cantidad Ordenada]]</f>
        <v>54</v>
      </c>
      <c r="L1525" s="5">
        <f>(SUMIF(A:A,cocina[[#This Row],[Número de Orden]],J:J))/SUMIF(A:A,cocina[[#This Row],[Número de Orden]],K:K)</f>
        <v>0.40125391849529779</v>
      </c>
      <c r="M1525" s="1">
        <f>cocina[[#This Row],[Ganancia bruta]]-cocina[[#This Row],[Ganancia neta]]</f>
        <v>30</v>
      </c>
    </row>
    <row r="1526" spans="1:13" x14ac:dyDescent="0.25">
      <c r="A1526">
        <v>618</v>
      </c>
      <c r="B1526">
        <v>3</v>
      </c>
      <c r="C1526" s="1" t="s">
        <v>83</v>
      </c>
      <c r="D1526" s="1" t="s">
        <v>617</v>
      </c>
      <c r="E1526">
        <v>22</v>
      </c>
      <c r="F1526">
        <v>36</v>
      </c>
      <c r="G1526">
        <v>3</v>
      </c>
      <c r="H1526">
        <v>53</v>
      </c>
      <c r="I1526" s="1" t="s">
        <v>608</v>
      </c>
      <c r="J1526">
        <f>cocina[[#This Row],[Precio Unitario]]*cocina[[#This Row],[Cantidad Ordenada]]-cocina[[#This Row],[Costo Unitario]]*cocina[[#This Row],[Cantidad Ordenada]]</f>
        <v>42</v>
      </c>
      <c r="K1526">
        <f>cocina[[#This Row],[Precio Unitario]]*cocina[[#This Row],[Cantidad Ordenada]]</f>
        <v>108</v>
      </c>
      <c r="L1526" s="5">
        <f>(SUMIF(A:A,cocina[[#This Row],[Número de Orden]],J:J))/SUMIF(A:A,cocina[[#This Row],[Número de Orden]],K:K)</f>
        <v>0.40125391849529779</v>
      </c>
      <c r="M1526" s="1">
        <f>cocina[[#This Row],[Ganancia bruta]]-cocina[[#This Row],[Ganancia neta]]</f>
        <v>66</v>
      </c>
    </row>
    <row r="1527" spans="1:13" x14ac:dyDescent="0.25">
      <c r="A1527">
        <v>619</v>
      </c>
      <c r="B1527">
        <v>6</v>
      </c>
      <c r="C1527" s="1" t="s">
        <v>116</v>
      </c>
      <c r="D1527" s="1" t="s">
        <v>615</v>
      </c>
      <c r="E1527">
        <v>16</v>
      </c>
      <c r="F1527">
        <v>27</v>
      </c>
      <c r="G1527">
        <v>2</v>
      </c>
      <c r="H1527">
        <v>40</v>
      </c>
      <c r="I1527" s="1" t="s">
        <v>608</v>
      </c>
      <c r="J1527">
        <f>cocina[[#This Row],[Precio Unitario]]*cocina[[#This Row],[Cantidad Ordenada]]-cocina[[#This Row],[Costo Unitario]]*cocina[[#This Row],[Cantidad Ordenada]]</f>
        <v>22</v>
      </c>
      <c r="K1527">
        <f>cocina[[#This Row],[Precio Unitario]]*cocina[[#This Row],[Cantidad Ordenada]]</f>
        <v>54</v>
      </c>
      <c r="L1527" s="5">
        <f>(SUMIF(A:A,cocina[[#This Row],[Número de Orden]],J:J))/SUMIF(A:A,cocina[[#This Row],[Número de Orden]],K:K)</f>
        <v>0.41666666666666669</v>
      </c>
      <c r="M1527" s="1">
        <f>cocina[[#This Row],[Ganancia bruta]]-cocina[[#This Row],[Ganancia neta]]</f>
        <v>32</v>
      </c>
    </row>
    <row r="1528" spans="1:13" x14ac:dyDescent="0.25">
      <c r="A1528">
        <v>619</v>
      </c>
      <c r="B1528">
        <v>6</v>
      </c>
      <c r="C1528" s="1" t="s">
        <v>165</v>
      </c>
      <c r="D1528" s="1" t="s">
        <v>630</v>
      </c>
      <c r="E1528">
        <v>15</v>
      </c>
      <c r="F1528">
        <v>26</v>
      </c>
      <c r="G1528">
        <v>3</v>
      </c>
      <c r="H1528">
        <v>56</v>
      </c>
      <c r="I1528" s="1" t="s">
        <v>609</v>
      </c>
      <c r="J1528">
        <f>cocina[[#This Row],[Precio Unitario]]*cocina[[#This Row],[Cantidad Ordenada]]-cocina[[#This Row],[Costo Unitario]]*cocina[[#This Row],[Cantidad Ordenada]]</f>
        <v>33</v>
      </c>
      <c r="K1528">
        <f>cocina[[#This Row],[Precio Unitario]]*cocina[[#This Row],[Cantidad Ordenada]]</f>
        <v>78</v>
      </c>
      <c r="L1528" s="5">
        <f>(SUMIF(A:A,cocina[[#This Row],[Número de Orden]],J:J))/SUMIF(A:A,cocina[[#This Row],[Número de Orden]],K:K)</f>
        <v>0.41666666666666669</v>
      </c>
      <c r="M1528" s="1">
        <f>cocina[[#This Row],[Ganancia bruta]]-cocina[[#This Row],[Ganancia neta]]</f>
        <v>45</v>
      </c>
    </row>
    <row r="1529" spans="1:13" x14ac:dyDescent="0.25">
      <c r="A1529">
        <v>620</v>
      </c>
      <c r="B1529">
        <v>16</v>
      </c>
      <c r="C1529" s="1" t="s">
        <v>122</v>
      </c>
      <c r="D1529" s="1" t="s">
        <v>621</v>
      </c>
      <c r="E1529">
        <v>11</v>
      </c>
      <c r="F1529">
        <v>19</v>
      </c>
      <c r="G1529">
        <v>3</v>
      </c>
      <c r="H1529">
        <v>40</v>
      </c>
      <c r="I1529" s="1" t="s">
        <v>609</v>
      </c>
      <c r="J1529">
        <f>cocina[[#This Row],[Precio Unitario]]*cocina[[#This Row],[Cantidad Ordenada]]-cocina[[#This Row],[Costo Unitario]]*cocina[[#This Row],[Cantidad Ordenada]]</f>
        <v>24</v>
      </c>
      <c r="K1529">
        <f>cocina[[#This Row],[Precio Unitario]]*cocina[[#This Row],[Cantidad Ordenada]]</f>
        <v>57</v>
      </c>
      <c r="L1529" s="5">
        <f>(SUMIF(A:A,cocina[[#This Row],[Número de Orden]],J:J))/SUMIF(A:A,cocina[[#This Row],[Número de Orden]],K:K)</f>
        <v>0.42105263157894735</v>
      </c>
      <c r="M1529" s="1">
        <f>cocina[[#This Row],[Ganancia bruta]]-cocina[[#This Row],[Ganancia neta]]</f>
        <v>33</v>
      </c>
    </row>
    <row r="1530" spans="1:13" x14ac:dyDescent="0.25">
      <c r="A1530">
        <v>621</v>
      </c>
      <c r="B1530">
        <v>5</v>
      </c>
      <c r="C1530" s="1" t="s">
        <v>36</v>
      </c>
      <c r="D1530" s="1" t="s">
        <v>622</v>
      </c>
      <c r="E1530">
        <v>21</v>
      </c>
      <c r="F1530">
        <v>35</v>
      </c>
      <c r="G1530">
        <v>3</v>
      </c>
      <c r="H1530">
        <v>8</v>
      </c>
      <c r="I1530" s="1" t="s">
        <v>609</v>
      </c>
      <c r="J1530">
        <f>cocina[[#This Row],[Precio Unitario]]*cocina[[#This Row],[Cantidad Ordenada]]-cocina[[#This Row],[Costo Unitario]]*cocina[[#This Row],[Cantidad Ordenada]]</f>
        <v>42</v>
      </c>
      <c r="K1530">
        <f>cocina[[#This Row],[Precio Unitario]]*cocina[[#This Row],[Cantidad Ordenada]]</f>
        <v>105</v>
      </c>
      <c r="L1530" s="5">
        <f>(SUMIF(A:A,cocina[[#This Row],[Número de Orden]],J:J))/SUMIF(A:A,cocina[[#This Row],[Número de Orden]],K:K)</f>
        <v>0.4</v>
      </c>
      <c r="M1530" s="1">
        <f>cocina[[#This Row],[Ganancia bruta]]-cocina[[#This Row],[Ganancia neta]]</f>
        <v>63</v>
      </c>
    </row>
    <row r="1531" spans="1:13" x14ac:dyDescent="0.25">
      <c r="A1531">
        <v>622</v>
      </c>
      <c r="B1531">
        <v>7</v>
      </c>
      <c r="C1531" s="1" t="s">
        <v>126</v>
      </c>
      <c r="D1531" s="1" t="s">
        <v>614</v>
      </c>
      <c r="E1531">
        <v>19</v>
      </c>
      <c r="F1531">
        <v>31</v>
      </c>
      <c r="G1531">
        <v>3</v>
      </c>
      <c r="H1531">
        <v>53</v>
      </c>
      <c r="I1531" s="1" t="s">
        <v>608</v>
      </c>
      <c r="J1531">
        <f>cocina[[#This Row],[Precio Unitario]]*cocina[[#This Row],[Cantidad Ordenada]]-cocina[[#This Row],[Costo Unitario]]*cocina[[#This Row],[Cantidad Ordenada]]</f>
        <v>36</v>
      </c>
      <c r="K1531">
        <f>cocina[[#This Row],[Precio Unitario]]*cocina[[#This Row],[Cantidad Ordenada]]</f>
        <v>93</v>
      </c>
      <c r="L1531" s="5">
        <f>(SUMIF(A:A,cocina[[#This Row],[Número de Orden]],J:J))/SUMIF(A:A,cocina[[#This Row],[Número de Orden]],K:K)</f>
        <v>0.39669421487603307</v>
      </c>
      <c r="M1531" s="1">
        <f>cocina[[#This Row],[Ganancia bruta]]-cocina[[#This Row],[Ganancia neta]]</f>
        <v>57</v>
      </c>
    </row>
    <row r="1532" spans="1:13" x14ac:dyDescent="0.25">
      <c r="A1532">
        <v>622</v>
      </c>
      <c r="B1532">
        <v>7</v>
      </c>
      <c r="C1532" s="1" t="s">
        <v>52</v>
      </c>
      <c r="D1532" s="1" t="s">
        <v>620</v>
      </c>
      <c r="E1532">
        <v>16</v>
      </c>
      <c r="F1532">
        <v>28</v>
      </c>
      <c r="G1532">
        <v>1</v>
      </c>
      <c r="H1532">
        <v>25</v>
      </c>
      <c r="I1532" s="1" t="s">
        <v>608</v>
      </c>
      <c r="J1532">
        <f>cocina[[#This Row],[Precio Unitario]]*cocina[[#This Row],[Cantidad Ordenada]]-cocina[[#This Row],[Costo Unitario]]*cocina[[#This Row],[Cantidad Ordenada]]</f>
        <v>12</v>
      </c>
      <c r="K1532">
        <f>cocina[[#This Row],[Precio Unitario]]*cocina[[#This Row],[Cantidad Ordenada]]</f>
        <v>28</v>
      </c>
      <c r="L1532" s="5">
        <f>(SUMIF(A:A,cocina[[#This Row],[Número de Orden]],J:J))/SUMIF(A:A,cocina[[#This Row],[Número de Orden]],K:K)</f>
        <v>0.39669421487603307</v>
      </c>
      <c r="M1532" s="1">
        <f>cocina[[#This Row],[Ganancia bruta]]-cocina[[#This Row],[Ganancia neta]]</f>
        <v>16</v>
      </c>
    </row>
    <row r="1533" spans="1:13" x14ac:dyDescent="0.25">
      <c r="A1533">
        <v>623</v>
      </c>
      <c r="B1533">
        <v>13</v>
      </c>
      <c r="C1533" s="1" t="s">
        <v>213</v>
      </c>
      <c r="D1533" s="1" t="s">
        <v>624</v>
      </c>
      <c r="E1533">
        <v>13</v>
      </c>
      <c r="F1533">
        <v>22</v>
      </c>
      <c r="G1533">
        <v>2</v>
      </c>
      <c r="H1533">
        <v>23</v>
      </c>
      <c r="I1533" s="1" t="s">
        <v>608</v>
      </c>
      <c r="J1533">
        <f>cocina[[#This Row],[Precio Unitario]]*cocina[[#This Row],[Cantidad Ordenada]]-cocina[[#This Row],[Costo Unitario]]*cocina[[#This Row],[Cantidad Ordenada]]</f>
        <v>18</v>
      </c>
      <c r="K1533">
        <f>cocina[[#This Row],[Precio Unitario]]*cocina[[#This Row],[Cantidad Ordenada]]</f>
        <v>44</v>
      </c>
      <c r="L1533" s="5">
        <f>(SUMIF(A:A,cocina[[#This Row],[Número de Orden]],J:J))/SUMIF(A:A,cocina[[#This Row],[Número de Orden]],K:K)</f>
        <v>0.40425531914893614</v>
      </c>
      <c r="M1533" s="1">
        <f>cocina[[#This Row],[Ganancia bruta]]-cocina[[#This Row],[Ganancia neta]]</f>
        <v>26</v>
      </c>
    </row>
    <row r="1534" spans="1:13" x14ac:dyDescent="0.25">
      <c r="A1534">
        <v>623</v>
      </c>
      <c r="B1534">
        <v>13</v>
      </c>
      <c r="C1534" s="1" t="s">
        <v>36</v>
      </c>
      <c r="D1534" s="1" t="s">
        <v>622</v>
      </c>
      <c r="E1534">
        <v>21</v>
      </c>
      <c r="F1534">
        <v>35</v>
      </c>
      <c r="G1534">
        <v>2</v>
      </c>
      <c r="H1534">
        <v>59</v>
      </c>
      <c r="I1534" s="1" t="s">
        <v>608</v>
      </c>
      <c r="J1534">
        <f>cocina[[#This Row],[Precio Unitario]]*cocina[[#This Row],[Cantidad Ordenada]]-cocina[[#This Row],[Costo Unitario]]*cocina[[#This Row],[Cantidad Ordenada]]</f>
        <v>28</v>
      </c>
      <c r="K1534">
        <f>cocina[[#This Row],[Precio Unitario]]*cocina[[#This Row],[Cantidad Ordenada]]</f>
        <v>70</v>
      </c>
      <c r="L1534" s="5">
        <f>(SUMIF(A:A,cocina[[#This Row],[Número de Orden]],J:J))/SUMIF(A:A,cocina[[#This Row],[Número de Orden]],K:K)</f>
        <v>0.40425531914893614</v>
      </c>
      <c r="M1534" s="1">
        <f>cocina[[#This Row],[Ganancia bruta]]-cocina[[#This Row],[Ganancia neta]]</f>
        <v>42</v>
      </c>
    </row>
    <row r="1535" spans="1:13" x14ac:dyDescent="0.25">
      <c r="A1535">
        <v>623</v>
      </c>
      <c r="B1535">
        <v>13</v>
      </c>
      <c r="C1535" s="1" t="s">
        <v>132</v>
      </c>
      <c r="D1535" s="1" t="s">
        <v>631</v>
      </c>
      <c r="E1535">
        <v>15</v>
      </c>
      <c r="F1535">
        <v>25</v>
      </c>
      <c r="G1535">
        <v>1</v>
      </c>
      <c r="H1535">
        <v>20</v>
      </c>
      <c r="I1535" s="1" t="s">
        <v>608</v>
      </c>
      <c r="J1535">
        <f>cocina[[#This Row],[Precio Unitario]]*cocina[[#This Row],[Cantidad Ordenada]]-cocina[[#This Row],[Costo Unitario]]*cocina[[#This Row],[Cantidad Ordenada]]</f>
        <v>10</v>
      </c>
      <c r="K1535">
        <f>cocina[[#This Row],[Precio Unitario]]*cocina[[#This Row],[Cantidad Ordenada]]</f>
        <v>25</v>
      </c>
      <c r="L1535" s="5">
        <f>(SUMIF(A:A,cocina[[#This Row],[Número de Orden]],J:J))/SUMIF(A:A,cocina[[#This Row],[Número de Orden]],K:K)</f>
        <v>0.40425531914893614</v>
      </c>
      <c r="M1535" s="1">
        <f>cocina[[#This Row],[Ganancia bruta]]-cocina[[#This Row],[Ganancia neta]]</f>
        <v>15</v>
      </c>
    </row>
    <row r="1536" spans="1:13" x14ac:dyDescent="0.25">
      <c r="A1536">
        <v>623</v>
      </c>
      <c r="B1536">
        <v>13</v>
      </c>
      <c r="C1536" s="1" t="s">
        <v>257</v>
      </c>
      <c r="D1536" s="1" t="s">
        <v>623</v>
      </c>
      <c r="E1536">
        <v>19</v>
      </c>
      <c r="F1536">
        <v>32</v>
      </c>
      <c r="G1536">
        <v>3</v>
      </c>
      <c r="H1536">
        <v>43</v>
      </c>
      <c r="I1536" s="1" t="s">
        <v>609</v>
      </c>
      <c r="J1536">
        <f>cocina[[#This Row],[Precio Unitario]]*cocina[[#This Row],[Cantidad Ordenada]]-cocina[[#This Row],[Costo Unitario]]*cocina[[#This Row],[Cantidad Ordenada]]</f>
        <v>39</v>
      </c>
      <c r="K1536">
        <f>cocina[[#This Row],[Precio Unitario]]*cocina[[#This Row],[Cantidad Ordenada]]</f>
        <v>96</v>
      </c>
      <c r="L1536" s="5">
        <f>(SUMIF(A:A,cocina[[#This Row],[Número de Orden]],J:J))/SUMIF(A:A,cocina[[#This Row],[Número de Orden]],K:K)</f>
        <v>0.40425531914893614</v>
      </c>
      <c r="M1536" s="1">
        <f>cocina[[#This Row],[Ganancia bruta]]-cocina[[#This Row],[Ganancia neta]]</f>
        <v>57</v>
      </c>
    </row>
    <row r="1537" spans="1:13" x14ac:dyDescent="0.25">
      <c r="A1537">
        <v>624</v>
      </c>
      <c r="B1537">
        <v>1</v>
      </c>
      <c r="C1537" s="1" t="s">
        <v>83</v>
      </c>
      <c r="D1537" s="1" t="s">
        <v>617</v>
      </c>
      <c r="E1537">
        <v>22</v>
      </c>
      <c r="F1537">
        <v>36</v>
      </c>
      <c r="G1537">
        <v>1</v>
      </c>
      <c r="H1537">
        <v>19</v>
      </c>
      <c r="I1537" s="1" t="s">
        <v>609</v>
      </c>
      <c r="J1537">
        <f>cocina[[#This Row],[Precio Unitario]]*cocina[[#This Row],[Cantidad Ordenada]]-cocina[[#This Row],[Costo Unitario]]*cocina[[#This Row],[Cantidad Ordenada]]</f>
        <v>14</v>
      </c>
      <c r="K1537">
        <f>cocina[[#This Row],[Precio Unitario]]*cocina[[#This Row],[Cantidad Ordenada]]</f>
        <v>36</v>
      </c>
      <c r="L1537" s="5">
        <f>(SUMIF(A:A,cocina[[#This Row],[Número de Orden]],J:J))/SUMIF(A:A,cocina[[#This Row],[Número de Orden]],K:K)</f>
        <v>0.39215686274509803</v>
      </c>
      <c r="M1537" s="1">
        <f>cocina[[#This Row],[Ganancia bruta]]-cocina[[#This Row],[Ganancia neta]]</f>
        <v>22</v>
      </c>
    </row>
    <row r="1538" spans="1:13" x14ac:dyDescent="0.25">
      <c r="A1538">
        <v>624</v>
      </c>
      <c r="B1538">
        <v>1</v>
      </c>
      <c r="C1538" s="1" t="s">
        <v>168</v>
      </c>
      <c r="D1538" s="1" t="s">
        <v>612</v>
      </c>
      <c r="E1538">
        <v>14</v>
      </c>
      <c r="F1538">
        <v>24</v>
      </c>
      <c r="G1538">
        <v>1</v>
      </c>
      <c r="H1538">
        <v>45</v>
      </c>
      <c r="I1538" s="1" t="s">
        <v>608</v>
      </c>
      <c r="J1538">
        <f>cocina[[#This Row],[Precio Unitario]]*cocina[[#This Row],[Cantidad Ordenada]]-cocina[[#This Row],[Costo Unitario]]*cocina[[#This Row],[Cantidad Ordenada]]</f>
        <v>10</v>
      </c>
      <c r="K1538">
        <f>cocina[[#This Row],[Precio Unitario]]*cocina[[#This Row],[Cantidad Ordenada]]</f>
        <v>24</v>
      </c>
      <c r="L1538" s="5">
        <f>(SUMIF(A:A,cocina[[#This Row],[Número de Orden]],J:J))/SUMIF(A:A,cocina[[#This Row],[Número de Orden]],K:K)</f>
        <v>0.39215686274509803</v>
      </c>
      <c r="M1538" s="1">
        <f>cocina[[#This Row],[Ganancia bruta]]-cocina[[#This Row],[Ganancia neta]]</f>
        <v>14</v>
      </c>
    </row>
    <row r="1539" spans="1:13" x14ac:dyDescent="0.25">
      <c r="A1539">
        <v>624</v>
      </c>
      <c r="B1539">
        <v>1</v>
      </c>
      <c r="C1539" s="1" t="s">
        <v>80</v>
      </c>
      <c r="D1539" s="1" t="s">
        <v>628</v>
      </c>
      <c r="E1539">
        <v>13</v>
      </c>
      <c r="F1539">
        <v>21</v>
      </c>
      <c r="G1539">
        <v>2</v>
      </c>
      <c r="H1539">
        <v>15</v>
      </c>
      <c r="I1539" s="1" t="s">
        <v>609</v>
      </c>
      <c r="J1539">
        <f>cocina[[#This Row],[Precio Unitario]]*cocina[[#This Row],[Cantidad Ordenada]]-cocina[[#This Row],[Costo Unitario]]*cocina[[#This Row],[Cantidad Ordenada]]</f>
        <v>16</v>
      </c>
      <c r="K1539">
        <f>cocina[[#This Row],[Precio Unitario]]*cocina[[#This Row],[Cantidad Ordenada]]</f>
        <v>42</v>
      </c>
      <c r="L1539" s="5">
        <f>(SUMIF(A:A,cocina[[#This Row],[Número de Orden]],J:J))/SUMIF(A:A,cocina[[#This Row],[Número de Orden]],K:K)</f>
        <v>0.39215686274509803</v>
      </c>
      <c r="M1539" s="1">
        <f>cocina[[#This Row],[Ganancia bruta]]-cocina[[#This Row],[Ganancia neta]]</f>
        <v>26</v>
      </c>
    </row>
    <row r="1540" spans="1:13" x14ac:dyDescent="0.25">
      <c r="A1540">
        <v>625</v>
      </c>
      <c r="B1540">
        <v>5</v>
      </c>
      <c r="C1540" s="1" t="s">
        <v>89</v>
      </c>
      <c r="D1540" s="1" t="s">
        <v>629</v>
      </c>
      <c r="E1540">
        <v>10</v>
      </c>
      <c r="F1540">
        <v>18</v>
      </c>
      <c r="G1540">
        <v>2</v>
      </c>
      <c r="H1540">
        <v>12</v>
      </c>
      <c r="I1540" s="1" t="s">
        <v>608</v>
      </c>
      <c r="J1540">
        <f>cocina[[#This Row],[Precio Unitario]]*cocina[[#This Row],[Cantidad Ordenada]]-cocina[[#This Row],[Costo Unitario]]*cocina[[#This Row],[Cantidad Ordenada]]</f>
        <v>16</v>
      </c>
      <c r="K1540">
        <f>cocina[[#This Row],[Precio Unitario]]*cocina[[#This Row],[Cantidad Ordenada]]</f>
        <v>36</v>
      </c>
      <c r="L1540" s="5">
        <f>(SUMIF(A:A,cocina[[#This Row],[Número de Orden]],J:J))/SUMIF(A:A,cocina[[#This Row],[Número de Orden]],K:K)</f>
        <v>0.39568345323741005</v>
      </c>
      <c r="M1540" s="1">
        <f>cocina[[#This Row],[Ganancia bruta]]-cocina[[#This Row],[Ganancia neta]]</f>
        <v>20</v>
      </c>
    </row>
    <row r="1541" spans="1:13" x14ac:dyDescent="0.25">
      <c r="A1541">
        <v>625</v>
      </c>
      <c r="B1541">
        <v>5</v>
      </c>
      <c r="C1541" s="1" t="s">
        <v>58</v>
      </c>
      <c r="D1541" s="1" t="s">
        <v>616</v>
      </c>
      <c r="E1541">
        <v>25</v>
      </c>
      <c r="F1541">
        <v>40</v>
      </c>
      <c r="G1541">
        <v>1</v>
      </c>
      <c r="H1541">
        <v>46</v>
      </c>
      <c r="I1541" s="1" t="s">
        <v>609</v>
      </c>
      <c r="J1541">
        <f>cocina[[#This Row],[Precio Unitario]]*cocina[[#This Row],[Cantidad Ordenada]]-cocina[[#This Row],[Costo Unitario]]*cocina[[#This Row],[Cantidad Ordenada]]</f>
        <v>15</v>
      </c>
      <c r="K1541">
        <f>cocina[[#This Row],[Precio Unitario]]*cocina[[#This Row],[Cantidad Ordenada]]</f>
        <v>40</v>
      </c>
      <c r="L1541" s="5">
        <f>(SUMIF(A:A,cocina[[#This Row],[Número de Orden]],J:J))/SUMIF(A:A,cocina[[#This Row],[Número de Orden]],K:K)</f>
        <v>0.39568345323741005</v>
      </c>
      <c r="M1541" s="1">
        <f>cocina[[#This Row],[Ganancia bruta]]-cocina[[#This Row],[Ganancia neta]]</f>
        <v>25</v>
      </c>
    </row>
    <row r="1542" spans="1:13" x14ac:dyDescent="0.25">
      <c r="A1542">
        <v>625</v>
      </c>
      <c r="B1542">
        <v>5</v>
      </c>
      <c r="C1542" s="1" t="s">
        <v>80</v>
      </c>
      <c r="D1542" s="1" t="s">
        <v>628</v>
      </c>
      <c r="E1542">
        <v>13</v>
      </c>
      <c r="F1542">
        <v>21</v>
      </c>
      <c r="G1542">
        <v>3</v>
      </c>
      <c r="H1542">
        <v>39</v>
      </c>
      <c r="I1542" s="1" t="s">
        <v>608</v>
      </c>
      <c r="J1542">
        <f>cocina[[#This Row],[Precio Unitario]]*cocina[[#This Row],[Cantidad Ordenada]]-cocina[[#This Row],[Costo Unitario]]*cocina[[#This Row],[Cantidad Ordenada]]</f>
        <v>24</v>
      </c>
      <c r="K1542">
        <f>cocina[[#This Row],[Precio Unitario]]*cocina[[#This Row],[Cantidad Ordenada]]</f>
        <v>63</v>
      </c>
      <c r="L1542" s="5">
        <f>(SUMIF(A:A,cocina[[#This Row],[Número de Orden]],J:J))/SUMIF(A:A,cocina[[#This Row],[Número de Orden]],K:K)</f>
        <v>0.39568345323741005</v>
      </c>
      <c r="M1542" s="1">
        <f>cocina[[#This Row],[Ganancia bruta]]-cocina[[#This Row],[Ganancia neta]]</f>
        <v>39</v>
      </c>
    </row>
    <row r="1543" spans="1:13" x14ac:dyDescent="0.25">
      <c r="A1543">
        <v>626</v>
      </c>
      <c r="B1543">
        <v>14</v>
      </c>
      <c r="C1543" s="1" t="s">
        <v>78</v>
      </c>
      <c r="D1543" s="1" t="s">
        <v>613</v>
      </c>
      <c r="E1543">
        <v>18</v>
      </c>
      <c r="F1543">
        <v>30</v>
      </c>
      <c r="G1543">
        <v>2</v>
      </c>
      <c r="H1543">
        <v>11</v>
      </c>
      <c r="I1543" s="1" t="s">
        <v>608</v>
      </c>
      <c r="J1543">
        <f>cocina[[#This Row],[Precio Unitario]]*cocina[[#This Row],[Cantidad Ordenada]]-cocina[[#This Row],[Costo Unitario]]*cocina[[#This Row],[Cantidad Ordenada]]</f>
        <v>24</v>
      </c>
      <c r="K1543">
        <f>cocina[[#This Row],[Precio Unitario]]*cocina[[#This Row],[Cantidad Ordenada]]</f>
        <v>60</v>
      </c>
      <c r="L1543" s="5">
        <f>(SUMIF(A:A,cocina[[#This Row],[Número de Orden]],J:J))/SUMIF(A:A,cocina[[#This Row],[Número de Orden]],K:K)</f>
        <v>0.40875912408759124</v>
      </c>
      <c r="M1543" s="1">
        <f>cocina[[#This Row],[Ganancia bruta]]-cocina[[#This Row],[Ganancia neta]]</f>
        <v>36</v>
      </c>
    </row>
    <row r="1544" spans="1:13" x14ac:dyDescent="0.25">
      <c r="A1544">
        <v>626</v>
      </c>
      <c r="B1544">
        <v>14</v>
      </c>
      <c r="C1544" s="1" t="s">
        <v>168</v>
      </c>
      <c r="D1544" s="1" t="s">
        <v>612</v>
      </c>
      <c r="E1544">
        <v>14</v>
      </c>
      <c r="F1544">
        <v>24</v>
      </c>
      <c r="G1544">
        <v>2</v>
      </c>
      <c r="H1544">
        <v>36</v>
      </c>
      <c r="I1544" s="1" t="s">
        <v>609</v>
      </c>
      <c r="J1544">
        <f>cocina[[#This Row],[Precio Unitario]]*cocina[[#This Row],[Cantidad Ordenada]]-cocina[[#This Row],[Costo Unitario]]*cocina[[#This Row],[Cantidad Ordenada]]</f>
        <v>20</v>
      </c>
      <c r="K1544">
        <f>cocina[[#This Row],[Precio Unitario]]*cocina[[#This Row],[Cantidad Ordenada]]</f>
        <v>48</v>
      </c>
      <c r="L1544" s="5">
        <f>(SUMIF(A:A,cocina[[#This Row],[Número de Orden]],J:J))/SUMIF(A:A,cocina[[#This Row],[Número de Orden]],K:K)</f>
        <v>0.40875912408759124</v>
      </c>
      <c r="M1544" s="1">
        <f>cocina[[#This Row],[Ganancia bruta]]-cocina[[#This Row],[Ganancia neta]]</f>
        <v>28</v>
      </c>
    </row>
    <row r="1545" spans="1:13" x14ac:dyDescent="0.25">
      <c r="A1545">
        <v>626</v>
      </c>
      <c r="B1545">
        <v>14</v>
      </c>
      <c r="C1545" s="1" t="s">
        <v>48</v>
      </c>
      <c r="D1545" s="1" t="s">
        <v>618</v>
      </c>
      <c r="E1545">
        <v>17</v>
      </c>
      <c r="F1545">
        <v>29</v>
      </c>
      <c r="G1545">
        <v>1</v>
      </c>
      <c r="H1545">
        <v>11</v>
      </c>
      <c r="I1545" s="1" t="s">
        <v>609</v>
      </c>
      <c r="J1545">
        <f>cocina[[#This Row],[Precio Unitario]]*cocina[[#This Row],[Cantidad Ordenada]]-cocina[[#This Row],[Costo Unitario]]*cocina[[#This Row],[Cantidad Ordenada]]</f>
        <v>12</v>
      </c>
      <c r="K1545">
        <f>cocina[[#This Row],[Precio Unitario]]*cocina[[#This Row],[Cantidad Ordenada]]</f>
        <v>29</v>
      </c>
      <c r="L1545" s="5">
        <f>(SUMIF(A:A,cocina[[#This Row],[Número de Orden]],J:J))/SUMIF(A:A,cocina[[#This Row],[Número de Orden]],K:K)</f>
        <v>0.40875912408759124</v>
      </c>
      <c r="M1545" s="1">
        <f>cocina[[#This Row],[Ganancia bruta]]-cocina[[#This Row],[Ganancia neta]]</f>
        <v>17</v>
      </c>
    </row>
    <row r="1546" spans="1:13" x14ac:dyDescent="0.25">
      <c r="A1546">
        <v>627</v>
      </c>
      <c r="B1546">
        <v>4</v>
      </c>
      <c r="C1546" s="1" t="s">
        <v>80</v>
      </c>
      <c r="D1546" s="1" t="s">
        <v>628</v>
      </c>
      <c r="E1546">
        <v>13</v>
      </c>
      <c r="F1546">
        <v>21</v>
      </c>
      <c r="G1546">
        <v>1</v>
      </c>
      <c r="H1546">
        <v>37</v>
      </c>
      <c r="I1546" s="1" t="s">
        <v>608</v>
      </c>
      <c r="J1546">
        <f>cocina[[#This Row],[Precio Unitario]]*cocina[[#This Row],[Cantidad Ordenada]]-cocina[[#This Row],[Costo Unitario]]*cocina[[#This Row],[Cantidad Ordenada]]</f>
        <v>8</v>
      </c>
      <c r="K1546">
        <f>cocina[[#This Row],[Precio Unitario]]*cocina[[#This Row],[Cantidad Ordenada]]</f>
        <v>21</v>
      </c>
      <c r="L1546" s="5">
        <f>(SUMIF(A:A,cocina[[#This Row],[Número de Orden]],J:J))/SUMIF(A:A,cocina[[#This Row],[Número de Orden]],K:K)</f>
        <v>0.38095238095238093</v>
      </c>
      <c r="M1546" s="1">
        <f>cocina[[#This Row],[Ganancia bruta]]-cocina[[#This Row],[Ganancia neta]]</f>
        <v>13</v>
      </c>
    </row>
    <row r="1547" spans="1:13" x14ac:dyDescent="0.25">
      <c r="A1547">
        <v>628</v>
      </c>
      <c r="B1547">
        <v>2</v>
      </c>
      <c r="C1547" s="1" t="s">
        <v>168</v>
      </c>
      <c r="D1547" s="1" t="s">
        <v>612</v>
      </c>
      <c r="E1547">
        <v>14</v>
      </c>
      <c r="F1547">
        <v>24</v>
      </c>
      <c r="G1547">
        <v>2</v>
      </c>
      <c r="H1547">
        <v>10</v>
      </c>
      <c r="I1547" s="1" t="s">
        <v>608</v>
      </c>
      <c r="J1547">
        <f>cocina[[#This Row],[Precio Unitario]]*cocina[[#This Row],[Cantidad Ordenada]]-cocina[[#This Row],[Costo Unitario]]*cocina[[#This Row],[Cantidad Ordenada]]</f>
        <v>20</v>
      </c>
      <c r="K1547">
        <f>cocina[[#This Row],[Precio Unitario]]*cocina[[#This Row],[Cantidad Ordenada]]</f>
        <v>48</v>
      </c>
      <c r="L1547" s="5">
        <f>(SUMIF(A:A,cocina[[#This Row],[Número de Orden]],J:J))/SUMIF(A:A,cocina[[#This Row],[Número de Orden]],K:K)</f>
        <v>0.38690476190476192</v>
      </c>
      <c r="M1547" s="1">
        <f>cocina[[#This Row],[Ganancia bruta]]-cocina[[#This Row],[Ganancia neta]]</f>
        <v>28</v>
      </c>
    </row>
    <row r="1548" spans="1:13" x14ac:dyDescent="0.25">
      <c r="A1548">
        <v>628</v>
      </c>
      <c r="B1548">
        <v>2</v>
      </c>
      <c r="C1548" s="1" t="s">
        <v>58</v>
      </c>
      <c r="D1548" s="1" t="s">
        <v>616</v>
      </c>
      <c r="E1548">
        <v>25</v>
      </c>
      <c r="F1548">
        <v>40</v>
      </c>
      <c r="G1548">
        <v>3</v>
      </c>
      <c r="H1548">
        <v>33</v>
      </c>
      <c r="I1548" s="1" t="s">
        <v>609</v>
      </c>
      <c r="J1548">
        <f>cocina[[#This Row],[Precio Unitario]]*cocina[[#This Row],[Cantidad Ordenada]]-cocina[[#This Row],[Costo Unitario]]*cocina[[#This Row],[Cantidad Ordenada]]</f>
        <v>45</v>
      </c>
      <c r="K1548">
        <f>cocina[[#This Row],[Precio Unitario]]*cocina[[#This Row],[Cantidad Ordenada]]</f>
        <v>120</v>
      </c>
      <c r="L1548" s="5">
        <f>(SUMIF(A:A,cocina[[#This Row],[Número de Orden]],J:J))/SUMIF(A:A,cocina[[#This Row],[Número de Orden]],K:K)</f>
        <v>0.38690476190476192</v>
      </c>
      <c r="M1548" s="1">
        <f>cocina[[#This Row],[Ganancia bruta]]-cocina[[#This Row],[Ganancia neta]]</f>
        <v>75</v>
      </c>
    </row>
    <row r="1549" spans="1:13" x14ac:dyDescent="0.25">
      <c r="A1549">
        <v>629</v>
      </c>
      <c r="B1549">
        <v>17</v>
      </c>
      <c r="C1549" s="1" t="s">
        <v>65</v>
      </c>
      <c r="D1549" s="1" t="s">
        <v>625</v>
      </c>
      <c r="E1549">
        <v>20</v>
      </c>
      <c r="F1549">
        <v>34</v>
      </c>
      <c r="G1549">
        <v>1</v>
      </c>
      <c r="H1549">
        <v>22</v>
      </c>
      <c r="I1549" s="1" t="s">
        <v>609</v>
      </c>
      <c r="J1549">
        <f>cocina[[#This Row],[Precio Unitario]]*cocina[[#This Row],[Cantidad Ordenada]]-cocina[[#This Row],[Costo Unitario]]*cocina[[#This Row],[Cantidad Ordenada]]</f>
        <v>14</v>
      </c>
      <c r="K1549">
        <f>cocina[[#This Row],[Precio Unitario]]*cocina[[#This Row],[Cantidad Ordenada]]</f>
        <v>34</v>
      </c>
      <c r="L1549" s="5">
        <f>(SUMIF(A:A,cocina[[#This Row],[Número de Orden]],J:J))/SUMIF(A:A,cocina[[#This Row],[Número de Orden]],K:K)</f>
        <v>0.41538461538461541</v>
      </c>
      <c r="M1549" s="1">
        <f>cocina[[#This Row],[Ganancia bruta]]-cocina[[#This Row],[Ganancia neta]]</f>
        <v>20</v>
      </c>
    </row>
    <row r="1550" spans="1:13" x14ac:dyDescent="0.25">
      <c r="A1550">
        <v>629</v>
      </c>
      <c r="B1550">
        <v>17</v>
      </c>
      <c r="C1550" s="1" t="s">
        <v>156</v>
      </c>
      <c r="D1550" s="1" t="s">
        <v>626</v>
      </c>
      <c r="E1550">
        <v>12</v>
      </c>
      <c r="F1550">
        <v>20</v>
      </c>
      <c r="G1550">
        <v>3</v>
      </c>
      <c r="H1550">
        <v>19</v>
      </c>
      <c r="I1550" s="1" t="s">
        <v>608</v>
      </c>
      <c r="J1550">
        <f>cocina[[#This Row],[Precio Unitario]]*cocina[[#This Row],[Cantidad Ordenada]]-cocina[[#This Row],[Costo Unitario]]*cocina[[#This Row],[Cantidad Ordenada]]</f>
        <v>24</v>
      </c>
      <c r="K1550">
        <f>cocina[[#This Row],[Precio Unitario]]*cocina[[#This Row],[Cantidad Ordenada]]</f>
        <v>60</v>
      </c>
      <c r="L1550" s="5">
        <f>(SUMIF(A:A,cocina[[#This Row],[Número de Orden]],J:J))/SUMIF(A:A,cocina[[#This Row],[Número de Orden]],K:K)</f>
        <v>0.41538461538461541</v>
      </c>
      <c r="M1550" s="1">
        <f>cocina[[#This Row],[Ganancia bruta]]-cocina[[#This Row],[Ganancia neta]]</f>
        <v>36</v>
      </c>
    </row>
    <row r="1551" spans="1:13" x14ac:dyDescent="0.25">
      <c r="A1551">
        <v>629</v>
      </c>
      <c r="B1551">
        <v>17</v>
      </c>
      <c r="C1551" s="1" t="s">
        <v>89</v>
      </c>
      <c r="D1551" s="1" t="s">
        <v>629</v>
      </c>
      <c r="E1551">
        <v>10</v>
      </c>
      <c r="F1551">
        <v>18</v>
      </c>
      <c r="G1551">
        <v>2</v>
      </c>
      <c r="H1551">
        <v>43</v>
      </c>
      <c r="I1551" s="1" t="s">
        <v>609</v>
      </c>
      <c r="J1551">
        <f>cocina[[#This Row],[Precio Unitario]]*cocina[[#This Row],[Cantidad Ordenada]]-cocina[[#This Row],[Costo Unitario]]*cocina[[#This Row],[Cantidad Ordenada]]</f>
        <v>16</v>
      </c>
      <c r="K1551">
        <f>cocina[[#This Row],[Precio Unitario]]*cocina[[#This Row],[Cantidad Ordenada]]</f>
        <v>36</v>
      </c>
      <c r="L1551" s="5">
        <f>(SUMIF(A:A,cocina[[#This Row],[Número de Orden]],J:J))/SUMIF(A:A,cocina[[#This Row],[Número de Orden]],K:K)</f>
        <v>0.41538461538461541</v>
      </c>
      <c r="M1551" s="1">
        <f>cocina[[#This Row],[Ganancia bruta]]-cocina[[#This Row],[Ganancia neta]]</f>
        <v>20</v>
      </c>
    </row>
    <row r="1552" spans="1:13" x14ac:dyDescent="0.25">
      <c r="A1552">
        <v>630</v>
      </c>
      <c r="B1552">
        <v>2</v>
      </c>
      <c r="C1552" s="1" t="s">
        <v>126</v>
      </c>
      <c r="D1552" s="1" t="s">
        <v>614</v>
      </c>
      <c r="E1552">
        <v>19</v>
      </c>
      <c r="F1552">
        <v>31</v>
      </c>
      <c r="G1552">
        <v>2</v>
      </c>
      <c r="H1552">
        <v>19</v>
      </c>
      <c r="I1552" s="1" t="s">
        <v>608</v>
      </c>
      <c r="J1552">
        <f>cocina[[#This Row],[Precio Unitario]]*cocina[[#This Row],[Cantidad Ordenada]]-cocina[[#This Row],[Costo Unitario]]*cocina[[#This Row],[Cantidad Ordenada]]</f>
        <v>24</v>
      </c>
      <c r="K1552">
        <f>cocina[[#This Row],[Precio Unitario]]*cocina[[#This Row],[Cantidad Ordenada]]</f>
        <v>62</v>
      </c>
      <c r="L1552" s="5">
        <f>(SUMIF(A:A,cocina[[#This Row],[Número de Orden]],J:J))/SUMIF(A:A,cocina[[#This Row],[Número de Orden]],K:K)</f>
        <v>0.37912087912087911</v>
      </c>
      <c r="M1552" s="1">
        <f>cocina[[#This Row],[Ganancia bruta]]-cocina[[#This Row],[Ganancia neta]]</f>
        <v>38</v>
      </c>
    </row>
    <row r="1553" spans="1:13" x14ac:dyDescent="0.25">
      <c r="A1553">
        <v>630</v>
      </c>
      <c r="B1553">
        <v>2</v>
      </c>
      <c r="C1553" s="1" t="s">
        <v>58</v>
      </c>
      <c r="D1553" s="1" t="s">
        <v>616</v>
      </c>
      <c r="E1553">
        <v>25</v>
      </c>
      <c r="F1553">
        <v>40</v>
      </c>
      <c r="G1553">
        <v>3</v>
      </c>
      <c r="H1553">
        <v>56</v>
      </c>
      <c r="I1553" s="1" t="s">
        <v>608</v>
      </c>
      <c r="J1553">
        <f>cocina[[#This Row],[Precio Unitario]]*cocina[[#This Row],[Cantidad Ordenada]]-cocina[[#This Row],[Costo Unitario]]*cocina[[#This Row],[Cantidad Ordenada]]</f>
        <v>45</v>
      </c>
      <c r="K1553">
        <f>cocina[[#This Row],[Precio Unitario]]*cocina[[#This Row],[Cantidad Ordenada]]</f>
        <v>120</v>
      </c>
      <c r="L1553" s="5">
        <f>(SUMIF(A:A,cocina[[#This Row],[Número de Orden]],J:J))/SUMIF(A:A,cocina[[#This Row],[Número de Orden]],K:K)</f>
        <v>0.37912087912087911</v>
      </c>
      <c r="M1553" s="1">
        <f>cocina[[#This Row],[Ganancia bruta]]-cocina[[#This Row],[Ganancia neta]]</f>
        <v>75</v>
      </c>
    </row>
    <row r="1554" spans="1:13" x14ac:dyDescent="0.25">
      <c r="A1554">
        <v>631</v>
      </c>
      <c r="B1554">
        <v>6</v>
      </c>
      <c r="C1554" s="1" t="s">
        <v>213</v>
      </c>
      <c r="D1554" s="1" t="s">
        <v>624</v>
      </c>
      <c r="E1554">
        <v>13</v>
      </c>
      <c r="F1554">
        <v>22</v>
      </c>
      <c r="G1554">
        <v>3</v>
      </c>
      <c r="H1554">
        <v>46</v>
      </c>
      <c r="I1554" s="1" t="s">
        <v>608</v>
      </c>
      <c r="J1554">
        <f>cocina[[#This Row],[Precio Unitario]]*cocina[[#This Row],[Cantidad Ordenada]]-cocina[[#This Row],[Costo Unitario]]*cocina[[#This Row],[Cantidad Ordenada]]</f>
        <v>27</v>
      </c>
      <c r="K1554">
        <f>cocina[[#This Row],[Precio Unitario]]*cocina[[#This Row],[Cantidad Ordenada]]</f>
        <v>66</v>
      </c>
      <c r="L1554" s="5">
        <f>(SUMIF(A:A,cocina[[#This Row],[Número de Orden]],J:J))/SUMIF(A:A,cocina[[#This Row],[Número de Orden]],K:K)</f>
        <v>0.40909090909090912</v>
      </c>
      <c r="M1554" s="1">
        <f>cocina[[#This Row],[Ganancia bruta]]-cocina[[#This Row],[Ganancia neta]]</f>
        <v>39</v>
      </c>
    </row>
    <row r="1555" spans="1:13" x14ac:dyDescent="0.25">
      <c r="A1555">
        <v>632</v>
      </c>
      <c r="B1555">
        <v>16</v>
      </c>
      <c r="C1555" s="1" t="s">
        <v>257</v>
      </c>
      <c r="D1555" s="1" t="s">
        <v>623</v>
      </c>
      <c r="E1555">
        <v>19</v>
      </c>
      <c r="F1555">
        <v>32</v>
      </c>
      <c r="G1555">
        <v>3</v>
      </c>
      <c r="H1555">
        <v>41</v>
      </c>
      <c r="I1555" s="1" t="s">
        <v>609</v>
      </c>
      <c r="J1555">
        <f>cocina[[#This Row],[Precio Unitario]]*cocina[[#This Row],[Cantidad Ordenada]]-cocina[[#This Row],[Costo Unitario]]*cocina[[#This Row],[Cantidad Ordenada]]</f>
        <v>39</v>
      </c>
      <c r="K1555">
        <f>cocina[[#This Row],[Precio Unitario]]*cocina[[#This Row],[Cantidad Ordenada]]</f>
        <v>96</v>
      </c>
      <c r="L1555" s="5">
        <f>(SUMIF(A:A,cocina[[#This Row],[Número de Orden]],J:J))/SUMIF(A:A,cocina[[#This Row],[Número de Orden]],K:K)</f>
        <v>0.40310077519379844</v>
      </c>
      <c r="M1555" s="1">
        <f>cocina[[#This Row],[Ganancia bruta]]-cocina[[#This Row],[Ganancia neta]]</f>
        <v>57</v>
      </c>
    </row>
    <row r="1556" spans="1:13" x14ac:dyDescent="0.25">
      <c r="A1556">
        <v>632</v>
      </c>
      <c r="B1556">
        <v>16</v>
      </c>
      <c r="C1556" s="1" t="s">
        <v>271</v>
      </c>
      <c r="D1556" s="1" t="s">
        <v>619</v>
      </c>
      <c r="E1556">
        <v>20</v>
      </c>
      <c r="F1556">
        <v>33</v>
      </c>
      <c r="G1556">
        <v>1</v>
      </c>
      <c r="H1556">
        <v>47</v>
      </c>
      <c r="I1556" s="1" t="s">
        <v>608</v>
      </c>
      <c r="J1556">
        <f>cocina[[#This Row],[Precio Unitario]]*cocina[[#This Row],[Cantidad Ordenada]]-cocina[[#This Row],[Costo Unitario]]*cocina[[#This Row],[Cantidad Ordenada]]</f>
        <v>13</v>
      </c>
      <c r="K1556">
        <f>cocina[[#This Row],[Precio Unitario]]*cocina[[#This Row],[Cantidad Ordenada]]</f>
        <v>33</v>
      </c>
      <c r="L1556" s="5">
        <f>(SUMIF(A:A,cocina[[#This Row],[Número de Orden]],J:J))/SUMIF(A:A,cocina[[#This Row],[Número de Orden]],K:K)</f>
        <v>0.40310077519379844</v>
      </c>
      <c r="M1556" s="1">
        <f>cocina[[#This Row],[Ganancia bruta]]-cocina[[#This Row],[Ganancia neta]]</f>
        <v>20</v>
      </c>
    </row>
    <row r="1557" spans="1:13" x14ac:dyDescent="0.25">
      <c r="A1557">
        <v>633</v>
      </c>
      <c r="B1557">
        <v>16</v>
      </c>
      <c r="C1557" s="1" t="s">
        <v>78</v>
      </c>
      <c r="D1557" s="1" t="s">
        <v>613</v>
      </c>
      <c r="E1557">
        <v>18</v>
      </c>
      <c r="F1557">
        <v>30</v>
      </c>
      <c r="G1557">
        <v>3</v>
      </c>
      <c r="H1557">
        <v>10</v>
      </c>
      <c r="I1557" s="1" t="s">
        <v>608</v>
      </c>
      <c r="J1557">
        <f>cocina[[#This Row],[Precio Unitario]]*cocina[[#This Row],[Cantidad Ordenada]]-cocina[[#This Row],[Costo Unitario]]*cocina[[#This Row],[Cantidad Ordenada]]</f>
        <v>36</v>
      </c>
      <c r="K1557">
        <f>cocina[[#This Row],[Precio Unitario]]*cocina[[#This Row],[Cantidad Ordenada]]</f>
        <v>90</v>
      </c>
      <c r="L1557" s="5">
        <f>(SUMIF(A:A,cocina[[#This Row],[Número de Orden]],J:J))/SUMIF(A:A,cocina[[#This Row],[Número de Orden]],K:K)</f>
        <v>0.4152542372881356</v>
      </c>
      <c r="M1557" s="1">
        <f>cocina[[#This Row],[Ganancia bruta]]-cocina[[#This Row],[Ganancia neta]]</f>
        <v>54</v>
      </c>
    </row>
    <row r="1558" spans="1:13" x14ac:dyDescent="0.25">
      <c r="A1558">
        <v>633</v>
      </c>
      <c r="B1558">
        <v>16</v>
      </c>
      <c r="C1558" s="1" t="s">
        <v>168</v>
      </c>
      <c r="D1558" s="1" t="s">
        <v>612</v>
      </c>
      <c r="E1558">
        <v>14</v>
      </c>
      <c r="F1558">
        <v>24</v>
      </c>
      <c r="G1558">
        <v>2</v>
      </c>
      <c r="H1558">
        <v>51</v>
      </c>
      <c r="I1558" s="1" t="s">
        <v>609</v>
      </c>
      <c r="J1558">
        <f>cocina[[#This Row],[Precio Unitario]]*cocina[[#This Row],[Cantidad Ordenada]]-cocina[[#This Row],[Costo Unitario]]*cocina[[#This Row],[Cantidad Ordenada]]</f>
        <v>20</v>
      </c>
      <c r="K1558">
        <f>cocina[[#This Row],[Precio Unitario]]*cocina[[#This Row],[Cantidad Ordenada]]</f>
        <v>48</v>
      </c>
      <c r="L1558" s="5">
        <f>(SUMIF(A:A,cocina[[#This Row],[Número de Orden]],J:J))/SUMIF(A:A,cocina[[#This Row],[Número de Orden]],K:K)</f>
        <v>0.4152542372881356</v>
      </c>
      <c r="M1558" s="1">
        <f>cocina[[#This Row],[Ganancia bruta]]-cocina[[#This Row],[Ganancia neta]]</f>
        <v>28</v>
      </c>
    </row>
    <row r="1559" spans="1:13" x14ac:dyDescent="0.25">
      <c r="A1559">
        <v>633</v>
      </c>
      <c r="B1559">
        <v>16</v>
      </c>
      <c r="C1559" s="1" t="s">
        <v>213</v>
      </c>
      <c r="D1559" s="1" t="s">
        <v>624</v>
      </c>
      <c r="E1559">
        <v>13</v>
      </c>
      <c r="F1559">
        <v>22</v>
      </c>
      <c r="G1559">
        <v>2</v>
      </c>
      <c r="H1559">
        <v>34</v>
      </c>
      <c r="I1559" s="1" t="s">
        <v>608</v>
      </c>
      <c r="J1559">
        <f>cocina[[#This Row],[Precio Unitario]]*cocina[[#This Row],[Cantidad Ordenada]]-cocina[[#This Row],[Costo Unitario]]*cocina[[#This Row],[Cantidad Ordenada]]</f>
        <v>18</v>
      </c>
      <c r="K1559">
        <f>cocina[[#This Row],[Precio Unitario]]*cocina[[#This Row],[Cantidad Ordenada]]</f>
        <v>44</v>
      </c>
      <c r="L1559" s="5">
        <f>(SUMIF(A:A,cocina[[#This Row],[Número de Orden]],J:J))/SUMIF(A:A,cocina[[#This Row],[Número de Orden]],K:K)</f>
        <v>0.4152542372881356</v>
      </c>
      <c r="M1559" s="1">
        <f>cocina[[#This Row],[Ganancia bruta]]-cocina[[#This Row],[Ganancia neta]]</f>
        <v>26</v>
      </c>
    </row>
    <row r="1560" spans="1:13" x14ac:dyDescent="0.25">
      <c r="A1560">
        <v>633</v>
      </c>
      <c r="B1560">
        <v>16</v>
      </c>
      <c r="C1560" s="1" t="s">
        <v>89</v>
      </c>
      <c r="D1560" s="1" t="s">
        <v>629</v>
      </c>
      <c r="E1560">
        <v>10</v>
      </c>
      <c r="F1560">
        <v>18</v>
      </c>
      <c r="G1560">
        <v>3</v>
      </c>
      <c r="H1560">
        <v>54</v>
      </c>
      <c r="I1560" s="1" t="s">
        <v>609</v>
      </c>
      <c r="J1560">
        <f>cocina[[#This Row],[Precio Unitario]]*cocina[[#This Row],[Cantidad Ordenada]]-cocina[[#This Row],[Costo Unitario]]*cocina[[#This Row],[Cantidad Ordenada]]</f>
        <v>24</v>
      </c>
      <c r="K1560">
        <f>cocina[[#This Row],[Precio Unitario]]*cocina[[#This Row],[Cantidad Ordenada]]</f>
        <v>54</v>
      </c>
      <c r="L1560" s="5">
        <f>(SUMIF(A:A,cocina[[#This Row],[Número de Orden]],J:J))/SUMIF(A:A,cocina[[#This Row],[Número de Orden]],K:K)</f>
        <v>0.4152542372881356</v>
      </c>
      <c r="M1560" s="1">
        <f>cocina[[#This Row],[Ganancia bruta]]-cocina[[#This Row],[Ganancia neta]]</f>
        <v>30</v>
      </c>
    </row>
    <row r="1561" spans="1:13" x14ac:dyDescent="0.25">
      <c r="A1561">
        <v>634</v>
      </c>
      <c r="B1561">
        <v>2</v>
      </c>
      <c r="C1561" s="1" t="s">
        <v>213</v>
      </c>
      <c r="D1561" s="1" t="s">
        <v>624</v>
      </c>
      <c r="E1561">
        <v>13</v>
      </c>
      <c r="F1561">
        <v>22</v>
      </c>
      <c r="G1561">
        <v>2</v>
      </c>
      <c r="H1561">
        <v>25</v>
      </c>
      <c r="I1561" s="1" t="s">
        <v>608</v>
      </c>
      <c r="J1561">
        <f>cocina[[#This Row],[Precio Unitario]]*cocina[[#This Row],[Cantidad Ordenada]]-cocina[[#This Row],[Costo Unitario]]*cocina[[#This Row],[Cantidad Ordenada]]</f>
        <v>18</v>
      </c>
      <c r="K1561">
        <f>cocina[[#This Row],[Precio Unitario]]*cocina[[#This Row],[Cantidad Ordenada]]</f>
        <v>44</v>
      </c>
      <c r="L1561" s="5">
        <f>(SUMIF(A:A,cocina[[#This Row],[Número de Orden]],J:J))/SUMIF(A:A,cocina[[#This Row],[Número de Orden]],K:K)</f>
        <v>0.39244186046511625</v>
      </c>
      <c r="M1561" s="1">
        <f>cocina[[#This Row],[Ganancia bruta]]-cocina[[#This Row],[Ganancia neta]]</f>
        <v>26</v>
      </c>
    </row>
    <row r="1562" spans="1:13" x14ac:dyDescent="0.25">
      <c r="A1562">
        <v>634</v>
      </c>
      <c r="B1562">
        <v>2</v>
      </c>
      <c r="C1562" s="1" t="s">
        <v>58</v>
      </c>
      <c r="D1562" s="1" t="s">
        <v>616</v>
      </c>
      <c r="E1562">
        <v>25</v>
      </c>
      <c r="F1562">
        <v>40</v>
      </c>
      <c r="G1562">
        <v>3</v>
      </c>
      <c r="H1562">
        <v>38</v>
      </c>
      <c r="I1562" s="1" t="s">
        <v>609</v>
      </c>
      <c r="J1562">
        <f>cocina[[#This Row],[Precio Unitario]]*cocina[[#This Row],[Cantidad Ordenada]]-cocina[[#This Row],[Costo Unitario]]*cocina[[#This Row],[Cantidad Ordenada]]</f>
        <v>45</v>
      </c>
      <c r="K1562">
        <f>cocina[[#This Row],[Precio Unitario]]*cocina[[#This Row],[Cantidad Ordenada]]</f>
        <v>120</v>
      </c>
      <c r="L1562" s="5">
        <f>(SUMIF(A:A,cocina[[#This Row],[Número de Orden]],J:J))/SUMIF(A:A,cocina[[#This Row],[Número de Orden]],K:K)</f>
        <v>0.39244186046511625</v>
      </c>
      <c r="M1562" s="1">
        <f>cocina[[#This Row],[Ganancia bruta]]-cocina[[#This Row],[Ganancia neta]]</f>
        <v>75</v>
      </c>
    </row>
    <row r="1563" spans="1:13" x14ac:dyDescent="0.25">
      <c r="A1563">
        <v>634</v>
      </c>
      <c r="B1563">
        <v>2</v>
      </c>
      <c r="C1563" s="1" t="s">
        <v>132</v>
      </c>
      <c r="D1563" s="1" t="s">
        <v>631</v>
      </c>
      <c r="E1563">
        <v>15</v>
      </c>
      <c r="F1563">
        <v>25</v>
      </c>
      <c r="G1563">
        <v>3</v>
      </c>
      <c r="H1563">
        <v>43</v>
      </c>
      <c r="I1563" s="1" t="s">
        <v>609</v>
      </c>
      <c r="J1563">
        <f>cocina[[#This Row],[Precio Unitario]]*cocina[[#This Row],[Cantidad Ordenada]]-cocina[[#This Row],[Costo Unitario]]*cocina[[#This Row],[Cantidad Ordenada]]</f>
        <v>30</v>
      </c>
      <c r="K1563">
        <f>cocina[[#This Row],[Precio Unitario]]*cocina[[#This Row],[Cantidad Ordenada]]</f>
        <v>75</v>
      </c>
      <c r="L1563" s="5">
        <f>(SUMIF(A:A,cocina[[#This Row],[Número de Orden]],J:J))/SUMIF(A:A,cocina[[#This Row],[Número de Orden]],K:K)</f>
        <v>0.39244186046511625</v>
      </c>
      <c r="M1563" s="1">
        <f>cocina[[#This Row],[Ganancia bruta]]-cocina[[#This Row],[Ganancia neta]]</f>
        <v>45</v>
      </c>
    </row>
    <row r="1564" spans="1:13" x14ac:dyDescent="0.25">
      <c r="A1564">
        <v>634</v>
      </c>
      <c r="B1564">
        <v>2</v>
      </c>
      <c r="C1564" s="1" t="s">
        <v>36</v>
      </c>
      <c r="D1564" s="1" t="s">
        <v>622</v>
      </c>
      <c r="E1564">
        <v>21</v>
      </c>
      <c r="F1564">
        <v>35</v>
      </c>
      <c r="G1564">
        <v>3</v>
      </c>
      <c r="H1564">
        <v>51</v>
      </c>
      <c r="I1564" s="1" t="s">
        <v>608</v>
      </c>
      <c r="J1564">
        <f>cocina[[#This Row],[Precio Unitario]]*cocina[[#This Row],[Cantidad Ordenada]]-cocina[[#This Row],[Costo Unitario]]*cocina[[#This Row],[Cantidad Ordenada]]</f>
        <v>42</v>
      </c>
      <c r="K1564">
        <f>cocina[[#This Row],[Precio Unitario]]*cocina[[#This Row],[Cantidad Ordenada]]</f>
        <v>105</v>
      </c>
      <c r="L1564" s="5">
        <f>(SUMIF(A:A,cocina[[#This Row],[Número de Orden]],J:J))/SUMIF(A:A,cocina[[#This Row],[Número de Orden]],K:K)</f>
        <v>0.39244186046511625</v>
      </c>
      <c r="M1564" s="1">
        <f>cocina[[#This Row],[Ganancia bruta]]-cocina[[#This Row],[Ganancia neta]]</f>
        <v>63</v>
      </c>
    </row>
    <row r="1565" spans="1:13" x14ac:dyDescent="0.25">
      <c r="A1565">
        <v>635</v>
      </c>
      <c r="B1565">
        <v>5</v>
      </c>
      <c r="C1565" s="1" t="s">
        <v>48</v>
      </c>
      <c r="D1565" s="1" t="s">
        <v>618</v>
      </c>
      <c r="E1565">
        <v>17</v>
      </c>
      <c r="F1565">
        <v>29</v>
      </c>
      <c r="G1565">
        <v>2</v>
      </c>
      <c r="H1565">
        <v>25</v>
      </c>
      <c r="I1565" s="1" t="s">
        <v>609</v>
      </c>
      <c r="J1565">
        <f>cocina[[#This Row],[Precio Unitario]]*cocina[[#This Row],[Cantidad Ordenada]]-cocina[[#This Row],[Costo Unitario]]*cocina[[#This Row],[Cantidad Ordenada]]</f>
        <v>24</v>
      </c>
      <c r="K1565">
        <f>cocina[[#This Row],[Precio Unitario]]*cocina[[#This Row],[Cantidad Ordenada]]</f>
        <v>58</v>
      </c>
      <c r="L1565" s="5">
        <f>(SUMIF(A:A,cocina[[#This Row],[Número de Orden]],J:J))/SUMIF(A:A,cocina[[#This Row],[Número de Orden]],K:K)</f>
        <v>0.41379310344827586</v>
      </c>
      <c r="M1565" s="1">
        <f>cocina[[#This Row],[Ganancia bruta]]-cocina[[#This Row],[Ganancia neta]]</f>
        <v>34</v>
      </c>
    </row>
    <row r="1566" spans="1:13" x14ac:dyDescent="0.25">
      <c r="A1566">
        <v>636</v>
      </c>
      <c r="B1566">
        <v>14</v>
      </c>
      <c r="C1566" s="1" t="s">
        <v>168</v>
      </c>
      <c r="D1566" s="1" t="s">
        <v>612</v>
      </c>
      <c r="E1566">
        <v>14</v>
      </c>
      <c r="F1566">
        <v>24</v>
      </c>
      <c r="G1566">
        <v>2</v>
      </c>
      <c r="H1566">
        <v>45</v>
      </c>
      <c r="I1566" s="1" t="s">
        <v>608</v>
      </c>
      <c r="J1566">
        <f>cocina[[#This Row],[Precio Unitario]]*cocina[[#This Row],[Cantidad Ordenada]]-cocina[[#This Row],[Costo Unitario]]*cocina[[#This Row],[Cantidad Ordenada]]</f>
        <v>20</v>
      </c>
      <c r="K1566">
        <f>cocina[[#This Row],[Precio Unitario]]*cocina[[#This Row],[Cantidad Ordenada]]</f>
        <v>48</v>
      </c>
      <c r="L1566" s="5">
        <f>(SUMIF(A:A,cocina[[#This Row],[Número de Orden]],J:J))/SUMIF(A:A,cocina[[#This Row],[Número de Orden]],K:K)</f>
        <v>0.41269841269841268</v>
      </c>
      <c r="M1566" s="1">
        <f>cocina[[#This Row],[Ganancia bruta]]-cocina[[#This Row],[Ganancia neta]]</f>
        <v>28</v>
      </c>
    </row>
    <row r="1567" spans="1:13" x14ac:dyDescent="0.25">
      <c r="A1567">
        <v>636</v>
      </c>
      <c r="B1567">
        <v>14</v>
      </c>
      <c r="C1567" s="1" t="s">
        <v>122</v>
      </c>
      <c r="D1567" s="1" t="s">
        <v>621</v>
      </c>
      <c r="E1567">
        <v>11</v>
      </c>
      <c r="F1567">
        <v>19</v>
      </c>
      <c r="G1567">
        <v>3</v>
      </c>
      <c r="H1567">
        <v>54</v>
      </c>
      <c r="I1567" s="1" t="s">
        <v>609</v>
      </c>
      <c r="J1567">
        <f>cocina[[#This Row],[Precio Unitario]]*cocina[[#This Row],[Cantidad Ordenada]]-cocina[[#This Row],[Costo Unitario]]*cocina[[#This Row],[Cantidad Ordenada]]</f>
        <v>24</v>
      </c>
      <c r="K1567">
        <f>cocina[[#This Row],[Precio Unitario]]*cocina[[#This Row],[Cantidad Ordenada]]</f>
        <v>57</v>
      </c>
      <c r="L1567" s="5">
        <f>(SUMIF(A:A,cocina[[#This Row],[Número de Orden]],J:J))/SUMIF(A:A,cocina[[#This Row],[Número de Orden]],K:K)</f>
        <v>0.41269841269841268</v>
      </c>
      <c r="M1567" s="1">
        <f>cocina[[#This Row],[Ganancia bruta]]-cocina[[#This Row],[Ganancia neta]]</f>
        <v>33</v>
      </c>
    </row>
    <row r="1568" spans="1:13" x14ac:dyDescent="0.25">
      <c r="A1568">
        <v>636</v>
      </c>
      <c r="B1568">
        <v>14</v>
      </c>
      <c r="C1568" s="1" t="s">
        <v>80</v>
      </c>
      <c r="D1568" s="1" t="s">
        <v>628</v>
      </c>
      <c r="E1568">
        <v>13</v>
      </c>
      <c r="F1568">
        <v>21</v>
      </c>
      <c r="G1568">
        <v>1</v>
      </c>
      <c r="H1568">
        <v>52</v>
      </c>
      <c r="I1568" s="1" t="s">
        <v>609</v>
      </c>
      <c r="J1568">
        <f>cocina[[#This Row],[Precio Unitario]]*cocina[[#This Row],[Cantidad Ordenada]]-cocina[[#This Row],[Costo Unitario]]*cocina[[#This Row],[Cantidad Ordenada]]</f>
        <v>8</v>
      </c>
      <c r="K1568">
        <f>cocina[[#This Row],[Precio Unitario]]*cocina[[#This Row],[Cantidad Ordenada]]</f>
        <v>21</v>
      </c>
      <c r="L1568" s="5">
        <f>(SUMIF(A:A,cocina[[#This Row],[Número de Orden]],J:J))/SUMIF(A:A,cocina[[#This Row],[Número de Orden]],K:K)</f>
        <v>0.41269841269841268</v>
      </c>
      <c r="M1568" s="1">
        <f>cocina[[#This Row],[Ganancia bruta]]-cocina[[#This Row],[Ganancia neta]]</f>
        <v>13</v>
      </c>
    </row>
    <row r="1569" spans="1:13" x14ac:dyDescent="0.25">
      <c r="A1569">
        <v>637</v>
      </c>
      <c r="B1569">
        <v>6</v>
      </c>
      <c r="C1569" s="1" t="s">
        <v>271</v>
      </c>
      <c r="D1569" s="1" t="s">
        <v>619</v>
      </c>
      <c r="E1569">
        <v>20</v>
      </c>
      <c r="F1569">
        <v>33</v>
      </c>
      <c r="G1569">
        <v>1</v>
      </c>
      <c r="H1569">
        <v>23</v>
      </c>
      <c r="I1569" s="1" t="s">
        <v>609</v>
      </c>
      <c r="J1569">
        <f>cocina[[#This Row],[Precio Unitario]]*cocina[[#This Row],[Cantidad Ordenada]]-cocina[[#This Row],[Costo Unitario]]*cocina[[#This Row],[Cantidad Ordenada]]</f>
        <v>13</v>
      </c>
      <c r="K1569">
        <f>cocina[[#This Row],[Precio Unitario]]*cocina[[#This Row],[Cantidad Ordenada]]</f>
        <v>33</v>
      </c>
      <c r="L1569" s="5">
        <f>(SUMIF(A:A,cocina[[#This Row],[Número de Orden]],J:J))/SUMIF(A:A,cocina[[#This Row],[Número de Orden]],K:K)</f>
        <v>0.40170940170940173</v>
      </c>
      <c r="M1569" s="1">
        <f>cocina[[#This Row],[Ganancia bruta]]-cocina[[#This Row],[Ganancia neta]]</f>
        <v>20</v>
      </c>
    </row>
    <row r="1570" spans="1:13" x14ac:dyDescent="0.25">
      <c r="A1570">
        <v>637</v>
      </c>
      <c r="B1570">
        <v>6</v>
      </c>
      <c r="C1570" s="1" t="s">
        <v>65</v>
      </c>
      <c r="D1570" s="1" t="s">
        <v>625</v>
      </c>
      <c r="E1570">
        <v>20</v>
      </c>
      <c r="F1570">
        <v>34</v>
      </c>
      <c r="G1570">
        <v>1</v>
      </c>
      <c r="H1570">
        <v>6</v>
      </c>
      <c r="I1570" s="1" t="s">
        <v>609</v>
      </c>
      <c r="J1570">
        <f>cocina[[#This Row],[Precio Unitario]]*cocina[[#This Row],[Cantidad Ordenada]]-cocina[[#This Row],[Costo Unitario]]*cocina[[#This Row],[Cantidad Ordenada]]</f>
        <v>14</v>
      </c>
      <c r="K1570">
        <f>cocina[[#This Row],[Precio Unitario]]*cocina[[#This Row],[Cantidad Ordenada]]</f>
        <v>34</v>
      </c>
      <c r="L1570" s="5">
        <f>(SUMIF(A:A,cocina[[#This Row],[Número de Orden]],J:J))/SUMIF(A:A,cocina[[#This Row],[Número de Orden]],K:K)</f>
        <v>0.40170940170940173</v>
      </c>
      <c r="M1570" s="1">
        <f>cocina[[#This Row],[Ganancia bruta]]-cocina[[#This Row],[Ganancia neta]]</f>
        <v>20</v>
      </c>
    </row>
    <row r="1571" spans="1:13" x14ac:dyDescent="0.25">
      <c r="A1571">
        <v>637</v>
      </c>
      <c r="B1571">
        <v>6</v>
      </c>
      <c r="C1571" s="1" t="s">
        <v>132</v>
      </c>
      <c r="D1571" s="1" t="s">
        <v>631</v>
      </c>
      <c r="E1571">
        <v>15</v>
      </c>
      <c r="F1571">
        <v>25</v>
      </c>
      <c r="G1571">
        <v>2</v>
      </c>
      <c r="H1571">
        <v>32</v>
      </c>
      <c r="I1571" s="1" t="s">
        <v>608</v>
      </c>
      <c r="J1571">
        <f>cocina[[#This Row],[Precio Unitario]]*cocina[[#This Row],[Cantidad Ordenada]]-cocina[[#This Row],[Costo Unitario]]*cocina[[#This Row],[Cantidad Ordenada]]</f>
        <v>20</v>
      </c>
      <c r="K1571">
        <f>cocina[[#This Row],[Precio Unitario]]*cocina[[#This Row],[Cantidad Ordenada]]</f>
        <v>50</v>
      </c>
      <c r="L1571" s="5">
        <f>(SUMIF(A:A,cocina[[#This Row],[Número de Orden]],J:J))/SUMIF(A:A,cocina[[#This Row],[Número de Orden]],K:K)</f>
        <v>0.40170940170940173</v>
      </c>
      <c r="M1571" s="1">
        <f>cocina[[#This Row],[Ganancia bruta]]-cocina[[#This Row],[Ganancia neta]]</f>
        <v>30</v>
      </c>
    </row>
    <row r="1572" spans="1:13" x14ac:dyDescent="0.25">
      <c r="A1572">
        <v>638</v>
      </c>
      <c r="B1572">
        <v>16</v>
      </c>
      <c r="C1572" s="1" t="s">
        <v>78</v>
      </c>
      <c r="D1572" s="1" t="s">
        <v>613</v>
      </c>
      <c r="E1572">
        <v>18</v>
      </c>
      <c r="F1572">
        <v>30</v>
      </c>
      <c r="G1572">
        <v>3</v>
      </c>
      <c r="H1572">
        <v>44</v>
      </c>
      <c r="I1572" s="1" t="s">
        <v>608</v>
      </c>
      <c r="J1572">
        <f>cocina[[#This Row],[Precio Unitario]]*cocina[[#This Row],[Cantidad Ordenada]]-cocina[[#This Row],[Costo Unitario]]*cocina[[#This Row],[Cantidad Ordenada]]</f>
        <v>36</v>
      </c>
      <c r="K1572">
        <f>cocina[[#This Row],[Precio Unitario]]*cocina[[#This Row],[Cantidad Ordenada]]</f>
        <v>90</v>
      </c>
      <c r="L1572" s="5">
        <f>(SUMIF(A:A,cocina[[#This Row],[Número de Orden]],J:J))/SUMIF(A:A,cocina[[#This Row],[Número de Orden]],K:K)</f>
        <v>0.4</v>
      </c>
      <c r="M1572" s="1">
        <f>cocina[[#This Row],[Ganancia bruta]]-cocina[[#This Row],[Ganancia neta]]</f>
        <v>54</v>
      </c>
    </row>
    <row r="1573" spans="1:13" x14ac:dyDescent="0.25">
      <c r="A1573">
        <v>639</v>
      </c>
      <c r="B1573">
        <v>8</v>
      </c>
      <c r="C1573" s="1" t="s">
        <v>165</v>
      </c>
      <c r="D1573" s="1" t="s">
        <v>630</v>
      </c>
      <c r="E1573">
        <v>15</v>
      </c>
      <c r="F1573">
        <v>26</v>
      </c>
      <c r="G1573">
        <v>2</v>
      </c>
      <c r="H1573">
        <v>52</v>
      </c>
      <c r="I1573" s="1" t="s">
        <v>608</v>
      </c>
      <c r="J1573">
        <f>cocina[[#This Row],[Precio Unitario]]*cocina[[#This Row],[Cantidad Ordenada]]-cocina[[#This Row],[Costo Unitario]]*cocina[[#This Row],[Cantidad Ordenada]]</f>
        <v>22</v>
      </c>
      <c r="K1573">
        <f>cocina[[#This Row],[Precio Unitario]]*cocina[[#This Row],[Cantidad Ordenada]]</f>
        <v>52</v>
      </c>
      <c r="L1573" s="5">
        <f>(SUMIF(A:A,cocina[[#This Row],[Número de Orden]],J:J))/SUMIF(A:A,cocina[[#This Row],[Número de Orden]],K:K)</f>
        <v>0.40789473684210525</v>
      </c>
      <c r="M1573" s="1">
        <f>cocina[[#This Row],[Ganancia bruta]]-cocina[[#This Row],[Ganancia neta]]</f>
        <v>30</v>
      </c>
    </row>
    <row r="1574" spans="1:13" x14ac:dyDescent="0.25">
      <c r="A1574">
        <v>639</v>
      </c>
      <c r="B1574">
        <v>8</v>
      </c>
      <c r="C1574" s="1" t="s">
        <v>126</v>
      </c>
      <c r="D1574" s="1" t="s">
        <v>614</v>
      </c>
      <c r="E1574">
        <v>19</v>
      </c>
      <c r="F1574">
        <v>31</v>
      </c>
      <c r="G1574">
        <v>2</v>
      </c>
      <c r="H1574">
        <v>29</v>
      </c>
      <c r="I1574" s="1" t="s">
        <v>608</v>
      </c>
      <c r="J1574">
        <f>cocina[[#This Row],[Precio Unitario]]*cocina[[#This Row],[Cantidad Ordenada]]-cocina[[#This Row],[Costo Unitario]]*cocina[[#This Row],[Cantidad Ordenada]]</f>
        <v>24</v>
      </c>
      <c r="K1574">
        <f>cocina[[#This Row],[Precio Unitario]]*cocina[[#This Row],[Cantidad Ordenada]]</f>
        <v>62</v>
      </c>
      <c r="L1574" s="5">
        <f>(SUMIF(A:A,cocina[[#This Row],[Número de Orden]],J:J))/SUMIF(A:A,cocina[[#This Row],[Número de Orden]],K:K)</f>
        <v>0.40789473684210525</v>
      </c>
      <c r="M1574" s="1">
        <f>cocina[[#This Row],[Ganancia bruta]]-cocina[[#This Row],[Ganancia neta]]</f>
        <v>38</v>
      </c>
    </row>
    <row r="1575" spans="1:13" x14ac:dyDescent="0.25">
      <c r="A1575">
        <v>639</v>
      </c>
      <c r="B1575">
        <v>8</v>
      </c>
      <c r="C1575" s="1" t="s">
        <v>122</v>
      </c>
      <c r="D1575" s="1" t="s">
        <v>621</v>
      </c>
      <c r="E1575">
        <v>11</v>
      </c>
      <c r="F1575">
        <v>19</v>
      </c>
      <c r="G1575">
        <v>2</v>
      </c>
      <c r="H1575">
        <v>55</v>
      </c>
      <c r="I1575" s="1" t="s">
        <v>608</v>
      </c>
      <c r="J1575">
        <f>cocina[[#This Row],[Precio Unitario]]*cocina[[#This Row],[Cantidad Ordenada]]-cocina[[#This Row],[Costo Unitario]]*cocina[[#This Row],[Cantidad Ordenada]]</f>
        <v>16</v>
      </c>
      <c r="K1575">
        <f>cocina[[#This Row],[Precio Unitario]]*cocina[[#This Row],[Cantidad Ordenada]]</f>
        <v>38</v>
      </c>
      <c r="L1575" s="5">
        <f>(SUMIF(A:A,cocina[[#This Row],[Número de Orden]],J:J))/SUMIF(A:A,cocina[[#This Row],[Número de Orden]],K:K)</f>
        <v>0.40789473684210525</v>
      </c>
      <c r="M1575" s="1">
        <f>cocina[[#This Row],[Ganancia bruta]]-cocina[[#This Row],[Ganancia neta]]</f>
        <v>22</v>
      </c>
    </row>
    <row r="1576" spans="1:13" x14ac:dyDescent="0.25">
      <c r="A1576">
        <v>640</v>
      </c>
      <c r="B1576">
        <v>14</v>
      </c>
      <c r="C1576" s="1" t="s">
        <v>165</v>
      </c>
      <c r="D1576" s="1" t="s">
        <v>630</v>
      </c>
      <c r="E1576">
        <v>15</v>
      </c>
      <c r="F1576">
        <v>26</v>
      </c>
      <c r="G1576">
        <v>3</v>
      </c>
      <c r="H1576">
        <v>7</v>
      </c>
      <c r="I1576" s="1" t="s">
        <v>609</v>
      </c>
      <c r="J1576">
        <f>cocina[[#This Row],[Precio Unitario]]*cocina[[#This Row],[Cantidad Ordenada]]-cocina[[#This Row],[Costo Unitario]]*cocina[[#This Row],[Cantidad Ordenada]]</f>
        <v>33</v>
      </c>
      <c r="K1576">
        <f>cocina[[#This Row],[Precio Unitario]]*cocina[[#This Row],[Cantidad Ordenada]]</f>
        <v>78</v>
      </c>
      <c r="L1576" s="5">
        <f>(SUMIF(A:A,cocina[[#This Row],[Número de Orden]],J:J))/SUMIF(A:A,cocina[[#This Row],[Número de Orden]],K:K)</f>
        <v>0.40182648401826482</v>
      </c>
      <c r="M1576" s="1">
        <f>cocina[[#This Row],[Ganancia bruta]]-cocina[[#This Row],[Ganancia neta]]</f>
        <v>45</v>
      </c>
    </row>
    <row r="1577" spans="1:13" x14ac:dyDescent="0.25">
      <c r="A1577">
        <v>640</v>
      </c>
      <c r="B1577">
        <v>14</v>
      </c>
      <c r="C1577" s="1" t="s">
        <v>80</v>
      </c>
      <c r="D1577" s="1" t="s">
        <v>628</v>
      </c>
      <c r="E1577">
        <v>13</v>
      </c>
      <c r="F1577">
        <v>21</v>
      </c>
      <c r="G1577">
        <v>2</v>
      </c>
      <c r="H1577">
        <v>12</v>
      </c>
      <c r="I1577" s="1" t="s">
        <v>608</v>
      </c>
      <c r="J1577">
        <f>cocina[[#This Row],[Precio Unitario]]*cocina[[#This Row],[Cantidad Ordenada]]-cocina[[#This Row],[Costo Unitario]]*cocina[[#This Row],[Cantidad Ordenada]]</f>
        <v>16</v>
      </c>
      <c r="K1577">
        <f>cocina[[#This Row],[Precio Unitario]]*cocina[[#This Row],[Cantidad Ordenada]]</f>
        <v>42</v>
      </c>
      <c r="L1577" s="5">
        <f>(SUMIF(A:A,cocina[[#This Row],[Número de Orden]],J:J))/SUMIF(A:A,cocina[[#This Row],[Número de Orden]],K:K)</f>
        <v>0.40182648401826482</v>
      </c>
      <c r="M1577" s="1">
        <f>cocina[[#This Row],[Ganancia bruta]]-cocina[[#This Row],[Ganancia neta]]</f>
        <v>26</v>
      </c>
    </row>
    <row r="1578" spans="1:13" x14ac:dyDescent="0.25">
      <c r="A1578">
        <v>640</v>
      </c>
      <c r="B1578">
        <v>14</v>
      </c>
      <c r="C1578" s="1" t="s">
        <v>271</v>
      </c>
      <c r="D1578" s="1" t="s">
        <v>619</v>
      </c>
      <c r="E1578">
        <v>20</v>
      </c>
      <c r="F1578">
        <v>33</v>
      </c>
      <c r="G1578">
        <v>3</v>
      </c>
      <c r="H1578">
        <v>56</v>
      </c>
      <c r="I1578" s="1" t="s">
        <v>609</v>
      </c>
      <c r="J1578">
        <f>cocina[[#This Row],[Precio Unitario]]*cocina[[#This Row],[Cantidad Ordenada]]-cocina[[#This Row],[Costo Unitario]]*cocina[[#This Row],[Cantidad Ordenada]]</f>
        <v>39</v>
      </c>
      <c r="K1578">
        <f>cocina[[#This Row],[Precio Unitario]]*cocina[[#This Row],[Cantidad Ordenada]]</f>
        <v>99</v>
      </c>
      <c r="L1578" s="5">
        <f>(SUMIF(A:A,cocina[[#This Row],[Número de Orden]],J:J))/SUMIF(A:A,cocina[[#This Row],[Número de Orden]],K:K)</f>
        <v>0.40182648401826482</v>
      </c>
      <c r="M1578" s="1">
        <f>cocina[[#This Row],[Ganancia bruta]]-cocina[[#This Row],[Ganancia neta]]</f>
        <v>60</v>
      </c>
    </row>
    <row r="1579" spans="1:13" x14ac:dyDescent="0.25">
      <c r="A1579">
        <v>641</v>
      </c>
      <c r="B1579">
        <v>2</v>
      </c>
      <c r="C1579" s="1" t="s">
        <v>48</v>
      </c>
      <c r="D1579" s="1" t="s">
        <v>618</v>
      </c>
      <c r="E1579">
        <v>17</v>
      </c>
      <c r="F1579">
        <v>29</v>
      </c>
      <c r="G1579">
        <v>3</v>
      </c>
      <c r="H1579">
        <v>17</v>
      </c>
      <c r="I1579" s="1" t="s">
        <v>608</v>
      </c>
      <c r="J1579">
        <f>cocina[[#This Row],[Precio Unitario]]*cocina[[#This Row],[Cantidad Ordenada]]-cocina[[#This Row],[Costo Unitario]]*cocina[[#This Row],[Cantidad Ordenada]]</f>
        <v>36</v>
      </c>
      <c r="K1579">
        <f>cocina[[#This Row],[Precio Unitario]]*cocina[[#This Row],[Cantidad Ordenada]]</f>
        <v>87</v>
      </c>
      <c r="L1579" s="5">
        <f>(SUMIF(A:A,cocina[[#This Row],[Número de Orden]],J:J))/SUMIF(A:A,cocina[[#This Row],[Número de Orden]],K:K)</f>
        <v>0.40384615384615385</v>
      </c>
      <c r="M1579" s="1">
        <f>cocina[[#This Row],[Ganancia bruta]]-cocina[[#This Row],[Ganancia neta]]</f>
        <v>51</v>
      </c>
    </row>
    <row r="1580" spans="1:13" x14ac:dyDescent="0.25">
      <c r="A1580">
        <v>641</v>
      </c>
      <c r="B1580">
        <v>2</v>
      </c>
      <c r="C1580" s="1" t="s">
        <v>132</v>
      </c>
      <c r="D1580" s="1" t="s">
        <v>631</v>
      </c>
      <c r="E1580">
        <v>15</v>
      </c>
      <c r="F1580">
        <v>25</v>
      </c>
      <c r="G1580">
        <v>3</v>
      </c>
      <c r="H1580">
        <v>28</v>
      </c>
      <c r="I1580" s="1" t="s">
        <v>609</v>
      </c>
      <c r="J1580">
        <f>cocina[[#This Row],[Precio Unitario]]*cocina[[#This Row],[Cantidad Ordenada]]-cocina[[#This Row],[Costo Unitario]]*cocina[[#This Row],[Cantidad Ordenada]]</f>
        <v>30</v>
      </c>
      <c r="K1580">
        <f>cocina[[#This Row],[Precio Unitario]]*cocina[[#This Row],[Cantidad Ordenada]]</f>
        <v>75</v>
      </c>
      <c r="L1580" s="5">
        <f>(SUMIF(A:A,cocina[[#This Row],[Número de Orden]],J:J))/SUMIF(A:A,cocina[[#This Row],[Número de Orden]],K:K)</f>
        <v>0.40384615384615385</v>
      </c>
      <c r="M1580" s="1">
        <f>cocina[[#This Row],[Ganancia bruta]]-cocina[[#This Row],[Ganancia neta]]</f>
        <v>45</v>
      </c>
    </row>
    <row r="1581" spans="1:13" x14ac:dyDescent="0.25">
      <c r="A1581">
        <v>641</v>
      </c>
      <c r="B1581">
        <v>2</v>
      </c>
      <c r="C1581" s="1" t="s">
        <v>210</v>
      </c>
      <c r="D1581" s="1" t="s">
        <v>627</v>
      </c>
      <c r="E1581">
        <v>14</v>
      </c>
      <c r="F1581">
        <v>23</v>
      </c>
      <c r="G1581">
        <v>2</v>
      </c>
      <c r="H1581">
        <v>29</v>
      </c>
      <c r="I1581" s="1" t="s">
        <v>608</v>
      </c>
      <c r="J1581">
        <f>cocina[[#This Row],[Precio Unitario]]*cocina[[#This Row],[Cantidad Ordenada]]-cocina[[#This Row],[Costo Unitario]]*cocina[[#This Row],[Cantidad Ordenada]]</f>
        <v>18</v>
      </c>
      <c r="K1581">
        <f>cocina[[#This Row],[Precio Unitario]]*cocina[[#This Row],[Cantidad Ordenada]]</f>
        <v>46</v>
      </c>
      <c r="L1581" s="5">
        <f>(SUMIF(A:A,cocina[[#This Row],[Número de Orden]],J:J))/SUMIF(A:A,cocina[[#This Row],[Número de Orden]],K:K)</f>
        <v>0.40384615384615385</v>
      </c>
      <c r="M1581" s="1">
        <f>cocina[[#This Row],[Ganancia bruta]]-cocina[[#This Row],[Ganancia neta]]</f>
        <v>28</v>
      </c>
    </row>
    <row r="1582" spans="1:13" x14ac:dyDescent="0.25">
      <c r="A1582">
        <v>642</v>
      </c>
      <c r="B1582">
        <v>15</v>
      </c>
      <c r="C1582" s="1" t="s">
        <v>80</v>
      </c>
      <c r="D1582" s="1" t="s">
        <v>628</v>
      </c>
      <c r="E1582">
        <v>13</v>
      </c>
      <c r="F1582">
        <v>21</v>
      </c>
      <c r="G1582">
        <v>3</v>
      </c>
      <c r="H1582">
        <v>6</v>
      </c>
      <c r="I1582" s="1" t="s">
        <v>609</v>
      </c>
      <c r="J1582">
        <f>cocina[[#This Row],[Precio Unitario]]*cocina[[#This Row],[Cantidad Ordenada]]-cocina[[#This Row],[Costo Unitario]]*cocina[[#This Row],[Cantidad Ordenada]]</f>
        <v>24</v>
      </c>
      <c r="K1582">
        <f>cocina[[#This Row],[Precio Unitario]]*cocina[[#This Row],[Cantidad Ordenada]]</f>
        <v>63</v>
      </c>
      <c r="L1582" s="5">
        <f>(SUMIF(A:A,cocina[[#This Row],[Número de Orden]],J:J))/SUMIF(A:A,cocina[[#This Row],[Número de Orden]],K:K)</f>
        <v>0.40340909090909088</v>
      </c>
      <c r="M1582" s="1">
        <f>cocina[[#This Row],[Ganancia bruta]]-cocina[[#This Row],[Ganancia neta]]</f>
        <v>39</v>
      </c>
    </row>
    <row r="1583" spans="1:13" x14ac:dyDescent="0.25">
      <c r="A1583">
        <v>642</v>
      </c>
      <c r="B1583">
        <v>15</v>
      </c>
      <c r="C1583" s="1" t="s">
        <v>165</v>
      </c>
      <c r="D1583" s="1" t="s">
        <v>630</v>
      </c>
      <c r="E1583">
        <v>15</v>
      </c>
      <c r="F1583">
        <v>26</v>
      </c>
      <c r="G1583">
        <v>1</v>
      </c>
      <c r="H1583">
        <v>57</v>
      </c>
      <c r="I1583" s="1" t="s">
        <v>609</v>
      </c>
      <c r="J1583">
        <f>cocina[[#This Row],[Precio Unitario]]*cocina[[#This Row],[Cantidad Ordenada]]-cocina[[#This Row],[Costo Unitario]]*cocina[[#This Row],[Cantidad Ordenada]]</f>
        <v>11</v>
      </c>
      <c r="K1583">
        <f>cocina[[#This Row],[Precio Unitario]]*cocina[[#This Row],[Cantidad Ordenada]]</f>
        <v>26</v>
      </c>
      <c r="L1583" s="5">
        <f>(SUMIF(A:A,cocina[[#This Row],[Número de Orden]],J:J))/SUMIF(A:A,cocina[[#This Row],[Número de Orden]],K:K)</f>
        <v>0.40340909090909088</v>
      </c>
      <c r="M1583" s="1">
        <f>cocina[[#This Row],[Ganancia bruta]]-cocina[[#This Row],[Ganancia neta]]</f>
        <v>15</v>
      </c>
    </row>
    <row r="1584" spans="1:13" x14ac:dyDescent="0.25">
      <c r="A1584">
        <v>642</v>
      </c>
      <c r="B1584">
        <v>15</v>
      </c>
      <c r="C1584" s="1" t="s">
        <v>48</v>
      </c>
      <c r="D1584" s="1" t="s">
        <v>618</v>
      </c>
      <c r="E1584">
        <v>17</v>
      </c>
      <c r="F1584">
        <v>29</v>
      </c>
      <c r="G1584">
        <v>3</v>
      </c>
      <c r="H1584">
        <v>18</v>
      </c>
      <c r="I1584" s="1" t="s">
        <v>609</v>
      </c>
      <c r="J1584">
        <f>cocina[[#This Row],[Precio Unitario]]*cocina[[#This Row],[Cantidad Ordenada]]-cocina[[#This Row],[Costo Unitario]]*cocina[[#This Row],[Cantidad Ordenada]]</f>
        <v>36</v>
      </c>
      <c r="K1584">
        <f>cocina[[#This Row],[Precio Unitario]]*cocina[[#This Row],[Cantidad Ordenada]]</f>
        <v>87</v>
      </c>
      <c r="L1584" s="5">
        <f>(SUMIF(A:A,cocina[[#This Row],[Número de Orden]],J:J))/SUMIF(A:A,cocina[[#This Row],[Número de Orden]],K:K)</f>
        <v>0.40340909090909088</v>
      </c>
      <c r="M1584" s="1">
        <f>cocina[[#This Row],[Ganancia bruta]]-cocina[[#This Row],[Ganancia neta]]</f>
        <v>51</v>
      </c>
    </row>
    <row r="1585" spans="1:13" x14ac:dyDescent="0.25">
      <c r="A1585">
        <v>643</v>
      </c>
      <c r="B1585">
        <v>17</v>
      </c>
      <c r="C1585" s="1" t="s">
        <v>271</v>
      </c>
      <c r="D1585" s="1" t="s">
        <v>619</v>
      </c>
      <c r="E1585">
        <v>20</v>
      </c>
      <c r="F1585">
        <v>33</v>
      </c>
      <c r="G1585">
        <v>1</v>
      </c>
      <c r="H1585">
        <v>18</v>
      </c>
      <c r="I1585" s="1" t="s">
        <v>608</v>
      </c>
      <c r="J1585">
        <f>cocina[[#This Row],[Precio Unitario]]*cocina[[#This Row],[Cantidad Ordenada]]-cocina[[#This Row],[Costo Unitario]]*cocina[[#This Row],[Cantidad Ordenada]]</f>
        <v>13</v>
      </c>
      <c r="K1585">
        <f>cocina[[#This Row],[Precio Unitario]]*cocina[[#This Row],[Cantidad Ordenada]]</f>
        <v>33</v>
      </c>
      <c r="L1585" s="5">
        <f>(SUMIF(A:A,cocina[[#This Row],[Número de Orden]],J:J))/SUMIF(A:A,cocina[[#This Row],[Número de Orden]],K:K)</f>
        <v>0.39393939393939392</v>
      </c>
      <c r="M1585" s="1">
        <f>cocina[[#This Row],[Ganancia bruta]]-cocina[[#This Row],[Ganancia neta]]</f>
        <v>20</v>
      </c>
    </row>
    <row r="1586" spans="1:13" x14ac:dyDescent="0.25">
      <c r="A1586">
        <v>644</v>
      </c>
      <c r="B1586">
        <v>9</v>
      </c>
      <c r="C1586" s="1" t="s">
        <v>126</v>
      </c>
      <c r="D1586" s="1" t="s">
        <v>614</v>
      </c>
      <c r="E1586">
        <v>19</v>
      </c>
      <c r="F1586">
        <v>31</v>
      </c>
      <c r="G1586">
        <v>3</v>
      </c>
      <c r="H1586">
        <v>51</v>
      </c>
      <c r="I1586" s="1" t="s">
        <v>608</v>
      </c>
      <c r="J1586">
        <f>cocina[[#This Row],[Precio Unitario]]*cocina[[#This Row],[Cantidad Ordenada]]-cocina[[#This Row],[Costo Unitario]]*cocina[[#This Row],[Cantidad Ordenada]]</f>
        <v>36</v>
      </c>
      <c r="K1586">
        <f>cocina[[#This Row],[Precio Unitario]]*cocina[[#This Row],[Cantidad Ordenada]]</f>
        <v>93</v>
      </c>
      <c r="L1586" s="5">
        <f>(SUMIF(A:A,cocina[[#This Row],[Número de Orden]],J:J))/SUMIF(A:A,cocina[[#This Row],[Número de Orden]],K:K)</f>
        <v>0.38709677419354838</v>
      </c>
      <c r="M1586" s="1">
        <f>cocina[[#This Row],[Ganancia bruta]]-cocina[[#This Row],[Ganancia neta]]</f>
        <v>57</v>
      </c>
    </row>
    <row r="1587" spans="1:13" x14ac:dyDescent="0.25">
      <c r="A1587">
        <v>645</v>
      </c>
      <c r="B1587">
        <v>6</v>
      </c>
      <c r="C1587" s="1" t="s">
        <v>271</v>
      </c>
      <c r="D1587" s="1" t="s">
        <v>619</v>
      </c>
      <c r="E1587">
        <v>20</v>
      </c>
      <c r="F1587">
        <v>33</v>
      </c>
      <c r="G1587">
        <v>3</v>
      </c>
      <c r="H1587">
        <v>43</v>
      </c>
      <c r="I1587" s="1" t="s">
        <v>609</v>
      </c>
      <c r="J1587">
        <f>cocina[[#This Row],[Precio Unitario]]*cocina[[#This Row],[Cantidad Ordenada]]-cocina[[#This Row],[Costo Unitario]]*cocina[[#This Row],[Cantidad Ordenada]]</f>
        <v>39</v>
      </c>
      <c r="K1587">
        <f>cocina[[#This Row],[Precio Unitario]]*cocina[[#This Row],[Cantidad Ordenada]]</f>
        <v>99</v>
      </c>
      <c r="L1587" s="5">
        <f>(SUMIF(A:A,cocina[[#This Row],[Número de Orden]],J:J))/SUMIF(A:A,cocina[[#This Row],[Número de Orden]],K:K)</f>
        <v>0.4</v>
      </c>
      <c r="M1587" s="1">
        <f>cocina[[#This Row],[Ganancia bruta]]-cocina[[#This Row],[Ganancia neta]]</f>
        <v>60</v>
      </c>
    </row>
    <row r="1588" spans="1:13" x14ac:dyDescent="0.25">
      <c r="A1588">
        <v>645</v>
      </c>
      <c r="B1588">
        <v>6</v>
      </c>
      <c r="C1588" s="1" t="s">
        <v>116</v>
      </c>
      <c r="D1588" s="1" t="s">
        <v>615</v>
      </c>
      <c r="E1588">
        <v>16</v>
      </c>
      <c r="F1588">
        <v>27</v>
      </c>
      <c r="G1588">
        <v>3</v>
      </c>
      <c r="H1588">
        <v>54</v>
      </c>
      <c r="I1588" s="1" t="s">
        <v>608</v>
      </c>
      <c r="J1588">
        <f>cocina[[#This Row],[Precio Unitario]]*cocina[[#This Row],[Cantidad Ordenada]]-cocina[[#This Row],[Costo Unitario]]*cocina[[#This Row],[Cantidad Ordenada]]</f>
        <v>33</v>
      </c>
      <c r="K1588">
        <f>cocina[[#This Row],[Precio Unitario]]*cocina[[#This Row],[Cantidad Ordenada]]</f>
        <v>81</v>
      </c>
      <c r="L1588" s="5">
        <f>(SUMIF(A:A,cocina[[#This Row],[Número de Orden]],J:J))/SUMIF(A:A,cocina[[#This Row],[Número de Orden]],K:K)</f>
        <v>0.4</v>
      </c>
      <c r="M1588" s="1">
        <f>cocina[[#This Row],[Ganancia bruta]]-cocina[[#This Row],[Ganancia neta]]</f>
        <v>48</v>
      </c>
    </row>
    <row r="1589" spans="1:13" x14ac:dyDescent="0.25">
      <c r="A1589">
        <v>646</v>
      </c>
      <c r="B1589">
        <v>12</v>
      </c>
      <c r="C1589" s="1" t="s">
        <v>36</v>
      </c>
      <c r="D1589" s="1" t="s">
        <v>622</v>
      </c>
      <c r="E1589">
        <v>21</v>
      </c>
      <c r="F1589">
        <v>35</v>
      </c>
      <c r="G1589">
        <v>2</v>
      </c>
      <c r="H1589">
        <v>36</v>
      </c>
      <c r="I1589" s="1" t="s">
        <v>608</v>
      </c>
      <c r="J1589">
        <f>cocina[[#This Row],[Precio Unitario]]*cocina[[#This Row],[Cantidad Ordenada]]-cocina[[#This Row],[Costo Unitario]]*cocina[[#This Row],[Cantidad Ordenada]]</f>
        <v>28</v>
      </c>
      <c r="K1589">
        <f>cocina[[#This Row],[Precio Unitario]]*cocina[[#This Row],[Cantidad Ordenada]]</f>
        <v>70</v>
      </c>
      <c r="L1589" s="5">
        <f>(SUMIF(A:A,cocina[[#This Row],[Número de Orden]],J:J))/SUMIF(A:A,cocina[[#This Row],[Número de Orden]],K:K)</f>
        <v>0.4</v>
      </c>
      <c r="M1589" s="1">
        <f>cocina[[#This Row],[Ganancia bruta]]-cocina[[#This Row],[Ganancia neta]]</f>
        <v>42</v>
      </c>
    </row>
    <row r="1590" spans="1:13" x14ac:dyDescent="0.25">
      <c r="A1590">
        <v>647</v>
      </c>
      <c r="B1590">
        <v>12</v>
      </c>
      <c r="C1590" s="1" t="s">
        <v>89</v>
      </c>
      <c r="D1590" s="1" t="s">
        <v>629</v>
      </c>
      <c r="E1590">
        <v>10</v>
      </c>
      <c r="F1590">
        <v>18</v>
      </c>
      <c r="G1590">
        <v>2</v>
      </c>
      <c r="H1590">
        <v>13</v>
      </c>
      <c r="I1590" s="1" t="s">
        <v>609</v>
      </c>
      <c r="J1590">
        <f>cocina[[#This Row],[Precio Unitario]]*cocina[[#This Row],[Cantidad Ordenada]]-cocina[[#This Row],[Costo Unitario]]*cocina[[#This Row],[Cantidad Ordenada]]</f>
        <v>16</v>
      </c>
      <c r="K1590">
        <f>cocina[[#This Row],[Precio Unitario]]*cocina[[#This Row],[Cantidad Ordenada]]</f>
        <v>36</v>
      </c>
      <c r="L1590" s="5">
        <f>(SUMIF(A:A,cocina[[#This Row],[Número de Orden]],J:J))/SUMIF(A:A,cocina[[#This Row],[Número de Orden]],K:K)</f>
        <v>0.40816326530612246</v>
      </c>
      <c r="M1590" s="1">
        <f>cocina[[#This Row],[Ganancia bruta]]-cocina[[#This Row],[Ganancia neta]]</f>
        <v>20</v>
      </c>
    </row>
    <row r="1591" spans="1:13" x14ac:dyDescent="0.25">
      <c r="A1591">
        <v>647</v>
      </c>
      <c r="B1591">
        <v>12</v>
      </c>
      <c r="C1591" s="1" t="s">
        <v>126</v>
      </c>
      <c r="D1591" s="1" t="s">
        <v>614</v>
      </c>
      <c r="E1591">
        <v>19</v>
      </c>
      <c r="F1591">
        <v>31</v>
      </c>
      <c r="G1591">
        <v>2</v>
      </c>
      <c r="H1591">
        <v>26</v>
      </c>
      <c r="I1591" s="1" t="s">
        <v>609</v>
      </c>
      <c r="J1591">
        <f>cocina[[#This Row],[Precio Unitario]]*cocina[[#This Row],[Cantidad Ordenada]]-cocina[[#This Row],[Costo Unitario]]*cocina[[#This Row],[Cantidad Ordenada]]</f>
        <v>24</v>
      </c>
      <c r="K1591">
        <f>cocina[[#This Row],[Precio Unitario]]*cocina[[#This Row],[Cantidad Ordenada]]</f>
        <v>62</v>
      </c>
      <c r="L1591" s="5">
        <f>(SUMIF(A:A,cocina[[#This Row],[Número de Orden]],J:J))/SUMIF(A:A,cocina[[#This Row],[Número de Orden]],K:K)</f>
        <v>0.40816326530612246</v>
      </c>
      <c r="M1591" s="1">
        <f>cocina[[#This Row],[Ganancia bruta]]-cocina[[#This Row],[Ganancia neta]]</f>
        <v>38</v>
      </c>
    </row>
    <row r="1592" spans="1:13" x14ac:dyDescent="0.25">
      <c r="A1592">
        <v>648</v>
      </c>
      <c r="B1592">
        <v>9</v>
      </c>
      <c r="C1592" s="1" t="s">
        <v>52</v>
      </c>
      <c r="D1592" s="1" t="s">
        <v>620</v>
      </c>
      <c r="E1592">
        <v>16</v>
      </c>
      <c r="F1592">
        <v>28</v>
      </c>
      <c r="G1592">
        <v>2</v>
      </c>
      <c r="H1592">
        <v>47</v>
      </c>
      <c r="I1592" s="1" t="s">
        <v>608</v>
      </c>
      <c r="J1592">
        <f>cocina[[#This Row],[Precio Unitario]]*cocina[[#This Row],[Cantidad Ordenada]]-cocina[[#This Row],[Costo Unitario]]*cocina[[#This Row],[Cantidad Ordenada]]</f>
        <v>24</v>
      </c>
      <c r="K1592">
        <f>cocina[[#This Row],[Precio Unitario]]*cocina[[#This Row],[Cantidad Ordenada]]</f>
        <v>56</v>
      </c>
      <c r="L1592" s="5">
        <f>(SUMIF(A:A,cocina[[#This Row],[Número de Orden]],J:J))/SUMIF(A:A,cocina[[#This Row],[Número de Orden]],K:K)</f>
        <v>0.42857142857142855</v>
      </c>
      <c r="M1592" s="1">
        <f>cocina[[#This Row],[Ganancia bruta]]-cocina[[#This Row],[Ganancia neta]]</f>
        <v>32</v>
      </c>
    </row>
    <row r="1593" spans="1:13" x14ac:dyDescent="0.25">
      <c r="A1593">
        <v>649</v>
      </c>
      <c r="B1593">
        <v>9</v>
      </c>
      <c r="C1593" s="1" t="s">
        <v>48</v>
      </c>
      <c r="D1593" s="1" t="s">
        <v>618</v>
      </c>
      <c r="E1593">
        <v>17</v>
      </c>
      <c r="F1593">
        <v>29</v>
      </c>
      <c r="G1593">
        <v>3</v>
      </c>
      <c r="H1593">
        <v>22</v>
      </c>
      <c r="I1593" s="1" t="s">
        <v>609</v>
      </c>
      <c r="J1593">
        <f>cocina[[#This Row],[Precio Unitario]]*cocina[[#This Row],[Cantidad Ordenada]]-cocina[[#This Row],[Costo Unitario]]*cocina[[#This Row],[Cantidad Ordenada]]</f>
        <v>36</v>
      </c>
      <c r="K1593">
        <f>cocina[[#This Row],[Precio Unitario]]*cocina[[#This Row],[Cantidad Ordenada]]</f>
        <v>87</v>
      </c>
      <c r="L1593" s="5">
        <f>(SUMIF(A:A,cocina[[#This Row],[Número de Orden]],J:J))/SUMIF(A:A,cocina[[#This Row],[Número de Orden]],K:K)</f>
        <v>0.4140625</v>
      </c>
      <c r="M1593" s="1">
        <f>cocina[[#This Row],[Ganancia bruta]]-cocina[[#This Row],[Ganancia neta]]</f>
        <v>51</v>
      </c>
    </row>
    <row r="1594" spans="1:13" x14ac:dyDescent="0.25">
      <c r="A1594">
        <v>649</v>
      </c>
      <c r="B1594">
        <v>9</v>
      </c>
      <c r="C1594" s="1" t="s">
        <v>52</v>
      </c>
      <c r="D1594" s="1" t="s">
        <v>620</v>
      </c>
      <c r="E1594">
        <v>16</v>
      </c>
      <c r="F1594">
        <v>28</v>
      </c>
      <c r="G1594">
        <v>3</v>
      </c>
      <c r="H1594">
        <v>40</v>
      </c>
      <c r="I1594" s="1" t="s">
        <v>608</v>
      </c>
      <c r="J1594">
        <f>cocina[[#This Row],[Precio Unitario]]*cocina[[#This Row],[Cantidad Ordenada]]-cocina[[#This Row],[Costo Unitario]]*cocina[[#This Row],[Cantidad Ordenada]]</f>
        <v>36</v>
      </c>
      <c r="K1594">
        <f>cocina[[#This Row],[Precio Unitario]]*cocina[[#This Row],[Cantidad Ordenada]]</f>
        <v>84</v>
      </c>
      <c r="L1594" s="5">
        <f>(SUMIF(A:A,cocina[[#This Row],[Número de Orden]],J:J))/SUMIF(A:A,cocina[[#This Row],[Número de Orden]],K:K)</f>
        <v>0.4140625</v>
      </c>
      <c r="M1594" s="1">
        <f>cocina[[#This Row],[Ganancia bruta]]-cocina[[#This Row],[Ganancia neta]]</f>
        <v>48</v>
      </c>
    </row>
    <row r="1595" spans="1:13" x14ac:dyDescent="0.25">
      <c r="A1595">
        <v>649</v>
      </c>
      <c r="B1595">
        <v>9</v>
      </c>
      <c r="C1595" s="1" t="s">
        <v>132</v>
      </c>
      <c r="D1595" s="1" t="s">
        <v>631</v>
      </c>
      <c r="E1595">
        <v>15</v>
      </c>
      <c r="F1595">
        <v>25</v>
      </c>
      <c r="G1595">
        <v>1</v>
      </c>
      <c r="H1595">
        <v>32</v>
      </c>
      <c r="I1595" s="1" t="s">
        <v>609</v>
      </c>
      <c r="J1595">
        <f>cocina[[#This Row],[Precio Unitario]]*cocina[[#This Row],[Cantidad Ordenada]]-cocina[[#This Row],[Costo Unitario]]*cocina[[#This Row],[Cantidad Ordenada]]</f>
        <v>10</v>
      </c>
      <c r="K1595">
        <f>cocina[[#This Row],[Precio Unitario]]*cocina[[#This Row],[Cantidad Ordenada]]</f>
        <v>25</v>
      </c>
      <c r="L1595" s="5">
        <f>(SUMIF(A:A,cocina[[#This Row],[Número de Orden]],J:J))/SUMIF(A:A,cocina[[#This Row],[Número de Orden]],K:K)</f>
        <v>0.4140625</v>
      </c>
      <c r="M1595" s="1">
        <f>cocina[[#This Row],[Ganancia bruta]]-cocina[[#This Row],[Ganancia neta]]</f>
        <v>15</v>
      </c>
    </row>
    <row r="1596" spans="1:13" x14ac:dyDescent="0.25">
      <c r="A1596">
        <v>649</v>
      </c>
      <c r="B1596">
        <v>9</v>
      </c>
      <c r="C1596" s="1" t="s">
        <v>156</v>
      </c>
      <c r="D1596" s="1" t="s">
        <v>626</v>
      </c>
      <c r="E1596">
        <v>12</v>
      </c>
      <c r="F1596">
        <v>20</v>
      </c>
      <c r="G1596">
        <v>3</v>
      </c>
      <c r="H1596">
        <v>15</v>
      </c>
      <c r="I1596" s="1" t="s">
        <v>608</v>
      </c>
      <c r="J1596">
        <f>cocina[[#This Row],[Precio Unitario]]*cocina[[#This Row],[Cantidad Ordenada]]-cocina[[#This Row],[Costo Unitario]]*cocina[[#This Row],[Cantidad Ordenada]]</f>
        <v>24</v>
      </c>
      <c r="K1596">
        <f>cocina[[#This Row],[Precio Unitario]]*cocina[[#This Row],[Cantidad Ordenada]]</f>
        <v>60</v>
      </c>
      <c r="L1596" s="5">
        <f>(SUMIF(A:A,cocina[[#This Row],[Número de Orden]],J:J))/SUMIF(A:A,cocina[[#This Row],[Número de Orden]],K:K)</f>
        <v>0.4140625</v>
      </c>
      <c r="M1596" s="1">
        <f>cocina[[#This Row],[Ganancia bruta]]-cocina[[#This Row],[Ganancia neta]]</f>
        <v>36</v>
      </c>
    </row>
    <row r="1597" spans="1:13" x14ac:dyDescent="0.25">
      <c r="A1597">
        <v>650</v>
      </c>
      <c r="B1597">
        <v>11</v>
      </c>
      <c r="C1597" s="1" t="s">
        <v>80</v>
      </c>
      <c r="D1597" s="1" t="s">
        <v>628</v>
      </c>
      <c r="E1597">
        <v>13</v>
      </c>
      <c r="F1597">
        <v>21</v>
      </c>
      <c r="G1597">
        <v>2</v>
      </c>
      <c r="H1597">
        <v>18</v>
      </c>
      <c r="I1597" s="1" t="s">
        <v>609</v>
      </c>
      <c r="J1597">
        <f>cocina[[#This Row],[Precio Unitario]]*cocina[[#This Row],[Cantidad Ordenada]]-cocina[[#This Row],[Costo Unitario]]*cocina[[#This Row],[Cantidad Ordenada]]</f>
        <v>16</v>
      </c>
      <c r="K1597">
        <f>cocina[[#This Row],[Precio Unitario]]*cocina[[#This Row],[Cantidad Ordenada]]</f>
        <v>42</v>
      </c>
      <c r="L1597" s="5">
        <f>(SUMIF(A:A,cocina[[#This Row],[Número de Orden]],J:J))/SUMIF(A:A,cocina[[#This Row],[Número de Orden]],K:K)</f>
        <v>0.40084388185654007</v>
      </c>
      <c r="M1597" s="1">
        <f>cocina[[#This Row],[Ganancia bruta]]-cocina[[#This Row],[Ganancia neta]]</f>
        <v>26</v>
      </c>
    </row>
    <row r="1598" spans="1:13" x14ac:dyDescent="0.25">
      <c r="A1598">
        <v>650</v>
      </c>
      <c r="B1598">
        <v>11</v>
      </c>
      <c r="C1598" s="1" t="s">
        <v>48</v>
      </c>
      <c r="D1598" s="1" t="s">
        <v>618</v>
      </c>
      <c r="E1598">
        <v>17</v>
      </c>
      <c r="F1598">
        <v>29</v>
      </c>
      <c r="G1598">
        <v>2</v>
      </c>
      <c r="H1598">
        <v>35</v>
      </c>
      <c r="I1598" s="1" t="s">
        <v>609</v>
      </c>
      <c r="J1598">
        <f>cocina[[#This Row],[Precio Unitario]]*cocina[[#This Row],[Cantidad Ordenada]]-cocina[[#This Row],[Costo Unitario]]*cocina[[#This Row],[Cantidad Ordenada]]</f>
        <v>24</v>
      </c>
      <c r="K1598">
        <f>cocina[[#This Row],[Precio Unitario]]*cocina[[#This Row],[Cantidad Ordenada]]</f>
        <v>58</v>
      </c>
      <c r="L1598" s="5">
        <f>(SUMIF(A:A,cocina[[#This Row],[Número de Orden]],J:J))/SUMIF(A:A,cocina[[#This Row],[Número de Orden]],K:K)</f>
        <v>0.40084388185654007</v>
      </c>
      <c r="M1598" s="1">
        <f>cocina[[#This Row],[Ganancia bruta]]-cocina[[#This Row],[Ganancia neta]]</f>
        <v>34</v>
      </c>
    </row>
    <row r="1599" spans="1:13" x14ac:dyDescent="0.25">
      <c r="A1599">
        <v>650</v>
      </c>
      <c r="B1599">
        <v>11</v>
      </c>
      <c r="C1599" s="1" t="s">
        <v>257</v>
      </c>
      <c r="D1599" s="1" t="s">
        <v>623</v>
      </c>
      <c r="E1599">
        <v>19</v>
      </c>
      <c r="F1599">
        <v>32</v>
      </c>
      <c r="G1599">
        <v>1</v>
      </c>
      <c r="H1599">
        <v>12</v>
      </c>
      <c r="I1599" s="1" t="s">
        <v>609</v>
      </c>
      <c r="J1599">
        <f>cocina[[#This Row],[Precio Unitario]]*cocina[[#This Row],[Cantidad Ordenada]]-cocina[[#This Row],[Costo Unitario]]*cocina[[#This Row],[Cantidad Ordenada]]</f>
        <v>13</v>
      </c>
      <c r="K1599">
        <f>cocina[[#This Row],[Precio Unitario]]*cocina[[#This Row],[Cantidad Ordenada]]</f>
        <v>32</v>
      </c>
      <c r="L1599" s="5">
        <f>(SUMIF(A:A,cocina[[#This Row],[Número de Orden]],J:J))/SUMIF(A:A,cocina[[#This Row],[Número de Orden]],K:K)</f>
        <v>0.40084388185654007</v>
      </c>
      <c r="M1599" s="1">
        <f>cocina[[#This Row],[Ganancia bruta]]-cocina[[#This Row],[Ganancia neta]]</f>
        <v>19</v>
      </c>
    </row>
    <row r="1600" spans="1:13" x14ac:dyDescent="0.25">
      <c r="A1600">
        <v>650</v>
      </c>
      <c r="B1600">
        <v>11</v>
      </c>
      <c r="C1600" s="1" t="s">
        <v>36</v>
      </c>
      <c r="D1600" s="1" t="s">
        <v>622</v>
      </c>
      <c r="E1600">
        <v>21</v>
      </c>
      <c r="F1600">
        <v>35</v>
      </c>
      <c r="G1600">
        <v>3</v>
      </c>
      <c r="H1600">
        <v>11</v>
      </c>
      <c r="I1600" s="1" t="s">
        <v>608</v>
      </c>
      <c r="J1600">
        <f>cocina[[#This Row],[Precio Unitario]]*cocina[[#This Row],[Cantidad Ordenada]]-cocina[[#This Row],[Costo Unitario]]*cocina[[#This Row],[Cantidad Ordenada]]</f>
        <v>42</v>
      </c>
      <c r="K1600">
        <f>cocina[[#This Row],[Precio Unitario]]*cocina[[#This Row],[Cantidad Ordenada]]</f>
        <v>105</v>
      </c>
      <c r="L1600" s="5">
        <f>(SUMIF(A:A,cocina[[#This Row],[Número de Orden]],J:J))/SUMIF(A:A,cocina[[#This Row],[Número de Orden]],K:K)</f>
        <v>0.40084388185654007</v>
      </c>
      <c r="M1600" s="1">
        <f>cocina[[#This Row],[Ganancia bruta]]-cocina[[#This Row],[Ganancia neta]]</f>
        <v>63</v>
      </c>
    </row>
    <row r="1601" spans="1:13" x14ac:dyDescent="0.25">
      <c r="A1601">
        <v>651</v>
      </c>
      <c r="B1601">
        <v>16</v>
      </c>
      <c r="C1601" s="1" t="s">
        <v>58</v>
      </c>
      <c r="D1601" s="1" t="s">
        <v>616</v>
      </c>
      <c r="E1601">
        <v>25</v>
      </c>
      <c r="F1601">
        <v>40</v>
      </c>
      <c r="G1601">
        <v>2</v>
      </c>
      <c r="H1601">
        <v>50</v>
      </c>
      <c r="I1601" s="1" t="s">
        <v>608</v>
      </c>
      <c r="J1601">
        <f>cocina[[#This Row],[Precio Unitario]]*cocina[[#This Row],[Cantidad Ordenada]]-cocina[[#This Row],[Costo Unitario]]*cocina[[#This Row],[Cantidad Ordenada]]</f>
        <v>30</v>
      </c>
      <c r="K1601">
        <f>cocina[[#This Row],[Precio Unitario]]*cocina[[#This Row],[Cantidad Ordenada]]</f>
        <v>80</v>
      </c>
      <c r="L1601" s="5">
        <f>(SUMIF(A:A,cocina[[#This Row],[Número de Orden]],J:J))/SUMIF(A:A,cocina[[#This Row],[Número de Orden]],K:K)</f>
        <v>0.38277511961722488</v>
      </c>
      <c r="M1601" s="1">
        <f>cocina[[#This Row],[Ganancia bruta]]-cocina[[#This Row],[Ganancia neta]]</f>
        <v>50</v>
      </c>
    </row>
    <row r="1602" spans="1:13" x14ac:dyDescent="0.25">
      <c r="A1602">
        <v>651</v>
      </c>
      <c r="B1602">
        <v>16</v>
      </c>
      <c r="C1602" s="1" t="s">
        <v>80</v>
      </c>
      <c r="D1602" s="1" t="s">
        <v>628</v>
      </c>
      <c r="E1602">
        <v>13</v>
      </c>
      <c r="F1602">
        <v>21</v>
      </c>
      <c r="G1602">
        <v>3</v>
      </c>
      <c r="H1602">
        <v>9</v>
      </c>
      <c r="I1602" s="1" t="s">
        <v>608</v>
      </c>
      <c r="J1602">
        <f>cocina[[#This Row],[Precio Unitario]]*cocina[[#This Row],[Cantidad Ordenada]]-cocina[[#This Row],[Costo Unitario]]*cocina[[#This Row],[Cantidad Ordenada]]</f>
        <v>24</v>
      </c>
      <c r="K1602">
        <f>cocina[[#This Row],[Precio Unitario]]*cocina[[#This Row],[Cantidad Ordenada]]</f>
        <v>63</v>
      </c>
      <c r="L1602" s="5">
        <f>(SUMIF(A:A,cocina[[#This Row],[Número de Orden]],J:J))/SUMIF(A:A,cocina[[#This Row],[Número de Orden]],K:K)</f>
        <v>0.38277511961722488</v>
      </c>
      <c r="M1602" s="1">
        <f>cocina[[#This Row],[Ganancia bruta]]-cocina[[#This Row],[Ganancia neta]]</f>
        <v>39</v>
      </c>
    </row>
    <row r="1603" spans="1:13" x14ac:dyDescent="0.25">
      <c r="A1603">
        <v>651</v>
      </c>
      <c r="B1603">
        <v>16</v>
      </c>
      <c r="C1603" s="1" t="s">
        <v>271</v>
      </c>
      <c r="D1603" s="1" t="s">
        <v>619</v>
      </c>
      <c r="E1603">
        <v>20</v>
      </c>
      <c r="F1603">
        <v>33</v>
      </c>
      <c r="G1603">
        <v>2</v>
      </c>
      <c r="H1603">
        <v>29</v>
      </c>
      <c r="I1603" s="1" t="s">
        <v>608</v>
      </c>
      <c r="J1603">
        <f>cocina[[#This Row],[Precio Unitario]]*cocina[[#This Row],[Cantidad Ordenada]]-cocina[[#This Row],[Costo Unitario]]*cocina[[#This Row],[Cantidad Ordenada]]</f>
        <v>26</v>
      </c>
      <c r="K1603">
        <f>cocina[[#This Row],[Precio Unitario]]*cocina[[#This Row],[Cantidad Ordenada]]</f>
        <v>66</v>
      </c>
      <c r="L1603" s="5">
        <f>(SUMIF(A:A,cocina[[#This Row],[Número de Orden]],J:J))/SUMIF(A:A,cocina[[#This Row],[Número de Orden]],K:K)</f>
        <v>0.38277511961722488</v>
      </c>
      <c r="M1603" s="1">
        <f>cocina[[#This Row],[Ganancia bruta]]-cocina[[#This Row],[Ganancia neta]]</f>
        <v>40</v>
      </c>
    </row>
    <row r="1604" spans="1:13" x14ac:dyDescent="0.25">
      <c r="A1604">
        <v>652</v>
      </c>
      <c r="B1604">
        <v>14</v>
      </c>
      <c r="C1604" s="1" t="s">
        <v>126</v>
      </c>
      <c r="D1604" s="1" t="s">
        <v>614</v>
      </c>
      <c r="E1604">
        <v>19</v>
      </c>
      <c r="F1604">
        <v>31</v>
      </c>
      <c r="G1604">
        <v>2</v>
      </c>
      <c r="H1604">
        <v>12</v>
      </c>
      <c r="I1604" s="1" t="s">
        <v>608</v>
      </c>
      <c r="J1604">
        <f>cocina[[#This Row],[Precio Unitario]]*cocina[[#This Row],[Cantidad Ordenada]]-cocina[[#This Row],[Costo Unitario]]*cocina[[#This Row],[Cantidad Ordenada]]</f>
        <v>24</v>
      </c>
      <c r="K1604">
        <f>cocina[[#This Row],[Precio Unitario]]*cocina[[#This Row],[Cantidad Ordenada]]</f>
        <v>62</v>
      </c>
      <c r="L1604" s="5">
        <f>(SUMIF(A:A,cocina[[#This Row],[Número de Orden]],J:J))/SUMIF(A:A,cocina[[#This Row],[Número de Orden]],K:K)</f>
        <v>0.38823529411764707</v>
      </c>
      <c r="M1604" s="1">
        <f>cocina[[#This Row],[Ganancia bruta]]-cocina[[#This Row],[Ganancia neta]]</f>
        <v>38</v>
      </c>
    </row>
    <row r="1605" spans="1:13" x14ac:dyDescent="0.25">
      <c r="A1605">
        <v>652</v>
      </c>
      <c r="B1605">
        <v>14</v>
      </c>
      <c r="C1605" s="1" t="s">
        <v>83</v>
      </c>
      <c r="D1605" s="1" t="s">
        <v>617</v>
      </c>
      <c r="E1605">
        <v>22</v>
      </c>
      <c r="F1605">
        <v>36</v>
      </c>
      <c r="G1605">
        <v>3</v>
      </c>
      <c r="H1605">
        <v>38</v>
      </c>
      <c r="I1605" s="1" t="s">
        <v>609</v>
      </c>
      <c r="J1605">
        <f>cocina[[#This Row],[Precio Unitario]]*cocina[[#This Row],[Cantidad Ordenada]]-cocina[[#This Row],[Costo Unitario]]*cocina[[#This Row],[Cantidad Ordenada]]</f>
        <v>42</v>
      </c>
      <c r="K1605">
        <f>cocina[[#This Row],[Precio Unitario]]*cocina[[#This Row],[Cantidad Ordenada]]</f>
        <v>108</v>
      </c>
      <c r="L1605" s="5">
        <f>(SUMIF(A:A,cocina[[#This Row],[Número de Orden]],J:J))/SUMIF(A:A,cocina[[#This Row],[Número de Orden]],K:K)</f>
        <v>0.38823529411764707</v>
      </c>
      <c r="M1605" s="1">
        <f>cocina[[#This Row],[Ganancia bruta]]-cocina[[#This Row],[Ganancia neta]]</f>
        <v>66</v>
      </c>
    </row>
    <row r="1606" spans="1:13" x14ac:dyDescent="0.25">
      <c r="A1606">
        <v>653</v>
      </c>
      <c r="B1606">
        <v>13</v>
      </c>
      <c r="C1606" s="1" t="s">
        <v>52</v>
      </c>
      <c r="D1606" s="1" t="s">
        <v>620</v>
      </c>
      <c r="E1606">
        <v>16</v>
      </c>
      <c r="F1606">
        <v>28</v>
      </c>
      <c r="G1606">
        <v>3</v>
      </c>
      <c r="H1606">
        <v>51</v>
      </c>
      <c r="I1606" s="1" t="s">
        <v>609</v>
      </c>
      <c r="J1606">
        <f>cocina[[#This Row],[Precio Unitario]]*cocina[[#This Row],[Cantidad Ordenada]]-cocina[[#This Row],[Costo Unitario]]*cocina[[#This Row],[Cantidad Ordenada]]</f>
        <v>36</v>
      </c>
      <c r="K1606">
        <f>cocina[[#This Row],[Precio Unitario]]*cocina[[#This Row],[Cantidad Ordenada]]</f>
        <v>84</v>
      </c>
      <c r="L1606" s="5">
        <f>(SUMIF(A:A,cocina[[#This Row],[Número de Orden]],J:J))/SUMIF(A:A,cocina[[#This Row],[Número de Orden]],K:K)</f>
        <v>0.4098360655737705</v>
      </c>
      <c r="M1606" s="1">
        <f>cocina[[#This Row],[Ganancia bruta]]-cocina[[#This Row],[Ganancia neta]]</f>
        <v>48</v>
      </c>
    </row>
    <row r="1607" spans="1:13" x14ac:dyDescent="0.25">
      <c r="A1607">
        <v>653</v>
      </c>
      <c r="B1607">
        <v>13</v>
      </c>
      <c r="C1607" s="1" t="s">
        <v>78</v>
      </c>
      <c r="D1607" s="1" t="s">
        <v>613</v>
      </c>
      <c r="E1607">
        <v>18</v>
      </c>
      <c r="F1607">
        <v>30</v>
      </c>
      <c r="G1607">
        <v>3</v>
      </c>
      <c r="H1607">
        <v>46</v>
      </c>
      <c r="I1607" s="1" t="s">
        <v>608</v>
      </c>
      <c r="J1607">
        <f>cocina[[#This Row],[Precio Unitario]]*cocina[[#This Row],[Cantidad Ordenada]]-cocina[[#This Row],[Costo Unitario]]*cocina[[#This Row],[Cantidad Ordenada]]</f>
        <v>36</v>
      </c>
      <c r="K1607">
        <f>cocina[[#This Row],[Precio Unitario]]*cocina[[#This Row],[Cantidad Ordenada]]</f>
        <v>90</v>
      </c>
      <c r="L1607" s="5">
        <f>(SUMIF(A:A,cocina[[#This Row],[Número de Orden]],J:J))/SUMIF(A:A,cocina[[#This Row],[Número de Orden]],K:K)</f>
        <v>0.4098360655737705</v>
      </c>
      <c r="M1607" s="1">
        <f>cocina[[#This Row],[Ganancia bruta]]-cocina[[#This Row],[Ganancia neta]]</f>
        <v>54</v>
      </c>
    </row>
    <row r="1608" spans="1:13" x14ac:dyDescent="0.25">
      <c r="A1608">
        <v>653</v>
      </c>
      <c r="B1608">
        <v>13</v>
      </c>
      <c r="C1608" s="1" t="s">
        <v>36</v>
      </c>
      <c r="D1608" s="1" t="s">
        <v>622</v>
      </c>
      <c r="E1608">
        <v>21</v>
      </c>
      <c r="F1608">
        <v>35</v>
      </c>
      <c r="G1608">
        <v>2</v>
      </c>
      <c r="H1608">
        <v>53</v>
      </c>
      <c r="I1608" s="1" t="s">
        <v>608</v>
      </c>
      <c r="J1608">
        <f>cocina[[#This Row],[Precio Unitario]]*cocina[[#This Row],[Cantidad Ordenada]]-cocina[[#This Row],[Costo Unitario]]*cocina[[#This Row],[Cantidad Ordenada]]</f>
        <v>28</v>
      </c>
      <c r="K1608">
        <f>cocina[[#This Row],[Precio Unitario]]*cocina[[#This Row],[Cantidad Ordenada]]</f>
        <v>70</v>
      </c>
      <c r="L1608" s="5">
        <f>(SUMIF(A:A,cocina[[#This Row],[Número de Orden]],J:J))/SUMIF(A:A,cocina[[#This Row],[Número de Orden]],K:K)</f>
        <v>0.4098360655737705</v>
      </c>
      <c r="M1608" s="1">
        <f>cocina[[#This Row],[Ganancia bruta]]-cocina[[#This Row],[Ganancia neta]]</f>
        <v>42</v>
      </c>
    </row>
    <row r="1609" spans="1:13" x14ac:dyDescent="0.25">
      <c r="A1609">
        <v>654</v>
      </c>
      <c r="B1609">
        <v>12</v>
      </c>
      <c r="C1609" s="1" t="s">
        <v>213</v>
      </c>
      <c r="D1609" s="1" t="s">
        <v>624</v>
      </c>
      <c r="E1609">
        <v>13</v>
      </c>
      <c r="F1609">
        <v>22</v>
      </c>
      <c r="G1609">
        <v>1</v>
      </c>
      <c r="H1609">
        <v>31</v>
      </c>
      <c r="I1609" s="1" t="s">
        <v>608</v>
      </c>
      <c r="J1609">
        <f>cocina[[#This Row],[Precio Unitario]]*cocina[[#This Row],[Cantidad Ordenada]]-cocina[[#This Row],[Costo Unitario]]*cocina[[#This Row],[Cantidad Ordenada]]</f>
        <v>9</v>
      </c>
      <c r="K1609">
        <f>cocina[[#This Row],[Precio Unitario]]*cocina[[#This Row],[Cantidad Ordenada]]</f>
        <v>22</v>
      </c>
      <c r="L1609" s="5">
        <f>(SUMIF(A:A,cocina[[#This Row],[Número de Orden]],J:J))/SUMIF(A:A,cocina[[#This Row],[Número de Orden]],K:K)</f>
        <v>0.40476190476190477</v>
      </c>
      <c r="M1609" s="1">
        <f>cocina[[#This Row],[Ganancia bruta]]-cocina[[#This Row],[Ganancia neta]]</f>
        <v>13</v>
      </c>
    </row>
    <row r="1610" spans="1:13" x14ac:dyDescent="0.25">
      <c r="A1610">
        <v>654</v>
      </c>
      <c r="B1610">
        <v>12</v>
      </c>
      <c r="C1610" s="1" t="s">
        <v>156</v>
      </c>
      <c r="D1610" s="1" t="s">
        <v>626</v>
      </c>
      <c r="E1610">
        <v>12</v>
      </c>
      <c r="F1610">
        <v>20</v>
      </c>
      <c r="G1610">
        <v>1</v>
      </c>
      <c r="H1610">
        <v>13</v>
      </c>
      <c r="I1610" s="1" t="s">
        <v>608</v>
      </c>
      <c r="J1610">
        <f>cocina[[#This Row],[Precio Unitario]]*cocina[[#This Row],[Cantidad Ordenada]]-cocina[[#This Row],[Costo Unitario]]*cocina[[#This Row],[Cantidad Ordenada]]</f>
        <v>8</v>
      </c>
      <c r="K1610">
        <f>cocina[[#This Row],[Precio Unitario]]*cocina[[#This Row],[Cantidad Ordenada]]</f>
        <v>20</v>
      </c>
      <c r="L1610" s="5">
        <f>(SUMIF(A:A,cocina[[#This Row],[Número de Orden]],J:J))/SUMIF(A:A,cocina[[#This Row],[Número de Orden]],K:K)</f>
        <v>0.40476190476190477</v>
      </c>
      <c r="M1610" s="1">
        <f>cocina[[#This Row],[Ganancia bruta]]-cocina[[#This Row],[Ganancia neta]]</f>
        <v>12</v>
      </c>
    </row>
    <row r="1611" spans="1:13" x14ac:dyDescent="0.25">
      <c r="A1611">
        <v>655</v>
      </c>
      <c r="B1611">
        <v>5</v>
      </c>
      <c r="C1611" s="1" t="s">
        <v>126</v>
      </c>
      <c r="D1611" s="1" t="s">
        <v>614</v>
      </c>
      <c r="E1611">
        <v>19</v>
      </c>
      <c r="F1611">
        <v>31</v>
      </c>
      <c r="G1611">
        <v>3</v>
      </c>
      <c r="H1611">
        <v>36</v>
      </c>
      <c r="I1611" s="1" t="s">
        <v>609</v>
      </c>
      <c r="J1611">
        <f>cocina[[#This Row],[Precio Unitario]]*cocina[[#This Row],[Cantidad Ordenada]]-cocina[[#This Row],[Costo Unitario]]*cocina[[#This Row],[Cantidad Ordenada]]</f>
        <v>36</v>
      </c>
      <c r="K1611">
        <f>cocina[[#This Row],[Precio Unitario]]*cocina[[#This Row],[Cantidad Ordenada]]</f>
        <v>93</v>
      </c>
      <c r="L1611" s="5">
        <f>(SUMIF(A:A,cocina[[#This Row],[Número de Orden]],J:J))/SUMIF(A:A,cocina[[#This Row],[Número de Orden]],K:K)</f>
        <v>0.38709677419354838</v>
      </c>
      <c r="M1611" s="1">
        <f>cocina[[#This Row],[Ganancia bruta]]-cocina[[#This Row],[Ganancia neta]]</f>
        <v>57</v>
      </c>
    </row>
    <row r="1612" spans="1:13" x14ac:dyDescent="0.25">
      <c r="A1612">
        <v>656</v>
      </c>
      <c r="B1612">
        <v>19</v>
      </c>
      <c r="C1612" s="1" t="s">
        <v>210</v>
      </c>
      <c r="D1612" s="1" t="s">
        <v>627</v>
      </c>
      <c r="E1612">
        <v>14</v>
      </c>
      <c r="F1612">
        <v>23</v>
      </c>
      <c r="G1612">
        <v>1</v>
      </c>
      <c r="H1612">
        <v>13</v>
      </c>
      <c r="I1612" s="1" t="s">
        <v>608</v>
      </c>
      <c r="J1612">
        <f>cocina[[#This Row],[Precio Unitario]]*cocina[[#This Row],[Cantidad Ordenada]]-cocina[[#This Row],[Costo Unitario]]*cocina[[#This Row],[Cantidad Ordenada]]</f>
        <v>9</v>
      </c>
      <c r="K1612">
        <f>cocina[[#This Row],[Precio Unitario]]*cocina[[#This Row],[Cantidad Ordenada]]</f>
        <v>23</v>
      </c>
      <c r="L1612" s="5">
        <f>(SUMIF(A:A,cocina[[#This Row],[Número de Orden]],J:J))/SUMIF(A:A,cocina[[#This Row],[Número de Orden]],K:K)</f>
        <v>0.40127388535031849</v>
      </c>
      <c r="M1612" s="1">
        <f>cocina[[#This Row],[Ganancia bruta]]-cocina[[#This Row],[Ganancia neta]]</f>
        <v>14</v>
      </c>
    </row>
    <row r="1613" spans="1:13" x14ac:dyDescent="0.25">
      <c r="A1613">
        <v>656</v>
      </c>
      <c r="B1613">
        <v>19</v>
      </c>
      <c r="C1613" s="1" t="s">
        <v>156</v>
      </c>
      <c r="D1613" s="1" t="s">
        <v>626</v>
      </c>
      <c r="E1613">
        <v>12</v>
      </c>
      <c r="F1613">
        <v>20</v>
      </c>
      <c r="G1613">
        <v>3</v>
      </c>
      <c r="H1613">
        <v>44</v>
      </c>
      <c r="I1613" s="1" t="s">
        <v>609</v>
      </c>
      <c r="J1613">
        <f>cocina[[#This Row],[Precio Unitario]]*cocina[[#This Row],[Cantidad Ordenada]]-cocina[[#This Row],[Costo Unitario]]*cocina[[#This Row],[Cantidad Ordenada]]</f>
        <v>24</v>
      </c>
      <c r="K1613">
        <f>cocina[[#This Row],[Precio Unitario]]*cocina[[#This Row],[Cantidad Ordenada]]</f>
        <v>60</v>
      </c>
      <c r="L1613" s="5">
        <f>(SUMIF(A:A,cocina[[#This Row],[Número de Orden]],J:J))/SUMIF(A:A,cocina[[#This Row],[Número de Orden]],K:K)</f>
        <v>0.40127388535031849</v>
      </c>
      <c r="M1613" s="1">
        <f>cocina[[#This Row],[Ganancia bruta]]-cocina[[#This Row],[Ganancia neta]]</f>
        <v>36</v>
      </c>
    </row>
    <row r="1614" spans="1:13" x14ac:dyDescent="0.25">
      <c r="A1614">
        <v>656</v>
      </c>
      <c r="B1614">
        <v>19</v>
      </c>
      <c r="C1614" s="1" t="s">
        <v>122</v>
      </c>
      <c r="D1614" s="1" t="s">
        <v>621</v>
      </c>
      <c r="E1614">
        <v>11</v>
      </c>
      <c r="F1614">
        <v>19</v>
      </c>
      <c r="G1614">
        <v>2</v>
      </c>
      <c r="H1614">
        <v>39</v>
      </c>
      <c r="I1614" s="1" t="s">
        <v>609</v>
      </c>
      <c r="J1614">
        <f>cocina[[#This Row],[Precio Unitario]]*cocina[[#This Row],[Cantidad Ordenada]]-cocina[[#This Row],[Costo Unitario]]*cocina[[#This Row],[Cantidad Ordenada]]</f>
        <v>16</v>
      </c>
      <c r="K1614">
        <f>cocina[[#This Row],[Precio Unitario]]*cocina[[#This Row],[Cantidad Ordenada]]</f>
        <v>38</v>
      </c>
      <c r="L1614" s="5">
        <f>(SUMIF(A:A,cocina[[#This Row],[Número de Orden]],J:J))/SUMIF(A:A,cocina[[#This Row],[Número de Orden]],K:K)</f>
        <v>0.40127388535031849</v>
      </c>
      <c r="M1614" s="1">
        <f>cocina[[#This Row],[Ganancia bruta]]-cocina[[#This Row],[Ganancia neta]]</f>
        <v>22</v>
      </c>
    </row>
    <row r="1615" spans="1:13" x14ac:dyDescent="0.25">
      <c r="A1615">
        <v>656</v>
      </c>
      <c r="B1615">
        <v>19</v>
      </c>
      <c r="C1615" s="1" t="s">
        <v>83</v>
      </c>
      <c r="D1615" s="1" t="s">
        <v>617</v>
      </c>
      <c r="E1615">
        <v>22</v>
      </c>
      <c r="F1615">
        <v>36</v>
      </c>
      <c r="G1615">
        <v>1</v>
      </c>
      <c r="H1615">
        <v>14</v>
      </c>
      <c r="I1615" s="1" t="s">
        <v>608</v>
      </c>
      <c r="J1615">
        <f>cocina[[#This Row],[Precio Unitario]]*cocina[[#This Row],[Cantidad Ordenada]]-cocina[[#This Row],[Costo Unitario]]*cocina[[#This Row],[Cantidad Ordenada]]</f>
        <v>14</v>
      </c>
      <c r="K1615">
        <f>cocina[[#This Row],[Precio Unitario]]*cocina[[#This Row],[Cantidad Ordenada]]</f>
        <v>36</v>
      </c>
      <c r="L1615" s="5">
        <f>(SUMIF(A:A,cocina[[#This Row],[Número de Orden]],J:J))/SUMIF(A:A,cocina[[#This Row],[Número de Orden]],K:K)</f>
        <v>0.40127388535031849</v>
      </c>
      <c r="M1615" s="1">
        <f>cocina[[#This Row],[Ganancia bruta]]-cocina[[#This Row],[Ganancia neta]]</f>
        <v>22</v>
      </c>
    </row>
    <row r="1616" spans="1:13" x14ac:dyDescent="0.25">
      <c r="A1616">
        <v>657</v>
      </c>
      <c r="B1616">
        <v>1</v>
      </c>
      <c r="C1616" s="1" t="s">
        <v>58</v>
      </c>
      <c r="D1616" s="1" t="s">
        <v>616</v>
      </c>
      <c r="E1616">
        <v>25</v>
      </c>
      <c r="F1616">
        <v>40</v>
      </c>
      <c r="G1616">
        <v>2</v>
      </c>
      <c r="H1616">
        <v>55</v>
      </c>
      <c r="I1616" s="1" t="s">
        <v>609</v>
      </c>
      <c r="J1616">
        <f>cocina[[#This Row],[Precio Unitario]]*cocina[[#This Row],[Cantidad Ordenada]]-cocina[[#This Row],[Costo Unitario]]*cocina[[#This Row],[Cantidad Ordenada]]</f>
        <v>30</v>
      </c>
      <c r="K1616">
        <f>cocina[[#This Row],[Precio Unitario]]*cocina[[#This Row],[Cantidad Ordenada]]</f>
        <v>80</v>
      </c>
      <c r="L1616" s="5">
        <f>(SUMIF(A:A,cocina[[#This Row],[Número de Orden]],J:J))/SUMIF(A:A,cocina[[#This Row],[Número de Orden]],K:K)</f>
        <v>0.38775510204081631</v>
      </c>
      <c r="M1616" s="1">
        <f>cocina[[#This Row],[Ganancia bruta]]-cocina[[#This Row],[Ganancia neta]]</f>
        <v>50</v>
      </c>
    </row>
    <row r="1617" spans="1:13" x14ac:dyDescent="0.25">
      <c r="A1617">
        <v>657</v>
      </c>
      <c r="B1617">
        <v>1</v>
      </c>
      <c r="C1617" s="1" t="s">
        <v>210</v>
      </c>
      <c r="D1617" s="1" t="s">
        <v>627</v>
      </c>
      <c r="E1617">
        <v>14</v>
      </c>
      <c r="F1617">
        <v>23</v>
      </c>
      <c r="G1617">
        <v>2</v>
      </c>
      <c r="H1617">
        <v>39</v>
      </c>
      <c r="I1617" s="1" t="s">
        <v>609</v>
      </c>
      <c r="J1617">
        <f>cocina[[#This Row],[Precio Unitario]]*cocina[[#This Row],[Cantidad Ordenada]]-cocina[[#This Row],[Costo Unitario]]*cocina[[#This Row],[Cantidad Ordenada]]</f>
        <v>18</v>
      </c>
      <c r="K1617">
        <f>cocina[[#This Row],[Precio Unitario]]*cocina[[#This Row],[Cantidad Ordenada]]</f>
        <v>46</v>
      </c>
      <c r="L1617" s="5">
        <f>(SUMIF(A:A,cocina[[#This Row],[Número de Orden]],J:J))/SUMIF(A:A,cocina[[#This Row],[Número de Orden]],K:K)</f>
        <v>0.38775510204081631</v>
      </c>
      <c r="M1617" s="1">
        <f>cocina[[#This Row],[Ganancia bruta]]-cocina[[#This Row],[Ganancia neta]]</f>
        <v>28</v>
      </c>
    </row>
    <row r="1618" spans="1:13" x14ac:dyDescent="0.25">
      <c r="A1618">
        <v>657</v>
      </c>
      <c r="B1618">
        <v>1</v>
      </c>
      <c r="C1618" s="1" t="s">
        <v>36</v>
      </c>
      <c r="D1618" s="1" t="s">
        <v>622</v>
      </c>
      <c r="E1618">
        <v>21</v>
      </c>
      <c r="F1618">
        <v>35</v>
      </c>
      <c r="G1618">
        <v>2</v>
      </c>
      <c r="H1618">
        <v>40</v>
      </c>
      <c r="I1618" s="1" t="s">
        <v>609</v>
      </c>
      <c r="J1618">
        <f>cocina[[#This Row],[Precio Unitario]]*cocina[[#This Row],[Cantidad Ordenada]]-cocina[[#This Row],[Costo Unitario]]*cocina[[#This Row],[Cantidad Ordenada]]</f>
        <v>28</v>
      </c>
      <c r="K1618">
        <f>cocina[[#This Row],[Precio Unitario]]*cocina[[#This Row],[Cantidad Ordenada]]</f>
        <v>70</v>
      </c>
      <c r="L1618" s="5">
        <f>(SUMIF(A:A,cocina[[#This Row],[Número de Orden]],J:J))/SUMIF(A:A,cocina[[#This Row],[Número de Orden]],K:K)</f>
        <v>0.38775510204081631</v>
      </c>
      <c r="M1618" s="1">
        <f>cocina[[#This Row],[Ganancia bruta]]-cocina[[#This Row],[Ganancia neta]]</f>
        <v>42</v>
      </c>
    </row>
    <row r="1619" spans="1:13" x14ac:dyDescent="0.25">
      <c r="A1619">
        <v>658</v>
      </c>
      <c r="B1619">
        <v>19</v>
      </c>
      <c r="C1619" s="1" t="s">
        <v>257</v>
      </c>
      <c r="D1619" s="1" t="s">
        <v>623</v>
      </c>
      <c r="E1619">
        <v>19</v>
      </c>
      <c r="F1619">
        <v>32</v>
      </c>
      <c r="G1619">
        <v>1</v>
      </c>
      <c r="H1619">
        <v>21</v>
      </c>
      <c r="I1619" s="1" t="s">
        <v>609</v>
      </c>
      <c r="J1619">
        <f>cocina[[#This Row],[Precio Unitario]]*cocina[[#This Row],[Cantidad Ordenada]]-cocina[[#This Row],[Costo Unitario]]*cocina[[#This Row],[Cantidad Ordenada]]</f>
        <v>13</v>
      </c>
      <c r="K1619">
        <f>cocina[[#This Row],[Precio Unitario]]*cocina[[#This Row],[Cantidad Ordenada]]</f>
        <v>32</v>
      </c>
      <c r="L1619" s="5">
        <f>(SUMIF(A:A,cocina[[#This Row],[Número de Orden]],J:J))/SUMIF(A:A,cocina[[#This Row],[Número de Orden]],K:K)</f>
        <v>0.40697674418604651</v>
      </c>
      <c r="M1619" s="1">
        <f>cocina[[#This Row],[Ganancia bruta]]-cocina[[#This Row],[Ganancia neta]]</f>
        <v>19</v>
      </c>
    </row>
    <row r="1620" spans="1:13" x14ac:dyDescent="0.25">
      <c r="A1620">
        <v>658</v>
      </c>
      <c r="B1620">
        <v>19</v>
      </c>
      <c r="C1620" s="1" t="s">
        <v>116</v>
      </c>
      <c r="D1620" s="1" t="s">
        <v>615</v>
      </c>
      <c r="E1620">
        <v>16</v>
      </c>
      <c r="F1620">
        <v>27</v>
      </c>
      <c r="G1620">
        <v>2</v>
      </c>
      <c r="H1620">
        <v>27</v>
      </c>
      <c r="I1620" s="1" t="s">
        <v>609</v>
      </c>
      <c r="J1620">
        <f>cocina[[#This Row],[Precio Unitario]]*cocina[[#This Row],[Cantidad Ordenada]]-cocina[[#This Row],[Costo Unitario]]*cocina[[#This Row],[Cantidad Ordenada]]</f>
        <v>22</v>
      </c>
      <c r="K1620">
        <f>cocina[[#This Row],[Precio Unitario]]*cocina[[#This Row],[Cantidad Ordenada]]</f>
        <v>54</v>
      </c>
      <c r="L1620" s="5">
        <f>(SUMIF(A:A,cocina[[#This Row],[Número de Orden]],J:J))/SUMIF(A:A,cocina[[#This Row],[Número de Orden]],K:K)</f>
        <v>0.40697674418604651</v>
      </c>
      <c r="M1620" s="1">
        <f>cocina[[#This Row],[Ganancia bruta]]-cocina[[#This Row],[Ganancia neta]]</f>
        <v>32</v>
      </c>
    </row>
    <row r="1621" spans="1:13" x14ac:dyDescent="0.25">
      <c r="A1621">
        <v>659</v>
      </c>
      <c r="B1621">
        <v>9</v>
      </c>
      <c r="C1621" s="1" t="s">
        <v>48</v>
      </c>
      <c r="D1621" s="1" t="s">
        <v>618</v>
      </c>
      <c r="E1621">
        <v>17</v>
      </c>
      <c r="F1621">
        <v>29</v>
      </c>
      <c r="G1621">
        <v>3</v>
      </c>
      <c r="H1621">
        <v>31</v>
      </c>
      <c r="I1621" s="1" t="s">
        <v>608</v>
      </c>
      <c r="J1621">
        <f>cocina[[#This Row],[Precio Unitario]]*cocina[[#This Row],[Cantidad Ordenada]]-cocina[[#This Row],[Costo Unitario]]*cocina[[#This Row],[Cantidad Ordenada]]</f>
        <v>36</v>
      </c>
      <c r="K1621">
        <f>cocina[[#This Row],[Precio Unitario]]*cocina[[#This Row],[Cantidad Ordenada]]</f>
        <v>87</v>
      </c>
      <c r="L1621" s="5">
        <f>(SUMIF(A:A,cocina[[#This Row],[Número de Orden]],J:J))/SUMIF(A:A,cocina[[#This Row],[Número de Orden]],K:K)</f>
        <v>0.41379310344827586</v>
      </c>
      <c r="M1621" s="1">
        <f>cocina[[#This Row],[Ganancia bruta]]-cocina[[#This Row],[Ganancia neta]]</f>
        <v>51</v>
      </c>
    </row>
    <row r="1622" spans="1:13" x14ac:dyDescent="0.25">
      <c r="A1622">
        <v>660</v>
      </c>
      <c r="B1622">
        <v>19</v>
      </c>
      <c r="C1622" s="1" t="s">
        <v>122</v>
      </c>
      <c r="D1622" s="1" t="s">
        <v>621</v>
      </c>
      <c r="E1622">
        <v>11</v>
      </c>
      <c r="F1622">
        <v>19</v>
      </c>
      <c r="G1622">
        <v>2</v>
      </c>
      <c r="H1622">
        <v>24</v>
      </c>
      <c r="I1622" s="1" t="s">
        <v>609</v>
      </c>
      <c r="J1622">
        <f>cocina[[#This Row],[Precio Unitario]]*cocina[[#This Row],[Cantidad Ordenada]]-cocina[[#This Row],[Costo Unitario]]*cocina[[#This Row],[Cantidad Ordenada]]</f>
        <v>16</v>
      </c>
      <c r="K1622">
        <f>cocina[[#This Row],[Precio Unitario]]*cocina[[#This Row],[Cantidad Ordenada]]</f>
        <v>38</v>
      </c>
      <c r="L1622" s="5">
        <f>(SUMIF(A:A,cocina[[#This Row],[Número de Orden]],J:J))/SUMIF(A:A,cocina[[#This Row],[Número de Orden]],K:K)</f>
        <v>0.39423076923076922</v>
      </c>
      <c r="M1622" s="1">
        <f>cocina[[#This Row],[Ganancia bruta]]-cocina[[#This Row],[Ganancia neta]]</f>
        <v>22</v>
      </c>
    </row>
    <row r="1623" spans="1:13" x14ac:dyDescent="0.25">
      <c r="A1623">
        <v>660</v>
      </c>
      <c r="B1623">
        <v>19</v>
      </c>
      <c r="C1623" s="1" t="s">
        <v>78</v>
      </c>
      <c r="D1623" s="1" t="s">
        <v>613</v>
      </c>
      <c r="E1623">
        <v>18</v>
      </c>
      <c r="F1623">
        <v>30</v>
      </c>
      <c r="G1623">
        <v>3</v>
      </c>
      <c r="H1623">
        <v>16</v>
      </c>
      <c r="I1623" s="1" t="s">
        <v>608</v>
      </c>
      <c r="J1623">
        <f>cocina[[#This Row],[Precio Unitario]]*cocina[[#This Row],[Cantidad Ordenada]]-cocina[[#This Row],[Costo Unitario]]*cocina[[#This Row],[Cantidad Ordenada]]</f>
        <v>36</v>
      </c>
      <c r="K1623">
        <f>cocina[[#This Row],[Precio Unitario]]*cocina[[#This Row],[Cantidad Ordenada]]</f>
        <v>90</v>
      </c>
      <c r="L1623" s="5">
        <f>(SUMIF(A:A,cocina[[#This Row],[Número de Orden]],J:J))/SUMIF(A:A,cocina[[#This Row],[Número de Orden]],K:K)</f>
        <v>0.39423076923076922</v>
      </c>
      <c r="M1623" s="1">
        <f>cocina[[#This Row],[Ganancia bruta]]-cocina[[#This Row],[Ganancia neta]]</f>
        <v>54</v>
      </c>
    </row>
    <row r="1624" spans="1:13" x14ac:dyDescent="0.25">
      <c r="A1624">
        <v>660</v>
      </c>
      <c r="B1624">
        <v>19</v>
      </c>
      <c r="C1624" s="1" t="s">
        <v>58</v>
      </c>
      <c r="D1624" s="1" t="s">
        <v>616</v>
      </c>
      <c r="E1624">
        <v>25</v>
      </c>
      <c r="F1624">
        <v>40</v>
      </c>
      <c r="G1624">
        <v>2</v>
      </c>
      <c r="H1624">
        <v>5</v>
      </c>
      <c r="I1624" s="1" t="s">
        <v>609</v>
      </c>
      <c r="J1624">
        <f>cocina[[#This Row],[Precio Unitario]]*cocina[[#This Row],[Cantidad Ordenada]]-cocina[[#This Row],[Costo Unitario]]*cocina[[#This Row],[Cantidad Ordenada]]</f>
        <v>30</v>
      </c>
      <c r="K1624">
        <f>cocina[[#This Row],[Precio Unitario]]*cocina[[#This Row],[Cantidad Ordenada]]</f>
        <v>80</v>
      </c>
      <c r="L1624" s="5">
        <f>(SUMIF(A:A,cocina[[#This Row],[Número de Orden]],J:J))/SUMIF(A:A,cocina[[#This Row],[Número de Orden]],K:K)</f>
        <v>0.39423076923076922</v>
      </c>
      <c r="M1624" s="1">
        <f>cocina[[#This Row],[Ganancia bruta]]-cocina[[#This Row],[Ganancia neta]]</f>
        <v>50</v>
      </c>
    </row>
    <row r="1625" spans="1:13" x14ac:dyDescent="0.25">
      <c r="A1625">
        <v>661</v>
      </c>
      <c r="B1625">
        <v>16</v>
      </c>
      <c r="C1625" s="1" t="s">
        <v>210</v>
      </c>
      <c r="D1625" s="1" t="s">
        <v>627</v>
      </c>
      <c r="E1625">
        <v>14</v>
      </c>
      <c r="F1625">
        <v>23</v>
      </c>
      <c r="G1625">
        <v>3</v>
      </c>
      <c r="H1625">
        <v>56</v>
      </c>
      <c r="I1625" s="1" t="s">
        <v>609</v>
      </c>
      <c r="J1625">
        <f>cocina[[#This Row],[Precio Unitario]]*cocina[[#This Row],[Cantidad Ordenada]]-cocina[[#This Row],[Costo Unitario]]*cocina[[#This Row],[Cantidad Ordenada]]</f>
        <v>27</v>
      </c>
      <c r="K1625">
        <f>cocina[[#This Row],[Precio Unitario]]*cocina[[#This Row],[Cantidad Ordenada]]</f>
        <v>69</v>
      </c>
      <c r="L1625" s="5">
        <f>(SUMIF(A:A,cocina[[#This Row],[Número de Orden]],J:J))/SUMIF(A:A,cocina[[#This Row],[Número de Orden]],K:K)</f>
        <v>0.40291262135922329</v>
      </c>
      <c r="M1625" s="1">
        <f>cocina[[#This Row],[Ganancia bruta]]-cocina[[#This Row],[Ganancia neta]]</f>
        <v>42</v>
      </c>
    </row>
    <row r="1626" spans="1:13" x14ac:dyDescent="0.25">
      <c r="A1626">
        <v>661</v>
      </c>
      <c r="B1626">
        <v>16</v>
      </c>
      <c r="C1626" s="1" t="s">
        <v>126</v>
      </c>
      <c r="D1626" s="1" t="s">
        <v>614</v>
      </c>
      <c r="E1626">
        <v>19</v>
      </c>
      <c r="F1626">
        <v>31</v>
      </c>
      <c r="G1626">
        <v>1</v>
      </c>
      <c r="H1626">
        <v>22</v>
      </c>
      <c r="I1626" s="1" t="s">
        <v>609</v>
      </c>
      <c r="J1626">
        <f>cocina[[#This Row],[Precio Unitario]]*cocina[[#This Row],[Cantidad Ordenada]]-cocina[[#This Row],[Costo Unitario]]*cocina[[#This Row],[Cantidad Ordenada]]</f>
        <v>12</v>
      </c>
      <c r="K1626">
        <f>cocina[[#This Row],[Precio Unitario]]*cocina[[#This Row],[Cantidad Ordenada]]</f>
        <v>31</v>
      </c>
      <c r="L1626" s="5">
        <f>(SUMIF(A:A,cocina[[#This Row],[Número de Orden]],J:J))/SUMIF(A:A,cocina[[#This Row],[Número de Orden]],K:K)</f>
        <v>0.40291262135922329</v>
      </c>
      <c r="M1626" s="1">
        <f>cocina[[#This Row],[Ganancia bruta]]-cocina[[#This Row],[Ganancia neta]]</f>
        <v>19</v>
      </c>
    </row>
    <row r="1627" spans="1:13" x14ac:dyDescent="0.25">
      <c r="A1627">
        <v>661</v>
      </c>
      <c r="B1627">
        <v>16</v>
      </c>
      <c r="C1627" s="1" t="s">
        <v>132</v>
      </c>
      <c r="D1627" s="1" t="s">
        <v>631</v>
      </c>
      <c r="E1627">
        <v>15</v>
      </c>
      <c r="F1627">
        <v>25</v>
      </c>
      <c r="G1627">
        <v>2</v>
      </c>
      <c r="H1627">
        <v>30</v>
      </c>
      <c r="I1627" s="1" t="s">
        <v>608</v>
      </c>
      <c r="J1627">
        <f>cocina[[#This Row],[Precio Unitario]]*cocina[[#This Row],[Cantidad Ordenada]]-cocina[[#This Row],[Costo Unitario]]*cocina[[#This Row],[Cantidad Ordenada]]</f>
        <v>20</v>
      </c>
      <c r="K1627">
        <f>cocina[[#This Row],[Precio Unitario]]*cocina[[#This Row],[Cantidad Ordenada]]</f>
        <v>50</v>
      </c>
      <c r="L1627" s="5">
        <f>(SUMIF(A:A,cocina[[#This Row],[Número de Orden]],J:J))/SUMIF(A:A,cocina[[#This Row],[Número de Orden]],K:K)</f>
        <v>0.40291262135922329</v>
      </c>
      <c r="M1627" s="1">
        <f>cocina[[#This Row],[Ganancia bruta]]-cocina[[#This Row],[Ganancia neta]]</f>
        <v>30</v>
      </c>
    </row>
    <row r="1628" spans="1:13" x14ac:dyDescent="0.25">
      <c r="A1628">
        <v>661</v>
      </c>
      <c r="B1628">
        <v>16</v>
      </c>
      <c r="C1628" s="1" t="s">
        <v>52</v>
      </c>
      <c r="D1628" s="1" t="s">
        <v>620</v>
      </c>
      <c r="E1628">
        <v>16</v>
      </c>
      <c r="F1628">
        <v>28</v>
      </c>
      <c r="G1628">
        <v>2</v>
      </c>
      <c r="H1628">
        <v>27</v>
      </c>
      <c r="I1628" s="1" t="s">
        <v>609</v>
      </c>
      <c r="J1628">
        <f>cocina[[#This Row],[Precio Unitario]]*cocina[[#This Row],[Cantidad Ordenada]]-cocina[[#This Row],[Costo Unitario]]*cocina[[#This Row],[Cantidad Ordenada]]</f>
        <v>24</v>
      </c>
      <c r="K1628">
        <f>cocina[[#This Row],[Precio Unitario]]*cocina[[#This Row],[Cantidad Ordenada]]</f>
        <v>56</v>
      </c>
      <c r="L1628" s="5">
        <f>(SUMIF(A:A,cocina[[#This Row],[Número de Orden]],J:J))/SUMIF(A:A,cocina[[#This Row],[Número de Orden]],K:K)</f>
        <v>0.40291262135922329</v>
      </c>
      <c r="M1628" s="1">
        <f>cocina[[#This Row],[Ganancia bruta]]-cocina[[#This Row],[Ganancia neta]]</f>
        <v>32</v>
      </c>
    </row>
    <row r="1629" spans="1:13" x14ac:dyDescent="0.25">
      <c r="A1629">
        <v>662</v>
      </c>
      <c r="B1629">
        <v>15</v>
      </c>
      <c r="C1629" s="1" t="s">
        <v>168</v>
      </c>
      <c r="D1629" s="1" t="s">
        <v>612</v>
      </c>
      <c r="E1629">
        <v>14</v>
      </c>
      <c r="F1629">
        <v>24</v>
      </c>
      <c r="G1629">
        <v>3</v>
      </c>
      <c r="H1629">
        <v>34</v>
      </c>
      <c r="I1629" s="1" t="s">
        <v>608</v>
      </c>
      <c r="J1629">
        <f>cocina[[#This Row],[Precio Unitario]]*cocina[[#This Row],[Cantidad Ordenada]]-cocina[[#This Row],[Costo Unitario]]*cocina[[#This Row],[Cantidad Ordenada]]</f>
        <v>30</v>
      </c>
      <c r="K1629">
        <f>cocina[[#This Row],[Precio Unitario]]*cocina[[#This Row],[Cantidad Ordenada]]</f>
        <v>72</v>
      </c>
      <c r="L1629" s="5">
        <f>(SUMIF(A:A,cocina[[#This Row],[Número de Orden]],J:J))/SUMIF(A:A,cocina[[#This Row],[Número de Orden]],K:K)</f>
        <v>0.40601503759398494</v>
      </c>
      <c r="M1629" s="1">
        <f>cocina[[#This Row],[Ganancia bruta]]-cocina[[#This Row],[Ganancia neta]]</f>
        <v>42</v>
      </c>
    </row>
    <row r="1630" spans="1:13" x14ac:dyDescent="0.25">
      <c r="A1630">
        <v>662</v>
      </c>
      <c r="B1630">
        <v>15</v>
      </c>
      <c r="C1630" s="1" t="s">
        <v>132</v>
      </c>
      <c r="D1630" s="1" t="s">
        <v>631</v>
      </c>
      <c r="E1630">
        <v>15</v>
      </c>
      <c r="F1630">
        <v>25</v>
      </c>
      <c r="G1630">
        <v>1</v>
      </c>
      <c r="H1630">
        <v>10</v>
      </c>
      <c r="I1630" s="1" t="s">
        <v>609</v>
      </c>
      <c r="J1630">
        <f>cocina[[#This Row],[Precio Unitario]]*cocina[[#This Row],[Cantidad Ordenada]]-cocina[[#This Row],[Costo Unitario]]*cocina[[#This Row],[Cantidad Ordenada]]</f>
        <v>10</v>
      </c>
      <c r="K1630">
        <f>cocina[[#This Row],[Precio Unitario]]*cocina[[#This Row],[Cantidad Ordenada]]</f>
        <v>25</v>
      </c>
      <c r="L1630" s="5">
        <f>(SUMIF(A:A,cocina[[#This Row],[Número de Orden]],J:J))/SUMIF(A:A,cocina[[#This Row],[Número de Orden]],K:K)</f>
        <v>0.40601503759398494</v>
      </c>
      <c r="M1630" s="1">
        <f>cocina[[#This Row],[Ganancia bruta]]-cocina[[#This Row],[Ganancia neta]]</f>
        <v>15</v>
      </c>
    </row>
    <row r="1631" spans="1:13" x14ac:dyDescent="0.25">
      <c r="A1631">
        <v>662</v>
      </c>
      <c r="B1631">
        <v>15</v>
      </c>
      <c r="C1631" s="1" t="s">
        <v>83</v>
      </c>
      <c r="D1631" s="1" t="s">
        <v>617</v>
      </c>
      <c r="E1631">
        <v>22</v>
      </c>
      <c r="F1631">
        <v>36</v>
      </c>
      <c r="G1631">
        <v>1</v>
      </c>
      <c r="H1631">
        <v>41</v>
      </c>
      <c r="I1631" s="1" t="s">
        <v>608</v>
      </c>
      <c r="J1631">
        <f>cocina[[#This Row],[Precio Unitario]]*cocina[[#This Row],[Cantidad Ordenada]]-cocina[[#This Row],[Costo Unitario]]*cocina[[#This Row],[Cantidad Ordenada]]</f>
        <v>14</v>
      </c>
      <c r="K1631">
        <f>cocina[[#This Row],[Precio Unitario]]*cocina[[#This Row],[Cantidad Ordenada]]</f>
        <v>36</v>
      </c>
      <c r="L1631" s="5">
        <f>(SUMIF(A:A,cocina[[#This Row],[Número de Orden]],J:J))/SUMIF(A:A,cocina[[#This Row],[Número de Orden]],K:K)</f>
        <v>0.40601503759398494</v>
      </c>
      <c r="M1631" s="1">
        <f>cocina[[#This Row],[Ganancia bruta]]-cocina[[#This Row],[Ganancia neta]]</f>
        <v>22</v>
      </c>
    </row>
    <row r="1632" spans="1:13" x14ac:dyDescent="0.25">
      <c r="A1632">
        <v>663</v>
      </c>
      <c r="B1632">
        <v>3</v>
      </c>
      <c r="C1632" s="1" t="s">
        <v>89</v>
      </c>
      <c r="D1632" s="1" t="s">
        <v>629</v>
      </c>
      <c r="E1632">
        <v>10</v>
      </c>
      <c r="F1632">
        <v>18</v>
      </c>
      <c r="G1632">
        <v>2</v>
      </c>
      <c r="H1632">
        <v>40</v>
      </c>
      <c r="I1632" s="1" t="s">
        <v>609</v>
      </c>
      <c r="J1632">
        <f>cocina[[#This Row],[Precio Unitario]]*cocina[[#This Row],[Cantidad Ordenada]]-cocina[[#This Row],[Costo Unitario]]*cocina[[#This Row],[Cantidad Ordenada]]</f>
        <v>16</v>
      </c>
      <c r="K1632">
        <f>cocina[[#This Row],[Precio Unitario]]*cocina[[#This Row],[Cantidad Ordenada]]</f>
        <v>36</v>
      </c>
      <c r="L1632" s="5">
        <f>(SUMIF(A:A,cocina[[#This Row],[Número de Orden]],J:J))/SUMIF(A:A,cocina[[#This Row],[Número de Orden]],K:K)</f>
        <v>0.42105263157894735</v>
      </c>
      <c r="M1632" s="1">
        <f>cocina[[#This Row],[Ganancia bruta]]-cocina[[#This Row],[Ganancia neta]]</f>
        <v>20</v>
      </c>
    </row>
    <row r="1633" spans="1:13" x14ac:dyDescent="0.25">
      <c r="A1633">
        <v>663</v>
      </c>
      <c r="B1633">
        <v>3</v>
      </c>
      <c r="C1633" s="1" t="s">
        <v>48</v>
      </c>
      <c r="D1633" s="1" t="s">
        <v>618</v>
      </c>
      <c r="E1633">
        <v>17</v>
      </c>
      <c r="F1633">
        <v>29</v>
      </c>
      <c r="G1633">
        <v>2</v>
      </c>
      <c r="H1633">
        <v>5</v>
      </c>
      <c r="I1633" s="1" t="s">
        <v>609</v>
      </c>
      <c r="J1633">
        <f>cocina[[#This Row],[Precio Unitario]]*cocina[[#This Row],[Cantidad Ordenada]]-cocina[[#This Row],[Costo Unitario]]*cocina[[#This Row],[Cantidad Ordenada]]</f>
        <v>24</v>
      </c>
      <c r="K1633">
        <f>cocina[[#This Row],[Precio Unitario]]*cocina[[#This Row],[Cantidad Ordenada]]</f>
        <v>58</v>
      </c>
      <c r="L1633" s="5">
        <f>(SUMIF(A:A,cocina[[#This Row],[Número de Orden]],J:J))/SUMIF(A:A,cocina[[#This Row],[Número de Orden]],K:K)</f>
        <v>0.42105263157894735</v>
      </c>
      <c r="M1633" s="1">
        <f>cocina[[#This Row],[Ganancia bruta]]-cocina[[#This Row],[Ganancia neta]]</f>
        <v>34</v>
      </c>
    </row>
    <row r="1634" spans="1:13" x14ac:dyDescent="0.25">
      <c r="A1634">
        <v>663</v>
      </c>
      <c r="B1634">
        <v>3</v>
      </c>
      <c r="C1634" s="1" t="s">
        <v>156</v>
      </c>
      <c r="D1634" s="1" t="s">
        <v>626</v>
      </c>
      <c r="E1634">
        <v>12</v>
      </c>
      <c r="F1634">
        <v>20</v>
      </c>
      <c r="G1634">
        <v>1</v>
      </c>
      <c r="H1634">
        <v>42</v>
      </c>
      <c r="I1634" s="1" t="s">
        <v>609</v>
      </c>
      <c r="J1634">
        <f>cocina[[#This Row],[Precio Unitario]]*cocina[[#This Row],[Cantidad Ordenada]]-cocina[[#This Row],[Costo Unitario]]*cocina[[#This Row],[Cantidad Ordenada]]</f>
        <v>8</v>
      </c>
      <c r="K1634">
        <f>cocina[[#This Row],[Precio Unitario]]*cocina[[#This Row],[Cantidad Ordenada]]</f>
        <v>20</v>
      </c>
      <c r="L1634" s="5">
        <f>(SUMIF(A:A,cocina[[#This Row],[Número de Orden]],J:J))/SUMIF(A:A,cocina[[#This Row],[Número de Orden]],K:K)</f>
        <v>0.42105263157894735</v>
      </c>
      <c r="M1634" s="1">
        <f>cocina[[#This Row],[Ganancia bruta]]-cocina[[#This Row],[Ganancia neta]]</f>
        <v>12</v>
      </c>
    </row>
    <row r="1635" spans="1:13" x14ac:dyDescent="0.25">
      <c r="A1635">
        <v>664</v>
      </c>
      <c r="B1635">
        <v>20</v>
      </c>
      <c r="C1635" s="1" t="s">
        <v>89</v>
      </c>
      <c r="D1635" s="1" t="s">
        <v>629</v>
      </c>
      <c r="E1635">
        <v>10</v>
      </c>
      <c r="F1635">
        <v>18</v>
      </c>
      <c r="G1635">
        <v>1</v>
      </c>
      <c r="H1635">
        <v>9</v>
      </c>
      <c r="I1635" s="1" t="s">
        <v>608</v>
      </c>
      <c r="J1635">
        <f>cocina[[#This Row],[Precio Unitario]]*cocina[[#This Row],[Cantidad Ordenada]]-cocina[[#This Row],[Costo Unitario]]*cocina[[#This Row],[Cantidad Ordenada]]</f>
        <v>8</v>
      </c>
      <c r="K1635">
        <f>cocina[[#This Row],[Precio Unitario]]*cocina[[#This Row],[Cantidad Ordenada]]</f>
        <v>18</v>
      </c>
      <c r="L1635" s="5">
        <f>(SUMIF(A:A,cocina[[#This Row],[Número de Orden]],J:J))/SUMIF(A:A,cocina[[#This Row],[Número de Orden]],K:K)</f>
        <v>0.41803278688524592</v>
      </c>
      <c r="M1635" s="1">
        <f>cocina[[#This Row],[Ganancia bruta]]-cocina[[#This Row],[Ganancia neta]]</f>
        <v>10</v>
      </c>
    </row>
    <row r="1636" spans="1:13" x14ac:dyDescent="0.25">
      <c r="A1636">
        <v>664</v>
      </c>
      <c r="B1636">
        <v>20</v>
      </c>
      <c r="C1636" s="1" t="s">
        <v>122</v>
      </c>
      <c r="D1636" s="1" t="s">
        <v>621</v>
      </c>
      <c r="E1636">
        <v>11</v>
      </c>
      <c r="F1636">
        <v>19</v>
      </c>
      <c r="G1636">
        <v>2</v>
      </c>
      <c r="H1636">
        <v>42</v>
      </c>
      <c r="I1636" s="1" t="s">
        <v>608</v>
      </c>
      <c r="J1636">
        <f>cocina[[#This Row],[Precio Unitario]]*cocina[[#This Row],[Cantidad Ordenada]]-cocina[[#This Row],[Costo Unitario]]*cocina[[#This Row],[Cantidad Ordenada]]</f>
        <v>16</v>
      </c>
      <c r="K1636">
        <f>cocina[[#This Row],[Precio Unitario]]*cocina[[#This Row],[Cantidad Ordenada]]</f>
        <v>38</v>
      </c>
      <c r="L1636" s="5">
        <f>(SUMIF(A:A,cocina[[#This Row],[Número de Orden]],J:J))/SUMIF(A:A,cocina[[#This Row],[Número de Orden]],K:K)</f>
        <v>0.41803278688524592</v>
      </c>
      <c r="M1636" s="1">
        <f>cocina[[#This Row],[Ganancia bruta]]-cocina[[#This Row],[Ganancia neta]]</f>
        <v>22</v>
      </c>
    </row>
    <row r="1637" spans="1:13" x14ac:dyDescent="0.25">
      <c r="A1637">
        <v>664</v>
      </c>
      <c r="B1637">
        <v>20</v>
      </c>
      <c r="C1637" s="1" t="s">
        <v>213</v>
      </c>
      <c r="D1637" s="1" t="s">
        <v>624</v>
      </c>
      <c r="E1637">
        <v>13</v>
      </c>
      <c r="F1637">
        <v>22</v>
      </c>
      <c r="G1637">
        <v>3</v>
      </c>
      <c r="H1637">
        <v>48</v>
      </c>
      <c r="I1637" s="1" t="s">
        <v>609</v>
      </c>
      <c r="J1637">
        <f>cocina[[#This Row],[Precio Unitario]]*cocina[[#This Row],[Cantidad Ordenada]]-cocina[[#This Row],[Costo Unitario]]*cocina[[#This Row],[Cantidad Ordenada]]</f>
        <v>27</v>
      </c>
      <c r="K1637">
        <f>cocina[[#This Row],[Precio Unitario]]*cocina[[#This Row],[Cantidad Ordenada]]</f>
        <v>66</v>
      </c>
      <c r="L1637" s="5">
        <f>(SUMIF(A:A,cocina[[#This Row],[Número de Orden]],J:J))/SUMIF(A:A,cocina[[#This Row],[Número de Orden]],K:K)</f>
        <v>0.41803278688524592</v>
      </c>
      <c r="M1637" s="1">
        <f>cocina[[#This Row],[Ganancia bruta]]-cocina[[#This Row],[Ganancia neta]]</f>
        <v>39</v>
      </c>
    </row>
    <row r="1638" spans="1:13" x14ac:dyDescent="0.25">
      <c r="A1638">
        <v>665</v>
      </c>
      <c r="B1638">
        <v>6</v>
      </c>
      <c r="C1638" s="1" t="s">
        <v>132</v>
      </c>
      <c r="D1638" s="1" t="s">
        <v>631</v>
      </c>
      <c r="E1638">
        <v>15</v>
      </c>
      <c r="F1638">
        <v>25</v>
      </c>
      <c r="G1638">
        <v>3</v>
      </c>
      <c r="H1638">
        <v>25</v>
      </c>
      <c r="I1638" s="1" t="s">
        <v>609</v>
      </c>
      <c r="J1638">
        <f>cocina[[#This Row],[Precio Unitario]]*cocina[[#This Row],[Cantidad Ordenada]]-cocina[[#This Row],[Costo Unitario]]*cocina[[#This Row],[Cantidad Ordenada]]</f>
        <v>30</v>
      </c>
      <c r="K1638">
        <f>cocina[[#This Row],[Precio Unitario]]*cocina[[#This Row],[Cantidad Ordenada]]</f>
        <v>75</v>
      </c>
      <c r="L1638" s="5">
        <f>(SUMIF(A:A,cocina[[#This Row],[Número de Orden]],J:J))/SUMIF(A:A,cocina[[#This Row],[Número de Orden]],K:K)</f>
        <v>0.40310077519379844</v>
      </c>
      <c r="M1638" s="1">
        <f>cocina[[#This Row],[Ganancia bruta]]-cocina[[#This Row],[Ganancia neta]]</f>
        <v>45</v>
      </c>
    </row>
    <row r="1639" spans="1:13" x14ac:dyDescent="0.25">
      <c r="A1639">
        <v>665</v>
      </c>
      <c r="B1639">
        <v>6</v>
      </c>
      <c r="C1639" s="1" t="s">
        <v>116</v>
      </c>
      <c r="D1639" s="1" t="s">
        <v>615</v>
      </c>
      <c r="E1639">
        <v>16</v>
      </c>
      <c r="F1639">
        <v>27</v>
      </c>
      <c r="G1639">
        <v>2</v>
      </c>
      <c r="H1639">
        <v>15</v>
      </c>
      <c r="I1639" s="1" t="s">
        <v>609</v>
      </c>
      <c r="J1639">
        <f>cocina[[#This Row],[Precio Unitario]]*cocina[[#This Row],[Cantidad Ordenada]]-cocina[[#This Row],[Costo Unitario]]*cocina[[#This Row],[Cantidad Ordenada]]</f>
        <v>22</v>
      </c>
      <c r="K1639">
        <f>cocina[[#This Row],[Precio Unitario]]*cocina[[#This Row],[Cantidad Ordenada]]</f>
        <v>54</v>
      </c>
      <c r="L1639" s="5">
        <f>(SUMIF(A:A,cocina[[#This Row],[Número de Orden]],J:J))/SUMIF(A:A,cocina[[#This Row],[Número de Orden]],K:K)</f>
        <v>0.40310077519379844</v>
      </c>
      <c r="M1639" s="1">
        <f>cocina[[#This Row],[Ganancia bruta]]-cocina[[#This Row],[Ganancia neta]]</f>
        <v>32</v>
      </c>
    </row>
    <row r="1640" spans="1:13" x14ac:dyDescent="0.25">
      <c r="A1640">
        <v>666</v>
      </c>
      <c r="B1640">
        <v>8</v>
      </c>
      <c r="C1640" s="1" t="s">
        <v>156</v>
      </c>
      <c r="D1640" s="1" t="s">
        <v>626</v>
      </c>
      <c r="E1640">
        <v>12</v>
      </c>
      <c r="F1640">
        <v>20</v>
      </c>
      <c r="G1640">
        <v>2</v>
      </c>
      <c r="H1640">
        <v>27</v>
      </c>
      <c r="I1640" s="1" t="s">
        <v>609</v>
      </c>
      <c r="J1640">
        <f>cocina[[#This Row],[Precio Unitario]]*cocina[[#This Row],[Cantidad Ordenada]]-cocina[[#This Row],[Costo Unitario]]*cocina[[#This Row],[Cantidad Ordenada]]</f>
        <v>16</v>
      </c>
      <c r="K1640">
        <f>cocina[[#This Row],[Precio Unitario]]*cocina[[#This Row],[Cantidad Ordenada]]</f>
        <v>40</v>
      </c>
      <c r="L1640" s="5">
        <f>(SUMIF(A:A,cocina[[#This Row],[Número de Orden]],J:J))/SUMIF(A:A,cocina[[#This Row],[Número de Orden]],K:K)</f>
        <v>0.4</v>
      </c>
      <c r="M1640" s="1">
        <f>cocina[[#This Row],[Ganancia bruta]]-cocina[[#This Row],[Ganancia neta]]</f>
        <v>24</v>
      </c>
    </row>
    <row r="1641" spans="1:13" x14ac:dyDescent="0.25">
      <c r="A1641">
        <v>667</v>
      </c>
      <c r="B1641">
        <v>6</v>
      </c>
      <c r="C1641" s="1" t="s">
        <v>83</v>
      </c>
      <c r="D1641" s="1" t="s">
        <v>617</v>
      </c>
      <c r="E1641">
        <v>22</v>
      </c>
      <c r="F1641">
        <v>36</v>
      </c>
      <c r="G1641">
        <v>1</v>
      </c>
      <c r="H1641">
        <v>12</v>
      </c>
      <c r="I1641" s="1" t="s">
        <v>608</v>
      </c>
      <c r="J1641">
        <f>cocina[[#This Row],[Precio Unitario]]*cocina[[#This Row],[Cantidad Ordenada]]-cocina[[#This Row],[Costo Unitario]]*cocina[[#This Row],[Cantidad Ordenada]]</f>
        <v>14</v>
      </c>
      <c r="K1641">
        <f>cocina[[#This Row],[Precio Unitario]]*cocina[[#This Row],[Cantidad Ordenada]]</f>
        <v>36</v>
      </c>
      <c r="L1641" s="5">
        <f>(SUMIF(A:A,cocina[[#This Row],[Número de Orden]],J:J))/SUMIF(A:A,cocina[[#This Row],[Número de Orden]],K:K)</f>
        <v>0.3888888888888889</v>
      </c>
      <c r="M1641" s="1">
        <f>cocina[[#This Row],[Ganancia bruta]]-cocina[[#This Row],[Ganancia neta]]</f>
        <v>22</v>
      </c>
    </row>
    <row r="1642" spans="1:13" x14ac:dyDescent="0.25">
      <c r="A1642">
        <v>668</v>
      </c>
      <c r="B1642">
        <v>12</v>
      </c>
      <c r="C1642" s="1" t="s">
        <v>165</v>
      </c>
      <c r="D1642" s="1" t="s">
        <v>630</v>
      </c>
      <c r="E1642">
        <v>15</v>
      </c>
      <c r="F1642">
        <v>26</v>
      </c>
      <c r="G1642">
        <v>3</v>
      </c>
      <c r="H1642">
        <v>59</v>
      </c>
      <c r="I1642" s="1" t="s">
        <v>608</v>
      </c>
      <c r="J1642">
        <f>cocina[[#This Row],[Precio Unitario]]*cocina[[#This Row],[Cantidad Ordenada]]-cocina[[#This Row],[Costo Unitario]]*cocina[[#This Row],[Cantidad Ordenada]]</f>
        <v>33</v>
      </c>
      <c r="K1642">
        <f>cocina[[#This Row],[Precio Unitario]]*cocina[[#This Row],[Cantidad Ordenada]]</f>
        <v>78</v>
      </c>
      <c r="L1642" s="5">
        <f>(SUMIF(A:A,cocina[[#This Row],[Número de Orden]],J:J))/SUMIF(A:A,cocina[[#This Row],[Número de Orden]],K:K)</f>
        <v>0.41293532338308458</v>
      </c>
      <c r="M1642" s="1">
        <f>cocina[[#This Row],[Ganancia bruta]]-cocina[[#This Row],[Ganancia neta]]</f>
        <v>45</v>
      </c>
    </row>
    <row r="1643" spans="1:13" x14ac:dyDescent="0.25">
      <c r="A1643">
        <v>668</v>
      </c>
      <c r="B1643">
        <v>12</v>
      </c>
      <c r="C1643" s="1" t="s">
        <v>168</v>
      </c>
      <c r="D1643" s="1" t="s">
        <v>612</v>
      </c>
      <c r="E1643">
        <v>14</v>
      </c>
      <c r="F1643">
        <v>24</v>
      </c>
      <c r="G1643">
        <v>2</v>
      </c>
      <c r="H1643">
        <v>9</v>
      </c>
      <c r="I1643" s="1" t="s">
        <v>609</v>
      </c>
      <c r="J1643">
        <f>cocina[[#This Row],[Precio Unitario]]*cocina[[#This Row],[Cantidad Ordenada]]-cocina[[#This Row],[Costo Unitario]]*cocina[[#This Row],[Cantidad Ordenada]]</f>
        <v>20</v>
      </c>
      <c r="K1643">
        <f>cocina[[#This Row],[Precio Unitario]]*cocina[[#This Row],[Cantidad Ordenada]]</f>
        <v>48</v>
      </c>
      <c r="L1643" s="5">
        <f>(SUMIF(A:A,cocina[[#This Row],[Número de Orden]],J:J))/SUMIF(A:A,cocina[[#This Row],[Número de Orden]],K:K)</f>
        <v>0.41293532338308458</v>
      </c>
      <c r="M1643" s="1">
        <f>cocina[[#This Row],[Ganancia bruta]]-cocina[[#This Row],[Ganancia neta]]</f>
        <v>28</v>
      </c>
    </row>
    <row r="1644" spans="1:13" x14ac:dyDescent="0.25">
      <c r="A1644">
        <v>668</v>
      </c>
      <c r="B1644">
        <v>12</v>
      </c>
      <c r="C1644" s="1" t="s">
        <v>132</v>
      </c>
      <c r="D1644" s="1" t="s">
        <v>631</v>
      </c>
      <c r="E1644">
        <v>15</v>
      </c>
      <c r="F1644">
        <v>25</v>
      </c>
      <c r="G1644">
        <v>3</v>
      </c>
      <c r="H1644">
        <v>47</v>
      </c>
      <c r="I1644" s="1" t="s">
        <v>608</v>
      </c>
      <c r="J1644">
        <f>cocina[[#This Row],[Precio Unitario]]*cocina[[#This Row],[Cantidad Ordenada]]-cocina[[#This Row],[Costo Unitario]]*cocina[[#This Row],[Cantidad Ordenada]]</f>
        <v>30</v>
      </c>
      <c r="K1644">
        <f>cocina[[#This Row],[Precio Unitario]]*cocina[[#This Row],[Cantidad Ordenada]]</f>
        <v>75</v>
      </c>
      <c r="L1644" s="5">
        <f>(SUMIF(A:A,cocina[[#This Row],[Número de Orden]],J:J))/SUMIF(A:A,cocina[[#This Row],[Número de Orden]],K:K)</f>
        <v>0.41293532338308458</v>
      </c>
      <c r="M1644" s="1">
        <f>cocina[[#This Row],[Ganancia bruta]]-cocina[[#This Row],[Ganancia neta]]</f>
        <v>45</v>
      </c>
    </row>
    <row r="1645" spans="1:13" x14ac:dyDescent="0.25">
      <c r="A1645">
        <v>669</v>
      </c>
      <c r="B1645">
        <v>10</v>
      </c>
      <c r="C1645" s="1" t="s">
        <v>126</v>
      </c>
      <c r="D1645" s="1" t="s">
        <v>614</v>
      </c>
      <c r="E1645">
        <v>19</v>
      </c>
      <c r="F1645">
        <v>31</v>
      </c>
      <c r="G1645">
        <v>1</v>
      </c>
      <c r="H1645">
        <v>13</v>
      </c>
      <c r="I1645" s="1" t="s">
        <v>609</v>
      </c>
      <c r="J1645">
        <f>cocina[[#This Row],[Precio Unitario]]*cocina[[#This Row],[Cantidad Ordenada]]-cocina[[#This Row],[Costo Unitario]]*cocina[[#This Row],[Cantidad Ordenada]]</f>
        <v>12</v>
      </c>
      <c r="K1645">
        <f>cocina[[#This Row],[Precio Unitario]]*cocina[[#This Row],[Cantidad Ordenada]]</f>
        <v>31</v>
      </c>
      <c r="L1645" s="5">
        <f>(SUMIF(A:A,cocina[[#This Row],[Número de Orden]],J:J))/SUMIF(A:A,cocina[[#This Row],[Número de Orden]],K:K)</f>
        <v>0.40331491712707185</v>
      </c>
      <c r="M1645" s="1">
        <f>cocina[[#This Row],[Ganancia bruta]]-cocina[[#This Row],[Ganancia neta]]</f>
        <v>19</v>
      </c>
    </row>
    <row r="1646" spans="1:13" x14ac:dyDescent="0.25">
      <c r="A1646">
        <v>669</v>
      </c>
      <c r="B1646">
        <v>10</v>
      </c>
      <c r="C1646" s="1" t="s">
        <v>116</v>
      </c>
      <c r="D1646" s="1" t="s">
        <v>615</v>
      </c>
      <c r="E1646">
        <v>16</v>
      </c>
      <c r="F1646">
        <v>27</v>
      </c>
      <c r="G1646">
        <v>2</v>
      </c>
      <c r="H1646">
        <v>14</v>
      </c>
      <c r="I1646" s="1" t="s">
        <v>609</v>
      </c>
      <c r="J1646">
        <f>cocina[[#This Row],[Precio Unitario]]*cocina[[#This Row],[Cantidad Ordenada]]-cocina[[#This Row],[Costo Unitario]]*cocina[[#This Row],[Cantidad Ordenada]]</f>
        <v>22</v>
      </c>
      <c r="K1646">
        <f>cocina[[#This Row],[Precio Unitario]]*cocina[[#This Row],[Cantidad Ordenada]]</f>
        <v>54</v>
      </c>
      <c r="L1646" s="5">
        <f>(SUMIF(A:A,cocina[[#This Row],[Número de Orden]],J:J))/SUMIF(A:A,cocina[[#This Row],[Número de Orden]],K:K)</f>
        <v>0.40331491712707185</v>
      </c>
      <c r="M1646" s="1">
        <f>cocina[[#This Row],[Ganancia bruta]]-cocina[[#This Row],[Ganancia neta]]</f>
        <v>32</v>
      </c>
    </row>
    <row r="1647" spans="1:13" x14ac:dyDescent="0.25">
      <c r="A1647">
        <v>669</v>
      </c>
      <c r="B1647">
        <v>10</v>
      </c>
      <c r="C1647" s="1" t="s">
        <v>257</v>
      </c>
      <c r="D1647" s="1" t="s">
        <v>623</v>
      </c>
      <c r="E1647">
        <v>19</v>
      </c>
      <c r="F1647">
        <v>32</v>
      </c>
      <c r="G1647">
        <v>3</v>
      </c>
      <c r="H1647">
        <v>42</v>
      </c>
      <c r="I1647" s="1" t="s">
        <v>609</v>
      </c>
      <c r="J1647">
        <f>cocina[[#This Row],[Precio Unitario]]*cocina[[#This Row],[Cantidad Ordenada]]-cocina[[#This Row],[Costo Unitario]]*cocina[[#This Row],[Cantidad Ordenada]]</f>
        <v>39</v>
      </c>
      <c r="K1647">
        <f>cocina[[#This Row],[Precio Unitario]]*cocina[[#This Row],[Cantidad Ordenada]]</f>
        <v>96</v>
      </c>
      <c r="L1647" s="5">
        <f>(SUMIF(A:A,cocina[[#This Row],[Número de Orden]],J:J))/SUMIF(A:A,cocina[[#This Row],[Número de Orden]],K:K)</f>
        <v>0.40331491712707185</v>
      </c>
      <c r="M1647" s="1">
        <f>cocina[[#This Row],[Ganancia bruta]]-cocina[[#This Row],[Ganancia neta]]</f>
        <v>57</v>
      </c>
    </row>
    <row r="1648" spans="1:13" x14ac:dyDescent="0.25">
      <c r="A1648">
        <v>670</v>
      </c>
      <c r="B1648">
        <v>16</v>
      </c>
      <c r="C1648" s="1" t="s">
        <v>210</v>
      </c>
      <c r="D1648" s="1" t="s">
        <v>627</v>
      </c>
      <c r="E1648">
        <v>14</v>
      </c>
      <c r="F1648">
        <v>23</v>
      </c>
      <c r="G1648">
        <v>1</v>
      </c>
      <c r="H1648">
        <v>26</v>
      </c>
      <c r="I1648" s="1" t="s">
        <v>608</v>
      </c>
      <c r="J1648">
        <f>cocina[[#This Row],[Precio Unitario]]*cocina[[#This Row],[Cantidad Ordenada]]-cocina[[#This Row],[Costo Unitario]]*cocina[[#This Row],[Cantidad Ordenada]]</f>
        <v>9</v>
      </c>
      <c r="K1648">
        <f>cocina[[#This Row],[Precio Unitario]]*cocina[[#This Row],[Cantidad Ordenada]]</f>
        <v>23</v>
      </c>
      <c r="L1648" s="5">
        <f>(SUMIF(A:A,cocina[[#This Row],[Número de Orden]],J:J))/SUMIF(A:A,cocina[[#This Row],[Número de Orden]],K:K)</f>
        <v>0.39361702127659576</v>
      </c>
      <c r="M1648" s="1">
        <f>cocina[[#This Row],[Ganancia bruta]]-cocina[[#This Row],[Ganancia neta]]</f>
        <v>14</v>
      </c>
    </row>
    <row r="1649" spans="1:13" x14ac:dyDescent="0.25">
      <c r="A1649">
        <v>670</v>
      </c>
      <c r="B1649">
        <v>16</v>
      </c>
      <c r="C1649" s="1" t="s">
        <v>36</v>
      </c>
      <c r="D1649" s="1" t="s">
        <v>622</v>
      </c>
      <c r="E1649">
        <v>21</v>
      </c>
      <c r="F1649">
        <v>35</v>
      </c>
      <c r="G1649">
        <v>1</v>
      </c>
      <c r="H1649">
        <v>17</v>
      </c>
      <c r="I1649" s="1" t="s">
        <v>609</v>
      </c>
      <c r="J1649">
        <f>cocina[[#This Row],[Precio Unitario]]*cocina[[#This Row],[Cantidad Ordenada]]-cocina[[#This Row],[Costo Unitario]]*cocina[[#This Row],[Cantidad Ordenada]]</f>
        <v>14</v>
      </c>
      <c r="K1649">
        <f>cocina[[#This Row],[Precio Unitario]]*cocina[[#This Row],[Cantidad Ordenada]]</f>
        <v>35</v>
      </c>
      <c r="L1649" s="5">
        <f>(SUMIF(A:A,cocina[[#This Row],[Número de Orden]],J:J))/SUMIF(A:A,cocina[[#This Row],[Número de Orden]],K:K)</f>
        <v>0.39361702127659576</v>
      </c>
      <c r="M1649" s="1">
        <f>cocina[[#This Row],[Ganancia bruta]]-cocina[[#This Row],[Ganancia neta]]</f>
        <v>21</v>
      </c>
    </row>
    <row r="1650" spans="1:13" x14ac:dyDescent="0.25">
      <c r="A1650">
        <v>670</v>
      </c>
      <c r="B1650">
        <v>16</v>
      </c>
      <c r="C1650" s="1" t="s">
        <v>83</v>
      </c>
      <c r="D1650" s="1" t="s">
        <v>617</v>
      </c>
      <c r="E1650">
        <v>22</v>
      </c>
      <c r="F1650">
        <v>36</v>
      </c>
      <c r="G1650">
        <v>1</v>
      </c>
      <c r="H1650">
        <v>32</v>
      </c>
      <c r="I1650" s="1" t="s">
        <v>608</v>
      </c>
      <c r="J1650">
        <f>cocina[[#This Row],[Precio Unitario]]*cocina[[#This Row],[Cantidad Ordenada]]-cocina[[#This Row],[Costo Unitario]]*cocina[[#This Row],[Cantidad Ordenada]]</f>
        <v>14</v>
      </c>
      <c r="K1650">
        <f>cocina[[#This Row],[Precio Unitario]]*cocina[[#This Row],[Cantidad Ordenada]]</f>
        <v>36</v>
      </c>
      <c r="L1650" s="5">
        <f>(SUMIF(A:A,cocina[[#This Row],[Número de Orden]],J:J))/SUMIF(A:A,cocina[[#This Row],[Número de Orden]],K:K)</f>
        <v>0.39361702127659576</v>
      </c>
      <c r="M1650" s="1">
        <f>cocina[[#This Row],[Ganancia bruta]]-cocina[[#This Row],[Ganancia neta]]</f>
        <v>22</v>
      </c>
    </row>
    <row r="1651" spans="1:13" x14ac:dyDescent="0.25">
      <c r="A1651">
        <v>671</v>
      </c>
      <c r="B1651">
        <v>17</v>
      </c>
      <c r="C1651" s="1" t="s">
        <v>36</v>
      </c>
      <c r="D1651" s="1" t="s">
        <v>622</v>
      </c>
      <c r="E1651">
        <v>21</v>
      </c>
      <c r="F1651">
        <v>35</v>
      </c>
      <c r="G1651">
        <v>2</v>
      </c>
      <c r="H1651">
        <v>29</v>
      </c>
      <c r="I1651" s="1" t="s">
        <v>609</v>
      </c>
      <c r="J1651">
        <f>cocina[[#This Row],[Precio Unitario]]*cocina[[#This Row],[Cantidad Ordenada]]-cocina[[#This Row],[Costo Unitario]]*cocina[[#This Row],[Cantidad Ordenada]]</f>
        <v>28</v>
      </c>
      <c r="K1651">
        <f>cocina[[#This Row],[Precio Unitario]]*cocina[[#This Row],[Cantidad Ordenada]]</f>
        <v>70</v>
      </c>
      <c r="L1651" s="5">
        <f>(SUMIF(A:A,cocina[[#This Row],[Número de Orden]],J:J))/SUMIF(A:A,cocina[[#This Row],[Número de Orden]],K:K)</f>
        <v>0.40217391304347827</v>
      </c>
      <c r="M1651" s="1">
        <f>cocina[[#This Row],[Ganancia bruta]]-cocina[[#This Row],[Ganancia neta]]</f>
        <v>42</v>
      </c>
    </row>
    <row r="1652" spans="1:13" x14ac:dyDescent="0.25">
      <c r="A1652">
        <v>671</v>
      </c>
      <c r="B1652">
        <v>17</v>
      </c>
      <c r="C1652" s="1" t="s">
        <v>132</v>
      </c>
      <c r="D1652" s="1" t="s">
        <v>631</v>
      </c>
      <c r="E1652">
        <v>15</v>
      </c>
      <c r="F1652">
        <v>25</v>
      </c>
      <c r="G1652">
        <v>2</v>
      </c>
      <c r="H1652">
        <v>32</v>
      </c>
      <c r="I1652" s="1" t="s">
        <v>608</v>
      </c>
      <c r="J1652">
        <f>cocina[[#This Row],[Precio Unitario]]*cocina[[#This Row],[Cantidad Ordenada]]-cocina[[#This Row],[Costo Unitario]]*cocina[[#This Row],[Cantidad Ordenada]]</f>
        <v>20</v>
      </c>
      <c r="K1652">
        <f>cocina[[#This Row],[Precio Unitario]]*cocina[[#This Row],[Cantidad Ordenada]]</f>
        <v>50</v>
      </c>
      <c r="L1652" s="5">
        <f>(SUMIF(A:A,cocina[[#This Row],[Número de Orden]],J:J))/SUMIF(A:A,cocina[[#This Row],[Número de Orden]],K:K)</f>
        <v>0.40217391304347827</v>
      </c>
      <c r="M1652" s="1">
        <f>cocina[[#This Row],[Ganancia bruta]]-cocina[[#This Row],[Ganancia neta]]</f>
        <v>30</v>
      </c>
    </row>
    <row r="1653" spans="1:13" x14ac:dyDescent="0.25">
      <c r="A1653">
        <v>671</v>
      </c>
      <c r="B1653">
        <v>17</v>
      </c>
      <c r="C1653" s="1" t="s">
        <v>257</v>
      </c>
      <c r="D1653" s="1" t="s">
        <v>623</v>
      </c>
      <c r="E1653">
        <v>19</v>
      </c>
      <c r="F1653">
        <v>32</v>
      </c>
      <c r="G1653">
        <v>2</v>
      </c>
      <c r="H1653">
        <v>34</v>
      </c>
      <c r="I1653" s="1" t="s">
        <v>608</v>
      </c>
      <c r="J1653">
        <f>cocina[[#This Row],[Precio Unitario]]*cocina[[#This Row],[Cantidad Ordenada]]-cocina[[#This Row],[Costo Unitario]]*cocina[[#This Row],[Cantidad Ordenada]]</f>
        <v>26</v>
      </c>
      <c r="K1653">
        <f>cocina[[#This Row],[Precio Unitario]]*cocina[[#This Row],[Cantidad Ordenada]]</f>
        <v>64</v>
      </c>
      <c r="L1653" s="5">
        <f>(SUMIF(A:A,cocina[[#This Row],[Número de Orden]],J:J))/SUMIF(A:A,cocina[[#This Row],[Número de Orden]],K:K)</f>
        <v>0.40217391304347827</v>
      </c>
      <c r="M1653" s="1">
        <f>cocina[[#This Row],[Ganancia bruta]]-cocina[[#This Row],[Ganancia neta]]</f>
        <v>38</v>
      </c>
    </row>
    <row r="1654" spans="1:13" x14ac:dyDescent="0.25">
      <c r="A1654">
        <v>672</v>
      </c>
      <c r="B1654">
        <v>12</v>
      </c>
      <c r="C1654" s="1" t="s">
        <v>257</v>
      </c>
      <c r="D1654" s="1" t="s">
        <v>623</v>
      </c>
      <c r="E1654">
        <v>19</v>
      </c>
      <c r="F1654">
        <v>32</v>
      </c>
      <c r="G1654">
        <v>3</v>
      </c>
      <c r="H1654">
        <v>21</v>
      </c>
      <c r="I1654" s="1" t="s">
        <v>609</v>
      </c>
      <c r="J1654">
        <f>cocina[[#This Row],[Precio Unitario]]*cocina[[#This Row],[Cantidad Ordenada]]-cocina[[#This Row],[Costo Unitario]]*cocina[[#This Row],[Cantidad Ordenada]]</f>
        <v>39</v>
      </c>
      <c r="K1654">
        <f>cocina[[#This Row],[Precio Unitario]]*cocina[[#This Row],[Cantidad Ordenada]]</f>
        <v>96</v>
      </c>
      <c r="L1654" s="5">
        <f>(SUMIF(A:A,cocina[[#This Row],[Número de Orden]],J:J))/SUMIF(A:A,cocina[[#This Row],[Número de Orden]],K:K)</f>
        <v>0.40127388535031849</v>
      </c>
      <c r="M1654" s="1">
        <f>cocina[[#This Row],[Ganancia bruta]]-cocina[[#This Row],[Ganancia neta]]</f>
        <v>57</v>
      </c>
    </row>
    <row r="1655" spans="1:13" x14ac:dyDescent="0.25">
      <c r="A1655">
        <v>672</v>
      </c>
      <c r="B1655">
        <v>12</v>
      </c>
      <c r="C1655" s="1" t="s">
        <v>80</v>
      </c>
      <c r="D1655" s="1" t="s">
        <v>628</v>
      </c>
      <c r="E1655">
        <v>13</v>
      </c>
      <c r="F1655">
        <v>21</v>
      </c>
      <c r="G1655">
        <v>2</v>
      </c>
      <c r="H1655">
        <v>15</v>
      </c>
      <c r="I1655" s="1" t="s">
        <v>609</v>
      </c>
      <c r="J1655">
        <f>cocina[[#This Row],[Precio Unitario]]*cocina[[#This Row],[Cantidad Ordenada]]-cocina[[#This Row],[Costo Unitario]]*cocina[[#This Row],[Cantidad Ordenada]]</f>
        <v>16</v>
      </c>
      <c r="K1655">
        <f>cocina[[#This Row],[Precio Unitario]]*cocina[[#This Row],[Cantidad Ordenada]]</f>
        <v>42</v>
      </c>
      <c r="L1655" s="5">
        <f>(SUMIF(A:A,cocina[[#This Row],[Número de Orden]],J:J))/SUMIF(A:A,cocina[[#This Row],[Número de Orden]],K:K)</f>
        <v>0.40127388535031849</v>
      </c>
      <c r="M1655" s="1">
        <f>cocina[[#This Row],[Ganancia bruta]]-cocina[[#This Row],[Ganancia neta]]</f>
        <v>26</v>
      </c>
    </row>
    <row r="1656" spans="1:13" x14ac:dyDescent="0.25">
      <c r="A1656">
        <v>672</v>
      </c>
      <c r="B1656">
        <v>12</v>
      </c>
      <c r="C1656" s="1" t="s">
        <v>122</v>
      </c>
      <c r="D1656" s="1" t="s">
        <v>621</v>
      </c>
      <c r="E1656">
        <v>11</v>
      </c>
      <c r="F1656">
        <v>19</v>
      </c>
      <c r="G1656">
        <v>1</v>
      </c>
      <c r="H1656">
        <v>42</v>
      </c>
      <c r="I1656" s="1" t="s">
        <v>608</v>
      </c>
      <c r="J1656">
        <f>cocina[[#This Row],[Precio Unitario]]*cocina[[#This Row],[Cantidad Ordenada]]-cocina[[#This Row],[Costo Unitario]]*cocina[[#This Row],[Cantidad Ordenada]]</f>
        <v>8</v>
      </c>
      <c r="K1656">
        <f>cocina[[#This Row],[Precio Unitario]]*cocina[[#This Row],[Cantidad Ordenada]]</f>
        <v>19</v>
      </c>
      <c r="L1656" s="5">
        <f>(SUMIF(A:A,cocina[[#This Row],[Número de Orden]],J:J))/SUMIF(A:A,cocina[[#This Row],[Número de Orden]],K:K)</f>
        <v>0.40127388535031849</v>
      </c>
      <c r="M1656" s="1">
        <f>cocina[[#This Row],[Ganancia bruta]]-cocina[[#This Row],[Ganancia neta]]</f>
        <v>11</v>
      </c>
    </row>
    <row r="1657" spans="1:13" x14ac:dyDescent="0.25">
      <c r="A1657">
        <v>673</v>
      </c>
      <c r="B1657">
        <v>20</v>
      </c>
      <c r="C1657" s="1" t="s">
        <v>58</v>
      </c>
      <c r="D1657" s="1" t="s">
        <v>616</v>
      </c>
      <c r="E1657">
        <v>25</v>
      </c>
      <c r="F1657">
        <v>40</v>
      </c>
      <c r="G1657">
        <v>2</v>
      </c>
      <c r="H1657">
        <v>13</v>
      </c>
      <c r="I1657" s="1" t="s">
        <v>608</v>
      </c>
      <c r="J1657">
        <f>cocina[[#This Row],[Precio Unitario]]*cocina[[#This Row],[Cantidad Ordenada]]-cocina[[#This Row],[Costo Unitario]]*cocina[[#This Row],[Cantidad Ordenada]]</f>
        <v>30</v>
      </c>
      <c r="K1657">
        <f>cocina[[#This Row],[Precio Unitario]]*cocina[[#This Row],[Cantidad Ordenada]]</f>
        <v>80</v>
      </c>
      <c r="L1657" s="5">
        <f>(SUMIF(A:A,cocina[[#This Row],[Número de Orden]],J:J))/SUMIF(A:A,cocina[[#This Row],[Número de Orden]],K:K)</f>
        <v>0.39245283018867927</v>
      </c>
      <c r="M1657" s="1">
        <f>cocina[[#This Row],[Ganancia bruta]]-cocina[[#This Row],[Ganancia neta]]</f>
        <v>50</v>
      </c>
    </row>
    <row r="1658" spans="1:13" x14ac:dyDescent="0.25">
      <c r="A1658">
        <v>673</v>
      </c>
      <c r="B1658">
        <v>20</v>
      </c>
      <c r="C1658" s="1" t="s">
        <v>36</v>
      </c>
      <c r="D1658" s="1" t="s">
        <v>622</v>
      </c>
      <c r="E1658">
        <v>21</v>
      </c>
      <c r="F1658">
        <v>35</v>
      </c>
      <c r="G1658">
        <v>3</v>
      </c>
      <c r="H1658">
        <v>10</v>
      </c>
      <c r="I1658" s="1" t="s">
        <v>608</v>
      </c>
      <c r="J1658">
        <f>cocina[[#This Row],[Precio Unitario]]*cocina[[#This Row],[Cantidad Ordenada]]-cocina[[#This Row],[Costo Unitario]]*cocina[[#This Row],[Cantidad Ordenada]]</f>
        <v>42</v>
      </c>
      <c r="K1658">
        <f>cocina[[#This Row],[Precio Unitario]]*cocina[[#This Row],[Cantidad Ordenada]]</f>
        <v>105</v>
      </c>
      <c r="L1658" s="5">
        <f>(SUMIF(A:A,cocina[[#This Row],[Número de Orden]],J:J))/SUMIF(A:A,cocina[[#This Row],[Número de Orden]],K:K)</f>
        <v>0.39245283018867927</v>
      </c>
      <c r="M1658" s="1">
        <f>cocina[[#This Row],[Ganancia bruta]]-cocina[[#This Row],[Ganancia neta]]</f>
        <v>63</v>
      </c>
    </row>
    <row r="1659" spans="1:13" x14ac:dyDescent="0.25">
      <c r="A1659">
        <v>673</v>
      </c>
      <c r="B1659">
        <v>20</v>
      </c>
      <c r="C1659" s="1" t="s">
        <v>78</v>
      </c>
      <c r="D1659" s="1" t="s">
        <v>613</v>
      </c>
      <c r="E1659">
        <v>18</v>
      </c>
      <c r="F1659">
        <v>30</v>
      </c>
      <c r="G1659">
        <v>1</v>
      </c>
      <c r="H1659">
        <v>25</v>
      </c>
      <c r="I1659" s="1" t="s">
        <v>608</v>
      </c>
      <c r="J1659">
        <f>cocina[[#This Row],[Precio Unitario]]*cocina[[#This Row],[Cantidad Ordenada]]-cocina[[#This Row],[Costo Unitario]]*cocina[[#This Row],[Cantidad Ordenada]]</f>
        <v>12</v>
      </c>
      <c r="K1659">
        <f>cocina[[#This Row],[Precio Unitario]]*cocina[[#This Row],[Cantidad Ordenada]]</f>
        <v>30</v>
      </c>
      <c r="L1659" s="5">
        <f>(SUMIF(A:A,cocina[[#This Row],[Número de Orden]],J:J))/SUMIF(A:A,cocina[[#This Row],[Número de Orden]],K:K)</f>
        <v>0.39245283018867927</v>
      </c>
      <c r="M1659" s="1">
        <f>cocina[[#This Row],[Ganancia bruta]]-cocina[[#This Row],[Ganancia neta]]</f>
        <v>18</v>
      </c>
    </row>
    <row r="1660" spans="1:13" x14ac:dyDescent="0.25">
      <c r="A1660">
        <v>673</v>
      </c>
      <c r="B1660">
        <v>20</v>
      </c>
      <c r="C1660" s="1" t="s">
        <v>132</v>
      </c>
      <c r="D1660" s="1" t="s">
        <v>631</v>
      </c>
      <c r="E1660">
        <v>15</v>
      </c>
      <c r="F1660">
        <v>25</v>
      </c>
      <c r="G1660">
        <v>2</v>
      </c>
      <c r="H1660">
        <v>45</v>
      </c>
      <c r="I1660" s="1" t="s">
        <v>609</v>
      </c>
      <c r="J1660">
        <f>cocina[[#This Row],[Precio Unitario]]*cocina[[#This Row],[Cantidad Ordenada]]-cocina[[#This Row],[Costo Unitario]]*cocina[[#This Row],[Cantidad Ordenada]]</f>
        <v>20</v>
      </c>
      <c r="K1660">
        <f>cocina[[#This Row],[Precio Unitario]]*cocina[[#This Row],[Cantidad Ordenada]]</f>
        <v>50</v>
      </c>
      <c r="L1660" s="5">
        <f>(SUMIF(A:A,cocina[[#This Row],[Número de Orden]],J:J))/SUMIF(A:A,cocina[[#This Row],[Número de Orden]],K:K)</f>
        <v>0.39245283018867927</v>
      </c>
      <c r="M1660" s="1">
        <f>cocina[[#This Row],[Ganancia bruta]]-cocina[[#This Row],[Ganancia neta]]</f>
        <v>30</v>
      </c>
    </row>
    <row r="1661" spans="1:13" x14ac:dyDescent="0.25">
      <c r="A1661">
        <v>674</v>
      </c>
      <c r="B1661">
        <v>1</v>
      </c>
      <c r="C1661" s="1" t="s">
        <v>122</v>
      </c>
      <c r="D1661" s="1" t="s">
        <v>621</v>
      </c>
      <c r="E1661">
        <v>11</v>
      </c>
      <c r="F1661">
        <v>19</v>
      </c>
      <c r="G1661">
        <v>3</v>
      </c>
      <c r="H1661">
        <v>11</v>
      </c>
      <c r="I1661" s="1" t="s">
        <v>608</v>
      </c>
      <c r="J1661">
        <f>cocina[[#This Row],[Precio Unitario]]*cocina[[#This Row],[Cantidad Ordenada]]-cocina[[#This Row],[Costo Unitario]]*cocina[[#This Row],[Cantidad Ordenada]]</f>
        <v>24</v>
      </c>
      <c r="K1661">
        <f>cocina[[#This Row],[Precio Unitario]]*cocina[[#This Row],[Cantidad Ordenada]]</f>
        <v>57</v>
      </c>
      <c r="L1661" s="5">
        <f>(SUMIF(A:A,cocina[[#This Row],[Número de Orden]],J:J))/SUMIF(A:A,cocina[[#This Row],[Número de Orden]],K:K)</f>
        <v>0.40579710144927539</v>
      </c>
      <c r="M1661" s="1">
        <f>cocina[[#This Row],[Ganancia bruta]]-cocina[[#This Row],[Ganancia neta]]</f>
        <v>33</v>
      </c>
    </row>
    <row r="1662" spans="1:13" x14ac:dyDescent="0.25">
      <c r="A1662">
        <v>674</v>
      </c>
      <c r="B1662">
        <v>1</v>
      </c>
      <c r="C1662" s="1" t="s">
        <v>89</v>
      </c>
      <c r="D1662" s="1" t="s">
        <v>629</v>
      </c>
      <c r="E1662">
        <v>10</v>
      </c>
      <c r="F1662">
        <v>18</v>
      </c>
      <c r="G1662">
        <v>2</v>
      </c>
      <c r="H1662">
        <v>12</v>
      </c>
      <c r="I1662" s="1" t="s">
        <v>608</v>
      </c>
      <c r="J1662">
        <f>cocina[[#This Row],[Precio Unitario]]*cocina[[#This Row],[Cantidad Ordenada]]-cocina[[#This Row],[Costo Unitario]]*cocina[[#This Row],[Cantidad Ordenada]]</f>
        <v>16</v>
      </c>
      <c r="K1662">
        <f>cocina[[#This Row],[Precio Unitario]]*cocina[[#This Row],[Cantidad Ordenada]]</f>
        <v>36</v>
      </c>
      <c r="L1662" s="5">
        <f>(SUMIF(A:A,cocina[[#This Row],[Número de Orden]],J:J))/SUMIF(A:A,cocina[[#This Row],[Número de Orden]],K:K)</f>
        <v>0.40579710144927539</v>
      </c>
      <c r="M1662" s="1">
        <f>cocina[[#This Row],[Ganancia bruta]]-cocina[[#This Row],[Ganancia neta]]</f>
        <v>20</v>
      </c>
    </row>
    <row r="1663" spans="1:13" x14ac:dyDescent="0.25">
      <c r="A1663">
        <v>674</v>
      </c>
      <c r="B1663">
        <v>1</v>
      </c>
      <c r="C1663" s="1" t="s">
        <v>126</v>
      </c>
      <c r="D1663" s="1" t="s">
        <v>614</v>
      </c>
      <c r="E1663">
        <v>19</v>
      </c>
      <c r="F1663">
        <v>31</v>
      </c>
      <c r="G1663">
        <v>3</v>
      </c>
      <c r="H1663">
        <v>7</v>
      </c>
      <c r="I1663" s="1" t="s">
        <v>609</v>
      </c>
      <c r="J1663">
        <f>cocina[[#This Row],[Precio Unitario]]*cocina[[#This Row],[Cantidad Ordenada]]-cocina[[#This Row],[Costo Unitario]]*cocina[[#This Row],[Cantidad Ordenada]]</f>
        <v>36</v>
      </c>
      <c r="K1663">
        <f>cocina[[#This Row],[Precio Unitario]]*cocina[[#This Row],[Cantidad Ordenada]]</f>
        <v>93</v>
      </c>
      <c r="L1663" s="5">
        <f>(SUMIF(A:A,cocina[[#This Row],[Número de Orden]],J:J))/SUMIF(A:A,cocina[[#This Row],[Número de Orden]],K:K)</f>
        <v>0.40579710144927539</v>
      </c>
      <c r="M1663" s="1">
        <f>cocina[[#This Row],[Ganancia bruta]]-cocina[[#This Row],[Ganancia neta]]</f>
        <v>57</v>
      </c>
    </row>
    <row r="1664" spans="1:13" x14ac:dyDescent="0.25">
      <c r="A1664">
        <v>674</v>
      </c>
      <c r="B1664">
        <v>1</v>
      </c>
      <c r="C1664" s="1" t="s">
        <v>80</v>
      </c>
      <c r="D1664" s="1" t="s">
        <v>628</v>
      </c>
      <c r="E1664">
        <v>13</v>
      </c>
      <c r="F1664">
        <v>21</v>
      </c>
      <c r="G1664">
        <v>1</v>
      </c>
      <c r="H1664">
        <v>35</v>
      </c>
      <c r="I1664" s="1" t="s">
        <v>608</v>
      </c>
      <c r="J1664">
        <f>cocina[[#This Row],[Precio Unitario]]*cocina[[#This Row],[Cantidad Ordenada]]-cocina[[#This Row],[Costo Unitario]]*cocina[[#This Row],[Cantidad Ordenada]]</f>
        <v>8</v>
      </c>
      <c r="K1664">
        <f>cocina[[#This Row],[Precio Unitario]]*cocina[[#This Row],[Cantidad Ordenada]]</f>
        <v>21</v>
      </c>
      <c r="L1664" s="5">
        <f>(SUMIF(A:A,cocina[[#This Row],[Número de Orden]],J:J))/SUMIF(A:A,cocina[[#This Row],[Número de Orden]],K:K)</f>
        <v>0.40579710144927539</v>
      </c>
      <c r="M1664" s="1">
        <f>cocina[[#This Row],[Ganancia bruta]]-cocina[[#This Row],[Ganancia neta]]</f>
        <v>13</v>
      </c>
    </row>
    <row r="1665" spans="1:13" x14ac:dyDescent="0.25">
      <c r="A1665">
        <v>675</v>
      </c>
      <c r="B1665">
        <v>5</v>
      </c>
      <c r="C1665" s="1" t="s">
        <v>132</v>
      </c>
      <c r="D1665" s="1" t="s">
        <v>631</v>
      </c>
      <c r="E1665">
        <v>15</v>
      </c>
      <c r="F1665">
        <v>25</v>
      </c>
      <c r="G1665">
        <v>1</v>
      </c>
      <c r="H1665">
        <v>8</v>
      </c>
      <c r="I1665" s="1" t="s">
        <v>608</v>
      </c>
      <c r="J1665">
        <f>cocina[[#This Row],[Precio Unitario]]*cocina[[#This Row],[Cantidad Ordenada]]-cocina[[#This Row],[Costo Unitario]]*cocina[[#This Row],[Cantidad Ordenada]]</f>
        <v>10</v>
      </c>
      <c r="K1665">
        <f>cocina[[#This Row],[Precio Unitario]]*cocina[[#This Row],[Cantidad Ordenada]]</f>
        <v>25</v>
      </c>
      <c r="L1665" s="5">
        <f>(SUMIF(A:A,cocina[[#This Row],[Número de Orden]],J:J))/SUMIF(A:A,cocina[[#This Row],[Número de Orden]],K:K)</f>
        <v>0.39378238341968913</v>
      </c>
      <c r="M1665" s="1">
        <f>cocina[[#This Row],[Ganancia bruta]]-cocina[[#This Row],[Ganancia neta]]</f>
        <v>15</v>
      </c>
    </row>
    <row r="1666" spans="1:13" x14ac:dyDescent="0.25">
      <c r="A1666">
        <v>675</v>
      </c>
      <c r="B1666">
        <v>5</v>
      </c>
      <c r="C1666" s="1" t="s">
        <v>156</v>
      </c>
      <c r="D1666" s="1" t="s">
        <v>626</v>
      </c>
      <c r="E1666">
        <v>12</v>
      </c>
      <c r="F1666">
        <v>20</v>
      </c>
      <c r="G1666">
        <v>3</v>
      </c>
      <c r="H1666">
        <v>54</v>
      </c>
      <c r="I1666" s="1" t="s">
        <v>609</v>
      </c>
      <c r="J1666">
        <f>cocina[[#This Row],[Precio Unitario]]*cocina[[#This Row],[Cantidad Ordenada]]-cocina[[#This Row],[Costo Unitario]]*cocina[[#This Row],[Cantidad Ordenada]]</f>
        <v>24</v>
      </c>
      <c r="K1666">
        <f>cocina[[#This Row],[Precio Unitario]]*cocina[[#This Row],[Cantidad Ordenada]]</f>
        <v>60</v>
      </c>
      <c r="L1666" s="5">
        <f>(SUMIF(A:A,cocina[[#This Row],[Número de Orden]],J:J))/SUMIF(A:A,cocina[[#This Row],[Número de Orden]],K:K)</f>
        <v>0.39378238341968913</v>
      </c>
      <c r="M1666" s="1">
        <f>cocina[[#This Row],[Ganancia bruta]]-cocina[[#This Row],[Ganancia neta]]</f>
        <v>36</v>
      </c>
    </row>
    <row r="1667" spans="1:13" x14ac:dyDescent="0.25">
      <c r="A1667">
        <v>675</v>
      </c>
      <c r="B1667">
        <v>5</v>
      </c>
      <c r="C1667" s="1" t="s">
        <v>83</v>
      </c>
      <c r="D1667" s="1" t="s">
        <v>617</v>
      </c>
      <c r="E1667">
        <v>22</v>
      </c>
      <c r="F1667">
        <v>36</v>
      </c>
      <c r="G1667">
        <v>3</v>
      </c>
      <c r="H1667">
        <v>59</v>
      </c>
      <c r="I1667" s="1" t="s">
        <v>608</v>
      </c>
      <c r="J1667">
        <f>cocina[[#This Row],[Precio Unitario]]*cocina[[#This Row],[Cantidad Ordenada]]-cocina[[#This Row],[Costo Unitario]]*cocina[[#This Row],[Cantidad Ordenada]]</f>
        <v>42</v>
      </c>
      <c r="K1667">
        <f>cocina[[#This Row],[Precio Unitario]]*cocina[[#This Row],[Cantidad Ordenada]]</f>
        <v>108</v>
      </c>
      <c r="L1667" s="5">
        <f>(SUMIF(A:A,cocina[[#This Row],[Número de Orden]],J:J))/SUMIF(A:A,cocina[[#This Row],[Número de Orden]],K:K)</f>
        <v>0.39378238341968913</v>
      </c>
      <c r="M1667" s="1">
        <f>cocina[[#This Row],[Ganancia bruta]]-cocina[[#This Row],[Ganancia neta]]</f>
        <v>66</v>
      </c>
    </row>
    <row r="1668" spans="1:13" x14ac:dyDescent="0.25">
      <c r="A1668">
        <v>676</v>
      </c>
      <c r="B1668">
        <v>7</v>
      </c>
      <c r="C1668" s="1" t="s">
        <v>126</v>
      </c>
      <c r="D1668" s="1" t="s">
        <v>614</v>
      </c>
      <c r="E1668">
        <v>19</v>
      </c>
      <c r="F1668">
        <v>31</v>
      </c>
      <c r="G1668">
        <v>1</v>
      </c>
      <c r="H1668">
        <v>45</v>
      </c>
      <c r="I1668" s="1" t="s">
        <v>608</v>
      </c>
      <c r="J1668">
        <f>cocina[[#This Row],[Precio Unitario]]*cocina[[#This Row],[Cantidad Ordenada]]-cocina[[#This Row],[Costo Unitario]]*cocina[[#This Row],[Cantidad Ordenada]]</f>
        <v>12</v>
      </c>
      <c r="K1668">
        <f>cocina[[#This Row],[Precio Unitario]]*cocina[[#This Row],[Cantidad Ordenada]]</f>
        <v>31</v>
      </c>
      <c r="L1668" s="5">
        <f>(SUMIF(A:A,cocina[[#This Row],[Número de Orden]],J:J))/SUMIF(A:A,cocina[[#This Row],[Número de Orden]],K:K)</f>
        <v>0.39516129032258063</v>
      </c>
      <c r="M1668" s="1">
        <f>cocina[[#This Row],[Ganancia bruta]]-cocina[[#This Row],[Ganancia neta]]</f>
        <v>19</v>
      </c>
    </row>
    <row r="1669" spans="1:13" x14ac:dyDescent="0.25">
      <c r="A1669">
        <v>676</v>
      </c>
      <c r="B1669">
        <v>7</v>
      </c>
      <c r="C1669" s="1" t="s">
        <v>210</v>
      </c>
      <c r="D1669" s="1" t="s">
        <v>627</v>
      </c>
      <c r="E1669">
        <v>14</v>
      </c>
      <c r="F1669">
        <v>23</v>
      </c>
      <c r="G1669">
        <v>1</v>
      </c>
      <c r="H1669">
        <v>40</v>
      </c>
      <c r="I1669" s="1" t="s">
        <v>609</v>
      </c>
      <c r="J1669">
        <f>cocina[[#This Row],[Precio Unitario]]*cocina[[#This Row],[Cantidad Ordenada]]-cocina[[#This Row],[Costo Unitario]]*cocina[[#This Row],[Cantidad Ordenada]]</f>
        <v>9</v>
      </c>
      <c r="K1669">
        <f>cocina[[#This Row],[Precio Unitario]]*cocina[[#This Row],[Cantidad Ordenada]]</f>
        <v>23</v>
      </c>
      <c r="L1669" s="5">
        <f>(SUMIF(A:A,cocina[[#This Row],[Número de Orden]],J:J))/SUMIF(A:A,cocina[[#This Row],[Número de Orden]],K:K)</f>
        <v>0.39516129032258063</v>
      </c>
      <c r="M1669" s="1">
        <f>cocina[[#This Row],[Ganancia bruta]]-cocina[[#This Row],[Ganancia neta]]</f>
        <v>14</v>
      </c>
    </row>
    <row r="1670" spans="1:13" x14ac:dyDescent="0.25">
      <c r="A1670">
        <v>676</v>
      </c>
      <c r="B1670">
        <v>7</v>
      </c>
      <c r="C1670" s="1" t="s">
        <v>52</v>
      </c>
      <c r="D1670" s="1" t="s">
        <v>620</v>
      </c>
      <c r="E1670">
        <v>16</v>
      </c>
      <c r="F1670">
        <v>28</v>
      </c>
      <c r="G1670">
        <v>1</v>
      </c>
      <c r="H1670">
        <v>12</v>
      </c>
      <c r="I1670" s="1" t="s">
        <v>609</v>
      </c>
      <c r="J1670">
        <f>cocina[[#This Row],[Precio Unitario]]*cocina[[#This Row],[Cantidad Ordenada]]-cocina[[#This Row],[Costo Unitario]]*cocina[[#This Row],[Cantidad Ordenada]]</f>
        <v>12</v>
      </c>
      <c r="K1670">
        <f>cocina[[#This Row],[Precio Unitario]]*cocina[[#This Row],[Cantidad Ordenada]]</f>
        <v>28</v>
      </c>
      <c r="L1670" s="5">
        <f>(SUMIF(A:A,cocina[[#This Row],[Número de Orden]],J:J))/SUMIF(A:A,cocina[[#This Row],[Número de Orden]],K:K)</f>
        <v>0.39516129032258063</v>
      </c>
      <c r="M1670" s="1">
        <f>cocina[[#This Row],[Ganancia bruta]]-cocina[[#This Row],[Ganancia neta]]</f>
        <v>16</v>
      </c>
    </row>
    <row r="1671" spans="1:13" x14ac:dyDescent="0.25">
      <c r="A1671">
        <v>676</v>
      </c>
      <c r="B1671">
        <v>7</v>
      </c>
      <c r="C1671" s="1" t="s">
        <v>80</v>
      </c>
      <c r="D1671" s="1" t="s">
        <v>628</v>
      </c>
      <c r="E1671">
        <v>13</v>
      </c>
      <c r="F1671">
        <v>21</v>
      </c>
      <c r="G1671">
        <v>2</v>
      </c>
      <c r="H1671">
        <v>24</v>
      </c>
      <c r="I1671" s="1" t="s">
        <v>608</v>
      </c>
      <c r="J1671">
        <f>cocina[[#This Row],[Precio Unitario]]*cocina[[#This Row],[Cantidad Ordenada]]-cocina[[#This Row],[Costo Unitario]]*cocina[[#This Row],[Cantidad Ordenada]]</f>
        <v>16</v>
      </c>
      <c r="K1671">
        <f>cocina[[#This Row],[Precio Unitario]]*cocina[[#This Row],[Cantidad Ordenada]]</f>
        <v>42</v>
      </c>
      <c r="L1671" s="5">
        <f>(SUMIF(A:A,cocina[[#This Row],[Número de Orden]],J:J))/SUMIF(A:A,cocina[[#This Row],[Número de Orden]],K:K)</f>
        <v>0.39516129032258063</v>
      </c>
      <c r="M1671" s="1">
        <f>cocina[[#This Row],[Ganancia bruta]]-cocina[[#This Row],[Ganancia neta]]</f>
        <v>26</v>
      </c>
    </row>
    <row r="1672" spans="1:13" x14ac:dyDescent="0.25">
      <c r="A1672">
        <v>677</v>
      </c>
      <c r="B1672">
        <v>14</v>
      </c>
      <c r="C1672" s="1" t="s">
        <v>156</v>
      </c>
      <c r="D1672" s="1" t="s">
        <v>626</v>
      </c>
      <c r="E1672">
        <v>12</v>
      </c>
      <c r="F1672">
        <v>20</v>
      </c>
      <c r="G1672">
        <v>2</v>
      </c>
      <c r="H1672">
        <v>55</v>
      </c>
      <c r="I1672" s="1" t="s">
        <v>608</v>
      </c>
      <c r="J1672">
        <f>cocina[[#This Row],[Precio Unitario]]*cocina[[#This Row],[Cantidad Ordenada]]-cocina[[#This Row],[Costo Unitario]]*cocina[[#This Row],[Cantidad Ordenada]]</f>
        <v>16</v>
      </c>
      <c r="K1672">
        <f>cocina[[#This Row],[Precio Unitario]]*cocina[[#This Row],[Cantidad Ordenada]]</f>
        <v>40</v>
      </c>
      <c r="L1672" s="5">
        <f>(SUMIF(A:A,cocina[[#This Row],[Número de Orden]],J:J))/SUMIF(A:A,cocina[[#This Row],[Número de Orden]],K:K)</f>
        <v>0.40277777777777779</v>
      </c>
      <c r="M1672" s="1">
        <f>cocina[[#This Row],[Ganancia bruta]]-cocina[[#This Row],[Ganancia neta]]</f>
        <v>24</v>
      </c>
    </row>
    <row r="1673" spans="1:13" x14ac:dyDescent="0.25">
      <c r="A1673">
        <v>677</v>
      </c>
      <c r="B1673">
        <v>14</v>
      </c>
      <c r="C1673" s="1" t="s">
        <v>36</v>
      </c>
      <c r="D1673" s="1" t="s">
        <v>622</v>
      </c>
      <c r="E1673">
        <v>21</v>
      </c>
      <c r="F1673">
        <v>35</v>
      </c>
      <c r="G1673">
        <v>2</v>
      </c>
      <c r="H1673">
        <v>59</v>
      </c>
      <c r="I1673" s="1" t="s">
        <v>609</v>
      </c>
      <c r="J1673">
        <f>cocina[[#This Row],[Precio Unitario]]*cocina[[#This Row],[Cantidad Ordenada]]-cocina[[#This Row],[Costo Unitario]]*cocina[[#This Row],[Cantidad Ordenada]]</f>
        <v>28</v>
      </c>
      <c r="K1673">
        <f>cocina[[#This Row],[Precio Unitario]]*cocina[[#This Row],[Cantidad Ordenada]]</f>
        <v>70</v>
      </c>
      <c r="L1673" s="5">
        <f>(SUMIF(A:A,cocina[[#This Row],[Número de Orden]],J:J))/SUMIF(A:A,cocina[[#This Row],[Número de Orden]],K:K)</f>
        <v>0.40277777777777779</v>
      </c>
      <c r="M1673" s="1">
        <f>cocina[[#This Row],[Ganancia bruta]]-cocina[[#This Row],[Ganancia neta]]</f>
        <v>42</v>
      </c>
    </row>
    <row r="1674" spans="1:13" x14ac:dyDescent="0.25">
      <c r="A1674">
        <v>677</v>
      </c>
      <c r="B1674">
        <v>14</v>
      </c>
      <c r="C1674" s="1" t="s">
        <v>65</v>
      </c>
      <c r="D1674" s="1" t="s">
        <v>625</v>
      </c>
      <c r="E1674">
        <v>20</v>
      </c>
      <c r="F1674">
        <v>34</v>
      </c>
      <c r="G1674">
        <v>1</v>
      </c>
      <c r="H1674">
        <v>34</v>
      </c>
      <c r="I1674" s="1" t="s">
        <v>609</v>
      </c>
      <c r="J1674">
        <f>cocina[[#This Row],[Precio Unitario]]*cocina[[#This Row],[Cantidad Ordenada]]-cocina[[#This Row],[Costo Unitario]]*cocina[[#This Row],[Cantidad Ordenada]]</f>
        <v>14</v>
      </c>
      <c r="K1674">
        <f>cocina[[#This Row],[Precio Unitario]]*cocina[[#This Row],[Cantidad Ordenada]]</f>
        <v>34</v>
      </c>
      <c r="L1674" s="5">
        <f>(SUMIF(A:A,cocina[[#This Row],[Número de Orden]],J:J))/SUMIF(A:A,cocina[[#This Row],[Número de Orden]],K:K)</f>
        <v>0.40277777777777779</v>
      </c>
      <c r="M1674" s="1">
        <f>cocina[[#This Row],[Ganancia bruta]]-cocina[[#This Row],[Ganancia neta]]</f>
        <v>20</v>
      </c>
    </row>
    <row r="1675" spans="1:13" x14ac:dyDescent="0.25">
      <c r="A1675">
        <v>678</v>
      </c>
      <c r="B1675">
        <v>19</v>
      </c>
      <c r="C1675" s="1" t="s">
        <v>48</v>
      </c>
      <c r="D1675" s="1" t="s">
        <v>618</v>
      </c>
      <c r="E1675">
        <v>17</v>
      </c>
      <c r="F1675">
        <v>29</v>
      </c>
      <c r="G1675">
        <v>1</v>
      </c>
      <c r="H1675">
        <v>27</v>
      </c>
      <c r="I1675" s="1" t="s">
        <v>608</v>
      </c>
      <c r="J1675">
        <f>cocina[[#This Row],[Precio Unitario]]*cocina[[#This Row],[Cantidad Ordenada]]-cocina[[#This Row],[Costo Unitario]]*cocina[[#This Row],[Cantidad Ordenada]]</f>
        <v>12</v>
      </c>
      <c r="K1675">
        <f>cocina[[#This Row],[Precio Unitario]]*cocina[[#This Row],[Cantidad Ordenada]]</f>
        <v>29</v>
      </c>
      <c r="L1675" s="5">
        <f>(SUMIF(A:A,cocina[[#This Row],[Número de Orden]],J:J))/SUMIF(A:A,cocina[[#This Row],[Número de Orden]],K:K)</f>
        <v>0.41176470588235292</v>
      </c>
      <c r="M1675" s="1">
        <f>cocina[[#This Row],[Ganancia bruta]]-cocina[[#This Row],[Ganancia neta]]</f>
        <v>17</v>
      </c>
    </row>
    <row r="1676" spans="1:13" x14ac:dyDescent="0.25">
      <c r="A1676">
        <v>678</v>
      </c>
      <c r="B1676">
        <v>19</v>
      </c>
      <c r="C1676" s="1" t="s">
        <v>122</v>
      </c>
      <c r="D1676" s="1" t="s">
        <v>621</v>
      </c>
      <c r="E1676">
        <v>11</v>
      </c>
      <c r="F1676">
        <v>19</v>
      </c>
      <c r="G1676">
        <v>3</v>
      </c>
      <c r="H1676">
        <v>37</v>
      </c>
      <c r="I1676" s="1" t="s">
        <v>609</v>
      </c>
      <c r="J1676">
        <f>cocina[[#This Row],[Precio Unitario]]*cocina[[#This Row],[Cantidad Ordenada]]-cocina[[#This Row],[Costo Unitario]]*cocina[[#This Row],[Cantidad Ordenada]]</f>
        <v>24</v>
      </c>
      <c r="K1676">
        <f>cocina[[#This Row],[Precio Unitario]]*cocina[[#This Row],[Cantidad Ordenada]]</f>
        <v>57</v>
      </c>
      <c r="L1676" s="5">
        <f>(SUMIF(A:A,cocina[[#This Row],[Número de Orden]],J:J))/SUMIF(A:A,cocina[[#This Row],[Número de Orden]],K:K)</f>
        <v>0.41176470588235292</v>
      </c>
      <c r="M1676" s="1">
        <f>cocina[[#This Row],[Ganancia bruta]]-cocina[[#This Row],[Ganancia neta]]</f>
        <v>33</v>
      </c>
    </row>
    <row r="1677" spans="1:13" x14ac:dyDescent="0.25">
      <c r="A1677">
        <v>678</v>
      </c>
      <c r="B1677">
        <v>19</v>
      </c>
      <c r="C1677" s="1" t="s">
        <v>36</v>
      </c>
      <c r="D1677" s="1" t="s">
        <v>622</v>
      </c>
      <c r="E1677">
        <v>21</v>
      </c>
      <c r="F1677">
        <v>35</v>
      </c>
      <c r="G1677">
        <v>2</v>
      </c>
      <c r="H1677">
        <v>37</v>
      </c>
      <c r="I1677" s="1" t="s">
        <v>609</v>
      </c>
      <c r="J1677">
        <f>cocina[[#This Row],[Precio Unitario]]*cocina[[#This Row],[Cantidad Ordenada]]-cocina[[#This Row],[Costo Unitario]]*cocina[[#This Row],[Cantidad Ordenada]]</f>
        <v>28</v>
      </c>
      <c r="K1677">
        <f>cocina[[#This Row],[Precio Unitario]]*cocina[[#This Row],[Cantidad Ordenada]]</f>
        <v>70</v>
      </c>
      <c r="L1677" s="5">
        <f>(SUMIF(A:A,cocina[[#This Row],[Número de Orden]],J:J))/SUMIF(A:A,cocina[[#This Row],[Número de Orden]],K:K)</f>
        <v>0.41176470588235292</v>
      </c>
      <c r="M1677" s="1">
        <f>cocina[[#This Row],[Ganancia bruta]]-cocina[[#This Row],[Ganancia neta]]</f>
        <v>42</v>
      </c>
    </row>
    <row r="1678" spans="1:13" x14ac:dyDescent="0.25">
      <c r="A1678">
        <v>678</v>
      </c>
      <c r="B1678">
        <v>19</v>
      </c>
      <c r="C1678" s="1" t="s">
        <v>168</v>
      </c>
      <c r="D1678" s="1" t="s">
        <v>612</v>
      </c>
      <c r="E1678">
        <v>14</v>
      </c>
      <c r="F1678">
        <v>24</v>
      </c>
      <c r="G1678">
        <v>2</v>
      </c>
      <c r="H1678">
        <v>20</v>
      </c>
      <c r="I1678" s="1" t="s">
        <v>609</v>
      </c>
      <c r="J1678">
        <f>cocina[[#This Row],[Precio Unitario]]*cocina[[#This Row],[Cantidad Ordenada]]-cocina[[#This Row],[Costo Unitario]]*cocina[[#This Row],[Cantidad Ordenada]]</f>
        <v>20</v>
      </c>
      <c r="K1678">
        <f>cocina[[#This Row],[Precio Unitario]]*cocina[[#This Row],[Cantidad Ordenada]]</f>
        <v>48</v>
      </c>
      <c r="L1678" s="5">
        <f>(SUMIF(A:A,cocina[[#This Row],[Número de Orden]],J:J))/SUMIF(A:A,cocina[[#This Row],[Número de Orden]],K:K)</f>
        <v>0.41176470588235292</v>
      </c>
      <c r="M1678" s="1">
        <f>cocina[[#This Row],[Ganancia bruta]]-cocina[[#This Row],[Ganancia neta]]</f>
        <v>28</v>
      </c>
    </row>
    <row r="1679" spans="1:13" x14ac:dyDescent="0.25">
      <c r="A1679">
        <v>679</v>
      </c>
      <c r="B1679">
        <v>9</v>
      </c>
      <c r="C1679" s="1" t="s">
        <v>80</v>
      </c>
      <c r="D1679" s="1" t="s">
        <v>628</v>
      </c>
      <c r="E1679">
        <v>13</v>
      </c>
      <c r="F1679">
        <v>21</v>
      </c>
      <c r="G1679">
        <v>2</v>
      </c>
      <c r="H1679">
        <v>27</v>
      </c>
      <c r="I1679" s="1" t="s">
        <v>609</v>
      </c>
      <c r="J1679">
        <f>cocina[[#This Row],[Precio Unitario]]*cocina[[#This Row],[Cantidad Ordenada]]-cocina[[#This Row],[Costo Unitario]]*cocina[[#This Row],[Cantidad Ordenada]]</f>
        <v>16</v>
      </c>
      <c r="K1679">
        <f>cocina[[#This Row],[Precio Unitario]]*cocina[[#This Row],[Cantidad Ordenada]]</f>
        <v>42</v>
      </c>
      <c r="L1679" s="5">
        <f>(SUMIF(A:A,cocina[[#This Row],[Número de Orden]],J:J))/SUMIF(A:A,cocina[[#This Row],[Número de Orden]],K:K)</f>
        <v>0.40703517587939697</v>
      </c>
      <c r="M1679" s="1">
        <f>cocina[[#This Row],[Ganancia bruta]]-cocina[[#This Row],[Ganancia neta]]</f>
        <v>26</v>
      </c>
    </row>
    <row r="1680" spans="1:13" x14ac:dyDescent="0.25">
      <c r="A1680">
        <v>679</v>
      </c>
      <c r="B1680">
        <v>9</v>
      </c>
      <c r="C1680" s="1" t="s">
        <v>165</v>
      </c>
      <c r="D1680" s="1" t="s">
        <v>630</v>
      </c>
      <c r="E1680">
        <v>15</v>
      </c>
      <c r="F1680">
        <v>26</v>
      </c>
      <c r="G1680">
        <v>1</v>
      </c>
      <c r="H1680">
        <v>11</v>
      </c>
      <c r="I1680" s="1" t="s">
        <v>609</v>
      </c>
      <c r="J1680">
        <f>cocina[[#This Row],[Precio Unitario]]*cocina[[#This Row],[Cantidad Ordenada]]-cocina[[#This Row],[Costo Unitario]]*cocina[[#This Row],[Cantidad Ordenada]]</f>
        <v>11</v>
      </c>
      <c r="K1680">
        <f>cocina[[#This Row],[Precio Unitario]]*cocina[[#This Row],[Cantidad Ordenada]]</f>
        <v>26</v>
      </c>
      <c r="L1680" s="5">
        <f>(SUMIF(A:A,cocina[[#This Row],[Número de Orden]],J:J))/SUMIF(A:A,cocina[[#This Row],[Número de Orden]],K:K)</f>
        <v>0.40703517587939697</v>
      </c>
      <c r="M1680" s="1">
        <f>cocina[[#This Row],[Ganancia bruta]]-cocina[[#This Row],[Ganancia neta]]</f>
        <v>15</v>
      </c>
    </row>
    <row r="1681" spans="1:13" x14ac:dyDescent="0.25">
      <c r="A1681">
        <v>679</v>
      </c>
      <c r="B1681">
        <v>9</v>
      </c>
      <c r="C1681" s="1" t="s">
        <v>52</v>
      </c>
      <c r="D1681" s="1" t="s">
        <v>620</v>
      </c>
      <c r="E1681">
        <v>16</v>
      </c>
      <c r="F1681">
        <v>28</v>
      </c>
      <c r="G1681">
        <v>2</v>
      </c>
      <c r="H1681">
        <v>16</v>
      </c>
      <c r="I1681" s="1" t="s">
        <v>609</v>
      </c>
      <c r="J1681">
        <f>cocina[[#This Row],[Precio Unitario]]*cocina[[#This Row],[Cantidad Ordenada]]-cocina[[#This Row],[Costo Unitario]]*cocina[[#This Row],[Cantidad Ordenada]]</f>
        <v>24</v>
      </c>
      <c r="K1681">
        <f>cocina[[#This Row],[Precio Unitario]]*cocina[[#This Row],[Cantidad Ordenada]]</f>
        <v>56</v>
      </c>
      <c r="L1681" s="5">
        <f>(SUMIF(A:A,cocina[[#This Row],[Número de Orden]],J:J))/SUMIF(A:A,cocina[[#This Row],[Número de Orden]],K:K)</f>
        <v>0.40703517587939697</v>
      </c>
      <c r="M1681" s="1">
        <f>cocina[[#This Row],[Ganancia bruta]]-cocina[[#This Row],[Ganancia neta]]</f>
        <v>32</v>
      </c>
    </row>
    <row r="1682" spans="1:13" x14ac:dyDescent="0.25">
      <c r="A1682">
        <v>679</v>
      </c>
      <c r="B1682">
        <v>9</v>
      </c>
      <c r="C1682" s="1" t="s">
        <v>132</v>
      </c>
      <c r="D1682" s="1" t="s">
        <v>631</v>
      </c>
      <c r="E1682">
        <v>15</v>
      </c>
      <c r="F1682">
        <v>25</v>
      </c>
      <c r="G1682">
        <v>3</v>
      </c>
      <c r="H1682">
        <v>52</v>
      </c>
      <c r="I1682" s="1" t="s">
        <v>609</v>
      </c>
      <c r="J1682">
        <f>cocina[[#This Row],[Precio Unitario]]*cocina[[#This Row],[Cantidad Ordenada]]-cocina[[#This Row],[Costo Unitario]]*cocina[[#This Row],[Cantidad Ordenada]]</f>
        <v>30</v>
      </c>
      <c r="K1682">
        <f>cocina[[#This Row],[Precio Unitario]]*cocina[[#This Row],[Cantidad Ordenada]]</f>
        <v>75</v>
      </c>
      <c r="L1682" s="5">
        <f>(SUMIF(A:A,cocina[[#This Row],[Número de Orden]],J:J))/SUMIF(A:A,cocina[[#This Row],[Número de Orden]],K:K)</f>
        <v>0.40703517587939697</v>
      </c>
      <c r="M1682" s="1">
        <f>cocina[[#This Row],[Ganancia bruta]]-cocina[[#This Row],[Ganancia neta]]</f>
        <v>45</v>
      </c>
    </row>
    <row r="1683" spans="1:13" x14ac:dyDescent="0.25">
      <c r="A1683">
        <v>680</v>
      </c>
      <c r="B1683">
        <v>5</v>
      </c>
      <c r="C1683" s="1" t="s">
        <v>89</v>
      </c>
      <c r="D1683" s="1" t="s">
        <v>629</v>
      </c>
      <c r="E1683">
        <v>10</v>
      </c>
      <c r="F1683">
        <v>18</v>
      </c>
      <c r="G1683">
        <v>2</v>
      </c>
      <c r="H1683">
        <v>6</v>
      </c>
      <c r="I1683" s="1" t="s">
        <v>609</v>
      </c>
      <c r="J1683">
        <f>cocina[[#This Row],[Precio Unitario]]*cocina[[#This Row],[Cantidad Ordenada]]-cocina[[#This Row],[Costo Unitario]]*cocina[[#This Row],[Cantidad Ordenada]]</f>
        <v>16</v>
      </c>
      <c r="K1683">
        <f>cocina[[#This Row],[Precio Unitario]]*cocina[[#This Row],[Cantidad Ordenada]]</f>
        <v>36</v>
      </c>
      <c r="L1683" s="5">
        <f>(SUMIF(A:A,cocina[[#This Row],[Número de Orden]],J:J))/SUMIF(A:A,cocina[[#This Row],[Número de Orden]],K:K)</f>
        <v>0.40740740740740738</v>
      </c>
      <c r="M1683" s="1">
        <f>cocina[[#This Row],[Ganancia bruta]]-cocina[[#This Row],[Ganancia neta]]</f>
        <v>20</v>
      </c>
    </row>
    <row r="1684" spans="1:13" x14ac:dyDescent="0.25">
      <c r="A1684">
        <v>680</v>
      </c>
      <c r="B1684">
        <v>5</v>
      </c>
      <c r="C1684" s="1" t="s">
        <v>156</v>
      </c>
      <c r="D1684" s="1" t="s">
        <v>626</v>
      </c>
      <c r="E1684">
        <v>12</v>
      </c>
      <c r="F1684">
        <v>20</v>
      </c>
      <c r="G1684">
        <v>3</v>
      </c>
      <c r="H1684">
        <v>49</v>
      </c>
      <c r="I1684" s="1" t="s">
        <v>609</v>
      </c>
      <c r="J1684">
        <f>cocina[[#This Row],[Precio Unitario]]*cocina[[#This Row],[Cantidad Ordenada]]-cocina[[#This Row],[Costo Unitario]]*cocina[[#This Row],[Cantidad Ordenada]]</f>
        <v>24</v>
      </c>
      <c r="K1684">
        <f>cocina[[#This Row],[Precio Unitario]]*cocina[[#This Row],[Cantidad Ordenada]]</f>
        <v>60</v>
      </c>
      <c r="L1684" s="5">
        <f>(SUMIF(A:A,cocina[[#This Row],[Número de Orden]],J:J))/SUMIF(A:A,cocina[[#This Row],[Número de Orden]],K:K)</f>
        <v>0.40740740740740738</v>
      </c>
      <c r="M1684" s="1">
        <f>cocina[[#This Row],[Ganancia bruta]]-cocina[[#This Row],[Ganancia neta]]</f>
        <v>36</v>
      </c>
    </row>
    <row r="1685" spans="1:13" x14ac:dyDescent="0.25">
      <c r="A1685">
        <v>680</v>
      </c>
      <c r="B1685">
        <v>5</v>
      </c>
      <c r="C1685" s="1" t="s">
        <v>271</v>
      </c>
      <c r="D1685" s="1" t="s">
        <v>619</v>
      </c>
      <c r="E1685">
        <v>20</v>
      </c>
      <c r="F1685">
        <v>33</v>
      </c>
      <c r="G1685">
        <v>2</v>
      </c>
      <c r="H1685">
        <v>56</v>
      </c>
      <c r="I1685" s="1" t="s">
        <v>608</v>
      </c>
      <c r="J1685">
        <f>cocina[[#This Row],[Precio Unitario]]*cocina[[#This Row],[Cantidad Ordenada]]-cocina[[#This Row],[Costo Unitario]]*cocina[[#This Row],[Cantidad Ordenada]]</f>
        <v>26</v>
      </c>
      <c r="K1685">
        <f>cocina[[#This Row],[Precio Unitario]]*cocina[[#This Row],[Cantidad Ordenada]]</f>
        <v>66</v>
      </c>
      <c r="L1685" s="5">
        <f>(SUMIF(A:A,cocina[[#This Row],[Número de Orden]],J:J))/SUMIF(A:A,cocina[[#This Row],[Número de Orden]],K:K)</f>
        <v>0.40740740740740738</v>
      </c>
      <c r="M1685" s="1">
        <f>cocina[[#This Row],[Ganancia bruta]]-cocina[[#This Row],[Ganancia neta]]</f>
        <v>40</v>
      </c>
    </row>
    <row r="1686" spans="1:13" x14ac:dyDescent="0.25">
      <c r="A1686">
        <v>681</v>
      </c>
      <c r="B1686">
        <v>2</v>
      </c>
      <c r="C1686" s="1" t="s">
        <v>271</v>
      </c>
      <c r="D1686" s="1" t="s">
        <v>619</v>
      </c>
      <c r="E1686">
        <v>20</v>
      </c>
      <c r="F1686">
        <v>33</v>
      </c>
      <c r="G1686">
        <v>1</v>
      </c>
      <c r="H1686">
        <v>44</v>
      </c>
      <c r="I1686" s="1" t="s">
        <v>608</v>
      </c>
      <c r="J1686">
        <f>cocina[[#This Row],[Precio Unitario]]*cocina[[#This Row],[Cantidad Ordenada]]-cocina[[#This Row],[Costo Unitario]]*cocina[[#This Row],[Cantidad Ordenada]]</f>
        <v>13</v>
      </c>
      <c r="K1686">
        <f>cocina[[#This Row],[Precio Unitario]]*cocina[[#This Row],[Cantidad Ordenada]]</f>
        <v>33</v>
      </c>
      <c r="L1686" s="5">
        <f>(SUMIF(A:A,cocina[[#This Row],[Número de Orden]],J:J))/SUMIF(A:A,cocina[[#This Row],[Número de Orden]],K:K)</f>
        <v>0.38666666666666666</v>
      </c>
      <c r="M1686" s="1">
        <f>cocina[[#This Row],[Ganancia bruta]]-cocina[[#This Row],[Ganancia neta]]</f>
        <v>20</v>
      </c>
    </row>
    <row r="1687" spans="1:13" x14ac:dyDescent="0.25">
      <c r="A1687">
        <v>681</v>
      </c>
      <c r="B1687">
        <v>2</v>
      </c>
      <c r="C1687" s="1" t="s">
        <v>80</v>
      </c>
      <c r="D1687" s="1" t="s">
        <v>628</v>
      </c>
      <c r="E1687">
        <v>13</v>
      </c>
      <c r="F1687">
        <v>21</v>
      </c>
      <c r="G1687">
        <v>2</v>
      </c>
      <c r="H1687">
        <v>21</v>
      </c>
      <c r="I1687" s="1" t="s">
        <v>609</v>
      </c>
      <c r="J1687">
        <f>cocina[[#This Row],[Precio Unitario]]*cocina[[#This Row],[Cantidad Ordenada]]-cocina[[#This Row],[Costo Unitario]]*cocina[[#This Row],[Cantidad Ordenada]]</f>
        <v>16</v>
      </c>
      <c r="K1687">
        <f>cocina[[#This Row],[Precio Unitario]]*cocina[[#This Row],[Cantidad Ordenada]]</f>
        <v>42</v>
      </c>
      <c r="L1687" s="5">
        <f>(SUMIF(A:A,cocina[[#This Row],[Número de Orden]],J:J))/SUMIF(A:A,cocina[[#This Row],[Número de Orden]],K:K)</f>
        <v>0.38666666666666666</v>
      </c>
      <c r="M1687" s="1">
        <f>cocina[[#This Row],[Ganancia bruta]]-cocina[[#This Row],[Ganancia neta]]</f>
        <v>26</v>
      </c>
    </row>
    <row r="1688" spans="1:13" x14ac:dyDescent="0.25">
      <c r="A1688">
        <v>682</v>
      </c>
      <c r="B1688">
        <v>1</v>
      </c>
      <c r="C1688" s="1" t="s">
        <v>210</v>
      </c>
      <c r="D1688" s="1" t="s">
        <v>627</v>
      </c>
      <c r="E1688">
        <v>14</v>
      </c>
      <c r="F1688">
        <v>23</v>
      </c>
      <c r="G1688">
        <v>1</v>
      </c>
      <c r="H1688">
        <v>43</v>
      </c>
      <c r="I1688" s="1" t="s">
        <v>608</v>
      </c>
      <c r="J1688">
        <f>cocina[[#This Row],[Precio Unitario]]*cocina[[#This Row],[Cantidad Ordenada]]-cocina[[#This Row],[Costo Unitario]]*cocina[[#This Row],[Cantidad Ordenada]]</f>
        <v>9</v>
      </c>
      <c r="K1688">
        <f>cocina[[#This Row],[Precio Unitario]]*cocina[[#This Row],[Cantidad Ordenada]]</f>
        <v>23</v>
      </c>
      <c r="L1688" s="5">
        <f>(SUMIF(A:A,cocina[[#This Row],[Número de Orden]],J:J))/SUMIF(A:A,cocina[[#This Row],[Número de Orden]],K:K)</f>
        <v>0.39130434782608697</v>
      </c>
      <c r="M1688" s="1">
        <f>cocina[[#This Row],[Ganancia bruta]]-cocina[[#This Row],[Ganancia neta]]</f>
        <v>14</v>
      </c>
    </row>
    <row r="1689" spans="1:13" x14ac:dyDescent="0.25">
      <c r="A1689">
        <v>683</v>
      </c>
      <c r="B1689">
        <v>2</v>
      </c>
      <c r="C1689" s="1" t="s">
        <v>213</v>
      </c>
      <c r="D1689" s="1" t="s">
        <v>624</v>
      </c>
      <c r="E1689">
        <v>13</v>
      </c>
      <c r="F1689">
        <v>22</v>
      </c>
      <c r="G1689">
        <v>1</v>
      </c>
      <c r="H1689">
        <v>25</v>
      </c>
      <c r="I1689" s="1" t="s">
        <v>609</v>
      </c>
      <c r="J1689">
        <f>cocina[[#This Row],[Precio Unitario]]*cocina[[#This Row],[Cantidad Ordenada]]-cocina[[#This Row],[Costo Unitario]]*cocina[[#This Row],[Cantidad Ordenada]]</f>
        <v>9</v>
      </c>
      <c r="K1689">
        <f>cocina[[#This Row],[Precio Unitario]]*cocina[[#This Row],[Cantidad Ordenada]]</f>
        <v>22</v>
      </c>
      <c r="L1689" s="5">
        <f>(SUMIF(A:A,cocina[[#This Row],[Número de Orden]],J:J))/SUMIF(A:A,cocina[[#This Row],[Número de Orden]],K:K)</f>
        <v>0.3902439024390244</v>
      </c>
      <c r="M1689" s="1">
        <f>cocina[[#This Row],[Ganancia bruta]]-cocina[[#This Row],[Ganancia neta]]</f>
        <v>13</v>
      </c>
    </row>
    <row r="1690" spans="1:13" x14ac:dyDescent="0.25">
      <c r="A1690">
        <v>683</v>
      </c>
      <c r="B1690">
        <v>2</v>
      </c>
      <c r="C1690" s="1" t="s">
        <v>156</v>
      </c>
      <c r="D1690" s="1" t="s">
        <v>626</v>
      </c>
      <c r="E1690">
        <v>12</v>
      </c>
      <c r="F1690">
        <v>20</v>
      </c>
      <c r="G1690">
        <v>2</v>
      </c>
      <c r="H1690">
        <v>35</v>
      </c>
      <c r="I1690" s="1" t="s">
        <v>608</v>
      </c>
      <c r="J1690">
        <f>cocina[[#This Row],[Precio Unitario]]*cocina[[#This Row],[Cantidad Ordenada]]-cocina[[#This Row],[Costo Unitario]]*cocina[[#This Row],[Cantidad Ordenada]]</f>
        <v>16</v>
      </c>
      <c r="K1690">
        <f>cocina[[#This Row],[Precio Unitario]]*cocina[[#This Row],[Cantidad Ordenada]]</f>
        <v>40</v>
      </c>
      <c r="L1690" s="5">
        <f>(SUMIF(A:A,cocina[[#This Row],[Número de Orden]],J:J))/SUMIF(A:A,cocina[[#This Row],[Número de Orden]],K:K)</f>
        <v>0.3902439024390244</v>
      </c>
      <c r="M1690" s="1">
        <f>cocina[[#This Row],[Ganancia bruta]]-cocina[[#This Row],[Ganancia neta]]</f>
        <v>24</v>
      </c>
    </row>
    <row r="1691" spans="1:13" x14ac:dyDescent="0.25">
      <c r="A1691">
        <v>683</v>
      </c>
      <c r="B1691">
        <v>2</v>
      </c>
      <c r="C1691" s="1" t="s">
        <v>58</v>
      </c>
      <c r="D1691" s="1" t="s">
        <v>616</v>
      </c>
      <c r="E1691">
        <v>25</v>
      </c>
      <c r="F1691">
        <v>40</v>
      </c>
      <c r="G1691">
        <v>1</v>
      </c>
      <c r="H1691">
        <v>6</v>
      </c>
      <c r="I1691" s="1" t="s">
        <v>609</v>
      </c>
      <c r="J1691">
        <f>cocina[[#This Row],[Precio Unitario]]*cocina[[#This Row],[Cantidad Ordenada]]-cocina[[#This Row],[Costo Unitario]]*cocina[[#This Row],[Cantidad Ordenada]]</f>
        <v>15</v>
      </c>
      <c r="K1691">
        <f>cocina[[#This Row],[Precio Unitario]]*cocina[[#This Row],[Cantidad Ordenada]]</f>
        <v>40</v>
      </c>
      <c r="L1691" s="5">
        <f>(SUMIF(A:A,cocina[[#This Row],[Número de Orden]],J:J))/SUMIF(A:A,cocina[[#This Row],[Número de Orden]],K:K)</f>
        <v>0.3902439024390244</v>
      </c>
      <c r="M1691" s="1">
        <f>cocina[[#This Row],[Ganancia bruta]]-cocina[[#This Row],[Ganancia neta]]</f>
        <v>25</v>
      </c>
    </row>
    <row r="1692" spans="1:13" x14ac:dyDescent="0.25">
      <c r="A1692">
        <v>683</v>
      </c>
      <c r="B1692">
        <v>2</v>
      </c>
      <c r="C1692" s="1" t="s">
        <v>126</v>
      </c>
      <c r="D1692" s="1" t="s">
        <v>614</v>
      </c>
      <c r="E1692">
        <v>19</v>
      </c>
      <c r="F1692">
        <v>31</v>
      </c>
      <c r="G1692">
        <v>2</v>
      </c>
      <c r="H1692">
        <v>16</v>
      </c>
      <c r="I1692" s="1" t="s">
        <v>609</v>
      </c>
      <c r="J1692">
        <f>cocina[[#This Row],[Precio Unitario]]*cocina[[#This Row],[Cantidad Ordenada]]-cocina[[#This Row],[Costo Unitario]]*cocina[[#This Row],[Cantidad Ordenada]]</f>
        <v>24</v>
      </c>
      <c r="K1692">
        <f>cocina[[#This Row],[Precio Unitario]]*cocina[[#This Row],[Cantidad Ordenada]]</f>
        <v>62</v>
      </c>
      <c r="L1692" s="5">
        <f>(SUMIF(A:A,cocina[[#This Row],[Número de Orden]],J:J))/SUMIF(A:A,cocina[[#This Row],[Número de Orden]],K:K)</f>
        <v>0.3902439024390244</v>
      </c>
      <c r="M1692" s="1">
        <f>cocina[[#This Row],[Ganancia bruta]]-cocina[[#This Row],[Ganancia neta]]</f>
        <v>38</v>
      </c>
    </row>
    <row r="1693" spans="1:13" x14ac:dyDescent="0.25">
      <c r="A1693">
        <v>684</v>
      </c>
      <c r="B1693">
        <v>10</v>
      </c>
      <c r="C1693" s="1" t="s">
        <v>83</v>
      </c>
      <c r="D1693" s="1" t="s">
        <v>617</v>
      </c>
      <c r="E1693">
        <v>22</v>
      </c>
      <c r="F1693">
        <v>36</v>
      </c>
      <c r="G1693">
        <v>1</v>
      </c>
      <c r="H1693">
        <v>38</v>
      </c>
      <c r="I1693" s="1" t="s">
        <v>608</v>
      </c>
      <c r="J1693">
        <f>cocina[[#This Row],[Precio Unitario]]*cocina[[#This Row],[Cantidad Ordenada]]-cocina[[#This Row],[Costo Unitario]]*cocina[[#This Row],[Cantidad Ordenada]]</f>
        <v>14</v>
      </c>
      <c r="K1693">
        <f>cocina[[#This Row],[Precio Unitario]]*cocina[[#This Row],[Cantidad Ordenada]]</f>
        <v>36</v>
      </c>
      <c r="L1693" s="5">
        <f>(SUMIF(A:A,cocina[[#This Row],[Número de Orden]],J:J))/SUMIF(A:A,cocina[[#This Row],[Número de Orden]],K:K)</f>
        <v>0.40555555555555556</v>
      </c>
      <c r="M1693" s="1">
        <f>cocina[[#This Row],[Ganancia bruta]]-cocina[[#This Row],[Ganancia neta]]</f>
        <v>22</v>
      </c>
    </row>
    <row r="1694" spans="1:13" x14ac:dyDescent="0.25">
      <c r="A1694">
        <v>684</v>
      </c>
      <c r="B1694">
        <v>10</v>
      </c>
      <c r="C1694" s="1" t="s">
        <v>126</v>
      </c>
      <c r="D1694" s="1" t="s">
        <v>614</v>
      </c>
      <c r="E1694">
        <v>19</v>
      </c>
      <c r="F1694">
        <v>31</v>
      </c>
      <c r="G1694">
        <v>1</v>
      </c>
      <c r="H1694">
        <v>10</v>
      </c>
      <c r="I1694" s="1" t="s">
        <v>609</v>
      </c>
      <c r="J1694">
        <f>cocina[[#This Row],[Precio Unitario]]*cocina[[#This Row],[Cantidad Ordenada]]-cocina[[#This Row],[Costo Unitario]]*cocina[[#This Row],[Cantidad Ordenada]]</f>
        <v>12</v>
      </c>
      <c r="K1694">
        <f>cocina[[#This Row],[Precio Unitario]]*cocina[[#This Row],[Cantidad Ordenada]]</f>
        <v>31</v>
      </c>
      <c r="L1694" s="5">
        <f>(SUMIF(A:A,cocina[[#This Row],[Número de Orden]],J:J))/SUMIF(A:A,cocina[[#This Row],[Número de Orden]],K:K)</f>
        <v>0.40555555555555556</v>
      </c>
      <c r="M1694" s="1">
        <f>cocina[[#This Row],[Ganancia bruta]]-cocina[[#This Row],[Ganancia neta]]</f>
        <v>19</v>
      </c>
    </row>
    <row r="1695" spans="1:13" x14ac:dyDescent="0.25">
      <c r="A1695">
        <v>684</v>
      </c>
      <c r="B1695">
        <v>10</v>
      </c>
      <c r="C1695" s="1" t="s">
        <v>165</v>
      </c>
      <c r="D1695" s="1" t="s">
        <v>630</v>
      </c>
      <c r="E1695">
        <v>15</v>
      </c>
      <c r="F1695">
        <v>26</v>
      </c>
      <c r="G1695">
        <v>1</v>
      </c>
      <c r="H1695">
        <v>25</v>
      </c>
      <c r="I1695" s="1" t="s">
        <v>608</v>
      </c>
      <c r="J1695">
        <f>cocina[[#This Row],[Precio Unitario]]*cocina[[#This Row],[Cantidad Ordenada]]-cocina[[#This Row],[Costo Unitario]]*cocina[[#This Row],[Cantidad Ordenada]]</f>
        <v>11</v>
      </c>
      <c r="K1695">
        <f>cocina[[#This Row],[Precio Unitario]]*cocina[[#This Row],[Cantidad Ordenada]]</f>
        <v>26</v>
      </c>
      <c r="L1695" s="5">
        <f>(SUMIF(A:A,cocina[[#This Row],[Número de Orden]],J:J))/SUMIF(A:A,cocina[[#This Row],[Número de Orden]],K:K)</f>
        <v>0.40555555555555556</v>
      </c>
      <c r="M1695" s="1">
        <f>cocina[[#This Row],[Ganancia bruta]]-cocina[[#This Row],[Ganancia neta]]</f>
        <v>15</v>
      </c>
    </row>
    <row r="1696" spans="1:13" x14ac:dyDescent="0.25">
      <c r="A1696">
        <v>684</v>
      </c>
      <c r="B1696">
        <v>10</v>
      </c>
      <c r="C1696" s="1" t="s">
        <v>48</v>
      </c>
      <c r="D1696" s="1" t="s">
        <v>618</v>
      </c>
      <c r="E1696">
        <v>17</v>
      </c>
      <c r="F1696">
        <v>29</v>
      </c>
      <c r="G1696">
        <v>3</v>
      </c>
      <c r="H1696">
        <v>37</v>
      </c>
      <c r="I1696" s="1" t="s">
        <v>608</v>
      </c>
      <c r="J1696">
        <f>cocina[[#This Row],[Precio Unitario]]*cocina[[#This Row],[Cantidad Ordenada]]-cocina[[#This Row],[Costo Unitario]]*cocina[[#This Row],[Cantidad Ordenada]]</f>
        <v>36</v>
      </c>
      <c r="K1696">
        <f>cocina[[#This Row],[Precio Unitario]]*cocina[[#This Row],[Cantidad Ordenada]]</f>
        <v>87</v>
      </c>
      <c r="L1696" s="5">
        <f>(SUMIF(A:A,cocina[[#This Row],[Número de Orden]],J:J))/SUMIF(A:A,cocina[[#This Row],[Número de Orden]],K:K)</f>
        <v>0.40555555555555556</v>
      </c>
      <c r="M1696" s="1">
        <f>cocina[[#This Row],[Ganancia bruta]]-cocina[[#This Row],[Ganancia neta]]</f>
        <v>51</v>
      </c>
    </row>
    <row r="1697" spans="1:13" x14ac:dyDescent="0.25">
      <c r="A1697">
        <v>685</v>
      </c>
      <c r="B1697">
        <v>5</v>
      </c>
      <c r="C1697" s="1" t="s">
        <v>116</v>
      </c>
      <c r="D1697" s="1" t="s">
        <v>615</v>
      </c>
      <c r="E1697">
        <v>16</v>
      </c>
      <c r="F1697">
        <v>27</v>
      </c>
      <c r="G1697">
        <v>2</v>
      </c>
      <c r="H1697">
        <v>17</v>
      </c>
      <c r="I1697" s="1" t="s">
        <v>609</v>
      </c>
      <c r="J1697">
        <f>cocina[[#This Row],[Precio Unitario]]*cocina[[#This Row],[Cantidad Ordenada]]-cocina[[#This Row],[Costo Unitario]]*cocina[[#This Row],[Cantidad Ordenada]]</f>
        <v>22</v>
      </c>
      <c r="K1697">
        <f>cocina[[#This Row],[Precio Unitario]]*cocina[[#This Row],[Cantidad Ordenada]]</f>
        <v>54</v>
      </c>
      <c r="L1697" s="5">
        <f>(SUMIF(A:A,cocina[[#This Row],[Número de Orden]],J:J))/SUMIF(A:A,cocina[[#This Row],[Número de Orden]],K:K)</f>
        <v>0.40740740740740738</v>
      </c>
      <c r="M1697" s="1">
        <f>cocina[[#This Row],[Ganancia bruta]]-cocina[[#This Row],[Ganancia neta]]</f>
        <v>32</v>
      </c>
    </row>
    <row r="1698" spans="1:13" x14ac:dyDescent="0.25">
      <c r="A1698">
        <v>686</v>
      </c>
      <c r="B1698">
        <v>10</v>
      </c>
      <c r="C1698" s="1" t="s">
        <v>126</v>
      </c>
      <c r="D1698" s="1" t="s">
        <v>614</v>
      </c>
      <c r="E1698">
        <v>19</v>
      </c>
      <c r="F1698">
        <v>31</v>
      </c>
      <c r="G1698">
        <v>2</v>
      </c>
      <c r="H1698">
        <v>37</v>
      </c>
      <c r="I1698" s="1" t="s">
        <v>608</v>
      </c>
      <c r="J1698">
        <f>cocina[[#This Row],[Precio Unitario]]*cocina[[#This Row],[Cantidad Ordenada]]-cocina[[#This Row],[Costo Unitario]]*cocina[[#This Row],[Cantidad Ordenada]]</f>
        <v>24</v>
      </c>
      <c r="K1698">
        <f>cocina[[#This Row],[Precio Unitario]]*cocina[[#This Row],[Cantidad Ordenada]]</f>
        <v>62</v>
      </c>
      <c r="L1698" s="5">
        <f>(SUMIF(A:A,cocina[[#This Row],[Número de Orden]],J:J))/SUMIF(A:A,cocina[[#This Row],[Número de Orden]],K:K)</f>
        <v>0.39215686274509803</v>
      </c>
      <c r="M1698" s="1">
        <f>cocina[[#This Row],[Ganancia bruta]]-cocina[[#This Row],[Ganancia neta]]</f>
        <v>38</v>
      </c>
    </row>
    <row r="1699" spans="1:13" x14ac:dyDescent="0.25">
      <c r="A1699">
        <v>686</v>
      </c>
      <c r="B1699">
        <v>10</v>
      </c>
      <c r="C1699" s="1" t="s">
        <v>156</v>
      </c>
      <c r="D1699" s="1" t="s">
        <v>626</v>
      </c>
      <c r="E1699">
        <v>12</v>
      </c>
      <c r="F1699">
        <v>20</v>
      </c>
      <c r="G1699">
        <v>2</v>
      </c>
      <c r="H1699">
        <v>21</v>
      </c>
      <c r="I1699" s="1" t="s">
        <v>609</v>
      </c>
      <c r="J1699">
        <f>cocina[[#This Row],[Precio Unitario]]*cocina[[#This Row],[Cantidad Ordenada]]-cocina[[#This Row],[Costo Unitario]]*cocina[[#This Row],[Cantidad Ordenada]]</f>
        <v>16</v>
      </c>
      <c r="K1699">
        <f>cocina[[#This Row],[Precio Unitario]]*cocina[[#This Row],[Cantidad Ordenada]]</f>
        <v>40</v>
      </c>
      <c r="L1699" s="5">
        <f>(SUMIF(A:A,cocina[[#This Row],[Número de Orden]],J:J))/SUMIF(A:A,cocina[[#This Row],[Número de Orden]],K:K)</f>
        <v>0.39215686274509803</v>
      </c>
      <c r="M1699" s="1">
        <f>cocina[[#This Row],[Ganancia bruta]]-cocina[[#This Row],[Ganancia neta]]</f>
        <v>24</v>
      </c>
    </row>
    <row r="1700" spans="1:13" x14ac:dyDescent="0.25">
      <c r="A1700">
        <v>687</v>
      </c>
      <c r="B1700">
        <v>2</v>
      </c>
      <c r="C1700" s="1" t="s">
        <v>83</v>
      </c>
      <c r="D1700" s="1" t="s">
        <v>617</v>
      </c>
      <c r="E1700">
        <v>22</v>
      </c>
      <c r="F1700">
        <v>36</v>
      </c>
      <c r="G1700">
        <v>2</v>
      </c>
      <c r="H1700">
        <v>29</v>
      </c>
      <c r="I1700" s="1" t="s">
        <v>608</v>
      </c>
      <c r="J1700">
        <f>cocina[[#This Row],[Precio Unitario]]*cocina[[#This Row],[Cantidad Ordenada]]-cocina[[#This Row],[Costo Unitario]]*cocina[[#This Row],[Cantidad Ordenada]]</f>
        <v>28</v>
      </c>
      <c r="K1700">
        <f>cocina[[#This Row],[Precio Unitario]]*cocina[[#This Row],[Cantidad Ordenada]]</f>
        <v>72</v>
      </c>
      <c r="L1700" s="5">
        <f>(SUMIF(A:A,cocina[[#This Row],[Número de Orden]],J:J))/SUMIF(A:A,cocina[[#This Row],[Número de Orden]],K:K)</f>
        <v>0.3888888888888889</v>
      </c>
      <c r="M1700" s="1">
        <f>cocina[[#This Row],[Ganancia bruta]]-cocina[[#This Row],[Ganancia neta]]</f>
        <v>44</v>
      </c>
    </row>
    <row r="1701" spans="1:13" x14ac:dyDescent="0.25">
      <c r="A1701">
        <v>688</v>
      </c>
      <c r="B1701">
        <v>3</v>
      </c>
      <c r="C1701" s="1" t="s">
        <v>48</v>
      </c>
      <c r="D1701" s="1" t="s">
        <v>618</v>
      </c>
      <c r="E1701">
        <v>17</v>
      </c>
      <c r="F1701">
        <v>29</v>
      </c>
      <c r="G1701">
        <v>1</v>
      </c>
      <c r="H1701">
        <v>14</v>
      </c>
      <c r="I1701" s="1" t="s">
        <v>609</v>
      </c>
      <c r="J1701">
        <f>cocina[[#This Row],[Precio Unitario]]*cocina[[#This Row],[Cantidad Ordenada]]-cocina[[#This Row],[Costo Unitario]]*cocina[[#This Row],[Cantidad Ordenada]]</f>
        <v>12</v>
      </c>
      <c r="K1701">
        <f>cocina[[#This Row],[Precio Unitario]]*cocina[[#This Row],[Cantidad Ordenada]]</f>
        <v>29</v>
      </c>
      <c r="L1701" s="5">
        <f>(SUMIF(A:A,cocina[[#This Row],[Número de Orden]],J:J))/SUMIF(A:A,cocina[[#This Row],[Número de Orden]],K:K)</f>
        <v>0.41379310344827586</v>
      </c>
      <c r="M1701" s="1">
        <f>cocina[[#This Row],[Ganancia bruta]]-cocina[[#This Row],[Ganancia neta]]</f>
        <v>17</v>
      </c>
    </row>
    <row r="1702" spans="1:13" x14ac:dyDescent="0.25">
      <c r="A1702">
        <v>689</v>
      </c>
      <c r="B1702">
        <v>14</v>
      </c>
      <c r="C1702" s="1" t="s">
        <v>210</v>
      </c>
      <c r="D1702" s="1" t="s">
        <v>627</v>
      </c>
      <c r="E1702">
        <v>14</v>
      </c>
      <c r="F1702">
        <v>23</v>
      </c>
      <c r="G1702">
        <v>3</v>
      </c>
      <c r="H1702">
        <v>16</v>
      </c>
      <c r="I1702" s="1" t="s">
        <v>608</v>
      </c>
      <c r="J1702">
        <f>cocina[[#This Row],[Precio Unitario]]*cocina[[#This Row],[Cantidad Ordenada]]-cocina[[#This Row],[Costo Unitario]]*cocina[[#This Row],[Cantidad Ordenada]]</f>
        <v>27</v>
      </c>
      <c r="K1702">
        <f>cocina[[#This Row],[Precio Unitario]]*cocina[[#This Row],[Cantidad Ordenada]]</f>
        <v>69</v>
      </c>
      <c r="L1702" s="5">
        <f>(SUMIF(A:A,cocina[[#This Row],[Número de Orden]],J:J))/SUMIF(A:A,cocina[[#This Row],[Número de Orden]],K:K)</f>
        <v>0.39393939393939392</v>
      </c>
      <c r="M1702" s="1">
        <f>cocina[[#This Row],[Ganancia bruta]]-cocina[[#This Row],[Ganancia neta]]</f>
        <v>42</v>
      </c>
    </row>
    <row r="1703" spans="1:13" x14ac:dyDescent="0.25">
      <c r="A1703">
        <v>689</v>
      </c>
      <c r="B1703">
        <v>14</v>
      </c>
      <c r="C1703" s="1" t="s">
        <v>132</v>
      </c>
      <c r="D1703" s="1" t="s">
        <v>631</v>
      </c>
      <c r="E1703">
        <v>15</v>
      </c>
      <c r="F1703">
        <v>25</v>
      </c>
      <c r="G1703">
        <v>3</v>
      </c>
      <c r="H1703">
        <v>7</v>
      </c>
      <c r="I1703" s="1" t="s">
        <v>608</v>
      </c>
      <c r="J1703">
        <f>cocina[[#This Row],[Precio Unitario]]*cocina[[#This Row],[Cantidad Ordenada]]-cocina[[#This Row],[Costo Unitario]]*cocina[[#This Row],[Cantidad Ordenada]]</f>
        <v>30</v>
      </c>
      <c r="K1703">
        <f>cocina[[#This Row],[Precio Unitario]]*cocina[[#This Row],[Cantidad Ordenada]]</f>
        <v>75</v>
      </c>
      <c r="L1703" s="5">
        <f>(SUMIF(A:A,cocina[[#This Row],[Número de Orden]],J:J))/SUMIF(A:A,cocina[[#This Row],[Número de Orden]],K:K)</f>
        <v>0.39393939393939392</v>
      </c>
      <c r="M1703" s="1">
        <f>cocina[[#This Row],[Ganancia bruta]]-cocina[[#This Row],[Ganancia neta]]</f>
        <v>45</v>
      </c>
    </row>
    <row r="1704" spans="1:13" x14ac:dyDescent="0.25">
      <c r="A1704">
        <v>689</v>
      </c>
      <c r="B1704">
        <v>14</v>
      </c>
      <c r="C1704" s="1" t="s">
        <v>80</v>
      </c>
      <c r="D1704" s="1" t="s">
        <v>628</v>
      </c>
      <c r="E1704">
        <v>13</v>
      </c>
      <c r="F1704">
        <v>21</v>
      </c>
      <c r="G1704">
        <v>1</v>
      </c>
      <c r="H1704">
        <v>6</v>
      </c>
      <c r="I1704" s="1" t="s">
        <v>609</v>
      </c>
      <c r="J1704">
        <f>cocina[[#This Row],[Precio Unitario]]*cocina[[#This Row],[Cantidad Ordenada]]-cocina[[#This Row],[Costo Unitario]]*cocina[[#This Row],[Cantidad Ordenada]]</f>
        <v>8</v>
      </c>
      <c r="K1704">
        <f>cocina[[#This Row],[Precio Unitario]]*cocina[[#This Row],[Cantidad Ordenada]]</f>
        <v>21</v>
      </c>
      <c r="L1704" s="5">
        <f>(SUMIF(A:A,cocina[[#This Row],[Número de Orden]],J:J))/SUMIF(A:A,cocina[[#This Row],[Número de Orden]],K:K)</f>
        <v>0.39393939393939392</v>
      </c>
      <c r="M1704" s="1">
        <f>cocina[[#This Row],[Ganancia bruta]]-cocina[[#This Row],[Ganancia neta]]</f>
        <v>13</v>
      </c>
    </row>
    <row r="1705" spans="1:13" x14ac:dyDescent="0.25">
      <c r="A1705">
        <v>690</v>
      </c>
      <c r="B1705">
        <v>15</v>
      </c>
      <c r="C1705" s="1" t="s">
        <v>58</v>
      </c>
      <c r="D1705" s="1" t="s">
        <v>616</v>
      </c>
      <c r="E1705">
        <v>25</v>
      </c>
      <c r="F1705">
        <v>40</v>
      </c>
      <c r="G1705">
        <v>1</v>
      </c>
      <c r="H1705">
        <v>49</v>
      </c>
      <c r="I1705" s="1" t="s">
        <v>608</v>
      </c>
      <c r="J1705">
        <f>cocina[[#This Row],[Precio Unitario]]*cocina[[#This Row],[Cantidad Ordenada]]-cocina[[#This Row],[Costo Unitario]]*cocina[[#This Row],[Cantidad Ordenada]]</f>
        <v>15</v>
      </c>
      <c r="K1705">
        <f>cocina[[#This Row],[Precio Unitario]]*cocina[[#This Row],[Cantidad Ordenada]]</f>
        <v>40</v>
      </c>
      <c r="L1705" s="5">
        <f>(SUMIF(A:A,cocina[[#This Row],[Número de Orden]],J:J))/SUMIF(A:A,cocina[[#This Row],[Número de Orden]],K:K)</f>
        <v>0.39790575916230364</v>
      </c>
      <c r="M1705" s="1">
        <f>cocina[[#This Row],[Ganancia bruta]]-cocina[[#This Row],[Ganancia neta]]</f>
        <v>25</v>
      </c>
    </row>
    <row r="1706" spans="1:13" x14ac:dyDescent="0.25">
      <c r="A1706">
        <v>690</v>
      </c>
      <c r="B1706">
        <v>15</v>
      </c>
      <c r="C1706" s="1" t="s">
        <v>126</v>
      </c>
      <c r="D1706" s="1" t="s">
        <v>614</v>
      </c>
      <c r="E1706">
        <v>19</v>
      </c>
      <c r="F1706">
        <v>31</v>
      </c>
      <c r="G1706">
        <v>2</v>
      </c>
      <c r="H1706">
        <v>16</v>
      </c>
      <c r="I1706" s="1" t="s">
        <v>608</v>
      </c>
      <c r="J1706">
        <f>cocina[[#This Row],[Precio Unitario]]*cocina[[#This Row],[Cantidad Ordenada]]-cocina[[#This Row],[Costo Unitario]]*cocina[[#This Row],[Cantidad Ordenada]]</f>
        <v>24</v>
      </c>
      <c r="K1706">
        <f>cocina[[#This Row],[Precio Unitario]]*cocina[[#This Row],[Cantidad Ordenada]]</f>
        <v>62</v>
      </c>
      <c r="L1706" s="5">
        <f>(SUMIF(A:A,cocina[[#This Row],[Número de Orden]],J:J))/SUMIF(A:A,cocina[[#This Row],[Número de Orden]],K:K)</f>
        <v>0.39790575916230364</v>
      </c>
      <c r="M1706" s="1">
        <f>cocina[[#This Row],[Ganancia bruta]]-cocina[[#This Row],[Ganancia neta]]</f>
        <v>38</v>
      </c>
    </row>
    <row r="1707" spans="1:13" x14ac:dyDescent="0.25">
      <c r="A1707">
        <v>690</v>
      </c>
      <c r="B1707">
        <v>15</v>
      </c>
      <c r="C1707" s="1" t="s">
        <v>52</v>
      </c>
      <c r="D1707" s="1" t="s">
        <v>620</v>
      </c>
      <c r="E1707">
        <v>16</v>
      </c>
      <c r="F1707">
        <v>28</v>
      </c>
      <c r="G1707">
        <v>2</v>
      </c>
      <c r="H1707">
        <v>54</v>
      </c>
      <c r="I1707" s="1" t="s">
        <v>608</v>
      </c>
      <c r="J1707">
        <f>cocina[[#This Row],[Precio Unitario]]*cocina[[#This Row],[Cantidad Ordenada]]-cocina[[#This Row],[Costo Unitario]]*cocina[[#This Row],[Cantidad Ordenada]]</f>
        <v>24</v>
      </c>
      <c r="K1707">
        <f>cocina[[#This Row],[Precio Unitario]]*cocina[[#This Row],[Cantidad Ordenada]]</f>
        <v>56</v>
      </c>
      <c r="L1707" s="5">
        <f>(SUMIF(A:A,cocina[[#This Row],[Número de Orden]],J:J))/SUMIF(A:A,cocina[[#This Row],[Número de Orden]],K:K)</f>
        <v>0.39790575916230364</v>
      </c>
      <c r="M1707" s="1">
        <f>cocina[[#This Row],[Ganancia bruta]]-cocina[[#This Row],[Ganancia neta]]</f>
        <v>32</v>
      </c>
    </row>
    <row r="1708" spans="1:13" x14ac:dyDescent="0.25">
      <c r="A1708">
        <v>690</v>
      </c>
      <c r="B1708">
        <v>15</v>
      </c>
      <c r="C1708" s="1" t="s">
        <v>271</v>
      </c>
      <c r="D1708" s="1" t="s">
        <v>619</v>
      </c>
      <c r="E1708">
        <v>20</v>
      </c>
      <c r="F1708">
        <v>33</v>
      </c>
      <c r="G1708">
        <v>1</v>
      </c>
      <c r="H1708">
        <v>24</v>
      </c>
      <c r="I1708" s="1" t="s">
        <v>608</v>
      </c>
      <c r="J1708">
        <f>cocina[[#This Row],[Precio Unitario]]*cocina[[#This Row],[Cantidad Ordenada]]-cocina[[#This Row],[Costo Unitario]]*cocina[[#This Row],[Cantidad Ordenada]]</f>
        <v>13</v>
      </c>
      <c r="K1708">
        <f>cocina[[#This Row],[Precio Unitario]]*cocina[[#This Row],[Cantidad Ordenada]]</f>
        <v>33</v>
      </c>
      <c r="L1708" s="5">
        <f>(SUMIF(A:A,cocina[[#This Row],[Número de Orden]],J:J))/SUMIF(A:A,cocina[[#This Row],[Número de Orden]],K:K)</f>
        <v>0.39790575916230364</v>
      </c>
      <c r="M1708" s="1">
        <f>cocina[[#This Row],[Ganancia bruta]]-cocina[[#This Row],[Ganancia neta]]</f>
        <v>20</v>
      </c>
    </row>
    <row r="1709" spans="1:13" x14ac:dyDescent="0.25">
      <c r="A1709">
        <v>691</v>
      </c>
      <c r="B1709">
        <v>19</v>
      </c>
      <c r="C1709" s="1" t="s">
        <v>213</v>
      </c>
      <c r="D1709" s="1" t="s">
        <v>624</v>
      </c>
      <c r="E1709">
        <v>13</v>
      </c>
      <c r="F1709">
        <v>22</v>
      </c>
      <c r="G1709">
        <v>3</v>
      </c>
      <c r="H1709">
        <v>34</v>
      </c>
      <c r="I1709" s="1" t="s">
        <v>608</v>
      </c>
      <c r="J1709">
        <f>cocina[[#This Row],[Precio Unitario]]*cocina[[#This Row],[Cantidad Ordenada]]-cocina[[#This Row],[Costo Unitario]]*cocina[[#This Row],[Cantidad Ordenada]]</f>
        <v>27</v>
      </c>
      <c r="K1709">
        <f>cocina[[#This Row],[Precio Unitario]]*cocina[[#This Row],[Cantidad Ordenada]]</f>
        <v>66</v>
      </c>
      <c r="L1709" s="5">
        <f>(SUMIF(A:A,cocina[[#This Row],[Número de Orden]],J:J))/SUMIF(A:A,cocina[[#This Row],[Número de Orden]],K:K)</f>
        <v>0.40909090909090912</v>
      </c>
      <c r="M1709" s="1">
        <f>cocina[[#This Row],[Ganancia bruta]]-cocina[[#This Row],[Ganancia neta]]</f>
        <v>39</v>
      </c>
    </row>
    <row r="1710" spans="1:13" x14ac:dyDescent="0.25">
      <c r="A1710">
        <v>692</v>
      </c>
      <c r="B1710">
        <v>9</v>
      </c>
      <c r="C1710" s="1" t="s">
        <v>36</v>
      </c>
      <c r="D1710" s="1" t="s">
        <v>622</v>
      </c>
      <c r="E1710">
        <v>21</v>
      </c>
      <c r="F1710">
        <v>35</v>
      </c>
      <c r="G1710">
        <v>3</v>
      </c>
      <c r="H1710">
        <v>33</v>
      </c>
      <c r="I1710" s="1" t="s">
        <v>609</v>
      </c>
      <c r="J1710">
        <f>cocina[[#This Row],[Precio Unitario]]*cocina[[#This Row],[Cantidad Ordenada]]-cocina[[#This Row],[Costo Unitario]]*cocina[[#This Row],[Cantidad Ordenada]]</f>
        <v>42</v>
      </c>
      <c r="K1710">
        <f>cocina[[#This Row],[Precio Unitario]]*cocina[[#This Row],[Cantidad Ordenada]]</f>
        <v>105</v>
      </c>
      <c r="L1710" s="5">
        <f>(SUMIF(A:A,cocina[[#This Row],[Número de Orden]],J:J))/SUMIF(A:A,cocina[[#This Row],[Número de Orden]],K:K)</f>
        <v>0.40462427745664742</v>
      </c>
      <c r="M1710" s="1">
        <f>cocina[[#This Row],[Ganancia bruta]]-cocina[[#This Row],[Ganancia neta]]</f>
        <v>63</v>
      </c>
    </row>
    <row r="1711" spans="1:13" x14ac:dyDescent="0.25">
      <c r="A1711">
        <v>692</v>
      </c>
      <c r="B1711">
        <v>9</v>
      </c>
      <c r="C1711" s="1" t="s">
        <v>78</v>
      </c>
      <c r="D1711" s="1" t="s">
        <v>613</v>
      </c>
      <c r="E1711">
        <v>18</v>
      </c>
      <c r="F1711">
        <v>30</v>
      </c>
      <c r="G1711">
        <v>1</v>
      </c>
      <c r="H1711">
        <v>49</v>
      </c>
      <c r="I1711" s="1" t="s">
        <v>608</v>
      </c>
      <c r="J1711">
        <f>cocina[[#This Row],[Precio Unitario]]*cocina[[#This Row],[Cantidad Ordenada]]-cocina[[#This Row],[Costo Unitario]]*cocina[[#This Row],[Cantidad Ordenada]]</f>
        <v>12</v>
      </c>
      <c r="K1711">
        <f>cocina[[#This Row],[Precio Unitario]]*cocina[[#This Row],[Cantidad Ordenada]]</f>
        <v>30</v>
      </c>
      <c r="L1711" s="5">
        <f>(SUMIF(A:A,cocina[[#This Row],[Número de Orden]],J:J))/SUMIF(A:A,cocina[[#This Row],[Número de Orden]],K:K)</f>
        <v>0.40462427745664742</v>
      </c>
      <c r="M1711" s="1">
        <f>cocina[[#This Row],[Ganancia bruta]]-cocina[[#This Row],[Ganancia neta]]</f>
        <v>18</v>
      </c>
    </row>
    <row r="1712" spans="1:13" x14ac:dyDescent="0.25">
      <c r="A1712">
        <v>692</v>
      </c>
      <c r="B1712">
        <v>9</v>
      </c>
      <c r="C1712" s="1" t="s">
        <v>89</v>
      </c>
      <c r="D1712" s="1" t="s">
        <v>629</v>
      </c>
      <c r="E1712">
        <v>10</v>
      </c>
      <c r="F1712">
        <v>18</v>
      </c>
      <c r="G1712">
        <v>1</v>
      </c>
      <c r="H1712">
        <v>11</v>
      </c>
      <c r="I1712" s="1" t="s">
        <v>608</v>
      </c>
      <c r="J1712">
        <f>cocina[[#This Row],[Precio Unitario]]*cocina[[#This Row],[Cantidad Ordenada]]-cocina[[#This Row],[Costo Unitario]]*cocina[[#This Row],[Cantidad Ordenada]]</f>
        <v>8</v>
      </c>
      <c r="K1712">
        <f>cocina[[#This Row],[Precio Unitario]]*cocina[[#This Row],[Cantidad Ordenada]]</f>
        <v>18</v>
      </c>
      <c r="L1712" s="5">
        <f>(SUMIF(A:A,cocina[[#This Row],[Número de Orden]],J:J))/SUMIF(A:A,cocina[[#This Row],[Número de Orden]],K:K)</f>
        <v>0.40462427745664742</v>
      </c>
      <c r="M1712" s="1">
        <f>cocina[[#This Row],[Ganancia bruta]]-cocina[[#This Row],[Ganancia neta]]</f>
        <v>10</v>
      </c>
    </row>
    <row r="1713" spans="1:13" x14ac:dyDescent="0.25">
      <c r="A1713">
        <v>692</v>
      </c>
      <c r="B1713">
        <v>9</v>
      </c>
      <c r="C1713" s="1" t="s">
        <v>156</v>
      </c>
      <c r="D1713" s="1" t="s">
        <v>626</v>
      </c>
      <c r="E1713">
        <v>12</v>
      </c>
      <c r="F1713">
        <v>20</v>
      </c>
      <c r="G1713">
        <v>1</v>
      </c>
      <c r="H1713">
        <v>7</v>
      </c>
      <c r="I1713" s="1" t="s">
        <v>608</v>
      </c>
      <c r="J1713">
        <f>cocina[[#This Row],[Precio Unitario]]*cocina[[#This Row],[Cantidad Ordenada]]-cocina[[#This Row],[Costo Unitario]]*cocina[[#This Row],[Cantidad Ordenada]]</f>
        <v>8</v>
      </c>
      <c r="K1713">
        <f>cocina[[#This Row],[Precio Unitario]]*cocina[[#This Row],[Cantidad Ordenada]]</f>
        <v>20</v>
      </c>
      <c r="L1713" s="5">
        <f>(SUMIF(A:A,cocina[[#This Row],[Número de Orden]],J:J))/SUMIF(A:A,cocina[[#This Row],[Número de Orden]],K:K)</f>
        <v>0.40462427745664742</v>
      </c>
      <c r="M1713" s="1">
        <f>cocina[[#This Row],[Ganancia bruta]]-cocina[[#This Row],[Ganancia neta]]</f>
        <v>12</v>
      </c>
    </row>
    <row r="1714" spans="1:13" x14ac:dyDescent="0.25">
      <c r="A1714">
        <v>693</v>
      </c>
      <c r="B1714">
        <v>15</v>
      </c>
      <c r="C1714" s="1" t="s">
        <v>83</v>
      </c>
      <c r="D1714" s="1" t="s">
        <v>617</v>
      </c>
      <c r="E1714">
        <v>22</v>
      </c>
      <c r="F1714">
        <v>36</v>
      </c>
      <c r="G1714">
        <v>1</v>
      </c>
      <c r="H1714">
        <v>20</v>
      </c>
      <c r="I1714" s="1" t="s">
        <v>608</v>
      </c>
      <c r="J1714">
        <f>cocina[[#This Row],[Precio Unitario]]*cocina[[#This Row],[Cantidad Ordenada]]-cocina[[#This Row],[Costo Unitario]]*cocina[[#This Row],[Cantidad Ordenada]]</f>
        <v>14</v>
      </c>
      <c r="K1714">
        <f>cocina[[#This Row],[Precio Unitario]]*cocina[[#This Row],[Cantidad Ordenada]]</f>
        <v>36</v>
      </c>
      <c r="L1714" s="5">
        <f>(SUMIF(A:A,cocina[[#This Row],[Número de Orden]],J:J))/SUMIF(A:A,cocina[[#This Row],[Número de Orden]],K:K)</f>
        <v>0.38461538461538464</v>
      </c>
      <c r="M1714" s="1">
        <f>cocina[[#This Row],[Ganancia bruta]]-cocina[[#This Row],[Ganancia neta]]</f>
        <v>22</v>
      </c>
    </row>
    <row r="1715" spans="1:13" x14ac:dyDescent="0.25">
      <c r="A1715">
        <v>693</v>
      </c>
      <c r="B1715">
        <v>15</v>
      </c>
      <c r="C1715" s="1" t="s">
        <v>80</v>
      </c>
      <c r="D1715" s="1" t="s">
        <v>628</v>
      </c>
      <c r="E1715">
        <v>13</v>
      </c>
      <c r="F1715">
        <v>21</v>
      </c>
      <c r="G1715">
        <v>2</v>
      </c>
      <c r="H1715">
        <v>24</v>
      </c>
      <c r="I1715" s="1" t="s">
        <v>608</v>
      </c>
      <c r="J1715">
        <f>cocina[[#This Row],[Precio Unitario]]*cocina[[#This Row],[Cantidad Ordenada]]-cocina[[#This Row],[Costo Unitario]]*cocina[[#This Row],[Cantidad Ordenada]]</f>
        <v>16</v>
      </c>
      <c r="K1715">
        <f>cocina[[#This Row],[Precio Unitario]]*cocina[[#This Row],[Cantidad Ordenada]]</f>
        <v>42</v>
      </c>
      <c r="L1715" s="5">
        <f>(SUMIF(A:A,cocina[[#This Row],[Número de Orden]],J:J))/SUMIF(A:A,cocina[[#This Row],[Número de Orden]],K:K)</f>
        <v>0.38461538461538464</v>
      </c>
      <c r="M1715" s="1">
        <f>cocina[[#This Row],[Ganancia bruta]]-cocina[[#This Row],[Ganancia neta]]</f>
        <v>26</v>
      </c>
    </row>
    <row r="1716" spans="1:13" x14ac:dyDescent="0.25">
      <c r="A1716">
        <v>694</v>
      </c>
      <c r="B1716">
        <v>5</v>
      </c>
      <c r="C1716" s="1" t="s">
        <v>156</v>
      </c>
      <c r="D1716" s="1" t="s">
        <v>626</v>
      </c>
      <c r="E1716">
        <v>12</v>
      </c>
      <c r="F1716">
        <v>20</v>
      </c>
      <c r="G1716">
        <v>3</v>
      </c>
      <c r="H1716">
        <v>20</v>
      </c>
      <c r="I1716" s="1" t="s">
        <v>608</v>
      </c>
      <c r="J1716">
        <f>cocina[[#This Row],[Precio Unitario]]*cocina[[#This Row],[Cantidad Ordenada]]-cocina[[#This Row],[Costo Unitario]]*cocina[[#This Row],[Cantidad Ordenada]]</f>
        <v>24</v>
      </c>
      <c r="K1716">
        <f>cocina[[#This Row],[Precio Unitario]]*cocina[[#This Row],[Cantidad Ordenada]]</f>
        <v>60</v>
      </c>
      <c r="L1716" s="5">
        <f>(SUMIF(A:A,cocina[[#This Row],[Número de Orden]],J:J))/SUMIF(A:A,cocina[[#This Row],[Número de Orden]],K:K)</f>
        <v>0.40127388535031849</v>
      </c>
      <c r="M1716" s="1">
        <f>cocina[[#This Row],[Ganancia bruta]]-cocina[[#This Row],[Ganancia neta]]</f>
        <v>36</v>
      </c>
    </row>
    <row r="1717" spans="1:13" x14ac:dyDescent="0.25">
      <c r="A1717">
        <v>694</v>
      </c>
      <c r="B1717">
        <v>5</v>
      </c>
      <c r="C1717" s="1" t="s">
        <v>89</v>
      </c>
      <c r="D1717" s="1" t="s">
        <v>629</v>
      </c>
      <c r="E1717">
        <v>10</v>
      </c>
      <c r="F1717">
        <v>18</v>
      </c>
      <c r="G1717">
        <v>2</v>
      </c>
      <c r="H1717">
        <v>26</v>
      </c>
      <c r="I1717" s="1" t="s">
        <v>609</v>
      </c>
      <c r="J1717">
        <f>cocina[[#This Row],[Precio Unitario]]*cocina[[#This Row],[Cantidad Ordenada]]-cocina[[#This Row],[Costo Unitario]]*cocina[[#This Row],[Cantidad Ordenada]]</f>
        <v>16</v>
      </c>
      <c r="K1717">
        <f>cocina[[#This Row],[Precio Unitario]]*cocina[[#This Row],[Cantidad Ordenada]]</f>
        <v>36</v>
      </c>
      <c r="L1717" s="5">
        <f>(SUMIF(A:A,cocina[[#This Row],[Número de Orden]],J:J))/SUMIF(A:A,cocina[[#This Row],[Número de Orden]],K:K)</f>
        <v>0.40127388535031849</v>
      </c>
      <c r="M1717" s="1">
        <f>cocina[[#This Row],[Ganancia bruta]]-cocina[[#This Row],[Ganancia neta]]</f>
        <v>20</v>
      </c>
    </row>
    <row r="1718" spans="1:13" x14ac:dyDescent="0.25">
      <c r="A1718">
        <v>694</v>
      </c>
      <c r="B1718">
        <v>5</v>
      </c>
      <c r="C1718" s="1" t="s">
        <v>58</v>
      </c>
      <c r="D1718" s="1" t="s">
        <v>616</v>
      </c>
      <c r="E1718">
        <v>25</v>
      </c>
      <c r="F1718">
        <v>40</v>
      </c>
      <c r="G1718">
        <v>1</v>
      </c>
      <c r="H1718">
        <v>40</v>
      </c>
      <c r="I1718" s="1" t="s">
        <v>608</v>
      </c>
      <c r="J1718">
        <f>cocina[[#This Row],[Precio Unitario]]*cocina[[#This Row],[Cantidad Ordenada]]-cocina[[#This Row],[Costo Unitario]]*cocina[[#This Row],[Cantidad Ordenada]]</f>
        <v>15</v>
      </c>
      <c r="K1718">
        <f>cocina[[#This Row],[Precio Unitario]]*cocina[[#This Row],[Cantidad Ordenada]]</f>
        <v>40</v>
      </c>
      <c r="L1718" s="5">
        <f>(SUMIF(A:A,cocina[[#This Row],[Número de Orden]],J:J))/SUMIF(A:A,cocina[[#This Row],[Número de Orden]],K:K)</f>
        <v>0.40127388535031849</v>
      </c>
      <c r="M1718" s="1">
        <f>cocina[[#This Row],[Ganancia bruta]]-cocina[[#This Row],[Ganancia neta]]</f>
        <v>25</v>
      </c>
    </row>
    <row r="1719" spans="1:13" x14ac:dyDescent="0.25">
      <c r="A1719">
        <v>694</v>
      </c>
      <c r="B1719">
        <v>5</v>
      </c>
      <c r="C1719" s="1" t="s">
        <v>80</v>
      </c>
      <c r="D1719" s="1" t="s">
        <v>628</v>
      </c>
      <c r="E1719">
        <v>13</v>
      </c>
      <c r="F1719">
        <v>21</v>
      </c>
      <c r="G1719">
        <v>1</v>
      </c>
      <c r="H1719">
        <v>42</v>
      </c>
      <c r="I1719" s="1" t="s">
        <v>609</v>
      </c>
      <c r="J1719">
        <f>cocina[[#This Row],[Precio Unitario]]*cocina[[#This Row],[Cantidad Ordenada]]-cocina[[#This Row],[Costo Unitario]]*cocina[[#This Row],[Cantidad Ordenada]]</f>
        <v>8</v>
      </c>
      <c r="K1719">
        <f>cocina[[#This Row],[Precio Unitario]]*cocina[[#This Row],[Cantidad Ordenada]]</f>
        <v>21</v>
      </c>
      <c r="L1719" s="5">
        <f>(SUMIF(A:A,cocina[[#This Row],[Número de Orden]],J:J))/SUMIF(A:A,cocina[[#This Row],[Número de Orden]],K:K)</f>
        <v>0.40127388535031849</v>
      </c>
      <c r="M1719" s="1">
        <f>cocina[[#This Row],[Ganancia bruta]]-cocina[[#This Row],[Ganancia neta]]</f>
        <v>13</v>
      </c>
    </row>
    <row r="1720" spans="1:13" x14ac:dyDescent="0.25">
      <c r="A1720">
        <v>695</v>
      </c>
      <c r="B1720">
        <v>9</v>
      </c>
      <c r="C1720" s="1" t="s">
        <v>52</v>
      </c>
      <c r="D1720" s="1" t="s">
        <v>620</v>
      </c>
      <c r="E1720">
        <v>16</v>
      </c>
      <c r="F1720">
        <v>28</v>
      </c>
      <c r="G1720">
        <v>2</v>
      </c>
      <c r="H1720">
        <v>30</v>
      </c>
      <c r="I1720" s="1" t="s">
        <v>609</v>
      </c>
      <c r="J1720">
        <f>cocina[[#This Row],[Precio Unitario]]*cocina[[#This Row],[Cantidad Ordenada]]-cocina[[#This Row],[Costo Unitario]]*cocina[[#This Row],[Cantidad Ordenada]]</f>
        <v>24</v>
      </c>
      <c r="K1720">
        <f>cocina[[#This Row],[Precio Unitario]]*cocina[[#This Row],[Cantidad Ordenada]]</f>
        <v>56</v>
      </c>
      <c r="L1720" s="5">
        <f>(SUMIF(A:A,cocina[[#This Row],[Número de Orden]],J:J))/SUMIF(A:A,cocina[[#This Row],[Número de Orden]],K:K)</f>
        <v>0.41379310344827586</v>
      </c>
      <c r="M1720" s="1">
        <f>cocina[[#This Row],[Ganancia bruta]]-cocina[[#This Row],[Ganancia neta]]</f>
        <v>32</v>
      </c>
    </row>
    <row r="1721" spans="1:13" x14ac:dyDescent="0.25">
      <c r="A1721">
        <v>695</v>
      </c>
      <c r="B1721">
        <v>9</v>
      </c>
      <c r="C1721" s="1" t="s">
        <v>78</v>
      </c>
      <c r="D1721" s="1" t="s">
        <v>613</v>
      </c>
      <c r="E1721">
        <v>18</v>
      </c>
      <c r="F1721">
        <v>30</v>
      </c>
      <c r="G1721">
        <v>2</v>
      </c>
      <c r="H1721">
        <v>7</v>
      </c>
      <c r="I1721" s="1" t="s">
        <v>609</v>
      </c>
      <c r="J1721">
        <f>cocina[[#This Row],[Precio Unitario]]*cocina[[#This Row],[Cantidad Ordenada]]-cocina[[#This Row],[Costo Unitario]]*cocina[[#This Row],[Cantidad Ordenada]]</f>
        <v>24</v>
      </c>
      <c r="K1721">
        <f>cocina[[#This Row],[Precio Unitario]]*cocina[[#This Row],[Cantidad Ordenada]]</f>
        <v>60</v>
      </c>
      <c r="L1721" s="5">
        <f>(SUMIF(A:A,cocina[[#This Row],[Número de Orden]],J:J))/SUMIF(A:A,cocina[[#This Row],[Número de Orden]],K:K)</f>
        <v>0.41379310344827586</v>
      </c>
      <c r="M1721" s="1">
        <f>cocina[[#This Row],[Ganancia bruta]]-cocina[[#This Row],[Ganancia neta]]</f>
        <v>36</v>
      </c>
    </row>
    <row r="1722" spans="1:13" x14ac:dyDescent="0.25">
      <c r="A1722">
        <v>696</v>
      </c>
      <c r="B1722">
        <v>2</v>
      </c>
      <c r="C1722" s="1" t="s">
        <v>210</v>
      </c>
      <c r="D1722" s="1" t="s">
        <v>627</v>
      </c>
      <c r="E1722">
        <v>14</v>
      </c>
      <c r="F1722">
        <v>23</v>
      </c>
      <c r="G1722">
        <v>2</v>
      </c>
      <c r="H1722">
        <v>23</v>
      </c>
      <c r="I1722" s="1" t="s">
        <v>608</v>
      </c>
      <c r="J1722">
        <f>cocina[[#This Row],[Precio Unitario]]*cocina[[#This Row],[Cantidad Ordenada]]-cocina[[#This Row],[Costo Unitario]]*cocina[[#This Row],[Cantidad Ordenada]]</f>
        <v>18</v>
      </c>
      <c r="K1722">
        <f>cocina[[#This Row],[Precio Unitario]]*cocina[[#This Row],[Cantidad Ordenada]]</f>
        <v>46</v>
      </c>
      <c r="L1722" s="5">
        <f>(SUMIF(A:A,cocina[[#This Row],[Número de Orden]],J:J))/SUMIF(A:A,cocina[[#This Row],[Número de Orden]],K:K)</f>
        <v>0.39130434782608697</v>
      </c>
      <c r="M1722" s="1">
        <f>cocina[[#This Row],[Ganancia bruta]]-cocina[[#This Row],[Ganancia neta]]</f>
        <v>28</v>
      </c>
    </row>
    <row r="1723" spans="1:13" x14ac:dyDescent="0.25">
      <c r="A1723">
        <v>697</v>
      </c>
      <c r="B1723">
        <v>4</v>
      </c>
      <c r="C1723" s="1" t="s">
        <v>210</v>
      </c>
      <c r="D1723" s="1" t="s">
        <v>627</v>
      </c>
      <c r="E1723">
        <v>14</v>
      </c>
      <c r="F1723">
        <v>23</v>
      </c>
      <c r="G1723">
        <v>2</v>
      </c>
      <c r="H1723">
        <v>24</v>
      </c>
      <c r="I1723" s="1" t="s">
        <v>608</v>
      </c>
      <c r="J1723">
        <f>cocina[[#This Row],[Precio Unitario]]*cocina[[#This Row],[Cantidad Ordenada]]-cocina[[#This Row],[Costo Unitario]]*cocina[[#This Row],[Cantidad Ordenada]]</f>
        <v>18</v>
      </c>
      <c r="K1723">
        <f>cocina[[#This Row],[Precio Unitario]]*cocina[[#This Row],[Cantidad Ordenada]]</f>
        <v>46</v>
      </c>
      <c r="L1723" s="5">
        <f>(SUMIF(A:A,cocina[[#This Row],[Número de Orden]],J:J))/SUMIF(A:A,cocina[[#This Row],[Número de Orden]],K:K)</f>
        <v>0.39698492462311558</v>
      </c>
      <c r="M1723" s="1">
        <f>cocina[[#This Row],[Ganancia bruta]]-cocina[[#This Row],[Ganancia neta]]</f>
        <v>28</v>
      </c>
    </row>
    <row r="1724" spans="1:13" x14ac:dyDescent="0.25">
      <c r="A1724">
        <v>697</v>
      </c>
      <c r="B1724">
        <v>4</v>
      </c>
      <c r="C1724" s="1" t="s">
        <v>271</v>
      </c>
      <c r="D1724" s="1" t="s">
        <v>619</v>
      </c>
      <c r="E1724">
        <v>20</v>
      </c>
      <c r="F1724">
        <v>33</v>
      </c>
      <c r="G1724">
        <v>2</v>
      </c>
      <c r="H1724">
        <v>41</v>
      </c>
      <c r="I1724" s="1" t="s">
        <v>609</v>
      </c>
      <c r="J1724">
        <f>cocina[[#This Row],[Precio Unitario]]*cocina[[#This Row],[Cantidad Ordenada]]-cocina[[#This Row],[Costo Unitario]]*cocina[[#This Row],[Cantidad Ordenada]]</f>
        <v>26</v>
      </c>
      <c r="K1724">
        <f>cocina[[#This Row],[Precio Unitario]]*cocina[[#This Row],[Cantidad Ordenada]]</f>
        <v>66</v>
      </c>
      <c r="L1724" s="5">
        <f>(SUMIF(A:A,cocina[[#This Row],[Número de Orden]],J:J))/SUMIF(A:A,cocina[[#This Row],[Número de Orden]],K:K)</f>
        <v>0.39698492462311558</v>
      </c>
      <c r="M1724" s="1">
        <f>cocina[[#This Row],[Ganancia bruta]]-cocina[[#This Row],[Ganancia neta]]</f>
        <v>40</v>
      </c>
    </row>
    <row r="1725" spans="1:13" x14ac:dyDescent="0.25">
      <c r="A1725">
        <v>697</v>
      </c>
      <c r="B1725">
        <v>4</v>
      </c>
      <c r="C1725" s="1" t="s">
        <v>78</v>
      </c>
      <c r="D1725" s="1" t="s">
        <v>613</v>
      </c>
      <c r="E1725">
        <v>18</v>
      </c>
      <c r="F1725">
        <v>30</v>
      </c>
      <c r="G1725">
        <v>2</v>
      </c>
      <c r="H1725">
        <v>35</v>
      </c>
      <c r="I1725" s="1" t="s">
        <v>609</v>
      </c>
      <c r="J1725">
        <f>cocina[[#This Row],[Precio Unitario]]*cocina[[#This Row],[Cantidad Ordenada]]-cocina[[#This Row],[Costo Unitario]]*cocina[[#This Row],[Cantidad Ordenada]]</f>
        <v>24</v>
      </c>
      <c r="K1725">
        <f>cocina[[#This Row],[Precio Unitario]]*cocina[[#This Row],[Cantidad Ordenada]]</f>
        <v>60</v>
      </c>
      <c r="L1725" s="5">
        <f>(SUMIF(A:A,cocina[[#This Row],[Número de Orden]],J:J))/SUMIF(A:A,cocina[[#This Row],[Número de Orden]],K:K)</f>
        <v>0.39698492462311558</v>
      </c>
      <c r="M1725" s="1">
        <f>cocina[[#This Row],[Ganancia bruta]]-cocina[[#This Row],[Ganancia neta]]</f>
        <v>36</v>
      </c>
    </row>
    <row r="1726" spans="1:13" x14ac:dyDescent="0.25">
      <c r="A1726">
        <v>697</v>
      </c>
      <c r="B1726">
        <v>4</v>
      </c>
      <c r="C1726" s="1" t="s">
        <v>116</v>
      </c>
      <c r="D1726" s="1" t="s">
        <v>615</v>
      </c>
      <c r="E1726">
        <v>16</v>
      </c>
      <c r="F1726">
        <v>27</v>
      </c>
      <c r="G1726">
        <v>1</v>
      </c>
      <c r="H1726">
        <v>7</v>
      </c>
      <c r="I1726" s="1" t="s">
        <v>608</v>
      </c>
      <c r="J1726">
        <f>cocina[[#This Row],[Precio Unitario]]*cocina[[#This Row],[Cantidad Ordenada]]-cocina[[#This Row],[Costo Unitario]]*cocina[[#This Row],[Cantidad Ordenada]]</f>
        <v>11</v>
      </c>
      <c r="K1726">
        <f>cocina[[#This Row],[Precio Unitario]]*cocina[[#This Row],[Cantidad Ordenada]]</f>
        <v>27</v>
      </c>
      <c r="L1726" s="5">
        <f>(SUMIF(A:A,cocina[[#This Row],[Número de Orden]],J:J))/SUMIF(A:A,cocina[[#This Row],[Número de Orden]],K:K)</f>
        <v>0.39698492462311558</v>
      </c>
      <c r="M1726" s="1">
        <f>cocina[[#This Row],[Ganancia bruta]]-cocina[[#This Row],[Ganancia neta]]</f>
        <v>16</v>
      </c>
    </row>
    <row r="1727" spans="1:13" x14ac:dyDescent="0.25">
      <c r="A1727">
        <v>698</v>
      </c>
      <c r="B1727">
        <v>19</v>
      </c>
      <c r="C1727" s="1" t="s">
        <v>116</v>
      </c>
      <c r="D1727" s="1" t="s">
        <v>615</v>
      </c>
      <c r="E1727">
        <v>16</v>
      </c>
      <c r="F1727">
        <v>27</v>
      </c>
      <c r="G1727">
        <v>1</v>
      </c>
      <c r="H1727">
        <v>55</v>
      </c>
      <c r="I1727" s="1" t="s">
        <v>609</v>
      </c>
      <c r="J1727">
        <f>cocina[[#This Row],[Precio Unitario]]*cocina[[#This Row],[Cantidad Ordenada]]-cocina[[#This Row],[Costo Unitario]]*cocina[[#This Row],[Cantidad Ordenada]]</f>
        <v>11</v>
      </c>
      <c r="K1727">
        <f>cocina[[#This Row],[Precio Unitario]]*cocina[[#This Row],[Cantidad Ordenada]]</f>
        <v>27</v>
      </c>
      <c r="L1727" s="5">
        <f>(SUMIF(A:A,cocina[[#This Row],[Número de Orden]],J:J))/SUMIF(A:A,cocina[[#This Row],[Número de Orden]],K:K)</f>
        <v>0.39459459459459462</v>
      </c>
      <c r="M1727" s="1">
        <f>cocina[[#This Row],[Ganancia bruta]]-cocina[[#This Row],[Ganancia neta]]</f>
        <v>16</v>
      </c>
    </row>
    <row r="1728" spans="1:13" x14ac:dyDescent="0.25">
      <c r="A1728">
        <v>698</v>
      </c>
      <c r="B1728">
        <v>19</v>
      </c>
      <c r="C1728" s="1" t="s">
        <v>165</v>
      </c>
      <c r="D1728" s="1" t="s">
        <v>630</v>
      </c>
      <c r="E1728">
        <v>15</v>
      </c>
      <c r="F1728">
        <v>26</v>
      </c>
      <c r="G1728">
        <v>1</v>
      </c>
      <c r="H1728">
        <v>12</v>
      </c>
      <c r="I1728" s="1" t="s">
        <v>609</v>
      </c>
      <c r="J1728">
        <f>cocina[[#This Row],[Precio Unitario]]*cocina[[#This Row],[Cantidad Ordenada]]-cocina[[#This Row],[Costo Unitario]]*cocina[[#This Row],[Cantidad Ordenada]]</f>
        <v>11</v>
      </c>
      <c r="K1728">
        <f>cocina[[#This Row],[Precio Unitario]]*cocina[[#This Row],[Cantidad Ordenada]]</f>
        <v>26</v>
      </c>
      <c r="L1728" s="5">
        <f>(SUMIF(A:A,cocina[[#This Row],[Número de Orden]],J:J))/SUMIF(A:A,cocina[[#This Row],[Número de Orden]],K:K)</f>
        <v>0.39459459459459462</v>
      </c>
      <c r="M1728" s="1">
        <f>cocina[[#This Row],[Ganancia bruta]]-cocina[[#This Row],[Ganancia neta]]</f>
        <v>15</v>
      </c>
    </row>
    <row r="1729" spans="1:13" x14ac:dyDescent="0.25">
      <c r="A1729">
        <v>698</v>
      </c>
      <c r="B1729">
        <v>19</v>
      </c>
      <c r="C1729" s="1" t="s">
        <v>210</v>
      </c>
      <c r="D1729" s="1" t="s">
        <v>627</v>
      </c>
      <c r="E1729">
        <v>14</v>
      </c>
      <c r="F1729">
        <v>23</v>
      </c>
      <c r="G1729">
        <v>3</v>
      </c>
      <c r="H1729">
        <v>19</v>
      </c>
      <c r="I1729" s="1" t="s">
        <v>609</v>
      </c>
      <c r="J1729">
        <f>cocina[[#This Row],[Precio Unitario]]*cocina[[#This Row],[Cantidad Ordenada]]-cocina[[#This Row],[Costo Unitario]]*cocina[[#This Row],[Cantidad Ordenada]]</f>
        <v>27</v>
      </c>
      <c r="K1729">
        <f>cocina[[#This Row],[Precio Unitario]]*cocina[[#This Row],[Cantidad Ordenada]]</f>
        <v>69</v>
      </c>
      <c r="L1729" s="5">
        <f>(SUMIF(A:A,cocina[[#This Row],[Número de Orden]],J:J))/SUMIF(A:A,cocina[[#This Row],[Número de Orden]],K:K)</f>
        <v>0.39459459459459462</v>
      </c>
      <c r="M1729" s="1">
        <f>cocina[[#This Row],[Ganancia bruta]]-cocina[[#This Row],[Ganancia neta]]</f>
        <v>42</v>
      </c>
    </row>
    <row r="1730" spans="1:13" x14ac:dyDescent="0.25">
      <c r="A1730">
        <v>698</v>
      </c>
      <c r="B1730">
        <v>19</v>
      </c>
      <c r="C1730" s="1" t="s">
        <v>80</v>
      </c>
      <c r="D1730" s="1" t="s">
        <v>628</v>
      </c>
      <c r="E1730">
        <v>13</v>
      </c>
      <c r="F1730">
        <v>21</v>
      </c>
      <c r="G1730">
        <v>3</v>
      </c>
      <c r="H1730">
        <v>15</v>
      </c>
      <c r="I1730" s="1" t="s">
        <v>609</v>
      </c>
      <c r="J1730">
        <f>cocina[[#This Row],[Precio Unitario]]*cocina[[#This Row],[Cantidad Ordenada]]-cocina[[#This Row],[Costo Unitario]]*cocina[[#This Row],[Cantidad Ordenada]]</f>
        <v>24</v>
      </c>
      <c r="K1730">
        <f>cocina[[#This Row],[Precio Unitario]]*cocina[[#This Row],[Cantidad Ordenada]]</f>
        <v>63</v>
      </c>
      <c r="L1730" s="5">
        <f>(SUMIF(A:A,cocina[[#This Row],[Número de Orden]],J:J))/SUMIF(A:A,cocina[[#This Row],[Número de Orden]],K:K)</f>
        <v>0.39459459459459462</v>
      </c>
      <c r="M1730" s="1">
        <f>cocina[[#This Row],[Ganancia bruta]]-cocina[[#This Row],[Ganancia neta]]</f>
        <v>39</v>
      </c>
    </row>
    <row r="1731" spans="1:13" x14ac:dyDescent="0.25">
      <c r="A1731">
        <v>699</v>
      </c>
      <c r="B1731">
        <v>8</v>
      </c>
      <c r="C1731" s="1" t="s">
        <v>48</v>
      </c>
      <c r="D1731" s="1" t="s">
        <v>618</v>
      </c>
      <c r="E1731">
        <v>17</v>
      </c>
      <c r="F1731">
        <v>29</v>
      </c>
      <c r="G1731">
        <v>2</v>
      </c>
      <c r="H1731">
        <v>11</v>
      </c>
      <c r="I1731" s="1" t="s">
        <v>609</v>
      </c>
      <c r="J1731">
        <f>cocina[[#This Row],[Precio Unitario]]*cocina[[#This Row],[Cantidad Ordenada]]-cocina[[#This Row],[Costo Unitario]]*cocina[[#This Row],[Cantidad Ordenada]]</f>
        <v>24</v>
      </c>
      <c r="K1731">
        <f>cocina[[#This Row],[Precio Unitario]]*cocina[[#This Row],[Cantidad Ordenada]]</f>
        <v>58</v>
      </c>
      <c r="L1731" s="5">
        <f>(SUMIF(A:A,cocina[[#This Row],[Número de Orden]],J:J))/SUMIF(A:A,cocina[[#This Row],[Número de Orden]],K:K)</f>
        <v>0.41379310344827586</v>
      </c>
      <c r="M1731" s="1">
        <f>cocina[[#This Row],[Ganancia bruta]]-cocina[[#This Row],[Ganancia neta]]</f>
        <v>34</v>
      </c>
    </row>
    <row r="1732" spans="1:13" x14ac:dyDescent="0.25">
      <c r="A1732">
        <v>700</v>
      </c>
      <c r="B1732">
        <v>8</v>
      </c>
      <c r="C1732" s="1" t="s">
        <v>65</v>
      </c>
      <c r="D1732" s="1" t="s">
        <v>625</v>
      </c>
      <c r="E1732">
        <v>20</v>
      </c>
      <c r="F1732">
        <v>34</v>
      </c>
      <c r="G1732">
        <v>3</v>
      </c>
      <c r="H1732">
        <v>37</v>
      </c>
      <c r="I1732" s="1" t="s">
        <v>609</v>
      </c>
      <c r="J1732">
        <f>cocina[[#This Row],[Precio Unitario]]*cocina[[#This Row],[Cantidad Ordenada]]-cocina[[#This Row],[Costo Unitario]]*cocina[[#This Row],[Cantidad Ordenada]]</f>
        <v>42</v>
      </c>
      <c r="K1732">
        <f>cocina[[#This Row],[Precio Unitario]]*cocina[[#This Row],[Cantidad Ordenada]]</f>
        <v>102</v>
      </c>
      <c r="L1732" s="5">
        <f>(SUMIF(A:A,cocina[[#This Row],[Número de Orden]],J:J))/SUMIF(A:A,cocina[[#This Row],[Número de Orden]],K:K)</f>
        <v>0.41452991452991456</v>
      </c>
      <c r="M1732" s="1">
        <f>cocina[[#This Row],[Ganancia bruta]]-cocina[[#This Row],[Ganancia neta]]</f>
        <v>60</v>
      </c>
    </row>
    <row r="1733" spans="1:13" x14ac:dyDescent="0.25">
      <c r="A1733">
        <v>700</v>
      </c>
      <c r="B1733">
        <v>8</v>
      </c>
      <c r="C1733" s="1" t="s">
        <v>165</v>
      </c>
      <c r="D1733" s="1" t="s">
        <v>630</v>
      </c>
      <c r="E1733">
        <v>15</v>
      </c>
      <c r="F1733">
        <v>26</v>
      </c>
      <c r="G1733">
        <v>3</v>
      </c>
      <c r="H1733">
        <v>35</v>
      </c>
      <c r="I1733" s="1" t="s">
        <v>609</v>
      </c>
      <c r="J1733">
        <f>cocina[[#This Row],[Precio Unitario]]*cocina[[#This Row],[Cantidad Ordenada]]-cocina[[#This Row],[Costo Unitario]]*cocina[[#This Row],[Cantidad Ordenada]]</f>
        <v>33</v>
      </c>
      <c r="K1733">
        <f>cocina[[#This Row],[Precio Unitario]]*cocina[[#This Row],[Cantidad Ordenada]]</f>
        <v>78</v>
      </c>
      <c r="L1733" s="5">
        <f>(SUMIF(A:A,cocina[[#This Row],[Número de Orden]],J:J))/SUMIF(A:A,cocina[[#This Row],[Número de Orden]],K:K)</f>
        <v>0.41452991452991456</v>
      </c>
      <c r="M1733" s="1">
        <f>cocina[[#This Row],[Ganancia bruta]]-cocina[[#This Row],[Ganancia neta]]</f>
        <v>45</v>
      </c>
    </row>
    <row r="1734" spans="1:13" x14ac:dyDescent="0.25">
      <c r="A1734">
        <v>700</v>
      </c>
      <c r="B1734">
        <v>8</v>
      </c>
      <c r="C1734" s="1" t="s">
        <v>116</v>
      </c>
      <c r="D1734" s="1" t="s">
        <v>615</v>
      </c>
      <c r="E1734">
        <v>16</v>
      </c>
      <c r="F1734">
        <v>27</v>
      </c>
      <c r="G1734">
        <v>2</v>
      </c>
      <c r="H1734">
        <v>14</v>
      </c>
      <c r="I1734" s="1" t="s">
        <v>609</v>
      </c>
      <c r="J1734">
        <f>cocina[[#This Row],[Precio Unitario]]*cocina[[#This Row],[Cantidad Ordenada]]-cocina[[#This Row],[Costo Unitario]]*cocina[[#This Row],[Cantidad Ordenada]]</f>
        <v>22</v>
      </c>
      <c r="K1734">
        <f>cocina[[#This Row],[Precio Unitario]]*cocina[[#This Row],[Cantidad Ordenada]]</f>
        <v>54</v>
      </c>
      <c r="L1734" s="5">
        <f>(SUMIF(A:A,cocina[[#This Row],[Número de Orden]],J:J))/SUMIF(A:A,cocina[[#This Row],[Número de Orden]],K:K)</f>
        <v>0.41452991452991456</v>
      </c>
      <c r="M1734" s="1">
        <f>cocina[[#This Row],[Ganancia bruta]]-cocina[[#This Row],[Ganancia neta]]</f>
        <v>32</v>
      </c>
    </row>
    <row r="1735" spans="1:13" x14ac:dyDescent="0.25">
      <c r="A1735">
        <v>701</v>
      </c>
      <c r="B1735">
        <v>19</v>
      </c>
      <c r="C1735" s="1" t="s">
        <v>271</v>
      </c>
      <c r="D1735" s="1" t="s">
        <v>619</v>
      </c>
      <c r="E1735">
        <v>20</v>
      </c>
      <c r="F1735">
        <v>33</v>
      </c>
      <c r="G1735">
        <v>2</v>
      </c>
      <c r="H1735">
        <v>42</v>
      </c>
      <c r="I1735" s="1" t="s">
        <v>609</v>
      </c>
      <c r="J1735">
        <f>cocina[[#This Row],[Precio Unitario]]*cocina[[#This Row],[Cantidad Ordenada]]-cocina[[#This Row],[Costo Unitario]]*cocina[[#This Row],[Cantidad Ordenada]]</f>
        <v>26</v>
      </c>
      <c r="K1735">
        <f>cocina[[#This Row],[Precio Unitario]]*cocina[[#This Row],[Cantidad Ordenada]]</f>
        <v>66</v>
      </c>
      <c r="L1735" s="5">
        <f>(SUMIF(A:A,cocina[[#This Row],[Número de Orden]],J:J))/SUMIF(A:A,cocina[[#This Row],[Número de Orden]],K:K)</f>
        <v>0.41176470588235292</v>
      </c>
      <c r="M1735" s="1">
        <f>cocina[[#This Row],[Ganancia bruta]]-cocina[[#This Row],[Ganancia neta]]</f>
        <v>40</v>
      </c>
    </row>
    <row r="1736" spans="1:13" x14ac:dyDescent="0.25">
      <c r="A1736">
        <v>701</v>
      </c>
      <c r="B1736">
        <v>19</v>
      </c>
      <c r="C1736" s="1" t="s">
        <v>89</v>
      </c>
      <c r="D1736" s="1" t="s">
        <v>629</v>
      </c>
      <c r="E1736">
        <v>10</v>
      </c>
      <c r="F1736">
        <v>18</v>
      </c>
      <c r="G1736">
        <v>2</v>
      </c>
      <c r="H1736">
        <v>55</v>
      </c>
      <c r="I1736" s="1" t="s">
        <v>609</v>
      </c>
      <c r="J1736">
        <f>cocina[[#This Row],[Precio Unitario]]*cocina[[#This Row],[Cantidad Ordenada]]-cocina[[#This Row],[Costo Unitario]]*cocina[[#This Row],[Cantidad Ordenada]]</f>
        <v>16</v>
      </c>
      <c r="K1736">
        <f>cocina[[#This Row],[Precio Unitario]]*cocina[[#This Row],[Cantidad Ordenada]]</f>
        <v>36</v>
      </c>
      <c r="L1736" s="5">
        <f>(SUMIF(A:A,cocina[[#This Row],[Número de Orden]],J:J))/SUMIF(A:A,cocina[[#This Row],[Número de Orden]],K:K)</f>
        <v>0.41176470588235292</v>
      </c>
      <c r="M1736" s="1">
        <f>cocina[[#This Row],[Ganancia bruta]]-cocina[[#This Row],[Ganancia neta]]</f>
        <v>20</v>
      </c>
    </row>
    <row r="1737" spans="1:13" x14ac:dyDescent="0.25">
      <c r="A1737">
        <v>702</v>
      </c>
      <c r="B1737">
        <v>13</v>
      </c>
      <c r="C1737" s="1" t="s">
        <v>89</v>
      </c>
      <c r="D1737" s="1" t="s">
        <v>629</v>
      </c>
      <c r="E1737">
        <v>10</v>
      </c>
      <c r="F1737">
        <v>18</v>
      </c>
      <c r="G1737">
        <v>2</v>
      </c>
      <c r="H1737">
        <v>59</v>
      </c>
      <c r="I1737" s="1" t="s">
        <v>608</v>
      </c>
      <c r="J1737">
        <f>cocina[[#This Row],[Precio Unitario]]*cocina[[#This Row],[Cantidad Ordenada]]-cocina[[#This Row],[Costo Unitario]]*cocina[[#This Row],[Cantidad Ordenada]]</f>
        <v>16</v>
      </c>
      <c r="K1737">
        <f>cocina[[#This Row],[Precio Unitario]]*cocina[[#This Row],[Cantidad Ordenada]]</f>
        <v>36</v>
      </c>
      <c r="L1737" s="5">
        <f>(SUMIF(A:A,cocina[[#This Row],[Número de Orden]],J:J))/SUMIF(A:A,cocina[[#This Row],[Número de Orden]],K:K)</f>
        <v>0.42051282051282052</v>
      </c>
      <c r="M1737" s="1">
        <f>cocina[[#This Row],[Ganancia bruta]]-cocina[[#This Row],[Ganancia neta]]</f>
        <v>20</v>
      </c>
    </row>
    <row r="1738" spans="1:13" x14ac:dyDescent="0.25">
      <c r="A1738">
        <v>702</v>
      </c>
      <c r="B1738">
        <v>13</v>
      </c>
      <c r="C1738" s="1" t="s">
        <v>80</v>
      </c>
      <c r="D1738" s="1" t="s">
        <v>628</v>
      </c>
      <c r="E1738">
        <v>13</v>
      </c>
      <c r="F1738">
        <v>21</v>
      </c>
      <c r="G1738">
        <v>1</v>
      </c>
      <c r="H1738">
        <v>36</v>
      </c>
      <c r="I1738" s="1" t="s">
        <v>608</v>
      </c>
      <c r="J1738">
        <f>cocina[[#This Row],[Precio Unitario]]*cocina[[#This Row],[Cantidad Ordenada]]-cocina[[#This Row],[Costo Unitario]]*cocina[[#This Row],[Cantidad Ordenada]]</f>
        <v>8</v>
      </c>
      <c r="K1738">
        <f>cocina[[#This Row],[Precio Unitario]]*cocina[[#This Row],[Cantidad Ordenada]]</f>
        <v>21</v>
      </c>
      <c r="L1738" s="5">
        <f>(SUMIF(A:A,cocina[[#This Row],[Número de Orden]],J:J))/SUMIF(A:A,cocina[[#This Row],[Número de Orden]],K:K)</f>
        <v>0.42051282051282052</v>
      </c>
      <c r="M1738" s="1">
        <f>cocina[[#This Row],[Ganancia bruta]]-cocina[[#This Row],[Ganancia neta]]</f>
        <v>13</v>
      </c>
    </row>
    <row r="1739" spans="1:13" x14ac:dyDescent="0.25">
      <c r="A1739">
        <v>702</v>
      </c>
      <c r="B1739">
        <v>13</v>
      </c>
      <c r="C1739" s="1" t="s">
        <v>116</v>
      </c>
      <c r="D1739" s="1" t="s">
        <v>615</v>
      </c>
      <c r="E1739">
        <v>16</v>
      </c>
      <c r="F1739">
        <v>27</v>
      </c>
      <c r="G1739">
        <v>2</v>
      </c>
      <c r="H1739">
        <v>29</v>
      </c>
      <c r="I1739" s="1" t="s">
        <v>609</v>
      </c>
      <c r="J1739">
        <f>cocina[[#This Row],[Precio Unitario]]*cocina[[#This Row],[Cantidad Ordenada]]-cocina[[#This Row],[Costo Unitario]]*cocina[[#This Row],[Cantidad Ordenada]]</f>
        <v>22</v>
      </c>
      <c r="K1739">
        <f>cocina[[#This Row],[Precio Unitario]]*cocina[[#This Row],[Cantidad Ordenada]]</f>
        <v>54</v>
      </c>
      <c r="L1739" s="5">
        <f>(SUMIF(A:A,cocina[[#This Row],[Número de Orden]],J:J))/SUMIF(A:A,cocina[[#This Row],[Número de Orden]],K:K)</f>
        <v>0.42051282051282052</v>
      </c>
      <c r="M1739" s="1">
        <f>cocina[[#This Row],[Ganancia bruta]]-cocina[[#This Row],[Ganancia neta]]</f>
        <v>32</v>
      </c>
    </row>
    <row r="1740" spans="1:13" x14ac:dyDescent="0.25">
      <c r="A1740">
        <v>702</v>
      </c>
      <c r="B1740">
        <v>13</v>
      </c>
      <c r="C1740" s="1" t="s">
        <v>52</v>
      </c>
      <c r="D1740" s="1" t="s">
        <v>620</v>
      </c>
      <c r="E1740">
        <v>16</v>
      </c>
      <c r="F1740">
        <v>28</v>
      </c>
      <c r="G1740">
        <v>3</v>
      </c>
      <c r="H1740">
        <v>31</v>
      </c>
      <c r="I1740" s="1" t="s">
        <v>608</v>
      </c>
      <c r="J1740">
        <f>cocina[[#This Row],[Precio Unitario]]*cocina[[#This Row],[Cantidad Ordenada]]-cocina[[#This Row],[Costo Unitario]]*cocina[[#This Row],[Cantidad Ordenada]]</f>
        <v>36</v>
      </c>
      <c r="K1740">
        <f>cocina[[#This Row],[Precio Unitario]]*cocina[[#This Row],[Cantidad Ordenada]]</f>
        <v>84</v>
      </c>
      <c r="L1740" s="5">
        <f>(SUMIF(A:A,cocina[[#This Row],[Número de Orden]],J:J))/SUMIF(A:A,cocina[[#This Row],[Número de Orden]],K:K)</f>
        <v>0.42051282051282052</v>
      </c>
      <c r="M1740" s="1">
        <f>cocina[[#This Row],[Ganancia bruta]]-cocina[[#This Row],[Ganancia neta]]</f>
        <v>48</v>
      </c>
    </row>
    <row r="1741" spans="1:13" x14ac:dyDescent="0.25">
      <c r="A1741">
        <v>703</v>
      </c>
      <c r="B1741">
        <v>9</v>
      </c>
      <c r="C1741" s="1" t="s">
        <v>80</v>
      </c>
      <c r="D1741" s="1" t="s">
        <v>628</v>
      </c>
      <c r="E1741">
        <v>13</v>
      </c>
      <c r="F1741">
        <v>21</v>
      </c>
      <c r="G1741">
        <v>3</v>
      </c>
      <c r="H1741">
        <v>29</v>
      </c>
      <c r="I1741" s="1" t="s">
        <v>609</v>
      </c>
      <c r="J1741">
        <f>cocina[[#This Row],[Precio Unitario]]*cocina[[#This Row],[Cantidad Ordenada]]-cocina[[#This Row],[Costo Unitario]]*cocina[[#This Row],[Cantidad Ordenada]]</f>
        <v>24</v>
      </c>
      <c r="K1741">
        <f>cocina[[#This Row],[Precio Unitario]]*cocina[[#This Row],[Cantidad Ordenada]]</f>
        <v>63</v>
      </c>
      <c r="L1741" s="5">
        <f>(SUMIF(A:A,cocina[[#This Row],[Número de Orden]],J:J))/SUMIF(A:A,cocina[[#This Row],[Número de Orden]],K:K)</f>
        <v>0.38095238095238093</v>
      </c>
      <c r="M1741" s="1">
        <f>cocina[[#This Row],[Ganancia bruta]]-cocina[[#This Row],[Ganancia neta]]</f>
        <v>39</v>
      </c>
    </row>
    <row r="1742" spans="1:13" x14ac:dyDescent="0.25">
      <c r="A1742">
        <v>704</v>
      </c>
      <c r="B1742">
        <v>13</v>
      </c>
      <c r="C1742" s="1" t="s">
        <v>89</v>
      </c>
      <c r="D1742" s="1" t="s">
        <v>629</v>
      </c>
      <c r="E1742">
        <v>10</v>
      </c>
      <c r="F1742">
        <v>18</v>
      </c>
      <c r="G1742">
        <v>1</v>
      </c>
      <c r="H1742">
        <v>38</v>
      </c>
      <c r="I1742" s="1" t="s">
        <v>608</v>
      </c>
      <c r="J1742">
        <f>cocina[[#This Row],[Precio Unitario]]*cocina[[#This Row],[Cantidad Ordenada]]-cocina[[#This Row],[Costo Unitario]]*cocina[[#This Row],[Cantidad Ordenada]]</f>
        <v>8</v>
      </c>
      <c r="K1742">
        <f>cocina[[#This Row],[Precio Unitario]]*cocina[[#This Row],[Cantidad Ordenada]]</f>
        <v>18</v>
      </c>
      <c r="L1742" s="5">
        <f>(SUMIF(A:A,cocina[[#This Row],[Número de Orden]],J:J))/SUMIF(A:A,cocina[[#This Row],[Número de Orden]],K:K)</f>
        <v>0.44444444444444442</v>
      </c>
      <c r="M1742" s="1">
        <f>cocina[[#This Row],[Ganancia bruta]]-cocina[[#This Row],[Ganancia neta]]</f>
        <v>10</v>
      </c>
    </row>
    <row r="1743" spans="1:13" x14ac:dyDescent="0.25">
      <c r="A1743">
        <v>705</v>
      </c>
      <c r="B1743">
        <v>12</v>
      </c>
      <c r="C1743" s="1" t="s">
        <v>156</v>
      </c>
      <c r="D1743" s="1" t="s">
        <v>626</v>
      </c>
      <c r="E1743">
        <v>12</v>
      </c>
      <c r="F1743">
        <v>20</v>
      </c>
      <c r="G1743">
        <v>3</v>
      </c>
      <c r="H1743">
        <v>25</v>
      </c>
      <c r="I1743" s="1" t="s">
        <v>609</v>
      </c>
      <c r="J1743">
        <f>cocina[[#This Row],[Precio Unitario]]*cocina[[#This Row],[Cantidad Ordenada]]-cocina[[#This Row],[Costo Unitario]]*cocina[[#This Row],[Cantidad Ordenada]]</f>
        <v>24</v>
      </c>
      <c r="K1743">
        <f>cocina[[#This Row],[Precio Unitario]]*cocina[[#This Row],[Cantidad Ordenada]]</f>
        <v>60</v>
      </c>
      <c r="L1743" s="5">
        <f>(SUMIF(A:A,cocina[[#This Row],[Número de Orden]],J:J))/SUMIF(A:A,cocina[[#This Row],[Número de Orden]],K:K)</f>
        <v>0.4107142857142857</v>
      </c>
      <c r="M1743" s="1">
        <f>cocina[[#This Row],[Ganancia bruta]]-cocina[[#This Row],[Ganancia neta]]</f>
        <v>36</v>
      </c>
    </row>
    <row r="1744" spans="1:13" x14ac:dyDescent="0.25">
      <c r="A1744">
        <v>705</v>
      </c>
      <c r="B1744">
        <v>12</v>
      </c>
      <c r="C1744" s="1" t="s">
        <v>165</v>
      </c>
      <c r="D1744" s="1" t="s">
        <v>630</v>
      </c>
      <c r="E1744">
        <v>15</v>
      </c>
      <c r="F1744">
        <v>26</v>
      </c>
      <c r="G1744">
        <v>2</v>
      </c>
      <c r="H1744">
        <v>8</v>
      </c>
      <c r="I1744" s="1" t="s">
        <v>608</v>
      </c>
      <c r="J1744">
        <f>cocina[[#This Row],[Precio Unitario]]*cocina[[#This Row],[Cantidad Ordenada]]-cocina[[#This Row],[Costo Unitario]]*cocina[[#This Row],[Cantidad Ordenada]]</f>
        <v>22</v>
      </c>
      <c r="K1744">
        <f>cocina[[#This Row],[Precio Unitario]]*cocina[[#This Row],[Cantidad Ordenada]]</f>
        <v>52</v>
      </c>
      <c r="L1744" s="5">
        <f>(SUMIF(A:A,cocina[[#This Row],[Número de Orden]],J:J))/SUMIF(A:A,cocina[[#This Row],[Número de Orden]],K:K)</f>
        <v>0.4107142857142857</v>
      </c>
      <c r="M1744" s="1">
        <f>cocina[[#This Row],[Ganancia bruta]]-cocina[[#This Row],[Ganancia neta]]</f>
        <v>30</v>
      </c>
    </row>
    <row r="1745" spans="1:13" x14ac:dyDescent="0.25">
      <c r="A1745">
        <v>706</v>
      </c>
      <c r="B1745">
        <v>20</v>
      </c>
      <c r="C1745" s="1" t="s">
        <v>89</v>
      </c>
      <c r="D1745" s="1" t="s">
        <v>629</v>
      </c>
      <c r="E1745">
        <v>10</v>
      </c>
      <c r="F1745">
        <v>18</v>
      </c>
      <c r="G1745">
        <v>3</v>
      </c>
      <c r="H1745">
        <v>33</v>
      </c>
      <c r="I1745" s="1" t="s">
        <v>609</v>
      </c>
      <c r="J1745">
        <f>cocina[[#This Row],[Precio Unitario]]*cocina[[#This Row],[Cantidad Ordenada]]-cocina[[#This Row],[Costo Unitario]]*cocina[[#This Row],[Cantidad Ordenada]]</f>
        <v>24</v>
      </c>
      <c r="K1745">
        <f>cocina[[#This Row],[Precio Unitario]]*cocina[[#This Row],[Cantidad Ordenada]]</f>
        <v>54</v>
      </c>
      <c r="L1745" s="5">
        <f>(SUMIF(A:A,cocina[[#This Row],[Número de Orden]],J:J))/SUMIF(A:A,cocina[[#This Row],[Número de Orden]],K:K)</f>
        <v>0.44444444444444442</v>
      </c>
      <c r="M1745" s="1">
        <f>cocina[[#This Row],[Ganancia bruta]]-cocina[[#This Row],[Ganancia neta]]</f>
        <v>30</v>
      </c>
    </row>
    <row r="1746" spans="1:13" x14ac:dyDescent="0.25">
      <c r="A1746">
        <v>707</v>
      </c>
      <c r="B1746">
        <v>15</v>
      </c>
      <c r="C1746" s="1" t="s">
        <v>257</v>
      </c>
      <c r="D1746" s="1" t="s">
        <v>623</v>
      </c>
      <c r="E1746">
        <v>19</v>
      </c>
      <c r="F1746">
        <v>32</v>
      </c>
      <c r="G1746">
        <v>1</v>
      </c>
      <c r="H1746">
        <v>31</v>
      </c>
      <c r="I1746" s="1" t="s">
        <v>608</v>
      </c>
      <c r="J1746">
        <f>cocina[[#This Row],[Precio Unitario]]*cocina[[#This Row],[Cantidad Ordenada]]-cocina[[#This Row],[Costo Unitario]]*cocina[[#This Row],[Cantidad Ordenada]]</f>
        <v>13</v>
      </c>
      <c r="K1746">
        <f>cocina[[#This Row],[Precio Unitario]]*cocina[[#This Row],[Cantidad Ordenada]]</f>
        <v>32</v>
      </c>
      <c r="L1746" s="5">
        <f>(SUMIF(A:A,cocina[[#This Row],[Número de Orden]],J:J))/SUMIF(A:A,cocina[[#This Row],[Número de Orden]],K:K)</f>
        <v>0.39459459459459462</v>
      </c>
      <c r="M1746" s="1">
        <f>cocina[[#This Row],[Ganancia bruta]]-cocina[[#This Row],[Ganancia neta]]</f>
        <v>19</v>
      </c>
    </row>
    <row r="1747" spans="1:13" x14ac:dyDescent="0.25">
      <c r="A1747">
        <v>707</v>
      </c>
      <c r="B1747">
        <v>15</v>
      </c>
      <c r="C1747" s="1" t="s">
        <v>80</v>
      </c>
      <c r="D1747" s="1" t="s">
        <v>628</v>
      </c>
      <c r="E1747">
        <v>13</v>
      </c>
      <c r="F1747">
        <v>21</v>
      </c>
      <c r="G1747">
        <v>1</v>
      </c>
      <c r="H1747">
        <v>42</v>
      </c>
      <c r="I1747" s="1" t="s">
        <v>609</v>
      </c>
      <c r="J1747">
        <f>cocina[[#This Row],[Precio Unitario]]*cocina[[#This Row],[Cantidad Ordenada]]-cocina[[#This Row],[Costo Unitario]]*cocina[[#This Row],[Cantidad Ordenada]]</f>
        <v>8</v>
      </c>
      <c r="K1747">
        <f>cocina[[#This Row],[Precio Unitario]]*cocina[[#This Row],[Cantidad Ordenada]]</f>
        <v>21</v>
      </c>
      <c r="L1747" s="5">
        <f>(SUMIF(A:A,cocina[[#This Row],[Número de Orden]],J:J))/SUMIF(A:A,cocina[[#This Row],[Número de Orden]],K:K)</f>
        <v>0.39459459459459462</v>
      </c>
      <c r="M1747" s="1">
        <f>cocina[[#This Row],[Ganancia bruta]]-cocina[[#This Row],[Ganancia neta]]</f>
        <v>13</v>
      </c>
    </row>
    <row r="1748" spans="1:13" x14ac:dyDescent="0.25">
      <c r="A1748">
        <v>707</v>
      </c>
      <c r="B1748">
        <v>15</v>
      </c>
      <c r="C1748" s="1" t="s">
        <v>78</v>
      </c>
      <c r="D1748" s="1" t="s">
        <v>613</v>
      </c>
      <c r="E1748">
        <v>18</v>
      </c>
      <c r="F1748">
        <v>30</v>
      </c>
      <c r="G1748">
        <v>2</v>
      </c>
      <c r="H1748">
        <v>53</v>
      </c>
      <c r="I1748" s="1" t="s">
        <v>608</v>
      </c>
      <c r="J1748">
        <f>cocina[[#This Row],[Precio Unitario]]*cocina[[#This Row],[Cantidad Ordenada]]-cocina[[#This Row],[Costo Unitario]]*cocina[[#This Row],[Cantidad Ordenada]]</f>
        <v>24</v>
      </c>
      <c r="K1748">
        <f>cocina[[#This Row],[Precio Unitario]]*cocina[[#This Row],[Cantidad Ordenada]]</f>
        <v>60</v>
      </c>
      <c r="L1748" s="5">
        <f>(SUMIF(A:A,cocina[[#This Row],[Número de Orden]],J:J))/SUMIF(A:A,cocina[[#This Row],[Número de Orden]],K:K)</f>
        <v>0.39459459459459462</v>
      </c>
      <c r="M1748" s="1">
        <f>cocina[[#This Row],[Ganancia bruta]]-cocina[[#This Row],[Ganancia neta]]</f>
        <v>36</v>
      </c>
    </row>
    <row r="1749" spans="1:13" x14ac:dyDescent="0.25">
      <c r="A1749">
        <v>707</v>
      </c>
      <c r="B1749">
        <v>15</v>
      </c>
      <c r="C1749" s="1" t="s">
        <v>83</v>
      </c>
      <c r="D1749" s="1" t="s">
        <v>617</v>
      </c>
      <c r="E1749">
        <v>22</v>
      </c>
      <c r="F1749">
        <v>36</v>
      </c>
      <c r="G1749">
        <v>2</v>
      </c>
      <c r="H1749">
        <v>11</v>
      </c>
      <c r="I1749" s="1" t="s">
        <v>608</v>
      </c>
      <c r="J1749">
        <f>cocina[[#This Row],[Precio Unitario]]*cocina[[#This Row],[Cantidad Ordenada]]-cocina[[#This Row],[Costo Unitario]]*cocina[[#This Row],[Cantidad Ordenada]]</f>
        <v>28</v>
      </c>
      <c r="K1749">
        <f>cocina[[#This Row],[Precio Unitario]]*cocina[[#This Row],[Cantidad Ordenada]]</f>
        <v>72</v>
      </c>
      <c r="L1749" s="5">
        <f>(SUMIF(A:A,cocina[[#This Row],[Número de Orden]],J:J))/SUMIF(A:A,cocina[[#This Row],[Número de Orden]],K:K)</f>
        <v>0.39459459459459462</v>
      </c>
      <c r="M1749" s="1">
        <f>cocina[[#This Row],[Ganancia bruta]]-cocina[[#This Row],[Ganancia neta]]</f>
        <v>44</v>
      </c>
    </row>
    <row r="1750" spans="1:13" x14ac:dyDescent="0.25">
      <c r="A1750">
        <v>708</v>
      </c>
      <c r="B1750">
        <v>5</v>
      </c>
      <c r="C1750" s="1" t="s">
        <v>116</v>
      </c>
      <c r="D1750" s="1" t="s">
        <v>615</v>
      </c>
      <c r="E1750">
        <v>16</v>
      </c>
      <c r="F1750">
        <v>27</v>
      </c>
      <c r="G1750">
        <v>2</v>
      </c>
      <c r="H1750">
        <v>24</v>
      </c>
      <c r="I1750" s="1" t="s">
        <v>609</v>
      </c>
      <c r="J1750">
        <f>cocina[[#This Row],[Precio Unitario]]*cocina[[#This Row],[Cantidad Ordenada]]-cocina[[#This Row],[Costo Unitario]]*cocina[[#This Row],[Cantidad Ordenada]]</f>
        <v>22</v>
      </c>
      <c r="K1750">
        <f>cocina[[#This Row],[Precio Unitario]]*cocina[[#This Row],[Cantidad Ordenada]]</f>
        <v>54</v>
      </c>
      <c r="L1750" s="5">
        <f>(SUMIF(A:A,cocina[[#This Row],[Número de Orden]],J:J))/SUMIF(A:A,cocina[[#This Row],[Número de Orden]],K:K)</f>
        <v>0.40740740740740738</v>
      </c>
      <c r="M1750" s="1">
        <f>cocina[[#This Row],[Ganancia bruta]]-cocina[[#This Row],[Ganancia neta]]</f>
        <v>32</v>
      </c>
    </row>
    <row r="1751" spans="1:13" x14ac:dyDescent="0.25">
      <c r="A1751">
        <v>709</v>
      </c>
      <c r="B1751">
        <v>8</v>
      </c>
      <c r="C1751" s="1" t="s">
        <v>80</v>
      </c>
      <c r="D1751" s="1" t="s">
        <v>628</v>
      </c>
      <c r="E1751">
        <v>13</v>
      </c>
      <c r="F1751">
        <v>21</v>
      </c>
      <c r="G1751">
        <v>2</v>
      </c>
      <c r="H1751">
        <v>7</v>
      </c>
      <c r="I1751" s="1" t="s">
        <v>608</v>
      </c>
      <c r="J1751">
        <f>cocina[[#This Row],[Precio Unitario]]*cocina[[#This Row],[Cantidad Ordenada]]-cocina[[#This Row],[Costo Unitario]]*cocina[[#This Row],[Cantidad Ordenada]]</f>
        <v>16</v>
      </c>
      <c r="K1751">
        <f>cocina[[#This Row],[Precio Unitario]]*cocina[[#This Row],[Cantidad Ordenada]]</f>
        <v>42</v>
      </c>
      <c r="L1751" s="5">
        <f>(SUMIF(A:A,cocina[[#This Row],[Número de Orden]],J:J))/SUMIF(A:A,cocina[[#This Row],[Número de Orden]],K:K)</f>
        <v>0.39378238341968913</v>
      </c>
      <c r="M1751" s="1">
        <f>cocina[[#This Row],[Ganancia bruta]]-cocina[[#This Row],[Ganancia neta]]</f>
        <v>26</v>
      </c>
    </row>
    <row r="1752" spans="1:13" x14ac:dyDescent="0.25">
      <c r="A1752">
        <v>709</v>
      </c>
      <c r="B1752">
        <v>8</v>
      </c>
      <c r="C1752" s="1" t="s">
        <v>36</v>
      </c>
      <c r="D1752" s="1" t="s">
        <v>622</v>
      </c>
      <c r="E1752">
        <v>21</v>
      </c>
      <c r="F1752">
        <v>35</v>
      </c>
      <c r="G1752">
        <v>1</v>
      </c>
      <c r="H1752">
        <v>33</v>
      </c>
      <c r="I1752" s="1" t="s">
        <v>609</v>
      </c>
      <c r="J1752">
        <f>cocina[[#This Row],[Precio Unitario]]*cocina[[#This Row],[Cantidad Ordenada]]-cocina[[#This Row],[Costo Unitario]]*cocina[[#This Row],[Cantidad Ordenada]]</f>
        <v>14</v>
      </c>
      <c r="K1752">
        <f>cocina[[#This Row],[Precio Unitario]]*cocina[[#This Row],[Cantidad Ordenada]]</f>
        <v>35</v>
      </c>
      <c r="L1752" s="5">
        <f>(SUMIF(A:A,cocina[[#This Row],[Número de Orden]],J:J))/SUMIF(A:A,cocina[[#This Row],[Número de Orden]],K:K)</f>
        <v>0.39378238341968913</v>
      </c>
      <c r="M1752" s="1">
        <f>cocina[[#This Row],[Ganancia bruta]]-cocina[[#This Row],[Ganancia neta]]</f>
        <v>21</v>
      </c>
    </row>
    <row r="1753" spans="1:13" x14ac:dyDescent="0.25">
      <c r="A1753">
        <v>709</v>
      </c>
      <c r="B1753">
        <v>8</v>
      </c>
      <c r="C1753" s="1" t="s">
        <v>271</v>
      </c>
      <c r="D1753" s="1" t="s">
        <v>619</v>
      </c>
      <c r="E1753">
        <v>20</v>
      </c>
      <c r="F1753">
        <v>33</v>
      </c>
      <c r="G1753">
        <v>2</v>
      </c>
      <c r="H1753">
        <v>27</v>
      </c>
      <c r="I1753" s="1" t="s">
        <v>609</v>
      </c>
      <c r="J1753">
        <f>cocina[[#This Row],[Precio Unitario]]*cocina[[#This Row],[Cantidad Ordenada]]-cocina[[#This Row],[Costo Unitario]]*cocina[[#This Row],[Cantidad Ordenada]]</f>
        <v>26</v>
      </c>
      <c r="K1753">
        <f>cocina[[#This Row],[Precio Unitario]]*cocina[[#This Row],[Cantidad Ordenada]]</f>
        <v>66</v>
      </c>
      <c r="L1753" s="5">
        <f>(SUMIF(A:A,cocina[[#This Row],[Número de Orden]],J:J))/SUMIF(A:A,cocina[[#This Row],[Número de Orden]],K:K)</f>
        <v>0.39378238341968913</v>
      </c>
      <c r="M1753" s="1">
        <f>cocina[[#This Row],[Ganancia bruta]]-cocina[[#This Row],[Ganancia neta]]</f>
        <v>40</v>
      </c>
    </row>
    <row r="1754" spans="1:13" x14ac:dyDescent="0.25">
      <c r="A1754">
        <v>709</v>
      </c>
      <c r="B1754">
        <v>8</v>
      </c>
      <c r="C1754" s="1" t="s">
        <v>132</v>
      </c>
      <c r="D1754" s="1" t="s">
        <v>631</v>
      </c>
      <c r="E1754">
        <v>15</v>
      </c>
      <c r="F1754">
        <v>25</v>
      </c>
      <c r="G1754">
        <v>2</v>
      </c>
      <c r="H1754">
        <v>31</v>
      </c>
      <c r="I1754" s="1" t="s">
        <v>608</v>
      </c>
      <c r="J1754">
        <f>cocina[[#This Row],[Precio Unitario]]*cocina[[#This Row],[Cantidad Ordenada]]-cocina[[#This Row],[Costo Unitario]]*cocina[[#This Row],[Cantidad Ordenada]]</f>
        <v>20</v>
      </c>
      <c r="K1754">
        <f>cocina[[#This Row],[Precio Unitario]]*cocina[[#This Row],[Cantidad Ordenada]]</f>
        <v>50</v>
      </c>
      <c r="L1754" s="5">
        <f>(SUMIF(A:A,cocina[[#This Row],[Número de Orden]],J:J))/SUMIF(A:A,cocina[[#This Row],[Número de Orden]],K:K)</f>
        <v>0.39378238341968913</v>
      </c>
      <c r="M1754" s="1">
        <f>cocina[[#This Row],[Ganancia bruta]]-cocina[[#This Row],[Ganancia neta]]</f>
        <v>30</v>
      </c>
    </row>
    <row r="1755" spans="1:13" x14ac:dyDescent="0.25">
      <c r="A1755">
        <v>710</v>
      </c>
      <c r="B1755">
        <v>18</v>
      </c>
      <c r="C1755" s="1" t="s">
        <v>156</v>
      </c>
      <c r="D1755" s="1" t="s">
        <v>626</v>
      </c>
      <c r="E1755">
        <v>12</v>
      </c>
      <c r="F1755">
        <v>20</v>
      </c>
      <c r="G1755">
        <v>2</v>
      </c>
      <c r="H1755">
        <v>32</v>
      </c>
      <c r="I1755" s="1" t="s">
        <v>608</v>
      </c>
      <c r="J1755">
        <f>cocina[[#This Row],[Precio Unitario]]*cocina[[#This Row],[Cantidad Ordenada]]-cocina[[#This Row],[Costo Unitario]]*cocina[[#This Row],[Cantidad Ordenada]]</f>
        <v>16</v>
      </c>
      <c r="K1755">
        <f>cocina[[#This Row],[Precio Unitario]]*cocina[[#This Row],[Cantidad Ordenada]]</f>
        <v>40</v>
      </c>
      <c r="L1755" s="5">
        <f>(SUMIF(A:A,cocina[[#This Row],[Número de Orden]],J:J))/SUMIF(A:A,cocina[[#This Row],[Número de Orden]],K:K)</f>
        <v>0.41304347826086957</v>
      </c>
      <c r="M1755" s="1">
        <f>cocina[[#This Row],[Ganancia bruta]]-cocina[[#This Row],[Ganancia neta]]</f>
        <v>24</v>
      </c>
    </row>
    <row r="1756" spans="1:13" x14ac:dyDescent="0.25">
      <c r="A1756">
        <v>710</v>
      </c>
      <c r="B1756">
        <v>18</v>
      </c>
      <c r="C1756" s="1" t="s">
        <v>122</v>
      </c>
      <c r="D1756" s="1" t="s">
        <v>621</v>
      </c>
      <c r="E1756">
        <v>11</v>
      </c>
      <c r="F1756">
        <v>19</v>
      </c>
      <c r="G1756">
        <v>3</v>
      </c>
      <c r="H1756">
        <v>45</v>
      </c>
      <c r="I1756" s="1" t="s">
        <v>609</v>
      </c>
      <c r="J1756">
        <f>cocina[[#This Row],[Precio Unitario]]*cocina[[#This Row],[Cantidad Ordenada]]-cocina[[#This Row],[Costo Unitario]]*cocina[[#This Row],[Cantidad Ordenada]]</f>
        <v>24</v>
      </c>
      <c r="K1756">
        <f>cocina[[#This Row],[Precio Unitario]]*cocina[[#This Row],[Cantidad Ordenada]]</f>
        <v>57</v>
      </c>
      <c r="L1756" s="5">
        <f>(SUMIF(A:A,cocina[[#This Row],[Número de Orden]],J:J))/SUMIF(A:A,cocina[[#This Row],[Número de Orden]],K:K)</f>
        <v>0.41304347826086957</v>
      </c>
      <c r="M1756" s="1">
        <f>cocina[[#This Row],[Ganancia bruta]]-cocina[[#This Row],[Ganancia neta]]</f>
        <v>33</v>
      </c>
    </row>
    <row r="1757" spans="1:13" x14ac:dyDescent="0.25">
      <c r="A1757">
        <v>710</v>
      </c>
      <c r="B1757">
        <v>18</v>
      </c>
      <c r="C1757" s="1" t="s">
        <v>89</v>
      </c>
      <c r="D1757" s="1" t="s">
        <v>629</v>
      </c>
      <c r="E1757">
        <v>10</v>
      </c>
      <c r="F1757">
        <v>18</v>
      </c>
      <c r="G1757">
        <v>1</v>
      </c>
      <c r="H1757">
        <v>20</v>
      </c>
      <c r="I1757" s="1" t="s">
        <v>609</v>
      </c>
      <c r="J1757">
        <f>cocina[[#This Row],[Precio Unitario]]*cocina[[#This Row],[Cantidad Ordenada]]-cocina[[#This Row],[Costo Unitario]]*cocina[[#This Row],[Cantidad Ordenada]]</f>
        <v>8</v>
      </c>
      <c r="K1757">
        <f>cocina[[#This Row],[Precio Unitario]]*cocina[[#This Row],[Cantidad Ordenada]]</f>
        <v>18</v>
      </c>
      <c r="L1757" s="5">
        <f>(SUMIF(A:A,cocina[[#This Row],[Número de Orden]],J:J))/SUMIF(A:A,cocina[[#This Row],[Número de Orden]],K:K)</f>
        <v>0.41304347826086957</v>
      </c>
      <c r="M1757" s="1">
        <f>cocina[[#This Row],[Ganancia bruta]]-cocina[[#This Row],[Ganancia neta]]</f>
        <v>10</v>
      </c>
    </row>
    <row r="1758" spans="1:13" x14ac:dyDescent="0.25">
      <c r="A1758">
        <v>710</v>
      </c>
      <c r="B1758">
        <v>18</v>
      </c>
      <c r="C1758" s="1" t="s">
        <v>210</v>
      </c>
      <c r="D1758" s="1" t="s">
        <v>627</v>
      </c>
      <c r="E1758">
        <v>14</v>
      </c>
      <c r="F1758">
        <v>23</v>
      </c>
      <c r="G1758">
        <v>1</v>
      </c>
      <c r="H1758">
        <v>43</v>
      </c>
      <c r="I1758" s="1" t="s">
        <v>609</v>
      </c>
      <c r="J1758">
        <f>cocina[[#This Row],[Precio Unitario]]*cocina[[#This Row],[Cantidad Ordenada]]-cocina[[#This Row],[Costo Unitario]]*cocina[[#This Row],[Cantidad Ordenada]]</f>
        <v>9</v>
      </c>
      <c r="K1758">
        <f>cocina[[#This Row],[Precio Unitario]]*cocina[[#This Row],[Cantidad Ordenada]]</f>
        <v>23</v>
      </c>
      <c r="L1758" s="5">
        <f>(SUMIF(A:A,cocina[[#This Row],[Número de Orden]],J:J))/SUMIF(A:A,cocina[[#This Row],[Número de Orden]],K:K)</f>
        <v>0.41304347826086957</v>
      </c>
      <c r="M1758" s="1">
        <f>cocina[[#This Row],[Ganancia bruta]]-cocina[[#This Row],[Ganancia neta]]</f>
        <v>14</v>
      </c>
    </row>
    <row r="1759" spans="1:13" x14ac:dyDescent="0.25">
      <c r="A1759">
        <v>711</v>
      </c>
      <c r="B1759">
        <v>20</v>
      </c>
      <c r="C1759" s="1" t="s">
        <v>65</v>
      </c>
      <c r="D1759" s="1" t="s">
        <v>625</v>
      </c>
      <c r="E1759">
        <v>20</v>
      </c>
      <c r="F1759">
        <v>34</v>
      </c>
      <c r="G1759">
        <v>3</v>
      </c>
      <c r="H1759">
        <v>43</v>
      </c>
      <c r="I1759" s="1" t="s">
        <v>608</v>
      </c>
      <c r="J1759">
        <f>cocina[[#This Row],[Precio Unitario]]*cocina[[#This Row],[Cantidad Ordenada]]-cocina[[#This Row],[Costo Unitario]]*cocina[[#This Row],[Cantidad Ordenada]]</f>
        <v>42</v>
      </c>
      <c r="K1759">
        <f>cocina[[#This Row],[Precio Unitario]]*cocina[[#This Row],[Cantidad Ordenada]]</f>
        <v>102</v>
      </c>
      <c r="L1759" s="5">
        <f>(SUMIF(A:A,cocina[[#This Row],[Número de Orden]],J:J))/SUMIF(A:A,cocina[[#This Row],[Número de Orden]],K:K)</f>
        <v>0.40963855421686746</v>
      </c>
      <c r="M1759" s="1">
        <f>cocina[[#This Row],[Ganancia bruta]]-cocina[[#This Row],[Ganancia neta]]</f>
        <v>60</v>
      </c>
    </row>
    <row r="1760" spans="1:13" x14ac:dyDescent="0.25">
      <c r="A1760">
        <v>711</v>
      </c>
      <c r="B1760">
        <v>20</v>
      </c>
      <c r="C1760" s="1" t="s">
        <v>257</v>
      </c>
      <c r="D1760" s="1" t="s">
        <v>623</v>
      </c>
      <c r="E1760">
        <v>19</v>
      </c>
      <c r="F1760">
        <v>32</v>
      </c>
      <c r="G1760">
        <v>2</v>
      </c>
      <c r="H1760">
        <v>16</v>
      </c>
      <c r="I1760" s="1" t="s">
        <v>609</v>
      </c>
      <c r="J1760">
        <f>cocina[[#This Row],[Precio Unitario]]*cocina[[#This Row],[Cantidad Ordenada]]-cocina[[#This Row],[Costo Unitario]]*cocina[[#This Row],[Cantidad Ordenada]]</f>
        <v>26</v>
      </c>
      <c r="K1760">
        <f>cocina[[#This Row],[Precio Unitario]]*cocina[[#This Row],[Cantidad Ordenada]]</f>
        <v>64</v>
      </c>
      <c r="L1760" s="5">
        <f>(SUMIF(A:A,cocina[[#This Row],[Número de Orden]],J:J))/SUMIF(A:A,cocina[[#This Row],[Número de Orden]],K:K)</f>
        <v>0.40963855421686746</v>
      </c>
      <c r="M1760" s="1">
        <f>cocina[[#This Row],[Ganancia bruta]]-cocina[[#This Row],[Ganancia neta]]</f>
        <v>38</v>
      </c>
    </row>
    <row r="1761" spans="1:13" x14ac:dyDescent="0.25">
      <c r="A1761">
        <v>712</v>
      </c>
      <c r="B1761">
        <v>10</v>
      </c>
      <c r="C1761" s="1" t="s">
        <v>168</v>
      </c>
      <c r="D1761" s="1" t="s">
        <v>612</v>
      </c>
      <c r="E1761">
        <v>14</v>
      </c>
      <c r="F1761">
        <v>24</v>
      </c>
      <c r="G1761">
        <v>2</v>
      </c>
      <c r="H1761">
        <v>49</v>
      </c>
      <c r="I1761" s="1" t="s">
        <v>608</v>
      </c>
      <c r="J1761">
        <f>cocina[[#This Row],[Precio Unitario]]*cocina[[#This Row],[Cantidad Ordenada]]-cocina[[#This Row],[Costo Unitario]]*cocina[[#This Row],[Cantidad Ordenada]]</f>
        <v>20</v>
      </c>
      <c r="K1761">
        <f>cocina[[#This Row],[Precio Unitario]]*cocina[[#This Row],[Cantidad Ordenada]]</f>
        <v>48</v>
      </c>
      <c r="L1761" s="5">
        <f>(SUMIF(A:A,cocina[[#This Row],[Número de Orden]],J:J))/SUMIF(A:A,cocina[[#This Row],[Número de Orden]],K:K)</f>
        <v>0.41666666666666669</v>
      </c>
      <c r="M1761" s="1">
        <f>cocina[[#This Row],[Ganancia bruta]]-cocina[[#This Row],[Ganancia neta]]</f>
        <v>28</v>
      </c>
    </row>
    <row r="1762" spans="1:13" x14ac:dyDescent="0.25">
      <c r="A1762">
        <v>713</v>
      </c>
      <c r="B1762">
        <v>6</v>
      </c>
      <c r="C1762" s="1" t="s">
        <v>271</v>
      </c>
      <c r="D1762" s="1" t="s">
        <v>619</v>
      </c>
      <c r="E1762">
        <v>20</v>
      </c>
      <c r="F1762">
        <v>33</v>
      </c>
      <c r="G1762">
        <v>3</v>
      </c>
      <c r="H1762">
        <v>41</v>
      </c>
      <c r="I1762" s="1" t="s">
        <v>609</v>
      </c>
      <c r="J1762">
        <f>cocina[[#This Row],[Precio Unitario]]*cocina[[#This Row],[Cantidad Ordenada]]-cocina[[#This Row],[Costo Unitario]]*cocina[[#This Row],[Cantidad Ordenada]]</f>
        <v>39</v>
      </c>
      <c r="K1762">
        <f>cocina[[#This Row],[Precio Unitario]]*cocina[[#This Row],[Cantidad Ordenada]]</f>
        <v>99</v>
      </c>
      <c r="L1762" s="5">
        <f>(SUMIF(A:A,cocina[[#This Row],[Número de Orden]],J:J))/SUMIF(A:A,cocina[[#This Row],[Número de Orden]],K:K)</f>
        <v>0.40833333333333333</v>
      </c>
      <c r="M1762" s="1">
        <f>cocina[[#This Row],[Ganancia bruta]]-cocina[[#This Row],[Ganancia neta]]</f>
        <v>60</v>
      </c>
    </row>
    <row r="1763" spans="1:13" x14ac:dyDescent="0.25">
      <c r="A1763">
        <v>713</v>
      </c>
      <c r="B1763">
        <v>6</v>
      </c>
      <c r="C1763" s="1" t="s">
        <v>48</v>
      </c>
      <c r="D1763" s="1" t="s">
        <v>618</v>
      </c>
      <c r="E1763">
        <v>17</v>
      </c>
      <c r="F1763">
        <v>29</v>
      </c>
      <c r="G1763">
        <v>3</v>
      </c>
      <c r="H1763">
        <v>14</v>
      </c>
      <c r="I1763" s="1" t="s">
        <v>609</v>
      </c>
      <c r="J1763">
        <f>cocina[[#This Row],[Precio Unitario]]*cocina[[#This Row],[Cantidad Ordenada]]-cocina[[#This Row],[Costo Unitario]]*cocina[[#This Row],[Cantidad Ordenada]]</f>
        <v>36</v>
      </c>
      <c r="K1763">
        <f>cocina[[#This Row],[Precio Unitario]]*cocina[[#This Row],[Cantidad Ordenada]]</f>
        <v>87</v>
      </c>
      <c r="L1763" s="5">
        <f>(SUMIF(A:A,cocina[[#This Row],[Número de Orden]],J:J))/SUMIF(A:A,cocina[[#This Row],[Número de Orden]],K:K)</f>
        <v>0.40833333333333333</v>
      </c>
      <c r="M1763" s="1">
        <f>cocina[[#This Row],[Ganancia bruta]]-cocina[[#This Row],[Ganancia neta]]</f>
        <v>51</v>
      </c>
    </row>
    <row r="1764" spans="1:13" x14ac:dyDescent="0.25">
      <c r="A1764">
        <v>713</v>
      </c>
      <c r="B1764">
        <v>6</v>
      </c>
      <c r="C1764" s="1" t="s">
        <v>257</v>
      </c>
      <c r="D1764" s="1" t="s">
        <v>623</v>
      </c>
      <c r="E1764">
        <v>19</v>
      </c>
      <c r="F1764">
        <v>32</v>
      </c>
      <c r="G1764">
        <v>3</v>
      </c>
      <c r="H1764">
        <v>45</v>
      </c>
      <c r="I1764" s="1" t="s">
        <v>608</v>
      </c>
      <c r="J1764">
        <f>cocina[[#This Row],[Precio Unitario]]*cocina[[#This Row],[Cantidad Ordenada]]-cocina[[#This Row],[Costo Unitario]]*cocina[[#This Row],[Cantidad Ordenada]]</f>
        <v>39</v>
      </c>
      <c r="K1764">
        <f>cocina[[#This Row],[Precio Unitario]]*cocina[[#This Row],[Cantidad Ordenada]]</f>
        <v>96</v>
      </c>
      <c r="L1764" s="5">
        <f>(SUMIF(A:A,cocina[[#This Row],[Número de Orden]],J:J))/SUMIF(A:A,cocina[[#This Row],[Número de Orden]],K:K)</f>
        <v>0.40833333333333333</v>
      </c>
      <c r="M1764" s="1">
        <f>cocina[[#This Row],[Ganancia bruta]]-cocina[[#This Row],[Ganancia neta]]</f>
        <v>57</v>
      </c>
    </row>
    <row r="1765" spans="1:13" x14ac:dyDescent="0.25">
      <c r="A1765">
        <v>713</v>
      </c>
      <c r="B1765">
        <v>6</v>
      </c>
      <c r="C1765" s="1" t="s">
        <v>165</v>
      </c>
      <c r="D1765" s="1" t="s">
        <v>630</v>
      </c>
      <c r="E1765">
        <v>15</v>
      </c>
      <c r="F1765">
        <v>26</v>
      </c>
      <c r="G1765">
        <v>3</v>
      </c>
      <c r="H1765">
        <v>25</v>
      </c>
      <c r="I1765" s="1" t="s">
        <v>608</v>
      </c>
      <c r="J1765">
        <f>cocina[[#This Row],[Precio Unitario]]*cocina[[#This Row],[Cantidad Ordenada]]-cocina[[#This Row],[Costo Unitario]]*cocina[[#This Row],[Cantidad Ordenada]]</f>
        <v>33</v>
      </c>
      <c r="K1765">
        <f>cocina[[#This Row],[Precio Unitario]]*cocina[[#This Row],[Cantidad Ordenada]]</f>
        <v>78</v>
      </c>
      <c r="L1765" s="5">
        <f>(SUMIF(A:A,cocina[[#This Row],[Número de Orden]],J:J))/SUMIF(A:A,cocina[[#This Row],[Número de Orden]],K:K)</f>
        <v>0.40833333333333333</v>
      </c>
      <c r="M1765" s="1">
        <f>cocina[[#This Row],[Ganancia bruta]]-cocina[[#This Row],[Ganancia neta]]</f>
        <v>45</v>
      </c>
    </row>
    <row r="1766" spans="1:13" x14ac:dyDescent="0.25">
      <c r="A1766">
        <v>714</v>
      </c>
      <c r="B1766">
        <v>19</v>
      </c>
      <c r="C1766" s="1" t="s">
        <v>65</v>
      </c>
      <c r="D1766" s="1" t="s">
        <v>625</v>
      </c>
      <c r="E1766">
        <v>20</v>
      </c>
      <c r="F1766">
        <v>34</v>
      </c>
      <c r="G1766">
        <v>3</v>
      </c>
      <c r="H1766">
        <v>17</v>
      </c>
      <c r="I1766" s="1" t="s">
        <v>609</v>
      </c>
      <c r="J1766">
        <f>cocina[[#This Row],[Precio Unitario]]*cocina[[#This Row],[Cantidad Ordenada]]-cocina[[#This Row],[Costo Unitario]]*cocina[[#This Row],[Cantidad Ordenada]]</f>
        <v>42</v>
      </c>
      <c r="K1766">
        <f>cocina[[#This Row],[Precio Unitario]]*cocina[[#This Row],[Cantidad Ordenada]]</f>
        <v>102</v>
      </c>
      <c r="L1766" s="5">
        <f>(SUMIF(A:A,cocina[[#This Row],[Número de Orden]],J:J))/SUMIF(A:A,cocina[[#This Row],[Número de Orden]],K:K)</f>
        <v>0.40444444444444444</v>
      </c>
      <c r="M1766" s="1">
        <f>cocina[[#This Row],[Ganancia bruta]]-cocina[[#This Row],[Ganancia neta]]</f>
        <v>60</v>
      </c>
    </row>
    <row r="1767" spans="1:13" x14ac:dyDescent="0.25">
      <c r="A1767">
        <v>714</v>
      </c>
      <c r="B1767">
        <v>19</v>
      </c>
      <c r="C1767" s="1" t="s">
        <v>78</v>
      </c>
      <c r="D1767" s="1" t="s">
        <v>613</v>
      </c>
      <c r="E1767">
        <v>18</v>
      </c>
      <c r="F1767">
        <v>30</v>
      </c>
      <c r="G1767">
        <v>3</v>
      </c>
      <c r="H1767">
        <v>17</v>
      </c>
      <c r="I1767" s="1" t="s">
        <v>609</v>
      </c>
      <c r="J1767">
        <f>cocina[[#This Row],[Precio Unitario]]*cocina[[#This Row],[Cantidad Ordenada]]-cocina[[#This Row],[Costo Unitario]]*cocina[[#This Row],[Cantidad Ordenada]]</f>
        <v>36</v>
      </c>
      <c r="K1767">
        <f>cocina[[#This Row],[Precio Unitario]]*cocina[[#This Row],[Cantidad Ordenada]]</f>
        <v>90</v>
      </c>
      <c r="L1767" s="5">
        <f>(SUMIF(A:A,cocina[[#This Row],[Número de Orden]],J:J))/SUMIF(A:A,cocina[[#This Row],[Número de Orden]],K:K)</f>
        <v>0.40444444444444444</v>
      </c>
      <c r="M1767" s="1">
        <f>cocina[[#This Row],[Ganancia bruta]]-cocina[[#This Row],[Ganancia neta]]</f>
        <v>54</v>
      </c>
    </row>
    <row r="1768" spans="1:13" x14ac:dyDescent="0.25">
      <c r="A1768">
        <v>714</v>
      </c>
      <c r="B1768">
        <v>19</v>
      </c>
      <c r="C1768" s="1" t="s">
        <v>271</v>
      </c>
      <c r="D1768" s="1" t="s">
        <v>619</v>
      </c>
      <c r="E1768">
        <v>20</v>
      </c>
      <c r="F1768">
        <v>33</v>
      </c>
      <c r="G1768">
        <v>1</v>
      </c>
      <c r="H1768">
        <v>29</v>
      </c>
      <c r="I1768" s="1" t="s">
        <v>609</v>
      </c>
      <c r="J1768">
        <f>cocina[[#This Row],[Precio Unitario]]*cocina[[#This Row],[Cantidad Ordenada]]-cocina[[#This Row],[Costo Unitario]]*cocina[[#This Row],[Cantidad Ordenada]]</f>
        <v>13</v>
      </c>
      <c r="K1768">
        <f>cocina[[#This Row],[Precio Unitario]]*cocina[[#This Row],[Cantidad Ordenada]]</f>
        <v>33</v>
      </c>
      <c r="L1768" s="5">
        <f>(SUMIF(A:A,cocina[[#This Row],[Número de Orden]],J:J))/SUMIF(A:A,cocina[[#This Row],[Número de Orden]],K:K)</f>
        <v>0.40444444444444444</v>
      </c>
      <c r="M1768" s="1">
        <f>cocina[[#This Row],[Ganancia bruta]]-cocina[[#This Row],[Ganancia neta]]</f>
        <v>20</v>
      </c>
    </row>
    <row r="1769" spans="1:13" x14ac:dyDescent="0.25">
      <c r="A1769">
        <v>715</v>
      </c>
      <c r="B1769">
        <v>12</v>
      </c>
      <c r="C1769" s="1" t="s">
        <v>78</v>
      </c>
      <c r="D1769" s="1" t="s">
        <v>613</v>
      </c>
      <c r="E1769">
        <v>18</v>
      </c>
      <c r="F1769">
        <v>30</v>
      </c>
      <c r="G1769">
        <v>3</v>
      </c>
      <c r="H1769">
        <v>35</v>
      </c>
      <c r="I1769" s="1" t="s">
        <v>608</v>
      </c>
      <c r="J1769">
        <f>cocina[[#This Row],[Precio Unitario]]*cocina[[#This Row],[Cantidad Ordenada]]-cocina[[#This Row],[Costo Unitario]]*cocina[[#This Row],[Cantidad Ordenada]]</f>
        <v>36</v>
      </c>
      <c r="K1769">
        <f>cocina[[#This Row],[Precio Unitario]]*cocina[[#This Row],[Cantidad Ordenada]]</f>
        <v>90</v>
      </c>
      <c r="L1769" s="5">
        <f>(SUMIF(A:A,cocina[[#This Row],[Número de Orden]],J:J))/SUMIF(A:A,cocina[[#This Row],[Número de Orden]],K:K)</f>
        <v>0.41056910569105692</v>
      </c>
      <c r="M1769" s="1">
        <f>cocina[[#This Row],[Ganancia bruta]]-cocina[[#This Row],[Ganancia neta]]</f>
        <v>54</v>
      </c>
    </row>
    <row r="1770" spans="1:13" x14ac:dyDescent="0.25">
      <c r="A1770">
        <v>715</v>
      </c>
      <c r="B1770">
        <v>12</v>
      </c>
      <c r="C1770" s="1" t="s">
        <v>116</v>
      </c>
      <c r="D1770" s="1" t="s">
        <v>615</v>
      </c>
      <c r="E1770">
        <v>16</v>
      </c>
      <c r="F1770">
        <v>27</v>
      </c>
      <c r="G1770">
        <v>1</v>
      </c>
      <c r="H1770">
        <v>14</v>
      </c>
      <c r="I1770" s="1" t="s">
        <v>608</v>
      </c>
      <c r="J1770">
        <f>cocina[[#This Row],[Precio Unitario]]*cocina[[#This Row],[Cantidad Ordenada]]-cocina[[#This Row],[Costo Unitario]]*cocina[[#This Row],[Cantidad Ordenada]]</f>
        <v>11</v>
      </c>
      <c r="K1770">
        <f>cocina[[#This Row],[Precio Unitario]]*cocina[[#This Row],[Cantidad Ordenada]]</f>
        <v>27</v>
      </c>
      <c r="L1770" s="5">
        <f>(SUMIF(A:A,cocina[[#This Row],[Número de Orden]],J:J))/SUMIF(A:A,cocina[[#This Row],[Número de Orden]],K:K)</f>
        <v>0.41056910569105692</v>
      </c>
      <c r="M1770" s="1">
        <f>cocina[[#This Row],[Ganancia bruta]]-cocina[[#This Row],[Ganancia neta]]</f>
        <v>16</v>
      </c>
    </row>
    <row r="1771" spans="1:13" x14ac:dyDescent="0.25">
      <c r="A1771">
        <v>715</v>
      </c>
      <c r="B1771">
        <v>12</v>
      </c>
      <c r="C1771" s="1" t="s">
        <v>132</v>
      </c>
      <c r="D1771" s="1" t="s">
        <v>631</v>
      </c>
      <c r="E1771">
        <v>15</v>
      </c>
      <c r="F1771">
        <v>25</v>
      </c>
      <c r="G1771">
        <v>3</v>
      </c>
      <c r="H1771">
        <v>38</v>
      </c>
      <c r="I1771" s="1" t="s">
        <v>608</v>
      </c>
      <c r="J1771">
        <f>cocina[[#This Row],[Precio Unitario]]*cocina[[#This Row],[Cantidad Ordenada]]-cocina[[#This Row],[Costo Unitario]]*cocina[[#This Row],[Cantidad Ordenada]]</f>
        <v>30</v>
      </c>
      <c r="K1771">
        <f>cocina[[#This Row],[Precio Unitario]]*cocina[[#This Row],[Cantidad Ordenada]]</f>
        <v>75</v>
      </c>
      <c r="L1771" s="5">
        <f>(SUMIF(A:A,cocina[[#This Row],[Número de Orden]],J:J))/SUMIF(A:A,cocina[[#This Row],[Número de Orden]],K:K)</f>
        <v>0.41056910569105692</v>
      </c>
      <c r="M1771" s="1">
        <f>cocina[[#This Row],[Ganancia bruta]]-cocina[[#This Row],[Ganancia neta]]</f>
        <v>45</v>
      </c>
    </row>
    <row r="1772" spans="1:13" x14ac:dyDescent="0.25">
      <c r="A1772">
        <v>715</v>
      </c>
      <c r="B1772">
        <v>12</v>
      </c>
      <c r="C1772" s="1" t="s">
        <v>89</v>
      </c>
      <c r="D1772" s="1" t="s">
        <v>629</v>
      </c>
      <c r="E1772">
        <v>10</v>
      </c>
      <c r="F1772">
        <v>18</v>
      </c>
      <c r="G1772">
        <v>3</v>
      </c>
      <c r="H1772">
        <v>49</v>
      </c>
      <c r="I1772" s="1" t="s">
        <v>609</v>
      </c>
      <c r="J1772">
        <f>cocina[[#This Row],[Precio Unitario]]*cocina[[#This Row],[Cantidad Ordenada]]-cocina[[#This Row],[Costo Unitario]]*cocina[[#This Row],[Cantidad Ordenada]]</f>
        <v>24</v>
      </c>
      <c r="K1772">
        <f>cocina[[#This Row],[Precio Unitario]]*cocina[[#This Row],[Cantidad Ordenada]]</f>
        <v>54</v>
      </c>
      <c r="L1772" s="5">
        <f>(SUMIF(A:A,cocina[[#This Row],[Número de Orden]],J:J))/SUMIF(A:A,cocina[[#This Row],[Número de Orden]],K:K)</f>
        <v>0.41056910569105692</v>
      </c>
      <c r="M1772" s="1">
        <f>cocina[[#This Row],[Ganancia bruta]]-cocina[[#This Row],[Ganancia neta]]</f>
        <v>30</v>
      </c>
    </row>
    <row r="1773" spans="1:13" x14ac:dyDescent="0.25">
      <c r="A1773">
        <v>716</v>
      </c>
      <c r="B1773">
        <v>12</v>
      </c>
      <c r="C1773" s="1" t="s">
        <v>80</v>
      </c>
      <c r="D1773" s="1" t="s">
        <v>628</v>
      </c>
      <c r="E1773">
        <v>13</v>
      </c>
      <c r="F1773">
        <v>21</v>
      </c>
      <c r="G1773">
        <v>3</v>
      </c>
      <c r="H1773">
        <v>12</v>
      </c>
      <c r="I1773" s="1" t="s">
        <v>608</v>
      </c>
      <c r="J1773">
        <f>cocina[[#This Row],[Precio Unitario]]*cocina[[#This Row],[Cantidad Ordenada]]-cocina[[#This Row],[Costo Unitario]]*cocina[[#This Row],[Cantidad Ordenada]]</f>
        <v>24</v>
      </c>
      <c r="K1773">
        <f>cocina[[#This Row],[Precio Unitario]]*cocina[[#This Row],[Cantidad Ordenada]]</f>
        <v>63</v>
      </c>
      <c r="L1773" s="5">
        <f>(SUMIF(A:A,cocina[[#This Row],[Número de Orden]],J:J))/SUMIF(A:A,cocina[[#This Row],[Número de Orden]],K:K)</f>
        <v>0.38961038961038963</v>
      </c>
      <c r="M1773" s="1">
        <f>cocina[[#This Row],[Ganancia bruta]]-cocina[[#This Row],[Ganancia neta]]</f>
        <v>39</v>
      </c>
    </row>
    <row r="1774" spans="1:13" x14ac:dyDescent="0.25">
      <c r="A1774">
        <v>716</v>
      </c>
      <c r="B1774">
        <v>12</v>
      </c>
      <c r="C1774" s="1" t="s">
        <v>132</v>
      </c>
      <c r="D1774" s="1" t="s">
        <v>631</v>
      </c>
      <c r="E1774">
        <v>15</v>
      </c>
      <c r="F1774">
        <v>25</v>
      </c>
      <c r="G1774">
        <v>3</v>
      </c>
      <c r="H1774">
        <v>48</v>
      </c>
      <c r="I1774" s="1" t="s">
        <v>608</v>
      </c>
      <c r="J1774">
        <f>cocina[[#This Row],[Precio Unitario]]*cocina[[#This Row],[Cantidad Ordenada]]-cocina[[#This Row],[Costo Unitario]]*cocina[[#This Row],[Cantidad Ordenada]]</f>
        <v>30</v>
      </c>
      <c r="K1774">
        <f>cocina[[#This Row],[Precio Unitario]]*cocina[[#This Row],[Cantidad Ordenada]]</f>
        <v>75</v>
      </c>
      <c r="L1774" s="5">
        <f>(SUMIF(A:A,cocina[[#This Row],[Número de Orden]],J:J))/SUMIF(A:A,cocina[[#This Row],[Número de Orden]],K:K)</f>
        <v>0.38961038961038963</v>
      </c>
      <c r="M1774" s="1">
        <f>cocina[[#This Row],[Ganancia bruta]]-cocina[[#This Row],[Ganancia neta]]</f>
        <v>45</v>
      </c>
    </row>
    <row r="1775" spans="1:13" x14ac:dyDescent="0.25">
      <c r="A1775">
        <v>716</v>
      </c>
      <c r="B1775">
        <v>12</v>
      </c>
      <c r="C1775" s="1" t="s">
        <v>126</v>
      </c>
      <c r="D1775" s="1" t="s">
        <v>614</v>
      </c>
      <c r="E1775">
        <v>19</v>
      </c>
      <c r="F1775">
        <v>31</v>
      </c>
      <c r="G1775">
        <v>3</v>
      </c>
      <c r="H1775">
        <v>30</v>
      </c>
      <c r="I1775" s="1" t="s">
        <v>609</v>
      </c>
      <c r="J1775">
        <f>cocina[[#This Row],[Precio Unitario]]*cocina[[#This Row],[Cantidad Ordenada]]-cocina[[#This Row],[Costo Unitario]]*cocina[[#This Row],[Cantidad Ordenada]]</f>
        <v>36</v>
      </c>
      <c r="K1775">
        <f>cocina[[#This Row],[Precio Unitario]]*cocina[[#This Row],[Cantidad Ordenada]]</f>
        <v>93</v>
      </c>
      <c r="L1775" s="5">
        <f>(SUMIF(A:A,cocina[[#This Row],[Número de Orden]],J:J))/SUMIF(A:A,cocina[[#This Row],[Número de Orden]],K:K)</f>
        <v>0.38961038961038963</v>
      </c>
      <c r="M1775" s="1">
        <f>cocina[[#This Row],[Ganancia bruta]]-cocina[[#This Row],[Ganancia neta]]</f>
        <v>57</v>
      </c>
    </row>
    <row r="1776" spans="1:13" x14ac:dyDescent="0.25">
      <c r="A1776">
        <v>717</v>
      </c>
      <c r="B1776">
        <v>8</v>
      </c>
      <c r="C1776" s="1" t="s">
        <v>213</v>
      </c>
      <c r="D1776" s="1" t="s">
        <v>624</v>
      </c>
      <c r="E1776">
        <v>13</v>
      </c>
      <c r="F1776">
        <v>22</v>
      </c>
      <c r="G1776">
        <v>2</v>
      </c>
      <c r="H1776">
        <v>23</v>
      </c>
      <c r="I1776" s="1" t="s">
        <v>609</v>
      </c>
      <c r="J1776">
        <f>cocina[[#This Row],[Precio Unitario]]*cocina[[#This Row],[Cantidad Ordenada]]-cocina[[#This Row],[Costo Unitario]]*cocina[[#This Row],[Cantidad Ordenada]]</f>
        <v>18</v>
      </c>
      <c r="K1776">
        <f>cocina[[#This Row],[Precio Unitario]]*cocina[[#This Row],[Cantidad Ordenada]]</f>
        <v>44</v>
      </c>
      <c r="L1776" s="5">
        <f>(SUMIF(A:A,cocina[[#This Row],[Número de Orden]],J:J))/SUMIF(A:A,cocina[[#This Row],[Número de Orden]],K:K)</f>
        <v>0.40645161290322579</v>
      </c>
      <c r="M1776" s="1">
        <f>cocina[[#This Row],[Ganancia bruta]]-cocina[[#This Row],[Ganancia neta]]</f>
        <v>26</v>
      </c>
    </row>
    <row r="1777" spans="1:13" x14ac:dyDescent="0.25">
      <c r="A1777">
        <v>717</v>
      </c>
      <c r="B1777">
        <v>8</v>
      </c>
      <c r="C1777" s="1" t="s">
        <v>78</v>
      </c>
      <c r="D1777" s="1" t="s">
        <v>613</v>
      </c>
      <c r="E1777">
        <v>18</v>
      </c>
      <c r="F1777">
        <v>30</v>
      </c>
      <c r="G1777">
        <v>1</v>
      </c>
      <c r="H1777">
        <v>36</v>
      </c>
      <c r="I1777" s="1" t="s">
        <v>609</v>
      </c>
      <c r="J1777">
        <f>cocina[[#This Row],[Precio Unitario]]*cocina[[#This Row],[Cantidad Ordenada]]-cocina[[#This Row],[Costo Unitario]]*cocina[[#This Row],[Cantidad Ordenada]]</f>
        <v>12</v>
      </c>
      <c r="K1777">
        <f>cocina[[#This Row],[Precio Unitario]]*cocina[[#This Row],[Cantidad Ordenada]]</f>
        <v>30</v>
      </c>
      <c r="L1777" s="5">
        <f>(SUMIF(A:A,cocina[[#This Row],[Número de Orden]],J:J))/SUMIF(A:A,cocina[[#This Row],[Número de Orden]],K:K)</f>
        <v>0.40645161290322579</v>
      </c>
      <c r="M1777" s="1">
        <f>cocina[[#This Row],[Ganancia bruta]]-cocina[[#This Row],[Ganancia neta]]</f>
        <v>18</v>
      </c>
    </row>
    <row r="1778" spans="1:13" x14ac:dyDescent="0.25">
      <c r="A1778">
        <v>717</v>
      </c>
      <c r="B1778">
        <v>8</v>
      </c>
      <c r="C1778" s="1" t="s">
        <v>116</v>
      </c>
      <c r="D1778" s="1" t="s">
        <v>615</v>
      </c>
      <c r="E1778">
        <v>16</v>
      </c>
      <c r="F1778">
        <v>27</v>
      </c>
      <c r="G1778">
        <v>3</v>
      </c>
      <c r="H1778">
        <v>13</v>
      </c>
      <c r="I1778" s="1" t="s">
        <v>609</v>
      </c>
      <c r="J1778">
        <f>cocina[[#This Row],[Precio Unitario]]*cocina[[#This Row],[Cantidad Ordenada]]-cocina[[#This Row],[Costo Unitario]]*cocina[[#This Row],[Cantidad Ordenada]]</f>
        <v>33</v>
      </c>
      <c r="K1778">
        <f>cocina[[#This Row],[Precio Unitario]]*cocina[[#This Row],[Cantidad Ordenada]]</f>
        <v>81</v>
      </c>
      <c r="L1778" s="5">
        <f>(SUMIF(A:A,cocina[[#This Row],[Número de Orden]],J:J))/SUMIF(A:A,cocina[[#This Row],[Número de Orden]],K:K)</f>
        <v>0.40645161290322579</v>
      </c>
      <c r="M1778" s="1">
        <f>cocina[[#This Row],[Ganancia bruta]]-cocina[[#This Row],[Ganancia neta]]</f>
        <v>48</v>
      </c>
    </row>
    <row r="1779" spans="1:13" x14ac:dyDescent="0.25">
      <c r="A1779">
        <v>718</v>
      </c>
      <c r="B1779">
        <v>7</v>
      </c>
      <c r="C1779" s="1" t="s">
        <v>156</v>
      </c>
      <c r="D1779" s="1" t="s">
        <v>626</v>
      </c>
      <c r="E1779">
        <v>12</v>
      </c>
      <c r="F1779">
        <v>20</v>
      </c>
      <c r="G1779">
        <v>1</v>
      </c>
      <c r="H1779">
        <v>58</v>
      </c>
      <c r="I1779" s="1" t="s">
        <v>609</v>
      </c>
      <c r="J1779">
        <f>cocina[[#This Row],[Precio Unitario]]*cocina[[#This Row],[Cantidad Ordenada]]-cocina[[#This Row],[Costo Unitario]]*cocina[[#This Row],[Cantidad Ordenada]]</f>
        <v>8</v>
      </c>
      <c r="K1779">
        <f>cocina[[#This Row],[Precio Unitario]]*cocina[[#This Row],[Cantidad Ordenada]]</f>
        <v>20</v>
      </c>
      <c r="L1779" s="5">
        <f>(SUMIF(A:A,cocina[[#This Row],[Número de Orden]],J:J))/SUMIF(A:A,cocina[[#This Row],[Número de Orden]],K:K)</f>
        <v>0.4</v>
      </c>
      <c r="M1779" s="1">
        <f>cocina[[#This Row],[Ganancia bruta]]-cocina[[#This Row],[Ganancia neta]]</f>
        <v>12</v>
      </c>
    </row>
    <row r="1780" spans="1:13" x14ac:dyDescent="0.25">
      <c r="A1780">
        <v>719</v>
      </c>
      <c r="B1780">
        <v>16</v>
      </c>
      <c r="C1780" s="1" t="s">
        <v>58</v>
      </c>
      <c r="D1780" s="1" t="s">
        <v>616</v>
      </c>
      <c r="E1780">
        <v>25</v>
      </c>
      <c r="F1780">
        <v>40</v>
      </c>
      <c r="G1780">
        <v>1</v>
      </c>
      <c r="H1780">
        <v>15</v>
      </c>
      <c r="I1780" s="1" t="s">
        <v>608</v>
      </c>
      <c r="J1780">
        <f>cocina[[#This Row],[Precio Unitario]]*cocina[[#This Row],[Cantidad Ordenada]]-cocina[[#This Row],[Costo Unitario]]*cocina[[#This Row],[Cantidad Ordenada]]</f>
        <v>15</v>
      </c>
      <c r="K1780">
        <f>cocina[[#This Row],[Precio Unitario]]*cocina[[#This Row],[Cantidad Ordenada]]</f>
        <v>40</v>
      </c>
      <c r="L1780" s="5">
        <f>(SUMIF(A:A,cocina[[#This Row],[Número de Orden]],J:J))/SUMIF(A:A,cocina[[#This Row],[Número de Orden]],K:K)</f>
        <v>0.40186915887850466</v>
      </c>
      <c r="M1780" s="1">
        <f>cocina[[#This Row],[Ganancia bruta]]-cocina[[#This Row],[Ganancia neta]]</f>
        <v>25</v>
      </c>
    </row>
    <row r="1781" spans="1:13" x14ac:dyDescent="0.25">
      <c r="A1781">
        <v>719</v>
      </c>
      <c r="B1781">
        <v>16</v>
      </c>
      <c r="C1781" s="1" t="s">
        <v>122</v>
      </c>
      <c r="D1781" s="1" t="s">
        <v>621</v>
      </c>
      <c r="E1781">
        <v>11</v>
      </c>
      <c r="F1781">
        <v>19</v>
      </c>
      <c r="G1781">
        <v>2</v>
      </c>
      <c r="H1781">
        <v>34</v>
      </c>
      <c r="I1781" s="1" t="s">
        <v>608</v>
      </c>
      <c r="J1781">
        <f>cocina[[#This Row],[Precio Unitario]]*cocina[[#This Row],[Cantidad Ordenada]]-cocina[[#This Row],[Costo Unitario]]*cocina[[#This Row],[Cantidad Ordenada]]</f>
        <v>16</v>
      </c>
      <c r="K1781">
        <f>cocina[[#This Row],[Precio Unitario]]*cocina[[#This Row],[Cantidad Ordenada]]</f>
        <v>38</v>
      </c>
      <c r="L1781" s="5">
        <f>(SUMIF(A:A,cocina[[#This Row],[Número de Orden]],J:J))/SUMIF(A:A,cocina[[#This Row],[Número de Orden]],K:K)</f>
        <v>0.40186915887850466</v>
      </c>
      <c r="M1781" s="1">
        <f>cocina[[#This Row],[Ganancia bruta]]-cocina[[#This Row],[Ganancia neta]]</f>
        <v>22</v>
      </c>
    </row>
    <row r="1782" spans="1:13" x14ac:dyDescent="0.25">
      <c r="A1782">
        <v>719</v>
      </c>
      <c r="B1782">
        <v>16</v>
      </c>
      <c r="C1782" s="1" t="s">
        <v>48</v>
      </c>
      <c r="D1782" s="1" t="s">
        <v>618</v>
      </c>
      <c r="E1782">
        <v>17</v>
      </c>
      <c r="F1782">
        <v>29</v>
      </c>
      <c r="G1782">
        <v>1</v>
      </c>
      <c r="H1782">
        <v>21</v>
      </c>
      <c r="I1782" s="1" t="s">
        <v>608</v>
      </c>
      <c r="J1782">
        <f>cocina[[#This Row],[Precio Unitario]]*cocina[[#This Row],[Cantidad Ordenada]]-cocina[[#This Row],[Costo Unitario]]*cocina[[#This Row],[Cantidad Ordenada]]</f>
        <v>12</v>
      </c>
      <c r="K1782">
        <f>cocina[[#This Row],[Precio Unitario]]*cocina[[#This Row],[Cantidad Ordenada]]</f>
        <v>29</v>
      </c>
      <c r="L1782" s="5">
        <f>(SUMIF(A:A,cocina[[#This Row],[Número de Orden]],J:J))/SUMIF(A:A,cocina[[#This Row],[Número de Orden]],K:K)</f>
        <v>0.40186915887850466</v>
      </c>
      <c r="M1782" s="1">
        <f>cocina[[#This Row],[Ganancia bruta]]-cocina[[#This Row],[Ganancia neta]]</f>
        <v>17</v>
      </c>
    </row>
    <row r="1783" spans="1:13" x14ac:dyDescent="0.25">
      <c r="A1783">
        <v>720</v>
      </c>
      <c r="B1783">
        <v>4</v>
      </c>
      <c r="C1783" s="1" t="s">
        <v>271</v>
      </c>
      <c r="D1783" s="1" t="s">
        <v>619</v>
      </c>
      <c r="E1783">
        <v>20</v>
      </c>
      <c r="F1783">
        <v>33</v>
      </c>
      <c r="G1783">
        <v>1</v>
      </c>
      <c r="H1783">
        <v>36</v>
      </c>
      <c r="I1783" s="1" t="s">
        <v>608</v>
      </c>
      <c r="J1783">
        <f>cocina[[#This Row],[Precio Unitario]]*cocina[[#This Row],[Cantidad Ordenada]]-cocina[[#This Row],[Costo Unitario]]*cocina[[#This Row],[Cantidad Ordenada]]</f>
        <v>13</v>
      </c>
      <c r="K1783">
        <f>cocina[[#This Row],[Precio Unitario]]*cocina[[#This Row],[Cantidad Ordenada]]</f>
        <v>33</v>
      </c>
      <c r="L1783" s="5">
        <f>(SUMIF(A:A,cocina[[#This Row],[Número de Orden]],J:J))/SUMIF(A:A,cocina[[#This Row],[Número de Orden]],K:K)</f>
        <v>0.4107142857142857</v>
      </c>
      <c r="M1783" s="1">
        <f>cocina[[#This Row],[Ganancia bruta]]-cocina[[#This Row],[Ganancia neta]]</f>
        <v>20</v>
      </c>
    </row>
    <row r="1784" spans="1:13" x14ac:dyDescent="0.25">
      <c r="A1784">
        <v>720</v>
      </c>
      <c r="B1784">
        <v>4</v>
      </c>
      <c r="C1784" s="1" t="s">
        <v>48</v>
      </c>
      <c r="D1784" s="1" t="s">
        <v>618</v>
      </c>
      <c r="E1784">
        <v>17</v>
      </c>
      <c r="F1784">
        <v>29</v>
      </c>
      <c r="G1784">
        <v>3</v>
      </c>
      <c r="H1784">
        <v>44</v>
      </c>
      <c r="I1784" s="1" t="s">
        <v>609</v>
      </c>
      <c r="J1784">
        <f>cocina[[#This Row],[Precio Unitario]]*cocina[[#This Row],[Cantidad Ordenada]]-cocina[[#This Row],[Costo Unitario]]*cocina[[#This Row],[Cantidad Ordenada]]</f>
        <v>36</v>
      </c>
      <c r="K1784">
        <f>cocina[[#This Row],[Precio Unitario]]*cocina[[#This Row],[Cantidad Ordenada]]</f>
        <v>87</v>
      </c>
      <c r="L1784" s="5">
        <f>(SUMIF(A:A,cocina[[#This Row],[Número de Orden]],J:J))/SUMIF(A:A,cocina[[#This Row],[Número de Orden]],K:K)</f>
        <v>0.4107142857142857</v>
      </c>
      <c r="M1784" s="1">
        <f>cocina[[#This Row],[Ganancia bruta]]-cocina[[#This Row],[Ganancia neta]]</f>
        <v>51</v>
      </c>
    </row>
    <row r="1785" spans="1:13" x14ac:dyDescent="0.25">
      <c r="A1785">
        <v>720</v>
      </c>
      <c r="B1785">
        <v>4</v>
      </c>
      <c r="C1785" s="1" t="s">
        <v>168</v>
      </c>
      <c r="D1785" s="1" t="s">
        <v>612</v>
      </c>
      <c r="E1785">
        <v>14</v>
      </c>
      <c r="F1785">
        <v>24</v>
      </c>
      <c r="G1785">
        <v>2</v>
      </c>
      <c r="H1785">
        <v>53</v>
      </c>
      <c r="I1785" s="1" t="s">
        <v>609</v>
      </c>
      <c r="J1785">
        <f>cocina[[#This Row],[Precio Unitario]]*cocina[[#This Row],[Cantidad Ordenada]]-cocina[[#This Row],[Costo Unitario]]*cocina[[#This Row],[Cantidad Ordenada]]</f>
        <v>20</v>
      </c>
      <c r="K1785">
        <f>cocina[[#This Row],[Precio Unitario]]*cocina[[#This Row],[Cantidad Ordenada]]</f>
        <v>48</v>
      </c>
      <c r="L1785" s="5">
        <f>(SUMIF(A:A,cocina[[#This Row],[Número de Orden]],J:J))/SUMIF(A:A,cocina[[#This Row],[Número de Orden]],K:K)</f>
        <v>0.4107142857142857</v>
      </c>
      <c r="M1785" s="1">
        <f>cocina[[#This Row],[Ganancia bruta]]-cocina[[#This Row],[Ganancia neta]]</f>
        <v>28</v>
      </c>
    </row>
    <row r="1786" spans="1:13" x14ac:dyDescent="0.25">
      <c r="A1786">
        <v>721</v>
      </c>
      <c r="B1786">
        <v>6</v>
      </c>
      <c r="C1786" s="1" t="s">
        <v>48</v>
      </c>
      <c r="D1786" s="1" t="s">
        <v>618</v>
      </c>
      <c r="E1786">
        <v>17</v>
      </c>
      <c r="F1786">
        <v>29</v>
      </c>
      <c r="G1786">
        <v>1</v>
      </c>
      <c r="H1786">
        <v>20</v>
      </c>
      <c r="I1786" s="1" t="s">
        <v>609</v>
      </c>
      <c r="J1786">
        <f>cocina[[#This Row],[Precio Unitario]]*cocina[[#This Row],[Cantidad Ordenada]]-cocina[[#This Row],[Costo Unitario]]*cocina[[#This Row],[Cantidad Ordenada]]</f>
        <v>12</v>
      </c>
      <c r="K1786">
        <f>cocina[[#This Row],[Precio Unitario]]*cocina[[#This Row],[Cantidad Ordenada]]</f>
        <v>29</v>
      </c>
      <c r="L1786" s="5">
        <f>(SUMIF(A:A,cocina[[#This Row],[Número de Orden]],J:J))/SUMIF(A:A,cocina[[#This Row],[Número de Orden]],K:K)</f>
        <v>0.40825688073394495</v>
      </c>
      <c r="M1786" s="1">
        <f>cocina[[#This Row],[Ganancia bruta]]-cocina[[#This Row],[Ganancia neta]]</f>
        <v>17</v>
      </c>
    </row>
    <row r="1787" spans="1:13" x14ac:dyDescent="0.25">
      <c r="A1787">
        <v>721</v>
      </c>
      <c r="B1787">
        <v>6</v>
      </c>
      <c r="C1787" s="1" t="s">
        <v>83</v>
      </c>
      <c r="D1787" s="1" t="s">
        <v>617</v>
      </c>
      <c r="E1787">
        <v>22</v>
      </c>
      <c r="F1787">
        <v>36</v>
      </c>
      <c r="G1787">
        <v>1</v>
      </c>
      <c r="H1787">
        <v>15</v>
      </c>
      <c r="I1787" s="1" t="s">
        <v>609</v>
      </c>
      <c r="J1787">
        <f>cocina[[#This Row],[Precio Unitario]]*cocina[[#This Row],[Cantidad Ordenada]]-cocina[[#This Row],[Costo Unitario]]*cocina[[#This Row],[Cantidad Ordenada]]</f>
        <v>14</v>
      </c>
      <c r="K1787">
        <f>cocina[[#This Row],[Precio Unitario]]*cocina[[#This Row],[Cantidad Ordenada]]</f>
        <v>36</v>
      </c>
      <c r="L1787" s="5">
        <f>(SUMIF(A:A,cocina[[#This Row],[Número de Orden]],J:J))/SUMIF(A:A,cocina[[#This Row],[Número de Orden]],K:K)</f>
        <v>0.40825688073394495</v>
      </c>
      <c r="M1787" s="1">
        <f>cocina[[#This Row],[Ganancia bruta]]-cocina[[#This Row],[Ganancia neta]]</f>
        <v>22</v>
      </c>
    </row>
    <row r="1788" spans="1:13" x14ac:dyDescent="0.25">
      <c r="A1788">
        <v>721</v>
      </c>
      <c r="B1788">
        <v>6</v>
      </c>
      <c r="C1788" s="1" t="s">
        <v>168</v>
      </c>
      <c r="D1788" s="1" t="s">
        <v>612</v>
      </c>
      <c r="E1788">
        <v>14</v>
      </c>
      <c r="F1788">
        <v>24</v>
      </c>
      <c r="G1788">
        <v>3</v>
      </c>
      <c r="H1788">
        <v>44</v>
      </c>
      <c r="I1788" s="1" t="s">
        <v>608</v>
      </c>
      <c r="J1788">
        <f>cocina[[#This Row],[Precio Unitario]]*cocina[[#This Row],[Cantidad Ordenada]]-cocina[[#This Row],[Costo Unitario]]*cocina[[#This Row],[Cantidad Ordenada]]</f>
        <v>30</v>
      </c>
      <c r="K1788">
        <f>cocina[[#This Row],[Precio Unitario]]*cocina[[#This Row],[Cantidad Ordenada]]</f>
        <v>72</v>
      </c>
      <c r="L1788" s="5">
        <f>(SUMIF(A:A,cocina[[#This Row],[Número de Orden]],J:J))/SUMIF(A:A,cocina[[#This Row],[Número de Orden]],K:K)</f>
        <v>0.40825688073394495</v>
      </c>
      <c r="M1788" s="1">
        <f>cocina[[#This Row],[Ganancia bruta]]-cocina[[#This Row],[Ganancia neta]]</f>
        <v>42</v>
      </c>
    </row>
    <row r="1789" spans="1:13" x14ac:dyDescent="0.25">
      <c r="A1789">
        <v>721</v>
      </c>
      <c r="B1789">
        <v>6</v>
      </c>
      <c r="C1789" s="1" t="s">
        <v>116</v>
      </c>
      <c r="D1789" s="1" t="s">
        <v>615</v>
      </c>
      <c r="E1789">
        <v>16</v>
      </c>
      <c r="F1789">
        <v>27</v>
      </c>
      <c r="G1789">
        <v>3</v>
      </c>
      <c r="H1789">
        <v>54</v>
      </c>
      <c r="I1789" s="1" t="s">
        <v>609</v>
      </c>
      <c r="J1789">
        <f>cocina[[#This Row],[Precio Unitario]]*cocina[[#This Row],[Cantidad Ordenada]]-cocina[[#This Row],[Costo Unitario]]*cocina[[#This Row],[Cantidad Ordenada]]</f>
        <v>33</v>
      </c>
      <c r="K1789">
        <f>cocina[[#This Row],[Precio Unitario]]*cocina[[#This Row],[Cantidad Ordenada]]</f>
        <v>81</v>
      </c>
      <c r="L1789" s="5">
        <f>(SUMIF(A:A,cocina[[#This Row],[Número de Orden]],J:J))/SUMIF(A:A,cocina[[#This Row],[Número de Orden]],K:K)</f>
        <v>0.40825688073394495</v>
      </c>
      <c r="M1789" s="1">
        <f>cocina[[#This Row],[Ganancia bruta]]-cocina[[#This Row],[Ganancia neta]]</f>
        <v>48</v>
      </c>
    </row>
    <row r="1790" spans="1:13" x14ac:dyDescent="0.25">
      <c r="A1790">
        <v>722</v>
      </c>
      <c r="B1790">
        <v>13</v>
      </c>
      <c r="C1790" s="1" t="s">
        <v>80</v>
      </c>
      <c r="D1790" s="1" t="s">
        <v>628</v>
      </c>
      <c r="E1790">
        <v>13</v>
      </c>
      <c r="F1790">
        <v>21</v>
      </c>
      <c r="G1790">
        <v>3</v>
      </c>
      <c r="H1790">
        <v>43</v>
      </c>
      <c r="I1790" s="1" t="s">
        <v>608</v>
      </c>
      <c r="J1790">
        <f>cocina[[#This Row],[Precio Unitario]]*cocina[[#This Row],[Cantidad Ordenada]]-cocina[[#This Row],[Costo Unitario]]*cocina[[#This Row],[Cantidad Ordenada]]</f>
        <v>24</v>
      </c>
      <c r="K1790">
        <f>cocina[[#This Row],[Precio Unitario]]*cocina[[#This Row],[Cantidad Ordenada]]</f>
        <v>63</v>
      </c>
      <c r="L1790" s="5">
        <f>(SUMIF(A:A,cocina[[#This Row],[Número de Orden]],J:J))/SUMIF(A:A,cocina[[#This Row],[Número de Orden]],K:K)</f>
        <v>0.38823529411764707</v>
      </c>
      <c r="M1790" s="1">
        <f>cocina[[#This Row],[Ganancia bruta]]-cocina[[#This Row],[Ganancia neta]]</f>
        <v>39</v>
      </c>
    </row>
    <row r="1791" spans="1:13" x14ac:dyDescent="0.25">
      <c r="A1791">
        <v>722</v>
      </c>
      <c r="B1791">
        <v>13</v>
      </c>
      <c r="C1791" s="1" t="s">
        <v>213</v>
      </c>
      <c r="D1791" s="1" t="s">
        <v>624</v>
      </c>
      <c r="E1791">
        <v>13</v>
      </c>
      <c r="F1791">
        <v>22</v>
      </c>
      <c r="G1791">
        <v>1</v>
      </c>
      <c r="H1791">
        <v>16</v>
      </c>
      <c r="I1791" s="1" t="s">
        <v>608</v>
      </c>
      <c r="J1791">
        <f>cocina[[#This Row],[Precio Unitario]]*cocina[[#This Row],[Cantidad Ordenada]]-cocina[[#This Row],[Costo Unitario]]*cocina[[#This Row],[Cantidad Ordenada]]</f>
        <v>9</v>
      </c>
      <c r="K1791">
        <f>cocina[[#This Row],[Precio Unitario]]*cocina[[#This Row],[Cantidad Ordenada]]</f>
        <v>22</v>
      </c>
      <c r="L1791" s="5">
        <f>(SUMIF(A:A,cocina[[#This Row],[Número de Orden]],J:J))/SUMIF(A:A,cocina[[#This Row],[Número de Orden]],K:K)</f>
        <v>0.38823529411764707</v>
      </c>
      <c r="M1791" s="1">
        <f>cocina[[#This Row],[Ganancia bruta]]-cocina[[#This Row],[Ganancia neta]]</f>
        <v>13</v>
      </c>
    </row>
    <row r="1792" spans="1:13" x14ac:dyDescent="0.25">
      <c r="A1792">
        <v>723</v>
      </c>
      <c r="B1792">
        <v>12</v>
      </c>
      <c r="C1792" s="1" t="s">
        <v>52</v>
      </c>
      <c r="D1792" s="1" t="s">
        <v>620</v>
      </c>
      <c r="E1792">
        <v>16</v>
      </c>
      <c r="F1792">
        <v>28</v>
      </c>
      <c r="G1792">
        <v>2</v>
      </c>
      <c r="H1792">
        <v>22</v>
      </c>
      <c r="I1792" s="1" t="s">
        <v>608</v>
      </c>
      <c r="J1792">
        <f>cocina[[#This Row],[Precio Unitario]]*cocina[[#This Row],[Cantidad Ordenada]]-cocina[[#This Row],[Costo Unitario]]*cocina[[#This Row],[Cantidad Ordenada]]</f>
        <v>24</v>
      </c>
      <c r="K1792">
        <f>cocina[[#This Row],[Precio Unitario]]*cocina[[#This Row],[Cantidad Ordenada]]</f>
        <v>56</v>
      </c>
      <c r="L1792" s="5">
        <f>(SUMIF(A:A,cocina[[#This Row],[Número de Orden]],J:J))/SUMIF(A:A,cocina[[#This Row],[Número de Orden]],K:K)</f>
        <v>0.41269841269841268</v>
      </c>
      <c r="M1792" s="1">
        <f>cocina[[#This Row],[Ganancia bruta]]-cocina[[#This Row],[Ganancia neta]]</f>
        <v>32</v>
      </c>
    </row>
    <row r="1793" spans="1:13" x14ac:dyDescent="0.25">
      <c r="A1793">
        <v>723</v>
      </c>
      <c r="B1793">
        <v>12</v>
      </c>
      <c r="C1793" s="1" t="s">
        <v>36</v>
      </c>
      <c r="D1793" s="1" t="s">
        <v>622</v>
      </c>
      <c r="E1793">
        <v>21</v>
      </c>
      <c r="F1793">
        <v>35</v>
      </c>
      <c r="G1793">
        <v>2</v>
      </c>
      <c r="H1793">
        <v>9</v>
      </c>
      <c r="I1793" s="1" t="s">
        <v>608</v>
      </c>
      <c r="J1793">
        <f>cocina[[#This Row],[Precio Unitario]]*cocina[[#This Row],[Cantidad Ordenada]]-cocina[[#This Row],[Costo Unitario]]*cocina[[#This Row],[Cantidad Ordenada]]</f>
        <v>28</v>
      </c>
      <c r="K1793">
        <f>cocina[[#This Row],[Precio Unitario]]*cocina[[#This Row],[Cantidad Ordenada]]</f>
        <v>70</v>
      </c>
      <c r="L1793" s="5">
        <f>(SUMIF(A:A,cocina[[#This Row],[Número de Orden]],J:J))/SUMIF(A:A,cocina[[#This Row],[Número de Orden]],K:K)</f>
        <v>0.41269841269841268</v>
      </c>
      <c r="M1793" s="1">
        <f>cocina[[#This Row],[Ganancia bruta]]-cocina[[#This Row],[Ganancia neta]]</f>
        <v>42</v>
      </c>
    </row>
    <row r="1794" spans="1:13" x14ac:dyDescent="0.25">
      <c r="A1794">
        <v>724</v>
      </c>
      <c r="B1794">
        <v>8</v>
      </c>
      <c r="C1794" s="1" t="s">
        <v>213</v>
      </c>
      <c r="D1794" s="1" t="s">
        <v>624</v>
      </c>
      <c r="E1794">
        <v>13</v>
      </c>
      <c r="F1794">
        <v>22</v>
      </c>
      <c r="G1794">
        <v>3</v>
      </c>
      <c r="H1794">
        <v>56</v>
      </c>
      <c r="I1794" s="1" t="s">
        <v>608</v>
      </c>
      <c r="J1794">
        <f>cocina[[#This Row],[Precio Unitario]]*cocina[[#This Row],[Cantidad Ordenada]]-cocina[[#This Row],[Costo Unitario]]*cocina[[#This Row],[Cantidad Ordenada]]</f>
        <v>27</v>
      </c>
      <c r="K1794">
        <f>cocina[[#This Row],[Precio Unitario]]*cocina[[#This Row],[Cantidad Ordenada]]</f>
        <v>66</v>
      </c>
      <c r="L1794" s="5">
        <f>(SUMIF(A:A,cocina[[#This Row],[Número de Orden]],J:J))/SUMIF(A:A,cocina[[#This Row],[Número de Orden]],K:K)</f>
        <v>0.40909090909090912</v>
      </c>
      <c r="M1794" s="1">
        <f>cocina[[#This Row],[Ganancia bruta]]-cocina[[#This Row],[Ganancia neta]]</f>
        <v>39</v>
      </c>
    </row>
    <row r="1795" spans="1:13" x14ac:dyDescent="0.25">
      <c r="A1795">
        <v>725</v>
      </c>
      <c r="B1795">
        <v>10</v>
      </c>
      <c r="C1795" s="1" t="s">
        <v>65</v>
      </c>
      <c r="D1795" s="1" t="s">
        <v>625</v>
      </c>
      <c r="E1795">
        <v>20</v>
      </c>
      <c r="F1795">
        <v>34</v>
      </c>
      <c r="G1795">
        <v>3</v>
      </c>
      <c r="H1795">
        <v>30</v>
      </c>
      <c r="I1795" s="1" t="s">
        <v>608</v>
      </c>
      <c r="J1795">
        <f>cocina[[#This Row],[Precio Unitario]]*cocina[[#This Row],[Cantidad Ordenada]]-cocina[[#This Row],[Costo Unitario]]*cocina[[#This Row],[Cantidad Ordenada]]</f>
        <v>42</v>
      </c>
      <c r="K1795">
        <f>cocina[[#This Row],[Precio Unitario]]*cocina[[#This Row],[Cantidad Ordenada]]</f>
        <v>102</v>
      </c>
      <c r="L1795" s="5">
        <f>(SUMIF(A:A,cocina[[#This Row],[Número de Orden]],J:J))/SUMIF(A:A,cocina[[#This Row],[Número de Orden]],K:K)</f>
        <v>0.4107142857142857</v>
      </c>
      <c r="M1795" s="1">
        <f>cocina[[#This Row],[Ganancia bruta]]-cocina[[#This Row],[Ganancia neta]]</f>
        <v>60</v>
      </c>
    </row>
    <row r="1796" spans="1:13" x14ac:dyDescent="0.25">
      <c r="A1796">
        <v>725</v>
      </c>
      <c r="B1796">
        <v>10</v>
      </c>
      <c r="C1796" s="1" t="s">
        <v>213</v>
      </c>
      <c r="D1796" s="1" t="s">
        <v>624</v>
      </c>
      <c r="E1796">
        <v>13</v>
      </c>
      <c r="F1796">
        <v>22</v>
      </c>
      <c r="G1796">
        <v>3</v>
      </c>
      <c r="H1796">
        <v>55</v>
      </c>
      <c r="I1796" s="1" t="s">
        <v>608</v>
      </c>
      <c r="J1796">
        <f>cocina[[#This Row],[Precio Unitario]]*cocina[[#This Row],[Cantidad Ordenada]]-cocina[[#This Row],[Costo Unitario]]*cocina[[#This Row],[Cantidad Ordenada]]</f>
        <v>27</v>
      </c>
      <c r="K1796">
        <f>cocina[[#This Row],[Precio Unitario]]*cocina[[#This Row],[Cantidad Ordenada]]</f>
        <v>66</v>
      </c>
      <c r="L1796" s="5">
        <f>(SUMIF(A:A,cocina[[#This Row],[Número de Orden]],J:J))/SUMIF(A:A,cocina[[#This Row],[Número de Orden]],K:K)</f>
        <v>0.4107142857142857</v>
      </c>
      <c r="M1796" s="1">
        <f>cocina[[#This Row],[Ganancia bruta]]-cocina[[#This Row],[Ganancia neta]]</f>
        <v>39</v>
      </c>
    </row>
    <row r="1797" spans="1:13" x14ac:dyDescent="0.25">
      <c r="A1797">
        <v>726</v>
      </c>
      <c r="B1797">
        <v>11</v>
      </c>
      <c r="C1797" s="1" t="s">
        <v>213</v>
      </c>
      <c r="D1797" s="1" t="s">
        <v>624</v>
      </c>
      <c r="E1797">
        <v>13</v>
      </c>
      <c r="F1797">
        <v>22</v>
      </c>
      <c r="G1797">
        <v>2</v>
      </c>
      <c r="H1797">
        <v>6</v>
      </c>
      <c r="I1797" s="1" t="s">
        <v>608</v>
      </c>
      <c r="J1797">
        <f>cocina[[#This Row],[Precio Unitario]]*cocina[[#This Row],[Cantidad Ordenada]]-cocina[[#This Row],[Costo Unitario]]*cocina[[#This Row],[Cantidad Ordenada]]</f>
        <v>18</v>
      </c>
      <c r="K1797">
        <f>cocina[[#This Row],[Precio Unitario]]*cocina[[#This Row],[Cantidad Ordenada]]</f>
        <v>44</v>
      </c>
      <c r="L1797" s="5">
        <f>(SUMIF(A:A,cocina[[#This Row],[Número de Orden]],J:J))/SUMIF(A:A,cocina[[#This Row],[Número de Orden]],K:K)</f>
        <v>0.3968253968253968</v>
      </c>
      <c r="M1797" s="1">
        <f>cocina[[#This Row],[Ganancia bruta]]-cocina[[#This Row],[Ganancia neta]]</f>
        <v>26</v>
      </c>
    </row>
    <row r="1798" spans="1:13" x14ac:dyDescent="0.25">
      <c r="A1798">
        <v>726</v>
      </c>
      <c r="B1798">
        <v>11</v>
      </c>
      <c r="C1798" s="1" t="s">
        <v>83</v>
      </c>
      <c r="D1798" s="1" t="s">
        <v>617</v>
      </c>
      <c r="E1798">
        <v>22</v>
      </c>
      <c r="F1798">
        <v>36</v>
      </c>
      <c r="G1798">
        <v>1</v>
      </c>
      <c r="H1798">
        <v>13</v>
      </c>
      <c r="I1798" s="1" t="s">
        <v>608</v>
      </c>
      <c r="J1798">
        <f>cocina[[#This Row],[Precio Unitario]]*cocina[[#This Row],[Cantidad Ordenada]]-cocina[[#This Row],[Costo Unitario]]*cocina[[#This Row],[Cantidad Ordenada]]</f>
        <v>14</v>
      </c>
      <c r="K1798">
        <f>cocina[[#This Row],[Precio Unitario]]*cocina[[#This Row],[Cantidad Ordenada]]</f>
        <v>36</v>
      </c>
      <c r="L1798" s="5">
        <f>(SUMIF(A:A,cocina[[#This Row],[Número de Orden]],J:J))/SUMIF(A:A,cocina[[#This Row],[Número de Orden]],K:K)</f>
        <v>0.3968253968253968</v>
      </c>
      <c r="M1798" s="1">
        <f>cocina[[#This Row],[Ganancia bruta]]-cocina[[#This Row],[Ganancia neta]]</f>
        <v>22</v>
      </c>
    </row>
    <row r="1799" spans="1:13" x14ac:dyDescent="0.25">
      <c r="A1799">
        <v>726</v>
      </c>
      <c r="B1799">
        <v>11</v>
      </c>
      <c r="C1799" s="1" t="s">
        <v>210</v>
      </c>
      <c r="D1799" s="1" t="s">
        <v>627</v>
      </c>
      <c r="E1799">
        <v>14</v>
      </c>
      <c r="F1799">
        <v>23</v>
      </c>
      <c r="G1799">
        <v>2</v>
      </c>
      <c r="H1799">
        <v>55</v>
      </c>
      <c r="I1799" s="1" t="s">
        <v>608</v>
      </c>
      <c r="J1799">
        <f>cocina[[#This Row],[Precio Unitario]]*cocina[[#This Row],[Cantidad Ordenada]]-cocina[[#This Row],[Costo Unitario]]*cocina[[#This Row],[Cantidad Ordenada]]</f>
        <v>18</v>
      </c>
      <c r="K1799">
        <f>cocina[[#This Row],[Precio Unitario]]*cocina[[#This Row],[Cantidad Ordenada]]</f>
        <v>46</v>
      </c>
      <c r="L1799" s="5">
        <f>(SUMIF(A:A,cocina[[#This Row],[Número de Orden]],J:J))/SUMIF(A:A,cocina[[#This Row],[Número de Orden]],K:K)</f>
        <v>0.3968253968253968</v>
      </c>
      <c r="M1799" s="1">
        <f>cocina[[#This Row],[Ganancia bruta]]-cocina[[#This Row],[Ganancia neta]]</f>
        <v>28</v>
      </c>
    </row>
    <row r="1800" spans="1:13" x14ac:dyDescent="0.25">
      <c r="A1800">
        <v>727</v>
      </c>
      <c r="B1800">
        <v>17</v>
      </c>
      <c r="C1800" s="1" t="s">
        <v>156</v>
      </c>
      <c r="D1800" s="1" t="s">
        <v>626</v>
      </c>
      <c r="E1800">
        <v>12</v>
      </c>
      <c r="F1800">
        <v>20</v>
      </c>
      <c r="G1800">
        <v>2</v>
      </c>
      <c r="H1800">
        <v>21</v>
      </c>
      <c r="I1800" s="1" t="s">
        <v>609</v>
      </c>
      <c r="J1800">
        <f>cocina[[#This Row],[Precio Unitario]]*cocina[[#This Row],[Cantidad Ordenada]]-cocina[[#This Row],[Costo Unitario]]*cocina[[#This Row],[Cantidad Ordenada]]</f>
        <v>16</v>
      </c>
      <c r="K1800">
        <f>cocina[[#This Row],[Precio Unitario]]*cocina[[#This Row],[Cantidad Ordenada]]</f>
        <v>40</v>
      </c>
      <c r="L1800" s="5">
        <f>(SUMIF(A:A,cocina[[#This Row],[Número de Orden]],J:J))/SUMIF(A:A,cocina[[#This Row],[Número de Orden]],K:K)</f>
        <v>0.4</v>
      </c>
      <c r="M1800" s="1">
        <f>cocina[[#This Row],[Ganancia bruta]]-cocina[[#This Row],[Ganancia neta]]</f>
        <v>24</v>
      </c>
    </row>
    <row r="1801" spans="1:13" x14ac:dyDescent="0.25">
      <c r="A1801">
        <v>728</v>
      </c>
      <c r="B1801">
        <v>9</v>
      </c>
      <c r="C1801" s="1" t="s">
        <v>89</v>
      </c>
      <c r="D1801" s="1" t="s">
        <v>629</v>
      </c>
      <c r="E1801">
        <v>10</v>
      </c>
      <c r="F1801">
        <v>18</v>
      </c>
      <c r="G1801">
        <v>1</v>
      </c>
      <c r="H1801">
        <v>42</v>
      </c>
      <c r="I1801" s="1" t="s">
        <v>608</v>
      </c>
      <c r="J1801">
        <f>cocina[[#This Row],[Precio Unitario]]*cocina[[#This Row],[Cantidad Ordenada]]-cocina[[#This Row],[Costo Unitario]]*cocina[[#This Row],[Cantidad Ordenada]]</f>
        <v>8</v>
      </c>
      <c r="K1801">
        <f>cocina[[#This Row],[Precio Unitario]]*cocina[[#This Row],[Cantidad Ordenada]]</f>
        <v>18</v>
      </c>
      <c r="L1801" s="5">
        <f>(SUMIF(A:A,cocina[[#This Row],[Número de Orden]],J:J))/SUMIF(A:A,cocina[[#This Row],[Número de Orden]],K:K)</f>
        <v>0.41025641025641024</v>
      </c>
      <c r="M1801" s="1">
        <f>cocina[[#This Row],[Ganancia bruta]]-cocina[[#This Row],[Ganancia neta]]</f>
        <v>10</v>
      </c>
    </row>
    <row r="1802" spans="1:13" x14ac:dyDescent="0.25">
      <c r="A1802">
        <v>728</v>
      </c>
      <c r="B1802">
        <v>9</v>
      </c>
      <c r="C1802" s="1" t="s">
        <v>116</v>
      </c>
      <c r="D1802" s="1" t="s">
        <v>615</v>
      </c>
      <c r="E1802">
        <v>16</v>
      </c>
      <c r="F1802">
        <v>27</v>
      </c>
      <c r="G1802">
        <v>3</v>
      </c>
      <c r="H1802">
        <v>8</v>
      </c>
      <c r="I1802" s="1" t="s">
        <v>608</v>
      </c>
      <c r="J1802">
        <f>cocina[[#This Row],[Precio Unitario]]*cocina[[#This Row],[Cantidad Ordenada]]-cocina[[#This Row],[Costo Unitario]]*cocina[[#This Row],[Cantidad Ordenada]]</f>
        <v>33</v>
      </c>
      <c r="K1802">
        <f>cocina[[#This Row],[Precio Unitario]]*cocina[[#This Row],[Cantidad Ordenada]]</f>
        <v>81</v>
      </c>
      <c r="L1802" s="5">
        <f>(SUMIF(A:A,cocina[[#This Row],[Número de Orden]],J:J))/SUMIF(A:A,cocina[[#This Row],[Número de Orden]],K:K)</f>
        <v>0.41025641025641024</v>
      </c>
      <c r="M1802" s="1">
        <f>cocina[[#This Row],[Ganancia bruta]]-cocina[[#This Row],[Ganancia neta]]</f>
        <v>48</v>
      </c>
    </row>
    <row r="1803" spans="1:13" x14ac:dyDescent="0.25">
      <c r="A1803">
        <v>728</v>
      </c>
      <c r="B1803">
        <v>9</v>
      </c>
      <c r="C1803" s="1" t="s">
        <v>257</v>
      </c>
      <c r="D1803" s="1" t="s">
        <v>623</v>
      </c>
      <c r="E1803">
        <v>19</v>
      </c>
      <c r="F1803">
        <v>32</v>
      </c>
      <c r="G1803">
        <v>3</v>
      </c>
      <c r="H1803">
        <v>22</v>
      </c>
      <c r="I1803" s="1" t="s">
        <v>608</v>
      </c>
      <c r="J1803">
        <f>cocina[[#This Row],[Precio Unitario]]*cocina[[#This Row],[Cantidad Ordenada]]-cocina[[#This Row],[Costo Unitario]]*cocina[[#This Row],[Cantidad Ordenada]]</f>
        <v>39</v>
      </c>
      <c r="K1803">
        <f>cocina[[#This Row],[Precio Unitario]]*cocina[[#This Row],[Cantidad Ordenada]]</f>
        <v>96</v>
      </c>
      <c r="L1803" s="5">
        <f>(SUMIF(A:A,cocina[[#This Row],[Número de Orden]],J:J))/SUMIF(A:A,cocina[[#This Row],[Número de Orden]],K:K)</f>
        <v>0.41025641025641024</v>
      </c>
      <c r="M1803" s="1">
        <f>cocina[[#This Row],[Ganancia bruta]]-cocina[[#This Row],[Ganancia neta]]</f>
        <v>57</v>
      </c>
    </row>
    <row r="1804" spans="1:13" x14ac:dyDescent="0.25">
      <c r="A1804">
        <v>729</v>
      </c>
      <c r="B1804">
        <v>20</v>
      </c>
      <c r="C1804" s="1" t="s">
        <v>65</v>
      </c>
      <c r="D1804" s="1" t="s">
        <v>625</v>
      </c>
      <c r="E1804">
        <v>20</v>
      </c>
      <c r="F1804">
        <v>34</v>
      </c>
      <c r="G1804">
        <v>2</v>
      </c>
      <c r="H1804">
        <v>57</v>
      </c>
      <c r="I1804" s="1" t="s">
        <v>608</v>
      </c>
      <c r="J1804">
        <f>cocina[[#This Row],[Precio Unitario]]*cocina[[#This Row],[Cantidad Ordenada]]-cocina[[#This Row],[Costo Unitario]]*cocina[[#This Row],[Cantidad Ordenada]]</f>
        <v>28</v>
      </c>
      <c r="K1804">
        <f>cocina[[#This Row],[Precio Unitario]]*cocina[[#This Row],[Cantidad Ordenada]]</f>
        <v>68</v>
      </c>
      <c r="L1804" s="5">
        <f>(SUMIF(A:A,cocina[[#This Row],[Número de Orden]],J:J))/SUMIF(A:A,cocina[[#This Row],[Número de Orden]],K:K)</f>
        <v>0.40625</v>
      </c>
      <c r="M1804" s="1">
        <f>cocina[[#This Row],[Ganancia bruta]]-cocina[[#This Row],[Ganancia neta]]</f>
        <v>40</v>
      </c>
    </row>
    <row r="1805" spans="1:13" x14ac:dyDescent="0.25">
      <c r="A1805">
        <v>729</v>
      </c>
      <c r="B1805">
        <v>20</v>
      </c>
      <c r="C1805" s="1" t="s">
        <v>156</v>
      </c>
      <c r="D1805" s="1" t="s">
        <v>626</v>
      </c>
      <c r="E1805">
        <v>12</v>
      </c>
      <c r="F1805">
        <v>20</v>
      </c>
      <c r="G1805">
        <v>3</v>
      </c>
      <c r="H1805">
        <v>8</v>
      </c>
      <c r="I1805" s="1" t="s">
        <v>609</v>
      </c>
      <c r="J1805">
        <f>cocina[[#This Row],[Precio Unitario]]*cocina[[#This Row],[Cantidad Ordenada]]-cocina[[#This Row],[Costo Unitario]]*cocina[[#This Row],[Cantidad Ordenada]]</f>
        <v>24</v>
      </c>
      <c r="K1805">
        <f>cocina[[#This Row],[Precio Unitario]]*cocina[[#This Row],[Cantidad Ordenada]]</f>
        <v>60</v>
      </c>
      <c r="L1805" s="5">
        <f>(SUMIF(A:A,cocina[[#This Row],[Número de Orden]],J:J))/SUMIF(A:A,cocina[[#This Row],[Número de Orden]],K:K)</f>
        <v>0.40625</v>
      </c>
      <c r="M1805" s="1">
        <f>cocina[[#This Row],[Ganancia bruta]]-cocina[[#This Row],[Ganancia neta]]</f>
        <v>36</v>
      </c>
    </row>
    <row r="1806" spans="1:13" x14ac:dyDescent="0.25">
      <c r="A1806">
        <v>730</v>
      </c>
      <c r="B1806">
        <v>8</v>
      </c>
      <c r="C1806" s="1" t="s">
        <v>78</v>
      </c>
      <c r="D1806" s="1" t="s">
        <v>613</v>
      </c>
      <c r="E1806">
        <v>18</v>
      </c>
      <c r="F1806">
        <v>30</v>
      </c>
      <c r="G1806">
        <v>3</v>
      </c>
      <c r="H1806">
        <v>32</v>
      </c>
      <c r="I1806" s="1" t="s">
        <v>609</v>
      </c>
      <c r="J1806">
        <f>cocina[[#This Row],[Precio Unitario]]*cocina[[#This Row],[Cantidad Ordenada]]-cocina[[#This Row],[Costo Unitario]]*cocina[[#This Row],[Cantidad Ordenada]]</f>
        <v>36</v>
      </c>
      <c r="K1806">
        <f>cocina[[#This Row],[Precio Unitario]]*cocina[[#This Row],[Cantidad Ordenada]]</f>
        <v>90</v>
      </c>
      <c r="L1806" s="5">
        <f>(SUMIF(A:A,cocina[[#This Row],[Número de Orden]],J:J))/SUMIF(A:A,cocina[[#This Row],[Número de Orden]],K:K)</f>
        <v>0.40350877192982454</v>
      </c>
      <c r="M1806" s="1">
        <f>cocina[[#This Row],[Ganancia bruta]]-cocina[[#This Row],[Ganancia neta]]</f>
        <v>54</v>
      </c>
    </row>
    <row r="1807" spans="1:13" x14ac:dyDescent="0.25">
      <c r="A1807">
        <v>730</v>
      </c>
      <c r="B1807">
        <v>8</v>
      </c>
      <c r="C1807" s="1" t="s">
        <v>168</v>
      </c>
      <c r="D1807" s="1" t="s">
        <v>612</v>
      </c>
      <c r="E1807">
        <v>14</v>
      </c>
      <c r="F1807">
        <v>24</v>
      </c>
      <c r="G1807">
        <v>1</v>
      </c>
      <c r="H1807">
        <v>47</v>
      </c>
      <c r="I1807" s="1" t="s">
        <v>609</v>
      </c>
      <c r="J1807">
        <f>cocina[[#This Row],[Precio Unitario]]*cocina[[#This Row],[Cantidad Ordenada]]-cocina[[#This Row],[Costo Unitario]]*cocina[[#This Row],[Cantidad Ordenada]]</f>
        <v>10</v>
      </c>
      <c r="K1807">
        <f>cocina[[#This Row],[Precio Unitario]]*cocina[[#This Row],[Cantidad Ordenada]]</f>
        <v>24</v>
      </c>
      <c r="L1807" s="5">
        <f>(SUMIF(A:A,cocina[[#This Row],[Número de Orden]],J:J))/SUMIF(A:A,cocina[[#This Row],[Número de Orden]],K:K)</f>
        <v>0.40350877192982454</v>
      </c>
      <c r="M1807" s="1">
        <f>cocina[[#This Row],[Ganancia bruta]]-cocina[[#This Row],[Ganancia neta]]</f>
        <v>14</v>
      </c>
    </row>
    <row r="1808" spans="1:13" x14ac:dyDescent="0.25">
      <c r="A1808">
        <v>731</v>
      </c>
      <c r="B1808">
        <v>17</v>
      </c>
      <c r="C1808" s="1" t="s">
        <v>257</v>
      </c>
      <c r="D1808" s="1" t="s">
        <v>623</v>
      </c>
      <c r="E1808">
        <v>19</v>
      </c>
      <c r="F1808">
        <v>32</v>
      </c>
      <c r="G1808">
        <v>2</v>
      </c>
      <c r="H1808">
        <v>47</v>
      </c>
      <c r="I1808" s="1" t="s">
        <v>609</v>
      </c>
      <c r="J1808">
        <f>cocina[[#This Row],[Precio Unitario]]*cocina[[#This Row],[Cantidad Ordenada]]-cocina[[#This Row],[Costo Unitario]]*cocina[[#This Row],[Cantidad Ordenada]]</f>
        <v>26</v>
      </c>
      <c r="K1808">
        <f>cocina[[#This Row],[Precio Unitario]]*cocina[[#This Row],[Cantidad Ordenada]]</f>
        <v>64</v>
      </c>
      <c r="L1808" s="5">
        <f>(SUMIF(A:A,cocina[[#This Row],[Número de Orden]],J:J))/SUMIF(A:A,cocina[[#This Row],[Número de Orden]],K:K)</f>
        <v>0.40625</v>
      </c>
      <c r="M1808" s="1">
        <f>cocina[[#This Row],[Ganancia bruta]]-cocina[[#This Row],[Ganancia neta]]</f>
        <v>38</v>
      </c>
    </row>
    <row r="1809" spans="1:13" x14ac:dyDescent="0.25">
      <c r="A1809">
        <v>732</v>
      </c>
      <c r="B1809">
        <v>12</v>
      </c>
      <c r="C1809" s="1" t="s">
        <v>58</v>
      </c>
      <c r="D1809" s="1" t="s">
        <v>616</v>
      </c>
      <c r="E1809">
        <v>25</v>
      </c>
      <c r="F1809">
        <v>40</v>
      </c>
      <c r="G1809">
        <v>3</v>
      </c>
      <c r="H1809">
        <v>29</v>
      </c>
      <c r="I1809" s="1" t="s">
        <v>608</v>
      </c>
      <c r="J1809">
        <f>cocina[[#This Row],[Precio Unitario]]*cocina[[#This Row],[Cantidad Ordenada]]-cocina[[#This Row],[Costo Unitario]]*cocina[[#This Row],[Cantidad Ordenada]]</f>
        <v>45</v>
      </c>
      <c r="K1809">
        <f>cocina[[#This Row],[Precio Unitario]]*cocina[[#This Row],[Cantidad Ordenada]]</f>
        <v>120</v>
      </c>
      <c r="L1809" s="5">
        <f>(SUMIF(A:A,cocina[[#This Row],[Número de Orden]],J:J))/SUMIF(A:A,cocina[[#This Row],[Número de Orden]],K:K)</f>
        <v>0.39215686274509803</v>
      </c>
      <c r="M1809" s="1">
        <f>cocina[[#This Row],[Ganancia bruta]]-cocina[[#This Row],[Ganancia neta]]</f>
        <v>75</v>
      </c>
    </row>
    <row r="1810" spans="1:13" x14ac:dyDescent="0.25">
      <c r="A1810">
        <v>732</v>
      </c>
      <c r="B1810">
        <v>12</v>
      </c>
      <c r="C1810" s="1" t="s">
        <v>165</v>
      </c>
      <c r="D1810" s="1" t="s">
        <v>630</v>
      </c>
      <c r="E1810">
        <v>15</v>
      </c>
      <c r="F1810">
        <v>26</v>
      </c>
      <c r="G1810">
        <v>3</v>
      </c>
      <c r="H1810">
        <v>36</v>
      </c>
      <c r="I1810" s="1" t="s">
        <v>609</v>
      </c>
      <c r="J1810">
        <f>cocina[[#This Row],[Precio Unitario]]*cocina[[#This Row],[Cantidad Ordenada]]-cocina[[#This Row],[Costo Unitario]]*cocina[[#This Row],[Cantidad Ordenada]]</f>
        <v>33</v>
      </c>
      <c r="K1810">
        <f>cocina[[#This Row],[Precio Unitario]]*cocina[[#This Row],[Cantidad Ordenada]]</f>
        <v>78</v>
      </c>
      <c r="L1810" s="5">
        <f>(SUMIF(A:A,cocina[[#This Row],[Número de Orden]],J:J))/SUMIF(A:A,cocina[[#This Row],[Número de Orden]],K:K)</f>
        <v>0.39215686274509803</v>
      </c>
      <c r="M1810" s="1">
        <f>cocina[[#This Row],[Ganancia bruta]]-cocina[[#This Row],[Ganancia neta]]</f>
        <v>45</v>
      </c>
    </row>
    <row r="1811" spans="1:13" x14ac:dyDescent="0.25">
      <c r="A1811">
        <v>732</v>
      </c>
      <c r="B1811">
        <v>12</v>
      </c>
      <c r="C1811" s="1" t="s">
        <v>83</v>
      </c>
      <c r="D1811" s="1" t="s">
        <v>617</v>
      </c>
      <c r="E1811">
        <v>22</v>
      </c>
      <c r="F1811">
        <v>36</v>
      </c>
      <c r="G1811">
        <v>3</v>
      </c>
      <c r="H1811">
        <v>56</v>
      </c>
      <c r="I1811" s="1" t="s">
        <v>609</v>
      </c>
      <c r="J1811">
        <f>cocina[[#This Row],[Precio Unitario]]*cocina[[#This Row],[Cantidad Ordenada]]-cocina[[#This Row],[Costo Unitario]]*cocina[[#This Row],[Cantidad Ordenada]]</f>
        <v>42</v>
      </c>
      <c r="K1811">
        <f>cocina[[#This Row],[Precio Unitario]]*cocina[[#This Row],[Cantidad Ordenada]]</f>
        <v>108</v>
      </c>
      <c r="L1811" s="5">
        <f>(SUMIF(A:A,cocina[[#This Row],[Número de Orden]],J:J))/SUMIF(A:A,cocina[[#This Row],[Número de Orden]],K:K)</f>
        <v>0.39215686274509803</v>
      </c>
      <c r="M1811" s="1">
        <f>cocina[[#This Row],[Ganancia bruta]]-cocina[[#This Row],[Ganancia neta]]</f>
        <v>66</v>
      </c>
    </row>
    <row r="1812" spans="1:13" x14ac:dyDescent="0.25">
      <c r="A1812">
        <v>733</v>
      </c>
      <c r="B1812">
        <v>14</v>
      </c>
      <c r="C1812" s="1" t="s">
        <v>83</v>
      </c>
      <c r="D1812" s="1" t="s">
        <v>617</v>
      </c>
      <c r="E1812">
        <v>22</v>
      </c>
      <c r="F1812">
        <v>36</v>
      </c>
      <c r="G1812">
        <v>3</v>
      </c>
      <c r="H1812">
        <v>31</v>
      </c>
      <c r="I1812" s="1" t="s">
        <v>609</v>
      </c>
      <c r="J1812">
        <f>cocina[[#This Row],[Precio Unitario]]*cocina[[#This Row],[Cantidad Ordenada]]-cocina[[#This Row],[Costo Unitario]]*cocina[[#This Row],[Cantidad Ordenada]]</f>
        <v>42</v>
      </c>
      <c r="K1812">
        <f>cocina[[#This Row],[Precio Unitario]]*cocina[[#This Row],[Cantidad Ordenada]]</f>
        <v>108</v>
      </c>
      <c r="L1812" s="5">
        <f>(SUMIF(A:A,cocina[[#This Row],[Número de Orden]],J:J))/SUMIF(A:A,cocina[[#This Row],[Número de Orden]],K:K)</f>
        <v>0.39784946236559138</v>
      </c>
      <c r="M1812" s="1">
        <f>cocina[[#This Row],[Ganancia bruta]]-cocina[[#This Row],[Ganancia neta]]</f>
        <v>66</v>
      </c>
    </row>
    <row r="1813" spans="1:13" x14ac:dyDescent="0.25">
      <c r="A1813">
        <v>733</v>
      </c>
      <c r="B1813">
        <v>14</v>
      </c>
      <c r="C1813" s="1" t="s">
        <v>168</v>
      </c>
      <c r="D1813" s="1" t="s">
        <v>612</v>
      </c>
      <c r="E1813">
        <v>14</v>
      </c>
      <c r="F1813">
        <v>24</v>
      </c>
      <c r="G1813">
        <v>1</v>
      </c>
      <c r="H1813">
        <v>34</v>
      </c>
      <c r="I1813" s="1" t="s">
        <v>608</v>
      </c>
      <c r="J1813">
        <f>cocina[[#This Row],[Precio Unitario]]*cocina[[#This Row],[Cantidad Ordenada]]-cocina[[#This Row],[Costo Unitario]]*cocina[[#This Row],[Cantidad Ordenada]]</f>
        <v>10</v>
      </c>
      <c r="K1813">
        <f>cocina[[#This Row],[Precio Unitario]]*cocina[[#This Row],[Cantidad Ordenada]]</f>
        <v>24</v>
      </c>
      <c r="L1813" s="5">
        <f>(SUMIF(A:A,cocina[[#This Row],[Número de Orden]],J:J))/SUMIF(A:A,cocina[[#This Row],[Número de Orden]],K:K)</f>
        <v>0.39784946236559138</v>
      </c>
      <c r="M1813" s="1">
        <f>cocina[[#This Row],[Ganancia bruta]]-cocina[[#This Row],[Ganancia neta]]</f>
        <v>14</v>
      </c>
    </row>
    <row r="1814" spans="1:13" x14ac:dyDescent="0.25">
      <c r="A1814">
        <v>733</v>
      </c>
      <c r="B1814">
        <v>14</v>
      </c>
      <c r="C1814" s="1" t="s">
        <v>116</v>
      </c>
      <c r="D1814" s="1" t="s">
        <v>615</v>
      </c>
      <c r="E1814">
        <v>16</v>
      </c>
      <c r="F1814">
        <v>27</v>
      </c>
      <c r="G1814">
        <v>2</v>
      </c>
      <c r="H1814">
        <v>9</v>
      </c>
      <c r="I1814" s="1" t="s">
        <v>609</v>
      </c>
      <c r="J1814">
        <f>cocina[[#This Row],[Precio Unitario]]*cocina[[#This Row],[Cantidad Ordenada]]-cocina[[#This Row],[Costo Unitario]]*cocina[[#This Row],[Cantidad Ordenada]]</f>
        <v>22</v>
      </c>
      <c r="K1814">
        <f>cocina[[#This Row],[Precio Unitario]]*cocina[[#This Row],[Cantidad Ordenada]]</f>
        <v>54</v>
      </c>
      <c r="L1814" s="5">
        <f>(SUMIF(A:A,cocina[[#This Row],[Número de Orden]],J:J))/SUMIF(A:A,cocina[[#This Row],[Número de Orden]],K:K)</f>
        <v>0.39784946236559138</v>
      </c>
      <c r="M1814" s="1">
        <f>cocina[[#This Row],[Ganancia bruta]]-cocina[[#This Row],[Ganancia neta]]</f>
        <v>32</v>
      </c>
    </row>
    <row r="1815" spans="1:13" x14ac:dyDescent="0.25">
      <c r="A1815">
        <v>734</v>
      </c>
      <c r="B1815">
        <v>14</v>
      </c>
      <c r="C1815" s="1" t="s">
        <v>257</v>
      </c>
      <c r="D1815" s="1" t="s">
        <v>623</v>
      </c>
      <c r="E1815">
        <v>19</v>
      </c>
      <c r="F1815">
        <v>32</v>
      </c>
      <c r="G1815">
        <v>3</v>
      </c>
      <c r="H1815">
        <v>11</v>
      </c>
      <c r="I1815" s="1" t="s">
        <v>609</v>
      </c>
      <c r="J1815">
        <f>cocina[[#This Row],[Precio Unitario]]*cocina[[#This Row],[Cantidad Ordenada]]-cocina[[#This Row],[Costo Unitario]]*cocina[[#This Row],[Cantidad Ordenada]]</f>
        <v>39</v>
      </c>
      <c r="K1815">
        <f>cocina[[#This Row],[Precio Unitario]]*cocina[[#This Row],[Cantidad Ordenada]]</f>
        <v>96</v>
      </c>
      <c r="L1815" s="5">
        <f>(SUMIF(A:A,cocina[[#This Row],[Número de Orden]],J:J))/SUMIF(A:A,cocina[[#This Row],[Número de Orden]],K:K)</f>
        <v>0.41007194244604317</v>
      </c>
      <c r="M1815" s="1">
        <f>cocina[[#This Row],[Ganancia bruta]]-cocina[[#This Row],[Ganancia neta]]</f>
        <v>57</v>
      </c>
    </row>
    <row r="1816" spans="1:13" x14ac:dyDescent="0.25">
      <c r="A1816">
        <v>734</v>
      </c>
      <c r="B1816">
        <v>14</v>
      </c>
      <c r="C1816" s="1" t="s">
        <v>168</v>
      </c>
      <c r="D1816" s="1" t="s">
        <v>612</v>
      </c>
      <c r="E1816">
        <v>14</v>
      </c>
      <c r="F1816">
        <v>24</v>
      </c>
      <c r="G1816">
        <v>1</v>
      </c>
      <c r="H1816">
        <v>16</v>
      </c>
      <c r="I1816" s="1" t="s">
        <v>608</v>
      </c>
      <c r="J1816">
        <f>cocina[[#This Row],[Precio Unitario]]*cocina[[#This Row],[Cantidad Ordenada]]-cocina[[#This Row],[Costo Unitario]]*cocina[[#This Row],[Cantidad Ordenada]]</f>
        <v>10</v>
      </c>
      <c r="K1816">
        <f>cocina[[#This Row],[Precio Unitario]]*cocina[[#This Row],[Cantidad Ordenada]]</f>
        <v>24</v>
      </c>
      <c r="L1816" s="5">
        <f>(SUMIF(A:A,cocina[[#This Row],[Número de Orden]],J:J))/SUMIF(A:A,cocina[[#This Row],[Número de Orden]],K:K)</f>
        <v>0.41007194244604317</v>
      </c>
      <c r="M1816" s="1">
        <f>cocina[[#This Row],[Ganancia bruta]]-cocina[[#This Row],[Ganancia neta]]</f>
        <v>14</v>
      </c>
    </row>
    <row r="1817" spans="1:13" x14ac:dyDescent="0.25">
      <c r="A1817">
        <v>734</v>
      </c>
      <c r="B1817">
        <v>14</v>
      </c>
      <c r="C1817" s="1" t="s">
        <v>122</v>
      </c>
      <c r="D1817" s="1" t="s">
        <v>621</v>
      </c>
      <c r="E1817">
        <v>11</v>
      </c>
      <c r="F1817">
        <v>19</v>
      </c>
      <c r="G1817">
        <v>1</v>
      </c>
      <c r="H1817">
        <v>25</v>
      </c>
      <c r="I1817" s="1" t="s">
        <v>608</v>
      </c>
      <c r="J1817">
        <f>cocina[[#This Row],[Precio Unitario]]*cocina[[#This Row],[Cantidad Ordenada]]-cocina[[#This Row],[Costo Unitario]]*cocina[[#This Row],[Cantidad Ordenada]]</f>
        <v>8</v>
      </c>
      <c r="K1817">
        <f>cocina[[#This Row],[Precio Unitario]]*cocina[[#This Row],[Cantidad Ordenada]]</f>
        <v>19</v>
      </c>
      <c r="L1817" s="5">
        <f>(SUMIF(A:A,cocina[[#This Row],[Número de Orden]],J:J))/SUMIF(A:A,cocina[[#This Row],[Número de Orden]],K:K)</f>
        <v>0.41007194244604317</v>
      </c>
      <c r="M1817" s="1">
        <f>cocina[[#This Row],[Ganancia bruta]]-cocina[[#This Row],[Ganancia neta]]</f>
        <v>11</v>
      </c>
    </row>
    <row r="1818" spans="1:13" x14ac:dyDescent="0.25">
      <c r="A1818">
        <v>735</v>
      </c>
      <c r="B1818">
        <v>20</v>
      </c>
      <c r="C1818" s="1" t="s">
        <v>210</v>
      </c>
      <c r="D1818" s="1" t="s">
        <v>627</v>
      </c>
      <c r="E1818">
        <v>14</v>
      </c>
      <c r="F1818">
        <v>23</v>
      </c>
      <c r="G1818">
        <v>2</v>
      </c>
      <c r="H1818">
        <v>30</v>
      </c>
      <c r="I1818" s="1" t="s">
        <v>609</v>
      </c>
      <c r="J1818">
        <f>cocina[[#This Row],[Precio Unitario]]*cocina[[#This Row],[Cantidad Ordenada]]-cocina[[#This Row],[Costo Unitario]]*cocina[[#This Row],[Cantidad Ordenada]]</f>
        <v>18</v>
      </c>
      <c r="K1818">
        <f>cocina[[#This Row],[Precio Unitario]]*cocina[[#This Row],[Cantidad Ordenada]]</f>
        <v>46</v>
      </c>
      <c r="L1818" s="5">
        <f>(SUMIF(A:A,cocina[[#This Row],[Número de Orden]],J:J))/SUMIF(A:A,cocina[[#This Row],[Número de Orden]],K:K)</f>
        <v>0.40140845070422537</v>
      </c>
      <c r="M1818" s="1">
        <f>cocina[[#This Row],[Ganancia bruta]]-cocina[[#This Row],[Ganancia neta]]</f>
        <v>28</v>
      </c>
    </row>
    <row r="1819" spans="1:13" x14ac:dyDescent="0.25">
      <c r="A1819">
        <v>735</v>
      </c>
      <c r="B1819">
        <v>20</v>
      </c>
      <c r="C1819" s="1" t="s">
        <v>257</v>
      </c>
      <c r="D1819" s="1" t="s">
        <v>623</v>
      </c>
      <c r="E1819">
        <v>19</v>
      </c>
      <c r="F1819">
        <v>32</v>
      </c>
      <c r="G1819">
        <v>3</v>
      </c>
      <c r="H1819">
        <v>57</v>
      </c>
      <c r="I1819" s="1" t="s">
        <v>608</v>
      </c>
      <c r="J1819">
        <f>cocina[[#This Row],[Precio Unitario]]*cocina[[#This Row],[Cantidad Ordenada]]-cocina[[#This Row],[Costo Unitario]]*cocina[[#This Row],[Cantidad Ordenada]]</f>
        <v>39</v>
      </c>
      <c r="K1819">
        <f>cocina[[#This Row],[Precio Unitario]]*cocina[[#This Row],[Cantidad Ordenada]]</f>
        <v>96</v>
      </c>
      <c r="L1819" s="5">
        <f>(SUMIF(A:A,cocina[[#This Row],[Número de Orden]],J:J))/SUMIF(A:A,cocina[[#This Row],[Número de Orden]],K:K)</f>
        <v>0.40140845070422537</v>
      </c>
      <c r="M1819" s="1">
        <f>cocina[[#This Row],[Ganancia bruta]]-cocina[[#This Row],[Ganancia neta]]</f>
        <v>57</v>
      </c>
    </row>
    <row r="1820" spans="1:13" x14ac:dyDescent="0.25">
      <c r="A1820">
        <v>736</v>
      </c>
      <c r="B1820">
        <v>17</v>
      </c>
      <c r="C1820" s="1" t="s">
        <v>213</v>
      </c>
      <c r="D1820" s="1" t="s">
        <v>624</v>
      </c>
      <c r="E1820">
        <v>13</v>
      </c>
      <c r="F1820">
        <v>22</v>
      </c>
      <c r="G1820">
        <v>3</v>
      </c>
      <c r="H1820">
        <v>22</v>
      </c>
      <c r="I1820" s="1" t="s">
        <v>609</v>
      </c>
      <c r="J1820">
        <f>cocina[[#This Row],[Precio Unitario]]*cocina[[#This Row],[Cantidad Ordenada]]-cocina[[#This Row],[Costo Unitario]]*cocina[[#This Row],[Cantidad Ordenada]]</f>
        <v>27</v>
      </c>
      <c r="K1820">
        <f>cocina[[#This Row],[Precio Unitario]]*cocina[[#This Row],[Cantidad Ordenada]]</f>
        <v>66</v>
      </c>
      <c r="L1820" s="5">
        <f>(SUMIF(A:A,cocina[[#This Row],[Número de Orden]],J:J))/SUMIF(A:A,cocina[[#This Row],[Número de Orden]],K:K)</f>
        <v>0.40465116279069768</v>
      </c>
      <c r="M1820" s="1">
        <f>cocina[[#This Row],[Ganancia bruta]]-cocina[[#This Row],[Ganancia neta]]</f>
        <v>39</v>
      </c>
    </row>
    <row r="1821" spans="1:13" x14ac:dyDescent="0.25">
      <c r="A1821">
        <v>736</v>
      </c>
      <c r="B1821">
        <v>17</v>
      </c>
      <c r="C1821" s="1" t="s">
        <v>52</v>
      </c>
      <c r="D1821" s="1" t="s">
        <v>620</v>
      </c>
      <c r="E1821">
        <v>16</v>
      </c>
      <c r="F1821">
        <v>28</v>
      </c>
      <c r="G1821">
        <v>2</v>
      </c>
      <c r="H1821">
        <v>43</v>
      </c>
      <c r="I1821" s="1" t="s">
        <v>608</v>
      </c>
      <c r="J1821">
        <f>cocina[[#This Row],[Precio Unitario]]*cocina[[#This Row],[Cantidad Ordenada]]-cocina[[#This Row],[Costo Unitario]]*cocina[[#This Row],[Cantidad Ordenada]]</f>
        <v>24</v>
      </c>
      <c r="K1821">
        <f>cocina[[#This Row],[Precio Unitario]]*cocina[[#This Row],[Cantidad Ordenada]]</f>
        <v>56</v>
      </c>
      <c r="L1821" s="5">
        <f>(SUMIF(A:A,cocina[[#This Row],[Número de Orden]],J:J))/SUMIF(A:A,cocina[[#This Row],[Número de Orden]],K:K)</f>
        <v>0.40465116279069768</v>
      </c>
      <c r="M1821" s="1">
        <f>cocina[[#This Row],[Ganancia bruta]]-cocina[[#This Row],[Ganancia neta]]</f>
        <v>32</v>
      </c>
    </row>
    <row r="1822" spans="1:13" x14ac:dyDescent="0.25">
      <c r="A1822">
        <v>736</v>
      </c>
      <c r="B1822">
        <v>17</v>
      </c>
      <c r="C1822" s="1" t="s">
        <v>126</v>
      </c>
      <c r="D1822" s="1" t="s">
        <v>614</v>
      </c>
      <c r="E1822">
        <v>19</v>
      </c>
      <c r="F1822">
        <v>31</v>
      </c>
      <c r="G1822">
        <v>3</v>
      </c>
      <c r="H1822">
        <v>27</v>
      </c>
      <c r="I1822" s="1" t="s">
        <v>609</v>
      </c>
      <c r="J1822">
        <f>cocina[[#This Row],[Precio Unitario]]*cocina[[#This Row],[Cantidad Ordenada]]-cocina[[#This Row],[Costo Unitario]]*cocina[[#This Row],[Cantidad Ordenada]]</f>
        <v>36</v>
      </c>
      <c r="K1822">
        <f>cocina[[#This Row],[Precio Unitario]]*cocina[[#This Row],[Cantidad Ordenada]]</f>
        <v>93</v>
      </c>
      <c r="L1822" s="5">
        <f>(SUMIF(A:A,cocina[[#This Row],[Número de Orden]],J:J))/SUMIF(A:A,cocina[[#This Row],[Número de Orden]],K:K)</f>
        <v>0.40465116279069768</v>
      </c>
      <c r="M1822" s="1">
        <f>cocina[[#This Row],[Ganancia bruta]]-cocina[[#This Row],[Ganancia neta]]</f>
        <v>57</v>
      </c>
    </row>
    <row r="1823" spans="1:13" x14ac:dyDescent="0.25">
      <c r="A1823">
        <v>737</v>
      </c>
      <c r="B1823">
        <v>6</v>
      </c>
      <c r="C1823" s="1" t="s">
        <v>48</v>
      </c>
      <c r="D1823" s="1" t="s">
        <v>618</v>
      </c>
      <c r="E1823">
        <v>17</v>
      </c>
      <c r="F1823">
        <v>29</v>
      </c>
      <c r="G1823">
        <v>2</v>
      </c>
      <c r="H1823">
        <v>17</v>
      </c>
      <c r="I1823" s="1" t="s">
        <v>609</v>
      </c>
      <c r="J1823">
        <f>cocina[[#This Row],[Precio Unitario]]*cocina[[#This Row],[Cantidad Ordenada]]-cocina[[#This Row],[Costo Unitario]]*cocina[[#This Row],[Cantidad Ordenada]]</f>
        <v>24</v>
      </c>
      <c r="K1823">
        <f>cocina[[#This Row],[Precio Unitario]]*cocina[[#This Row],[Cantidad Ordenada]]</f>
        <v>58</v>
      </c>
      <c r="L1823" s="5">
        <f>(SUMIF(A:A,cocina[[#This Row],[Número de Orden]],J:J))/SUMIF(A:A,cocina[[#This Row],[Número de Orden]],K:K)</f>
        <v>0.40677966101694918</v>
      </c>
      <c r="M1823" s="1">
        <f>cocina[[#This Row],[Ganancia bruta]]-cocina[[#This Row],[Ganancia neta]]</f>
        <v>34</v>
      </c>
    </row>
    <row r="1824" spans="1:13" x14ac:dyDescent="0.25">
      <c r="A1824">
        <v>737</v>
      </c>
      <c r="B1824">
        <v>6</v>
      </c>
      <c r="C1824" s="1" t="s">
        <v>78</v>
      </c>
      <c r="D1824" s="1" t="s">
        <v>613</v>
      </c>
      <c r="E1824">
        <v>18</v>
      </c>
      <c r="F1824">
        <v>30</v>
      </c>
      <c r="G1824">
        <v>2</v>
      </c>
      <c r="H1824">
        <v>5</v>
      </c>
      <c r="I1824" s="1" t="s">
        <v>608</v>
      </c>
      <c r="J1824">
        <f>cocina[[#This Row],[Precio Unitario]]*cocina[[#This Row],[Cantidad Ordenada]]-cocina[[#This Row],[Costo Unitario]]*cocina[[#This Row],[Cantidad Ordenada]]</f>
        <v>24</v>
      </c>
      <c r="K1824">
        <f>cocina[[#This Row],[Precio Unitario]]*cocina[[#This Row],[Cantidad Ordenada]]</f>
        <v>60</v>
      </c>
      <c r="L1824" s="5">
        <f>(SUMIF(A:A,cocina[[#This Row],[Número de Orden]],J:J))/SUMIF(A:A,cocina[[#This Row],[Número de Orden]],K:K)</f>
        <v>0.40677966101694918</v>
      </c>
      <c r="M1824" s="1">
        <f>cocina[[#This Row],[Ganancia bruta]]-cocina[[#This Row],[Ganancia neta]]</f>
        <v>36</v>
      </c>
    </row>
    <row r="1825" spans="1:13" x14ac:dyDescent="0.25">
      <c r="A1825">
        <v>738</v>
      </c>
      <c r="B1825">
        <v>15</v>
      </c>
      <c r="C1825" s="1" t="s">
        <v>165</v>
      </c>
      <c r="D1825" s="1" t="s">
        <v>630</v>
      </c>
      <c r="E1825">
        <v>15</v>
      </c>
      <c r="F1825">
        <v>26</v>
      </c>
      <c r="G1825">
        <v>2</v>
      </c>
      <c r="H1825">
        <v>59</v>
      </c>
      <c r="I1825" s="1" t="s">
        <v>608</v>
      </c>
      <c r="J1825">
        <f>cocina[[#This Row],[Precio Unitario]]*cocina[[#This Row],[Cantidad Ordenada]]-cocina[[#This Row],[Costo Unitario]]*cocina[[#This Row],[Cantidad Ordenada]]</f>
        <v>22</v>
      </c>
      <c r="K1825">
        <f>cocina[[#This Row],[Precio Unitario]]*cocina[[#This Row],[Cantidad Ordenada]]</f>
        <v>52</v>
      </c>
      <c r="L1825" s="5">
        <f>(SUMIF(A:A,cocina[[#This Row],[Número de Orden]],J:J))/SUMIF(A:A,cocina[[#This Row],[Número de Orden]],K:K)</f>
        <v>0.43283582089552236</v>
      </c>
      <c r="M1825" s="1">
        <f>cocina[[#This Row],[Ganancia bruta]]-cocina[[#This Row],[Ganancia neta]]</f>
        <v>30</v>
      </c>
    </row>
    <row r="1826" spans="1:13" x14ac:dyDescent="0.25">
      <c r="A1826">
        <v>738</v>
      </c>
      <c r="B1826">
        <v>15</v>
      </c>
      <c r="C1826" s="1" t="s">
        <v>52</v>
      </c>
      <c r="D1826" s="1" t="s">
        <v>620</v>
      </c>
      <c r="E1826">
        <v>16</v>
      </c>
      <c r="F1826">
        <v>28</v>
      </c>
      <c r="G1826">
        <v>1</v>
      </c>
      <c r="H1826">
        <v>15</v>
      </c>
      <c r="I1826" s="1" t="s">
        <v>608</v>
      </c>
      <c r="J1826">
        <f>cocina[[#This Row],[Precio Unitario]]*cocina[[#This Row],[Cantidad Ordenada]]-cocina[[#This Row],[Costo Unitario]]*cocina[[#This Row],[Cantidad Ordenada]]</f>
        <v>12</v>
      </c>
      <c r="K1826">
        <f>cocina[[#This Row],[Precio Unitario]]*cocina[[#This Row],[Cantidad Ordenada]]</f>
        <v>28</v>
      </c>
      <c r="L1826" s="5">
        <f>(SUMIF(A:A,cocina[[#This Row],[Número de Orden]],J:J))/SUMIF(A:A,cocina[[#This Row],[Número de Orden]],K:K)</f>
        <v>0.43283582089552236</v>
      </c>
      <c r="M1826" s="1">
        <f>cocina[[#This Row],[Ganancia bruta]]-cocina[[#This Row],[Ganancia neta]]</f>
        <v>16</v>
      </c>
    </row>
    <row r="1827" spans="1:13" x14ac:dyDescent="0.25">
      <c r="A1827">
        <v>738</v>
      </c>
      <c r="B1827">
        <v>15</v>
      </c>
      <c r="C1827" s="1" t="s">
        <v>89</v>
      </c>
      <c r="D1827" s="1" t="s">
        <v>629</v>
      </c>
      <c r="E1827">
        <v>10</v>
      </c>
      <c r="F1827">
        <v>18</v>
      </c>
      <c r="G1827">
        <v>3</v>
      </c>
      <c r="H1827">
        <v>20</v>
      </c>
      <c r="I1827" s="1" t="s">
        <v>609</v>
      </c>
      <c r="J1827">
        <f>cocina[[#This Row],[Precio Unitario]]*cocina[[#This Row],[Cantidad Ordenada]]-cocina[[#This Row],[Costo Unitario]]*cocina[[#This Row],[Cantidad Ordenada]]</f>
        <v>24</v>
      </c>
      <c r="K1827">
        <f>cocina[[#This Row],[Precio Unitario]]*cocina[[#This Row],[Cantidad Ordenada]]</f>
        <v>54</v>
      </c>
      <c r="L1827" s="5">
        <f>(SUMIF(A:A,cocina[[#This Row],[Número de Orden]],J:J))/SUMIF(A:A,cocina[[#This Row],[Número de Orden]],K:K)</f>
        <v>0.43283582089552236</v>
      </c>
      <c r="M1827" s="1">
        <f>cocina[[#This Row],[Ganancia bruta]]-cocina[[#This Row],[Ganancia neta]]</f>
        <v>30</v>
      </c>
    </row>
    <row r="1828" spans="1:13" x14ac:dyDescent="0.25">
      <c r="A1828">
        <v>739</v>
      </c>
      <c r="B1828">
        <v>10</v>
      </c>
      <c r="C1828" s="1" t="s">
        <v>210</v>
      </c>
      <c r="D1828" s="1" t="s">
        <v>627</v>
      </c>
      <c r="E1828">
        <v>14</v>
      </c>
      <c r="F1828">
        <v>23</v>
      </c>
      <c r="G1828">
        <v>2</v>
      </c>
      <c r="H1828">
        <v>54</v>
      </c>
      <c r="I1828" s="1" t="s">
        <v>608</v>
      </c>
      <c r="J1828">
        <f>cocina[[#This Row],[Precio Unitario]]*cocina[[#This Row],[Cantidad Ordenada]]-cocina[[#This Row],[Costo Unitario]]*cocina[[#This Row],[Cantidad Ordenada]]</f>
        <v>18</v>
      </c>
      <c r="K1828">
        <f>cocina[[#This Row],[Precio Unitario]]*cocina[[#This Row],[Cantidad Ordenada]]</f>
        <v>46</v>
      </c>
      <c r="L1828" s="5">
        <f>(SUMIF(A:A,cocina[[#This Row],[Número de Orden]],J:J))/SUMIF(A:A,cocina[[#This Row],[Número de Orden]],K:K)</f>
        <v>0.39130434782608697</v>
      </c>
      <c r="M1828" s="1">
        <f>cocina[[#This Row],[Ganancia bruta]]-cocina[[#This Row],[Ganancia neta]]</f>
        <v>28</v>
      </c>
    </row>
    <row r="1829" spans="1:13" x14ac:dyDescent="0.25">
      <c r="A1829">
        <v>740</v>
      </c>
      <c r="B1829">
        <v>16</v>
      </c>
      <c r="C1829" s="1" t="s">
        <v>52</v>
      </c>
      <c r="D1829" s="1" t="s">
        <v>620</v>
      </c>
      <c r="E1829">
        <v>16</v>
      </c>
      <c r="F1829">
        <v>28</v>
      </c>
      <c r="G1829">
        <v>3</v>
      </c>
      <c r="H1829">
        <v>31</v>
      </c>
      <c r="I1829" s="1" t="s">
        <v>608</v>
      </c>
      <c r="J1829">
        <f>cocina[[#This Row],[Precio Unitario]]*cocina[[#This Row],[Cantidad Ordenada]]-cocina[[#This Row],[Costo Unitario]]*cocina[[#This Row],[Cantidad Ordenada]]</f>
        <v>36</v>
      </c>
      <c r="K1829">
        <f>cocina[[#This Row],[Precio Unitario]]*cocina[[#This Row],[Cantidad Ordenada]]</f>
        <v>84</v>
      </c>
      <c r="L1829" s="5">
        <f>(SUMIF(A:A,cocina[[#This Row],[Número de Orden]],J:J))/SUMIF(A:A,cocina[[#This Row],[Número de Orden]],K:K)</f>
        <v>0.40273037542662116</v>
      </c>
      <c r="M1829" s="1">
        <f>cocina[[#This Row],[Ganancia bruta]]-cocina[[#This Row],[Ganancia neta]]</f>
        <v>48</v>
      </c>
    </row>
    <row r="1830" spans="1:13" x14ac:dyDescent="0.25">
      <c r="A1830">
        <v>740</v>
      </c>
      <c r="B1830">
        <v>16</v>
      </c>
      <c r="C1830" s="1" t="s">
        <v>257</v>
      </c>
      <c r="D1830" s="1" t="s">
        <v>623</v>
      </c>
      <c r="E1830">
        <v>19</v>
      </c>
      <c r="F1830">
        <v>32</v>
      </c>
      <c r="G1830">
        <v>1</v>
      </c>
      <c r="H1830">
        <v>16</v>
      </c>
      <c r="I1830" s="1" t="s">
        <v>609</v>
      </c>
      <c r="J1830">
        <f>cocina[[#This Row],[Precio Unitario]]*cocina[[#This Row],[Cantidad Ordenada]]-cocina[[#This Row],[Costo Unitario]]*cocina[[#This Row],[Cantidad Ordenada]]</f>
        <v>13</v>
      </c>
      <c r="K1830">
        <f>cocina[[#This Row],[Precio Unitario]]*cocina[[#This Row],[Cantidad Ordenada]]</f>
        <v>32</v>
      </c>
      <c r="L1830" s="5">
        <f>(SUMIF(A:A,cocina[[#This Row],[Número de Orden]],J:J))/SUMIF(A:A,cocina[[#This Row],[Número de Orden]],K:K)</f>
        <v>0.40273037542662116</v>
      </c>
      <c r="M1830" s="1">
        <f>cocina[[#This Row],[Ganancia bruta]]-cocina[[#This Row],[Ganancia neta]]</f>
        <v>19</v>
      </c>
    </row>
    <row r="1831" spans="1:13" x14ac:dyDescent="0.25">
      <c r="A1831">
        <v>740</v>
      </c>
      <c r="B1831">
        <v>16</v>
      </c>
      <c r="C1831" s="1" t="s">
        <v>83</v>
      </c>
      <c r="D1831" s="1" t="s">
        <v>617</v>
      </c>
      <c r="E1831">
        <v>22</v>
      </c>
      <c r="F1831">
        <v>36</v>
      </c>
      <c r="G1831">
        <v>3</v>
      </c>
      <c r="H1831">
        <v>45</v>
      </c>
      <c r="I1831" s="1" t="s">
        <v>609</v>
      </c>
      <c r="J1831">
        <f>cocina[[#This Row],[Precio Unitario]]*cocina[[#This Row],[Cantidad Ordenada]]-cocina[[#This Row],[Costo Unitario]]*cocina[[#This Row],[Cantidad Ordenada]]</f>
        <v>42</v>
      </c>
      <c r="K1831">
        <f>cocina[[#This Row],[Precio Unitario]]*cocina[[#This Row],[Cantidad Ordenada]]</f>
        <v>108</v>
      </c>
      <c r="L1831" s="5">
        <f>(SUMIF(A:A,cocina[[#This Row],[Número de Orden]],J:J))/SUMIF(A:A,cocina[[#This Row],[Número de Orden]],K:K)</f>
        <v>0.40273037542662116</v>
      </c>
      <c r="M1831" s="1">
        <f>cocina[[#This Row],[Ganancia bruta]]-cocina[[#This Row],[Ganancia neta]]</f>
        <v>66</v>
      </c>
    </row>
    <row r="1832" spans="1:13" x14ac:dyDescent="0.25">
      <c r="A1832">
        <v>740</v>
      </c>
      <c r="B1832">
        <v>16</v>
      </c>
      <c r="C1832" s="1" t="s">
        <v>210</v>
      </c>
      <c r="D1832" s="1" t="s">
        <v>627</v>
      </c>
      <c r="E1832">
        <v>14</v>
      </c>
      <c r="F1832">
        <v>23</v>
      </c>
      <c r="G1832">
        <v>3</v>
      </c>
      <c r="H1832">
        <v>21</v>
      </c>
      <c r="I1832" s="1" t="s">
        <v>609</v>
      </c>
      <c r="J1832">
        <f>cocina[[#This Row],[Precio Unitario]]*cocina[[#This Row],[Cantidad Ordenada]]-cocina[[#This Row],[Costo Unitario]]*cocina[[#This Row],[Cantidad Ordenada]]</f>
        <v>27</v>
      </c>
      <c r="K1832">
        <f>cocina[[#This Row],[Precio Unitario]]*cocina[[#This Row],[Cantidad Ordenada]]</f>
        <v>69</v>
      </c>
      <c r="L1832" s="5">
        <f>(SUMIF(A:A,cocina[[#This Row],[Número de Orden]],J:J))/SUMIF(A:A,cocina[[#This Row],[Número de Orden]],K:K)</f>
        <v>0.40273037542662116</v>
      </c>
      <c r="M1832" s="1">
        <f>cocina[[#This Row],[Ganancia bruta]]-cocina[[#This Row],[Ganancia neta]]</f>
        <v>42</v>
      </c>
    </row>
    <row r="1833" spans="1:13" x14ac:dyDescent="0.25">
      <c r="A1833">
        <v>741</v>
      </c>
      <c r="B1833">
        <v>14</v>
      </c>
      <c r="C1833" s="1" t="s">
        <v>168</v>
      </c>
      <c r="D1833" s="1" t="s">
        <v>612</v>
      </c>
      <c r="E1833">
        <v>14</v>
      </c>
      <c r="F1833">
        <v>24</v>
      </c>
      <c r="G1833">
        <v>3</v>
      </c>
      <c r="H1833">
        <v>52</v>
      </c>
      <c r="I1833" s="1" t="s">
        <v>609</v>
      </c>
      <c r="J1833">
        <f>cocina[[#This Row],[Precio Unitario]]*cocina[[#This Row],[Cantidad Ordenada]]-cocina[[#This Row],[Costo Unitario]]*cocina[[#This Row],[Cantidad Ordenada]]</f>
        <v>30</v>
      </c>
      <c r="K1833">
        <f>cocina[[#This Row],[Precio Unitario]]*cocina[[#This Row],[Cantidad Ordenada]]</f>
        <v>72</v>
      </c>
      <c r="L1833" s="5">
        <f>(SUMIF(A:A,cocina[[#This Row],[Número de Orden]],J:J))/SUMIF(A:A,cocina[[#This Row],[Número de Orden]],K:K)</f>
        <v>0.41052631578947368</v>
      </c>
      <c r="M1833" s="1">
        <f>cocina[[#This Row],[Ganancia bruta]]-cocina[[#This Row],[Ganancia neta]]</f>
        <v>42</v>
      </c>
    </row>
    <row r="1834" spans="1:13" x14ac:dyDescent="0.25">
      <c r="A1834">
        <v>741</v>
      </c>
      <c r="B1834">
        <v>14</v>
      </c>
      <c r="C1834" s="1" t="s">
        <v>48</v>
      </c>
      <c r="D1834" s="1" t="s">
        <v>618</v>
      </c>
      <c r="E1834">
        <v>17</v>
      </c>
      <c r="F1834">
        <v>29</v>
      </c>
      <c r="G1834">
        <v>2</v>
      </c>
      <c r="H1834">
        <v>40</v>
      </c>
      <c r="I1834" s="1" t="s">
        <v>608</v>
      </c>
      <c r="J1834">
        <f>cocina[[#This Row],[Precio Unitario]]*cocina[[#This Row],[Cantidad Ordenada]]-cocina[[#This Row],[Costo Unitario]]*cocina[[#This Row],[Cantidad Ordenada]]</f>
        <v>24</v>
      </c>
      <c r="K1834">
        <f>cocina[[#This Row],[Precio Unitario]]*cocina[[#This Row],[Cantidad Ordenada]]</f>
        <v>58</v>
      </c>
      <c r="L1834" s="5">
        <f>(SUMIF(A:A,cocina[[#This Row],[Número de Orden]],J:J))/SUMIF(A:A,cocina[[#This Row],[Número de Orden]],K:K)</f>
        <v>0.41052631578947368</v>
      </c>
      <c r="M1834" s="1">
        <f>cocina[[#This Row],[Ganancia bruta]]-cocina[[#This Row],[Ganancia neta]]</f>
        <v>34</v>
      </c>
    </row>
    <row r="1835" spans="1:13" x14ac:dyDescent="0.25">
      <c r="A1835">
        <v>741</v>
      </c>
      <c r="B1835">
        <v>14</v>
      </c>
      <c r="C1835" s="1" t="s">
        <v>271</v>
      </c>
      <c r="D1835" s="1" t="s">
        <v>619</v>
      </c>
      <c r="E1835">
        <v>20</v>
      </c>
      <c r="F1835">
        <v>33</v>
      </c>
      <c r="G1835">
        <v>3</v>
      </c>
      <c r="H1835">
        <v>39</v>
      </c>
      <c r="I1835" s="1" t="s">
        <v>609</v>
      </c>
      <c r="J1835">
        <f>cocina[[#This Row],[Precio Unitario]]*cocina[[#This Row],[Cantidad Ordenada]]-cocina[[#This Row],[Costo Unitario]]*cocina[[#This Row],[Cantidad Ordenada]]</f>
        <v>39</v>
      </c>
      <c r="K1835">
        <f>cocina[[#This Row],[Precio Unitario]]*cocina[[#This Row],[Cantidad Ordenada]]</f>
        <v>99</v>
      </c>
      <c r="L1835" s="5">
        <f>(SUMIF(A:A,cocina[[#This Row],[Número de Orden]],J:J))/SUMIF(A:A,cocina[[#This Row],[Número de Orden]],K:K)</f>
        <v>0.41052631578947368</v>
      </c>
      <c r="M1835" s="1">
        <f>cocina[[#This Row],[Ganancia bruta]]-cocina[[#This Row],[Ganancia neta]]</f>
        <v>60</v>
      </c>
    </row>
    <row r="1836" spans="1:13" x14ac:dyDescent="0.25">
      <c r="A1836">
        <v>741</v>
      </c>
      <c r="B1836">
        <v>14</v>
      </c>
      <c r="C1836" s="1" t="s">
        <v>52</v>
      </c>
      <c r="D1836" s="1" t="s">
        <v>620</v>
      </c>
      <c r="E1836">
        <v>16</v>
      </c>
      <c r="F1836">
        <v>28</v>
      </c>
      <c r="G1836">
        <v>2</v>
      </c>
      <c r="H1836">
        <v>34</v>
      </c>
      <c r="I1836" s="1" t="s">
        <v>609</v>
      </c>
      <c r="J1836">
        <f>cocina[[#This Row],[Precio Unitario]]*cocina[[#This Row],[Cantidad Ordenada]]-cocina[[#This Row],[Costo Unitario]]*cocina[[#This Row],[Cantidad Ordenada]]</f>
        <v>24</v>
      </c>
      <c r="K1836">
        <f>cocina[[#This Row],[Precio Unitario]]*cocina[[#This Row],[Cantidad Ordenada]]</f>
        <v>56</v>
      </c>
      <c r="L1836" s="5">
        <f>(SUMIF(A:A,cocina[[#This Row],[Número de Orden]],J:J))/SUMIF(A:A,cocina[[#This Row],[Número de Orden]],K:K)</f>
        <v>0.41052631578947368</v>
      </c>
      <c r="M1836" s="1">
        <f>cocina[[#This Row],[Ganancia bruta]]-cocina[[#This Row],[Ganancia neta]]</f>
        <v>32</v>
      </c>
    </row>
    <row r="1837" spans="1:13" x14ac:dyDescent="0.25">
      <c r="A1837">
        <v>742</v>
      </c>
      <c r="B1837">
        <v>20</v>
      </c>
      <c r="C1837" s="1" t="s">
        <v>126</v>
      </c>
      <c r="D1837" s="1" t="s">
        <v>614</v>
      </c>
      <c r="E1837">
        <v>19</v>
      </c>
      <c r="F1837">
        <v>31</v>
      </c>
      <c r="G1837">
        <v>1</v>
      </c>
      <c r="H1837">
        <v>41</v>
      </c>
      <c r="I1837" s="1" t="s">
        <v>609</v>
      </c>
      <c r="J1837">
        <f>cocina[[#This Row],[Precio Unitario]]*cocina[[#This Row],[Cantidad Ordenada]]-cocina[[#This Row],[Costo Unitario]]*cocina[[#This Row],[Cantidad Ordenada]]</f>
        <v>12</v>
      </c>
      <c r="K1837">
        <f>cocina[[#This Row],[Precio Unitario]]*cocina[[#This Row],[Cantidad Ordenada]]</f>
        <v>31</v>
      </c>
      <c r="L1837" s="5">
        <f>(SUMIF(A:A,cocina[[#This Row],[Número de Orden]],J:J))/SUMIF(A:A,cocina[[#This Row],[Número de Orden]],K:K)</f>
        <v>0.40361445783132532</v>
      </c>
      <c r="M1837" s="1">
        <f>cocina[[#This Row],[Ganancia bruta]]-cocina[[#This Row],[Ganancia neta]]</f>
        <v>19</v>
      </c>
    </row>
    <row r="1838" spans="1:13" x14ac:dyDescent="0.25">
      <c r="A1838">
        <v>742</v>
      </c>
      <c r="B1838">
        <v>20</v>
      </c>
      <c r="C1838" s="1" t="s">
        <v>78</v>
      </c>
      <c r="D1838" s="1" t="s">
        <v>613</v>
      </c>
      <c r="E1838">
        <v>18</v>
      </c>
      <c r="F1838">
        <v>30</v>
      </c>
      <c r="G1838">
        <v>3</v>
      </c>
      <c r="H1838">
        <v>43</v>
      </c>
      <c r="I1838" s="1" t="s">
        <v>608</v>
      </c>
      <c r="J1838">
        <f>cocina[[#This Row],[Precio Unitario]]*cocina[[#This Row],[Cantidad Ordenada]]-cocina[[#This Row],[Costo Unitario]]*cocina[[#This Row],[Cantidad Ordenada]]</f>
        <v>36</v>
      </c>
      <c r="K1838">
        <f>cocina[[#This Row],[Precio Unitario]]*cocina[[#This Row],[Cantidad Ordenada]]</f>
        <v>90</v>
      </c>
      <c r="L1838" s="5">
        <f>(SUMIF(A:A,cocina[[#This Row],[Número de Orden]],J:J))/SUMIF(A:A,cocina[[#This Row],[Número de Orden]],K:K)</f>
        <v>0.40361445783132532</v>
      </c>
      <c r="M1838" s="1">
        <f>cocina[[#This Row],[Ganancia bruta]]-cocina[[#This Row],[Ganancia neta]]</f>
        <v>54</v>
      </c>
    </row>
    <row r="1839" spans="1:13" x14ac:dyDescent="0.25">
      <c r="A1839">
        <v>742</v>
      </c>
      <c r="B1839">
        <v>20</v>
      </c>
      <c r="C1839" s="1" t="s">
        <v>165</v>
      </c>
      <c r="D1839" s="1" t="s">
        <v>630</v>
      </c>
      <c r="E1839">
        <v>15</v>
      </c>
      <c r="F1839">
        <v>26</v>
      </c>
      <c r="G1839">
        <v>1</v>
      </c>
      <c r="H1839">
        <v>26</v>
      </c>
      <c r="I1839" s="1" t="s">
        <v>609</v>
      </c>
      <c r="J1839">
        <f>cocina[[#This Row],[Precio Unitario]]*cocina[[#This Row],[Cantidad Ordenada]]-cocina[[#This Row],[Costo Unitario]]*cocina[[#This Row],[Cantidad Ordenada]]</f>
        <v>11</v>
      </c>
      <c r="K1839">
        <f>cocina[[#This Row],[Precio Unitario]]*cocina[[#This Row],[Cantidad Ordenada]]</f>
        <v>26</v>
      </c>
      <c r="L1839" s="5">
        <f>(SUMIF(A:A,cocina[[#This Row],[Número de Orden]],J:J))/SUMIF(A:A,cocina[[#This Row],[Número de Orden]],K:K)</f>
        <v>0.40361445783132532</v>
      </c>
      <c r="M1839" s="1">
        <f>cocina[[#This Row],[Ganancia bruta]]-cocina[[#This Row],[Ganancia neta]]</f>
        <v>15</v>
      </c>
    </row>
    <row r="1840" spans="1:13" x14ac:dyDescent="0.25">
      <c r="A1840">
        <v>742</v>
      </c>
      <c r="B1840">
        <v>20</v>
      </c>
      <c r="C1840" s="1" t="s">
        <v>122</v>
      </c>
      <c r="D1840" s="1" t="s">
        <v>621</v>
      </c>
      <c r="E1840">
        <v>11</v>
      </c>
      <c r="F1840">
        <v>19</v>
      </c>
      <c r="G1840">
        <v>1</v>
      </c>
      <c r="H1840">
        <v>35</v>
      </c>
      <c r="I1840" s="1" t="s">
        <v>608</v>
      </c>
      <c r="J1840">
        <f>cocina[[#This Row],[Precio Unitario]]*cocina[[#This Row],[Cantidad Ordenada]]-cocina[[#This Row],[Costo Unitario]]*cocina[[#This Row],[Cantidad Ordenada]]</f>
        <v>8</v>
      </c>
      <c r="K1840">
        <f>cocina[[#This Row],[Precio Unitario]]*cocina[[#This Row],[Cantidad Ordenada]]</f>
        <v>19</v>
      </c>
      <c r="L1840" s="5">
        <f>(SUMIF(A:A,cocina[[#This Row],[Número de Orden]],J:J))/SUMIF(A:A,cocina[[#This Row],[Número de Orden]],K:K)</f>
        <v>0.40361445783132532</v>
      </c>
      <c r="M1840" s="1">
        <f>cocina[[#This Row],[Ganancia bruta]]-cocina[[#This Row],[Ganancia neta]]</f>
        <v>11</v>
      </c>
    </row>
    <row r="1841" spans="1:13" x14ac:dyDescent="0.25">
      <c r="A1841">
        <v>743</v>
      </c>
      <c r="B1841">
        <v>19</v>
      </c>
      <c r="C1841" s="1" t="s">
        <v>165</v>
      </c>
      <c r="D1841" s="1" t="s">
        <v>630</v>
      </c>
      <c r="E1841">
        <v>15</v>
      </c>
      <c r="F1841">
        <v>26</v>
      </c>
      <c r="G1841">
        <v>2</v>
      </c>
      <c r="H1841">
        <v>59</v>
      </c>
      <c r="I1841" s="1" t="s">
        <v>609</v>
      </c>
      <c r="J1841">
        <f>cocina[[#This Row],[Precio Unitario]]*cocina[[#This Row],[Cantidad Ordenada]]-cocina[[#This Row],[Costo Unitario]]*cocina[[#This Row],[Cantidad Ordenada]]</f>
        <v>22</v>
      </c>
      <c r="K1841">
        <f>cocina[[#This Row],[Precio Unitario]]*cocina[[#This Row],[Cantidad Ordenada]]</f>
        <v>52</v>
      </c>
      <c r="L1841" s="5">
        <f>(SUMIF(A:A,cocina[[#This Row],[Número de Orden]],J:J))/SUMIF(A:A,cocina[[#This Row],[Número de Orden]],K:K)</f>
        <v>0.41791044776119401</v>
      </c>
      <c r="M1841" s="1">
        <f>cocina[[#This Row],[Ganancia bruta]]-cocina[[#This Row],[Ganancia neta]]</f>
        <v>30</v>
      </c>
    </row>
    <row r="1842" spans="1:13" x14ac:dyDescent="0.25">
      <c r="A1842">
        <v>743</v>
      </c>
      <c r="B1842">
        <v>19</v>
      </c>
      <c r="C1842" s="1" t="s">
        <v>89</v>
      </c>
      <c r="D1842" s="1" t="s">
        <v>629</v>
      </c>
      <c r="E1842">
        <v>10</v>
      </c>
      <c r="F1842">
        <v>18</v>
      </c>
      <c r="G1842">
        <v>2</v>
      </c>
      <c r="H1842">
        <v>41</v>
      </c>
      <c r="I1842" s="1" t="s">
        <v>608</v>
      </c>
      <c r="J1842">
        <f>cocina[[#This Row],[Precio Unitario]]*cocina[[#This Row],[Cantidad Ordenada]]-cocina[[#This Row],[Costo Unitario]]*cocina[[#This Row],[Cantidad Ordenada]]</f>
        <v>16</v>
      </c>
      <c r="K1842">
        <f>cocina[[#This Row],[Precio Unitario]]*cocina[[#This Row],[Cantidad Ordenada]]</f>
        <v>36</v>
      </c>
      <c r="L1842" s="5">
        <f>(SUMIF(A:A,cocina[[#This Row],[Número de Orden]],J:J))/SUMIF(A:A,cocina[[#This Row],[Número de Orden]],K:K)</f>
        <v>0.41791044776119401</v>
      </c>
      <c r="M1842" s="1">
        <f>cocina[[#This Row],[Ganancia bruta]]-cocina[[#This Row],[Ganancia neta]]</f>
        <v>20</v>
      </c>
    </row>
    <row r="1843" spans="1:13" x14ac:dyDescent="0.25">
      <c r="A1843">
        <v>743</v>
      </c>
      <c r="B1843">
        <v>19</v>
      </c>
      <c r="C1843" s="1" t="s">
        <v>210</v>
      </c>
      <c r="D1843" s="1" t="s">
        <v>627</v>
      </c>
      <c r="E1843">
        <v>14</v>
      </c>
      <c r="F1843">
        <v>23</v>
      </c>
      <c r="G1843">
        <v>2</v>
      </c>
      <c r="H1843">
        <v>43</v>
      </c>
      <c r="I1843" s="1" t="s">
        <v>609</v>
      </c>
      <c r="J1843">
        <f>cocina[[#This Row],[Precio Unitario]]*cocina[[#This Row],[Cantidad Ordenada]]-cocina[[#This Row],[Costo Unitario]]*cocina[[#This Row],[Cantidad Ordenada]]</f>
        <v>18</v>
      </c>
      <c r="K1843">
        <f>cocina[[#This Row],[Precio Unitario]]*cocina[[#This Row],[Cantidad Ordenada]]</f>
        <v>46</v>
      </c>
      <c r="L1843" s="5">
        <f>(SUMIF(A:A,cocina[[#This Row],[Número de Orden]],J:J))/SUMIF(A:A,cocina[[#This Row],[Número de Orden]],K:K)</f>
        <v>0.41791044776119401</v>
      </c>
      <c r="M1843" s="1">
        <f>cocina[[#This Row],[Ganancia bruta]]-cocina[[#This Row],[Ganancia neta]]</f>
        <v>28</v>
      </c>
    </row>
    <row r="1844" spans="1:13" x14ac:dyDescent="0.25">
      <c r="A1844">
        <v>744</v>
      </c>
      <c r="B1844">
        <v>11</v>
      </c>
      <c r="C1844" s="1" t="s">
        <v>89</v>
      </c>
      <c r="D1844" s="1" t="s">
        <v>629</v>
      </c>
      <c r="E1844">
        <v>10</v>
      </c>
      <c r="F1844">
        <v>18</v>
      </c>
      <c r="G1844">
        <v>1</v>
      </c>
      <c r="H1844">
        <v>57</v>
      </c>
      <c r="I1844" s="1" t="s">
        <v>608</v>
      </c>
      <c r="J1844">
        <f>cocina[[#This Row],[Precio Unitario]]*cocina[[#This Row],[Cantidad Ordenada]]-cocina[[#This Row],[Costo Unitario]]*cocina[[#This Row],[Cantidad Ordenada]]</f>
        <v>8</v>
      </c>
      <c r="K1844">
        <f>cocina[[#This Row],[Precio Unitario]]*cocina[[#This Row],[Cantidad Ordenada]]</f>
        <v>18</v>
      </c>
      <c r="L1844" s="5">
        <f>(SUMIF(A:A,cocina[[#This Row],[Número de Orden]],J:J))/SUMIF(A:A,cocina[[#This Row],[Número de Orden]],K:K)</f>
        <v>0.42105263157894735</v>
      </c>
      <c r="M1844" s="1">
        <f>cocina[[#This Row],[Ganancia bruta]]-cocina[[#This Row],[Ganancia neta]]</f>
        <v>10</v>
      </c>
    </row>
    <row r="1845" spans="1:13" x14ac:dyDescent="0.25">
      <c r="A1845">
        <v>744</v>
      </c>
      <c r="B1845">
        <v>11</v>
      </c>
      <c r="C1845" s="1" t="s">
        <v>48</v>
      </c>
      <c r="D1845" s="1" t="s">
        <v>618</v>
      </c>
      <c r="E1845">
        <v>17</v>
      </c>
      <c r="F1845">
        <v>29</v>
      </c>
      <c r="G1845">
        <v>2</v>
      </c>
      <c r="H1845">
        <v>10</v>
      </c>
      <c r="I1845" s="1" t="s">
        <v>608</v>
      </c>
      <c r="J1845">
        <f>cocina[[#This Row],[Precio Unitario]]*cocina[[#This Row],[Cantidad Ordenada]]-cocina[[#This Row],[Costo Unitario]]*cocina[[#This Row],[Cantidad Ordenada]]</f>
        <v>24</v>
      </c>
      <c r="K1845">
        <f>cocina[[#This Row],[Precio Unitario]]*cocina[[#This Row],[Cantidad Ordenada]]</f>
        <v>58</v>
      </c>
      <c r="L1845" s="5">
        <f>(SUMIF(A:A,cocina[[#This Row],[Número de Orden]],J:J))/SUMIF(A:A,cocina[[#This Row],[Número de Orden]],K:K)</f>
        <v>0.42105263157894735</v>
      </c>
      <c r="M1845" s="1">
        <f>cocina[[#This Row],[Ganancia bruta]]-cocina[[#This Row],[Ganancia neta]]</f>
        <v>34</v>
      </c>
    </row>
    <row r="1846" spans="1:13" x14ac:dyDescent="0.25">
      <c r="A1846">
        <v>745</v>
      </c>
      <c r="B1846">
        <v>3</v>
      </c>
      <c r="C1846" s="1" t="s">
        <v>36</v>
      </c>
      <c r="D1846" s="1" t="s">
        <v>622</v>
      </c>
      <c r="E1846">
        <v>21</v>
      </c>
      <c r="F1846">
        <v>35</v>
      </c>
      <c r="G1846">
        <v>3</v>
      </c>
      <c r="H1846">
        <v>34</v>
      </c>
      <c r="I1846" s="1" t="s">
        <v>608</v>
      </c>
      <c r="J1846">
        <f>cocina[[#This Row],[Precio Unitario]]*cocina[[#This Row],[Cantidad Ordenada]]-cocina[[#This Row],[Costo Unitario]]*cocina[[#This Row],[Cantidad Ordenada]]</f>
        <v>42</v>
      </c>
      <c r="K1846">
        <f>cocina[[#This Row],[Precio Unitario]]*cocina[[#This Row],[Cantidad Ordenada]]</f>
        <v>105</v>
      </c>
      <c r="L1846" s="5">
        <f>(SUMIF(A:A,cocina[[#This Row],[Número de Orden]],J:J))/SUMIF(A:A,cocina[[#This Row],[Número de Orden]],K:K)</f>
        <v>0.40492957746478875</v>
      </c>
      <c r="M1846" s="1">
        <f>cocina[[#This Row],[Ganancia bruta]]-cocina[[#This Row],[Ganancia neta]]</f>
        <v>63</v>
      </c>
    </row>
    <row r="1847" spans="1:13" x14ac:dyDescent="0.25">
      <c r="A1847">
        <v>745</v>
      </c>
      <c r="B1847">
        <v>3</v>
      </c>
      <c r="C1847" s="1" t="s">
        <v>168</v>
      </c>
      <c r="D1847" s="1" t="s">
        <v>612</v>
      </c>
      <c r="E1847">
        <v>14</v>
      </c>
      <c r="F1847">
        <v>24</v>
      </c>
      <c r="G1847">
        <v>2</v>
      </c>
      <c r="H1847">
        <v>9</v>
      </c>
      <c r="I1847" s="1" t="s">
        <v>608</v>
      </c>
      <c r="J1847">
        <f>cocina[[#This Row],[Precio Unitario]]*cocina[[#This Row],[Cantidad Ordenada]]-cocina[[#This Row],[Costo Unitario]]*cocina[[#This Row],[Cantidad Ordenada]]</f>
        <v>20</v>
      </c>
      <c r="K1847">
        <f>cocina[[#This Row],[Precio Unitario]]*cocina[[#This Row],[Cantidad Ordenada]]</f>
        <v>48</v>
      </c>
      <c r="L1847" s="5">
        <f>(SUMIF(A:A,cocina[[#This Row],[Número de Orden]],J:J))/SUMIF(A:A,cocina[[#This Row],[Número de Orden]],K:K)</f>
        <v>0.40492957746478875</v>
      </c>
      <c r="M1847" s="1">
        <f>cocina[[#This Row],[Ganancia bruta]]-cocina[[#This Row],[Ganancia neta]]</f>
        <v>28</v>
      </c>
    </row>
    <row r="1848" spans="1:13" x14ac:dyDescent="0.25">
      <c r="A1848">
        <v>745</v>
      </c>
      <c r="B1848">
        <v>3</v>
      </c>
      <c r="C1848" s="1" t="s">
        <v>132</v>
      </c>
      <c r="D1848" s="1" t="s">
        <v>631</v>
      </c>
      <c r="E1848">
        <v>15</v>
      </c>
      <c r="F1848">
        <v>25</v>
      </c>
      <c r="G1848">
        <v>2</v>
      </c>
      <c r="H1848">
        <v>23</v>
      </c>
      <c r="I1848" s="1" t="s">
        <v>608</v>
      </c>
      <c r="J1848">
        <f>cocina[[#This Row],[Precio Unitario]]*cocina[[#This Row],[Cantidad Ordenada]]-cocina[[#This Row],[Costo Unitario]]*cocina[[#This Row],[Cantidad Ordenada]]</f>
        <v>20</v>
      </c>
      <c r="K1848">
        <f>cocina[[#This Row],[Precio Unitario]]*cocina[[#This Row],[Cantidad Ordenada]]</f>
        <v>50</v>
      </c>
      <c r="L1848" s="5">
        <f>(SUMIF(A:A,cocina[[#This Row],[Número de Orden]],J:J))/SUMIF(A:A,cocina[[#This Row],[Número de Orden]],K:K)</f>
        <v>0.40492957746478875</v>
      </c>
      <c r="M1848" s="1">
        <f>cocina[[#This Row],[Ganancia bruta]]-cocina[[#This Row],[Ganancia neta]]</f>
        <v>30</v>
      </c>
    </row>
    <row r="1849" spans="1:13" x14ac:dyDescent="0.25">
      <c r="A1849">
        <v>745</v>
      </c>
      <c r="B1849">
        <v>3</v>
      </c>
      <c r="C1849" s="1" t="s">
        <v>116</v>
      </c>
      <c r="D1849" s="1" t="s">
        <v>615</v>
      </c>
      <c r="E1849">
        <v>16</v>
      </c>
      <c r="F1849">
        <v>27</v>
      </c>
      <c r="G1849">
        <v>3</v>
      </c>
      <c r="H1849">
        <v>7</v>
      </c>
      <c r="I1849" s="1" t="s">
        <v>609</v>
      </c>
      <c r="J1849">
        <f>cocina[[#This Row],[Precio Unitario]]*cocina[[#This Row],[Cantidad Ordenada]]-cocina[[#This Row],[Costo Unitario]]*cocina[[#This Row],[Cantidad Ordenada]]</f>
        <v>33</v>
      </c>
      <c r="K1849">
        <f>cocina[[#This Row],[Precio Unitario]]*cocina[[#This Row],[Cantidad Ordenada]]</f>
        <v>81</v>
      </c>
      <c r="L1849" s="5">
        <f>(SUMIF(A:A,cocina[[#This Row],[Número de Orden]],J:J))/SUMIF(A:A,cocina[[#This Row],[Número de Orden]],K:K)</f>
        <v>0.40492957746478875</v>
      </c>
      <c r="M1849" s="1">
        <f>cocina[[#This Row],[Ganancia bruta]]-cocina[[#This Row],[Ganancia neta]]</f>
        <v>48</v>
      </c>
    </row>
    <row r="1850" spans="1:13" x14ac:dyDescent="0.25">
      <c r="A1850">
        <v>746</v>
      </c>
      <c r="B1850">
        <v>13</v>
      </c>
      <c r="C1850" s="1" t="s">
        <v>36</v>
      </c>
      <c r="D1850" s="1" t="s">
        <v>622</v>
      </c>
      <c r="E1850">
        <v>21</v>
      </c>
      <c r="F1850">
        <v>35</v>
      </c>
      <c r="G1850">
        <v>3</v>
      </c>
      <c r="H1850">
        <v>34</v>
      </c>
      <c r="I1850" s="1" t="s">
        <v>608</v>
      </c>
      <c r="J1850">
        <f>cocina[[#This Row],[Precio Unitario]]*cocina[[#This Row],[Cantidad Ordenada]]-cocina[[#This Row],[Costo Unitario]]*cocina[[#This Row],[Cantidad Ordenada]]</f>
        <v>42</v>
      </c>
      <c r="K1850">
        <f>cocina[[#This Row],[Precio Unitario]]*cocina[[#This Row],[Cantidad Ordenada]]</f>
        <v>105</v>
      </c>
      <c r="L1850" s="5">
        <f>(SUMIF(A:A,cocina[[#This Row],[Número de Orden]],J:J))/SUMIF(A:A,cocina[[#This Row],[Número de Orden]],K:K)</f>
        <v>0.40298507462686567</v>
      </c>
      <c r="M1850" s="1">
        <f>cocina[[#This Row],[Ganancia bruta]]-cocina[[#This Row],[Ganancia neta]]</f>
        <v>63</v>
      </c>
    </row>
    <row r="1851" spans="1:13" x14ac:dyDescent="0.25">
      <c r="A1851">
        <v>746</v>
      </c>
      <c r="B1851">
        <v>13</v>
      </c>
      <c r="C1851" s="1" t="s">
        <v>257</v>
      </c>
      <c r="D1851" s="1" t="s">
        <v>623</v>
      </c>
      <c r="E1851">
        <v>19</v>
      </c>
      <c r="F1851">
        <v>32</v>
      </c>
      <c r="G1851">
        <v>3</v>
      </c>
      <c r="H1851">
        <v>43</v>
      </c>
      <c r="I1851" s="1" t="s">
        <v>608</v>
      </c>
      <c r="J1851">
        <f>cocina[[#This Row],[Precio Unitario]]*cocina[[#This Row],[Cantidad Ordenada]]-cocina[[#This Row],[Costo Unitario]]*cocina[[#This Row],[Cantidad Ordenada]]</f>
        <v>39</v>
      </c>
      <c r="K1851">
        <f>cocina[[#This Row],[Precio Unitario]]*cocina[[#This Row],[Cantidad Ordenada]]</f>
        <v>96</v>
      </c>
      <c r="L1851" s="5">
        <f>(SUMIF(A:A,cocina[[#This Row],[Número de Orden]],J:J))/SUMIF(A:A,cocina[[#This Row],[Número de Orden]],K:K)</f>
        <v>0.40298507462686567</v>
      </c>
      <c r="M1851" s="1">
        <f>cocina[[#This Row],[Ganancia bruta]]-cocina[[#This Row],[Ganancia neta]]</f>
        <v>57</v>
      </c>
    </row>
    <row r="1852" spans="1:13" x14ac:dyDescent="0.25">
      <c r="A1852">
        <v>747</v>
      </c>
      <c r="B1852">
        <v>16</v>
      </c>
      <c r="C1852" s="1" t="s">
        <v>132</v>
      </c>
      <c r="D1852" s="1" t="s">
        <v>631</v>
      </c>
      <c r="E1852">
        <v>15</v>
      </c>
      <c r="F1852">
        <v>25</v>
      </c>
      <c r="G1852">
        <v>1</v>
      </c>
      <c r="H1852">
        <v>28</v>
      </c>
      <c r="I1852" s="1" t="s">
        <v>608</v>
      </c>
      <c r="J1852">
        <f>cocina[[#This Row],[Precio Unitario]]*cocina[[#This Row],[Cantidad Ordenada]]-cocina[[#This Row],[Costo Unitario]]*cocina[[#This Row],[Cantidad Ordenada]]</f>
        <v>10</v>
      </c>
      <c r="K1852">
        <f>cocina[[#This Row],[Precio Unitario]]*cocina[[#This Row],[Cantidad Ordenada]]</f>
        <v>25</v>
      </c>
      <c r="L1852" s="5">
        <f>(SUMIF(A:A,cocina[[#This Row],[Número de Orden]],J:J))/SUMIF(A:A,cocina[[#This Row],[Número de Orden]],K:K)</f>
        <v>0.4</v>
      </c>
      <c r="M1852" s="1">
        <f>cocina[[#This Row],[Ganancia bruta]]-cocina[[#This Row],[Ganancia neta]]</f>
        <v>15</v>
      </c>
    </row>
    <row r="1853" spans="1:13" x14ac:dyDescent="0.25">
      <c r="A1853">
        <v>748</v>
      </c>
      <c r="B1853">
        <v>2</v>
      </c>
      <c r="C1853" s="1" t="s">
        <v>257</v>
      </c>
      <c r="D1853" s="1" t="s">
        <v>623</v>
      </c>
      <c r="E1853">
        <v>19</v>
      </c>
      <c r="F1853">
        <v>32</v>
      </c>
      <c r="G1853">
        <v>1</v>
      </c>
      <c r="H1853">
        <v>5</v>
      </c>
      <c r="I1853" s="1" t="s">
        <v>609</v>
      </c>
      <c r="J1853">
        <f>cocina[[#This Row],[Precio Unitario]]*cocina[[#This Row],[Cantidad Ordenada]]-cocina[[#This Row],[Costo Unitario]]*cocina[[#This Row],[Cantidad Ordenada]]</f>
        <v>13</v>
      </c>
      <c r="K1853">
        <f>cocina[[#This Row],[Precio Unitario]]*cocina[[#This Row],[Cantidad Ordenada]]</f>
        <v>32</v>
      </c>
      <c r="L1853" s="5">
        <f>(SUMIF(A:A,cocina[[#This Row],[Número de Orden]],J:J))/SUMIF(A:A,cocina[[#This Row],[Número de Orden]],K:K)</f>
        <v>0.41818181818181815</v>
      </c>
      <c r="M1853" s="1">
        <f>cocina[[#This Row],[Ganancia bruta]]-cocina[[#This Row],[Ganancia neta]]</f>
        <v>19</v>
      </c>
    </row>
    <row r="1854" spans="1:13" x14ac:dyDescent="0.25">
      <c r="A1854">
        <v>748</v>
      </c>
      <c r="B1854">
        <v>2</v>
      </c>
      <c r="C1854" s="1" t="s">
        <v>165</v>
      </c>
      <c r="D1854" s="1" t="s">
        <v>630</v>
      </c>
      <c r="E1854">
        <v>15</v>
      </c>
      <c r="F1854">
        <v>26</v>
      </c>
      <c r="G1854">
        <v>3</v>
      </c>
      <c r="H1854">
        <v>32</v>
      </c>
      <c r="I1854" s="1" t="s">
        <v>608</v>
      </c>
      <c r="J1854">
        <f>cocina[[#This Row],[Precio Unitario]]*cocina[[#This Row],[Cantidad Ordenada]]-cocina[[#This Row],[Costo Unitario]]*cocina[[#This Row],[Cantidad Ordenada]]</f>
        <v>33</v>
      </c>
      <c r="K1854">
        <f>cocina[[#This Row],[Precio Unitario]]*cocina[[#This Row],[Cantidad Ordenada]]</f>
        <v>78</v>
      </c>
      <c r="L1854" s="5">
        <f>(SUMIF(A:A,cocina[[#This Row],[Número de Orden]],J:J))/SUMIF(A:A,cocina[[#This Row],[Número de Orden]],K:K)</f>
        <v>0.41818181818181815</v>
      </c>
      <c r="M1854" s="1">
        <f>cocina[[#This Row],[Ganancia bruta]]-cocina[[#This Row],[Ganancia neta]]</f>
        <v>45</v>
      </c>
    </row>
    <row r="1855" spans="1:13" x14ac:dyDescent="0.25">
      <c r="A1855">
        <v>749</v>
      </c>
      <c r="B1855">
        <v>1</v>
      </c>
      <c r="C1855" s="1" t="s">
        <v>36</v>
      </c>
      <c r="D1855" s="1" t="s">
        <v>622</v>
      </c>
      <c r="E1855">
        <v>21</v>
      </c>
      <c r="F1855">
        <v>35</v>
      </c>
      <c r="G1855">
        <v>2</v>
      </c>
      <c r="H1855">
        <v>8</v>
      </c>
      <c r="I1855" s="1" t="s">
        <v>608</v>
      </c>
      <c r="J1855">
        <f>cocina[[#This Row],[Precio Unitario]]*cocina[[#This Row],[Cantidad Ordenada]]-cocina[[#This Row],[Costo Unitario]]*cocina[[#This Row],[Cantidad Ordenada]]</f>
        <v>28</v>
      </c>
      <c r="K1855">
        <f>cocina[[#This Row],[Precio Unitario]]*cocina[[#This Row],[Cantidad Ordenada]]</f>
        <v>70</v>
      </c>
      <c r="L1855" s="5">
        <f>(SUMIF(A:A,cocina[[#This Row],[Número de Orden]],J:J))/SUMIF(A:A,cocina[[#This Row],[Número de Orden]],K:K)</f>
        <v>0.4</v>
      </c>
      <c r="M1855" s="1">
        <f>cocina[[#This Row],[Ganancia bruta]]-cocina[[#This Row],[Ganancia neta]]</f>
        <v>42</v>
      </c>
    </row>
    <row r="1856" spans="1:13" x14ac:dyDescent="0.25">
      <c r="A1856">
        <v>750</v>
      </c>
      <c r="B1856">
        <v>6</v>
      </c>
      <c r="C1856" s="1" t="s">
        <v>126</v>
      </c>
      <c r="D1856" s="1" t="s">
        <v>614</v>
      </c>
      <c r="E1856">
        <v>19</v>
      </c>
      <c r="F1856">
        <v>31</v>
      </c>
      <c r="G1856">
        <v>3</v>
      </c>
      <c r="H1856">
        <v>47</v>
      </c>
      <c r="I1856" s="1" t="s">
        <v>608</v>
      </c>
      <c r="J1856">
        <f>cocina[[#This Row],[Precio Unitario]]*cocina[[#This Row],[Cantidad Ordenada]]-cocina[[#This Row],[Costo Unitario]]*cocina[[#This Row],[Cantidad Ordenada]]</f>
        <v>36</v>
      </c>
      <c r="K1856">
        <f>cocina[[#This Row],[Precio Unitario]]*cocina[[#This Row],[Cantidad Ordenada]]</f>
        <v>93</v>
      </c>
      <c r="L1856" s="5">
        <f>(SUMIF(A:A,cocina[[#This Row],[Número de Orden]],J:J))/SUMIF(A:A,cocina[[#This Row],[Número de Orden]],K:K)</f>
        <v>0.3949579831932773</v>
      </c>
      <c r="M1856" s="1">
        <f>cocina[[#This Row],[Ganancia bruta]]-cocina[[#This Row],[Ganancia neta]]</f>
        <v>57</v>
      </c>
    </row>
    <row r="1857" spans="1:13" x14ac:dyDescent="0.25">
      <c r="A1857">
        <v>750</v>
      </c>
      <c r="B1857">
        <v>6</v>
      </c>
      <c r="C1857" s="1" t="s">
        <v>165</v>
      </c>
      <c r="D1857" s="1" t="s">
        <v>630</v>
      </c>
      <c r="E1857">
        <v>15</v>
      </c>
      <c r="F1857">
        <v>26</v>
      </c>
      <c r="G1857">
        <v>1</v>
      </c>
      <c r="H1857">
        <v>39</v>
      </c>
      <c r="I1857" s="1" t="s">
        <v>608</v>
      </c>
      <c r="J1857">
        <f>cocina[[#This Row],[Precio Unitario]]*cocina[[#This Row],[Cantidad Ordenada]]-cocina[[#This Row],[Costo Unitario]]*cocina[[#This Row],[Cantidad Ordenada]]</f>
        <v>11</v>
      </c>
      <c r="K1857">
        <f>cocina[[#This Row],[Precio Unitario]]*cocina[[#This Row],[Cantidad Ordenada]]</f>
        <v>26</v>
      </c>
      <c r="L1857" s="5">
        <f>(SUMIF(A:A,cocina[[#This Row],[Número de Orden]],J:J))/SUMIF(A:A,cocina[[#This Row],[Número de Orden]],K:K)</f>
        <v>0.3949579831932773</v>
      </c>
      <c r="M1857" s="1">
        <f>cocina[[#This Row],[Ganancia bruta]]-cocina[[#This Row],[Ganancia neta]]</f>
        <v>15</v>
      </c>
    </row>
    <row r="1858" spans="1:13" x14ac:dyDescent="0.25">
      <c r="A1858">
        <v>751</v>
      </c>
      <c r="B1858">
        <v>17</v>
      </c>
      <c r="C1858" s="1" t="s">
        <v>48</v>
      </c>
      <c r="D1858" s="1" t="s">
        <v>618</v>
      </c>
      <c r="E1858">
        <v>17</v>
      </c>
      <c r="F1858">
        <v>29</v>
      </c>
      <c r="G1858">
        <v>1</v>
      </c>
      <c r="H1858">
        <v>37</v>
      </c>
      <c r="I1858" s="1" t="s">
        <v>608</v>
      </c>
      <c r="J1858">
        <f>cocina[[#This Row],[Precio Unitario]]*cocina[[#This Row],[Cantidad Ordenada]]-cocina[[#This Row],[Costo Unitario]]*cocina[[#This Row],[Cantidad Ordenada]]</f>
        <v>12</v>
      </c>
      <c r="K1858">
        <f>cocina[[#This Row],[Precio Unitario]]*cocina[[#This Row],[Cantidad Ordenada]]</f>
        <v>29</v>
      </c>
      <c r="L1858" s="5">
        <f>(SUMIF(A:A,cocina[[#This Row],[Número de Orden]],J:J))/SUMIF(A:A,cocina[[#This Row],[Número de Orden]],K:K)</f>
        <v>0.40588235294117647</v>
      </c>
      <c r="M1858" s="1">
        <f>cocina[[#This Row],[Ganancia bruta]]-cocina[[#This Row],[Ganancia neta]]</f>
        <v>17</v>
      </c>
    </row>
    <row r="1859" spans="1:13" x14ac:dyDescent="0.25">
      <c r="A1859">
        <v>751</v>
      </c>
      <c r="B1859">
        <v>17</v>
      </c>
      <c r="C1859" s="1" t="s">
        <v>132</v>
      </c>
      <c r="D1859" s="1" t="s">
        <v>631</v>
      </c>
      <c r="E1859">
        <v>15</v>
      </c>
      <c r="F1859">
        <v>25</v>
      </c>
      <c r="G1859">
        <v>3</v>
      </c>
      <c r="H1859">
        <v>31</v>
      </c>
      <c r="I1859" s="1" t="s">
        <v>609</v>
      </c>
      <c r="J1859">
        <f>cocina[[#This Row],[Precio Unitario]]*cocina[[#This Row],[Cantidad Ordenada]]-cocina[[#This Row],[Costo Unitario]]*cocina[[#This Row],[Cantidad Ordenada]]</f>
        <v>30</v>
      </c>
      <c r="K1859">
        <f>cocina[[#This Row],[Precio Unitario]]*cocina[[#This Row],[Cantidad Ordenada]]</f>
        <v>75</v>
      </c>
      <c r="L1859" s="5">
        <f>(SUMIF(A:A,cocina[[#This Row],[Número de Orden]],J:J))/SUMIF(A:A,cocina[[#This Row],[Número de Orden]],K:K)</f>
        <v>0.40588235294117647</v>
      </c>
      <c r="M1859" s="1">
        <f>cocina[[#This Row],[Ganancia bruta]]-cocina[[#This Row],[Ganancia neta]]</f>
        <v>45</v>
      </c>
    </row>
    <row r="1860" spans="1:13" x14ac:dyDescent="0.25">
      <c r="A1860">
        <v>751</v>
      </c>
      <c r="B1860">
        <v>17</v>
      </c>
      <c r="C1860" s="1" t="s">
        <v>213</v>
      </c>
      <c r="D1860" s="1" t="s">
        <v>624</v>
      </c>
      <c r="E1860">
        <v>13</v>
      </c>
      <c r="F1860">
        <v>22</v>
      </c>
      <c r="G1860">
        <v>3</v>
      </c>
      <c r="H1860">
        <v>19</v>
      </c>
      <c r="I1860" s="1" t="s">
        <v>608</v>
      </c>
      <c r="J1860">
        <f>cocina[[#This Row],[Precio Unitario]]*cocina[[#This Row],[Cantidad Ordenada]]-cocina[[#This Row],[Costo Unitario]]*cocina[[#This Row],[Cantidad Ordenada]]</f>
        <v>27</v>
      </c>
      <c r="K1860">
        <f>cocina[[#This Row],[Precio Unitario]]*cocina[[#This Row],[Cantidad Ordenada]]</f>
        <v>66</v>
      </c>
      <c r="L1860" s="5">
        <f>(SUMIF(A:A,cocina[[#This Row],[Número de Orden]],J:J))/SUMIF(A:A,cocina[[#This Row],[Número de Orden]],K:K)</f>
        <v>0.40588235294117647</v>
      </c>
      <c r="M1860" s="1">
        <f>cocina[[#This Row],[Ganancia bruta]]-cocina[[#This Row],[Ganancia neta]]</f>
        <v>39</v>
      </c>
    </row>
    <row r="1861" spans="1:13" x14ac:dyDescent="0.25">
      <c r="A1861">
        <v>752</v>
      </c>
      <c r="B1861">
        <v>3</v>
      </c>
      <c r="C1861" s="1" t="s">
        <v>78</v>
      </c>
      <c r="D1861" s="1" t="s">
        <v>613</v>
      </c>
      <c r="E1861">
        <v>18</v>
      </c>
      <c r="F1861">
        <v>30</v>
      </c>
      <c r="G1861">
        <v>2</v>
      </c>
      <c r="H1861">
        <v>30</v>
      </c>
      <c r="I1861" s="1" t="s">
        <v>609</v>
      </c>
      <c r="J1861">
        <f>cocina[[#This Row],[Precio Unitario]]*cocina[[#This Row],[Cantidad Ordenada]]-cocina[[#This Row],[Costo Unitario]]*cocina[[#This Row],[Cantidad Ordenada]]</f>
        <v>24</v>
      </c>
      <c r="K1861">
        <f>cocina[[#This Row],[Precio Unitario]]*cocina[[#This Row],[Cantidad Ordenada]]</f>
        <v>60</v>
      </c>
      <c r="L1861" s="5">
        <f>(SUMIF(A:A,cocina[[#This Row],[Número de Orden]],J:J))/SUMIF(A:A,cocina[[#This Row],[Número de Orden]],K:K)</f>
        <v>0.4</v>
      </c>
      <c r="M1861" s="1">
        <f>cocina[[#This Row],[Ganancia bruta]]-cocina[[#This Row],[Ganancia neta]]</f>
        <v>36</v>
      </c>
    </row>
    <row r="1862" spans="1:13" x14ac:dyDescent="0.25">
      <c r="A1862">
        <v>753</v>
      </c>
      <c r="B1862">
        <v>11</v>
      </c>
      <c r="C1862" s="1" t="s">
        <v>257</v>
      </c>
      <c r="D1862" s="1" t="s">
        <v>623</v>
      </c>
      <c r="E1862">
        <v>19</v>
      </c>
      <c r="F1862">
        <v>32</v>
      </c>
      <c r="G1862">
        <v>1</v>
      </c>
      <c r="H1862">
        <v>35</v>
      </c>
      <c r="I1862" s="1" t="s">
        <v>609</v>
      </c>
      <c r="J1862">
        <f>cocina[[#This Row],[Precio Unitario]]*cocina[[#This Row],[Cantidad Ordenada]]-cocina[[#This Row],[Costo Unitario]]*cocina[[#This Row],[Cantidad Ordenada]]</f>
        <v>13</v>
      </c>
      <c r="K1862">
        <f>cocina[[#This Row],[Precio Unitario]]*cocina[[#This Row],[Cantidad Ordenada]]</f>
        <v>32</v>
      </c>
      <c r="L1862" s="5">
        <f>(SUMIF(A:A,cocina[[#This Row],[Número de Orden]],J:J))/SUMIF(A:A,cocina[[#This Row],[Número de Orden]],K:K)</f>
        <v>0.40490797546012269</v>
      </c>
      <c r="M1862" s="1">
        <f>cocina[[#This Row],[Ganancia bruta]]-cocina[[#This Row],[Ganancia neta]]</f>
        <v>19</v>
      </c>
    </row>
    <row r="1863" spans="1:13" x14ac:dyDescent="0.25">
      <c r="A1863">
        <v>753</v>
      </c>
      <c r="B1863">
        <v>11</v>
      </c>
      <c r="C1863" s="1" t="s">
        <v>210</v>
      </c>
      <c r="D1863" s="1" t="s">
        <v>627</v>
      </c>
      <c r="E1863">
        <v>14</v>
      </c>
      <c r="F1863">
        <v>23</v>
      </c>
      <c r="G1863">
        <v>1</v>
      </c>
      <c r="H1863">
        <v>23</v>
      </c>
      <c r="I1863" s="1" t="s">
        <v>609</v>
      </c>
      <c r="J1863">
        <f>cocina[[#This Row],[Precio Unitario]]*cocina[[#This Row],[Cantidad Ordenada]]-cocina[[#This Row],[Costo Unitario]]*cocina[[#This Row],[Cantidad Ordenada]]</f>
        <v>9</v>
      </c>
      <c r="K1863">
        <f>cocina[[#This Row],[Precio Unitario]]*cocina[[#This Row],[Cantidad Ordenada]]</f>
        <v>23</v>
      </c>
      <c r="L1863" s="5">
        <f>(SUMIF(A:A,cocina[[#This Row],[Número de Orden]],J:J))/SUMIF(A:A,cocina[[#This Row],[Número de Orden]],K:K)</f>
        <v>0.40490797546012269</v>
      </c>
      <c r="M1863" s="1">
        <f>cocina[[#This Row],[Ganancia bruta]]-cocina[[#This Row],[Ganancia neta]]</f>
        <v>14</v>
      </c>
    </row>
    <row r="1864" spans="1:13" x14ac:dyDescent="0.25">
      <c r="A1864">
        <v>753</v>
      </c>
      <c r="B1864">
        <v>11</v>
      </c>
      <c r="C1864" s="1" t="s">
        <v>168</v>
      </c>
      <c r="D1864" s="1" t="s">
        <v>612</v>
      </c>
      <c r="E1864">
        <v>14</v>
      </c>
      <c r="F1864">
        <v>24</v>
      </c>
      <c r="G1864">
        <v>3</v>
      </c>
      <c r="H1864">
        <v>24</v>
      </c>
      <c r="I1864" s="1" t="s">
        <v>608</v>
      </c>
      <c r="J1864">
        <f>cocina[[#This Row],[Precio Unitario]]*cocina[[#This Row],[Cantidad Ordenada]]-cocina[[#This Row],[Costo Unitario]]*cocina[[#This Row],[Cantidad Ordenada]]</f>
        <v>30</v>
      </c>
      <c r="K1864">
        <f>cocina[[#This Row],[Precio Unitario]]*cocina[[#This Row],[Cantidad Ordenada]]</f>
        <v>72</v>
      </c>
      <c r="L1864" s="5">
        <f>(SUMIF(A:A,cocina[[#This Row],[Número de Orden]],J:J))/SUMIF(A:A,cocina[[#This Row],[Número de Orden]],K:K)</f>
        <v>0.40490797546012269</v>
      </c>
      <c r="M1864" s="1">
        <f>cocina[[#This Row],[Ganancia bruta]]-cocina[[#This Row],[Ganancia neta]]</f>
        <v>42</v>
      </c>
    </row>
    <row r="1865" spans="1:13" x14ac:dyDescent="0.25">
      <c r="A1865">
        <v>753</v>
      </c>
      <c r="B1865">
        <v>11</v>
      </c>
      <c r="C1865" s="1" t="s">
        <v>83</v>
      </c>
      <c r="D1865" s="1" t="s">
        <v>617</v>
      </c>
      <c r="E1865">
        <v>22</v>
      </c>
      <c r="F1865">
        <v>36</v>
      </c>
      <c r="G1865">
        <v>1</v>
      </c>
      <c r="H1865">
        <v>46</v>
      </c>
      <c r="I1865" s="1" t="s">
        <v>608</v>
      </c>
      <c r="J1865">
        <f>cocina[[#This Row],[Precio Unitario]]*cocina[[#This Row],[Cantidad Ordenada]]-cocina[[#This Row],[Costo Unitario]]*cocina[[#This Row],[Cantidad Ordenada]]</f>
        <v>14</v>
      </c>
      <c r="K1865">
        <f>cocina[[#This Row],[Precio Unitario]]*cocina[[#This Row],[Cantidad Ordenada]]</f>
        <v>36</v>
      </c>
      <c r="L1865" s="5">
        <f>(SUMIF(A:A,cocina[[#This Row],[Número de Orden]],J:J))/SUMIF(A:A,cocina[[#This Row],[Número de Orden]],K:K)</f>
        <v>0.40490797546012269</v>
      </c>
      <c r="M1865" s="1">
        <f>cocina[[#This Row],[Ganancia bruta]]-cocina[[#This Row],[Ganancia neta]]</f>
        <v>22</v>
      </c>
    </row>
    <row r="1866" spans="1:13" x14ac:dyDescent="0.25">
      <c r="A1866">
        <v>754</v>
      </c>
      <c r="B1866">
        <v>8</v>
      </c>
      <c r="C1866" s="1" t="s">
        <v>168</v>
      </c>
      <c r="D1866" s="1" t="s">
        <v>612</v>
      </c>
      <c r="E1866">
        <v>14</v>
      </c>
      <c r="F1866">
        <v>24</v>
      </c>
      <c r="G1866">
        <v>3</v>
      </c>
      <c r="H1866">
        <v>26</v>
      </c>
      <c r="I1866" s="1" t="s">
        <v>608</v>
      </c>
      <c r="J1866">
        <f>cocina[[#This Row],[Precio Unitario]]*cocina[[#This Row],[Cantidad Ordenada]]-cocina[[#This Row],[Costo Unitario]]*cocina[[#This Row],[Cantidad Ordenada]]</f>
        <v>30</v>
      </c>
      <c r="K1866">
        <f>cocina[[#This Row],[Precio Unitario]]*cocina[[#This Row],[Cantidad Ordenada]]</f>
        <v>72</v>
      </c>
      <c r="L1866" s="5">
        <f>(SUMIF(A:A,cocina[[#This Row],[Número de Orden]],J:J))/SUMIF(A:A,cocina[[#This Row],[Número de Orden]],K:K)</f>
        <v>0.41772151898734178</v>
      </c>
      <c r="M1866" s="1">
        <f>cocina[[#This Row],[Ganancia bruta]]-cocina[[#This Row],[Ganancia neta]]</f>
        <v>42</v>
      </c>
    </row>
    <row r="1867" spans="1:13" x14ac:dyDescent="0.25">
      <c r="A1867">
        <v>754</v>
      </c>
      <c r="B1867">
        <v>8</v>
      </c>
      <c r="C1867" s="1" t="s">
        <v>116</v>
      </c>
      <c r="D1867" s="1" t="s">
        <v>615</v>
      </c>
      <c r="E1867">
        <v>16</v>
      </c>
      <c r="F1867">
        <v>27</v>
      </c>
      <c r="G1867">
        <v>3</v>
      </c>
      <c r="H1867">
        <v>11</v>
      </c>
      <c r="I1867" s="1" t="s">
        <v>609</v>
      </c>
      <c r="J1867">
        <f>cocina[[#This Row],[Precio Unitario]]*cocina[[#This Row],[Cantidad Ordenada]]-cocina[[#This Row],[Costo Unitario]]*cocina[[#This Row],[Cantidad Ordenada]]</f>
        <v>33</v>
      </c>
      <c r="K1867">
        <f>cocina[[#This Row],[Precio Unitario]]*cocina[[#This Row],[Cantidad Ordenada]]</f>
        <v>81</v>
      </c>
      <c r="L1867" s="5">
        <f>(SUMIF(A:A,cocina[[#This Row],[Número de Orden]],J:J))/SUMIF(A:A,cocina[[#This Row],[Número de Orden]],K:K)</f>
        <v>0.41772151898734178</v>
      </c>
      <c r="M1867" s="1">
        <f>cocina[[#This Row],[Ganancia bruta]]-cocina[[#This Row],[Ganancia neta]]</f>
        <v>48</v>
      </c>
    </row>
    <row r="1868" spans="1:13" x14ac:dyDescent="0.25">
      <c r="A1868">
        <v>754</v>
      </c>
      <c r="B1868">
        <v>8</v>
      </c>
      <c r="C1868" s="1" t="s">
        <v>52</v>
      </c>
      <c r="D1868" s="1" t="s">
        <v>620</v>
      </c>
      <c r="E1868">
        <v>16</v>
      </c>
      <c r="F1868">
        <v>28</v>
      </c>
      <c r="G1868">
        <v>3</v>
      </c>
      <c r="H1868">
        <v>52</v>
      </c>
      <c r="I1868" s="1" t="s">
        <v>608</v>
      </c>
      <c r="J1868">
        <f>cocina[[#This Row],[Precio Unitario]]*cocina[[#This Row],[Cantidad Ordenada]]-cocina[[#This Row],[Costo Unitario]]*cocina[[#This Row],[Cantidad Ordenada]]</f>
        <v>36</v>
      </c>
      <c r="K1868">
        <f>cocina[[#This Row],[Precio Unitario]]*cocina[[#This Row],[Cantidad Ordenada]]</f>
        <v>84</v>
      </c>
      <c r="L1868" s="5">
        <f>(SUMIF(A:A,cocina[[#This Row],[Número de Orden]],J:J))/SUMIF(A:A,cocina[[#This Row],[Número de Orden]],K:K)</f>
        <v>0.41772151898734178</v>
      </c>
      <c r="M1868" s="1">
        <f>cocina[[#This Row],[Ganancia bruta]]-cocina[[#This Row],[Ganancia neta]]</f>
        <v>48</v>
      </c>
    </row>
    <row r="1869" spans="1:13" x14ac:dyDescent="0.25">
      <c r="A1869">
        <v>755</v>
      </c>
      <c r="B1869">
        <v>12</v>
      </c>
      <c r="C1869" s="1" t="s">
        <v>80</v>
      </c>
      <c r="D1869" s="1" t="s">
        <v>628</v>
      </c>
      <c r="E1869">
        <v>13</v>
      </c>
      <c r="F1869">
        <v>21</v>
      </c>
      <c r="G1869">
        <v>1</v>
      </c>
      <c r="H1869">
        <v>6</v>
      </c>
      <c r="I1869" s="1" t="s">
        <v>608</v>
      </c>
      <c r="J1869">
        <f>cocina[[#This Row],[Precio Unitario]]*cocina[[#This Row],[Cantidad Ordenada]]-cocina[[#This Row],[Costo Unitario]]*cocina[[#This Row],[Cantidad Ordenada]]</f>
        <v>8</v>
      </c>
      <c r="K1869">
        <f>cocina[[#This Row],[Precio Unitario]]*cocina[[#This Row],[Cantidad Ordenada]]</f>
        <v>21</v>
      </c>
      <c r="L1869" s="5">
        <f>(SUMIF(A:A,cocina[[#This Row],[Número de Orden]],J:J))/SUMIF(A:A,cocina[[#This Row],[Número de Orden]],K:K)</f>
        <v>0.40758293838862558</v>
      </c>
      <c r="M1869" s="1">
        <f>cocina[[#This Row],[Ganancia bruta]]-cocina[[#This Row],[Ganancia neta]]</f>
        <v>13</v>
      </c>
    </row>
    <row r="1870" spans="1:13" x14ac:dyDescent="0.25">
      <c r="A1870">
        <v>755</v>
      </c>
      <c r="B1870">
        <v>12</v>
      </c>
      <c r="C1870" s="1" t="s">
        <v>132</v>
      </c>
      <c r="D1870" s="1" t="s">
        <v>631</v>
      </c>
      <c r="E1870">
        <v>15</v>
      </c>
      <c r="F1870">
        <v>25</v>
      </c>
      <c r="G1870">
        <v>3</v>
      </c>
      <c r="H1870">
        <v>37</v>
      </c>
      <c r="I1870" s="1" t="s">
        <v>608</v>
      </c>
      <c r="J1870">
        <f>cocina[[#This Row],[Precio Unitario]]*cocina[[#This Row],[Cantidad Ordenada]]-cocina[[#This Row],[Costo Unitario]]*cocina[[#This Row],[Cantidad Ordenada]]</f>
        <v>30</v>
      </c>
      <c r="K1870">
        <f>cocina[[#This Row],[Precio Unitario]]*cocina[[#This Row],[Cantidad Ordenada]]</f>
        <v>75</v>
      </c>
      <c r="L1870" s="5">
        <f>(SUMIF(A:A,cocina[[#This Row],[Número de Orden]],J:J))/SUMIF(A:A,cocina[[#This Row],[Número de Orden]],K:K)</f>
        <v>0.40758293838862558</v>
      </c>
      <c r="M1870" s="1">
        <f>cocina[[#This Row],[Ganancia bruta]]-cocina[[#This Row],[Ganancia neta]]</f>
        <v>45</v>
      </c>
    </row>
    <row r="1871" spans="1:13" x14ac:dyDescent="0.25">
      <c r="A1871">
        <v>755</v>
      </c>
      <c r="B1871">
        <v>12</v>
      </c>
      <c r="C1871" s="1" t="s">
        <v>122</v>
      </c>
      <c r="D1871" s="1" t="s">
        <v>621</v>
      </c>
      <c r="E1871">
        <v>11</v>
      </c>
      <c r="F1871">
        <v>19</v>
      </c>
      <c r="G1871">
        <v>3</v>
      </c>
      <c r="H1871">
        <v>46</v>
      </c>
      <c r="I1871" s="1" t="s">
        <v>608</v>
      </c>
      <c r="J1871">
        <f>cocina[[#This Row],[Precio Unitario]]*cocina[[#This Row],[Cantidad Ordenada]]-cocina[[#This Row],[Costo Unitario]]*cocina[[#This Row],[Cantidad Ordenada]]</f>
        <v>24</v>
      </c>
      <c r="K1871">
        <f>cocina[[#This Row],[Precio Unitario]]*cocina[[#This Row],[Cantidad Ordenada]]</f>
        <v>57</v>
      </c>
      <c r="L1871" s="5">
        <f>(SUMIF(A:A,cocina[[#This Row],[Número de Orden]],J:J))/SUMIF(A:A,cocina[[#This Row],[Número de Orden]],K:K)</f>
        <v>0.40758293838862558</v>
      </c>
      <c r="M1871" s="1">
        <f>cocina[[#This Row],[Ganancia bruta]]-cocina[[#This Row],[Ganancia neta]]</f>
        <v>33</v>
      </c>
    </row>
    <row r="1872" spans="1:13" x14ac:dyDescent="0.25">
      <c r="A1872">
        <v>755</v>
      </c>
      <c r="B1872">
        <v>12</v>
      </c>
      <c r="C1872" s="1" t="s">
        <v>48</v>
      </c>
      <c r="D1872" s="1" t="s">
        <v>618</v>
      </c>
      <c r="E1872">
        <v>17</v>
      </c>
      <c r="F1872">
        <v>29</v>
      </c>
      <c r="G1872">
        <v>2</v>
      </c>
      <c r="H1872">
        <v>20</v>
      </c>
      <c r="I1872" s="1" t="s">
        <v>609</v>
      </c>
      <c r="J1872">
        <f>cocina[[#This Row],[Precio Unitario]]*cocina[[#This Row],[Cantidad Ordenada]]-cocina[[#This Row],[Costo Unitario]]*cocina[[#This Row],[Cantidad Ordenada]]</f>
        <v>24</v>
      </c>
      <c r="K1872">
        <f>cocina[[#This Row],[Precio Unitario]]*cocina[[#This Row],[Cantidad Ordenada]]</f>
        <v>58</v>
      </c>
      <c r="L1872" s="5">
        <f>(SUMIF(A:A,cocina[[#This Row],[Número de Orden]],J:J))/SUMIF(A:A,cocina[[#This Row],[Número de Orden]],K:K)</f>
        <v>0.40758293838862558</v>
      </c>
      <c r="M1872" s="1">
        <f>cocina[[#This Row],[Ganancia bruta]]-cocina[[#This Row],[Ganancia neta]]</f>
        <v>34</v>
      </c>
    </row>
    <row r="1873" spans="1:13" x14ac:dyDescent="0.25">
      <c r="A1873">
        <v>756</v>
      </c>
      <c r="B1873">
        <v>11</v>
      </c>
      <c r="C1873" s="1" t="s">
        <v>126</v>
      </c>
      <c r="D1873" s="1" t="s">
        <v>614</v>
      </c>
      <c r="E1873">
        <v>19</v>
      </c>
      <c r="F1873">
        <v>31</v>
      </c>
      <c r="G1873">
        <v>1</v>
      </c>
      <c r="H1873">
        <v>21</v>
      </c>
      <c r="I1873" s="1" t="s">
        <v>608</v>
      </c>
      <c r="J1873">
        <f>cocina[[#This Row],[Precio Unitario]]*cocina[[#This Row],[Cantidad Ordenada]]-cocina[[#This Row],[Costo Unitario]]*cocina[[#This Row],[Cantidad Ordenada]]</f>
        <v>12</v>
      </c>
      <c r="K1873">
        <f>cocina[[#This Row],[Precio Unitario]]*cocina[[#This Row],[Cantidad Ordenada]]</f>
        <v>31</v>
      </c>
      <c r="L1873" s="5">
        <f>(SUMIF(A:A,cocina[[#This Row],[Número de Orden]],J:J))/SUMIF(A:A,cocina[[#This Row],[Número de Orden]],K:K)</f>
        <v>0.4</v>
      </c>
      <c r="M1873" s="1">
        <f>cocina[[#This Row],[Ganancia bruta]]-cocina[[#This Row],[Ganancia neta]]</f>
        <v>19</v>
      </c>
    </row>
    <row r="1874" spans="1:13" x14ac:dyDescent="0.25">
      <c r="A1874">
        <v>756</v>
      </c>
      <c r="B1874">
        <v>11</v>
      </c>
      <c r="C1874" s="1" t="s">
        <v>122</v>
      </c>
      <c r="D1874" s="1" t="s">
        <v>621</v>
      </c>
      <c r="E1874">
        <v>11</v>
      </c>
      <c r="F1874">
        <v>19</v>
      </c>
      <c r="G1874">
        <v>1</v>
      </c>
      <c r="H1874">
        <v>13</v>
      </c>
      <c r="I1874" s="1" t="s">
        <v>608</v>
      </c>
      <c r="J1874">
        <f>cocina[[#This Row],[Precio Unitario]]*cocina[[#This Row],[Cantidad Ordenada]]-cocina[[#This Row],[Costo Unitario]]*cocina[[#This Row],[Cantidad Ordenada]]</f>
        <v>8</v>
      </c>
      <c r="K1874">
        <f>cocina[[#This Row],[Precio Unitario]]*cocina[[#This Row],[Cantidad Ordenada]]</f>
        <v>19</v>
      </c>
      <c r="L1874" s="5">
        <f>(SUMIF(A:A,cocina[[#This Row],[Número de Orden]],J:J))/SUMIF(A:A,cocina[[#This Row],[Número de Orden]],K:K)</f>
        <v>0.4</v>
      </c>
      <c r="M1874" s="1">
        <f>cocina[[#This Row],[Ganancia bruta]]-cocina[[#This Row],[Ganancia neta]]</f>
        <v>11</v>
      </c>
    </row>
    <row r="1875" spans="1:13" x14ac:dyDescent="0.25">
      <c r="A1875">
        <v>757</v>
      </c>
      <c r="B1875">
        <v>3</v>
      </c>
      <c r="C1875" s="1" t="s">
        <v>78</v>
      </c>
      <c r="D1875" s="1" t="s">
        <v>613</v>
      </c>
      <c r="E1875">
        <v>18</v>
      </c>
      <c r="F1875">
        <v>30</v>
      </c>
      <c r="G1875">
        <v>2</v>
      </c>
      <c r="H1875">
        <v>40</v>
      </c>
      <c r="I1875" s="1" t="s">
        <v>608</v>
      </c>
      <c r="J1875">
        <f>cocina[[#This Row],[Precio Unitario]]*cocina[[#This Row],[Cantidad Ordenada]]-cocina[[#This Row],[Costo Unitario]]*cocina[[#This Row],[Cantidad Ordenada]]</f>
        <v>24</v>
      </c>
      <c r="K1875">
        <f>cocina[[#This Row],[Precio Unitario]]*cocina[[#This Row],[Cantidad Ordenada]]</f>
        <v>60</v>
      </c>
      <c r="L1875" s="5">
        <f>(SUMIF(A:A,cocina[[#This Row],[Número de Orden]],J:J))/SUMIF(A:A,cocina[[#This Row],[Número de Orden]],K:K)</f>
        <v>0.4</v>
      </c>
      <c r="M1875" s="1">
        <f>cocina[[#This Row],[Ganancia bruta]]-cocina[[#This Row],[Ganancia neta]]</f>
        <v>36</v>
      </c>
    </row>
    <row r="1876" spans="1:13" x14ac:dyDescent="0.25">
      <c r="A1876">
        <v>758</v>
      </c>
      <c r="B1876">
        <v>18</v>
      </c>
      <c r="C1876" s="1" t="s">
        <v>78</v>
      </c>
      <c r="D1876" s="1" t="s">
        <v>613</v>
      </c>
      <c r="E1876">
        <v>18</v>
      </c>
      <c r="F1876">
        <v>30</v>
      </c>
      <c r="G1876">
        <v>1</v>
      </c>
      <c r="H1876">
        <v>32</v>
      </c>
      <c r="I1876" s="1" t="s">
        <v>608</v>
      </c>
      <c r="J1876">
        <f>cocina[[#This Row],[Precio Unitario]]*cocina[[#This Row],[Cantidad Ordenada]]-cocina[[#This Row],[Costo Unitario]]*cocina[[#This Row],[Cantidad Ordenada]]</f>
        <v>12</v>
      </c>
      <c r="K1876">
        <f>cocina[[#This Row],[Precio Unitario]]*cocina[[#This Row],[Cantidad Ordenada]]</f>
        <v>30</v>
      </c>
      <c r="L1876" s="5">
        <f>(SUMIF(A:A,cocina[[#This Row],[Número de Orden]],J:J))/SUMIF(A:A,cocina[[#This Row],[Número de Orden]],K:K)</f>
        <v>0.40384615384615385</v>
      </c>
      <c r="M1876" s="1">
        <f>cocina[[#This Row],[Ganancia bruta]]-cocina[[#This Row],[Ganancia neta]]</f>
        <v>18</v>
      </c>
    </row>
    <row r="1877" spans="1:13" x14ac:dyDescent="0.25">
      <c r="A1877">
        <v>758</v>
      </c>
      <c r="B1877">
        <v>18</v>
      </c>
      <c r="C1877" s="1" t="s">
        <v>213</v>
      </c>
      <c r="D1877" s="1" t="s">
        <v>624</v>
      </c>
      <c r="E1877">
        <v>13</v>
      </c>
      <c r="F1877">
        <v>22</v>
      </c>
      <c r="G1877">
        <v>1</v>
      </c>
      <c r="H1877">
        <v>9</v>
      </c>
      <c r="I1877" s="1" t="s">
        <v>609</v>
      </c>
      <c r="J1877">
        <f>cocina[[#This Row],[Precio Unitario]]*cocina[[#This Row],[Cantidad Ordenada]]-cocina[[#This Row],[Costo Unitario]]*cocina[[#This Row],[Cantidad Ordenada]]</f>
        <v>9</v>
      </c>
      <c r="K1877">
        <f>cocina[[#This Row],[Precio Unitario]]*cocina[[#This Row],[Cantidad Ordenada]]</f>
        <v>22</v>
      </c>
      <c r="L1877" s="5">
        <f>(SUMIF(A:A,cocina[[#This Row],[Número de Orden]],J:J))/SUMIF(A:A,cocina[[#This Row],[Número de Orden]],K:K)</f>
        <v>0.40384615384615385</v>
      </c>
      <c r="M1877" s="1">
        <f>cocina[[#This Row],[Ganancia bruta]]-cocina[[#This Row],[Ganancia neta]]</f>
        <v>13</v>
      </c>
    </row>
    <row r="1878" spans="1:13" x14ac:dyDescent="0.25">
      <c r="A1878">
        <v>759</v>
      </c>
      <c r="B1878">
        <v>20</v>
      </c>
      <c r="C1878" s="1" t="s">
        <v>271</v>
      </c>
      <c r="D1878" s="1" t="s">
        <v>619</v>
      </c>
      <c r="E1878">
        <v>20</v>
      </c>
      <c r="F1878">
        <v>33</v>
      </c>
      <c r="G1878">
        <v>3</v>
      </c>
      <c r="H1878">
        <v>48</v>
      </c>
      <c r="I1878" s="1" t="s">
        <v>608</v>
      </c>
      <c r="J1878">
        <f>cocina[[#This Row],[Precio Unitario]]*cocina[[#This Row],[Cantidad Ordenada]]-cocina[[#This Row],[Costo Unitario]]*cocina[[#This Row],[Cantidad Ordenada]]</f>
        <v>39</v>
      </c>
      <c r="K1878">
        <f>cocina[[#This Row],[Precio Unitario]]*cocina[[#This Row],[Cantidad Ordenada]]</f>
        <v>99</v>
      </c>
      <c r="L1878" s="5">
        <f>(SUMIF(A:A,cocina[[#This Row],[Número de Orden]],J:J))/SUMIF(A:A,cocina[[#This Row],[Número de Orden]],K:K)</f>
        <v>0.40350877192982454</v>
      </c>
      <c r="M1878" s="1">
        <f>cocina[[#This Row],[Ganancia bruta]]-cocina[[#This Row],[Ganancia neta]]</f>
        <v>60</v>
      </c>
    </row>
    <row r="1879" spans="1:13" x14ac:dyDescent="0.25">
      <c r="A1879">
        <v>759</v>
      </c>
      <c r="B1879">
        <v>20</v>
      </c>
      <c r="C1879" s="1" t="s">
        <v>116</v>
      </c>
      <c r="D1879" s="1" t="s">
        <v>615</v>
      </c>
      <c r="E1879">
        <v>16</v>
      </c>
      <c r="F1879">
        <v>27</v>
      </c>
      <c r="G1879">
        <v>3</v>
      </c>
      <c r="H1879">
        <v>51</v>
      </c>
      <c r="I1879" s="1" t="s">
        <v>608</v>
      </c>
      <c r="J1879">
        <f>cocina[[#This Row],[Precio Unitario]]*cocina[[#This Row],[Cantidad Ordenada]]-cocina[[#This Row],[Costo Unitario]]*cocina[[#This Row],[Cantidad Ordenada]]</f>
        <v>33</v>
      </c>
      <c r="K1879">
        <f>cocina[[#This Row],[Precio Unitario]]*cocina[[#This Row],[Cantidad Ordenada]]</f>
        <v>81</v>
      </c>
      <c r="L1879" s="5">
        <f>(SUMIF(A:A,cocina[[#This Row],[Número de Orden]],J:J))/SUMIF(A:A,cocina[[#This Row],[Número de Orden]],K:K)</f>
        <v>0.40350877192982454</v>
      </c>
      <c r="M1879" s="1">
        <f>cocina[[#This Row],[Ganancia bruta]]-cocina[[#This Row],[Ganancia neta]]</f>
        <v>48</v>
      </c>
    </row>
    <row r="1880" spans="1:13" x14ac:dyDescent="0.25">
      <c r="A1880">
        <v>759</v>
      </c>
      <c r="B1880">
        <v>20</v>
      </c>
      <c r="C1880" s="1" t="s">
        <v>132</v>
      </c>
      <c r="D1880" s="1" t="s">
        <v>631</v>
      </c>
      <c r="E1880">
        <v>15</v>
      </c>
      <c r="F1880">
        <v>25</v>
      </c>
      <c r="G1880">
        <v>3</v>
      </c>
      <c r="H1880">
        <v>41</v>
      </c>
      <c r="I1880" s="1" t="s">
        <v>608</v>
      </c>
      <c r="J1880">
        <f>cocina[[#This Row],[Precio Unitario]]*cocina[[#This Row],[Cantidad Ordenada]]-cocina[[#This Row],[Costo Unitario]]*cocina[[#This Row],[Cantidad Ordenada]]</f>
        <v>30</v>
      </c>
      <c r="K1880">
        <f>cocina[[#This Row],[Precio Unitario]]*cocina[[#This Row],[Cantidad Ordenada]]</f>
        <v>75</v>
      </c>
      <c r="L1880" s="5">
        <f>(SUMIF(A:A,cocina[[#This Row],[Número de Orden]],J:J))/SUMIF(A:A,cocina[[#This Row],[Número de Orden]],K:K)</f>
        <v>0.40350877192982454</v>
      </c>
      <c r="M1880" s="1">
        <f>cocina[[#This Row],[Ganancia bruta]]-cocina[[#This Row],[Ganancia neta]]</f>
        <v>45</v>
      </c>
    </row>
    <row r="1881" spans="1:13" x14ac:dyDescent="0.25">
      <c r="A1881">
        <v>759</v>
      </c>
      <c r="B1881">
        <v>20</v>
      </c>
      <c r="C1881" s="1" t="s">
        <v>48</v>
      </c>
      <c r="D1881" s="1" t="s">
        <v>618</v>
      </c>
      <c r="E1881">
        <v>17</v>
      </c>
      <c r="F1881">
        <v>29</v>
      </c>
      <c r="G1881">
        <v>3</v>
      </c>
      <c r="H1881">
        <v>56</v>
      </c>
      <c r="I1881" s="1" t="s">
        <v>609</v>
      </c>
      <c r="J1881">
        <f>cocina[[#This Row],[Precio Unitario]]*cocina[[#This Row],[Cantidad Ordenada]]-cocina[[#This Row],[Costo Unitario]]*cocina[[#This Row],[Cantidad Ordenada]]</f>
        <v>36</v>
      </c>
      <c r="K1881">
        <f>cocina[[#This Row],[Precio Unitario]]*cocina[[#This Row],[Cantidad Ordenada]]</f>
        <v>87</v>
      </c>
      <c r="L1881" s="5">
        <f>(SUMIF(A:A,cocina[[#This Row],[Número de Orden]],J:J))/SUMIF(A:A,cocina[[#This Row],[Número de Orden]],K:K)</f>
        <v>0.40350877192982454</v>
      </c>
      <c r="M1881" s="1">
        <f>cocina[[#This Row],[Ganancia bruta]]-cocina[[#This Row],[Ganancia neta]]</f>
        <v>51</v>
      </c>
    </row>
    <row r="1882" spans="1:13" x14ac:dyDescent="0.25">
      <c r="A1882">
        <v>760</v>
      </c>
      <c r="B1882">
        <v>5</v>
      </c>
      <c r="C1882" s="1" t="s">
        <v>36</v>
      </c>
      <c r="D1882" s="1" t="s">
        <v>622</v>
      </c>
      <c r="E1882">
        <v>21</v>
      </c>
      <c r="F1882">
        <v>35</v>
      </c>
      <c r="G1882">
        <v>3</v>
      </c>
      <c r="H1882">
        <v>20</v>
      </c>
      <c r="I1882" s="1" t="s">
        <v>608</v>
      </c>
      <c r="J1882">
        <f>cocina[[#This Row],[Precio Unitario]]*cocina[[#This Row],[Cantidad Ordenada]]-cocina[[#This Row],[Costo Unitario]]*cocina[[#This Row],[Cantidad Ordenada]]</f>
        <v>42</v>
      </c>
      <c r="K1882">
        <f>cocina[[#This Row],[Precio Unitario]]*cocina[[#This Row],[Cantidad Ordenada]]</f>
        <v>105</v>
      </c>
      <c r="L1882" s="5">
        <f>(SUMIF(A:A,cocina[[#This Row],[Número de Orden]],J:J))/SUMIF(A:A,cocina[[#This Row],[Número de Orden]],K:K)</f>
        <v>0.4</v>
      </c>
      <c r="M1882" s="1">
        <f>cocina[[#This Row],[Ganancia bruta]]-cocina[[#This Row],[Ganancia neta]]</f>
        <v>63</v>
      </c>
    </row>
    <row r="1883" spans="1:13" x14ac:dyDescent="0.25">
      <c r="A1883">
        <v>761</v>
      </c>
      <c r="B1883">
        <v>4</v>
      </c>
      <c r="C1883" s="1" t="s">
        <v>168</v>
      </c>
      <c r="D1883" s="1" t="s">
        <v>612</v>
      </c>
      <c r="E1883">
        <v>14</v>
      </c>
      <c r="F1883">
        <v>24</v>
      </c>
      <c r="G1883">
        <v>3</v>
      </c>
      <c r="H1883">
        <v>54</v>
      </c>
      <c r="I1883" s="1" t="s">
        <v>609</v>
      </c>
      <c r="J1883">
        <f>cocina[[#This Row],[Precio Unitario]]*cocina[[#This Row],[Cantidad Ordenada]]-cocina[[#This Row],[Costo Unitario]]*cocina[[#This Row],[Cantidad Ordenada]]</f>
        <v>30</v>
      </c>
      <c r="K1883">
        <f>cocina[[#This Row],[Precio Unitario]]*cocina[[#This Row],[Cantidad Ordenada]]</f>
        <v>72</v>
      </c>
      <c r="L1883" s="5">
        <f>(SUMIF(A:A,cocina[[#This Row],[Número de Orden]],J:J))/SUMIF(A:A,cocina[[#This Row],[Número de Orden]],K:K)</f>
        <v>0.41379310344827586</v>
      </c>
      <c r="M1883" s="1">
        <f>cocina[[#This Row],[Ganancia bruta]]-cocina[[#This Row],[Ganancia neta]]</f>
        <v>42</v>
      </c>
    </row>
    <row r="1884" spans="1:13" x14ac:dyDescent="0.25">
      <c r="A1884">
        <v>761</v>
      </c>
      <c r="B1884">
        <v>4</v>
      </c>
      <c r="C1884" s="1" t="s">
        <v>52</v>
      </c>
      <c r="D1884" s="1" t="s">
        <v>620</v>
      </c>
      <c r="E1884">
        <v>16</v>
      </c>
      <c r="F1884">
        <v>28</v>
      </c>
      <c r="G1884">
        <v>2</v>
      </c>
      <c r="H1884">
        <v>20</v>
      </c>
      <c r="I1884" s="1" t="s">
        <v>608</v>
      </c>
      <c r="J1884">
        <f>cocina[[#This Row],[Precio Unitario]]*cocina[[#This Row],[Cantidad Ordenada]]-cocina[[#This Row],[Costo Unitario]]*cocina[[#This Row],[Cantidad Ordenada]]</f>
        <v>24</v>
      </c>
      <c r="K1884">
        <f>cocina[[#This Row],[Precio Unitario]]*cocina[[#This Row],[Cantidad Ordenada]]</f>
        <v>56</v>
      </c>
      <c r="L1884" s="5">
        <f>(SUMIF(A:A,cocina[[#This Row],[Número de Orden]],J:J))/SUMIF(A:A,cocina[[#This Row],[Número de Orden]],K:K)</f>
        <v>0.41379310344827586</v>
      </c>
      <c r="M1884" s="1">
        <f>cocina[[#This Row],[Ganancia bruta]]-cocina[[#This Row],[Ganancia neta]]</f>
        <v>32</v>
      </c>
    </row>
    <row r="1885" spans="1:13" x14ac:dyDescent="0.25">
      <c r="A1885">
        <v>761</v>
      </c>
      <c r="B1885">
        <v>4</v>
      </c>
      <c r="C1885" s="1" t="s">
        <v>210</v>
      </c>
      <c r="D1885" s="1" t="s">
        <v>627</v>
      </c>
      <c r="E1885">
        <v>14</v>
      </c>
      <c r="F1885">
        <v>23</v>
      </c>
      <c r="G1885">
        <v>2</v>
      </c>
      <c r="H1885">
        <v>28</v>
      </c>
      <c r="I1885" s="1" t="s">
        <v>608</v>
      </c>
      <c r="J1885">
        <f>cocina[[#This Row],[Precio Unitario]]*cocina[[#This Row],[Cantidad Ordenada]]-cocina[[#This Row],[Costo Unitario]]*cocina[[#This Row],[Cantidad Ordenada]]</f>
        <v>18</v>
      </c>
      <c r="K1885">
        <f>cocina[[#This Row],[Precio Unitario]]*cocina[[#This Row],[Cantidad Ordenada]]</f>
        <v>46</v>
      </c>
      <c r="L1885" s="5">
        <f>(SUMIF(A:A,cocina[[#This Row],[Número de Orden]],J:J))/SUMIF(A:A,cocina[[#This Row],[Número de Orden]],K:K)</f>
        <v>0.41379310344827586</v>
      </c>
      <c r="M1885" s="1">
        <f>cocina[[#This Row],[Ganancia bruta]]-cocina[[#This Row],[Ganancia neta]]</f>
        <v>28</v>
      </c>
    </row>
    <row r="1886" spans="1:13" x14ac:dyDescent="0.25">
      <c r="A1886">
        <v>762</v>
      </c>
      <c r="B1886">
        <v>4</v>
      </c>
      <c r="C1886" s="1" t="s">
        <v>80</v>
      </c>
      <c r="D1886" s="1" t="s">
        <v>628</v>
      </c>
      <c r="E1886">
        <v>13</v>
      </c>
      <c r="F1886">
        <v>21</v>
      </c>
      <c r="G1886">
        <v>1</v>
      </c>
      <c r="H1886">
        <v>20</v>
      </c>
      <c r="I1886" s="1" t="s">
        <v>609</v>
      </c>
      <c r="J1886">
        <f>cocina[[#This Row],[Precio Unitario]]*cocina[[#This Row],[Cantidad Ordenada]]-cocina[[#This Row],[Costo Unitario]]*cocina[[#This Row],[Cantidad Ordenada]]</f>
        <v>8</v>
      </c>
      <c r="K1886">
        <f>cocina[[#This Row],[Precio Unitario]]*cocina[[#This Row],[Cantidad Ordenada]]</f>
        <v>21</v>
      </c>
      <c r="L1886" s="5">
        <f>(SUMIF(A:A,cocina[[#This Row],[Número de Orden]],J:J))/SUMIF(A:A,cocina[[#This Row],[Número de Orden]],K:K)</f>
        <v>0.41414141414141414</v>
      </c>
      <c r="M1886" s="1">
        <f>cocina[[#This Row],[Ganancia bruta]]-cocina[[#This Row],[Ganancia neta]]</f>
        <v>13</v>
      </c>
    </row>
    <row r="1887" spans="1:13" x14ac:dyDescent="0.25">
      <c r="A1887">
        <v>762</v>
      </c>
      <c r="B1887">
        <v>4</v>
      </c>
      <c r="C1887" s="1" t="s">
        <v>165</v>
      </c>
      <c r="D1887" s="1" t="s">
        <v>630</v>
      </c>
      <c r="E1887">
        <v>15</v>
      </c>
      <c r="F1887">
        <v>26</v>
      </c>
      <c r="G1887">
        <v>3</v>
      </c>
      <c r="H1887">
        <v>9</v>
      </c>
      <c r="I1887" s="1" t="s">
        <v>608</v>
      </c>
      <c r="J1887">
        <f>cocina[[#This Row],[Precio Unitario]]*cocina[[#This Row],[Cantidad Ordenada]]-cocina[[#This Row],[Costo Unitario]]*cocina[[#This Row],[Cantidad Ordenada]]</f>
        <v>33</v>
      </c>
      <c r="K1887">
        <f>cocina[[#This Row],[Precio Unitario]]*cocina[[#This Row],[Cantidad Ordenada]]</f>
        <v>78</v>
      </c>
      <c r="L1887" s="5">
        <f>(SUMIF(A:A,cocina[[#This Row],[Número de Orden]],J:J))/SUMIF(A:A,cocina[[#This Row],[Número de Orden]],K:K)</f>
        <v>0.41414141414141414</v>
      </c>
      <c r="M1887" s="1">
        <f>cocina[[#This Row],[Ganancia bruta]]-cocina[[#This Row],[Ganancia neta]]</f>
        <v>45</v>
      </c>
    </row>
    <row r="1888" spans="1:13" x14ac:dyDescent="0.25">
      <c r="A1888">
        <v>763</v>
      </c>
      <c r="B1888">
        <v>18</v>
      </c>
      <c r="C1888" s="1" t="s">
        <v>271</v>
      </c>
      <c r="D1888" s="1" t="s">
        <v>619</v>
      </c>
      <c r="E1888">
        <v>20</v>
      </c>
      <c r="F1888">
        <v>33</v>
      </c>
      <c r="G1888">
        <v>2</v>
      </c>
      <c r="H1888">
        <v>14</v>
      </c>
      <c r="I1888" s="1" t="s">
        <v>609</v>
      </c>
      <c r="J1888">
        <f>cocina[[#This Row],[Precio Unitario]]*cocina[[#This Row],[Cantidad Ordenada]]-cocina[[#This Row],[Costo Unitario]]*cocina[[#This Row],[Cantidad Ordenada]]</f>
        <v>26</v>
      </c>
      <c r="K1888">
        <f>cocina[[#This Row],[Precio Unitario]]*cocina[[#This Row],[Cantidad Ordenada]]</f>
        <v>66</v>
      </c>
      <c r="L1888" s="5">
        <f>(SUMIF(A:A,cocina[[#This Row],[Número de Orden]],J:J))/SUMIF(A:A,cocina[[#This Row],[Número de Orden]],K:K)</f>
        <v>0.40384615384615385</v>
      </c>
      <c r="M1888" s="1">
        <f>cocina[[#This Row],[Ganancia bruta]]-cocina[[#This Row],[Ganancia neta]]</f>
        <v>40</v>
      </c>
    </row>
    <row r="1889" spans="1:13" x14ac:dyDescent="0.25">
      <c r="A1889">
        <v>763</v>
      </c>
      <c r="B1889">
        <v>18</v>
      </c>
      <c r="C1889" s="1" t="s">
        <v>122</v>
      </c>
      <c r="D1889" s="1" t="s">
        <v>621</v>
      </c>
      <c r="E1889">
        <v>11</v>
      </c>
      <c r="F1889">
        <v>19</v>
      </c>
      <c r="G1889">
        <v>2</v>
      </c>
      <c r="H1889">
        <v>18</v>
      </c>
      <c r="I1889" s="1" t="s">
        <v>609</v>
      </c>
      <c r="J1889">
        <f>cocina[[#This Row],[Precio Unitario]]*cocina[[#This Row],[Cantidad Ordenada]]-cocina[[#This Row],[Costo Unitario]]*cocina[[#This Row],[Cantidad Ordenada]]</f>
        <v>16</v>
      </c>
      <c r="K1889">
        <f>cocina[[#This Row],[Precio Unitario]]*cocina[[#This Row],[Cantidad Ordenada]]</f>
        <v>38</v>
      </c>
      <c r="L1889" s="5">
        <f>(SUMIF(A:A,cocina[[#This Row],[Número de Orden]],J:J))/SUMIF(A:A,cocina[[#This Row],[Número de Orden]],K:K)</f>
        <v>0.40384615384615385</v>
      </c>
      <c r="M1889" s="1">
        <f>cocina[[#This Row],[Ganancia bruta]]-cocina[[#This Row],[Ganancia neta]]</f>
        <v>22</v>
      </c>
    </row>
    <row r="1890" spans="1:13" x14ac:dyDescent="0.25">
      <c r="A1890">
        <v>764</v>
      </c>
      <c r="B1890">
        <v>20</v>
      </c>
      <c r="C1890" s="1" t="s">
        <v>116</v>
      </c>
      <c r="D1890" s="1" t="s">
        <v>615</v>
      </c>
      <c r="E1890">
        <v>16</v>
      </c>
      <c r="F1890">
        <v>27</v>
      </c>
      <c r="G1890">
        <v>1</v>
      </c>
      <c r="H1890">
        <v>53</v>
      </c>
      <c r="I1890" s="1" t="s">
        <v>608</v>
      </c>
      <c r="J1890">
        <f>cocina[[#This Row],[Precio Unitario]]*cocina[[#This Row],[Cantidad Ordenada]]-cocina[[#This Row],[Costo Unitario]]*cocina[[#This Row],[Cantidad Ordenada]]</f>
        <v>11</v>
      </c>
      <c r="K1890">
        <f>cocina[[#This Row],[Precio Unitario]]*cocina[[#This Row],[Cantidad Ordenada]]</f>
        <v>27</v>
      </c>
      <c r="L1890" s="5">
        <f>(SUMIF(A:A,cocina[[#This Row],[Número de Orden]],J:J))/SUMIF(A:A,cocina[[#This Row],[Número de Orden]],K:K)</f>
        <v>0.41176470588235292</v>
      </c>
      <c r="M1890" s="1">
        <f>cocina[[#This Row],[Ganancia bruta]]-cocina[[#This Row],[Ganancia neta]]</f>
        <v>16</v>
      </c>
    </row>
    <row r="1891" spans="1:13" x14ac:dyDescent="0.25">
      <c r="A1891">
        <v>764</v>
      </c>
      <c r="B1891">
        <v>20</v>
      </c>
      <c r="C1891" s="1" t="s">
        <v>65</v>
      </c>
      <c r="D1891" s="1" t="s">
        <v>625</v>
      </c>
      <c r="E1891">
        <v>20</v>
      </c>
      <c r="F1891">
        <v>34</v>
      </c>
      <c r="G1891">
        <v>1</v>
      </c>
      <c r="H1891">
        <v>24</v>
      </c>
      <c r="I1891" s="1" t="s">
        <v>608</v>
      </c>
      <c r="J1891">
        <f>cocina[[#This Row],[Precio Unitario]]*cocina[[#This Row],[Cantidad Ordenada]]-cocina[[#This Row],[Costo Unitario]]*cocina[[#This Row],[Cantidad Ordenada]]</f>
        <v>14</v>
      </c>
      <c r="K1891">
        <f>cocina[[#This Row],[Precio Unitario]]*cocina[[#This Row],[Cantidad Ordenada]]</f>
        <v>34</v>
      </c>
      <c r="L1891" s="5">
        <f>(SUMIF(A:A,cocina[[#This Row],[Número de Orden]],J:J))/SUMIF(A:A,cocina[[#This Row],[Número de Orden]],K:K)</f>
        <v>0.41176470588235292</v>
      </c>
      <c r="M1891" s="1">
        <f>cocina[[#This Row],[Ganancia bruta]]-cocina[[#This Row],[Ganancia neta]]</f>
        <v>20</v>
      </c>
    </row>
    <row r="1892" spans="1:13" x14ac:dyDescent="0.25">
      <c r="A1892">
        <v>764</v>
      </c>
      <c r="B1892">
        <v>20</v>
      </c>
      <c r="C1892" s="1" t="s">
        <v>168</v>
      </c>
      <c r="D1892" s="1" t="s">
        <v>612</v>
      </c>
      <c r="E1892">
        <v>14</v>
      </c>
      <c r="F1892">
        <v>24</v>
      </c>
      <c r="G1892">
        <v>1</v>
      </c>
      <c r="H1892">
        <v>35</v>
      </c>
      <c r="I1892" s="1" t="s">
        <v>608</v>
      </c>
      <c r="J1892">
        <f>cocina[[#This Row],[Precio Unitario]]*cocina[[#This Row],[Cantidad Ordenada]]-cocina[[#This Row],[Costo Unitario]]*cocina[[#This Row],[Cantidad Ordenada]]</f>
        <v>10</v>
      </c>
      <c r="K1892">
        <f>cocina[[#This Row],[Precio Unitario]]*cocina[[#This Row],[Cantidad Ordenada]]</f>
        <v>24</v>
      </c>
      <c r="L1892" s="5">
        <f>(SUMIF(A:A,cocina[[#This Row],[Número de Orden]],J:J))/SUMIF(A:A,cocina[[#This Row],[Número de Orden]],K:K)</f>
        <v>0.41176470588235292</v>
      </c>
      <c r="M1892" s="1">
        <f>cocina[[#This Row],[Ganancia bruta]]-cocina[[#This Row],[Ganancia neta]]</f>
        <v>14</v>
      </c>
    </row>
    <row r="1893" spans="1:13" x14ac:dyDescent="0.25">
      <c r="A1893">
        <v>765</v>
      </c>
      <c r="B1893">
        <v>20</v>
      </c>
      <c r="C1893" s="1" t="s">
        <v>165</v>
      </c>
      <c r="D1893" s="1" t="s">
        <v>630</v>
      </c>
      <c r="E1893">
        <v>15</v>
      </c>
      <c r="F1893">
        <v>26</v>
      </c>
      <c r="G1893">
        <v>3</v>
      </c>
      <c r="H1893">
        <v>55</v>
      </c>
      <c r="I1893" s="1" t="s">
        <v>609</v>
      </c>
      <c r="J1893">
        <f>cocina[[#This Row],[Precio Unitario]]*cocina[[#This Row],[Cantidad Ordenada]]-cocina[[#This Row],[Costo Unitario]]*cocina[[#This Row],[Cantidad Ordenada]]</f>
        <v>33</v>
      </c>
      <c r="K1893">
        <f>cocina[[#This Row],[Precio Unitario]]*cocina[[#This Row],[Cantidad Ordenada]]</f>
        <v>78</v>
      </c>
      <c r="L1893" s="5">
        <f>(SUMIF(A:A,cocina[[#This Row],[Número de Orden]],J:J))/SUMIF(A:A,cocina[[#This Row],[Número de Orden]],K:K)</f>
        <v>0.40772532188841204</v>
      </c>
      <c r="M1893" s="1">
        <f>cocina[[#This Row],[Ganancia bruta]]-cocina[[#This Row],[Ganancia neta]]</f>
        <v>45</v>
      </c>
    </row>
    <row r="1894" spans="1:13" x14ac:dyDescent="0.25">
      <c r="A1894">
        <v>765</v>
      </c>
      <c r="B1894">
        <v>20</v>
      </c>
      <c r="C1894" s="1" t="s">
        <v>52</v>
      </c>
      <c r="D1894" s="1" t="s">
        <v>620</v>
      </c>
      <c r="E1894">
        <v>16</v>
      </c>
      <c r="F1894">
        <v>28</v>
      </c>
      <c r="G1894">
        <v>2</v>
      </c>
      <c r="H1894">
        <v>14</v>
      </c>
      <c r="I1894" s="1" t="s">
        <v>608</v>
      </c>
      <c r="J1894">
        <f>cocina[[#This Row],[Precio Unitario]]*cocina[[#This Row],[Cantidad Ordenada]]-cocina[[#This Row],[Costo Unitario]]*cocina[[#This Row],[Cantidad Ordenada]]</f>
        <v>24</v>
      </c>
      <c r="K1894">
        <f>cocina[[#This Row],[Precio Unitario]]*cocina[[#This Row],[Cantidad Ordenada]]</f>
        <v>56</v>
      </c>
      <c r="L1894" s="5">
        <f>(SUMIF(A:A,cocina[[#This Row],[Número de Orden]],J:J))/SUMIF(A:A,cocina[[#This Row],[Número de Orden]],K:K)</f>
        <v>0.40772532188841204</v>
      </c>
      <c r="M1894" s="1">
        <f>cocina[[#This Row],[Ganancia bruta]]-cocina[[#This Row],[Ganancia neta]]</f>
        <v>32</v>
      </c>
    </row>
    <row r="1895" spans="1:13" x14ac:dyDescent="0.25">
      <c r="A1895">
        <v>765</v>
      </c>
      <c r="B1895">
        <v>20</v>
      </c>
      <c r="C1895" s="1" t="s">
        <v>80</v>
      </c>
      <c r="D1895" s="1" t="s">
        <v>628</v>
      </c>
      <c r="E1895">
        <v>13</v>
      </c>
      <c r="F1895">
        <v>21</v>
      </c>
      <c r="G1895">
        <v>3</v>
      </c>
      <c r="H1895">
        <v>52</v>
      </c>
      <c r="I1895" s="1" t="s">
        <v>608</v>
      </c>
      <c r="J1895">
        <f>cocina[[#This Row],[Precio Unitario]]*cocina[[#This Row],[Cantidad Ordenada]]-cocina[[#This Row],[Costo Unitario]]*cocina[[#This Row],[Cantidad Ordenada]]</f>
        <v>24</v>
      </c>
      <c r="K1895">
        <f>cocina[[#This Row],[Precio Unitario]]*cocina[[#This Row],[Cantidad Ordenada]]</f>
        <v>63</v>
      </c>
      <c r="L1895" s="5">
        <f>(SUMIF(A:A,cocina[[#This Row],[Número de Orden]],J:J))/SUMIF(A:A,cocina[[#This Row],[Número de Orden]],K:K)</f>
        <v>0.40772532188841204</v>
      </c>
      <c r="M1895" s="1">
        <f>cocina[[#This Row],[Ganancia bruta]]-cocina[[#This Row],[Ganancia neta]]</f>
        <v>39</v>
      </c>
    </row>
    <row r="1896" spans="1:13" x14ac:dyDescent="0.25">
      <c r="A1896">
        <v>765</v>
      </c>
      <c r="B1896">
        <v>20</v>
      </c>
      <c r="C1896" s="1" t="s">
        <v>83</v>
      </c>
      <c r="D1896" s="1" t="s">
        <v>617</v>
      </c>
      <c r="E1896">
        <v>22</v>
      </c>
      <c r="F1896">
        <v>36</v>
      </c>
      <c r="G1896">
        <v>1</v>
      </c>
      <c r="H1896">
        <v>43</v>
      </c>
      <c r="I1896" s="1" t="s">
        <v>608</v>
      </c>
      <c r="J1896">
        <f>cocina[[#This Row],[Precio Unitario]]*cocina[[#This Row],[Cantidad Ordenada]]-cocina[[#This Row],[Costo Unitario]]*cocina[[#This Row],[Cantidad Ordenada]]</f>
        <v>14</v>
      </c>
      <c r="K1896">
        <f>cocina[[#This Row],[Precio Unitario]]*cocina[[#This Row],[Cantidad Ordenada]]</f>
        <v>36</v>
      </c>
      <c r="L1896" s="5">
        <f>(SUMIF(A:A,cocina[[#This Row],[Número de Orden]],J:J))/SUMIF(A:A,cocina[[#This Row],[Número de Orden]],K:K)</f>
        <v>0.40772532188841204</v>
      </c>
      <c r="M1896" s="1">
        <f>cocina[[#This Row],[Ganancia bruta]]-cocina[[#This Row],[Ganancia neta]]</f>
        <v>22</v>
      </c>
    </row>
    <row r="1897" spans="1:13" x14ac:dyDescent="0.25">
      <c r="A1897">
        <v>766</v>
      </c>
      <c r="B1897">
        <v>17</v>
      </c>
      <c r="C1897" s="1" t="s">
        <v>78</v>
      </c>
      <c r="D1897" s="1" t="s">
        <v>613</v>
      </c>
      <c r="E1897">
        <v>18</v>
      </c>
      <c r="F1897">
        <v>30</v>
      </c>
      <c r="G1897">
        <v>2</v>
      </c>
      <c r="H1897">
        <v>52</v>
      </c>
      <c r="I1897" s="1" t="s">
        <v>608</v>
      </c>
      <c r="J1897">
        <f>cocina[[#This Row],[Precio Unitario]]*cocina[[#This Row],[Cantidad Ordenada]]-cocina[[#This Row],[Costo Unitario]]*cocina[[#This Row],[Cantidad Ordenada]]</f>
        <v>24</v>
      </c>
      <c r="K1897">
        <f>cocina[[#This Row],[Precio Unitario]]*cocina[[#This Row],[Cantidad Ordenada]]</f>
        <v>60</v>
      </c>
      <c r="L1897" s="5">
        <f>(SUMIF(A:A,cocina[[#This Row],[Número de Orden]],J:J))/SUMIF(A:A,cocina[[#This Row],[Número de Orden]],K:K)</f>
        <v>0.4</v>
      </c>
      <c r="M1897" s="1">
        <f>cocina[[#This Row],[Ganancia bruta]]-cocina[[#This Row],[Ganancia neta]]</f>
        <v>36</v>
      </c>
    </row>
    <row r="1898" spans="1:13" x14ac:dyDescent="0.25">
      <c r="A1898">
        <v>766</v>
      </c>
      <c r="B1898">
        <v>17</v>
      </c>
      <c r="C1898" s="1" t="s">
        <v>122</v>
      </c>
      <c r="D1898" s="1" t="s">
        <v>621</v>
      </c>
      <c r="E1898">
        <v>11</v>
      </c>
      <c r="F1898">
        <v>19</v>
      </c>
      <c r="G1898">
        <v>1</v>
      </c>
      <c r="H1898">
        <v>59</v>
      </c>
      <c r="I1898" s="1" t="s">
        <v>608</v>
      </c>
      <c r="J1898">
        <f>cocina[[#This Row],[Precio Unitario]]*cocina[[#This Row],[Cantidad Ordenada]]-cocina[[#This Row],[Costo Unitario]]*cocina[[#This Row],[Cantidad Ordenada]]</f>
        <v>8</v>
      </c>
      <c r="K1898">
        <f>cocina[[#This Row],[Precio Unitario]]*cocina[[#This Row],[Cantidad Ordenada]]</f>
        <v>19</v>
      </c>
      <c r="L1898" s="5">
        <f>(SUMIF(A:A,cocina[[#This Row],[Número de Orden]],J:J))/SUMIF(A:A,cocina[[#This Row],[Número de Orden]],K:K)</f>
        <v>0.4</v>
      </c>
      <c r="M1898" s="1">
        <f>cocina[[#This Row],[Ganancia bruta]]-cocina[[#This Row],[Ganancia neta]]</f>
        <v>11</v>
      </c>
    </row>
    <row r="1899" spans="1:13" x14ac:dyDescent="0.25">
      <c r="A1899">
        <v>766</v>
      </c>
      <c r="B1899">
        <v>17</v>
      </c>
      <c r="C1899" s="1" t="s">
        <v>156</v>
      </c>
      <c r="D1899" s="1" t="s">
        <v>626</v>
      </c>
      <c r="E1899">
        <v>12</v>
      </c>
      <c r="F1899">
        <v>20</v>
      </c>
      <c r="G1899">
        <v>3</v>
      </c>
      <c r="H1899">
        <v>7</v>
      </c>
      <c r="I1899" s="1" t="s">
        <v>608</v>
      </c>
      <c r="J1899">
        <f>cocina[[#This Row],[Precio Unitario]]*cocina[[#This Row],[Cantidad Ordenada]]-cocina[[#This Row],[Costo Unitario]]*cocina[[#This Row],[Cantidad Ordenada]]</f>
        <v>24</v>
      </c>
      <c r="K1899">
        <f>cocina[[#This Row],[Precio Unitario]]*cocina[[#This Row],[Cantidad Ordenada]]</f>
        <v>60</v>
      </c>
      <c r="L1899" s="5">
        <f>(SUMIF(A:A,cocina[[#This Row],[Número de Orden]],J:J))/SUMIF(A:A,cocina[[#This Row],[Número de Orden]],K:K)</f>
        <v>0.4</v>
      </c>
      <c r="M1899" s="1">
        <f>cocina[[#This Row],[Ganancia bruta]]-cocina[[#This Row],[Ganancia neta]]</f>
        <v>36</v>
      </c>
    </row>
    <row r="1900" spans="1:13" x14ac:dyDescent="0.25">
      <c r="A1900">
        <v>766</v>
      </c>
      <c r="B1900">
        <v>17</v>
      </c>
      <c r="C1900" s="1" t="s">
        <v>210</v>
      </c>
      <c r="D1900" s="1" t="s">
        <v>627</v>
      </c>
      <c r="E1900">
        <v>14</v>
      </c>
      <c r="F1900">
        <v>23</v>
      </c>
      <c r="G1900">
        <v>2</v>
      </c>
      <c r="H1900">
        <v>16</v>
      </c>
      <c r="I1900" s="1" t="s">
        <v>609</v>
      </c>
      <c r="J1900">
        <f>cocina[[#This Row],[Precio Unitario]]*cocina[[#This Row],[Cantidad Ordenada]]-cocina[[#This Row],[Costo Unitario]]*cocina[[#This Row],[Cantidad Ordenada]]</f>
        <v>18</v>
      </c>
      <c r="K1900">
        <f>cocina[[#This Row],[Precio Unitario]]*cocina[[#This Row],[Cantidad Ordenada]]</f>
        <v>46</v>
      </c>
      <c r="L1900" s="5">
        <f>(SUMIF(A:A,cocina[[#This Row],[Número de Orden]],J:J))/SUMIF(A:A,cocina[[#This Row],[Número de Orden]],K:K)</f>
        <v>0.4</v>
      </c>
      <c r="M1900" s="1">
        <f>cocina[[#This Row],[Ganancia bruta]]-cocina[[#This Row],[Ganancia neta]]</f>
        <v>28</v>
      </c>
    </row>
    <row r="1901" spans="1:13" x14ac:dyDescent="0.25">
      <c r="A1901">
        <v>767</v>
      </c>
      <c r="B1901">
        <v>10</v>
      </c>
      <c r="C1901" s="1" t="s">
        <v>48</v>
      </c>
      <c r="D1901" s="1" t="s">
        <v>618</v>
      </c>
      <c r="E1901">
        <v>17</v>
      </c>
      <c r="F1901">
        <v>29</v>
      </c>
      <c r="G1901">
        <v>2</v>
      </c>
      <c r="H1901">
        <v>12</v>
      </c>
      <c r="I1901" s="1" t="s">
        <v>609</v>
      </c>
      <c r="J1901">
        <f>cocina[[#This Row],[Precio Unitario]]*cocina[[#This Row],[Cantidad Ordenada]]-cocina[[#This Row],[Costo Unitario]]*cocina[[#This Row],[Cantidad Ordenada]]</f>
        <v>24</v>
      </c>
      <c r="K1901">
        <f>cocina[[#This Row],[Precio Unitario]]*cocina[[#This Row],[Cantidad Ordenada]]</f>
        <v>58</v>
      </c>
      <c r="L1901" s="5">
        <f>(SUMIF(A:A,cocina[[#This Row],[Número de Orden]],J:J))/SUMIF(A:A,cocina[[#This Row],[Número de Orden]],K:K)</f>
        <v>0.40236686390532544</v>
      </c>
      <c r="M1901" s="1">
        <f>cocina[[#This Row],[Ganancia bruta]]-cocina[[#This Row],[Ganancia neta]]</f>
        <v>34</v>
      </c>
    </row>
    <row r="1902" spans="1:13" x14ac:dyDescent="0.25">
      <c r="A1902">
        <v>767</v>
      </c>
      <c r="B1902">
        <v>10</v>
      </c>
      <c r="C1902" s="1" t="s">
        <v>168</v>
      </c>
      <c r="D1902" s="1" t="s">
        <v>612</v>
      </c>
      <c r="E1902">
        <v>14</v>
      </c>
      <c r="F1902">
        <v>24</v>
      </c>
      <c r="G1902">
        <v>2</v>
      </c>
      <c r="H1902">
        <v>30</v>
      </c>
      <c r="I1902" s="1" t="s">
        <v>609</v>
      </c>
      <c r="J1902">
        <f>cocina[[#This Row],[Precio Unitario]]*cocina[[#This Row],[Cantidad Ordenada]]-cocina[[#This Row],[Costo Unitario]]*cocina[[#This Row],[Cantidad Ordenada]]</f>
        <v>20</v>
      </c>
      <c r="K1902">
        <f>cocina[[#This Row],[Precio Unitario]]*cocina[[#This Row],[Cantidad Ordenada]]</f>
        <v>48</v>
      </c>
      <c r="L1902" s="5">
        <f>(SUMIF(A:A,cocina[[#This Row],[Número de Orden]],J:J))/SUMIF(A:A,cocina[[#This Row],[Número de Orden]],K:K)</f>
        <v>0.40236686390532544</v>
      </c>
      <c r="M1902" s="1">
        <f>cocina[[#This Row],[Ganancia bruta]]-cocina[[#This Row],[Ganancia neta]]</f>
        <v>28</v>
      </c>
    </row>
    <row r="1903" spans="1:13" x14ac:dyDescent="0.25">
      <c r="A1903">
        <v>767</v>
      </c>
      <c r="B1903">
        <v>10</v>
      </c>
      <c r="C1903" s="1" t="s">
        <v>80</v>
      </c>
      <c r="D1903" s="1" t="s">
        <v>628</v>
      </c>
      <c r="E1903">
        <v>13</v>
      </c>
      <c r="F1903">
        <v>21</v>
      </c>
      <c r="G1903">
        <v>3</v>
      </c>
      <c r="H1903">
        <v>43</v>
      </c>
      <c r="I1903" s="1" t="s">
        <v>609</v>
      </c>
      <c r="J1903">
        <f>cocina[[#This Row],[Precio Unitario]]*cocina[[#This Row],[Cantidad Ordenada]]-cocina[[#This Row],[Costo Unitario]]*cocina[[#This Row],[Cantidad Ordenada]]</f>
        <v>24</v>
      </c>
      <c r="K1903">
        <f>cocina[[#This Row],[Precio Unitario]]*cocina[[#This Row],[Cantidad Ordenada]]</f>
        <v>63</v>
      </c>
      <c r="L1903" s="5">
        <f>(SUMIF(A:A,cocina[[#This Row],[Número de Orden]],J:J))/SUMIF(A:A,cocina[[#This Row],[Número de Orden]],K:K)</f>
        <v>0.40236686390532544</v>
      </c>
      <c r="M1903" s="1">
        <f>cocina[[#This Row],[Ganancia bruta]]-cocina[[#This Row],[Ganancia neta]]</f>
        <v>39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7CFA9-2BE5-47F4-8006-5D878CE7517D}">
  <dimension ref="A2:Q255"/>
  <sheetViews>
    <sheetView topLeftCell="A49" zoomScale="90" workbookViewId="0">
      <selection activeCell="B69" sqref="A69:B72"/>
    </sheetView>
  </sheetViews>
  <sheetFormatPr baseColWidth="10" defaultRowHeight="15" x14ac:dyDescent="0.25"/>
  <cols>
    <col min="1" max="1" width="17.5703125" bestFit="1" customWidth="1"/>
    <col min="2" max="2" width="11.140625" bestFit="1" customWidth="1"/>
    <col min="3" max="4" width="16.28515625" bestFit="1" customWidth="1"/>
    <col min="5" max="5" width="11.85546875" bestFit="1" customWidth="1"/>
    <col min="6" max="6" width="16.7109375" bestFit="1" customWidth="1"/>
    <col min="7" max="7" width="5.7109375" bestFit="1" customWidth="1"/>
    <col min="8" max="8" width="16.7109375" bestFit="1" customWidth="1"/>
    <col min="9" max="9" width="5.7109375" bestFit="1" customWidth="1"/>
    <col min="10" max="10" width="16.5703125" bestFit="1" customWidth="1"/>
    <col min="11" max="11" width="30.42578125" bestFit="1" customWidth="1"/>
    <col min="12" max="12" width="21.5703125" bestFit="1" customWidth="1"/>
    <col min="13" max="13" width="10.28515625" bestFit="1" customWidth="1"/>
    <col min="14" max="14" width="19.28515625" bestFit="1" customWidth="1"/>
    <col min="15" max="15" width="8.7109375" bestFit="1" customWidth="1"/>
    <col min="16" max="16" width="16" bestFit="1" customWidth="1"/>
    <col min="17" max="17" width="16.140625" bestFit="1" customWidth="1"/>
    <col min="18" max="18" width="18.7109375" bestFit="1" customWidth="1"/>
    <col min="19" max="70" width="21.42578125" bestFit="1" customWidth="1"/>
    <col min="71" max="71" width="21.5703125" bestFit="1" customWidth="1"/>
    <col min="72" max="72" width="10.28515625" bestFit="1" customWidth="1"/>
  </cols>
  <sheetData>
    <row r="2" spans="1:11" ht="18" x14ac:dyDescent="0.25">
      <c r="A2" s="8" t="s">
        <v>662</v>
      </c>
      <c r="K2" s="8"/>
    </row>
    <row r="3" spans="1:11" ht="18" x14ac:dyDescent="0.25">
      <c r="A3" s="6" t="s">
        <v>640</v>
      </c>
      <c r="B3" s="6" t="s">
        <v>643</v>
      </c>
      <c r="K3" s="8"/>
    </row>
    <row r="4" spans="1:11" ht="18" x14ac:dyDescent="0.25">
      <c r="A4" s="6" t="s">
        <v>641</v>
      </c>
      <c r="B4" t="s">
        <v>664</v>
      </c>
      <c r="C4" t="s">
        <v>677</v>
      </c>
      <c r="D4" t="s">
        <v>642</v>
      </c>
      <c r="K4" s="8"/>
    </row>
    <row r="5" spans="1:11" ht="18" x14ac:dyDescent="0.25">
      <c r="A5" s="7" t="s">
        <v>14</v>
      </c>
      <c r="B5" s="16">
        <v>50000</v>
      </c>
      <c r="C5" s="16">
        <v>12781</v>
      </c>
      <c r="D5" s="16">
        <v>62781</v>
      </c>
      <c r="K5" s="8"/>
    </row>
    <row r="6" spans="1:11" ht="18" x14ac:dyDescent="0.25">
      <c r="A6" s="7" t="s">
        <v>35</v>
      </c>
      <c r="B6" s="16">
        <v>18872</v>
      </c>
      <c r="C6" s="16">
        <v>3820</v>
      </c>
      <c r="D6" s="16">
        <v>22692</v>
      </c>
      <c r="K6" s="8"/>
    </row>
    <row r="7" spans="1:11" ht="18" x14ac:dyDescent="0.25">
      <c r="A7" s="7" t="s">
        <v>20</v>
      </c>
      <c r="B7" s="16">
        <v>17852</v>
      </c>
      <c r="C7" s="16">
        <v>3002</v>
      </c>
      <c r="D7" s="16">
        <v>20854</v>
      </c>
      <c r="K7" s="8"/>
    </row>
    <row r="8" spans="1:11" ht="18" x14ac:dyDescent="0.25">
      <c r="A8" s="7" t="s">
        <v>642</v>
      </c>
      <c r="B8" s="16">
        <v>86724</v>
      </c>
      <c r="C8" s="16">
        <v>19603</v>
      </c>
      <c r="D8" s="16">
        <v>106327</v>
      </c>
      <c r="K8" s="8"/>
    </row>
    <row r="9" spans="1:11" ht="18" x14ac:dyDescent="0.25">
      <c r="A9" s="7"/>
      <c r="B9" s="15"/>
      <c r="C9" s="15"/>
      <c r="K9" s="8"/>
    </row>
    <row r="10" spans="1:11" ht="18" x14ac:dyDescent="0.25">
      <c r="A10" s="7"/>
      <c r="B10" s="15"/>
      <c r="C10" s="15"/>
      <c r="K10" s="8"/>
    </row>
    <row r="11" spans="1:11" ht="18" x14ac:dyDescent="0.25">
      <c r="A11" s="6" t="s">
        <v>641</v>
      </c>
      <c r="B11" t="s">
        <v>666</v>
      </c>
      <c r="C11" t="s">
        <v>679</v>
      </c>
      <c r="K11" s="8"/>
    </row>
    <row r="12" spans="1:11" ht="18" x14ac:dyDescent="0.25">
      <c r="A12" s="7" t="s">
        <v>14</v>
      </c>
      <c r="B12" s="10">
        <v>459</v>
      </c>
      <c r="C12" s="15">
        <v>136.77777777777777</v>
      </c>
      <c r="K12" s="8"/>
    </row>
    <row r="13" spans="1:11" ht="18" x14ac:dyDescent="0.25">
      <c r="A13" s="7" t="s">
        <v>35</v>
      </c>
      <c r="B13" s="10">
        <v>159</v>
      </c>
      <c r="C13" s="15">
        <v>142.71698113207546</v>
      </c>
      <c r="K13" s="8"/>
    </row>
    <row r="14" spans="1:11" ht="18" x14ac:dyDescent="0.25">
      <c r="A14" s="7" t="s">
        <v>20</v>
      </c>
      <c r="B14" s="10">
        <v>149</v>
      </c>
      <c r="C14" s="15">
        <v>139.95973154362417</v>
      </c>
      <c r="K14" s="8"/>
    </row>
    <row r="15" spans="1:11" ht="18" x14ac:dyDescent="0.25">
      <c r="A15" s="7" t="s">
        <v>642</v>
      </c>
      <c r="B15" s="10">
        <v>767</v>
      </c>
      <c r="C15" s="15">
        <v>138.62711864406779</v>
      </c>
      <c r="K15" s="8"/>
    </row>
    <row r="16" spans="1:11" ht="18" x14ac:dyDescent="0.25">
      <c r="K16" s="8"/>
    </row>
    <row r="17" spans="1:11" ht="18" x14ac:dyDescent="0.25">
      <c r="K17" s="8"/>
    </row>
    <row r="19" spans="1:11" ht="18" x14ac:dyDescent="0.25">
      <c r="A19" s="8" t="s">
        <v>663</v>
      </c>
    </row>
    <row r="20" spans="1:11" x14ac:dyDescent="0.25">
      <c r="A20" s="6" t="s">
        <v>641</v>
      </c>
      <c r="B20" t="s">
        <v>645</v>
      </c>
      <c r="C20" t="s">
        <v>665</v>
      </c>
      <c r="D20" t="s">
        <v>679</v>
      </c>
    </row>
    <row r="21" spans="1:11" x14ac:dyDescent="0.25">
      <c r="A21" s="7" t="s">
        <v>21</v>
      </c>
      <c r="B21" s="1">
        <v>83</v>
      </c>
      <c r="C21" s="11">
        <v>0.90217391304347827</v>
      </c>
      <c r="D21" s="15">
        <v>132.33695652173913</v>
      </c>
    </row>
    <row r="22" spans="1:11" x14ac:dyDescent="0.25">
      <c r="A22" s="7" t="s">
        <v>25</v>
      </c>
      <c r="B22" s="1">
        <v>461</v>
      </c>
      <c r="C22" s="11">
        <v>0.87809523809523804</v>
      </c>
      <c r="D22" s="15">
        <v>139.01142857142858</v>
      </c>
    </row>
    <row r="23" spans="1:11" x14ac:dyDescent="0.25">
      <c r="A23" s="7" t="s">
        <v>15</v>
      </c>
      <c r="B23" s="1">
        <v>124</v>
      </c>
      <c r="C23" s="11">
        <v>0.82666666666666666</v>
      </c>
      <c r="D23" s="15">
        <v>141.13999999999999</v>
      </c>
    </row>
    <row r="24" spans="1:11" x14ac:dyDescent="0.25">
      <c r="A24" s="7" t="s">
        <v>642</v>
      </c>
      <c r="B24" s="1">
        <v>668</v>
      </c>
      <c r="C24" s="11">
        <v>0.87092568448500651</v>
      </c>
      <c r="D24" s="15">
        <v>138.62711864406779</v>
      </c>
    </row>
    <row r="31" spans="1:11" ht="18" x14ac:dyDescent="0.25">
      <c r="A31" s="8" t="s">
        <v>646</v>
      </c>
    </row>
    <row r="34" spans="1:5" x14ac:dyDescent="0.25">
      <c r="A34" s="6" t="s">
        <v>680</v>
      </c>
      <c r="B34" s="6" t="s">
        <v>643</v>
      </c>
    </row>
    <row r="35" spans="1:5" x14ac:dyDescent="0.25">
      <c r="A35" s="6" t="s">
        <v>641</v>
      </c>
      <c r="B35" t="s">
        <v>20</v>
      </c>
      <c r="C35" t="s">
        <v>14</v>
      </c>
      <c r="D35" t="s">
        <v>35</v>
      </c>
      <c r="E35" t="s">
        <v>642</v>
      </c>
    </row>
    <row r="36" spans="1:5" x14ac:dyDescent="0.25">
      <c r="A36" s="7" t="s">
        <v>656</v>
      </c>
      <c r="B36" s="14">
        <v>2079</v>
      </c>
      <c r="C36" s="14">
        <v>2993</v>
      </c>
      <c r="D36" s="14">
        <v>677</v>
      </c>
      <c r="E36" s="14">
        <v>5749</v>
      </c>
    </row>
    <row r="37" spans="1:5" x14ac:dyDescent="0.25">
      <c r="A37" s="7" t="s">
        <v>657</v>
      </c>
      <c r="B37" s="14">
        <v>2477</v>
      </c>
      <c r="C37" s="14">
        <v>3240</v>
      </c>
      <c r="D37" s="14">
        <v>1689</v>
      </c>
      <c r="E37" s="14">
        <v>7406</v>
      </c>
    </row>
    <row r="38" spans="1:5" x14ac:dyDescent="0.25">
      <c r="A38" s="7" t="s">
        <v>658</v>
      </c>
      <c r="B38" s="14">
        <v>797</v>
      </c>
      <c r="C38" s="14">
        <v>6027</v>
      </c>
      <c r="D38" s="14">
        <v>1992</v>
      </c>
      <c r="E38" s="14">
        <v>8816</v>
      </c>
    </row>
    <row r="39" spans="1:5" x14ac:dyDescent="0.25">
      <c r="A39" s="7" t="s">
        <v>659</v>
      </c>
      <c r="B39" s="14">
        <v>4292</v>
      </c>
      <c r="C39" s="14">
        <v>11093</v>
      </c>
      <c r="D39" s="14">
        <v>5010</v>
      </c>
      <c r="E39" s="14">
        <v>20395</v>
      </c>
    </row>
    <row r="40" spans="1:5" x14ac:dyDescent="0.25">
      <c r="A40" s="7" t="s">
        <v>660</v>
      </c>
      <c r="B40" s="14">
        <v>2676</v>
      </c>
      <c r="C40" s="14">
        <v>8636</v>
      </c>
      <c r="D40" s="14">
        <v>3302</v>
      </c>
      <c r="E40" s="14">
        <v>14614</v>
      </c>
    </row>
    <row r="41" spans="1:5" x14ac:dyDescent="0.25">
      <c r="A41" s="7" t="s">
        <v>655</v>
      </c>
      <c r="B41" s="14">
        <v>2790</v>
      </c>
      <c r="C41" s="14">
        <v>8629</v>
      </c>
      <c r="D41" s="14">
        <v>3088</v>
      </c>
      <c r="E41" s="14">
        <v>14507</v>
      </c>
    </row>
    <row r="42" spans="1:5" x14ac:dyDescent="0.25">
      <c r="A42" s="7" t="s">
        <v>661</v>
      </c>
      <c r="B42" s="14">
        <v>2741</v>
      </c>
      <c r="C42" s="14">
        <v>9382</v>
      </c>
      <c r="D42" s="14">
        <v>3114</v>
      </c>
      <c r="E42" s="14">
        <v>15237</v>
      </c>
    </row>
    <row r="43" spans="1:5" x14ac:dyDescent="0.25">
      <c r="A43" s="7" t="s">
        <v>642</v>
      </c>
      <c r="B43" s="14">
        <v>17852</v>
      </c>
      <c r="C43" s="14">
        <v>50000</v>
      </c>
      <c r="D43" s="14">
        <v>18872</v>
      </c>
      <c r="E43" s="14">
        <v>86724</v>
      </c>
    </row>
    <row r="50" spans="1:4" ht="18" x14ac:dyDescent="0.25">
      <c r="A50" s="8" t="s">
        <v>647</v>
      </c>
    </row>
    <row r="51" spans="1:4" x14ac:dyDescent="0.25">
      <c r="A51" s="6" t="s">
        <v>697</v>
      </c>
      <c r="B51" t="s">
        <v>664</v>
      </c>
      <c r="C51" s="18" t="str">
        <f>A51</f>
        <v>País</v>
      </c>
      <c r="D51" s="18" t="str">
        <f>B51</f>
        <v>Facturado</v>
      </c>
    </row>
    <row r="52" spans="1:4" x14ac:dyDescent="0.25">
      <c r="A52" s="7" t="s">
        <v>69</v>
      </c>
      <c r="B52" s="16">
        <v>8377</v>
      </c>
      <c r="C52" s="18" t="str">
        <f>A52</f>
        <v>Argentina</v>
      </c>
      <c r="D52" s="18">
        <f>B52</f>
        <v>8377</v>
      </c>
    </row>
    <row r="53" spans="1:4" x14ac:dyDescent="0.25">
      <c r="A53" s="7" t="s">
        <v>42</v>
      </c>
      <c r="B53" s="16">
        <v>7416</v>
      </c>
      <c r="C53" s="18" t="str">
        <f t="shared" ref="C53:D62" si="0">A53</f>
        <v>Bolivia</v>
      </c>
      <c r="D53" s="18">
        <f t="shared" si="0"/>
        <v>7416</v>
      </c>
    </row>
    <row r="54" spans="1:4" x14ac:dyDescent="0.25">
      <c r="A54" s="7" t="s">
        <v>27</v>
      </c>
      <c r="B54" s="16">
        <v>7489</v>
      </c>
      <c r="C54" s="18" t="str">
        <f t="shared" si="0"/>
        <v>Brasil</v>
      </c>
      <c r="D54" s="18">
        <f t="shared" si="0"/>
        <v>7489</v>
      </c>
    </row>
    <row r="55" spans="1:4" x14ac:dyDescent="0.25">
      <c r="A55" s="7" t="s">
        <v>57</v>
      </c>
      <c r="B55" s="16">
        <v>9904</v>
      </c>
      <c r="C55" s="18" t="str">
        <f t="shared" si="0"/>
        <v>Chile</v>
      </c>
      <c r="D55" s="18">
        <f t="shared" si="0"/>
        <v>9904</v>
      </c>
    </row>
    <row r="56" spans="1:4" x14ac:dyDescent="0.25">
      <c r="A56" s="7" t="s">
        <v>22</v>
      </c>
      <c r="B56" s="16">
        <v>8141</v>
      </c>
      <c r="C56" s="18" t="str">
        <f t="shared" si="0"/>
        <v>Colombia</v>
      </c>
      <c r="D56" s="18">
        <f t="shared" si="0"/>
        <v>8141</v>
      </c>
    </row>
    <row r="57" spans="1:4" x14ac:dyDescent="0.25">
      <c r="A57" s="7" t="s">
        <v>54</v>
      </c>
      <c r="B57" s="16">
        <v>6065</v>
      </c>
      <c r="C57" s="18" t="str">
        <f t="shared" si="0"/>
        <v>Ecuador</v>
      </c>
      <c r="D57" s="18">
        <f t="shared" si="0"/>
        <v>6065</v>
      </c>
    </row>
    <row r="58" spans="1:4" x14ac:dyDescent="0.25">
      <c r="A58" s="7" t="s">
        <v>17</v>
      </c>
      <c r="B58" s="16">
        <v>7775</v>
      </c>
      <c r="C58" s="18" t="str">
        <f t="shared" si="0"/>
        <v>España</v>
      </c>
      <c r="D58" s="18">
        <f t="shared" si="0"/>
        <v>7775</v>
      </c>
    </row>
    <row r="59" spans="1:4" x14ac:dyDescent="0.25">
      <c r="A59" s="7" t="s">
        <v>30</v>
      </c>
      <c r="B59" s="16">
        <v>8541</v>
      </c>
      <c r="C59" s="18" t="str">
        <f t="shared" si="0"/>
        <v>Paraguay</v>
      </c>
      <c r="D59" s="18">
        <f t="shared" si="0"/>
        <v>8541</v>
      </c>
    </row>
    <row r="60" spans="1:4" x14ac:dyDescent="0.25">
      <c r="A60" s="7" t="s">
        <v>33</v>
      </c>
      <c r="B60" s="16">
        <v>7960</v>
      </c>
      <c r="C60" s="18" t="str">
        <f t="shared" si="0"/>
        <v>Perú</v>
      </c>
      <c r="D60" s="18">
        <f t="shared" si="0"/>
        <v>7960</v>
      </c>
    </row>
    <row r="61" spans="1:4" x14ac:dyDescent="0.25">
      <c r="A61" s="7" t="s">
        <v>44</v>
      </c>
      <c r="B61" s="16">
        <v>7885</v>
      </c>
      <c r="C61" s="18" t="str">
        <f t="shared" si="0"/>
        <v>Uruguay</v>
      </c>
      <c r="D61" s="18">
        <f t="shared" si="0"/>
        <v>7885</v>
      </c>
    </row>
    <row r="62" spans="1:4" x14ac:dyDescent="0.25">
      <c r="A62" s="7" t="s">
        <v>39</v>
      </c>
      <c r="B62" s="16">
        <v>7171</v>
      </c>
      <c r="C62" s="18" t="str">
        <f t="shared" si="0"/>
        <v>Venezuela</v>
      </c>
      <c r="D62" s="18">
        <f t="shared" si="0"/>
        <v>7171</v>
      </c>
    </row>
    <row r="63" spans="1:4" x14ac:dyDescent="0.25">
      <c r="A63" s="7" t="s">
        <v>642</v>
      </c>
      <c r="B63" s="16">
        <v>86724</v>
      </c>
    </row>
    <row r="67" spans="1:5" ht="18" x14ac:dyDescent="0.25">
      <c r="A67" s="8" t="s">
        <v>648</v>
      </c>
    </row>
    <row r="76" spans="1:5" x14ac:dyDescent="0.25">
      <c r="A76" s="6" t="s">
        <v>681</v>
      </c>
      <c r="B76" s="6" t="s">
        <v>643</v>
      </c>
    </row>
    <row r="77" spans="1:5" x14ac:dyDescent="0.25">
      <c r="A77" s="6" t="s">
        <v>641</v>
      </c>
      <c r="B77" t="s">
        <v>14</v>
      </c>
      <c r="C77" t="s">
        <v>35</v>
      </c>
      <c r="D77" t="s">
        <v>20</v>
      </c>
      <c r="E77" t="s">
        <v>642</v>
      </c>
    </row>
    <row r="78" spans="1:5" x14ac:dyDescent="0.25">
      <c r="A78" s="7" t="s">
        <v>656</v>
      </c>
      <c r="B78" s="11">
        <v>0.22222222222222221</v>
      </c>
      <c r="C78" s="11">
        <v>0.27272727272727271</v>
      </c>
      <c r="D78" s="11">
        <v>8.333333333333337E-2</v>
      </c>
      <c r="E78" s="11">
        <v>0.20338983050847459</v>
      </c>
    </row>
    <row r="79" spans="1:5" x14ac:dyDescent="0.25">
      <c r="A79" s="7" t="s">
        <v>657</v>
      </c>
      <c r="B79" s="11">
        <v>3.703703703703709E-2</v>
      </c>
      <c r="C79" s="11">
        <v>0</v>
      </c>
      <c r="D79" s="11">
        <v>0</v>
      </c>
      <c r="E79" s="11">
        <v>1.6949152542372836E-2</v>
      </c>
    </row>
    <row r="80" spans="1:5" x14ac:dyDescent="0.25">
      <c r="A80" s="7" t="s">
        <v>658</v>
      </c>
      <c r="B80" s="11">
        <v>8.7719298245614086E-2</v>
      </c>
      <c r="C80" s="11">
        <v>0.10526315789473684</v>
      </c>
      <c r="D80" s="11">
        <v>0.25</v>
      </c>
      <c r="E80" s="11">
        <v>0.11363636363636365</v>
      </c>
    </row>
    <row r="81" spans="1:5" x14ac:dyDescent="0.25">
      <c r="A81" s="7" t="s">
        <v>659</v>
      </c>
      <c r="B81" s="11">
        <v>0.12621359223300976</v>
      </c>
      <c r="C81" s="11">
        <v>0.10526315789473684</v>
      </c>
      <c r="D81" s="11">
        <v>0.13888888888888884</v>
      </c>
      <c r="E81" s="11">
        <v>0.12429378531073443</v>
      </c>
    </row>
    <row r="82" spans="1:5" x14ac:dyDescent="0.25">
      <c r="A82" s="7" t="s">
        <v>660</v>
      </c>
      <c r="B82" s="11">
        <v>0.11428571428571432</v>
      </c>
      <c r="C82" s="11">
        <v>7.999999999999996E-2</v>
      </c>
      <c r="D82" s="11">
        <v>8.6956521739130488E-2</v>
      </c>
      <c r="E82" s="11">
        <v>0.10169491525423724</v>
      </c>
    </row>
    <row r="83" spans="1:5" x14ac:dyDescent="0.25">
      <c r="A83" s="7" t="s">
        <v>655</v>
      </c>
      <c r="B83" s="11">
        <v>0.13888888888888884</v>
      </c>
      <c r="C83" s="11">
        <v>0.125</v>
      </c>
      <c r="D83" s="11">
        <v>9.0909090909090939E-2</v>
      </c>
      <c r="E83" s="11">
        <v>0.1271186440677966</v>
      </c>
    </row>
    <row r="84" spans="1:5" x14ac:dyDescent="0.25">
      <c r="A84" s="7" t="s">
        <v>661</v>
      </c>
      <c r="B84" s="11">
        <v>0.18085106382978722</v>
      </c>
      <c r="C84" s="11">
        <v>0.2068965517241379</v>
      </c>
      <c r="D84" s="11">
        <v>0.16000000000000003</v>
      </c>
      <c r="E84" s="11">
        <v>0.18243243243243246</v>
      </c>
    </row>
    <row r="85" spans="1:5" x14ac:dyDescent="0.25">
      <c r="A85" s="7" t="s">
        <v>642</v>
      </c>
      <c r="B85" s="11">
        <v>0.13507625272331159</v>
      </c>
      <c r="C85" s="11">
        <v>0.12578616352201255</v>
      </c>
      <c r="D85" s="11">
        <v>0.11409395973154357</v>
      </c>
      <c r="E85" s="11">
        <v>0.12907431551499349</v>
      </c>
    </row>
    <row r="92" spans="1:5" x14ac:dyDescent="0.25">
      <c r="A92" s="6" t="s">
        <v>684</v>
      </c>
      <c r="B92" s="6" t="s">
        <v>643</v>
      </c>
    </row>
    <row r="93" spans="1:5" x14ac:dyDescent="0.25">
      <c r="A93" s="6" t="s">
        <v>641</v>
      </c>
      <c r="B93" t="s">
        <v>20</v>
      </c>
      <c r="C93" t="s">
        <v>14</v>
      </c>
      <c r="D93" t="s">
        <v>35</v>
      </c>
      <c r="E93" t="s">
        <v>642</v>
      </c>
    </row>
    <row r="94" spans="1:5" x14ac:dyDescent="0.25">
      <c r="A94" s="7" t="s">
        <v>656</v>
      </c>
      <c r="B94" s="4">
        <v>255</v>
      </c>
      <c r="C94" s="4">
        <v>1797</v>
      </c>
      <c r="D94" s="4">
        <v>520</v>
      </c>
      <c r="E94" s="4">
        <v>2572</v>
      </c>
    </row>
    <row r="95" spans="1:5" x14ac:dyDescent="0.25">
      <c r="A95" s="7" t="s">
        <v>657</v>
      </c>
      <c r="B95" s="4"/>
      <c r="C95" s="4">
        <v>240</v>
      </c>
      <c r="D95" s="4"/>
      <c r="E95" s="4">
        <v>240</v>
      </c>
    </row>
    <row r="96" spans="1:5" x14ac:dyDescent="0.25">
      <c r="A96" s="7" t="s">
        <v>658</v>
      </c>
      <c r="B96" s="4">
        <v>397</v>
      </c>
      <c r="C96" s="4">
        <v>1106</v>
      </c>
      <c r="D96" s="4">
        <v>377</v>
      </c>
      <c r="E96" s="4">
        <v>1880</v>
      </c>
    </row>
    <row r="97" spans="1:5" x14ac:dyDescent="0.25">
      <c r="A97" s="7" t="s">
        <v>659</v>
      </c>
      <c r="B97" s="4">
        <v>998</v>
      </c>
      <c r="C97" s="4">
        <v>2394</v>
      </c>
      <c r="D97" s="4">
        <v>845</v>
      </c>
      <c r="E97" s="4">
        <v>4237</v>
      </c>
    </row>
    <row r="98" spans="1:5" x14ac:dyDescent="0.25">
      <c r="A98" s="7" t="s">
        <v>660</v>
      </c>
      <c r="B98" s="4">
        <v>340</v>
      </c>
      <c r="C98" s="4">
        <v>1542</v>
      </c>
      <c r="D98" s="4">
        <v>413</v>
      </c>
      <c r="E98" s="4">
        <v>2295</v>
      </c>
    </row>
    <row r="99" spans="1:5" x14ac:dyDescent="0.25">
      <c r="A99" s="7" t="s">
        <v>655</v>
      </c>
      <c r="B99" s="4">
        <v>328</v>
      </c>
      <c r="C99" s="4">
        <v>2210</v>
      </c>
      <c r="D99" s="4">
        <v>642</v>
      </c>
      <c r="E99" s="4">
        <v>3180</v>
      </c>
    </row>
    <row r="100" spans="1:5" x14ac:dyDescent="0.25">
      <c r="A100" s="7" t="s">
        <v>661</v>
      </c>
      <c r="B100" s="4">
        <v>684</v>
      </c>
      <c r="C100" s="4">
        <v>3492</v>
      </c>
      <c r="D100" s="4">
        <v>1023</v>
      </c>
      <c r="E100" s="4">
        <v>5199</v>
      </c>
    </row>
    <row r="101" spans="1:5" x14ac:dyDescent="0.25">
      <c r="A101" s="7" t="s">
        <v>642</v>
      </c>
      <c r="B101" s="4">
        <v>3002</v>
      </c>
      <c r="C101" s="4">
        <v>12781</v>
      </c>
      <c r="D101" s="4">
        <v>3820</v>
      </c>
      <c r="E101" s="4">
        <v>19603</v>
      </c>
    </row>
    <row r="107" spans="1:5" ht="18" x14ac:dyDescent="0.25">
      <c r="A107" s="8" t="s">
        <v>649</v>
      </c>
    </row>
    <row r="109" spans="1:5" x14ac:dyDescent="0.25">
      <c r="A109" s="6" t="s">
        <v>641</v>
      </c>
      <c r="B109" t="s">
        <v>696</v>
      </c>
      <c r="C109" t="s">
        <v>674</v>
      </c>
      <c r="D109" t="s">
        <v>699</v>
      </c>
    </row>
    <row r="110" spans="1:5" x14ac:dyDescent="0.25">
      <c r="A110" s="7" t="s">
        <v>19</v>
      </c>
      <c r="B110" s="15">
        <v>4221.6400000000003</v>
      </c>
      <c r="C110" s="15">
        <v>30.591594202898552</v>
      </c>
      <c r="D110" s="15">
        <v>3823.9492753623194</v>
      </c>
    </row>
    <row r="111" spans="1:5" x14ac:dyDescent="0.25">
      <c r="A111" s="7" t="s">
        <v>24</v>
      </c>
      <c r="B111" s="15">
        <v>5692.8</v>
      </c>
      <c r="C111" s="15">
        <v>29.650000000000002</v>
      </c>
      <c r="D111" s="15">
        <v>4832.9500000000007</v>
      </c>
    </row>
    <row r="112" spans="1:5" x14ac:dyDescent="0.25">
      <c r="A112" s="7" t="s">
        <v>13</v>
      </c>
      <c r="B112" s="15">
        <v>4590.1400000000003</v>
      </c>
      <c r="C112" s="15">
        <v>29.051518987341773</v>
      </c>
      <c r="D112" s="15">
        <v>3863.8520253164561</v>
      </c>
    </row>
    <row r="113" spans="1:9" x14ac:dyDescent="0.25">
      <c r="A113" s="7" t="s">
        <v>32</v>
      </c>
      <c r="B113" s="15">
        <v>4500.09</v>
      </c>
      <c r="C113" s="15">
        <v>30.201946308724832</v>
      </c>
      <c r="D113" s="15">
        <v>4077.2627516778525</v>
      </c>
    </row>
    <row r="114" spans="1:9" x14ac:dyDescent="0.25">
      <c r="A114" s="7" t="s">
        <v>29</v>
      </c>
      <c r="B114" s="15">
        <v>3822.57</v>
      </c>
      <c r="C114" s="15">
        <v>29.404384615384618</v>
      </c>
      <c r="D114" s="15">
        <v>3293.2910769230771</v>
      </c>
    </row>
    <row r="115" spans="1:9" x14ac:dyDescent="0.25">
      <c r="A115" s="7" t="s">
        <v>642</v>
      </c>
      <c r="B115" s="15">
        <v>22827.24</v>
      </c>
      <c r="C115" s="15">
        <v>29.761720990873535</v>
      </c>
      <c r="D115" s="15">
        <v>19880.829621903522</v>
      </c>
    </row>
    <row r="118" spans="1:9" ht="18" x14ac:dyDescent="0.25">
      <c r="A118" s="8" t="s">
        <v>650</v>
      </c>
    </row>
    <row r="120" spans="1:9" x14ac:dyDescent="0.25">
      <c r="A120" s="6" t="s">
        <v>703</v>
      </c>
      <c r="B120" t="s">
        <v>700</v>
      </c>
      <c r="C120" t="s">
        <v>721</v>
      </c>
    </row>
    <row r="121" spans="1:9" x14ac:dyDescent="0.25">
      <c r="A121" s="7" t="s">
        <v>19</v>
      </c>
      <c r="B121" s="10">
        <v>138</v>
      </c>
      <c r="C121" s="11">
        <v>0.13067613522704546</v>
      </c>
    </row>
    <row r="122" spans="1:9" x14ac:dyDescent="0.25">
      <c r="A122" s="7" t="s">
        <v>24</v>
      </c>
      <c r="B122" s="10">
        <v>192</v>
      </c>
      <c r="C122" s="11">
        <v>0.21034138402929314</v>
      </c>
    </row>
    <row r="123" spans="1:9" x14ac:dyDescent="0.25">
      <c r="A123" s="7" t="s">
        <v>13</v>
      </c>
      <c r="B123" s="10">
        <v>158</v>
      </c>
      <c r="C123" s="11">
        <v>0.23284052463271077</v>
      </c>
    </row>
    <row r="124" spans="1:9" x14ac:dyDescent="0.25">
      <c r="A124" s="7" t="s">
        <v>32</v>
      </c>
      <c r="B124" s="10">
        <v>149</v>
      </c>
      <c r="C124" s="11">
        <v>0.13585881636999853</v>
      </c>
    </row>
    <row r="125" spans="1:9" x14ac:dyDescent="0.25">
      <c r="A125" s="7" t="s">
        <v>29</v>
      </c>
      <c r="B125" s="10">
        <v>130</v>
      </c>
      <c r="C125" s="11">
        <v>0.20002222469163244</v>
      </c>
    </row>
    <row r="126" spans="1:9" x14ac:dyDescent="0.25">
      <c r="A126" s="7" t="s">
        <v>642</v>
      </c>
      <c r="B126" s="10">
        <v>767</v>
      </c>
      <c r="C126" s="11">
        <v>0.18436521297506747</v>
      </c>
    </row>
    <row r="128" spans="1:9" x14ac:dyDescent="0.25">
      <c r="A128" s="7"/>
      <c r="B128" s="4"/>
      <c r="C128" s="4"/>
      <c r="D128" s="4"/>
      <c r="E128" s="4"/>
      <c r="F128" s="4"/>
      <c r="G128" s="4"/>
      <c r="H128" s="4"/>
      <c r="I128" s="4"/>
    </row>
    <row r="129" spans="1:17" x14ac:dyDescent="0.25">
      <c r="A129" t="s">
        <v>702</v>
      </c>
      <c r="B129" s="4"/>
      <c r="C129" s="4"/>
      <c r="D129" s="4"/>
      <c r="E129" s="4"/>
      <c r="F129" s="4"/>
      <c r="G129" s="4"/>
      <c r="H129" s="4"/>
      <c r="I129" s="4"/>
    </row>
    <row r="130" spans="1:17" x14ac:dyDescent="0.25">
      <c r="B130" s="6" t="s">
        <v>703</v>
      </c>
    </row>
    <row r="131" spans="1:17" x14ac:dyDescent="0.25">
      <c r="B131" t="s">
        <v>19</v>
      </c>
      <c r="D131" t="s">
        <v>24</v>
      </c>
      <c r="F131" t="s">
        <v>13</v>
      </c>
      <c r="H131" t="s">
        <v>32</v>
      </c>
      <c r="J131" t="s">
        <v>29</v>
      </c>
    </row>
    <row r="132" spans="1:17" x14ac:dyDescent="0.25">
      <c r="A132" s="6" t="s">
        <v>654</v>
      </c>
      <c r="B132" t="s">
        <v>700</v>
      </c>
      <c r="C132" t="s">
        <v>701</v>
      </c>
      <c r="D132" t="s">
        <v>700</v>
      </c>
      <c r="E132" t="s">
        <v>701</v>
      </c>
      <c r="F132" t="s">
        <v>700</v>
      </c>
      <c r="G132" t="s">
        <v>701</v>
      </c>
      <c r="H132" t="s">
        <v>700</v>
      </c>
      <c r="I132" t="s">
        <v>701</v>
      </c>
      <c r="J132" t="s">
        <v>700</v>
      </c>
      <c r="K132" t="s">
        <v>701</v>
      </c>
    </row>
    <row r="133" spans="1:17" x14ac:dyDescent="0.25">
      <c r="A133" s="7" t="s">
        <v>656</v>
      </c>
      <c r="B133" s="13">
        <v>11</v>
      </c>
      <c r="C133" s="13">
        <v>4.0166666666627862</v>
      </c>
      <c r="D133" s="13">
        <v>15</v>
      </c>
      <c r="E133" s="13">
        <v>4.2500000000582077</v>
      </c>
      <c r="F133" s="13">
        <v>11</v>
      </c>
      <c r="G133" s="13">
        <v>4.3500000000349246</v>
      </c>
      <c r="H133" s="13">
        <v>7</v>
      </c>
      <c r="I133" s="13">
        <v>3.9499999999534339</v>
      </c>
      <c r="J133" s="13">
        <v>15</v>
      </c>
      <c r="K133" s="13">
        <v>3.8666666666977108</v>
      </c>
    </row>
    <row r="134" spans="1:17" x14ac:dyDescent="0.25">
      <c r="A134" s="7" t="s">
        <v>657</v>
      </c>
      <c r="B134" s="13">
        <v>9</v>
      </c>
      <c r="C134" s="13">
        <v>3.9666666666744277</v>
      </c>
      <c r="D134" s="13">
        <v>11</v>
      </c>
      <c r="E134" s="13">
        <v>4.966666666790843</v>
      </c>
      <c r="F134" s="13">
        <v>17</v>
      </c>
      <c r="G134" s="13">
        <v>4.1666666668024845</v>
      </c>
      <c r="H134" s="13">
        <v>8</v>
      </c>
      <c r="I134" s="13">
        <v>3.4000000000814907</v>
      </c>
      <c r="J134" s="13">
        <v>14</v>
      </c>
      <c r="K134" s="13">
        <v>4.6166666666977108</v>
      </c>
    </row>
    <row r="135" spans="1:17" x14ac:dyDescent="0.25">
      <c r="A135" s="7" t="s">
        <v>658</v>
      </c>
      <c r="B135" s="13">
        <v>17</v>
      </c>
      <c r="C135" s="13">
        <v>5.3499999999767169</v>
      </c>
      <c r="D135" s="13">
        <v>23</v>
      </c>
      <c r="E135" s="13">
        <v>4.9166666666278616</v>
      </c>
      <c r="F135" s="13">
        <v>11</v>
      </c>
      <c r="G135" s="13">
        <v>5.6500000000814907</v>
      </c>
      <c r="H135" s="13">
        <v>25</v>
      </c>
      <c r="I135" s="13">
        <v>5.8333333333139308</v>
      </c>
      <c r="J135" s="13">
        <v>12</v>
      </c>
      <c r="K135" s="13">
        <v>5.3666666666977108</v>
      </c>
    </row>
    <row r="136" spans="1:17" x14ac:dyDescent="0.25">
      <c r="A136" s="7" t="s">
        <v>659</v>
      </c>
      <c r="B136" s="13">
        <v>30</v>
      </c>
      <c r="C136" s="13">
        <v>4.6333333334187046</v>
      </c>
      <c r="D136" s="13">
        <v>34</v>
      </c>
      <c r="E136" s="13">
        <v>5.7500000000582077</v>
      </c>
      <c r="F136" s="13">
        <v>44</v>
      </c>
      <c r="G136" s="13">
        <v>5.71666666661622</v>
      </c>
      <c r="H136" s="13">
        <v>36</v>
      </c>
      <c r="I136" s="13">
        <v>5.7999999998719431</v>
      </c>
      <c r="J136" s="13">
        <v>33</v>
      </c>
      <c r="K136" s="13">
        <v>5.5499999999301508</v>
      </c>
    </row>
    <row r="137" spans="1:17" x14ac:dyDescent="0.25">
      <c r="A137" s="7" t="s">
        <v>660</v>
      </c>
      <c r="B137" s="13">
        <v>26</v>
      </c>
      <c r="C137" s="13">
        <v>5.533333333209157</v>
      </c>
      <c r="D137" s="13">
        <v>34</v>
      </c>
      <c r="E137" s="13">
        <v>5.3833333332440816</v>
      </c>
      <c r="F137" s="13">
        <v>23</v>
      </c>
      <c r="G137" s="13">
        <v>6.1166666666977108</v>
      </c>
      <c r="H137" s="13">
        <v>19</v>
      </c>
      <c r="I137" s="13">
        <v>5.5499999999301508</v>
      </c>
      <c r="J137" s="13">
        <v>16</v>
      </c>
      <c r="K137" s="13">
        <v>4.8666666666395031</v>
      </c>
    </row>
    <row r="138" spans="1:17" x14ac:dyDescent="0.25">
      <c r="A138" s="7" t="s">
        <v>655</v>
      </c>
      <c r="B138" s="13">
        <v>15</v>
      </c>
      <c r="C138" s="13">
        <v>3.3166666666511446</v>
      </c>
      <c r="D138" s="13">
        <v>30</v>
      </c>
      <c r="E138" s="13">
        <v>5.8833333333022892</v>
      </c>
      <c r="F138" s="13">
        <v>19</v>
      </c>
      <c r="G138" s="13">
        <v>5.1500000000232831</v>
      </c>
      <c r="H138" s="13">
        <v>31</v>
      </c>
      <c r="I138" s="13">
        <v>5.5833333333721384</v>
      </c>
      <c r="J138" s="13">
        <v>23</v>
      </c>
      <c r="K138" s="13">
        <v>5.4166666666860692</v>
      </c>
    </row>
    <row r="139" spans="1:17" x14ac:dyDescent="0.25">
      <c r="A139" s="7" t="s">
        <v>661</v>
      </c>
      <c r="B139" s="13">
        <v>30</v>
      </c>
      <c r="C139" s="13">
        <v>5.25</v>
      </c>
      <c r="D139" s="13">
        <v>45</v>
      </c>
      <c r="E139" s="13">
        <v>5.8166666667675599</v>
      </c>
      <c r="F139" s="13">
        <v>33</v>
      </c>
      <c r="G139" s="13">
        <v>5.25</v>
      </c>
      <c r="H139" s="13">
        <v>23</v>
      </c>
      <c r="I139" s="13">
        <v>5.6833333333488554</v>
      </c>
      <c r="J139" s="13">
        <v>17</v>
      </c>
      <c r="K139" s="13">
        <v>5.9500000000116415</v>
      </c>
      <c r="N139" s="4"/>
      <c r="O139" s="4"/>
      <c r="P139" s="4"/>
      <c r="Q139" s="4"/>
    </row>
    <row r="140" spans="1:17" x14ac:dyDescent="0.25">
      <c r="A140" s="7" t="s">
        <v>642</v>
      </c>
      <c r="B140" s="13">
        <v>138</v>
      </c>
      <c r="C140" s="13">
        <v>148.3499999998603</v>
      </c>
      <c r="D140" s="13">
        <v>192</v>
      </c>
      <c r="E140" s="13">
        <v>149.33333333325572</v>
      </c>
      <c r="F140" s="13">
        <v>158</v>
      </c>
      <c r="G140" s="13">
        <v>150.55000000004657</v>
      </c>
      <c r="H140" s="13">
        <v>149</v>
      </c>
      <c r="I140" s="13">
        <v>149.85000000003492</v>
      </c>
      <c r="J140" s="13">
        <v>130</v>
      </c>
      <c r="K140" s="13">
        <v>148.61666666669771</v>
      </c>
    </row>
    <row r="149" spans="1:17" x14ac:dyDescent="0.25">
      <c r="A149" s="7"/>
      <c r="B149" s="4"/>
      <c r="C149" s="4"/>
      <c r="D149" s="4"/>
      <c r="E149" s="4"/>
      <c r="F149" s="4"/>
      <c r="G149" s="4"/>
      <c r="H149" s="4"/>
      <c r="I149" s="4"/>
      <c r="J149" s="4"/>
      <c r="K149" s="4"/>
      <c r="L149" s="4"/>
      <c r="M149" s="4"/>
      <c r="N149" s="4"/>
      <c r="O149" s="4"/>
      <c r="P149" s="4"/>
      <c r="Q149" s="4"/>
    </row>
    <row r="150" spans="1:17" x14ac:dyDescent="0.25">
      <c r="A150" s="7"/>
      <c r="B150" s="4"/>
      <c r="C150" s="4"/>
      <c r="D150" s="4"/>
      <c r="E150" s="4"/>
      <c r="F150" s="4"/>
      <c r="G150" s="4"/>
      <c r="H150" s="4"/>
      <c r="I150" s="4"/>
      <c r="J150" s="4"/>
      <c r="K150" s="4"/>
      <c r="L150" s="4"/>
      <c r="M150" s="4"/>
      <c r="N150" s="4"/>
      <c r="O150" s="4"/>
      <c r="P150" s="4"/>
      <c r="Q150" s="4"/>
    </row>
    <row r="151" spans="1:17" ht="18" x14ac:dyDescent="0.25">
      <c r="A151" s="8" t="s">
        <v>694</v>
      </c>
    </row>
    <row r="153" spans="1:17" x14ac:dyDescent="0.25">
      <c r="A153" s="6" t="s">
        <v>641</v>
      </c>
      <c r="B153" t="s">
        <v>673</v>
      </c>
      <c r="J153" s="6" t="s">
        <v>641</v>
      </c>
      <c r="K153" t="s">
        <v>640</v>
      </c>
    </row>
    <row r="154" spans="1:17" x14ac:dyDescent="0.25">
      <c r="A154" s="7" t="s">
        <v>687</v>
      </c>
      <c r="B154" s="9">
        <v>0.12907431551499349</v>
      </c>
      <c r="C154" s="17">
        <f>GETPIVOTDATA("[Measures].[Recuento de Cobrada]",$A$153,"[sala].[Cobrada]","[sala].[Cobrada].&amp;[0]")</f>
        <v>0.12907431551499349</v>
      </c>
      <c r="J154" s="7" t="s">
        <v>687</v>
      </c>
      <c r="K154" s="9">
        <v>0.18436521297506747</v>
      </c>
    </row>
    <row r="155" spans="1:17" x14ac:dyDescent="0.25">
      <c r="A155" s="7" t="s">
        <v>688</v>
      </c>
      <c r="B155" s="9">
        <v>0.87092568448500651</v>
      </c>
      <c r="J155" s="7" t="s">
        <v>688</v>
      </c>
      <c r="K155" s="9">
        <v>0.81563478702493253</v>
      </c>
    </row>
    <row r="156" spans="1:17" x14ac:dyDescent="0.25">
      <c r="A156" s="7" t="s">
        <v>642</v>
      </c>
      <c r="B156" s="9">
        <v>1</v>
      </c>
      <c r="J156" s="7" t="s">
        <v>642</v>
      </c>
      <c r="K156" s="9">
        <v>1</v>
      </c>
    </row>
    <row r="157" spans="1:17" x14ac:dyDescent="0.25">
      <c r="A157" s="7"/>
      <c r="B157" s="9"/>
    </row>
    <row r="158" spans="1:17" x14ac:dyDescent="0.25">
      <c r="A158" s="7"/>
      <c r="B158" s="9"/>
    </row>
    <row r="159" spans="1:17" x14ac:dyDescent="0.25">
      <c r="A159" s="7"/>
      <c r="B159" s="9"/>
    </row>
    <row r="160" spans="1:17" x14ac:dyDescent="0.25">
      <c r="A160" s="7"/>
      <c r="B160" s="9"/>
    </row>
    <row r="161" spans="1:8" x14ac:dyDescent="0.25">
      <c r="A161" s="6" t="s">
        <v>641</v>
      </c>
      <c r="B161" t="s">
        <v>692</v>
      </c>
      <c r="C161" t="s">
        <v>689</v>
      </c>
      <c r="D161" t="s">
        <v>691</v>
      </c>
      <c r="F161" s="19"/>
      <c r="G161" s="19"/>
      <c r="H161" s="19"/>
    </row>
    <row r="162" spans="1:8" x14ac:dyDescent="0.25">
      <c r="A162" s="7" t="s">
        <v>687</v>
      </c>
      <c r="B162" s="4">
        <v>7.1717171717171722</v>
      </c>
      <c r="C162" s="4">
        <v>2.2033670033670041</v>
      </c>
      <c r="D162" s="4">
        <v>1.6560606060566079</v>
      </c>
      <c r="F162" s="19"/>
      <c r="G162" s="19"/>
      <c r="H162" s="19"/>
    </row>
    <row r="163" spans="1:8" x14ac:dyDescent="0.25">
      <c r="A163" s="7" t="s">
        <v>688</v>
      </c>
      <c r="B163" s="4">
        <v>4.682634730538922</v>
      </c>
      <c r="C163" s="4">
        <v>1.184481037924151</v>
      </c>
      <c r="D163" s="4">
        <v>2.8136227544918895</v>
      </c>
      <c r="F163" s="19"/>
      <c r="G163" s="19"/>
      <c r="H163" s="19"/>
    </row>
    <row r="164" spans="1:8" x14ac:dyDescent="0.25">
      <c r="A164" s="7" t="s">
        <v>642</v>
      </c>
      <c r="B164" s="4">
        <v>5.0039113428943933</v>
      </c>
      <c r="C164" s="4">
        <v>1.3159930465015217</v>
      </c>
      <c r="D164" s="4">
        <v>2.6642112125165403</v>
      </c>
      <c r="F164" s="19"/>
      <c r="G164" s="19"/>
      <c r="H164" s="19"/>
    </row>
    <row r="165" spans="1:8" ht="18" x14ac:dyDescent="0.25">
      <c r="A165" s="8"/>
    </row>
    <row r="166" spans="1:8" x14ac:dyDescent="0.25">
      <c r="A166" s="6" t="s">
        <v>641</v>
      </c>
      <c r="B166" t="s">
        <v>693</v>
      </c>
      <c r="C166" t="s">
        <v>686</v>
      </c>
    </row>
    <row r="167" spans="1:8" x14ac:dyDescent="0.25">
      <c r="A167" s="7" t="s">
        <v>687</v>
      </c>
      <c r="B167" s="4">
        <v>0.30723004694835687</v>
      </c>
      <c r="C167" s="4">
        <v>0.63781676413255373</v>
      </c>
    </row>
    <row r="168" spans="1:8" x14ac:dyDescent="0.25">
      <c r="A168" s="7" t="s">
        <v>688</v>
      </c>
      <c r="B168" s="4">
        <v>0.25295183290707574</v>
      </c>
      <c r="C168" s="4">
        <v>0.33973092886789735</v>
      </c>
    </row>
    <row r="169" spans="1:8" x14ac:dyDescent="0.25">
      <c r="A169" s="7" t="s">
        <v>642</v>
      </c>
      <c r="B169" s="4">
        <v>0.26299287823519207</v>
      </c>
      <c r="C169" s="4">
        <v>0.37789841507550248</v>
      </c>
    </row>
    <row r="170" spans="1:8" ht="18" x14ac:dyDescent="0.25">
      <c r="A170" s="8"/>
    </row>
    <row r="171" spans="1:8" x14ac:dyDescent="0.25">
      <c r="A171" s="6" t="s">
        <v>671</v>
      </c>
      <c r="B171" s="10" t="s">
        <v>666</v>
      </c>
      <c r="C171" t="s">
        <v>683</v>
      </c>
      <c r="D171" t="s">
        <v>685</v>
      </c>
    </row>
    <row r="172" spans="1:8" x14ac:dyDescent="0.25">
      <c r="A172" s="7" t="s">
        <v>670</v>
      </c>
      <c r="B172" s="10">
        <v>308</v>
      </c>
      <c r="C172" s="11">
        <v>0</v>
      </c>
      <c r="D172" s="4">
        <v>2.9220779220779223</v>
      </c>
    </row>
    <row r="173" spans="1:8" x14ac:dyDescent="0.25">
      <c r="A173" s="7" t="s">
        <v>651</v>
      </c>
      <c r="B173" s="10">
        <v>302</v>
      </c>
      <c r="C173" s="11">
        <v>0.1258278145695364</v>
      </c>
      <c r="D173" s="4">
        <v>5.814569536423841</v>
      </c>
    </row>
    <row r="174" spans="1:8" x14ac:dyDescent="0.25">
      <c r="A174" s="7" t="s">
        <v>652</v>
      </c>
      <c r="B174" s="10">
        <v>149</v>
      </c>
      <c r="C174" s="11">
        <v>0.36912751677852351</v>
      </c>
      <c r="D174" s="4">
        <v>7.5100671140939594</v>
      </c>
    </row>
    <row r="175" spans="1:8" x14ac:dyDescent="0.25">
      <c r="A175" s="7" t="s">
        <v>653</v>
      </c>
      <c r="B175" s="10">
        <v>8</v>
      </c>
      <c r="C175" s="11">
        <v>0.75</v>
      </c>
      <c r="D175" s="4">
        <v>7.875</v>
      </c>
    </row>
    <row r="176" spans="1:8" ht="15.75" thickBot="1" x14ac:dyDescent="0.3">
      <c r="A176" s="7" t="s">
        <v>642</v>
      </c>
      <c r="B176" s="10">
        <v>767</v>
      </c>
      <c r="C176" s="11">
        <v>0.12907431551499349</v>
      </c>
      <c r="D176" s="4">
        <v>5.0039113428943933</v>
      </c>
    </row>
    <row r="177" spans="1:14" ht="46.9" customHeight="1" thickBot="1" x14ac:dyDescent="0.3">
      <c r="G177" s="46" t="s">
        <v>706</v>
      </c>
      <c r="H177" s="47"/>
      <c r="I177" s="47"/>
      <c r="J177" s="47"/>
      <c r="K177" s="47"/>
      <c r="L177" s="47"/>
      <c r="M177" s="47"/>
      <c r="N177" s="48"/>
    </row>
    <row r="179" spans="1:14" ht="18" x14ac:dyDescent="0.25">
      <c r="A179" s="8"/>
    </row>
    <row r="180" spans="1:14" ht="18" x14ac:dyDescent="0.25">
      <c r="A180" s="8"/>
    </row>
    <row r="181" spans="1:14" ht="18" x14ac:dyDescent="0.25">
      <c r="A181" s="8"/>
    </row>
    <row r="182" spans="1:14" ht="18" x14ac:dyDescent="0.25">
      <c r="A182" s="8"/>
    </row>
    <row r="183" spans="1:14" ht="18.75" thickBot="1" x14ac:dyDescent="0.3">
      <c r="A183" s="8"/>
    </row>
    <row r="184" spans="1:14" ht="28.15" customHeight="1" thickBot="1" x14ac:dyDescent="0.3">
      <c r="A184" s="8"/>
      <c r="K184" s="49" t="s">
        <v>707</v>
      </c>
      <c r="L184" s="50"/>
      <c r="M184" s="50"/>
      <c r="N184" s="51"/>
    </row>
    <row r="186" spans="1:14" x14ac:dyDescent="0.25">
      <c r="A186" s="6" t="s">
        <v>704</v>
      </c>
      <c r="B186" s="10" t="s">
        <v>666</v>
      </c>
      <c r="C186" t="s">
        <v>705</v>
      </c>
    </row>
    <row r="187" spans="1:14" x14ac:dyDescent="0.25">
      <c r="A187" s="7" t="s">
        <v>26</v>
      </c>
      <c r="B187" s="10">
        <v>249</v>
      </c>
      <c r="C187" s="11">
        <v>0.16465863453815266</v>
      </c>
    </row>
    <row r="188" spans="1:14" x14ac:dyDescent="0.25">
      <c r="A188" s="7" t="s">
        <v>38</v>
      </c>
      <c r="B188" s="10">
        <v>260</v>
      </c>
      <c r="C188" s="11">
        <v>7.3076923076923039E-2</v>
      </c>
    </row>
    <row r="189" spans="1:14" x14ac:dyDescent="0.25">
      <c r="A189" s="7" t="s">
        <v>16</v>
      </c>
      <c r="B189" s="10">
        <v>258</v>
      </c>
      <c r="C189" s="11">
        <v>0.15116279069767447</v>
      </c>
    </row>
    <row r="190" spans="1:14" x14ac:dyDescent="0.25">
      <c r="A190" s="7" t="s">
        <v>642</v>
      </c>
      <c r="B190" s="10">
        <v>767</v>
      </c>
      <c r="C190" s="11">
        <v>0.12907431551499349</v>
      </c>
    </row>
    <row r="191" spans="1:14" x14ac:dyDescent="0.25">
      <c r="A191" s="7"/>
      <c r="B191" s="10"/>
      <c r="C191" s="11"/>
      <c r="D191" s="4"/>
    </row>
    <row r="192" spans="1:14" x14ac:dyDescent="0.25">
      <c r="D192" s="4"/>
    </row>
    <row r="193" spans="1:17" x14ac:dyDescent="0.25">
      <c r="D193" s="4"/>
    </row>
    <row r="194" spans="1:17" x14ac:dyDescent="0.25">
      <c r="D194" s="4"/>
    </row>
    <row r="195" spans="1:17" x14ac:dyDescent="0.25">
      <c r="D195" s="4"/>
    </row>
    <row r="196" spans="1:17" x14ac:dyDescent="0.25">
      <c r="D196" s="4"/>
    </row>
    <row r="197" spans="1:17" x14ac:dyDescent="0.25">
      <c r="A197" s="6" t="s">
        <v>669</v>
      </c>
      <c r="B197" s="4" t="s">
        <v>666</v>
      </c>
      <c r="C197" t="s">
        <v>708</v>
      </c>
      <c r="D197" s="14" t="s">
        <v>679</v>
      </c>
      <c r="E197" t="s">
        <v>712</v>
      </c>
      <c r="F197" t="s">
        <v>684</v>
      </c>
      <c r="N197" s="6" t="s">
        <v>669</v>
      </c>
      <c r="O197" s="4" t="s">
        <v>723</v>
      </c>
      <c r="P197" t="s">
        <v>722</v>
      </c>
      <c r="Q197" t="s">
        <v>724</v>
      </c>
    </row>
    <row r="198" spans="1:17" ht="15.75" thickBot="1" x14ac:dyDescent="0.3">
      <c r="A198" s="7">
        <v>1</v>
      </c>
      <c r="B198" s="4">
        <v>54</v>
      </c>
      <c r="C198" s="11">
        <v>0</v>
      </c>
      <c r="D198" s="14">
        <v>27.703703703703702</v>
      </c>
      <c r="E198" s="15">
        <v>0</v>
      </c>
      <c r="F198" s="15"/>
      <c r="N198" s="7">
        <v>12</v>
      </c>
      <c r="O198" s="10">
        <v>5</v>
      </c>
      <c r="P198" s="16">
        <v>960</v>
      </c>
      <c r="Q198" s="16">
        <v>669</v>
      </c>
    </row>
    <row r="199" spans="1:17" ht="14.45" customHeight="1" x14ac:dyDescent="0.25">
      <c r="A199" s="7">
        <v>2</v>
      </c>
      <c r="B199" s="4">
        <v>95</v>
      </c>
      <c r="C199" s="11">
        <v>0</v>
      </c>
      <c r="D199" s="14">
        <v>56.336842105263159</v>
      </c>
      <c r="E199" s="15">
        <v>0</v>
      </c>
      <c r="F199" s="15"/>
      <c r="G199" s="37" t="s">
        <v>713</v>
      </c>
      <c r="H199" s="38"/>
      <c r="I199" s="38"/>
      <c r="J199" s="38"/>
      <c r="K199" s="38"/>
      <c r="L199" s="39"/>
      <c r="N199" s="7">
        <v>11</v>
      </c>
      <c r="O199" s="10">
        <v>6</v>
      </c>
      <c r="P199" s="16">
        <v>620</v>
      </c>
      <c r="Q199" s="16">
        <v>1283</v>
      </c>
    </row>
    <row r="200" spans="1:17" x14ac:dyDescent="0.25">
      <c r="A200" s="7">
        <v>3</v>
      </c>
      <c r="B200" s="4">
        <v>108</v>
      </c>
      <c r="C200" s="11">
        <v>2.777777777777779E-2</v>
      </c>
      <c r="D200" s="14">
        <v>82.648148148148152</v>
      </c>
      <c r="E200" s="15">
        <v>2.3425925925925912</v>
      </c>
      <c r="F200" s="15">
        <v>253</v>
      </c>
      <c r="G200" s="40"/>
      <c r="H200" s="41"/>
      <c r="I200" s="41"/>
      <c r="J200" s="41"/>
      <c r="K200" s="41"/>
      <c r="L200" s="42"/>
      <c r="N200" s="7">
        <v>10</v>
      </c>
      <c r="O200" s="10">
        <v>15</v>
      </c>
      <c r="P200" s="16">
        <v>1029</v>
      </c>
      <c r="Q200" s="16">
        <v>3073</v>
      </c>
    </row>
    <row r="201" spans="1:17" x14ac:dyDescent="0.25">
      <c r="A201" s="7">
        <v>4</v>
      </c>
      <c r="B201" s="4">
        <v>84</v>
      </c>
      <c r="C201" s="11">
        <v>4.7619047619047672E-2</v>
      </c>
      <c r="D201" s="14">
        <v>107.75</v>
      </c>
      <c r="E201" s="15">
        <v>5.6190476190476231</v>
      </c>
      <c r="F201" s="15">
        <v>472</v>
      </c>
      <c r="G201" s="40"/>
      <c r="H201" s="41"/>
      <c r="I201" s="41"/>
      <c r="J201" s="41"/>
      <c r="K201" s="41"/>
      <c r="L201" s="42"/>
      <c r="N201" s="7">
        <v>9</v>
      </c>
      <c r="O201" s="10">
        <v>44</v>
      </c>
      <c r="P201" s="16">
        <v>3182</v>
      </c>
      <c r="Q201" s="16">
        <v>8000</v>
      </c>
    </row>
    <row r="202" spans="1:17" x14ac:dyDescent="0.25">
      <c r="A202" s="7">
        <v>5</v>
      </c>
      <c r="B202" s="4">
        <v>104</v>
      </c>
      <c r="C202" s="11">
        <v>0.10576923076923073</v>
      </c>
      <c r="D202" s="14">
        <v>140.55769230769232</v>
      </c>
      <c r="E202" s="15">
        <v>14.461538461538462</v>
      </c>
      <c r="F202" s="15">
        <v>1504</v>
      </c>
      <c r="G202" s="40"/>
      <c r="H202" s="41"/>
      <c r="I202" s="41"/>
      <c r="J202" s="41"/>
      <c r="K202" s="41"/>
      <c r="L202" s="42"/>
      <c r="N202" s="7">
        <v>8</v>
      </c>
      <c r="O202" s="10">
        <v>73</v>
      </c>
      <c r="P202" s="16">
        <v>4735</v>
      </c>
      <c r="Q202" s="16">
        <v>11293</v>
      </c>
    </row>
    <row r="203" spans="1:17" ht="14.45" customHeight="1" x14ac:dyDescent="0.25">
      <c r="A203" s="7">
        <v>6</v>
      </c>
      <c r="B203" s="4">
        <v>95</v>
      </c>
      <c r="C203" s="11">
        <v>0.21052631578947367</v>
      </c>
      <c r="D203" s="14">
        <v>166.38947368421051</v>
      </c>
      <c r="E203" s="15">
        <v>36.526315789473671</v>
      </c>
      <c r="F203" s="15">
        <v>3470</v>
      </c>
      <c r="G203" s="40"/>
      <c r="H203" s="41"/>
      <c r="I203" s="41"/>
      <c r="J203" s="41"/>
      <c r="K203" s="41"/>
      <c r="L203" s="42"/>
      <c r="N203" s="7">
        <v>7</v>
      </c>
      <c r="O203" s="10">
        <v>84</v>
      </c>
      <c r="P203" s="16">
        <v>3378</v>
      </c>
      <c r="Q203" s="16">
        <v>12855</v>
      </c>
    </row>
    <row r="204" spans="1:17" ht="15" customHeight="1" x14ac:dyDescent="0.25">
      <c r="A204" s="7">
        <v>7</v>
      </c>
      <c r="B204" s="4">
        <v>84</v>
      </c>
      <c r="C204" s="11">
        <v>0.20238095238095233</v>
      </c>
      <c r="D204" s="14">
        <v>193.25</v>
      </c>
      <c r="E204" s="15">
        <v>40.214285714285701</v>
      </c>
      <c r="F204" s="15">
        <v>3378</v>
      </c>
      <c r="G204" s="40"/>
      <c r="H204" s="41"/>
      <c r="I204" s="41"/>
      <c r="J204" s="41"/>
      <c r="K204" s="41"/>
      <c r="L204" s="42"/>
      <c r="N204" s="7">
        <v>6</v>
      </c>
      <c r="O204" s="10">
        <v>95</v>
      </c>
      <c r="P204" s="16">
        <v>3470</v>
      </c>
      <c r="Q204" s="16">
        <v>12337</v>
      </c>
    </row>
    <row r="205" spans="1:17" ht="15" customHeight="1" thickBot="1" x14ac:dyDescent="0.3">
      <c r="A205" s="7">
        <v>8</v>
      </c>
      <c r="B205" s="4">
        <v>73</v>
      </c>
      <c r="C205" s="11">
        <v>0.30136986301369861</v>
      </c>
      <c r="D205" s="14">
        <v>219.56164383561645</v>
      </c>
      <c r="E205" s="15">
        <v>64.863013698630141</v>
      </c>
      <c r="F205" s="15">
        <v>4735</v>
      </c>
      <c r="G205" s="43"/>
      <c r="H205" s="44"/>
      <c r="I205" s="44"/>
      <c r="J205" s="44"/>
      <c r="K205" s="44"/>
      <c r="L205" s="45"/>
      <c r="N205" s="7">
        <v>5</v>
      </c>
      <c r="O205" s="10">
        <v>104</v>
      </c>
      <c r="P205" s="16">
        <v>1504</v>
      </c>
      <c r="Q205" s="16">
        <v>13114</v>
      </c>
    </row>
    <row r="206" spans="1:17" ht="15" customHeight="1" x14ac:dyDescent="0.25">
      <c r="A206" s="7">
        <v>9</v>
      </c>
      <c r="B206" s="4">
        <v>44</v>
      </c>
      <c r="C206" s="11">
        <v>0.29545454545454541</v>
      </c>
      <c r="D206" s="14">
        <v>254.13636363636363</v>
      </c>
      <c r="E206" s="15">
        <v>72.318181818181813</v>
      </c>
      <c r="F206" s="15">
        <v>3182</v>
      </c>
      <c r="N206" s="7">
        <v>4</v>
      </c>
      <c r="O206" s="10">
        <v>84</v>
      </c>
      <c r="P206" s="16">
        <v>472</v>
      </c>
      <c r="Q206" s="16">
        <v>8579</v>
      </c>
    </row>
    <row r="207" spans="1:17" ht="15" customHeight="1" x14ac:dyDescent="0.25">
      <c r="A207" s="7">
        <v>10</v>
      </c>
      <c r="B207" s="4">
        <v>15</v>
      </c>
      <c r="C207" s="11">
        <v>0.26666666666666672</v>
      </c>
      <c r="D207" s="14">
        <v>273.46666666666664</v>
      </c>
      <c r="E207" s="15">
        <v>68.59999999999998</v>
      </c>
      <c r="F207" s="15">
        <v>1029</v>
      </c>
      <c r="N207" s="7">
        <v>3</v>
      </c>
      <c r="O207" s="10">
        <v>108</v>
      </c>
      <c r="P207" s="16">
        <v>253</v>
      </c>
      <c r="Q207" s="16">
        <v>8673</v>
      </c>
    </row>
    <row r="208" spans="1:17" ht="15" customHeight="1" x14ac:dyDescent="0.25">
      <c r="A208" s="7">
        <v>11</v>
      </c>
      <c r="B208" s="4">
        <v>6</v>
      </c>
      <c r="C208" s="11">
        <v>0.33333333333333337</v>
      </c>
      <c r="D208" s="14">
        <v>317.16666666666669</v>
      </c>
      <c r="E208" s="15">
        <v>103.33333333333333</v>
      </c>
      <c r="F208" s="15">
        <v>620</v>
      </c>
      <c r="N208" s="7">
        <v>2</v>
      </c>
      <c r="O208" s="10">
        <v>95</v>
      </c>
      <c r="P208" s="16"/>
      <c r="Q208" s="16">
        <v>5352</v>
      </c>
    </row>
    <row r="209" spans="1:17" ht="15" customHeight="1" x14ac:dyDescent="0.25">
      <c r="A209" s="7">
        <v>12</v>
      </c>
      <c r="B209" s="4">
        <v>5</v>
      </c>
      <c r="C209" s="11">
        <v>0.6</v>
      </c>
      <c r="D209" s="14">
        <v>325.8</v>
      </c>
      <c r="E209" s="15">
        <v>192.00000000000003</v>
      </c>
      <c r="F209" s="15">
        <v>960</v>
      </c>
      <c r="N209" s="7">
        <v>1</v>
      </c>
      <c r="O209" s="10">
        <v>54</v>
      </c>
      <c r="P209" s="16"/>
      <c r="Q209" s="16">
        <v>1496</v>
      </c>
    </row>
    <row r="210" spans="1:17" ht="15" customHeight="1" x14ac:dyDescent="0.25">
      <c r="A210" s="7" t="s">
        <v>642</v>
      </c>
      <c r="B210" s="4">
        <v>767</v>
      </c>
      <c r="C210" s="11">
        <v>0.12907431551499349</v>
      </c>
      <c r="D210" s="14">
        <v>138.62711864406779</v>
      </c>
      <c r="E210" s="15">
        <v>25.558018252933504</v>
      </c>
      <c r="F210" s="15">
        <v>19603</v>
      </c>
      <c r="N210" s="7" t="s">
        <v>642</v>
      </c>
      <c r="O210" s="10">
        <v>767</v>
      </c>
      <c r="P210" s="16">
        <v>19603</v>
      </c>
      <c r="Q210" s="16">
        <v>86724</v>
      </c>
    </row>
    <row r="211" spans="1:17" ht="15" customHeight="1" x14ac:dyDescent="0.25">
      <c r="A211" s="7"/>
      <c r="B211" s="4"/>
      <c r="C211" s="11"/>
      <c r="D211" s="4"/>
      <c r="E211" s="14"/>
      <c r="F211" s="14"/>
    </row>
    <row r="212" spans="1:17" ht="15" customHeight="1" x14ac:dyDescent="0.25"/>
    <row r="213" spans="1:17" ht="15" customHeight="1" x14ac:dyDescent="0.25"/>
    <row r="214" spans="1:17" ht="15.75" thickBot="1" x14ac:dyDescent="0.3">
      <c r="A214" s="6" t="s">
        <v>668</v>
      </c>
      <c r="B214" t="s">
        <v>667</v>
      </c>
      <c r="C214" t="s">
        <v>675</v>
      </c>
    </row>
    <row r="215" spans="1:17" x14ac:dyDescent="0.25">
      <c r="A215" s="7" t="s">
        <v>19</v>
      </c>
      <c r="B215" s="11">
        <v>9.4202898550724612E-2</v>
      </c>
      <c r="C215" s="1">
        <v>2613</v>
      </c>
      <c r="D215" s="28" t="s">
        <v>709</v>
      </c>
      <c r="E215" s="29"/>
      <c r="F215" s="29"/>
      <c r="G215" s="29"/>
      <c r="H215" s="29"/>
      <c r="I215" s="29"/>
      <c r="J215" s="29"/>
      <c r="K215" s="29"/>
      <c r="L215" s="30"/>
    </row>
    <row r="216" spans="1:17" x14ac:dyDescent="0.25">
      <c r="A216" s="7" t="s">
        <v>24</v>
      </c>
      <c r="B216" s="11">
        <v>0.15104166666666663</v>
      </c>
      <c r="C216" s="1">
        <v>5687</v>
      </c>
      <c r="D216" s="31"/>
      <c r="E216" s="32"/>
      <c r="F216" s="32"/>
      <c r="G216" s="32"/>
      <c r="H216" s="32"/>
      <c r="I216" s="32"/>
      <c r="J216" s="32"/>
      <c r="K216" s="32"/>
      <c r="L216" s="33"/>
    </row>
    <row r="217" spans="1:17" x14ac:dyDescent="0.25">
      <c r="A217" s="7" t="s">
        <v>13</v>
      </c>
      <c r="B217" s="11">
        <v>0.15822784810126578</v>
      </c>
      <c r="C217" s="1">
        <v>5024</v>
      </c>
      <c r="D217" s="31"/>
      <c r="E217" s="32"/>
      <c r="F217" s="32"/>
      <c r="G217" s="32"/>
      <c r="H217" s="32"/>
      <c r="I217" s="32"/>
      <c r="J217" s="32"/>
      <c r="K217" s="32"/>
      <c r="L217" s="33"/>
    </row>
    <row r="218" spans="1:17" x14ac:dyDescent="0.25">
      <c r="A218" s="7" t="s">
        <v>32</v>
      </c>
      <c r="B218" s="11">
        <v>9.3959731543624136E-2</v>
      </c>
      <c r="C218" s="1">
        <v>2679</v>
      </c>
      <c r="D218" s="31"/>
      <c r="E218" s="32"/>
      <c r="F218" s="32"/>
      <c r="G218" s="32"/>
      <c r="H218" s="32"/>
      <c r="I218" s="32"/>
      <c r="J218" s="32"/>
      <c r="K218" s="32"/>
      <c r="L218" s="33"/>
    </row>
    <row r="219" spans="1:17" ht="15.75" thickBot="1" x14ac:dyDescent="0.3">
      <c r="A219" s="7" t="s">
        <v>29</v>
      </c>
      <c r="B219" s="11">
        <v>0.13846153846153841</v>
      </c>
      <c r="C219" s="1">
        <v>3600</v>
      </c>
      <c r="D219" s="34"/>
      <c r="E219" s="35"/>
      <c r="F219" s="35"/>
      <c r="G219" s="35"/>
      <c r="H219" s="35"/>
      <c r="I219" s="35"/>
      <c r="J219" s="35"/>
      <c r="K219" s="35"/>
      <c r="L219" s="36"/>
    </row>
    <row r="220" spans="1:17" x14ac:dyDescent="0.25">
      <c r="A220" s="7" t="s">
        <v>642</v>
      </c>
      <c r="B220" s="11">
        <v>0.12907431551499349</v>
      </c>
      <c r="C220" s="1">
        <v>19603</v>
      </c>
    </row>
    <row r="227" spans="1:3" x14ac:dyDescent="0.25">
      <c r="A227" s="6" t="s">
        <v>641</v>
      </c>
      <c r="B227" t="s">
        <v>676</v>
      </c>
      <c r="C227" t="s">
        <v>682</v>
      </c>
    </row>
    <row r="228" spans="1:3" x14ac:dyDescent="0.25">
      <c r="A228" s="7" t="s">
        <v>656</v>
      </c>
      <c r="B228" s="16">
        <v>8321</v>
      </c>
      <c r="C228" s="11">
        <v>0.30909746424708573</v>
      </c>
    </row>
    <row r="229" spans="1:3" x14ac:dyDescent="0.25">
      <c r="A229" s="7" t="s">
        <v>657</v>
      </c>
      <c r="B229" s="16">
        <v>7646</v>
      </c>
      <c r="C229" s="11">
        <v>3.138896154852211E-2</v>
      </c>
    </row>
    <row r="230" spans="1:3" x14ac:dyDescent="0.25">
      <c r="A230" s="7" t="s">
        <v>658</v>
      </c>
      <c r="B230" s="16">
        <v>10696</v>
      </c>
      <c r="C230" s="11">
        <v>0.17576664173522816</v>
      </c>
    </row>
    <row r="231" spans="1:3" x14ac:dyDescent="0.25">
      <c r="A231" s="7" t="s">
        <v>659</v>
      </c>
      <c r="B231" s="16">
        <v>24632</v>
      </c>
      <c r="C231" s="11">
        <v>0.17201201688860024</v>
      </c>
    </row>
    <row r="232" spans="1:3" x14ac:dyDescent="0.25">
      <c r="A232" s="7" t="s">
        <v>660</v>
      </c>
      <c r="B232" s="16">
        <v>16909</v>
      </c>
      <c r="C232" s="11">
        <v>0.13572653616417296</v>
      </c>
    </row>
    <row r="233" spans="1:3" x14ac:dyDescent="0.25">
      <c r="A233" s="7" t="s">
        <v>655</v>
      </c>
      <c r="B233" s="16">
        <v>17687</v>
      </c>
      <c r="C233" s="11">
        <v>0.17979306835528919</v>
      </c>
    </row>
    <row r="234" spans="1:3" x14ac:dyDescent="0.25">
      <c r="A234" s="7" t="s">
        <v>661</v>
      </c>
      <c r="B234" s="16">
        <v>20436</v>
      </c>
      <c r="C234" s="11">
        <v>0.25440399295361127</v>
      </c>
    </row>
    <row r="235" spans="1:3" x14ac:dyDescent="0.25">
      <c r="A235" s="7" t="s">
        <v>642</v>
      </c>
      <c r="B235" s="16">
        <v>106327</v>
      </c>
      <c r="C235" s="11">
        <v>0.18436521297506747</v>
      </c>
    </row>
    <row r="243" spans="1:6" x14ac:dyDescent="0.25">
      <c r="A243" s="6" t="s">
        <v>641</v>
      </c>
      <c r="B243" t="s">
        <v>640</v>
      </c>
      <c r="D243" s="6" t="s">
        <v>714</v>
      </c>
      <c r="F243" s="6" t="s">
        <v>717</v>
      </c>
    </row>
    <row r="244" spans="1:6" x14ac:dyDescent="0.25">
      <c r="A244" s="7" t="s">
        <v>687</v>
      </c>
      <c r="B244" s="9">
        <v>0.18436521297506747</v>
      </c>
      <c r="D244" s="16">
        <v>106327</v>
      </c>
      <c r="F244" s="12">
        <v>0.4032936130992128</v>
      </c>
    </row>
    <row r="245" spans="1:6" x14ac:dyDescent="0.25">
      <c r="A245" s="7" t="s">
        <v>688</v>
      </c>
      <c r="B245" s="9">
        <v>0.81563478702493253</v>
      </c>
      <c r="F245" s="5">
        <f>1-(GETPIVOTDATA("[Measures].[margen]",$F$243)-GETPIVOTDATA("[Measures].[Suma de Monto Total de la Cuenta]",$A$243,"[sala].[Cobrada]","[sala].[Cobrada].&amp;[0]"))/GETPIVOTDATA("[Measures].[margen]",$F$243)</f>
        <v>0.45714885380471537</v>
      </c>
    </row>
    <row r="246" spans="1:6" x14ac:dyDescent="0.25">
      <c r="A246" s="7" t="s">
        <v>642</v>
      </c>
      <c r="B246" s="9">
        <v>1</v>
      </c>
      <c r="D246" s="6" t="s">
        <v>716</v>
      </c>
      <c r="F246" s="5">
        <f>(GETPIVOTDATA("[Measures].[margen]",$F$243)-GETPIVOTDATA("[Measures].[Suma de Monto Total de la Cuenta]",$A$243,"[sala].[Cobrada]","[sala].[Cobrada].&amp;[0]"))/GETPIVOTDATA("[Measures].[margen]",$F$243)</f>
        <v>0.54285114619528463</v>
      </c>
    </row>
    <row r="247" spans="1:6" x14ac:dyDescent="0.25">
      <c r="A247" s="6" t="s">
        <v>641</v>
      </c>
      <c r="B247" t="s">
        <v>640</v>
      </c>
      <c r="D247" s="21">
        <v>63446</v>
      </c>
    </row>
    <row r="248" spans="1:6" x14ac:dyDescent="0.25">
      <c r="A248" s="7" t="s">
        <v>687</v>
      </c>
      <c r="B248" s="1">
        <v>19603</v>
      </c>
    </row>
    <row r="249" spans="1:6" x14ac:dyDescent="0.25">
      <c r="A249" s="7" t="s">
        <v>688</v>
      </c>
      <c r="B249" s="1">
        <v>86724</v>
      </c>
    </row>
    <row r="250" spans="1:6" x14ac:dyDescent="0.25">
      <c r="A250" s="7" t="s">
        <v>642</v>
      </c>
      <c r="B250" s="1">
        <v>106327</v>
      </c>
    </row>
    <row r="251" spans="1:6" x14ac:dyDescent="0.25">
      <c r="A251" s="7"/>
      <c r="B251" s="9"/>
    </row>
    <row r="252" spans="1:6" x14ac:dyDescent="0.25">
      <c r="A252" s="7" t="s">
        <v>678</v>
      </c>
      <c r="B252" s="16">
        <v>106327</v>
      </c>
    </row>
    <row r="253" spans="1:6" x14ac:dyDescent="0.25">
      <c r="A253" s="26" t="s">
        <v>718</v>
      </c>
      <c r="B253" s="16">
        <f>-GETPIVOTDATA("[Measures].[coste_total]",$D$246)</f>
        <v>-63446</v>
      </c>
    </row>
    <row r="254" spans="1:6" x14ac:dyDescent="0.25">
      <c r="A254" s="7" t="s">
        <v>719</v>
      </c>
      <c r="B254" s="26">
        <f>-GETPIVOTDATA("[Measures].[Suma de Monto Total de la Cuenta]",$A$247,"[sala].[Cobrada]","[sala].[Cobrada].&amp;[0]")</f>
        <v>-19603</v>
      </c>
    </row>
    <row r="255" spans="1:6" x14ac:dyDescent="0.25">
      <c r="A255" s="7" t="s">
        <v>720</v>
      </c>
      <c r="B255" s="16">
        <f>SUM(B252:B254)</f>
        <v>23278</v>
      </c>
    </row>
  </sheetData>
  <mergeCells count="4">
    <mergeCell ref="D215:L219"/>
    <mergeCell ref="G199:L205"/>
    <mergeCell ref="G177:N177"/>
    <mergeCell ref="K184:N184"/>
  </mergeCells>
  <conditionalFormatting pivot="1" sqref="B94:D100">
    <cfRule type="colorScale" priority="10">
      <colorScale>
        <cfvo type="min"/>
        <cfvo type="max"/>
        <color rgb="FFFCFCFF"/>
        <color rgb="FFF8696B"/>
      </colorScale>
    </cfRule>
  </conditionalFormatting>
  <conditionalFormatting sqref="A94:A100">
    <cfRule type="dataBar" priority="9">
      <dataBar>
        <cfvo type="min"/>
        <cfvo type="max"/>
        <color rgb="FFFF555A"/>
      </dataBar>
      <extLst>
        <ext xmlns:x14="http://schemas.microsoft.com/office/spreadsheetml/2009/9/main" uri="{B025F937-C7B1-47D3-B67F-A62EFF666E3E}">
          <x14:id>{12319139-7329-48A5-A494-C4C953508859}</x14:id>
        </ext>
      </extLst>
    </cfRule>
  </conditionalFormatting>
  <conditionalFormatting pivot="1" sqref="E94:E100">
    <cfRule type="dataBar" priority="8">
      <dataBar>
        <cfvo type="min"/>
        <cfvo type="max"/>
        <color rgb="FFFF555A"/>
      </dataBar>
      <extLst>
        <ext xmlns:x14="http://schemas.microsoft.com/office/spreadsheetml/2009/9/main" uri="{B025F937-C7B1-47D3-B67F-A62EFF666E3E}">
          <x14:id>{D3CA9EDD-A226-4B1F-918A-9EED8A2DC7AA}</x14:id>
        </ext>
      </extLst>
    </cfRule>
  </conditionalFormatting>
  <conditionalFormatting pivot="1" sqref="E36:E42">
    <cfRule type="dataBar" priority="7">
      <dataBar>
        <cfvo type="min"/>
        <cfvo type="max"/>
        <color rgb="FF63C384"/>
      </dataBar>
      <extLst>
        <ext xmlns:x14="http://schemas.microsoft.com/office/spreadsheetml/2009/9/main" uri="{B025F937-C7B1-47D3-B67F-A62EFF666E3E}">
          <x14:id>{59BCA735-A386-47E9-B338-97C1667B8F01}</x14:id>
        </ext>
      </extLst>
    </cfRule>
  </conditionalFormatting>
  <conditionalFormatting pivot="1" sqref="B101:D101">
    <cfRule type="dataBar" priority="6">
      <dataBar>
        <cfvo type="min"/>
        <cfvo type="max"/>
        <color rgb="FFFF555A"/>
      </dataBar>
      <extLst>
        <ext xmlns:x14="http://schemas.microsoft.com/office/spreadsheetml/2009/9/main" uri="{B025F937-C7B1-47D3-B67F-A62EFF666E3E}">
          <x14:id>{AEF85159-3A0A-4D6C-AFD9-DB77AA79C34E}</x14:id>
        </ext>
      </extLst>
    </cfRule>
  </conditionalFormatting>
  <conditionalFormatting pivot="1" sqref="F198:F209">
    <cfRule type="dataBar" priority="5">
      <dataBar>
        <cfvo type="min"/>
        <cfvo type="max"/>
        <color rgb="FFFF555A"/>
      </dataBar>
      <extLst>
        <ext xmlns:x14="http://schemas.microsoft.com/office/spreadsheetml/2009/9/main" uri="{B025F937-C7B1-47D3-B67F-A62EFF666E3E}">
          <x14:id>{29906E4F-5224-4AF9-BE23-3F4D8AE1B0E0}</x14:id>
        </ext>
      </extLst>
    </cfRule>
  </conditionalFormatting>
  <conditionalFormatting pivot="1" sqref="E198:E209">
    <cfRule type="colorScale" priority="3">
      <colorScale>
        <cfvo type="min"/>
        <cfvo type="max"/>
        <color rgb="FFFCFCFF"/>
        <color rgb="FFF8696B"/>
      </colorScale>
    </cfRule>
  </conditionalFormatting>
  <conditionalFormatting pivot="1" sqref="P198:P209">
    <cfRule type="dataBar" priority="2">
      <dataBar>
        <cfvo type="min"/>
        <cfvo type="max"/>
        <color rgb="FFFF555A"/>
      </dataBar>
      <extLst>
        <ext xmlns:x14="http://schemas.microsoft.com/office/spreadsheetml/2009/9/main" uri="{B025F937-C7B1-47D3-B67F-A62EFF666E3E}">
          <x14:id>{A2D290A0-4424-4749-9280-FC5F63DE5D54}</x14:id>
        </ext>
      </extLst>
    </cfRule>
  </conditionalFormatting>
  <pageMargins left="0.7" right="0.7" top="0.75" bottom="0.75" header="0.3" footer="0.3"/>
  <pageSetup paperSize="9" orientation="portrait" r:id="rId26"/>
  <drawing r:id="rId27"/>
  <extLst>
    <ext xmlns:x14="http://schemas.microsoft.com/office/spreadsheetml/2009/9/main" uri="{78C0D931-6437-407d-A8EE-F0AAD7539E65}">
      <x14:conditionalFormattings>
        <x14:conditionalFormatting xmlns:xm="http://schemas.microsoft.com/office/excel/2006/main">
          <x14:cfRule type="dataBar" id="{12319139-7329-48A5-A494-C4C953508859}">
            <x14:dataBar minLength="0" maxLength="100" gradient="0">
              <x14:cfvo type="autoMin"/>
              <x14:cfvo type="autoMax"/>
              <x14:negativeFillColor rgb="FFFF0000"/>
              <x14:axisColor rgb="FF000000"/>
            </x14:dataBar>
          </x14:cfRule>
          <xm:sqref>A94:A100</xm:sqref>
        </x14:conditionalFormatting>
        <x14:conditionalFormatting xmlns:xm="http://schemas.microsoft.com/office/excel/2006/main" pivot="1">
          <x14:cfRule type="dataBar" id="{D3CA9EDD-A226-4B1F-918A-9EED8A2DC7AA}">
            <x14:dataBar minLength="0" maxLength="100" gradient="0">
              <x14:cfvo type="autoMin"/>
              <x14:cfvo type="autoMax"/>
              <x14:negativeFillColor rgb="FFFF0000"/>
              <x14:axisColor rgb="FF000000"/>
            </x14:dataBar>
          </x14:cfRule>
          <xm:sqref>E94:E100</xm:sqref>
        </x14:conditionalFormatting>
        <x14:conditionalFormatting xmlns:xm="http://schemas.microsoft.com/office/excel/2006/main" pivot="1">
          <x14:cfRule type="dataBar" id="{59BCA735-A386-47E9-B338-97C1667B8F01}">
            <x14:dataBar minLength="0" maxLength="100" gradient="0">
              <x14:cfvo type="autoMin"/>
              <x14:cfvo type="autoMax"/>
              <x14:negativeFillColor rgb="FFFF0000"/>
              <x14:axisColor rgb="FF000000"/>
            </x14:dataBar>
          </x14:cfRule>
          <xm:sqref>E36:E42</xm:sqref>
        </x14:conditionalFormatting>
        <x14:conditionalFormatting xmlns:xm="http://schemas.microsoft.com/office/excel/2006/main" pivot="1">
          <x14:cfRule type="dataBar" id="{AEF85159-3A0A-4D6C-AFD9-DB77AA79C34E}">
            <x14:dataBar minLength="0" maxLength="100" gradient="0">
              <x14:cfvo type="autoMin"/>
              <x14:cfvo type="autoMax"/>
              <x14:negativeFillColor rgb="FFFF0000"/>
              <x14:axisColor rgb="FF000000"/>
            </x14:dataBar>
          </x14:cfRule>
          <xm:sqref>B101:D101</xm:sqref>
        </x14:conditionalFormatting>
        <x14:conditionalFormatting xmlns:xm="http://schemas.microsoft.com/office/excel/2006/main" pivot="1">
          <x14:cfRule type="dataBar" id="{29906E4F-5224-4AF9-BE23-3F4D8AE1B0E0}">
            <x14:dataBar minLength="0" maxLength="100" gradient="0">
              <x14:cfvo type="autoMin"/>
              <x14:cfvo type="autoMax"/>
              <x14:negativeFillColor rgb="FFFF0000"/>
              <x14:axisColor rgb="FF000000"/>
            </x14:dataBar>
          </x14:cfRule>
          <xm:sqref>F198:F209</xm:sqref>
        </x14:conditionalFormatting>
        <x14:conditionalFormatting xmlns:xm="http://schemas.microsoft.com/office/excel/2006/main" pivot="1">
          <x14:cfRule type="dataBar" id="{A2D290A0-4424-4749-9280-FC5F63DE5D54}">
            <x14:dataBar minLength="0" maxLength="100" gradient="0">
              <x14:cfvo type="autoMin"/>
              <x14:cfvo type="autoMax"/>
              <x14:negativeFillColor rgb="FFFF0000"/>
              <x14:axisColor rgb="FF000000"/>
            </x14:dataBar>
          </x14:cfRule>
          <xm:sqref>P198:P209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C5E15-FE85-4559-AA3C-216FF764D305}">
  <dimension ref="A2:B32"/>
  <sheetViews>
    <sheetView showGridLines="0" topLeftCell="C1" workbookViewId="0">
      <selection activeCell="T1" sqref="Q1:T5"/>
    </sheetView>
  </sheetViews>
  <sheetFormatPr baseColWidth="10" defaultRowHeight="15" x14ac:dyDescent="0.25"/>
  <cols>
    <col min="1" max="1" width="17.140625" hidden="1" customWidth="1"/>
    <col min="2" max="2" width="10.28515625" hidden="1" customWidth="1"/>
    <col min="19" max="19" width="11.5703125" customWidth="1"/>
  </cols>
  <sheetData>
    <row r="2" spans="1:2" ht="18" x14ac:dyDescent="0.25">
      <c r="A2" s="20"/>
    </row>
    <row r="3" spans="1:2" x14ac:dyDescent="0.25">
      <c r="A3" t="s">
        <v>711</v>
      </c>
    </row>
    <row r="4" spans="1:2" x14ac:dyDescent="0.25">
      <c r="A4" s="1">
        <v>767</v>
      </c>
      <c r="B4" s="18">
        <f>GETPIVOTDATA("[Measures].[n_ordenes]",$A$3)</f>
        <v>767</v>
      </c>
    </row>
    <row r="5" spans="1:2" x14ac:dyDescent="0.25">
      <c r="B5" s="18"/>
    </row>
    <row r="6" spans="1:2" x14ac:dyDescent="0.25">
      <c r="A6" t="s">
        <v>710</v>
      </c>
      <c r="B6" s="18"/>
    </row>
    <row r="7" spans="1:2" x14ac:dyDescent="0.25">
      <c r="A7" s="4">
        <v>3.4823989569752283</v>
      </c>
      <c r="B7" s="22">
        <f>GETPIVOTDATA("[Measures].[media_comensales]",$A$6)</f>
        <v>3.4823989569752283</v>
      </c>
    </row>
    <row r="8" spans="1:2" x14ac:dyDescent="0.25">
      <c r="B8" s="18"/>
    </row>
    <row r="9" spans="1:2" x14ac:dyDescent="0.25">
      <c r="A9" t="s">
        <v>715</v>
      </c>
      <c r="B9" s="18"/>
    </row>
    <row r="10" spans="1:2" x14ac:dyDescent="0.25">
      <c r="A10" s="15">
        <v>138.62711864406779</v>
      </c>
      <c r="B10" s="23">
        <f>GETPIVOTDATA("[Measures].[Promedio de Monto Total de la Cuenta]",$A$9)</f>
        <v>138.62711864406779</v>
      </c>
    </row>
    <row r="11" spans="1:2" x14ac:dyDescent="0.25">
      <c r="B11" s="18"/>
    </row>
    <row r="12" spans="1:2" x14ac:dyDescent="0.25">
      <c r="A12" t="s">
        <v>714</v>
      </c>
      <c r="B12" s="18"/>
    </row>
    <row r="13" spans="1:2" x14ac:dyDescent="0.25">
      <c r="A13" s="16">
        <v>106327</v>
      </c>
      <c r="B13" s="24">
        <f>GETPIVOTDATA("[Measures].[Suma de Monto Total de la Cuenta]",$A$12)</f>
        <v>106327</v>
      </c>
    </row>
    <row r="14" spans="1:2" x14ac:dyDescent="0.25">
      <c r="B14" s="18"/>
    </row>
    <row r="15" spans="1:2" x14ac:dyDescent="0.25">
      <c r="A15" t="s">
        <v>716</v>
      </c>
      <c r="B15" s="18"/>
    </row>
    <row r="16" spans="1:2" x14ac:dyDescent="0.25">
      <c r="A16" s="21">
        <v>63446</v>
      </c>
      <c r="B16" s="24">
        <f>GETPIVOTDATA("[Measures].[coste_total]",$A$15)</f>
        <v>63446</v>
      </c>
    </row>
    <row r="17" spans="1:2" x14ac:dyDescent="0.25">
      <c r="B17" s="18"/>
    </row>
    <row r="18" spans="1:2" x14ac:dyDescent="0.25">
      <c r="A18" t="s">
        <v>717</v>
      </c>
      <c r="B18" s="18"/>
    </row>
    <row r="19" spans="1:2" x14ac:dyDescent="0.25">
      <c r="A19" s="12">
        <v>0.4032936130992128</v>
      </c>
      <c r="B19" s="25">
        <f>GETPIVOTDATA("[Measures].[margen]",$A$18)</f>
        <v>0.4032936130992128</v>
      </c>
    </row>
    <row r="29" spans="1:2" x14ac:dyDescent="0.25">
      <c r="A29" s="7"/>
      <c r="B29" s="9"/>
    </row>
    <row r="30" spans="1:2" x14ac:dyDescent="0.25">
      <c r="A30" s="7"/>
      <c r="B30" s="16"/>
    </row>
    <row r="31" spans="1:2" x14ac:dyDescent="0.25">
      <c r="A31" s="26"/>
      <c r="B31" s="16"/>
    </row>
    <row r="32" spans="1:2" x14ac:dyDescent="0.25">
      <c r="A32" s="7"/>
      <c r="B32" s="26"/>
    </row>
  </sheetData>
  <pageMargins left="0.7" right="0.7" top="0.75" bottom="0.75" header="0.3" footer="0.3"/>
  <pageSetup paperSize="9"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9FD89-974C-4339-9C15-A040B411906C}">
  <dimension ref="A2:Q105"/>
  <sheetViews>
    <sheetView tabSelected="1" topLeftCell="A34" workbookViewId="0">
      <selection activeCell="K55" sqref="K55"/>
    </sheetView>
  </sheetViews>
  <sheetFormatPr baseColWidth="10" defaultRowHeight="15" x14ac:dyDescent="0.25"/>
  <cols>
    <col min="2" max="2" width="19.42578125" customWidth="1"/>
  </cols>
  <sheetData>
    <row r="2" spans="1:16" ht="15.75" thickBot="1" x14ac:dyDescent="0.3">
      <c r="A2" s="19"/>
      <c r="B2" s="19"/>
    </row>
    <row r="3" spans="1:16" ht="85.5" customHeight="1" thickBot="1" x14ac:dyDescent="0.3">
      <c r="A3" s="19"/>
      <c r="B3" s="19"/>
      <c r="I3" s="46" t="s">
        <v>706</v>
      </c>
      <c r="J3" s="47"/>
      <c r="K3" s="47"/>
      <c r="L3" s="47"/>
      <c r="M3" s="47"/>
      <c r="N3" s="47"/>
      <c r="O3" s="47"/>
      <c r="P3" s="48"/>
    </row>
    <row r="4" spans="1:16" x14ac:dyDescent="0.25">
      <c r="A4" s="19"/>
      <c r="B4" s="19"/>
    </row>
    <row r="5" spans="1:16" x14ac:dyDescent="0.25">
      <c r="A5" s="19"/>
      <c r="B5" s="19"/>
    </row>
    <row r="13" spans="1:16" ht="15.75" thickBot="1" x14ac:dyDescent="0.3"/>
    <row r="14" spans="1:16" ht="48.75" customHeight="1" thickBot="1" x14ac:dyDescent="0.3">
      <c r="I14" s="46" t="s">
        <v>707</v>
      </c>
      <c r="J14" s="47"/>
      <c r="K14" s="47"/>
      <c r="L14" s="48"/>
    </row>
    <row r="18" spans="1:14" ht="18" customHeight="1" x14ac:dyDescent="0.25"/>
    <row r="20" spans="1:14" ht="18" x14ac:dyDescent="0.25">
      <c r="A20" s="8"/>
    </row>
    <row r="21" spans="1:14" ht="15.75" thickBot="1" x14ac:dyDescent="0.3"/>
    <row r="22" spans="1:14" x14ac:dyDescent="0.25">
      <c r="I22" s="37" t="s">
        <v>713</v>
      </c>
      <c r="J22" s="38"/>
      <c r="K22" s="38"/>
      <c r="L22" s="38"/>
      <c r="M22" s="38"/>
      <c r="N22" s="39"/>
    </row>
    <row r="23" spans="1:14" x14ac:dyDescent="0.25">
      <c r="I23" s="40"/>
      <c r="J23" s="41"/>
      <c r="K23" s="41"/>
      <c r="L23" s="41"/>
      <c r="M23" s="41"/>
      <c r="N23" s="42"/>
    </row>
    <row r="24" spans="1:14" x14ac:dyDescent="0.25">
      <c r="I24" s="40"/>
      <c r="J24" s="41"/>
      <c r="K24" s="41"/>
      <c r="L24" s="41"/>
      <c r="M24" s="41"/>
      <c r="N24" s="42"/>
    </row>
    <row r="25" spans="1:14" x14ac:dyDescent="0.25">
      <c r="I25" s="40"/>
      <c r="J25" s="41"/>
      <c r="K25" s="41"/>
      <c r="L25" s="41"/>
      <c r="M25" s="41"/>
      <c r="N25" s="42"/>
    </row>
    <row r="26" spans="1:14" x14ac:dyDescent="0.25">
      <c r="I26" s="40"/>
      <c r="J26" s="41"/>
      <c r="K26" s="41"/>
      <c r="L26" s="41"/>
      <c r="M26" s="41"/>
      <c r="N26" s="42"/>
    </row>
    <row r="27" spans="1:14" x14ac:dyDescent="0.25">
      <c r="I27" s="40"/>
      <c r="J27" s="41"/>
      <c r="K27" s="41"/>
      <c r="L27" s="41"/>
      <c r="M27" s="41"/>
      <c r="N27" s="42"/>
    </row>
    <row r="28" spans="1:14" ht="51.75" customHeight="1" thickBot="1" x14ac:dyDescent="0.3">
      <c r="I28" s="43"/>
      <c r="J28" s="44"/>
      <c r="K28" s="44"/>
      <c r="L28" s="44"/>
      <c r="M28" s="44"/>
      <c r="N28" s="45"/>
    </row>
    <row r="29" spans="1:14" ht="18" x14ac:dyDescent="0.25">
      <c r="A29" s="8"/>
    </row>
    <row r="30" spans="1:14" ht="18" x14ac:dyDescent="0.25">
      <c r="A30" s="8"/>
    </row>
    <row r="31" spans="1:14" ht="18" x14ac:dyDescent="0.25">
      <c r="A31" s="8"/>
    </row>
    <row r="32" spans="1:14" ht="18" x14ac:dyDescent="0.25">
      <c r="A32" s="8"/>
    </row>
    <row r="33" spans="1:17" ht="18" x14ac:dyDescent="0.25">
      <c r="A33" s="8"/>
    </row>
    <row r="34" spans="1:17" ht="18.75" thickBot="1" x14ac:dyDescent="0.3">
      <c r="A34" s="8"/>
    </row>
    <row r="35" spans="1:17" ht="15" customHeight="1" x14ac:dyDescent="0.25">
      <c r="B35" s="6" t="s">
        <v>668</v>
      </c>
      <c r="C35" s="6" t="s">
        <v>667</v>
      </c>
      <c r="D35" t="s">
        <v>675</v>
      </c>
      <c r="I35" s="52" t="s">
        <v>725</v>
      </c>
      <c r="J35" s="53"/>
      <c r="K35" s="53"/>
      <c r="L35" s="53"/>
      <c r="M35" s="53"/>
      <c r="N35" s="53"/>
      <c r="O35" s="53"/>
      <c r="P35" s="53"/>
      <c r="Q35" s="55"/>
    </row>
    <row r="36" spans="1:17" x14ac:dyDescent="0.25">
      <c r="B36" s="7" t="s">
        <v>19</v>
      </c>
      <c r="C36" s="11">
        <v>9.4202898550724612E-2</v>
      </c>
      <c r="D36" s="1">
        <v>2613</v>
      </c>
      <c r="I36" s="56"/>
      <c r="J36" s="54"/>
      <c r="K36" s="54"/>
      <c r="L36" s="54"/>
      <c r="M36" s="54"/>
      <c r="N36" s="54"/>
      <c r="O36" s="54"/>
      <c r="P36" s="54"/>
      <c r="Q36" s="57"/>
    </row>
    <row r="37" spans="1:17" x14ac:dyDescent="0.25">
      <c r="B37" s="7" t="s">
        <v>24</v>
      </c>
      <c r="C37" s="11">
        <v>0.15104166666666663</v>
      </c>
      <c r="D37" s="1">
        <v>5687</v>
      </c>
      <c r="I37" s="56"/>
      <c r="J37" s="54"/>
      <c r="K37" s="54"/>
      <c r="L37" s="54"/>
      <c r="M37" s="54"/>
      <c r="N37" s="54"/>
      <c r="O37" s="54"/>
      <c r="P37" s="54"/>
      <c r="Q37" s="57"/>
    </row>
    <row r="38" spans="1:17" x14ac:dyDescent="0.25">
      <c r="B38" s="7" t="s">
        <v>13</v>
      </c>
      <c r="C38" s="11">
        <v>0.15822784810126578</v>
      </c>
      <c r="D38" s="1">
        <v>5024</v>
      </c>
      <c r="I38" s="56"/>
      <c r="J38" s="54"/>
      <c r="K38" s="54"/>
      <c r="L38" s="54"/>
      <c r="M38" s="54"/>
      <c r="N38" s="54"/>
      <c r="O38" s="54"/>
      <c r="P38" s="54"/>
      <c r="Q38" s="57"/>
    </row>
    <row r="39" spans="1:17" ht="18" customHeight="1" x14ac:dyDescent="0.25">
      <c r="B39" s="7" t="s">
        <v>32</v>
      </c>
      <c r="C39" s="11">
        <v>9.3959731543624136E-2</v>
      </c>
      <c r="D39" s="1">
        <v>2679</v>
      </c>
      <c r="I39" s="56"/>
      <c r="J39" s="54"/>
      <c r="K39" s="54"/>
      <c r="L39" s="54"/>
      <c r="M39" s="54"/>
      <c r="N39" s="54"/>
      <c r="O39" s="54"/>
      <c r="P39" s="54"/>
      <c r="Q39" s="57"/>
    </row>
    <row r="40" spans="1:17" x14ac:dyDescent="0.25">
      <c r="B40" s="7" t="s">
        <v>29</v>
      </c>
      <c r="C40" s="11">
        <v>0.13846153846153841</v>
      </c>
      <c r="D40" s="1">
        <v>3600</v>
      </c>
      <c r="I40" s="56"/>
      <c r="J40" s="54"/>
      <c r="K40" s="54"/>
      <c r="L40" s="54"/>
      <c r="M40" s="54"/>
      <c r="N40" s="54"/>
      <c r="O40" s="54"/>
      <c r="P40" s="54"/>
      <c r="Q40" s="57"/>
    </row>
    <row r="41" spans="1:17" x14ac:dyDescent="0.25">
      <c r="A41" s="7"/>
      <c r="B41" s="7" t="s">
        <v>642</v>
      </c>
      <c r="C41" s="11">
        <v>0.12907431551499349</v>
      </c>
      <c r="D41" s="1">
        <v>19603</v>
      </c>
      <c r="I41" s="56"/>
      <c r="J41" s="54"/>
      <c r="K41" s="54"/>
      <c r="L41" s="54"/>
      <c r="M41" s="54"/>
      <c r="N41" s="54"/>
      <c r="O41" s="54"/>
      <c r="P41" s="54"/>
      <c r="Q41" s="57"/>
    </row>
    <row r="42" spans="1:17" ht="15.75" thickBot="1" x14ac:dyDescent="0.3">
      <c r="D42" s="4"/>
      <c r="I42" s="58"/>
      <c r="J42" s="59"/>
      <c r="K42" s="59"/>
      <c r="L42" s="59"/>
      <c r="M42" s="59"/>
      <c r="N42" s="59"/>
      <c r="O42" s="59"/>
      <c r="P42" s="59"/>
      <c r="Q42" s="60"/>
    </row>
    <row r="43" spans="1:17" x14ac:dyDescent="0.25">
      <c r="D43" s="4"/>
    </row>
    <row r="44" spans="1:17" x14ac:dyDescent="0.25">
      <c r="D44" s="4"/>
    </row>
    <row r="45" spans="1:17" x14ac:dyDescent="0.25">
      <c r="D45" s="4"/>
    </row>
    <row r="46" spans="1:17" x14ac:dyDescent="0.25">
      <c r="D46" s="4"/>
    </row>
    <row r="48" spans="1:17" ht="15.75" thickBot="1" x14ac:dyDescent="0.3"/>
    <row r="49" spans="1:17" x14ac:dyDescent="0.25">
      <c r="K49" s="37" t="s">
        <v>726</v>
      </c>
      <c r="L49" s="38"/>
      <c r="M49" s="38"/>
      <c r="N49" s="38"/>
      <c r="O49" s="38"/>
      <c r="P49" s="38"/>
      <c r="Q49" s="39"/>
    </row>
    <row r="50" spans="1:17" x14ac:dyDescent="0.25">
      <c r="K50" s="40"/>
      <c r="L50" s="41"/>
      <c r="M50" s="41"/>
      <c r="N50" s="41"/>
      <c r="O50" s="41"/>
      <c r="P50" s="41"/>
      <c r="Q50" s="42"/>
    </row>
    <row r="51" spans="1:17" x14ac:dyDescent="0.25">
      <c r="K51" s="40"/>
      <c r="L51" s="41"/>
      <c r="M51" s="41"/>
      <c r="N51" s="41"/>
      <c r="O51" s="41"/>
      <c r="P51" s="41"/>
      <c r="Q51" s="42"/>
    </row>
    <row r="52" spans="1:17" x14ac:dyDescent="0.25">
      <c r="K52" s="40"/>
      <c r="L52" s="41"/>
      <c r="M52" s="41"/>
      <c r="N52" s="41"/>
      <c r="O52" s="41"/>
      <c r="P52" s="41"/>
      <c r="Q52" s="42"/>
    </row>
    <row r="53" spans="1:17" x14ac:dyDescent="0.25">
      <c r="K53" s="40"/>
      <c r="L53" s="41"/>
      <c r="M53" s="41"/>
      <c r="N53" s="41"/>
      <c r="O53" s="41"/>
      <c r="P53" s="41"/>
      <c r="Q53" s="42"/>
    </row>
    <row r="54" spans="1:17" ht="15.75" thickBot="1" x14ac:dyDescent="0.3">
      <c r="K54" s="43"/>
      <c r="L54" s="44"/>
      <c r="M54" s="44"/>
      <c r="N54" s="44"/>
      <c r="O54" s="44"/>
      <c r="P54" s="44"/>
      <c r="Q54" s="45"/>
    </row>
    <row r="61" spans="1:17" x14ac:dyDescent="0.25">
      <c r="A61" s="6" t="s">
        <v>641</v>
      </c>
      <c r="B61" t="s">
        <v>698</v>
      </c>
      <c r="E61" s="14"/>
      <c r="F61" s="14"/>
    </row>
    <row r="62" spans="1:17" x14ac:dyDescent="0.25">
      <c r="A62" s="7" t="s">
        <v>695</v>
      </c>
      <c r="B62" s="15">
        <v>198.01010101010101</v>
      </c>
    </row>
    <row r="63" spans="1:17" x14ac:dyDescent="0.25">
      <c r="A63" s="7" t="s">
        <v>688</v>
      </c>
      <c r="B63" s="15">
        <v>129.82634730538922</v>
      </c>
    </row>
    <row r="64" spans="1:17" x14ac:dyDescent="0.25">
      <c r="A64" s="7" t="s">
        <v>642</v>
      </c>
      <c r="B64" s="15">
        <v>138.62711864406779</v>
      </c>
    </row>
    <row r="73" spans="1:9" x14ac:dyDescent="0.25">
      <c r="I73" s="27"/>
    </row>
    <row r="77" spans="1:9" x14ac:dyDescent="0.25">
      <c r="A77" s="6" t="s">
        <v>641</v>
      </c>
      <c r="B77" s="6" t="s">
        <v>676</v>
      </c>
      <c r="C77" t="s">
        <v>682</v>
      </c>
    </row>
    <row r="78" spans="1:9" x14ac:dyDescent="0.25">
      <c r="A78" s="7" t="s">
        <v>656</v>
      </c>
      <c r="B78" s="16">
        <v>8321</v>
      </c>
      <c r="C78" s="11">
        <v>0.30909746424708573</v>
      </c>
    </row>
    <row r="79" spans="1:9" x14ac:dyDescent="0.25">
      <c r="A79" s="7" t="s">
        <v>657</v>
      </c>
      <c r="B79" s="16">
        <v>7646</v>
      </c>
      <c r="C79" s="11">
        <v>3.138896154852211E-2</v>
      </c>
    </row>
    <row r="80" spans="1:9" x14ac:dyDescent="0.25">
      <c r="A80" s="7" t="s">
        <v>658</v>
      </c>
      <c r="B80" s="16">
        <v>10696</v>
      </c>
      <c r="C80" s="11">
        <v>0.17576664173522816</v>
      </c>
    </row>
    <row r="81" spans="1:6" x14ac:dyDescent="0.25">
      <c r="A81" s="7" t="s">
        <v>659</v>
      </c>
      <c r="B81" s="16">
        <v>24632</v>
      </c>
      <c r="C81" s="11">
        <v>0.17201201688860024</v>
      </c>
    </row>
    <row r="82" spans="1:6" x14ac:dyDescent="0.25">
      <c r="A82" s="7" t="s">
        <v>660</v>
      </c>
      <c r="B82" s="16">
        <v>16909</v>
      </c>
      <c r="C82" s="11">
        <v>0.13572653616417296</v>
      </c>
    </row>
    <row r="83" spans="1:6" x14ac:dyDescent="0.25">
      <c r="A83" s="7" t="s">
        <v>655</v>
      </c>
      <c r="B83" s="16">
        <v>17687</v>
      </c>
      <c r="C83" s="11">
        <v>0.17979306835528919</v>
      </c>
    </row>
    <row r="84" spans="1:6" x14ac:dyDescent="0.25">
      <c r="A84" s="7" t="s">
        <v>661</v>
      </c>
      <c r="B84" s="16">
        <v>20436</v>
      </c>
      <c r="C84" s="11">
        <v>0.25440399295361127</v>
      </c>
    </row>
    <row r="85" spans="1:6" x14ac:dyDescent="0.25">
      <c r="A85" s="7" t="s">
        <v>642</v>
      </c>
      <c r="B85" s="16">
        <v>106327</v>
      </c>
      <c r="C85" s="11">
        <v>0.18436521297506747</v>
      </c>
    </row>
    <row r="93" spans="1:6" x14ac:dyDescent="0.25">
      <c r="A93" s="6" t="s">
        <v>641</v>
      </c>
      <c r="B93" t="s">
        <v>640</v>
      </c>
      <c r="D93" s="6" t="s">
        <v>714</v>
      </c>
      <c r="F93" s="6" t="s">
        <v>717</v>
      </c>
    </row>
    <row r="94" spans="1:6" x14ac:dyDescent="0.25">
      <c r="A94" s="7" t="s">
        <v>687</v>
      </c>
      <c r="B94" s="9">
        <v>0.18436521297506747</v>
      </c>
      <c r="D94" s="16">
        <v>106327</v>
      </c>
      <c r="F94" s="12">
        <v>0.4032936130992128</v>
      </c>
    </row>
    <row r="95" spans="1:6" x14ac:dyDescent="0.25">
      <c r="A95" s="7" t="s">
        <v>688</v>
      </c>
      <c r="B95" s="9">
        <v>0.81563478702493253</v>
      </c>
      <c r="F95" s="5" t="e">
        <f>1-(GETPIVOTDATA("[Measures].[margen]",$F$243)-GETPIVOTDATA("[Measures].[Suma de Monto Total de la Cuenta]",$A$243,"[sala].[Cobrada]","[sala].[Cobrada].&amp;[0]"))/GETPIVOTDATA("[Measures].[margen]",$F$243)</f>
        <v>#REF!</v>
      </c>
    </row>
    <row r="96" spans="1:6" x14ac:dyDescent="0.25">
      <c r="A96" s="7" t="s">
        <v>642</v>
      </c>
      <c r="B96" s="9">
        <v>1</v>
      </c>
      <c r="D96" s="6" t="s">
        <v>716</v>
      </c>
      <c r="F96" s="5" t="e">
        <f>(GETPIVOTDATA("[Measures].[margen]",$F$243)-GETPIVOTDATA("[Measures].[Suma de Monto Total de la Cuenta]",$A$243,"[sala].[Cobrada]","[sala].[Cobrada].&amp;[0]"))/GETPIVOTDATA("[Measures].[margen]",$F$243)</f>
        <v>#REF!</v>
      </c>
    </row>
    <row r="97" spans="1:4" x14ac:dyDescent="0.25">
      <c r="A97" s="6" t="s">
        <v>641</v>
      </c>
      <c r="B97" t="s">
        <v>640</v>
      </c>
      <c r="D97" s="21">
        <v>63446</v>
      </c>
    </row>
    <row r="98" spans="1:4" x14ac:dyDescent="0.25">
      <c r="A98" s="7" t="s">
        <v>687</v>
      </c>
      <c r="B98" s="1">
        <v>19603</v>
      </c>
    </row>
    <row r="99" spans="1:4" x14ac:dyDescent="0.25">
      <c r="A99" s="7" t="s">
        <v>688</v>
      </c>
      <c r="B99" s="1">
        <v>86724</v>
      </c>
    </row>
    <row r="100" spans="1:4" x14ac:dyDescent="0.25">
      <c r="A100" s="7" t="s">
        <v>642</v>
      </c>
      <c r="B100" s="1">
        <v>106327</v>
      </c>
    </row>
    <row r="101" spans="1:4" x14ac:dyDescent="0.25">
      <c r="A101" s="7"/>
      <c r="B101" s="9"/>
    </row>
    <row r="102" spans="1:4" x14ac:dyDescent="0.25">
      <c r="A102" s="7" t="s">
        <v>678</v>
      </c>
      <c r="B102" s="16">
        <v>106327</v>
      </c>
    </row>
    <row r="103" spans="1:4" x14ac:dyDescent="0.25">
      <c r="A103" s="26" t="s">
        <v>718</v>
      </c>
      <c r="B103" s="16" t="e">
        <f>-GETPIVOTDATA("[Measures].[coste_total]",$D$246)</f>
        <v>#REF!</v>
      </c>
    </row>
    <row r="104" spans="1:4" x14ac:dyDescent="0.25">
      <c r="A104" s="7" t="s">
        <v>719</v>
      </c>
      <c r="B104" s="26" t="e">
        <f>-GETPIVOTDATA("[Measures].[Suma de Monto Total de la Cuenta]",$A$247,"[sala].[Cobrada]","[sala].[Cobrada].&amp;[0]")</f>
        <v>#REF!</v>
      </c>
    </row>
    <row r="105" spans="1:4" x14ac:dyDescent="0.25">
      <c r="A105" s="7" t="s">
        <v>720</v>
      </c>
      <c r="B105" s="16" t="e">
        <f>SUM(B102:B104)</f>
        <v>#REF!</v>
      </c>
    </row>
  </sheetData>
  <mergeCells count="5">
    <mergeCell ref="K49:Q54"/>
    <mergeCell ref="I3:P3"/>
    <mergeCell ref="I14:L14"/>
    <mergeCell ref="I22:N28"/>
    <mergeCell ref="I35:Q42"/>
  </mergeCells>
  <pageMargins left="0.7" right="0.7" top="0.75" bottom="0.75" header="0.3" footer="0.3"/>
  <drawing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71.xml.rels><?xml version="1.0" encoding="UTF-8" standalone="yes"?>
<Relationships xmlns="http://schemas.openxmlformats.org/package/2006/relationships"><Relationship Id="rId1" Type="http://schemas.openxmlformats.org/officeDocument/2006/relationships/customXmlProps" Target="itemProps71.xml"/></Relationships>
</file>

<file path=customXml/_rels/item72.xml.rels><?xml version="1.0" encoding="UTF-8" standalone="yes"?>
<Relationships xmlns="http://schemas.openxmlformats.org/package/2006/relationships"><Relationship Id="rId1" Type="http://schemas.openxmlformats.org/officeDocument/2006/relationships/customXmlProps" Target="itemProps72.xml"/></Relationships>
</file>

<file path=customXml/_rels/item73.xml.rels><?xml version="1.0" encoding="UTF-8" standalone="yes"?>
<Relationships xmlns="http://schemas.openxmlformats.org/package/2006/relationships"><Relationship Id="rId1" Type="http://schemas.openxmlformats.org/officeDocument/2006/relationships/customXmlProps" Target="itemProps73.xml"/></Relationships>
</file>

<file path=customXml/_rels/item74.xml.rels><?xml version="1.0" encoding="UTF-8" standalone="yes"?>
<Relationships xmlns="http://schemas.openxmlformats.org/package/2006/relationships"><Relationship Id="rId1" Type="http://schemas.openxmlformats.org/officeDocument/2006/relationships/customXmlProps" Target="itemProps74.xml"/></Relationships>
</file>

<file path=customXml/_rels/item75.xml.rels><?xml version="1.0" encoding="UTF-8" standalone="yes"?>
<Relationships xmlns="http://schemas.openxmlformats.org/package/2006/relationships"><Relationship Id="rId1" Type="http://schemas.openxmlformats.org/officeDocument/2006/relationships/customXmlProps" Target="itemProps75.xml"/></Relationships>
</file>

<file path=customXml/_rels/item76.xml.rels><?xml version="1.0" encoding="UTF-8" standalone="yes"?>
<Relationships xmlns="http://schemas.openxmlformats.org/package/2006/relationships"><Relationship Id="rId1" Type="http://schemas.openxmlformats.org/officeDocument/2006/relationships/customXmlProps" Target="itemProps76.xml"/></Relationships>
</file>

<file path=customXml/_rels/item77.xml.rels><?xml version="1.0" encoding="UTF-8" standalone="yes"?>
<Relationships xmlns="http://schemas.openxmlformats.org/package/2006/relationships"><Relationship Id="rId1" Type="http://schemas.openxmlformats.org/officeDocument/2006/relationships/customXmlProps" Target="itemProps7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b c 0 4 4 7 4 - 9 d c 0 - 4 c 1 5 - 8 a a 6 - 9 b 5 7 a d 7 8 e b 5 5 " > < 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 T r u e < / V i s i b l e > < / i t e m > < / C a l c u l a t e d F i e l d s > < S A H o s t H a s h > 0 < / S A H o s t H a s h > < G e m i n i F i e l d L i s t V i s i b l e > T r u e < / G e m i n i F i e l d L i s t V i s i b l e > < / S e t t i n g s > ] ] > < / C u s t o m C o n t e n t > < / G e m i n i > 
</file>

<file path=customXml/item10.xml>��< ? x m l   v e r s i o n = " 1 . 0 "   e n c o d i n g = " U T F - 1 6 " ? > < G e m i n i   x m l n s = " h t t p : / / g e m i n i / p i v o t c u s t o m i z a t i o n / 0 e 7 7 c 8 6 a - 6 a 7 b - 4 b 8 d - a 2 3 c - d 7 5 8 2 2 0 5 a 3 7 f " > < 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11.xml>��< ? x m l   v e r s i o n = " 1 . 0 "   e n c o d i n g = " U T F - 1 6 " ? > < G e m i n i   x m l n s = " h t t p : / / g e m i n i / p i v o t c u s t o m i z a t i o n / S a n d b o x N o n E m p t y " > < C u s t o m C o n t e n t > < ! [ C D A T A [ 1 ] ] > < / C u s t o m C o n t e n t > < / G e m i n i > 
</file>

<file path=customXml/item12.xml>��< ? x m l   v e r s i o n = " 1 . 0 "   e n c o d i n g = " U T F - 1 6 " ? > < G e m i n i   x m l n s = " h t t p : / / g e m i n i / p i v o t c u s t o m i z a t i o n / 2 3 c 0 f b 6 b - 2 1 6 6 - 4 7 b f - 9 9 6 5 - 4 e 9 1 c 4 9 9 a 4 4 9 " > < 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2 1 e c e 6 c 7 - 4 6 8 c - 4 9 1 2 - a d 2 a - b e 3 7 6 1 4 e 9 9 6 3 " > < 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C a l c u l a t e d F i e l d s > < S A H o s t H a s h > 0 < / S A H o s t H a s h > < G e m i n i F i e l d L i s t V i s i b l e > T r u e < / G e m i n i F i e l d L i s t V i s i b l e > < / S e t t i n g s > ] ] > < / C u s t o m C o n t e n t > < / G e m i n i > 
</file>

<file path=customXml/item15.xml>��< ? x m l   v e r s i o n = " 1 . 0 "   e n c o d i n g = " U T F - 1 6 " ? > < G e m i n i   x m l n s = " h t t p : / / g e m i n i / p i v o t c u s t o m i z a t i o n / 4 7 8 6 8 4 7 d - b 2 7 3 - 4 b 9 7 - 9 7 2 c - 8 4 5 8 8 8 b 6 3 c 8 5 " > < 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 T r u e < / V i s i b l e > < / i t e m > < i t e m > < M e a s u r e N a m e > p c t _ f a c t u r a d o < / M e a s u r e N a m e > < D i s p l a y N a m e > p c t _ f a c t u r a d o < / D i s p l a y N a m e > < V i s i b l e > T r u e 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16.xml>��< ? x m l   v e r s i o n = " 1 . 0 "   e n c o d i n g = " U T F - 1 6 " ? > < G e m i n i   x m l n s = " h t t p : / / g e m i n i / p i v o t c u s t o m i z a t i o n / b b a 0 5 e 1 a - 6 a 4 2 - 4 e e 8 - b 0 e c - 9 b 2 f f 1 1 a e 4 2 8 " > < 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 c o c i n a < / K e y > < V a l u e   x m l n s : a = " h t t p : / / s c h e m a s . d a t a c o n t r a c t . o r g / 2 0 0 4 / 0 7 / M i c r o s o f t . A n a l y s i s S e r v i c e s . C o m m o n " > < a : H a s F o c u s > t r u e < / a : H a s F o c u s > < a : S i z e A t D p i 9 6 > 1 2 8 < / a : S i z e A t D p i 9 6 > < a : V i s i b l e > t r u e < / a : V i s i b l e > < / V a l u e > < / K e y V a l u e O f s t r i n g S a n d b o x E d i t o r . M e a s u r e G r i d S t a t e S c d E 3 5 R y > < K e y V a l u e O f s t r i n g S a n d b o x E d i t o r . M e a s u r e G r i d S t a t e S c d E 3 5 R y > < K e y > s a l a < / 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8.xml>��< ? x m l   v e r s i o n = " 1 . 0 "   e n c o d i n g = " U T F - 1 6 " ? > < G e m i n i   x m l n s = " h t t p : / / g e m i n i / p i v o t c u s t o m i z a t i o n / a c 4 5 8 a b d - 5 f c 5 - 4 3 0 3 - 8 8 4 6 - 5 b d 6 e 1 a 1 b e 3 5 " > < 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 T r u e < / V i s i b l e > < / i t e m > < i t e m > < M e a s u r e N a m e > p c t _ f a c t u r a d o < / M e a s u r e N a m e > < D i s p l a y N a m e > p c t _ f a c t u r a d o < / D i s p l a y N a m e > < V i s i b l e > T r u e 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19.xml>��< ? x m l   v e r s i o n = " 1 . 0 "   e n c o d i n g = " U T F - 1 6 " ? > < G e m i n i   x m l n s = " h t t p : / / g e m i n i / p i v o t c u s t o m i z a t i o n / S h o w H i d d e n " > < C u s t o m C o n t e n t > < ! [ C D A T A [ T r u e ] ] > < / C u s t o m C o n t e n t > < / G e m i n i > 
</file>

<file path=customXml/item2.xml>��< ? x m l   v e r s i o n = " 1 . 0 "   e n c o d i n g = " U T F - 1 6 " ? > < G e m i n i   x m l n s = " h t t p : / / g e m i n i / p i v o t c u s t o m i z a t i o n / b 7 2 2 d 9 f d - b a a 5 - 4 4 d d - 9 6 9 7 - 1 6 c d a 8 3 d 7 7 4 c " > < 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20.xml>��< ? x m l   v e r s i o n = " 1 . 0 "   e n c o d i n g = " U T F - 1 6 " ? > < G e m i n i   x m l n s = " h t t p : / / g e m i n i / p i v o t c u s t o m i z a t i o n / 0 2 7 e 9 f 7 9 - 8 7 d e - 4 4 e d - 9 3 4 a - 0 2 9 d c f 5 b e e b 3 " > < 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 T r u e 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21.xml>��< ? x m l   v e r s i o n = " 1 . 0 "   e n c o d i n g = " U T F - 1 6 " ? > < G e m i n i   x m l n s = " h t t p : / / g e m i n i / p i v o t c u s t o m i z a t i o n / a 8 e b 7 d 3 9 - 6 0 d 9 - 4 e 5 e - 9 e 9 3 - 8 e 5 1 f 0 4 1 a d 7 7 " > < 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 T r u e 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22.xml>��< ? x m l   v e r s i o n = " 1 . 0 "   e n c o d i n g = " U T F - 1 6 " ? > < G e m i n i   x m l n s = " h t t p : / / g e m i n i / p i v o t c u s t o m i z a t i o n / 1 1 5 5 a 2 a 8 - 1 d d 2 - 4 2 8 e - a a 6 4 - 9 2 3 2 0 1 c 4 0 5 2 4 " > < 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 T r u e < / V i s i b l e > < / i t e m > < / C a l c u l a t e d F i e l d s > < S A H o s t H a s h > 0 < / S A H o s t H a s h > < G e m i n i F i e l d L i s t V i s i b l e > T r u e < / G e m i n i F i e l d L i s t V i s i b l e > < / S e t t i n g s > ] ] > < / C u s t o m C o n t e n t > < / G e m i n i > 
</file>

<file path=customXml/item23.xml>��< ? x m l   v e r s i o n = " 1 . 0 "   e n c o d i n g = " U T F - 1 6 " ? > < G e m i n i   x m l n s = " h t t p : / / g e m i n i / p i v o t c u s t o m i z a t i o n / T a b l e X M L _ s a l a " > < C u s t o m C o n t e n t > < ! [ C D A T A [ < T a b l e W i d g e t G r i d S e r i a l i z a t i o n   x m l n s : x s d = " h t t p : / / w w w . w 3 . o r g / 2 0 0 1 / X M L S c h e m a "   x m l n s : x s i = " h t t p : / / w w w . w 3 . o r g / 2 0 0 1 / X M L S c h e m a - i n s t a n c e " > < C o l u m n S u g g e s t e d T y p e   / > < C o l u m n F o r m a t   / > < C o l u m n A c c u r a c y   / > < C o l u m n C u r r e n c y S y m b o l   / > < C o l u m n P o s i t i v e P a t t e r n   / > < C o l u m n N e g a t i v e P a t t e r n   / > < C o l u m n W i d t h s > < i t e m > < k e y > < s t r i n g > N � m e r o   d e   M e s a < / s t r i n g > < / k e y > < v a l u e > < i n t > 1 7 5 < / i n t > < / v a l u e > < / i t e m > < i t e m > < k e y > < s t r i n g > N o m b r e   d e l   C l i e n t e < / s t r i n g > < / k e y > < v a l u e > < i n t > 1 8 9 < / i n t > < / v a l u e > < / i t e m > < i t e m > < k e y > < s t r i n g > N � m e r o   d e   C o m e n s a l e s < / s t r i n g > < / k e y > < v a l u e > < i n t > 2 2 5 < / i n t > < / v a l u e > < / i t e m > < i t e m > < k e y > < s t r i n g > H o r a   d e   L l e g a d a < / s t r i n g > < / k e y > < v a l u e > < i n t > 1 6 6 < / i n t > < / v a l u e > < / i t e m > < i t e m > < k e y > < s t r i n g > H o r a   d e   S a l i d a < / s t r i n g > < / k e y > < v a l u e > < i n t > 1 5 3 < / i n t > < / v a l u e > < / i t e m > < i t e m > < k e y > < s t r i n g > M e s e r o   A s i g n a d o < / s t r i n g > < / k e y > < v a l u e > < i n t > 1 7 7 < / i n t > < / v a l u e > < / i t e m > < i t e m > < k e y > < s t r i n g > T i p o   d e   S e r v i c i o < / s t r i n g > < / k e y > < v a l u e > < i n t > 1 6 3 < / i n t > < / v a l u e > < / i t e m > < i t e m > < k e y > < s t r i n g > M � t o d o   d e   P a g o < / s t r i n g > < / k e y > < v a l u e > < i n t > 1 6 9 < / i n t > < / v a l u e > < / i t e m > < i t e m > < k e y > < s t r i n g > P r o p i n a < / s t r i n g > < / k e y > < v a l u e > < i n t > 1 0 3 < / i n t > < / v a l u e > < / i t e m > < i t e m > < k e y > < s t r i n g > E s t a d o   d e   l a   M e s a < / s t r i n g > < / k e y > < v a l u e > < i n t > 1 8 1 < / i n t > < / v a l u e > < / i t e m > < i t e m > < k e y > < s t r i n g > N � m e r o   d e   O r d e n < / s t r i n g > < / k e y > < v a l u e > < i n t > 1 8 2 < / i n t > < / v a l u e > < / i t e m > < i t e m > < k e y > < s t r i n g > P a � s   d e   O r i g e n < / s t r i n g > < / k e y > < v a l u e > < i n t > 1 5 3 < / i n t > < / v a l u e > < / i t e m > < i t e m > < k e y > < s t r i n g > N u m e r o   d e   p l a t o s < / s t r i n g > < / k e y > < v a l u e > < i n t > 1 8 0 < / i n t > < / v a l u e > < / i t e m > < i t e m > < k e y > < s t r i n g > M o n t o   T o t a l   d e   l a   C u e n t a < / s t r i n g > < / k e y > < v a l u e > < i n t > 2 3 3 < / i n t > < / v a l u e > < / i t e m > < i t e m > < k e y > < s t r i n g > F e c h a   d e   F a c t u r a < / s t r i n g > < / k e y > < v a l u e > < i n t > 1 7 2 < / i n t > < / v a l u e > < / i t e m > < i t e m > < k e y > < s t r i n g > T i e m p o   d e   P e r m a n e n c i a < / s t r i n g > < / k e y > < v a l u e > < i n t > 2 2 7 < / i n t > < / v a l u e > < / i t e m > < i t e m > < k e y > < s t r i n g > T i e m p o   d e   P r e p a r a c i � n < / s t r i n g > < / k e y > < v a l u e > < i n t > 2 2 0 < / i n t > < / v a l u e > < / i t e m > < i t e m > < k e y > < s t r i n g > T i e m p o   d e   d e g u s t a c i � n < / s t r i n g > < / k e y > < v a l u e > < i n t > 2 2 0 < / i n t > < / v a l u e > < / i t e m > < i t e m > < k e y > < s t r i n g > C o b r a d a < / s t r i n g > < / k e y > < v a l u e > < i n t > 1 0 8 < / i n t > < / v a l u e > < / i t e m > < i t e m > < k e y > < s t r i n g > D � a   s e m a n a < / s t r i n g > < / k e y > < v a l u e > < i n t > 1 3 2 < / i n t > < / v a l u e > < / i t e m > < i t e m > < k e y > < s t r i n g > T i e m p o   d e   P r e p a r a c i � n   ( h o r a ) < / s t r i n g > < / k e y > < v a l u e > < i n t > 2 7 2 < / i n t > < / v a l u e > < / i t e m > < i t e m > < k e y > < s t r i n g > T i e m p o   d e   P r e p a r a c i � n   ( m i n u t o ) < / s t r i n g > < / k e y > < v a l u e > < i n t > 2 9 1 < / i n t > < / v a l u e > < / i t e m > < i t e m > < k e y > < s t r i n g > F a c t u r a c i o n < / s t r i n g > < / k e y > < v a l u e > < i n t > 1 3 2 < / i n t > < / v a l u e > < / i t e m > < i t e m > < k e y > < s t r i n g > T i e m p o   p r e p < / s t r i n g > < / k e y > < v a l u e > < i n t > 2 1 0 < / i n t > < / v a l u e > < / i t e m > < i t e m > < k e y > < s t r i n g > T i e m p o   p e r m < / s t r i n g > < / k e y > < v a l u e > < i n t > 1 4 5 < / i n t > < / v a l u e > < / i t e m > < i t e m > < k e y > < s t r i n g > T i e m p o   d e g u s t a c i o n   ( h o r a ) < / s t r i n g > < / k e y > < v a l u e > < i n t > 1 9 9 < / i n t > < / v a l u e > < / i t e m > < / C o l u m n W i d t h s > < C o l u m n D i s p l a y I n d e x > < i t e m > < k e y > < s t r i n g > N � m e r o   d e   M e s a < / s t r i n g > < / k e y > < v a l u e > < i n t > 0 < / i n t > < / v a l u e > < / i t e m > < i t e m > < k e y > < s t r i n g > N o m b r e   d e l   C l i e n t e < / s t r i n g > < / k e y > < v a l u e > < i n t > 1 < / i n t > < / v a l u e > < / i t e m > < i t e m > < k e y > < s t r i n g > N � m e r o   d e   C o m e n s a l e s < / s t r i n g > < / k e y > < v a l u e > < i n t > 2 < / i n t > < / v a l u e > < / i t e m > < i t e m > < k e y > < s t r i n g > H o r a   d e   L l e g a d a < / s t r i n g > < / k e y > < v a l u e > < i n t > 3 < / i n t > < / v a l u e > < / i t e m > < i t e m > < k e y > < s t r i n g > H o r a   d e   S a l i d a < / s t r i n g > < / k e y > < v a l u e > < i n t > 4 < / i n t > < / v a l u e > < / i t e m > < i t e m > < k e y > < s t r i n g > M e s e r o   A s i g n a d o < / s t r i n g > < / k e y > < v a l u e > < i n t > 5 < / i n t > < / v a l u e > < / i t e m > < i t e m > < k e y > < s t r i n g > T i p o   d e   S e r v i c i o < / s t r i n g > < / k e y > < v a l u e > < i n t > 6 < / i n t > < / v a l u e > < / i t e m > < i t e m > < k e y > < s t r i n g > M � t o d o   d e   P a g o < / s t r i n g > < / k e y > < v a l u e > < i n t > 7 < / i n t > < / v a l u e > < / i t e m > < i t e m > < k e y > < s t r i n g > P r o p i n a < / s t r i n g > < / k e y > < v a l u e > < i n t > 8 < / i n t > < / v a l u e > < / i t e m > < i t e m > < k e y > < s t r i n g > E s t a d o   d e   l a   M e s a < / s t r i n g > < / k e y > < v a l u e > < i n t > 9 < / i n t > < / v a l u e > < / i t e m > < i t e m > < k e y > < s t r i n g > N � m e r o   d e   O r d e n < / s t r i n g > < / k e y > < v a l u e > < i n t > 1 0 < / i n t > < / v a l u e > < / i t e m > < i t e m > < k e y > < s t r i n g > P a � s   d e   O r i g e n < / s t r i n g > < / k e y > < v a l u e > < i n t > 1 1 < / i n t > < / v a l u e > < / i t e m > < i t e m > < k e y > < s t r i n g > N u m e r o   d e   p l a t o s < / s t r i n g > < / k e y > < v a l u e > < i n t > 1 9 < / i n t > < / v a l u e > < / i t e m > < i t e m > < k e y > < s t r i n g > M o n t o   T o t a l   d e   l a   C u e n t a < / s t r i n g > < / k e y > < v a l u e > < i n t > 1 2 < / i n t > < / v a l u e > < / i t e m > < i t e m > < k e y > < s t r i n g > F e c h a   d e   F a c t u r a < / s t r i n g > < / k e y > < v a l u e > < i n t > 1 3 < / i n t > < / v a l u e > < / i t e m > < i t e m > < k e y > < s t r i n g > T i e m p o   d e   P e r m a n e n c i a < / s t r i n g > < / k e y > < v a l u e > < i n t > 1 4 < / i n t > < / v a l u e > < / i t e m > < i t e m > < k e y > < s t r i n g > T i e m p o   d e   P r e p a r a c i � n < / s t r i n g > < / k e y > < v a l u e > < i n t > 1 5 < / i n t > < / v a l u e > < / i t e m > < i t e m > < k e y > < s t r i n g > T i e m p o   d e   d e g u s t a c i � n < / s t r i n g > < / k e y > < v a l u e > < i n t > 1 6 < / i n t > < / v a l u e > < / i t e m > < i t e m > < k e y > < s t r i n g > C o b r a d a < / s t r i n g > < / k e y > < v a l u e > < i n t > 1 7 < / i n t > < / v a l u e > < / i t e m > < i t e m > < k e y > < s t r i n g > D � a   s e m a n a < / s t r i n g > < / k e y > < v a l u e > < i n t > 1 8 < / i n t > < / v a l u e > < / i t e m > < i t e m > < k e y > < s t r i n g > T i e m p o   d e   P r e p a r a c i � n   ( h o r a ) < / s t r i n g > < / k e y > < v a l u e > < i n t > 2 0 < / i n t > < / v a l u e > < / i t e m > < i t e m > < k e y > < s t r i n g > T i e m p o   d e   P r e p a r a c i � n   ( m i n u t o ) < / s t r i n g > < / k e y > < v a l u e > < i n t > 2 1 < / i n t > < / v a l u e > < / i t e m > < i t e m > < k e y > < s t r i n g > T i e m p o   p r e p < / s t r i n g > < / k e y > < v a l u e > < i n t > 2 2 < / i n t > < / v a l u e > < / i t e m > < i t e m > < k e y > < s t r i n g > F a c t u r a c i o n < / s t r i n g > < / k e y > < v a l u e > < i n t > 2 4 < / i n t > < / v a l u e > < / i t e m > < i t e m > < k e y > < s t r i n g > T i e m p o   p e r m < / s t r i n g > < / k e y > < v a l u e > < i n t > 2 5 < / i n t > < / v a l u e > < / i t e m > < i t e m > < k e y > < s t r i n g > T i e m p o   d e g u s t a c i o n   ( h o r a ) < / s t r i n g > < / k e y > < v a l u e > < i n t > 2 3 < / 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4 f 1 2 d 4 5 f - 3 6 8 0 - 4 9 3 7 - b b 6 0 - c a 0 d 2 2 4 2 3 6 7 3 " > < 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25.xml>��< ? x m l   v e r s i o n = " 1 . 0 "   e n c o d i n g = " U T F - 1 6 " ? > < G e m i n i   x m l n s = " h t t p : / / g e m i n i / p i v o t c u s t o m i z a t i o n / f 7 3 b a d e 1 - f 1 e 4 - 4 1 2 9 - 9 c 0 f - 8 6 9 8 d a 5 5 7 3 1 1 " > < 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 F a l s e 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26.xml>��< ? x m l   v e r s i o n = " 1 . 0 "   e n c o d i n g = " U T F - 1 6 " ? > < G e m i n i   x m l n s = " h t t p : / / g e m i n i / p i v o t c u s t o m i z a t i o n / 3 c c a 4 8 7 8 - e e 8 c - 4 6 8 3 - 8 c c f - 1 4 f c 8 6 d 5 e 1 b 1 " > < 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 T r u e < / V i s i b l e > < / i t e m > < / C a l c u l a t e d F i e l d s > < S A H o s t H a s h > 0 < / S A H o s t H a s h > < G e m i n i F i e l d L i s t V i s i b l e > T r u e < / G e m i n i F i e l d L i s t V i s i b l e > < / S e t t i n g s > ] ] > < / C u s t o m C o n t e n t > < / G e m i n i > 
</file>

<file path=customXml/item27.xml>��< ? x m l   v e r s i o n = " 1 . 0 "   e n c o d i n g = " U T F - 1 6 " ? > < G e m i n i   x m l n s = " h t t p : / / g e m i n i / p i v o t c u s t o m i z a t i o n / 2 c 1 5 8 6 2 e - a 2 e 8 - 4 0 7 1 - 9 5 f 3 - e d 8 d 7 6 8 1 2 0 e 8 " > < 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C a l c u l a t e d F i e l d s > < S A H o s t H a s h > 0 < / S A H o s t H a s h > < G e m i n i F i e l d L i s t V i s i b l e > T r u e < / G e m i n i F i e l d L i s t V i s i b l e > < / S e t t i n g s > ] ] > < / C u s t o m C o n t e n t > < / G e m i n i > 
</file>

<file path=customXml/item28.xml>��< ? x m l   v e r s i o n = " 1 . 0 "   e n c o d i n g = " U T F - 1 6 " ? > < G e m i n i   x m l n s = " h t t p : / / g e m i n i / p i v o t c u s t o m i z a t i o n / e 3 f 4 b 3 d 3 - 2 0 4 4 - 4 8 a 2 - a 5 d 8 - 1 a 5 2 5 2 a 9 3 7 3 b " > < C u s t o m C o n t e n t > < ! [ C D A T A [ < ? x m l   v e r s i o n = " 1 . 0 "   e n c o d i n g = " u t f - 1 6 " ? > < S e t t i n g s > < C a l c u l a t e d F i e l d s > < i t e m > < M e a s u r e N a m e > c u e n t a s   n o   c o b r a d a s < / M e a s u r e N a m e > < D i s p l a y N a m e > c u e n t a s   n o   c o b r a d a s < / D i s p l a y N a m e > < V i s i b l e > F a l s e < / V i s i b l e > < / i t e m > < i t e m > < M e a s u r e N a m e > F a c t u r a d o < / M e a s u r e N a m e > < D i s p l a y N a m e > F a c t u r a d o < / 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 T r u e < / V i s i b l e > < / i t e m > < i t e m > < M e a s u r e N a m e > i m p a g o s _ c u e n t a s < / M e a s u r e N a m e > < D i s p l a y N a m e > i m p a g o s _ c u e n t a s < / D i s p l a y N a m e > < V i s i b l e > F a l s e < / V i s i b l e > < / i t e m > < i t e m > < M e a s u r e N a m e > p c t _ f a c t u r a d o < / M e a s u r e N a m e > < D i s p l a y N a m e > p c t _ f a c t u r a d o < / D i s p l a y N a m e > < V i s i b l e > T r u e 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29.xml>��< ? x m l   v e r s i o n = " 1 . 0 "   e n c o d i n g = " U T F - 1 6 " ? > < G e m i n i   x m l n s = " h t t p : / / g e m i n i / p i v o t c u s t o m i z a t i o n / a c 5 a d 8 6 b - f a 3 5 - 4 c 6 f - 9 0 d 0 - 6 d 6 2 c 1 a 0 6 9 a e " > < 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3.xml>��< ? x m l   v e r s i o n = " 1 . 0 "   e n c o d i n g = " U T F - 1 6 " ? > < G e m i n i   x m l n s = " h t t p : / / g e m i n i / p i v o t c u s t o m i z a t i o n / e f 9 2 8 8 1 6 - 2 4 4 e - 4 8 f 3 - a a 7 8 - c 8 9 c 5 e 7 a e 3 3 b " > < 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 F a l s e 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30.xml>��< ? x m l   v e r s i o n = " 1 . 0 "   e n c o d i n g = " U T F - 1 6 " ? > < G e m i n i   x m l n s = " h t t p : / / g e m i n i / p i v o t c u s t o m i z a t i o n / 6 b 8 2 0 5 e 3 - 6 3 6 0 - 4 2 0 0 - a 6 2 0 - d 4 b 6 4 2 4 0 4 4 a 2 " > < 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 T r u e 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 T r u e < / V i s i b l e > < / i t e m > < / C a l c u l a t e d F i e l d s > < S A H o s t H a s h > 0 < / S A H o s t H a s h > < G e m i n i F i e l d L i s t V i s i b l e > T r u e < / G e m i n i F i e l d L i s t V i s i b l e > < / S e t t i n g s > ] ] > < / C u s t o m C o n t e n t > < / G e m i n i > 
</file>

<file path=customXml/item31.xml>��< ? x m l   v e r s i o n = " 1 . 0 "   e n c o d i n g = " U T F - 1 6 " ? > < G e m i n i   x m l n s = " h t t p : / / g e m i n i / p i v o t c u s t o m i z a t i o n / 8 1 9 c 7 a e 2 - f 8 d 1 - 4 f 6 f - a 4 a 0 - a 8 7 9 e b 1 1 0 3 b 4 " > < 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32.xml>��< ? x m l   v e r s i o n = " 1 . 0 "   e n c o d i n g = " U T F - 1 6 " ? > < G e m i n i   x m l n s = " h t t p : / / g e m i n i / p i v o t c u s t o m i z a t i o n / 6 e 1 9 c 0 7 e - 0 8 4 7 - 4 6 7 a - a 7 7 f - 4 7 b 9 5 4 d 6 f e 4 b " > < 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33.xml>��< ? x m l   v e r s i o n = " 1 . 0 "   e n c o d i n g = " U T F - 1 6 " ? > < G e m i n i   x m l n s = " h t t p : / / g e m i n i / p i v o t c u s t o m i z a t i o n / M a n u a l C a l c M o d e " > < C u s t o m C o n t e n t > < ! [ C D A T A [ F a l s e ] ] > < / C u s t o m C o n t e n t > < / G e m i n i > 
</file>

<file path=customXml/item34.xml>��< ? x m l   v e r s i o n = " 1 . 0 "   e n c o d i n g = " U T F - 1 6 " ? > < G e m i n i   x m l n s = " h t t p : / / g e m i n i / p i v o t c u s t o m i z a t i o n / R e l a t i o n s h i p A u t o D e t e c t i o n E n a b l e d " > < C u s t o m C o n t e n t > < ! [ C D A T A [ T r u e ] ] > < / C u s t o m C o n t e n t > < / G e m i n i > 
</file>

<file path=customXml/item35.xml>��< ? x m l   v e r s i o n = " 1 . 0 "   e n c o d i n g = " U T F - 1 6 " ? > < G e m i n i   x m l n s = " h t t p : / / g e m i n i / p i v o t c u s t o m i z a t i o n / e 4 5 7 3 4 0 1 - 7 4 7 0 - 4 2 0 3 - a 4 7 2 - 3 d 5 f 2 f f 7 f c 5 2 " > < 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36.xml>��< ? x m l   v e r s i o n = " 1 . 0 "   e n c o d i n g = " U T F - 1 6 " ? > < G e m i n i   x m l n s = " h t t p : / / g e m i n i / p i v o t c u s t o m i z a t i o n / b 4 4 8 4 a 1 1 - d c 5 2 - 4 0 d 0 - b a 1 f - a 2 5 8 5 b 8 6 5 d 9 b " > < 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 T r u e 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 T r u e 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37.xml>��< ? x m l   v e r s i o n = " 1 . 0 "   e n c o d i n g = " U T F - 1 6 " ? > < G e m i n i   x m l n s = " h t t p : / / g e m i n i / p i v o t c u s t o m i z a t i o n / T a b l e O r d e r " > < C u s t o m C o n t e n t > < ! [ C D A T A [ c o c i n a , s a l a ] ] > < / C u s t o m C o n t e n t > < / G e m i n i > 
</file>

<file path=customXml/item38.xml>��< ? x m l   v e r s i o n = " 1 . 0 "   e n c o d i n g = " U T F - 1 6 " ? > < G e m i n i   x m l n s = " h t t p : / / g e m i n i / p i v o t c u s t o m i z a t i o n / 0 5 1 2 0 f 4 a - 1 0 1 0 - 4 a 7 2 - 8 2 5 7 - 3 7 6 7 8 0 b a 7 5 d 2 " > < 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 F a l s e 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39.xml>��< ? x m l   v e r s i o n = " 1 . 0 "   e n c o d i n g = " u t f - 1 6 " ? > < D a t a M a s h u p   x m l n s = " h t t p : / / s c h e m a s . m i c r o s o f t . c o m / D a t a M a s h u p " > A A A A A B 8 F A A B Q S w M E F A A C A A g A 6 G M Z W f n s w n e m A A A A 9 w A A A B I A H A B D b 2 5 m a W c v U G F j a 2 F n Z S 5 4 b W w g o h g A K K A U A A A A A A A A A A A A A A A A A A A A A A A A A A A A h Y 8 x D o I w G I W v Q r r T l p o Q I T 9 l M G 6 S m J A Y 1 6 Z W a I R i a L H c z c E j e Q U x i r o 5 v u 9 9 w 3 v 3 6 w 3 y s W 2 C i + q t 7 k y G I k x R o I z s D t p U G R r c M V y i n M N W y J O o V D D J x q a j P W S o d u 6 c E u K 9 x 3 6 B u 7 4 i j N K I 7 I t N K W v V C v S R 9 X 8 5 1 M Y 6 Y a R C H H a v M Z z h J M Z R E s c M U y A z h U K b r 8 G m w c / 2 B 8 J q a N z Q K 6 5 s u C 6 B z B H I + w R / A F B L A w Q U A A I A C A D o Y x 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G M Z W Z U j q f 8 X A g A A 7 A U A A B M A H A B G b 3 J t d W x h c y 9 T Z W N 0 a W 9 u M S 5 t I K I Y A C i g F A A A A A A A A A A A A A A A A A A A A A A A A A A A A N 1 T w W 7 T Q B C 9 R 8 o / r M w l k a y o E V A J k A + V U 1 Q k 0 h Q l P T U c J r u D W W m 9 Y + 1 u A q X q v f w C d w 4 I 8 Q N c 8 y f 9 E s Z 2 S 0 K c N E L i h C + 2 d 9 6 8 f T P z x q M M m q w Y 1 + / + i 3 a r 3 f L v w a E S H g y I R B g M 7 Z b g Z + R 0 h p Z P U r / o D U j O c 7 S h 8 1 I b 7 K V k A / / 4 T p Q + n 5 5 7 d H 4 6 1 N k c z X R A H 6 w h U H 5 a 0 v W k X 0 T d + G K A R u c 6 o E u i O I p F S m a e W 5 / 0 H 8 f i 2 E p S 2 m b J 4 d O D g 3 4 s 3 s w p 4 D h c G k x W n 7 1 T s v i 2 G 9 f C H k W c B D P 8 B I q 8 K B z l t N D 8 G b H W C c w Y f l a e B T x B U K y t U 1 c S i 4 u 7 8 y N j x p L l O Z 8 E N 1 8 n n u i C h I R 8 p p l 7 x T d x Y P 0 7 c n m t f H J Z o O / s l B F f X U W n y 5 8 5 O h I K x R A 9 c N G v b D h 8 0 i t T r 2 P B A M p n D j l u R G o 0 N x M Z E z g q A n 4 M N W T F k R I 3 n z u K v s l 0 Q g 5 K z G u D G S i 4 p 1 E Q M O j 8 T 8 w Y j N 4 B Y Z n l Z U d e Z 7 Y s f l N N 1 Z q S A t 1 C S 9 0 E D J f f A q k K c w Z Z M 8 7 N L 7 T d 0 o p j H 6 D O Y w P e d W t n J 0 Z O o W 1 y n M H y h 6 / j 5 a y b l x s I P K U q G 6 o h r Q G u u + 2 W t t s 9 s L 4 h k i Q X 8 A 9 3 p C b c s y X P / t 8 l u b 3 5 c n v z f c 9 o N 1 B 7 1 6 k a d c M A A / T S 6 U L q k u 3 z V / s A N C U f S J x b H c B V P t / 0 m k P 2 / w O A F G z g N V P 3 d t u i d 6 I x r / e J 2 Q p w 8 F t Y E z u a s X s W j O D 5 / o V x f w F Q S w E C L Q A U A A I A C A D o Y x l Z + e z C d 6 Y A A A D 3 A A A A E g A A A A A A A A A A A A A A A A A A A A A A Q 2 9 u Z m l n L 1 B h Y 2 t h Z 2 U u e G 1 s U E s B A i 0 A F A A C A A g A 6 G M Z W Q / K 6 a u k A A A A 6 Q A A A B M A A A A A A A A A A A A A A A A A 8 g A A A F t D b 2 5 0 Z W 5 0 X 1 R 5 c G V z X S 5 4 b W x Q S w E C L Q A U A A I A C A D o Y x l Z l S O p / x c C A A D s B Q A A E w A A A A A A A A A A A A A A A A D j A Q A A R m 9 y b X V s Y X M v U 2 V j d G l v b j E u b V B L B Q Y A A A A A A w A D A M I A A A B H 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2 G w A A A A A A A J Q 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Y W x 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F s Y S I g L z 4 8 R W 5 0 c n k g V H l w Z T 0 i R m l s b G V k Q 2 9 t c G x l d G V S Z X N 1 b H R U b 1 d v c m t z a G V l d C I g V m F s d W U 9 I m w x I i A v P j x F b n R y e S B U e X B l P S J B Z G R l Z F R v R G F 0 Y U 1 v Z G V s I i B W Y W x 1 Z T 0 i b D A i I C 8 + P E V u d H J 5 I F R 5 c G U 9 I k Z p b G x D b 3 V u d C I g V m F s d W U 9 I m w 3 N j c i I C 8 + P E V u d H J 5 I F R 5 c G U 9 I k Z p b G x F c n J v c k N v Z G U i I F Z h b H V l P S J z V W 5 r b m 9 3 b i I g L z 4 8 R W 5 0 c n k g V H l w Z T 0 i R m l s b E V y c m 9 y Q 2 9 1 b n Q i I F Z h b H V l P S J s M C I g L z 4 8 R W 5 0 c n k g V H l w Z T 0 i R m l s b E x h c 3 R V c G R h d G V k I i B W Y W x 1 Z T 0 i Z D I w M j Q t M D g t M j V U M D k 6 N D g 6 M j k u N D c 3 M j k x M 1 o i I C 8 + P E V u d H J 5 I F R 5 c G U 9 I k Z p b G x D b 2 x 1 b W 5 U e X B l c y I g V m F s d W U 9 I n N B d 1 l E Q n d j R 0 J n W U R C Z 0 1 H Q m c 9 P S I g L z 4 8 R W 5 0 c n k g V H l w Z T 0 i R m l s b E N v b H V t b k 5 h b W V z I i B W Y W x 1 Z T 0 i c 1 s m c X V v d D t O w 7 p t Z X J v I G R l I E 1 l c 2 E m c X V v d D s s J n F 1 b 3 Q 7 T m 9 t Y n J l I G R l b C B D b G l l b n R l J n F 1 b 3 Q 7 L C Z x d W 9 0 O 0 7 D u m 1 l c m 8 g Z G U g Q 2 9 t Z W 5 z Y W x l c y Z x d W 9 0 O y w m c X V v d D t I b 3 J h I G R l I E x s Z W d h Z G E m c X V v d D s s J n F 1 b 3 Q 7 S G 9 y Y S B k Z S B T Y W x p Z G E m c X V v d D s s J n F 1 b 3 Q 7 T W V z Z X J v I E F z a W d u Y W R v J n F 1 b 3 Q 7 L C Z x d W 9 0 O 1 R p c G 8 g Z G U g U 2 V y d m l j a W 8 m c X V v d D s s J n F 1 b 3 Q 7 T c O p d G 9 k b y B k Z S B Q Y W d v J n F 1 b 3 Q 7 L C Z x d W 9 0 O 1 B y b 3 B p b m E m c X V v d D s s J n F 1 b 3 Q 7 R X N 0 Y W R v I G R l I G x h I E 1 l c 2 E m c X V v d D s s J n F 1 b 3 Q 7 T s O 6 b W V y b y B k Z S B P c m R l b i Z x d W 9 0 O y w m c X V v d D t Q Y c O t c y B k Z S B P c m l n Z W 4 m c X V v d D s s J n F 1 b 3 Q 7 U G x h d G 9 z I E 9 y Z G V u Y W R v 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z Y W x h L 1 R p c G 8 g Y 2 F t Y m l h Z G 8 u e 0 7 D u m 1 l c m 8 g Z G U g T W V z Y S w w f S Z x d W 9 0 O y w m c X V v d D t T Z W N 0 a W 9 u M S 9 z Y W x h L 1 R p c G 8 g Y 2 F t Y m l h Z G 8 u e 0 5 v b W J y Z S B k Z W w g Q 2 x p Z W 5 0 Z S w x f S Z x d W 9 0 O y w m c X V v d D t T Z W N 0 a W 9 u M S 9 z Y W x h L 1 R p c G 8 g Y 2 F t Y m l h Z G 8 u e 0 7 D u m 1 l c m 8 g Z G U g Q 2 9 t Z W 5 z Y W x l c y w y f S Z x d W 9 0 O y w m c X V v d D t T Z W N 0 a W 9 u M S 9 z Y W x h L 1 R p c G 8 g Y 2 F t Y m l h Z G 8 u e 0 h v c m E g Z G U g T G x l Z 2 F k Y S w z f S Z x d W 9 0 O y w m c X V v d D t T Z W N 0 a W 9 u M S 9 z Y W x h L 1 R p c G 8 g Y 2 F t Y m l h Z G 8 u e 0 h v c m E g Z G U g U 2 F s a W R h L D R 9 J n F 1 b 3 Q 7 L C Z x d W 9 0 O 1 N l Y 3 R p b 2 4 x L 3 N h b G E v V G l w b y B j Y W 1 i a W F k b y 5 7 T W V z Z X J v I E F z a W d u Y W R v L D V 9 J n F 1 b 3 Q 7 L C Z x d W 9 0 O 1 N l Y 3 R p b 2 4 x L 3 N h b G E v V G l w b y B j Y W 1 i a W F k b y 5 7 V G l w b y B k Z S B T Z X J 2 a W N p b y w 2 f S Z x d W 9 0 O y w m c X V v d D t T Z W N 0 a W 9 u M S 9 z Y W x h L 1 R p c G 8 g Y 2 F t Y m l h Z G 8 u e 0 3 D q X R v Z G 8 g Z G U g U G F n b y w 3 f S Z x d W 9 0 O y w m c X V v d D t T Z W N 0 a W 9 u M S 9 z Y W x h L 1 R p c G 8 g Y 2 F t Y m l h Z G 8 u e 1 B y b 3 B p b m E s O H 0 m c X V v d D s s J n F 1 b 3 Q 7 U 2 V j d G l v b j E v c 2 F s Y S 9 U a X B v I G N h b W J p Y W R v L n t F c 3 R h Z G 8 g Z G U g b G E g T W V z Y S w 5 f S Z x d W 9 0 O y w m c X V v d D t T Z W N 0 a W 9 u M S 9 z Y W x h L 1 R p c G 8 g Y 2 F t Y m l h Z G 8 u e 0 7 D u m 1 l c m 8 g Z G U g T 3 J k Z W 4 s M T B 9 J n F 1 b 3 Q 7 L C Z x d W 9 0 O 1 N l Y 3 R p b 2 4 x L 3 N h b G E v V G l w b y B j Y W 1 i a W F k b y 5 7 U G H D r X M g Z G U g T 3 J p Z 2 V u L D E x f S Z x d W 9 0 O y w m c X V v d D t T Z W N 0 a W 9 u M S 9 z Y W x h L 1 R p c G 8 g Y 2 F t Y m l h Z G 8 u e 1 B s Y X R v c y B P c m R l b m F k b 3 M s M T J 9 J n F 1 b 3 Q 7 X S w m c X V v d D t D b 2 x 1 b W 5 D b 3 V u d C Z x d W 9 0 O z o x M y w m c X V v d D t L Z X l D b 2 x 1 b W 5 O Y W 1 l c y Z x d W 9 0 O z p b X S w m c X V v d D t D b 2 x 1 b W 5 J Z G V u d G l 0 a W V z J n F 1 b 3 Q 7 O l s m c X V v d D t T Z W N 0 a W 9 u M S 9 z Y W x h L 1 R p c G 8 g Y 2 F t Y m l h Z G 8 u e 0 7 D u m 1 l c m 8 g Z G U g T W V z Y S w w f S Z x d W 9 0 O y w m c X V v d D t T Z W N 0 a W 9 u M S 9 z Y W x h L 1 R p c G 8 g Y 2 F t Y m l h Z G 8 u e 0 5 v b W J y Z S B k Z W w g Q 2 x p Z W 5 0 Z S w x f S Z x d W 9 0 O y w m c X V v d D t T Z W N 0 a W 9 u M S 9 z Y W x h L 1 R p c G 8 g Y 2 F t Y m l h Z G 8 u e 0 7 D u m 1 l c m 8 g Z G U g Q 2 9 t Z W 5 z Y W x l c y w y f S Z x d W 9 0 O y w m c X V v d D t T Z W N 0 a W 9 u M S 9 z Y W x h L 1 R p c G 8 g Y 2 F t Y m l h Z G 8 u e 0 h v c m E g Z G U g T G x l Z 2 F k Y S w z f S Z x d W 9 0 O y w m c X V v d D t T Z W N 0 a W 9 u M S 9 z Y W x h L 1 R p c G 8 g Y 2 F t Y m l h Z G 8 u e 0 h v c m E g Z G U g U 2 F s a W R h L D R 9 J n F 1 b 3 Q 7 L C Z x d W 9 0 O 1 N l Y 3 R p b 2 4 x L 3 N h b G E v V G l w b y B j Y W 1 i a W F k b y 5 7 T W V z Z X J v I E F z a W d u Y W R v L D V 9 J n F 1 b 3 Q 7 L C Z x d W 9 0 O 1 N l Y 3 R p b 2 4 x L 3 N h b G E v V G l w b y B j Y W 1 i a W F k b y 5 7 V G l w b y B k Z S B T Z X J 2 a W N p b y w 2 f S Z x d W 9 0 O y w m c X V v d D t T Z W N 0 a W 9 u M S 9 z Y W x h L 1 R p c G 8 g Y 2 F t Y m l h Z G 8 u e 0 3 D q X R v Z G 8 g Z G U g U G F n b y w 3 f S Z x d W 9 0 O y w m c X V v d D t T Z W N 0 a W 9 u M S 9 z Y W x h L 1 R p c G 8 g Y 2 F t Y m l h Z G 8 u e 1 B y b 3 B p b m E s O H 0 m c X V v d D s s J n F 1 b 3 Q 7 U 2 V j d G l v b j E v c 2 F s Y S 9 U a X B v I G N h b W J p Y W R v L n t F c 3 R h Z G 8 g Z G U g b G E g T W V z Y S w 5 f S Z x d W 9 0 O y w m c X V v d D t T Z W N 0 a W 9 u M S 9 z Y W x h L 1 R p c G 8 g Y 2 F t Y m l h Z G 8 u e 0 7 D u m 1 l c m 8 g Z G U g T 3 J k Z W 4 s M T B 9 J n F 1 b 3 Q 7 L C Z x d W 9 0 O 1 N l Y 3 R p b 2 4 x L 3 N h b G E v V G l w b y B j Y W 1 i a W F k b y 5 7 U G H D r X M g Z G U g T 3 J p Z 2 V u L D E x f S Z x d W 9 0 O y w m c X V v d D t T Z W N 0 a W 9 u M S 9 z Y W x h L 1 R p c G 8 g Y 2 F t Y m l h Z G 8 u e 1 B s Y X R v c y B P c m R l b m F k b 3 M s M T J 9 J n F 1 b 3 Q 7 X S w m c X V v d D t S Z W x h d G l v b n N o a X B J b m Z v J n F 1 b 3 Q 7 O l t d f S I g L z 4 8 L 1 N 0 Y W J s Z U V u d H J p Z X M + P C 9 J d G V t P j x J d G V t P j x J d G V t T G 9 j Y X R p b 2 4 + P E l 0 Z W 1 U e X B l P k Z v c m 1 1 b G E 8 L 0 l 0 Z W 1 U e X B l P j x J d G V t U G F 0 a D 5 T Z W N 0 a W 9 u M S 9 z Y W x h L 0 9 y a W d l b j w v S X R l b V B h d G g + P C 9 J d G V t T G 9 j Y X R p b 2 4 + P F N 0 Y W J s Z U V u d H J p Z X M g L z 4 8 L 0 l 0 Z W 0 + P E l 0 Z W 0 + P E l 0 Z W 1 M b 2 N h d G l v b j 4 8 S X R l b V R 5 c G U + R m 9 y b X V s Y T w v S X R l b V R 5 c G U + P E l 0 Z W 1 Q Y X R o P l N l Y 3 R p b 2 4 x L 3 N h b G E v R W 5 j Y W J l e m F k b 3 M l M j B w c m 9 t b 3 Z p Z G 9 z P C 9 J d G V t U G F 0 a D 4 8 L 0 l 0 Z W 1 M b 2 N h d G l v b j 4 8 U 3 R h Y m x l R W 5 0 c m l l c y A v P j w v S X R l b T 4 8 S X R l b T 4 8 S X R l b U x v Y 2 F 0 a W 9 u P j x J d G V t V H l w Z T 5 G b 3 J t d W x h P C 9 J d G V t V H l w Z T 4 8 S X R l b V B h d G g + U 2 V j d G l v b j E v c 2 F s Y S 9 U a X B v J T I w Y 2 F t Y m l h Z G 8 8 L 0 l 0 Z W 1 Q Y X R o P j w v S X R l b U x v Y 2 F 0 a W 9 u P j x T d G F i b G V F b n R y a W V z I C 8 + P C 9 J d G V t P j x J d G V t P j x J d G V t T G 9 j Y X R p b 2 4 + P E l 0 Z W 1 U e X B l P k Z v c m 1 1 b G E 8 L 0 l 0 Z W 1 U e X B l P j x J d G V t U G F 0 a D 5 T Z W N 0 a W 9 u M S 9 j b 2 N p b m 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j b 2 N p b m E i I C 8 + P E V u d H J 5 I F R 5 c G U 9 I k Z p b G x l Z E N v b X B s Z X R l U m V z d W x 0 V G 9 X b 3 J r c 2 h l Z X Q i I F Z h b H V l P S J s M S I g L z 4 8 R W 5 0 c n k g V H l w Z T 0 i Q W R k Z W R U b 0 R h d G F N b 2 R l b C I g V m F s d W U 9 I m w w I i A v P j x F b n R y e S B U e X B l P S J G a W x s Q 2 9 1 b n Q i I F Z h b H V l P S J s M T k w M i I g L z 4 8 R W 5 0 c n k g V H l w Z T 0 i R m l s b E V y c m 9 y Q 2 9 k Z S I g V m F s d W U 9 I n N V b m t u b 3 d u I i A v P j x F b n R y e S B U e X B l P S J G a W x s R X J y b 3 J D b 3 V u d C I g V m F s d W U 9 I m w w I i A v P j x F b n R y e S B U e X B l P S J G a W x s T G F z d F V w Z G F 0 Z W Q i I F Z h b H V l P S J k M j A y N C 0 w O C 0 y N V Q w O T o 0 O T o y O C 4 w N T Q 2 N j A z W i I g L z 4 8 R W 5 0 c n k g V H l w Z T 0 i R m l s b E N v b H V t b l R 5 c G V z I i B W Y W x 1 Z T 0 i c 0 F 3 T U d C Z 0 1 E Q X d N R y I g L z 4 8 R W 5 0 c n k g V H l w Z T 0 i R m l s b E N v b H V t b k 5 h b W V z I i B W Y W x 1 Z T 0 i c 1 s m c X V v d D t O 4 o i a 4 o i r b W V y b y B k Z S B P c m R l b i Z x d W 9 0 O y w m c X V v d D t O 4 o i a 4 o i r b W V y b y B k Z S B N Z X N h J n F 1 b 3 Q 7 L C Z x d W 9 0 O 0 5 v b W J y Z S B k Z W w g U G x h d G 8 m c X V v d D s s J n F 1 b 3 Q 7 R G V z Y 3 J p c G N p 4 o i a 4 o m l b i B k Z W w g U G x h d G 8 m c X V v d D s s J n F 1 b 3 Q 7 Q 2 9 z d G 8 g V W 5 p d G F y a W 8 m c X V v d D s s J n F 1 b 3 Q 7 U H J l Y 2 l v I F V u a X R h c m l v J n F 1 b 3 Q 7 L C Z x d W 9 0 O 0 N h b n R p Z G F k I E 9 y Z G V u Y W R h J n F 1 b 3 Q 7 L C Z x d W 9 0 O 1 R p Z W 1 w b y B k Z S B Q c m V w Y X J h Y 2 n i i J r i i a V u J n F 1 b 3 Q 7 L C Z x d W 9 0 O 0 9 i c 2 V y d m F j a W 9 u Z X 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j b 2 N p b m E v V G l w b y B j Y W 1 i a W F k b y 5 7 T u K I m u K I q 2 1 l c m 8 g Z G U g T 3 J k Z W 4 s M H 0 m c X V v d D s s J n F 1 b 3 Q 7 U 2 V j d G l v b j E v Y 2 9 j a W 5 h L 1 R p c G 8 g Y 2 F t Y m l h Z G 8 u e 0 7 i i J r i i K t t Z X J v I G R l I E 1 l c 2 E s M X 0 m c X V v d D s s J n F 1 b 3 Q 7 U 2 V j d G l v b j E v Y 2 9 j a W 5 h L 1 R p c G 8 g Y 2 F t Y m l h Z G 8 u e 0 5 v b W J y Z S B k Z W w g U G x h d G 8 s M n 0 m c X V v d D s s J n F 1 b 3 Q 7 U 2 V j d G l v b j E v Y 2 9 j a W 5 h L 1 R p c G 8 g Y 2 F t Y m l h Z G 8 u e 0 R l c 2 N y a X B j a e K I m u K J p W 4 g Z G V s I F B s Y X R v L D N 9 J n F 1 b 3 Q 7 L C Z x d W 9 0 O 1 N l Y 3 R p b 2 4 x L 2 N v Y 2 l u Y S 9 U a X B v I G N h b W J p Y W R v L n t D b 3 N 0 b y B V b m l 0 Y X J p b y w 0 f S Z x d W 9 0 O y w m c X V v d D t T Z W N 0 a W 9 u M S 9 j b 2 N p b m E v V G l w b y B j Y W 1 i a W F k b y 5 7 U H J l Y 2 l v I F V u a X R h c m l v L D V 9 J n F 1 b 3 Q 7 L C Z x d W 9 0 O 1 N l Y 3 R p b 2 4 x L 2 N v Y 2 l u Y S 9 U a X B v I G N h b W J p Y W R v L n t D Y W 5 0 a W R h Z C B P c m R l b m F k Y S w 2 f S Z x d W 9 0 O y w m c X V v d D t T Z W N 0 a W 9 u M S 9 j b 2 N p b m E v V G l w b y B j Y W 1 i a W F k b y 5 7 V G l l b X B v I G R l I F B y Z X B h c m F j a e K I m u K J p W 4 s N 3 0 m c X V v d D s s J n F 1 b 3 Q 7 U 2 V j d G l v b j E v Y 2 9 j a W 5 h L 1 R p c G 8 g Y 2 F t Y m l h Z G 8 u e 0 9 i c 2 V y d m F j a W 9 u Z X M s O H 0 m c X V v d D t d L C Z x d W 9 0 O 0 N v b H V t b k N v d W 5 0 J n F 1 b 3 Q 7 O j k s J n F 1 b 3 Q 7 S 2 V 5 Q 2 9 s d W 1 u T m F t Z X M m c X V v d D s 6 W 1 0 s J n F 1 b 3 Q 7 Q 2 9 s d W 1 u S W R l b n R p d G l l c y Z x d W 9 0 O z p b J n F 1 b 3 Q 7 U 2 V j d G l v b j E v Y 2 9 j a W 5 h L 1 R p c G 8 g Y 2 F t Y m l h Z G 8 u e 0 7 i i J r i i K t t Z X J v I G R l I E 9 y Z G V u L D B 9 J n F 1 b 3 Q 7 L C Z x d W 9 0 O 1 N l Y 3 R p b 2 4 x L 2 N v Y 2 l u Y S 9 U a X B v I G N h b W J p Y W R v L n t O 4 o i a 4 o i r b W V y b y B k Z S B N Z X N h L D F 9 J n F 1 b 3 Q 7 L C Z x d W 9 0 O 1 N l Y 3 R p b 2 4 x L 2 N v Y 2 l u Y S 9 U a X B v I G N h b W J p Y W R v L n t O b 2 1 i c m U g Z G V s I F B s Y X R v L D J 9 J n F 1 b 3 Q 7 L C Z x d W 9 0 O 1 N l Y 3 R p b 2 4 x L 2 N v Y 2 l u Y S 9 U a X B v I G N h b W J p Y W R v L n t E Z X N j c m l w Y 2 n i i J r i i a V u I G R l b C B Q b G F 0 b y w z f S Z x d W 9 0 O y w m c X V v d D t T Z W N 0 a W 9 u M S 9 j b 2 N p b m E v V G l w b y B j Y W 1 i a W F k b y 5 7 Q 2 9 z d G 8 g V W 5 p d G F y a W 8 s N H 0 m c X V v d D s s J n F 1 b 3 Q 7 U 2 V j d G l v b j E v Y 2 9 j a W 5 h L 1 R p c G 8 g Y 2 F t Y m l h Z G 8 u e 1 B y Z W N p b y B V b m l 0 Y X J p b y w 1 f S Z x d W 9 0 O y w m c X V v d D t T Z W N 0 a W 9 u M S 9 j b 2 N p b m E v V G l w b y B j Y W 1 i a W F k b y 5 7 Q 2 F u d G l k Y W Q g T 3 J k Z W 5 h Z G E s N n 0 m c X V v d D s s J n F 1 b 3 Q 7 U 2 V j d G l v b j E v Y 2 9 j a W 5 h L 1 R p c G 8 g Y 2 F t Y m l h Z G 8 u e 1 R p Z W 1 w b y B k Z S B Q c m V w Y X J h Y 2 n i i J r i i a V u L D d 9 J n F 1 b 3 Q 7 L C Z x d W 9 0 O 1 N l Y 3 R p b 2 4 x L 2 N v Y 2 l u Y S 9 U a X B v I G N h b W J p Y W R v L n t P Y n N l c n Z h Y 2 l v b m V z L D h 9 J n F 1 b 3 Q 7 X S w m c X V v d D t S Z W x h d G l v b n N o a X B J b m Z v J n F 1 b 3 Q 7 O l t d f S I g L z 4 8 L 1 N 0 Y W J s Z U V u d H J p Z X M + P C 9 J d G V t P j x J d G V t P j x J d G V t T G 9 j Y X R p b 2 4 + P E l 0 Z W 1 U e X B l P k Z v c m 1 1 b G E 8 L 0 l 0 Z W 1 U e X B l P j x J d G V t U G F 0 a D 5 T Z W N 0 a W 9 u M S 9 j b 2 N p b m E v T 3 J p Z 2 V u P C 9 J d G V t U G F 0 a D 4 8 L 0 l 0 Z W 1 M b 2 N h d G l v b j 4 8 U 3 R h Y m x l R W 5 0 c m l l c y A v P j w v S X R l b T 4 8 S X R l b T 4 8 S X R l b U x v Y 2 F 0 a W 9 u P j x J d G V t V H l w Z T 5 G b 3 J t d W x h P C 9 J d G V t V H l w Z T 4 8 S X R l b V B h d G g + U 2 V j d G l v b j E v Y 2 9 j a W 5 h L 0 V u Y 2 F i Z X p h Z G 9 z J T I w c H J v b W 9 2 a W R v c z w v S X R l b V B h d G g + P C 9 J d G V t T G 9 j Y X R p b 2 4 + P F N 0 Y W J s Z U V u d H J p Z X M g L z 4 8 L 0 l 0 Z W 0 + P E l 0 Z W 0 + P E l 0 Z W 1 M b 2 N h d G l v b j 4 8 S X R l b V R 5 c G U + R m 9 y b X V s Y T w v S X R l b V R 5 c G U + P E l 0 Z W 1 Q Y X R o P l N l Y 3 R p b 2 4 x L 2 N v Y 2 l u Y S 9 U a X B v J T I w Y 2 F t Y m l h Z G 8 8 L 0 l 0 Z W 1 Q Y X R o P j w v S X R l b U x v Y 2 F 0 a W 9 u P j x T d G F i b G V F b n R y a W V z I C 8 + P C 9 J d G V t P j w v S X R l b X M + P C 9 M b 2 N h b F B h Y 2 t h Z 2 V N Z X R h Z G F 0 Y U Z p b G U + F g A A A F B L B Q Y A A A A A A A A A A A A A A A A A A A A A A A A m A Q A A A Q A A A N C M n d 8 B F d E R j H o A w E / C l + s B A A A A i M P G q U O F R E a Q v m G d n U n B y Q A A A A A C A A A A A A A Q Z g A A A A E A A C A A A A A v Q 3 j f S O i y H D u 9 D Y T K q + H S 5 j Z u x Q / 2 5 g 3 w J 5 a v A D X x L w A A A A A O g A A A A A I A A C A A A A B I 7 g 6 0 g p K Z G m 2 p G z u m H 9 1 G V / O 6 j x + y 2 Q t 6 X c H m n + 3 w q F A A A A D k B a r R b 8 J x w k V Y z 0 t O L f 0 W D 8 1 F u j d u i J b t d n Y X q X z u P f G F k J O s 3 w + 6 1 s E l J S b X J V a D y R + 2 Z O l f G w r c M o h c z / B C Q + e F x R O x s U Y W e d K f x V l + f E A A A A D S z I H j N v e / + 5 7 E v F 0 1 h u H N 1 q 4 T H u A v q S 3 E c f 0 7 9 F n j P 9 R + f N n B + l b x W O r P m v c 8 S K 9 5 P 6 4 I 3 R r e F 0 0 O l z N c E G 3 D < / D a t a M a s h u p > 
</file>

<file path=customXml/item4.xml>��< ? x m l   v e r s i o n = " 1 . 0 "   e n c o d i n g = " U T F - 1 6 " ? > < G e m i n i   x m l n s = " h t t p : / / g e m i n i / p i v o t c u s t o m i z a t i o n / C l i e n t W i n d o w X M L " > < C u s t o m C o n t e n t > < ! [ C D A T A [ s a l a ] ] > < / C u s t o m C o n t e n t > < / G e m i n i > 
</file>

<file path=customXml/item40.xml>��< ? x m l   v e r s i o n = " 1 . 0 "   e n c o d i n g = " U T F - 1 6 " ? > < G e m i n i   x m l n s = " h t t p : / / g e m i n i / p i v o t c u s t o m i z a t i o n / a 4 8 e 4 e a 3 - b c 5 7 - 4 7 8 8 - 8 7 c 3 - 3 7 3 7 a 5 2 c 8 3 9 e " > < 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 F a l s e < / V i s i b l e > < / i t e m > < i t e m > < M e a s u r e N a m e > m o n t o _ n o _ f a c t u r a d o < / M e a s u r e N a m e > < D i s p l a y N a m e > m o n t o _ n o _ f a c t u r a d o < / D i s p l a y N a m e > < V i s i b l e > T r u e 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41.xml>��< ? x m l   v e r s i o n = " 1 . 0 "   e n c o d i n g = " U T F - 1 6 " ? > < G e m i n i   x m l n s = " h t t p : / / g e m i n i / p i v o t c u s t o m i z a t i o n / 5 7 b e 9 1 a 4 - d 7 4 8 - 4 4 6 0 - a d 8 3 - 8 8 4 c 1 2 9 9 8 d 3 6 " > < 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42.xml>��< ? x m l   v e r s i o n = " 1 . 0 "   e n c o d i n g = " U T F - 1 6 " ? > < G e m i n i   x m l n s = " h t t p : / / g e m i n i / p i v o t c u s t o m i z a t i o n / L i n k e d T a b l e U p d a t e M o d e " > < C u s t o m C o n t e n t > < ! [ C D A T A [ T r u e ] ] > < / C u s t o m C o n t e n t > < / G e m i n i > 
</file>

<file path=customXml/item43.xml>��< ? x m l   v e r s i o n = " 1 . 0 "   e n c o d i n g = " U T F - 1 6 " ? > < G e m i n i   x m l n s = " h t t p : / / g e m i n i / p i v o t c u s t o m i z a t i o n / a 4 f 3 7 3 3 c - 7 9 4 1 - 4 1 1 7 - a 8 6 b - 2 a 3 6 e 4 1 7 1 e c 8 " > < 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44.xml>��< ? x m l   v e r s i o n = " 1 . 0 "   e n c o d i n g = " U T F - 1 6 " ? > < G e m i n i   x m l n s = " h t t p : / / g e m i n i / p i v o t c u s t o m i z a t i o n / b a 0 c a 8 3 b - 7 d 4 5 - 4 6 c 7 - a 2 d f - 1 6 5 2 d d 6 6 0 b 7 7 " > < 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45.xml>��< ? x m l   v e r s i o n = " 1 . 0 "   e n c o d i n g = " U T F - 1 6 " ? > < G e m i n i   x m l n s = " h t t p : / / g e m i n i / p i v o t c u s t o m i z a t i o n / 6 c c c 3 6 4 e - 8 9 6 1 - 4 1 2 9 - b 3 4 9 - 3 0 d 9 5 2 7 e a e e e " > < C u s t o m C o n t e n t > < ! [ C D A T A [ < ? x m l   v e r s i o n = " 1 . 0 "   e n c o d i n g = " u t f - 1 6 " ? > < S e t t i n g s > < C a l c u l a t e d F i e l d s > < i t e m > < M e a s u r e N a m e > c u e n t a s   n o   c o b r a d a s < / M e a s u r e N a m e > < D i s p l a y N a m e > c u e n t a s   n o   c o b r a d a s < / D i s p l a y N a m e > < V i s i b l e > T r u e < / V i s i b l e > < / i t e m > < i t e m > < M e a s u r e N a m e > F a c t u r a d o < / M e a s u r e N a m e > < D i s p l a y N a m e > F a c t u r a d o < / D i s p l a y N a m e > < V i s i b l e > F a l s e < / V i s i b l e > < / i t e m > < i t e m > < M e a s u r e N a m e > p r o p i n a _ c o b r a d a < / M e a s u r e N a m e > < D i s p l a y N a m e > p r o p i n a _ c o b r a d a < / D i s p l a y N a m e > < V i s i b l e > F a l s e 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46.xml>��< ? x m l   v e r s i o n = " 1 . 0 "   e n c o d i n g = " U T F - 1 6 " ? > < G e m i n i   x m l n s = " h t t p : / / g e m i n i / p i v o t c u s t o m i z a t i o n / 6 1 c 3 f 3 b d - 9 b c 5 - 4 d 7 c - 8 d f f - 0 9 9 7 c d 5 c 6 5 1 1 " > < 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 T r u e < / V i s i b l e > < / i t e m > < i t e m > < M e a s u r e N a m e > p c t _ f a c t u r a d o < / M e a s u r e N a m e > < D i s p l a y N a m e > p c t _ f a c t u r a d o < / D i s p l a y N a m e > < V i s i b l e > T r u e 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4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 c o c i n a 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 c o c i n a 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 C o l u m n s \ N � m e r o   d e   O r d e n < / K e y > < / a : K e y > < a : V a l u e   i : t y p e = " T a b l e W i d g e t B a s e V i e w S t a t e " / > < / a : K e y V a l u e O f D i a g r a m O b j e c t K e y a n y T y p e z b w N T n L X > < a : K e y V a l u e O f D i a g r a m O b j e c t K e y a n y T y p e z b w N T n L X > < a : K e y > < K e y > C o l u m n s \ N � m e r o   d e   M e s a < / K e y > < / a : K e y > < a : V a l u e   i : t y p e = " T a b l e W i d g e t B a s e V i e w S t a t e " / > < / a : K e y V a l u e O f D i a g r a m O b j e c t K e y a n y T y p e z b w N T n L X > < a : K e y V a l u e O f D i a g r a m O b j e c t K e y a n y T y p e z b w N T n L X > < a : K e y > < K e y > C o l u m n s \ N o m b r e   d e l   P l a t o < / K e y > < / a : K e y > < a : V a l u e   i : t y p e = " T a b l e W i d g e t B a s e V i e w S t a t e " / > < / a : K e y V a l u e O f D i a g r a m O b j e c t K e y a n y T y p e z b w N T n L X > < a : K e y V a l u e O f D i a g r a m O b j e c t K e y a n y T y p e z b w N T n L X > < a : K e y > < K e y > C o l u m n s \ D e s c r i p c i � n   d e l   P l a t o < / K e y > < / a : K e y > < a : V a l u e   i : t y p e = " T a b l e W i d g e t B a s e V i e w S t a t e " / > < / a : K e y V a l u e O f D i a g r a m O b j e c t K e y a n y T y p e z b w N T n L X > < a : K e y V a l u e O f D i a g r a m O b j e c t K e y a n y T y p e z b w N T n L X > < a : K e y > < K e y > C o l u m n s \ C o s t o   U n i t a r i o < / K e y > < / a : K e y > < a : V a l u e   i : t y p e = " T a b l e W i d g e t B a s e V i e w S t a t e " / > < / a : K e y V a l u e O f D i a g r a m O b j e c t K e y a n y T y p e z b w N T n L X > < a : K e y V a l u e O f D i a g r a m O b j e c t K e y a n y T y p e z b w N T n L X > < a : K e y > < K e y > C o l u m n s \ P r e c i o   U n i t a r i o < / K e y > < / a : K e y > < a : V a l u e   i : t y p e = " T a b l e W i d g e t B a s e V i e w S t a t e " / > < / a : K e y V a l u e O f D i a g r a m O b j e c t K e y a n y T y p e z b w N T n L X > < a : K e y V a l u e O f D i a g r a m O b j e c t K e y a n y T y p e z b w N T n L X > < a : K e y > < K e y > C o l u m n s \ C a n t i d a d   O r d e n a d a < / K e y > < / a : K e y > < a : V a l u e   i : t y p e = " T a b l e W i d g e t B a s e V i e w S t a t e " / > < / a : K e y V a l u e O f D i a g r a m O b j e c t K e y a n y T y p e z b w N T n L X > < a : K e y V a l u e O f D i a g r a m O b j e c t K e y a n y T y p e z b w N T n L X > < a : K e y > < K e y > C o l u m n s \ T i e m p o   d e   P r e p a r a c i � n < / K e y > < / a : K e y > < a : V a l u e   i : t y p e = " T a b l e W i d g e t B a s e V i e w S t a t e " / > < / a : K e y V a l u e O f D i a g r a m O b j e c t K e y a n y T y p e z b w N T n L X > < a : K e y V a l u e O f D i a g r a m O b j e c t K e y a n y T y p e z b w N T n L X > < a : K e y > < K e y > C o l u m n s \ O b s e r v a c i o n e s < / K e y > < / a : K e y > < a : V a l u e   i : t y p e = " T a b l e W i d g e t B a s e V i e w S t a t e " / > < / a : K e y V a l u e O f D i a g r a m O b j e c t K e y a n y T y p e z b w N T n L X > < a : K e y V a l u e O f D i a g r a m O b j e c t K e y a n y T y p e z b w N T n L X > < a : K e y > < K e y > C o l u m n s \ G a n a n c i a   n e t a < / K e y > < / a : K e y > < a : V a l u e   i : t y p e = " T a b l e W i d g e t B a s e V i e w S t a t e " / > < / a : K e y V a l u e O f D i a g r a m O b j e c t K e y a n y T y p e z b w N T n L X > < a : K e y V a l u e O f D i a g r a m O b j e c t K e y a n y T y p e z b w N T n L X > < a : K e y > < K e y > C o l u m n s \ G a n a n c i a   b r u t a < / K e y > < / a : K e y > < a : V a l u e   i : t y p e = " T a b l e W i d g e t B a s e V i e w S t a t e " / > < / a : K e y V a l u e O f D i a g r a m O b j e c t K e y a n y T y p e z b w N T n L X > < a : K e y V a l u e O f D i a g r a m O b j e c t K e y a n y T y p e z b w N T n L X > < a : K e y > < K e y > C o l u m n s \ P o r c e n t a j e   d e   G a n a n c i a   d e l   p e d i d o 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 C o l u m n s \ N � m e r o   d e   M e s a < / K e y > < / a : K e y > < a : V a l u e   i : t y p e = " T a b l e W i d g e t B a s e V i e w S t a t e " / > < / a : K e y V a l u e O f D i a g r a m O b j e c t K e y a n y T y p e z b w N T n L X > < a : K e y V a l u e O f D i a g r a m O b j e c t K e y a n y T y p e z b w N T n L X > < a : K e y > < K e y > C o l u m n s \ N o m b r e   d e l   C l i e n t e < / K e y > < / a : K e y > < a : V a l u e   i : t y p e = " T a b l e W i d g e t B a s e V i e w S t a t e " / > < / a : K e y V a l u e O f D i a g r a m O b j e c t K e y a n y T y p e z b w N T n L X > < a : K e y V a l u e O f D i a g r a m O b j e c t K e y a n y T y p e z b w N T n L X > < a : K e y > < K e y > C o l u m n s \ N � m e r o   d e   C o m e n s a l e s < / K e y > < / a : K e y > < a : V a l u e   i : t y p e = " T a b l e W i d g e t B a s e V i e w S t a t e " / > < / a : K e y V a l u e O f D i a g r a m O b j e c t K e y a n y T y p e z b w N T n L X > < a : K e y V a l u e O f D i a g r a m O b j e c t K e y a n y T y p e z b w N T n L X > < a : K e y > < K e y > C o l u m n s \ H o r a   d e   L l e g a d a < / K e y > < / a : K e y > < a : V a l u e   i : t y p e = " T a b l e W i d g e t B a s e V i e w S t a t e " / > < / a : K e y V a l u e O f D i a g r a m O b j e c t K e y a n y T y p e z b w N T n L X > < a : K e y V a l u e O f D i a g r a m O b j e c t K e y a n y T y p e z b w N T n L X > < a : K e y > < K e y > C o l u m n s \ H o r a   d e   S a l i d a < / K e y > < / a : K e y > < a : V a l u e   i : t y p e = " T a b l e W i d g e t B a s e V i e w S t a t e " / > < / a : K e y V a l u e O f D i a g r a m O b j e c t K e y a n y T y p e z b w N T n L X > < a : K e y V a l u e O f D i a g r a m O b j e c t K e y a n y T y p e z b w N T n L X > < a : K e y > < K e y > C o l u m n s \ M e s e r o   A s i g n a d o < / K e y > < / a : K e y > < a : V a l u e   i : t y p e = " T a b l e W i d g e t B a s e V i e w S t a t e " / > < / a : K e y V a l u e O f D i a g r a m O b j e c t K e y a n y T y p e z b w N T n L X > < a : K e y V a l u e O f D i a g r a m O b j e c t K e y a n y T y p e z b w N T n L X > < a : K e y > < K e y > C o l u m n s \ T i p o   d e   S e r v i c i o < / K e y > < / a : K e y > < a : V a l u e   i : t y p e = " T a b l e W i d g e t B a s e V i e w S t a t e " / > < / a : K e y V a l u e O f D i a g r a m O b j e c t K e y a n y T y p e z b w N T n L X > < a : K e y V a l u e O f D i a g r a m O b j e c t K e y a n y T y p e z b w N T n L X > < a : K e y > < K e y > C o l u m n s \ M � t o d o   d e   P a g o < / K e y > < / a : K e y > < a : V a l u e   i : t y p e = " T a b l e W i d g e t B a s e V i e w S t a t e " / > < / a : K e y V a l u e O f D i a g r a m O b j e c t K e y a n y T y p e z b w N T n L X > < a : K e y V a l u e O f D i a g r a m O b j e c t K e y a n y T y p e z b w N T n L X > < a : K e y > < K e y > C o l u m n s \ P r o p i n a < / K e y > < / a : K e y > < a : V a l u e   i : t y p e = " T a b l e W i d g e t B a s e V i e w S t a t e " / > < / a : K e y V a l u e O f D i a g r a m O b j e c t K e y a n y T y p e z b w N T n L X > < a : K e y V a l u e O f D i a g r a m O b j e c t K e y a n y T y p e z b w N T n L X > < a : K e y > < K e y > C o l u m n s \ E s t a d o   d e   l a   M e s a < / K e y > < / a : K e y > < a : V a l u e   i : t y p e = " T a b l e W i d g e t B a s e V i e w S t a t e " / > < / a : K e y V a l u e O f D i a g r a m O b j e c t K e y a n y T y p e z b w N T n L X > < a : K e y V a l u e O f D i a g r a m O b j e c t K e y a n y T y p e z b w N T n L X > < a : K e y > < K e y > C o l u m n s \ N � m e r o   d e   O r d e n < / K e y > < / a : K e y > < a : V a l u e   i : t y p e = " T a b l e W i d g e t B a s e V i e w S t a t e " / > < / a : K e y V a l u e O f D i a g r a m O b j e c t K e y a n y T y p e z b w N T n L X > < a : K e y V a l u e O f D i a g r a m O b j e c t K e y a n y T y p e z b w N T n L X > < a : K e y > < K e y > C o l u m n s \ P a � s   d e   O r i g e n < / K e y > < / a : K e y > < a : V a l u e   i : t y p e = " T a b l e W i d g e t B a s e V i e w S t a t e " / > < / a : K e y V a l u e O f D i a g r a m O b j e c t K e y a n y T y p e z b w N T n L X > < a : K e y V a l u e O f D i a g r a m O b j e c t K e y a n y T y p e z b w N T n L X > < a : K e y > < K e y > C o l u m n s \ M o n t o   T o t a l   d e   l a   C u e n t a < / K e y > < / a : K e y > < a : V a l u e   i : t y p e = " T a b l e W i d g e t B a s e V i e w S t a t e " / > < / a : K e y V a l u e O f D i a g r a m O b j e c t K e y a n y T y p e z b w N T n L X > < a : K e y V a l u e O f D i a g r a m O b j e c t K e y a n y T y p e z b w N T n L X > < a : K e y > < K e y > C o l u m n s \ F e c h a   d e   F a c t u r a < / K e y > < / a : K e y > < a : V a l u e   i : t y p e = " T a b l e W i d g e t B a s e V i e w S t a t e " / > < / a : K e y V a l u e O f D i a g r a m O b j e c t K e y a n y T y p e z b w N T n L X > < a : K e y V a l u e O f D i a g r a m O b j e c t K e y a n y T y p e z b w N T n L X > < a : K e y > < K e y > C o l u m n s \ T i e m p o   d e   P e r m a n e n c i a < / K e y > < / a : K e y > < a : V a l u e   i : t y p e = " T a b l e W i d g e t B a s e V i e w S t a t e " / > < / a : K e y V a l u e O f D i a g r a m O b j e c t K e y a n y T y p e z b w N T n L X > < a : K e y V a l u e O f D i a g r a m O b j e c t K e y a n y T y p e z b w N T n L X > < a : K e y > < K e y > C o l u m n s \ T i e m p o   d e   P r e p a r a c i � n < / K e y > < / a : K e y > < a : V a l u e   i : t y p e = " T a b l e W i d g e t B a s e V i e w S t a t e " / > < / a : K e y V a l u e O f D i a g r a m O b j e c t K e y a n y T y p e z b w N T n L X > < a : K e y V a l u e O f D i a g r a m O b j e c t K e y a n y T y p e z b w N T n L X > < a : K e y > < K e y > C o l u m n s \ T i e m p o   d e   d e g u s t a c i � n < / K e y > < / a : K e y > < a : V a l u e   i : t y p e = " T a b l e W i d g e t B a s e V i e w S t a t e " / > < / a : K e y V a l u e O f D i a g r a m O b j e c t K e y a n y T y p e z b w N T n L X > < a : K e y V a l u e O f D i a g r a m O b j e c t K e y a n y T y p e z b w N T n L X > < a : K e y > < K e y > C o l u m n s \ C o b r a d a < / K e y > < / a : K e y > < a : V a l u e   i : t y p e = " T a b l e W i d g e t B a s e V i e w S t a t e " / > < / a : K e y V a l u e O f D i a g r a m O b j e c t K e y a n y T y p e z b w N T n L X > < a : K e y V a l u e O f D i a g r a m O b j e c t K e y a n y T y p e z b w N T n L X > < a : K e y > < K e y > C o l u m n s \ D � a   s e m a n a < / K e y > < / a : K e y > < a : V a l u e   i : t y p e = " T a b l e W i d g e t B a s e V i e w S t a t e " / > < / a : K e y V a l u e O f D i a g r a m O b j e c t K e y a n y T y p e z b w N T n L X > < a : K e y V a l u e O f D i a g r a m O b j e c t K e y a n y T y p e z b w N T n L X > < a : K e y > < K e y > C o l u m n s \ N u m e r o   d e   p l a t o s < / K e y > < / a : K e y > < a : V a l u e   i : t y p e = " T a b l e W i d g e t B a s e V i e w S t a t e " / > < / a : K e y V a l u e O f D i a g r a m O b j e c t K e y a n y T y p e z b w N T n L X > < a : K e y V a l u e O f D i a g r a m O b j e c t K e y a n y T y p e z b w N T n L X > < a : K e y > < K e y > C o l u m n s \ T i e m p o   d e   P r e p a r a c i � n   ( h o r a ) < / K e y > < / a : K e y > < a : V a l u e   i : t y p e = " T a b l e W i d g e t B a s e V i e w S t a t e " / > < / a : K e y V a l u e O f D i a g r a m O b j e c t K e y a n y T y p e z b w N T n L X > < a : K e y V a l u e O f D i a g r a m O b j e c t K e y a n y T y p e z b w N T n L X > < a : K e y > < K e y > C o l u m n s \ T i e m p o   d e   P r e p a r a c i � n   ( m i n u t o ) < / K e y > < / a : K e y > < a : V a l u e   i : t y p e = " T a b l e W i d g e t B a s e V i e w S t a t e " / > < / a : K e y V a l u e O f D i a g r a m O b j e c t K e y a n y T y p e z b w N T n L X > < a : K e y V a l u e O f D i a g r a m O b j e c t K e y a n y T y p e z b w N T n L X > < a : K e y > < K e y > C o l u m n s \ T i e m p o   p r e p < / K e y > < / a : K e y > < a : V a l u e   i : t y p e = " T a b l e W i d g e t B a s e V i e w S t a t e " / > < / a : K e y V a l u e O f D i a g r a m O b j e c t K e y a n y T y p e z b w N T n L X > < a : K e y V a l u e O f D i a g r a m O b j e c t K e y a n y T y p e z b w N T n L X > < a : K e y > < K e y > C o l u m n s \ T i e m p o   d e g u s t a c i o n   ( h o r a ) < / K e y > < / a : K e y > < a : V a l u e   i : t y p e = " T a b l e W i d g e t B a s e V i e w S t a t e " / > < / a : K e y V a l u e O f D i a g r a m O b j e c t K e y a n y T y p e z b w N T n L X > < a : K e y V a l u e O f D i a g r a m O b j e c t K e y a n y T y p e z b w N T n L X > < a : K e y > < K e y > C o l u m n s \ F a c t u r a c i o n < / K e y > < / a : K e y > < a : V a l u e   i : t y p e = " T a b l e W i d g e t B a s e V i e w S t a t e " / > < / a : K e y V a l u e O f D i a g r a m O b j e c t K e y a n y T y p e z b w N T n L X > < a : K e y V a l u e O f D i a g r a m O b j e c t K e y a n y T y p e z b w N T n L X > < a : K e y > < K e y > C o l u m n s \ T i e m p o   p e r m < / 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8.xml>��< ? x m l   v e r s i o n = " 1 . 0 "   e n c o d i n g = " U T F - 1 6 " ? > < G e m i n i   x m l n s = " h t t p : / / g e m i n i / p i v o t c u s t o m i z a t i o n / 8 e 3 0 4 6 b d - 4 f 7 1 - 4 1 f e - a a c 0 - 6 e f 3 a c 7 9 7 b c 6 " > < 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 T r u e 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49.xml>��< ? x m l   v e r s i o n = " 1 . 0 "   e n c o d i n g = " U T F - 1 6 " ? > < G e m i n i   x m l n s = " h t t p : / / g e m i n i / p i v o t c u s t o m i z a t i o n / 3 b a 3 b 5 6 6 - 5 b 8 2 - 4 0 c 0 - a 6 e 9 - 9 5 f 5 5 a 9 e 5 d d 7 " > < 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5.xml>��< ? x m l   v e r s i o n = " 1 . 0 "   e n c o d i n g = " U T F - 1 6 " ? > < G e m i n i   x m l n s = " h t t p : / / g e m i n i / p i v o t c u s t o m i z a t i o n / 9 a 3 5 7 6 5 2 - b 6 5 6 - 4 2 3 f - 9 5 f 5 - c 6 1 b 9 b 8 8 3 1 8 8 " > < 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50.xml>��< ? x m l   v e r s i o n = " 1 . 0 "   e n c o d i n g = " U T F - 1 6 " ? > < G e m i n i   x m l n s = " h t t p : / / g e m i n i / p i v o t c u s t o m i z a t i o n / 7 d 7 5 5 3 7 9 - c 2 a d - 4 7 d b - 9 d b 2 - c 9 6 d a 4 4 0 d 5 e 0 " > < 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51.xml>��< ? x m l   v e r s i o n = " 1 . 0 "   e n c o d i n g = " U T F - 1 6 " ? > < G e m i n i   x m l n s = " h t t p : / / g e m i n i / p i v o t c u s t o m i z a t i o n / I s S a n d b o x E m b e d d e d " > < C u s t o m C o n t e n t > < ! [ C D A T A [ y e s ] ] > < / C u s t o m C o n t e n t > < / G e m i n i > 
</file>

<file path=customXml/item5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3.xml>��< ? x m l   v e r s i o n = " 1 . 0 "   e n c o d i n g = " U T F - 1 6 " ? > < G e m i n i   x m l n s = " h t t p : / / g e m i n i / p i v o t c u s t o m i z a t i o n / f 9 b 4 d 5 a 7 - f a 7 a - 4 4 1 0 - b 3 f 4 - c 2 f c a b b 9 3 8 c d " > < 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54.xml>��< ? x m l   v e r s i o n = " 1 . 0 "   e n c o d i n g = " U T F - 1 6 " ? > < G e m i n i   x m l n s = " h t t p : / / g e m i n i / p i v o t c u s t o m i z a t i o n / e 0 6 0 0 8 9 0 - 0 1 2 3 - 4 c 8 d - a b 2 3 - d 3 f d e 1 9 9 7 6 5 c " > < 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 T r u e < / V i s i b l e > < / i t e m > < i t e m > < M e a s u r e N a m e > p c t _ f a c t u r a d o < / M e a s u r e N a m e > < D i s p l a y N a m e > p c t _ f a c t u r a d o < / D i s p l a y N a m e > < V i s i b l e > T r u e 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55.xml>��< ? x m l   v e r s i o n = " 1 . 0 "   e n c o d i n g = " U T F - 1 6 " ? > < G e m i n i   x m l n s = " h t t p : / / g e m i n i / p i v o t c u s t o m i z a t i o n / 1 9 3 c 2 2 9 b - 1 5 b f - 4 d 9 9 - 9 f 0 0 - 6 7 4 a 8 0 a c a 8 f 6 " > < 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 T r u e 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56.xml>��< ? x m l   v e r s i o n = " 1 . 0 "   e n c o d i n g = " U T F - 1 6 " ? > < G e m i n i   x m l n s = " h t t p : / / g e m i n i / p i v o t c u s t o m i z a t i o n / 9 1 4 3 e 5 9 5 - e 2 5 6 - 4 1 c 8 - 9 5 6 0 - f 1 e c f 1 1 f 8 1 7 2 " > < 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57.xml>��< ? x m l   v e r s i o n = " 1 . 0 "   e n c o d i n g = " U T F - 1 6 " ? > < G e m i n i   x m l n s = " h t t p : / / g e m i n i / p i v o t c u s t o m i z a t i o n / d 2 1 e 8 3 d 6 - 0 b 8 c - 4 7 a 9 - a 5 3 d - 4 0 6 0 7 b 6 c 6 6 7 4 " > < C u s t o m C o n t e n t > < ! [ C D A T A [ < ? x m l   v e r s i o n = " 1 . 0 "   e n c o d i n g = " u t f - 1 6 " ? > < S e t t i n g s > < C a l c u l a t e d F i e l d s > < i t e m > < M e a s u r e N a m e > c u e n t a s   n o   c o b r a d a s < / M e a s u r e N a m e > < D i s p l a y N a m e > c u e n t a s   n o   c o b r a d a s < / D i s p l a y N a m e > < V i s i b l e > F a l s e < / V i s i b l e > < / i t e m > < i t e m > < M e a s u r e N a m e > F a c t u r a d o < / M e a s u r e N a m e > < D i s p l a y N a m e > F a c t u r a d o < / D i s p l a y N a m e > < V i s i b l e > F a l s e < / V i s i b l e > < / i t e m > < i t e m > < M e a s u r e N a m e > p r o p i n a _ c o b r a d a < / M e a s u r e N a m e > < D i s p l a y N a m e > p r o p i n a _ c o b r a d a < / D i s p l a y N a m e > < V i s i b l e > F a l s e 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58.xml>��< ? x m l   v e r s i o n = " 1 . 0 "   e n c o d i n g = " U T F - 1 6 " ? > < G e m i n i   x m l n s = " h t t p : / / g e m i n i / p i v o t c u s t o m i z a t i o n / 8 c 5 4 1 a 3 c - a 9 9 6 - 4 3 b 0 - a e d 0 - d d f 2 7 8 d 3 a d f 9 " > < 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59.xml>��< ? x m l   v e r s i o n = " 1 . 0 "   e n c o d i n g = " U T F - 1 6 " ? > < G e m i n i   x m l n s = " h t t p : / / g e m i n i / p i v o t c u s t o m i z a t i o n / 0 f e d f 5 6 6 - 6 e 8 7 - 4 9 c 8 - b 5 7 a - b f 2 7 0 1 6 9 7 e d a " > < 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6.xml>��< ? x m l   v e r s i o n = " 1 . 0 "   e n c o d i n g = " U T F - 1 6 " ? > < G e m i n i   x m l n s = " h t t p : / / g e m i n i / p i v o t c u s t o m i z a t i o n / 4 5 5 c 9 1 a 2 - e 0 a 3 - 4 8 1 f - 9 0 7 4 - 6 0 8 c 3 5 2 a 6 5 3 9 " > < 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60.xml>��< ? x m l   v e r s i o n = " 1 . 0 "   e n c o d i n g = " U T F - 1 6 " ? > < G e m i n i   x m l n s = " h t t p : / / g e m i n i / p i v o t c u s t o m i z a t i o n / c f 5 6 e b 0 d - 5 c d 6 - 4 2 f 5 - b 0 7 1 - 8 3 d d d 8 e b e f 7 c " > < 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61.xml>��< ? x m l   v e r s i o n = " 1 . 0 "   e n c o d i n g = " U T F - 1 6 " ? > < G e m i n i   x m l n s = " h t t p : / / g e m i n i / p i v o t c u s t o m i z a t i o n / 2 1 8 a 8 0 5 3 - 4 8 8 d - 4 1 1 b - a b b d - d c 6 d 7 7 8 e 0 a 3 3 " > < 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62.xml>��< ? x m l   v e r s i o n = " 1 . 0 "   e n c o d i n g = " U T F - 1 6 " ? > < G e m i n i   x m l n s = " h t t p : / / g e m i n i / p i v o t c u s t o m i z a t i o n / 3 9 3 0 4 4 d 8 - 4 2 9 5 - 4 5 0 4 - 9 c 0 4 - 7 a 5 8 6 a 0 9 b 6 0 6 " > < 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63.xml>��< ? x m l   v e r s i o n = " 1 . 0 "   e n c o d i n g = " U T F - 1 6 " ? > < G e m i n i   x m l n s = " h t t p : / / g e m i n i / p i v o t c u s t o m i z a t i o n / 9 8 a f b 9 8 a - f e b 9 - 4 8 2 8 - 8 a a e - d 7 0 0 1 f 7 5 6 1 7 5 " > < 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 m e d i d a   1 < / M e a s u r e N a m e > < D i s p l a y N a m e > m e d i d a   1 < / D i s p l a y N a m e > < V i s i b l e > T r u e < / V i s i b l e > < / i t e m > < / C a l c u l a t e d F i e l d s > < S A H o s t H a s h > 0 < / S A H o s t H a s h > < G e m i n i F i e l d L i s t V i s i b l e > T r u e < / G e m i n i F i e l d L i s t V i s i b l e > < / S e t t i n g s > ] ] > < / C u s t o m C o n t e n t > < / G e m i n i > 
</file>

<file path=customXml/item64.xml>��< ? x m l   v e r s i o n = " 1 . 0 "   e n c o d i n g = " U T F - 1 6 " ? > < G e m i n i   x m l n s = " h t t p : / / g e m i n i / p i v o t c u s t o m i z a t i o n / 0 6 2 b 9 b 0 8 - e 5 b 2 - 4 d 6 6 - b 3 b a - c 8 8 e 5 9 4 4 a 5 4 b " > < 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 F a l s e 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65.xml>��< ? x m l   v e r s i o n = " 1 . 0 "   e n c o d i n g = " U T F - 1 6 " ? > < G e m i n i   x m l n s = " h t t p : / / g e m i n i / p i v o t c u s t o m i z a t i o n / b 4 8 4 2 5 6 5 - 6 9 1 3 - 4 b d a - a a 2 1 - 2 8 a c c 2 6 a 6 c b 7 " > < 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 F a l s e 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C a l c u l a t e d F i e l d s > < S A H o s t H a s h > 0 < / S A H o s t H a s h > < G e m i n i F i e l d L i s t V i s i b l e > T r u e < / G e m i n i F i e l d L i s t V i s i b l e > < / S e t t i n g s > ] ] > < / C u s t o m C o n t e n t > < / G e m i n i > 
</file>

<file path=customXml/item66.xml>��< ? x m l   v e r s i o n = " 1 . 0 "   e n c o d i n g = " U T F - 1 6 " ? > < G e m i n i   x m l n s = " h t t p : / / g e m i n i / p i v o t c u s t o m i z a t i o n / e c 8 e 2 2 7 a - f e 9 5 - 4 a d c - 8 9 e 9 - f e 0 2 9 2 0 9 5 1 4 f " > < 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67.xml>��< ? x m l   v e r s i o n = " 1 . 0 "   e n c o d i n g = " U T F - 1 6 " ? > < G e m i n i   x m l n s = " h t t p : / / g e m i n i / p i v o t c u s t o m i z a t i o n / 2 e 7 5 b d 2 d - d c 6 2 - 4 c 9 a - 9 f 7 6 - f b 2 2 b 9 b 7 7 7 c 7 " > < 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68.xml>��< ? x m l   v e r s i o n = " 1 . 0 "   e n c o d i n g = " U T F - 1 6 " ? > < G e m i n i   x m l n s = " h t t p : / / g e m i n i / p i v o t c u s t o m i z a t i o n / 1 8 4 1 5 d 4 d - b c f 3 - 4 7 1 d - 8 0 2 e - c c 0 d a 3 e 5 a 1 b f " > < 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69.xml>��< ? x m l   v e r s i o n = " 1 . 0 "   e n c o d i n g = " U T F - 1 6 " ? > < G e m i n i   x m l n s = " h t t p : / / g e m i n i / p i v o t c u s t o m i z a t i o n / d 4 6 4 7 2 2 e - 9 d 1 4 - 4 0 c 3 - a 9 b f - 4 3 7 1 c 5 8 c e 5 6 f " > < 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7.xml>��< ? x m l   v e r s i o n = " 1 . 0 "   e n c o d i n g = " U T F - 1 6 " ? > < G e m i n i   x m l n s = " h t t p : / / g e m i n i / p i v o t c u s t o m i z a t i o n / T a b l e X M L _ c o c i n a " > < C u s t o m C o n t e n t > < ! [ C D A T A [ < T a b l e W i d g e t G r i d S e r i a l i z a t i o n   x m l n s : x s d = " h t t p : / / w w w . w 3 . o r g / 2 0 0 1 / X M L S c h e m a "   x m l n s : x s i = " h t t p : / / w w w . w 3 . o r g / 2 0 0 1 / X M L S c h e m a - i n s t a n c e " > < C o l u m n S u g g e s t e d T y p e   / > < C o l u m n F o r m a t   / > < C o l u m n A c c u r a c y   / > < C o l u m n C u r r e n c y S y m b o l   / > < C o l u m n P o s i t i v e P a t t e r n   / > < C o l u m n N e g a t i v e P a t t e r n   / > < C o l u m n W i d t h s > < i t e m > < k e y > < s t r i n g > N � m e r o   d e   O r d e n < / s t r i n g > < / k e y > < v a l u e > < i n t > 1 8 2 < / i n t > < / v a l u e > < / i t e m > < i t e m > < k e y > < s t r i n g > N � m e r o   d e   M e s a < / s t r i n g > < / k e y > < v a l u e > < i n t > 1 7 5 < / i n t > < / v a l u e > < / i t e m > < i t e m > < k e y > < s t r i n g > N o m b r e   d e l   P l a t o < / s t r i n g > < / k e y > < v a l u e > < i n t > 1 7 6 < / i n t > < / v a l u e > < / i t e m > < i t e m > < k e y > < s t r i n g > D e s c r i p c i � n   d e l   P l a t o < / s t r i n g > < / k e y > < v a l u e > < i n t > 2 0 3 < / i n t > < / v a l u e > < / i t e m > < i t e m > < k e y > < s t r i n g > C o s t o   U n i t a r i o < / s t r i n g > < / k e y > < v a l u e > < i n t > 1 5 3 < / i n t > < / v a l u e > < / i t e m > < i t e m > < k e y > < s t r i n g > P r e c i o   U n i t a r i o < / s t r i n g > < / k e y > < v a l u e > < i n t > 1 5 7 < / i n t > < / v a l u e > < / i t e m > < i t e m > < k e y > < s t r i n g > C a n t i d a d   O r d e n a d a < / s t r i n g > < / k e y > < v a l u e > < i n t > 1 9 3 < / i n t > < / v a l u e > < / i t e m > < i t e m > < k e y > < s t r i n g > T i e m p o   d e   P r e p a r a c i � n < / s t r i n g > < / k e y > < v a l u e > < i n t > 2 2 0 < / i n t > < / v a l u e > < / i t e m > < i t e m > < k e y > < s t r i n g > O b s e r v a c i o n e s < / s t r i n g > < / k e y > < v a l u e > < i n t > 1 5 7 < / i n t > < / v a l u e > < / i t e m > < i t e m > < k e y > < s t r i n g > G a n a n c i a   n e t a < / s t r i n g > < / k e y > < v a l u e > < i n t > 1 5 2 < / i n t > < / v a l u e > < / i t e m > < i t e m > < k e y > < s t r i n g > G a n a n c i a   b r u t a < / s t r i n g > < / k e y > < v a l u e > < i n t > 1 6 0 < / i n t > < / v a l u e > < / i t e m > < i t e m > < k e y > < s t r i n g > P o r c e n t a j e   d e   G a n a n c i a   d e l   p e d i d o < / s t r i n g > < / k e y > < v a l u e > < i n t > 3 0 8 < / i n t > < / v a l u e > < / i t e m > < / C o l u m n W i d t h s > < C o l u m n D i s p l a y I n d e x > < i t e m > < k e y > < s t r i n g > N � m e r o   d e   O r d e n < / s t r i n g > < / k e y > < v a l u e > < i n t > 0 < / i n t > < / v a l u e > < / i t e m > < i t e m > < k e y > < s t r i n g > N � m e r o   d e   M e s a < / s t r i n g > < / k e y > < v a l u e > < i n t > 1 < / i n t > < / v a l u e > < / i t e m > < i t e m > < k e y > < s t r i n g > N o m b r e   d e l   P l a t o < / s t r i n g > < / k e y > < v a l u e > < i n t > 2 < / i n t > < / v a l u e > < / i t e m > < i t e m > < k e y > < s t r i n g > D e s c r i p c i � n   d e l   P l a t o < / s t r i n g > < / k e y > < v a l u e > < i n t > 3 < / i n t > < / v a l u e > < / i t e m > < i t e m > < k e y > < s t r i n g > C o s t o   U n i t a r i o < / s t r i n g > < / k e y > < v a l u e > < i n t > 4 < / i n t > < / v a l u e > < / i t e m > < i t e m > < k e y > < s t r i n g > P r e c i o   U n i t a r i o < / s t r i n g > < / k e y > < v a l u e > < i n t > 5 < / i n t > < / v a l u e > < / i t e m > < i t e m > < k e y > < s t r i n g > C a n t i d a d   O r d e n a d a < / s t r i n g > < / k e y > < v a l u e > < i n t > 6 < / i n t > < / v a l u e > < / i t e m > < i t e m > < k e y > < s t r i n g > T i e m p o   d e   P r e p a r a c i � n < / s t r i n g > < / k e y > < v a l u e > < i n t > 7 < / i n t > < / v a l u e > < / i t e m > < i t e m > < k e y > < s t r i n g > O b s e r v a c i o n e s < / s t r i n g > < / k e y > < v a l u e > < i n t > 8 < / i n t > < / v a l u e > < / i t e m > < i t e m > < k e y > < s t r i n g > G a n a n c i a   n e t a < / s t r i n g > < / k e y > < v a l u e > < i n t > 9 < / i n t > < / v a l u e > < / i t e m > < i t e m > < k e y > < s t r i n g > G a n a n c i a   b r u t a < / s t r i n g > < / k e y > < v a l u e > < i n t > 1 0 < / i n t > < / v a l u e > < / i t e m > < i t e m > < k e y > < s t r i n g > P o r c e n t a j e   d e   G a n a n c i a   d e l   p e d i d o < / s t r i n g > < / k e y > < v a l u e > < i n t > 1 1 < / i n t > < / v a l u e > < / i t e m > < / C o l u m n D i s p l a y I n d e x > < C o l u m n F r o z e n   / > < C o l u m n C h e c k e d   / > < C o l u m n F i l t e r   / > < S e l e c t i o n F i l t e r   / > < F i l t e r P a r a m e t e r s   / > < I s S o r t D e s c e n d i n g > f a l s e < / I s S o r t D e s c e n d i n g > < / T a b l e W i d g e t G r i d S e r i a l i z a t i o n > ] ] > < / C u s t o m C o n t e n t > < / G e m i n i > 
</file>

<file path=customXml/item70.xml>��< ? x m l   v e r s i o n = " 1 . 0 "   e n c o d i n g = " U T F - 1 6 " ? > < G e m i n i   x m l n s = " h t t p : / / g e m i n i / p i v o t c u s t o m i z a t i o n / d 2 b 9 d a e 9 - c c a a - 4 f e c - 9 7 0 1 - 7 5 6 e 7 8 0 5 1 d 5 3 " > < 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71.xml>��< ? x m l   v e r s i o n = " 1 . 0 "   e n c o d i n g = " U T F - 1 6 " ? > < G e m i n i   x m l n s = " h t t p : / / g e m i n i / p i v o t c u s t o m i z a t i o n / f f 3 f 4 5 9 b - 2 a 8 3 - 4 b 2 9 - 8 e 5 a - f f c c a b 3 e 6 f 2 6 " > < 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C a l c u l a t e d F i e l d s > < S A H o s t H a s h > 0 < / S A H o s t H a s h > < G e m i n i F i e l d L i s t V i s i b l e > T r u e < / G e m i n i F i e l d L i s t V i s i b l e > < / S e t t i n g s > ] ] > < / C u s t o m C o n t e n t > < / G e m i n i > 
</file>

<file path=customXml/item7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 2 0 2 4 - 0 8 - 2 9 T 1 1 : 0 4 : 0 3 . 0 6 7 2 6 0 6 + 0 2 : 0 0 < / L a s t P r o c e s s e d T i m e > < / D a t a M o d e l i n g S a n d b o x . S e r i a l i z e d S a n d b o x E r r o r C a c h e > ] ] > < / C u s t o m C o n t e n t > < / G e m i n i > 
</file>

<file path=customXml/item73.xml>��< ? x m l   v e r s i o n = " 1 . 0 "   e n c o d i n g = " U T F - 1 6 " ? > < G e m i n i   x m l n s = " h t t p : / / g e m i n i / p i v o t c u s t o m i z a t i o n / 4 3 b 2 5 8 8 d - 5 3 b 7 - 4 9 f d - 8 9 b c - 4 b 5 1 3 d e 9 4 a b f " > < 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74.xml>��< ? x m l   v e r s i o n = " 1 . 0 "   e n c o d i n g = " U T F - 1 6 " ? > < G e m i n i   x m l n s = " h t t p : / / g e m i n i / p i v o t c u s t o m i z a t i o n / P o w e r P i v o t V e r s i o n " > < C u s t o m C o n t e n t > < ! [ C D A T A [ 2 0 1 5 . 1 3 0 . 1 6 0 5 . 1 5 6 7 ] ] > < / C u s t o m C o n t e n t > < / G e m i n i > 
</file>

<file path=customXml/item75.xml>��< ? x m l   v e r s i o n = " 1 . 0 "   e n c o d i n g = " U T F - 1 6 " ? > < G e m i n i   x m l n s = " h t t p : / / g e m i n i / p i v o t c u s t o m i z a t i o n / e a 7 1 3 0 9 7 - 8 f 7 3 - 4 d b 5 - b 1 b 1 - d 1 4 6 8 8 7 9 4 e b e " > < 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C a l c u l a t e d F i e l d s > < S A H o s t H a s h > 0 < / S A H o s t H a s h > < G e m i n i F i e l d L i s t V i s i b l e > T r u e < / G e m i n i F i e l d L i s t V i s i b l e > < / S e t t i n g s > ] ] > < / C u s t o m C o n t e n t > < / G e m i n i > 
</file>

<file path=customXml/item76.xml>��< ? x m l   v e r s i o n = " 1 . 0 "   e n c o d i n g = " U T F - 1 6 " ? > < G e m i n i   x m l n s = " h t t p : / / g e m i n i / p i v o t c u s t o m i z a t i o n / 8 f 8 8 9 5 d a - 5 e 9 c - 4 b 7 0 - b 8 5 2 - 2 c c 3 e 3 0 0 2 0 b b " > < 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77.xml>��< ? x m l   v e r s i o n = " 1 . 0 "   e n c o d i n g = " U T F - 1 6 " ? > < G e m i n i   x m l n s = " h t t p : / / g e m i n i / p i v o t c u s t o m i z a t i o n / 1 e 1 5 c 8 9 5 - 5 2 e 7 - 4 3 0 5 - 9 8 0 0 - 9 5 8 3 b a d 8 0 9 7 3 " > < 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8.xml>��< ? x m l   v e r s i o n = " 1 . 0 "   e n c o d i n g = " U T F - 1 6 " ? > < G e m i n i   x m l n s = " h t t p : / / g e m i n i / p i v o t c u s t o m i z a t i o n / 6 f 3 d 7 b 3 f - f d 6 a - 4 1 f c - 9 d b a - 0 5 3 e 9 9 1 f d 5 7 9 " > < 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 T a g s \ T a b l e s \ & l t ; T a b l e s \ c o c i n a & g t ; < / K e y > < / D i a g r a m O b j e c t K e y > < D i a g r a m O b j e c t K e y > < K e y > D y n a m i c   T a g s \ T a b l e s \ & l t ; T a b l e s \ s a l a & g t ; < / K e y > < / D i a g r a m O b j e c t K e y > < D i a g r a m O b j e c t K e y > < K e y > T a b l e s \ c o c i n a < / K e y > < / D i a g r a m O b j e c t K e y > < D i a g r a m O b j e c t K e y > < K e y > T a b l e s \ c o c i n a \ C o l u m n s \ N � m e r o   d e   O r d e n < / K e y > < / D i a g r a m O b j e c t K e y > < D i a g r a m O b j e c t K e y > < K e y > T a b l e s \ c o c i n a \ C o l u m n s \ N � m e r o   d e   M e s a < / K e y > < / D i a g r a m O b j e c t K e y > < D i a g r a m O b j e c t K e y > < K e y > T a b l e s \ c o c i n a \ C o l u m n s \ N o m b r e   d e l   P l a t o < / K e y > < / D i a g r a m O b j e c t K e y > < D i a g r a m O b j e c t K e y > < K e y > T a b l e s \ c o c i n a \ C o l u m n s \ D e s c r i p c i � n   d e l   P l a t o < / K e y > < / D i a g r a m O b j e c t K e y > < D i a g r a m O b j e c t K e y > < K e y > T a b l e s \ c o c i n a \ C o l u m n s \ C o s t o   U n i t a r i o < / K e y > < / D i a g r a m O b j e c t K e y > < D i a g r a m O b j e c t K e y > < K e y > T a b l e s \ c o c i n a \ C o l u m n s \ P r e c i o   U n i t a r i o < / K e y > < / D i a g r a m O b j e c t K e y > < D i a g r a m O b j e c t K e y > < K e y > T a b l e s \ c o c i n a \ C o l u m n s \ C a n t i d a d   O r d e n a d a < / K e y > < / D i a g r a m O b j e c t K e y > < D i a g r a m O b j e c t K e y > < K e y > T a b l e s \ c o c i n a \ C o l u m n s \ T i e m p o   d e   P r e p a r a c i � n < / K e y > < / D i a g r a m O b j e c t K e y > < D i a g r a m O b j e c t K e y > < K e y > T a b l e s \ c o c i n a \ C o l u m n s \ O b s e r v a c i o n e s < / K e y > < / D i a g r a m O b j e c t K e y > < D i a g r a m O b j e c t K e y > < K e y > T a b l e s \ c o c i n a \ C o l u m n s \ G a n a n c i a   n e t a < / K e y > < / D i a g r a m O b j e c t K e y > < D i a g r a m O b j e c t K e y > < K e y > T a b l e s \ c o c i n a \ C o l u m n s \ G a n a n c i a   b r u t a < / K e y > < / D i a g r a m O b j e c t K e y > < D i a g r a m O b j e c t K e y > < K e y > T a b l e s \ c o c i n a \ C o l u m n s \ P o r c e n t a j e   d e   G a n a n c i a   d e l   p e d i d o < / K e y > < / D i a g r a m O b j e c t K e y > < D i a g r a m O b j e c t K e y > < K e y > T a b l e s \ s a l a < / K e y > < / D i a g r a m O b j e c t K e y > < D i a g r a m O b j e c t K e y > < K e y > T a b l e s \ s a l a \ C o l u m n s \ N � m e r o   d e   M e s a < / K e y > < / D i a g r a m O b j e c t K e y > < D i a g r a m O b j e c t K e y > < K e y > T a b l e s \ s a l a \ C o l u m n s \ N o m b r e   d e l   C l i e n t e < / K e y > < / D i a g r a m O b j e c t K e y > < D i a g r a m O b j e c t K e y > < K e y > T a b l e s \ s a l a \ C o l u m n s \ N � m e r o   d e   C o m e n s a l e s < / K e y > < / D i a g r a m O b j e c t K e y > < D i a g r a m O b j e c t K e y > < K e y > T a b l e s \ s a l a \ C o l u m n s \ H o r a   d e   L l e g a d a < / K e y > < / D i a g r a m O b j e c t K e y > < D i a g r a m O b j e c t K e y > < K e y > T a b l e s \ s a l a \ C o l u m n s \ H o r a   d e   S a l i d a < / K e y > < / D i a g r a m O b j e c t K e y > < D i a g r a m O b j e c t K e y > < K e y > T a b l e s \ s a l a \ C o l u m n s \ M e s e r o   A s i g n a d o < / K e y > < / D i a g r a m O b j e c t K e y > < D i a g r a m O b j e c t K e y > < K e y > T a b l e s \ s a l a \ C o l u m n s \ T i p o   d e   S e r v i c i o < / K e y > < / D i a g r a m O b j e c t K e y > < D i a g r a m O b j e c t K e y > < K e y > T a b l e s \ s a l a \ C o l u m n s \ M � t o d o   d e   P a g o < / K e y > < / D i a g r a m O b j e c t K e y > < D i a g r a m O b j e c t K e y > < K e y > T a b l e s \ s a l a \ C o l u m n s \ P r o p i n a < / K e y > < / D i a g r a m O b j e c t K e y > < D i a g r a m O b j e c t K e y > < K e y > T a b l e s \ s a l a \ C o l u m n s \ E s t a d o   d e   l a   M e s a < / K e y > < / D i a g r a m O b j e c t K e y > < D i a g r a m O b j e c t K e y > < K e y > T a b l e s \ s a l a \ C o l u m n s \ N � m e r o   d e   O r d e n < / K e y > < / D i a g r a m O b j e c t K e y > < D i a g r a m O b j e c t K e y > < K e y > T a b l e s \ s a l a \ C o l u m n s \ P a � s   d e   O r i g e n < / K e y > < / D i a g r a m O b j e c t K e y > < D i a g r a m O b j e c t K e y > < K e y > T a b l e s \ s a l a \ C o l u m n s \ P l a t o s   O r d e n a d o s < / K e y > < / D i a g r a m O b j e c t K e y > < D i a g r a m O b j e c t K e y > < K e y > T a b l e s \ s a l a \ C o l u m n s \ M o n t o   T o t a l   d e   l a   C u e n t a < / K e y > < / D i a g r a m O b j e c t K e y > < D i a g r a m O b j e c t K e y > < K e y > T a b l e s \ s a l a \ C o l u m n s \ F e c h a   d e   F a c t u r a < / K e y > < / D i a g r a m O b j e c t K e y > < D i a g r a m O b j e c t K e y > < K e y > T a b l e s \ s a l a \ C o l u m n s \ T i e m p o   d e   P e r m a n e n c i a < / K e y > < / D i a g r a m O b j e c t K e y > < D i a g r a m O b j e c t K e y > < K e y > T a b l e s \ s a l a \ C o l u m n s \ T i e m p o   d e   P r e p a r a c i � n < / K e y > < / D i a g r a m O b j e c t K e y > < D i a g r a m O b j e c t K e y > < K e y > T a b l e s \ s a l a \ C o l u m n s \ T i e m p o   d e   d e g u s t a c i � n < / K e y > < / D i a g r a m O b j e c t K e y > < D i a g r a m O b j e c t K e y > < K e y > T a b l e s \ s a l a \ C o l u m n s \ C o b r a d a < / K e y > < / D i a g r a m O b j e c t K e y > < D i a g r a m O b j e c t K e y > < K e y > T a b l e s \ s a l a \ C o l u m n s \ D � a   s e m a n a < / K e y > < / D i a g r a m O b j e c t K e y > < D i a g r a m O b j e c t K e y > < K e y > R e l a t i o n s h i p s \ & l t ; T a b l e s \ c o c i n a \ C o l u m n s \ N � m e r o   d e   O r d e n & g t ; - & l t ; T a b l e s \ s a l a \ C o l u m n s \ N � m e r o   d e   O r d e n & g t ; < / K e y > < / D i a g r a m O b j e c t K e y > < D i a g r a m O b j e c t K e y > < K e y > R e l a t i o n s h i p s \ & l t ; T a b l e s \ c o c i n a \ C o l u m n s \ N � m e r o   d e   O r d e n & g t ; - & l t ; T a b l e s \ s a l a \ C o l u m n s \ N � m e r o   d e   O r d e n & g t ; \ F K < / K e y > < / D i a g r a m O b j e c t K e y > < D i a g r a m O b j e c t K e y > < K e y > R e l a t i o n s h i p s \ & l t ; T a b l e s \ c o c i n a \ C o l u m n s \ N � m e r o   d e   O r d e n & g t ; - & l t ; T a b l e s \ s a l a \ C o l u m n s \ N � m e r o   d e   O r d e n & g t ; \ P K < / K e y > < / D i a g r a m O b j e c t K e y > < D i a g r a m O b j e c t K e y > < K e y > R e l a t i o n s h i p s \ & l t ; T a b l e s \ c o c i n a \ C o l u m n s \ N � m e r o   d e   O r d e n & g t ; - & l t ; T a b l e s \ s a l a \ C o l u m n s \ N � m e r o   d e   O r d e n & g t ; \ C r o s s F i l t e r < / K e y > < / D i a g r a m O b j e c t K e y > < / A l l K e y s > < S e l e c t e d K e y s > < D i a g r a m O b j e c t K e y > < K e y > R e l a t i o n s h i p s \ & l t ; T a b l e s \ c o c i n a \ C o l u m n s \ N � m e r o   d e   O r d e n & g t ; - & l t ; T a b l e s \ s a l a \ C o l u m n s \ N � m e r o   d e   O r d e n & g t ; 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 T a g s \ T a b l e s \ & l t ; T a b l e s \ c o c i n a & g t ; < / K e y > < / a : K e y > < a : V a l u e   i : t y p e = " D i a g r a m D i s p l a y T a g V i e w S t a t e " > < I s N o t F i l t e r e d O u t > t r u e < / I s N o t F i l t e r e d O u t > < / a : V a l u e > < / a : K e y V a l u e O f D i a g r a m O b j e c t K e y a n y T y p e z b w N T n L X > < a : K e y V a l u e O f D i a g r a m O b j e c t K e y a n y T y p e z b w N T n L X > < a : K e y > < K e y > D y n a m i c   T a g s \ T a b l e s \ & l t ; T a b l e s \ s a l a & g t ; < / K e y > < / a : K e y > < a : V a l u e   i : t y p e = " D i a g r a m D i s p l a y T a g V i e w S t a t e " > < I s N o t F i l t e r e d O u t > t r u e < / I s N o t F i l t e r e d O u t > < / a : V a l u e > < / a : K e y V a l u e O f D i a g r a m O b j e c t K e y a n y T y p e z b w N T n L X > < a : K e y V a l u e O f D i a g r a m O b j e c t K e y a n y T y p e z b w N T n L X > < a : K e y > < K e y > T a b l e s \ c o c i n a < / K e y > < / a : K e y > < a : V a l u e   i : t y p e = " D i a g r a m D i s p l a y N o d e V i e w S t a t e " > < H e i g h t > 1 5 0 < / H e i g h t > < I s E x p a n d e d > t r u e < / I s E x p a n d e d > < L a y e d O u t > t r u e < / L a y e d O u t > < W i d t h > 2 0 0 < / W i d t h > < / a : V a l u e > < / a : K e y V a l u e O f D i a g r a m O b j e c t K e y a n y T y p e z b w N T n L X > < a : K e y V a l u e O f D i a g r a m O b j e c t K e y a n y T y p e z b w N T n L X > < a : K e y > < K e y > T a b l e s \ c o c i n a \ C o l u m n s \ N � m e r o   d e   O r d e n < / K e y > < / a : K e y > < a : V a l u e   i : t y p e = " D i a g r a m D i s p l a y N o d e V i e w S t a t e " > < H e i g h t > 1 5 0 < / H e i g h t > < I s E x p a n d e d > t r u e < / I s E x p a n d e d > < W i d t h > 2 0 0 < / W i d t h > < / a : V a l u e > < / a : K e y V a l u e O f D i a g r a m O b j e c t K e y a n y T y p e z b w N T n L X > < a : K e y V a l u e O f D i a g r a m O b j e c t K e y a n y T y p e z b w N T n L X > < a : K e y > < K e y > T a b l e s \ c o c i n a \ C o l u m n s \ N � m e r o   d e   M e s a < / K e y > < / a : K e y > < a : V a l u e   i : t y p e = " D i a g r a m D i s p l a y N o d e V i e w S t a t e " > < H e i g h t > 1 5 0 < / H e i g h t > < I s E x p a n d e d > t r u e < / I s E x p a n d e d > < W i d t h > 2 0 0 < / W i d t h > < / a : V a l u e > < / a : K e y V a l u e O f D i a g r a m O b j e c t K e y a n y T y p e z b w N T n L X > < a : K e y V a l u e O f D i a g r a m O b j e c t K e y a n y T y p e z b w N T n L X > < a : K e y > < K e y > T a b l e s \ c o c i n a \ C o l u m n s \ N o m b r e   d e l   P l a t o < / K e y > < / a : K e y > < a : V a l u e   i : t y p e = " D i a g r a m D i s p l a y N o d e V i e w S t a t e " > < H e i g h t > 1 5 0 < / H e i g h t > < I s E x p a n d e d > t r u e < / I s E x p a n d e d > < W i d t h > 2 0 0 < / W i d t h > < / a : V a l u e > < / a : K e y V a l u e O f D i a g r a m O b j e c t K e y a n y T y p e z b w N T n L X > < a : K e y V a l u e O f D i a g r a m O b j e c t K e y a n y T y p e z b w N T n L X > < a : K e y > < K e y > T a b l e s \ c o c i n a \ C o l u m n s \ D e s c r i p c i � n   d e l   P l a t o < / K e y > < / a : K e y > < a : V a l u e   i : t y p e = " D i a g r a m D i s p l a y N o d e V i e w S t a t e " > < H e i g h t > 1 5 0 < / H e i g h t > < I s E x p a n d e d > t r u e < / I s E x p a n d e d > < W i d t h > 2 0 0 < / W i d t h > < / a : V a l u e > < / a : K e y V a l u e O f D i a g r a m O b j e c t K e y a n y T y p e z b w N T n L X > < a : K e y V a l u e O f D i a g r a m O b j e c t K e y a n y T y p e z b w N T n L X > < a : K e y > < K e y > T a b l e s \ c o c i n a \ C o l u m n s \ C o s t o   U n i t a r i o < / K e y > < / a : K e y > < a : V a l u e   i : t y p e = " D i a g r a m D i s p l a y N o d e V i e w S t a t e " > < H e i g h t > 1 5 0 < / H e i g h t > < I s E x p a n d e d > t r u e < / I s E x p a n d e d > < W i d t h > 2 0 0 < / W i d t h > < / a : V a l u e > < / a : K e y V a l u e O f D i a g r a m O b j e c t K e y a n y T y p e z b w N T n L X > < a : K e y V a l u e O f D i a g r a m O b j e c t K e y a n y T y p e z b w N T n L X > < a : K e y > < K e y > T a b l e s \ c o c i n a \ C o l u m n s \ P r e c i o   U n i t a r i o < / K e y > < / a : K e y > < a : V a l u e   i : t y p e = " D i a g r a m D i s p l a y N o d e V i e w S t a t e " > < H e i g h t > 1 5 0 < / H e i g h t > < I s E x p a n d e d > t r u e < / I s E x p a n d e d > < W i d t h > 2 0 0 < / W i d t h > < / a : V a l u e > < / a : K e y V a l u e O f D i a g r a m O b j e c t K e y a n y T y p e z b w N T n L X > < a : K e y V a l u e O f D i a g r a m O b j e c t K e y a n y T y p e z b w N T n L X > < a : K e y > < K e y > T a b l e s \ c o c i n a \ C o l u m n s \ C a n t i d a d   O r d e n a d a < / K e y > < / a : K e y > < a : V a l u e   i : t y p e = " D i a g r a m D i s p l a y N o d e V i e w S t a t e " > < H e i g h t > 1 5 0 < / H e i g h t > < I s E x p a n d e d > t r u e < / I s E x p a n d e d > < W i d t h > 2 0 0 < / W i d t h > < / a : V a l u e > < / a : K e y V a l u e O f D i a g r a m O b j e c t K e y a n y T y p e z b w N T n L X > < a : K e y V a l u e O f D i a g r a m O b j e c t K e y a n y T y p e z b w N T n L X > < a : K e y > < K e y > T a b l e s \ c o c i n a \ C o l u m n s \ T i e m p o   d e   P r e p a r a c i � n < / K e y > < / a : K e y > < a : V a l u e   i : t y p e = " D i a g r a m D i s p l a y N o d e V i e w S t a t e " > < H e i g h t > 1 5 0 < / H e i g h t > < I s E x p a n d e d > t r u e < / I s E x p a n d e d > < W i d t h > 2 0 0 < / W i d t h > < / a : V a l u e > < / a : K e y V a l u e O f D i a g r a m O b j e c t K e y a n y T y p e z b w N T n L X > < a : K e y V a l u e O f D i a g r a m O b j e c t K e y a n y T y p e z b w N T n L X > < a : K e y > < K e y > T a b l e s \ c o c i n a \ C o l u m n s \ O b s e r v a c i o n e s < / K e y > < / a : K e y > < a : V a l u e   i : t y p e = " D i a g r a m D i s p l a y N o d e V i e w S t a t e " > < H e i g h t > 1 5 0 < / H e i g h t > < I s E x p a n d e d > t r u e < / I s E x p a n d e d > < W i d t h > 2 0 0 < / W i d t h > < / a : V a l u e > < / a : K e y V a l u e O f D i a g r a m O b j e c t K e y a n y T y p e z b w N T n L X > < a : K e y V a l u e O f D i a g r a m O b j e c t K e y a n y T y p e z b w N T n L X > < a : K e y > < K e y > T a b l e s \ c o c i n a \ C o l u m n s \ G a n a n c i a   n e t a < / K e y > < / a : K e y > < a : V a l u e   i : t y p e = " D i a g r a m D i s p l a y N o d e V i e w S t a t e " > < H e i g h t > 1 5 0 < / H e i g h t > < I s E x p a n d e d > t r u e < / I s E x p a n d e d > < W i d t h > 2 0 0 < / W i d t h > < / a : V a l u e > < / a : K e y V a l u e O f D i a g r a m O b j e c t K e y a n y T y p e z b w N T n L X > < a : K e y V a l u e O f D i a g r a m O b j e c t K e y a n y T y p e z b w N T n L X > < a : K e y > < K e y > T a b l e s \ c o c i n a \ C o l u m n s \ G a n a n c i a   b r u t a < / K e y > < / a : K e y > < a : V a l u e   i : t y p e = " D i a g r a m D i s p l a y N o d e V i e w S t a t e " > < H e i g h t > 1 5 0 < / H e i g h t > < I s E x p a n d e d > t r u e < / I s E x p a n d e d > < W i d t h > 2 0 0 < / W i d t h > < / a : V a l u e > < / a : K e y V a l u e O f D i a g r a m O b j e c t K e y a n y T y p e z b w N T n L X > < a : K e y V a l u e O f D i a g r a m O b j e c t K e y a n y T y p e z b w N T n L X > < a : K e y > < K e y > T a b l e s \ c o c i n a \ C o l u m n s \ P o r c e n t a j e   d e   G a n a n c i a   d e l   p e d i d o < / K e y > < / a : K e y > < a : V a l u e   i : t y p e = " D i a g r a m D i s p l a y N o d e V i e w S t a t e " > < H e i g h t > 1 5 0 < / H e i g h t > < I s E x p a n d e d > t r u e < / I s E x p a n d e d > < W i d t h > 2 0 0 < / W i d t h > < / a : V a l u e > < / a : K e y V a l u e O f D i a g r a m O b j e c t K e y a n y T y p e z b w N T n L X > < a : K e y V a l u e O f D i a g r a m O b j e c t K e y a n y T y p e z b w N T n L X > < a : K e y > < K e y > T a b l e s \ s a l a < / K e y > < / a : K e y > < a : V a l u e   i : t y p e = " D i a g r a m D i s p l a y N o d e V i e w S t a t e " > < H e i g h t > 1 5 0 < / H e i g h t > < I s E x p a n d e d > t r u e < / I s E x p a n d e d > < L a y e d O u t > t r u e < / L a y e d O u t > < L e f t > 3 2 9 . 9 0 3 8 1 0 5 6 7 6 6 5 8 < / L e f t > < S c r o l l V e r t i c a l O f f s e t > 2 0 5 . 6 0 2 1 6 5 7 4 4 0 7 0 3 9 < / S c r o l l V e r t i c a l O f f s e t > < T a b I n d e x > 1 < / T a b I n d e x > < W i d t h > 2 0 0 < / W i d t h > < / a : V a l u e > < / a : K e y V a l u e O f D i a g r a m O b j e c t K e y a n y T y p e z b w N T n L X > < a : K e y V a l u e O f D i a g r a m O b j e c t K e y a n y T y p e z b w N T n L X > < a : K e y > < K e y > T a b l e s \ s a l a \ C o l u m n s \ N � m e r o   d e   M e s a < / K e y > < / a : K e y > < a : V a l u e   i : t y p e = " D i a g r a m D i s p l a y N o d e V i e w S t a t e " > < H e i g h t > 1 5 0 < / H e i g h t > < I s E x p a n d e d > t r u e < / I s E x p a n d e d > < W i d t h > 2 0 0 < / W i d t h > < / a : V a l u e > < / a : K e y V a l u e O f D i a g r a m O b j e c t K e y a n y T y p e z b w N T n L X > < a : K e y V a l u e O f D i a g r a m O b j e c t K e y a n y T y p e z b w N T n L X > < a : K e y > < K e y > T a b l e s \ s a l a \ C o l u m n s \ N o m b r e   d e l   C l i e n t e < / K e y > < / a : K e y > < a : V a l u e   i : t y p e = " D i a g r a m D i s p l a y N o d e V i e w S t a t e " > < H e i g h t > 1 5 0 < / H e i g h t > < I s E x p a n d e d > t r u e < / I s E x p a n d e d > < W i d t h > 2 0 0 < / W i d t h > < / a : V a l u e > < / a : K e y V a l u e O f D i a g r a m O b j e c t K e y a n y T y p e z b w N T n L X > < a : K e y V a l u e O f D i a g r a m O b j e c t K e y a n y T y p e z b w N T n L X > < a : K e y > < K e y > T a b l e s \ s a l a \ C o l u m n s \ N � m e r o   d e   C o m e n s a l e s < / K e y > < / a : K e y > < a : V a l u e   i : t y p e = " D i a g r a m D i s p l a y N o d e V i e w S t a t e " > < H e i g h t > 1 5 0 < / H e i g h t > < I s E x p a n d e d > t r u e < / I s E x p a n d e d > < W i d t h > 2 0 0 < / W i d t h > < / a : V a l u e > < / a : K e y V a l u e O f D i a g r a m O b j e c t K e y a n y T y p e z b w N T n L X > < a : K e y V a l u e O f D i a g r a m O b j e c t K e y a n y T y p e z b w N T n L X > < a : K e y > < K e y > T a b l e s \ s a l a \ C o l u m n s \ H o r a   d e   L l e g a d a < / K e y > < / a : K e y > < a : V a l u e   i : t y p e = " D i a g r a m D i s p l a y N o d e V i e w S t a t e " > < H e i g h t > 1 5 0 < / H e i g h t > < I s E x p a n d e d > t r u e < / I s E x p a n d e d > < W i d t h > 2 0 0 < / W i d t h > < / a : V a l u e > < / a : K e y V a l u e O f D i a g r a m O b j e c t K e y a n y T y p e z b w N T n L X > < a : K e y V a l u e O f D i a g r a m O b j e c t K e y a n y T y p e z b w N T n L X > < a : K e y > < K e y > T a b l e s \ s a l a \ C o l u m n s \ H o r a   d e   S a l i d a < / K e y > < / a : K e y > < a : V a l u e   i : t y p e = " D i a g r a m D i s p l a y N o d e V i e w S t a t e " > < H e i g h t > 1 5 0 < / H e i g h t > < I s E x p a n d e d > t r u e < / I s E x p a n d e d > < W i d t h > 2 0 0 < / W i d t h > < / a : V a l u e > < / a : K e y V a l u e O f D i a g r a m O b j e c t K e y a n y T y p e z b w N T n L X > < a : K e y V a l u e O f D i a g r a m O b j e c t K e y a n y T y p e z b w N T n L X > < a : K e y > < K e y > T a b l e s \ s a l a \ C o l u m n s \ M e s e r o   A s i g n a d o < / K e y > < / a : K e y > < a : V a l u e   i : t y p e = " D i a g r a m D i s p l a y N o d e V i e w S t a t e " > < H e i g h t > 1 5 0 < / H e i g h t > < I s E x p a n d e d > t r u e < / I s E x p a n d e d > < W i d t h > 2 0 0 < / W i d t h > < / a : V a l u e > < / a : K e y V a l u e O f D i a g r a m O b j e c t K e y a n y T y p e z b w N T n L X > < a : K e y V a l u e O f D i a g r a m O b j e c t K e y a n y T y p e z b w N T n L X > < a : K e y > < K e y > T a b l e s \ s a l a \ C o l u m n s \ T i p o   d e   S e r v i c i o < / K e y > < / a : K e y > < a : V a l u e   i : t y p e = " D i a g r a m D i s p l a y N o d e V i e w S t a t e " > < H e i g h t > 1 5 0 < / H e i g h t > < I s E x p a n d e d > t r u e < / I s E x p a n d e d > < W i d t h > 2 0 0 < / W i d t h > < / a : V a l u e > < / a : K e y V a l u e O f D i a g r a m O b j e c t K e y a n y T y p e z b w N T n L X > < a : K e y V a l u e O f D i a g r a m O b j e c t K e y a n y T y p e z b w N T n L X > < a : K e y > < K e y > T a b l e s \ s a l a \ C o l u m n s \ M � t o d o   d e   P a g o < / K e y > < / a : K e y > < a : V a l u e   i : t y p e = " D i a g r a m D i s p l a y N o d e V i e w S t a t e " > < H e i g h t > 1 5 0 < / H e i g h t > < I s E x p a n d e d > t r u e < / I s E x p a n d e d > < W i d t h > 2 0 0 < / W i d t h > < / a : V a l u e > < / a : K e y V a l u e O f D i a g r a m O b j e c t K e y a n y T y p e z b w N T n L X > < a : K e y V a l u e O f D i a g r a m O b j e c t K e y a n y T y p e z b w N T n L X > < a : K e y > < K e y > T a b l e s \ s a l a \ C o l u m n s \ P r o p i n a < / K e y > < / a : K e y > < a : V a l u e   i : t y p e = " D i a g r a m D i s p l a y N o d e V i e w S t a t e " > < H e i g h t > 1 5 0 < / H e i g h t > < I s E x p a n d e d > t r u e < / I s E x p a n d e d > < W i d t h > 2 0 0 < / W i d t h > < / a : V a l u e > < / a : K e y V a l u e O f D i a g r a m O b j e c t K e y a n y T y p e z b w N T n L X > < a : K e y V a l u e O f D i a g r a m O b j e c t K e y a n y T y p e z b w N T n L X > < a : K e y > < K e y > T a b l e s \ s a l a \ C o l u m n s \ E s t a d o   d e   l a   M e s a < / K e y > < / a : K e y > < a : V a l u e   i : t y p e = " D i a g r a m D i s p l a y N o d e V i e w S t a t e " > < H e i g h t > 1 5 0 < / H e i g h t > < I s E x p a n d e d > t r u e < / I s E x p a n d e d > < W i d t h > 2 0 0 < / W i d t h > < / a : V a l u e > < / a : K e y V a l u e O f D i a g r a m O b j e c t K e y a n y T y p e z b w N T n L X > < a : K e y V a l u e O f D i a g r a m O b j e c t K e y a n y T y p e z b w N T n L X > < a : K e y > < K e y > T a b l e s \ s a l a \ C o l u m n s \ N � m e r o   d e   O r d e n < / K e y > < / a : K e y > < a : V a l u e   i : t y p e = " D i a g r a m D i s p l a y N o d e V i e w S t a t e " > < H e i g h t > 1 5 0 < / H e i g h t > < I s E x p a n d e d > t r u e < / I s E x p a n d e d > < W i d t h > 2 0 0 < / W i d t h > < / a : V a l u e > < / a : K e y V a l u e O f D i a g r a m O b j e c t K e y a n y T y p e z b w N T n L X > < a : K e y V a l u e O f D i a g r a m O b j e c t K e y a n y T y p e z b w N T n L X > < a : K e y > < K e y > T a b l e s \ s a l a \ C o l u m n s \ P a � s   d e   O r i g e n < / K e y > < / a : K e y > < a : V a l u e   i : t y p e = " D i a g r a m D i s p l a y N o d e V i e w S t a t e " > < H e i g h t > 1 5 0 < / H e i g h t > < I s E x p a n d e d > t r u e < / I s E x p a n d e d > < W i d t h > 2 0 0 < / W i d t h > < / a : V a l u e > < / a : K e y V a l u e O f D i a g r a m O b j e c t K e y a n y T y p e z b w N T n L X > < a : K e y V a l u e O f D i a g r a m O b j e c t K e y a n y T y p e z b w N T n L X > < a : K e y > < K e y > T a b l e s \ s a l a \ C o l u m n s \ P l a t o s   O r d e n a d o s < / K e y > < / a : K e y > < a : V a l u e   i : t y p e = " D i a g r a m D i s p l a y N o d e V i e w S t a t e " > < H e i g h t > 1 5 0 < / H e i g h t > < I s E x p a n d e d > t r u e < / I s E x p a n d e d > < W i d t h > 2 0 0 < / W i d t h > < / a : V a l u e > < / a : K e y V a l u e O f D i a g r a m O b j e c t K e y a n y T y p e z b w N T n L X > < a : K e y V a l u e O f D i a g r a m O b j e c t K e y a n y T y p e z b w N T n L X > < a : K e y > < K e y > T a b l e s \ s a l a \ C o l u m n s \ M o n t o   T o t a l   d e   l a   C u e n t a < / K e y > < / a : K e y > < a : V a l u e   i : t y p e = " D i a g r a m D i s p l a y N o d e V i e w S t a t e " > < H e i g h t > 1 5 0 < / H e i g h t > < I s E x p a n d e d > t r u e < / I s E x p a n d e d > < W i d t h > 2 0 0 < / W i d t h > < / a : V a l u e > < / a : K e y V a l u e O f D i a g r a m O b j e c t K e y a n y T y p e z b w N T n L X > < a : K e y V a l u e O f D i a g r a m O b j e c t K e y a n y T y p e z b w N T n L X > < a : K e y > < K e y > T a b l e s \ s a l a \ C o l u m n s \ F e c h a   d e   F a c t u r a < / K e y > < / a : K e y > < a : V a l u e   i : t y p e = " D i a g r a m D i s p l a y N o d e V i e w S t a t e " > < H e i g h t > 1 5 0 < / H e i g h t > < I s E x p a n d e d > t r u e < / I s E x p a n d e d > < W i d t h > 2 0 0 < / W i d t h > < / a : V a l u e > < / a : K e y V a l u e O f D i a g r a m O b j e c t K e y a n y T y p e z b w N T n L X > < a : K e y V a l u e O f D i a g r a m O b j e c t K e y a n y T y p e z b w N T n L X > < a : K e y > < K e y > T a b l e s \ s a l a \ C o l u m n s \ T i e m p o   d e   P e r m a n e n c i a < / K e y > < / a : K e y > < a : V a l u e   i : t y p e = " D i a g r a m D i s p l a y N o d e V i e w S t a t e " > < H e i g h t > 1 5 0 < / H e i g h t > < I s E x p a n d e d > t r u e < / I s E x p a n d e d > < W i d t h > 2 0 0 < / W i d t h > < / a : V a l u e > < / a : K e y V a l u e O f D i a g r a m O b j e c t K e y a n y T y p e z b w N T n L X > < a : K e y V a l u e O f D i a g r a m O b j e c t K e y a n y T y p e z b w N T n L X > < a : K e y > < K e y > T a b l e s \ s a l a \ C o l u m n s \ T i e m p o   d e   P r e p a r a c i � n < / K e y > < / a : K e y > < a : V a l u e   i : t y p e = " D i a g r a m D i s p l a y N o d e V i e w S t a t e " > < H e i g h t > 1 5 0 < / H e i g h t > < I s E x p a n d e d > t r u e < / I s E x p a n d e d > < W i d t h > 2 0 0 < / W i d t h > < / a : V a l u e > < / a : K e y V a l u e O f D i a g r a m O b j e c t K e y a n y T y p e z b w N T n L X > < a : K e y V a l u e O f D i a g r a m O b j e c t K e y a n y T y p e z b w N T n L X > < a : K e y > < K e y > T a b l e s \ s a l a \ C o l u m n s \ T i e m p o   d e   d e g u s t a c i � n < / K e y > < / a : K e y > < a : V a l u e   i : t y p e = " D i a g r a m D i s p l a y N o d e V i e w S t a t e " > < H e i g h t > 1 5 0 < / H e i g h t > < I s E x p a n d e d > t r u e < / I s E x p a n d e d > < W i d t h > 2 0 0 < / W i d t h > < / a : V a l u e > < / a : K e y V a l u e O f D i a g r a m O b j e c t K e y a n y T y p e z b w N T n L X > < a : K e y V a l u e O f D i a g r a m O b j e c t K e y a n y T y p e z b w N T n L X > < a : K e y > < K e y > T a b l e s \ s a l a \ C o l u m n s \ C o b r a d a < / K e y > < / a : K e y > < a : V a l u e   i : t y p e = " D i a g r a m D i s p l a y N o d e V i e w S t a t e " > < H e i g h t > 1 5 0 < / H e i g h t > < I s E x p a n d e d > t r u e < / I s E x p a n d e d > < W i d t h > 2 0 0 < / W i d t h > < / a : V a l u e > < / a : K e y V a l u e O f D i a g r a m O b j e c t K e y a n y T y p e z b w N T n L X > < a : K e y V a l u e O f D i a g r a m O b j e c t K e y a n y T y p e z b w N T n L X > < a : K e y > < K e y > T a b l e s \ s a l a \ C o l u m n s \ D � a   s e m a n a < / K e y > < / a : K e y > < a : V a l u e   i : t y p e = " D i a g r a m D i s p l a y N o d e V i e w S t a t e " > < H e i g h t > 1 5 0 < / H e i g h t > < I s E x p a n d e d > t r u e < / I s E x p a n d e d > < W i d t h > 2 0 0 < / W i d t h > < / a : V a l u e > < / a : K e y V a l u e O f D i a g r a m O b j e c t K e y a n y T y p e z b w N T n L X > < a : K e y V a l u e O f D i a g r a m O b j e c t K e y a n y T y p e z b w N T n L X > < a : K e y > < K e y > R e l a t i o n s h i p s \ & l t ; T a b l e s \ c o c i n a \ C o l u m n s \ N � m e r o   d e   O r d e n & g t ; - & l t ; T a b l e s \ s a l a \ C o l u m n s \ N � m e r o   d e   O r d e n & g t ; < / K e y > < / a : K e y > < a : V a l u e   i : t y p e = " D i a g r a m D i s p l a y L i n k V i e w S t a t e " > < A u t o m a t i o n P r o p e r t y H e l p e r T e x t > E x t r e m o   1 :   ( 2 1 6 , 7 5 ) .   E x t r e m o 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 R e l a t i o n s h i p s \ & l t ; T a b l e s \ c o c i n a \ C o l u m n s \ N � m e r o   d e   O r d e n & g t ; - & l t ; T a b l e s \ s a l a \ C o l u m n s \ N � m e r o   d e   O r d e n & g t ; \ F K 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 R e l a t i o n s h i p s \ & l t ; T a b l e s \ c o c i n a \ C o l u m n s \ N � m e r o   d e   O r d e n & g t ; - & l t ; T a b l e s \ s a l a \ C o l u m n s \ N � m e r o   d e   O r d e n & g t ; \ P K 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 R e l a t i o n s h i p s \ & l t ; T a b l e s \ c o c i n a \ C o l u m n s \ N � m e r o   d e   O r d e n & g t ; - & l t ; T a b l e s \ s a l a \ C o l u m n s \ N � m e r o   d e   O r d e n & g t ; \ C r o s s F i l t e r 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D i a g r a m M a n a g e r . S e r i a l i z a b l e D i a g r a m > < A d a p t e r   i : t y p e = " M e a s u r e D i a g r a m S a n d b o x A d a p t e r " > < T a b l e N a m e > c o c i n a 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 c o c i n a 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 M e a s u r e s \ R e c u e n t o   d e   N o m b r e   d e l   P l a t o < / K e y > < / D i a g r a m O b j e c t K e y > < D i a g r a m O b j e c t K e y > < K e y > M e a s u r e s \ R e c u e n t o   d e   N o m b r e   d e l   P l a t o \ T a g I n f o \ F � r m u l a < / K e y > < / D i a g r a m O b j e c t K e y > < D i a g r a m O b j e c t K e y > < K e y > M e a s u r e s \ R e c u e n t o   d e   N o m b r e   d e l   P l a t o \ T a g I n f o \ V a l o r < / K e y > < / D i a g r a m O b j e c t K e y > < D i a g r a m O b j e c t K e y > < K e y > C o l u m n s \ N � m e r o   d e   O r d e n < / K e y > < / D i a g r a m O b j e c t K e y > < D i a g r a m O b j e c t K e y > < K e y > C o l u m n s \ N � m e r o   d e   M e s a < / K e y > < / D i a g r a m O b j e c t K e y > < D i a g r a m O b j e c t K e y > < K e y > C o l u m n s \ N o m b r e   d e l   P l a t o < / K e y > < / D i a g r a m O b j e c t K e y > < D i a g r a m O b j e c t K e y > < K e y > C o l u m n s \ D e s c r i p c i � n   d e l   P l a t o < / K e y > < / D i a g r a m O b j e c t K e y > < D i a g r a m O b j e c t K e y > < K e y > C o l u m n s \ C o s t o   U n i t a r i o < / K e y > < / D i a g r a m O b j e c t K e y > < D i a g r a m O b j e c t K e y > < K e y > C o l u m n s \ P r e c i o   U n i t a r i o < / K e y > < / D i a g r a m O b j e c t K e y > < D i a g r a m O b j e c t K e y > < K e y > C o l u m n s \ C a n t i d a d   O r d e n a d a < / K e y > < / D i a g r a m O b j e c t K e y > < D i a g r a m O b j e c t K e y > < K e y > C o l u m n s \ T i e m p o   d e   P r e p a r a c i � n < / K e y > < / D i a g r a m O b j e c t K e y > < D i a g r a m O b j e c t K e y > < K e y > C o l u m n s \ O b s e r v a c i o n e s < / K e y > < / D i a g r a m O b j e c t K e y > < D i a g r a m O b j e c t K e y > < K e y > C o l u m n s \ G a n a n c i a   n e t a < / K e y > < / D i a g r a m O b j e c t K e y > < D i a g r a m O b j e c t K e y > < K e y > C o l u m n s \ G a n a n c i a   b r u t a < / K e y > < / D i a g r a m O b j e c t K e y > < D i a g r a m O b j e c t K e y > < K e y > C o l u m n s \ P o r c e n t a j e   d e   G a n a n c i a   d e l   p e d i d o < / K e y > < / D i a g r a m O b j e c t K e y > < D i a g r a m O b j e c t K e y > < K e y > L i n k s \ & l t ; C o l u m n s \ R e c u e n t o   d e   N o m b r e   d e l   P l a t o & g t ; - & l t ; M e a s u r e s \ N o m b r e   d e l   P l a t o & g t ; < / K e y > < / D i a g r a m O b j e c t K e y > < D i a g r a m O b j e c t K e y > < K e y > L i n k s \ & l t ; C o l u m n s \ R e c u e n t o   d e   N o m b r e   d e l   P l a t o & g t ; - & l t ; M e a s u r e s \ N o m b r e   d e l   P l a t o & g t ; \ C O L U M N < / K e y > < / D i a g r a m O b j e c t K e y > < D i a g r a m O b j e c t K e y > < K e y > L i n k s \ & l t ; C o l u m n s \ R e c u e n t o   d e   N o m b r e   d e l   P l a t o & g t ; - & l t ; M e a s u r e s \ N o m b r e   d e l   P l a t o & g t ; \ M E A S U R E 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 M e a s u r e s \ R e c u e n t o   d e   N o m b r e   d e l   P l a t o < / K e y > < / a : K e y > < a : V a l u e   i : t y p e = " M e a s u r e G r i d N o d e V i e w S t a t e " > < C o l u m n > 2 < / C o l u m n > < L a y e d O u t > t r u e < / L a y e d O u t > < W a s U I I n v i s i b l e > t r u e < / W a s U I I n v i s i b l e > < / a : V a l u e > < / a : K e y V a l u e O f D i a g r a m O b j e c t K e y a n y T y p e z b w N T n L X > < a : K e y V a l u e O f D i a g r a m O b j e c t K e y a n y T y p e z b w N T n L X > < a : K e y > < K e y > M e a s u r e s \ R e c u e n t o   d e   N o m b r e   d e l   P l a t o \ T a g I n f o \ F � r m u l a < / K e y > < / a : K e y > < a : V a l u e   i : t y p e = " M e a s u r e G r i d V i e w S t a t e I D i a g r a m T a g A d d i t i o n a l I n f o " / > < / a : K e y V a l u e O f D i a g r a m O b j e c t K e y a n y T y p e z b w N T n L X > < a : K e y V a l u e O f D i a g r a m O b j e c t K e y a n y T y p e z b w N T n L X > < a : K e y > < K e y > M e a s u r e s \ R e c u e n t o   d e   N o m b r e   d e l   P l a t o \ T a g I n f o \ V a l o r < / K e y > < / a : K e y > < a : V a l u e   i : t y p e = " M e a s u r e G r i d V i e w S t a t e I D i a g r a m T a g A d d i t i o n a l I n f o " / > < / a : K e y V a l u e O f D i a g r a m O b j e c t K e y a n y T y p e z b w N T n L X > < a : K e y V a l u e O f D i a g r a m O b j e c t K e y a n y T y p e z b w N T n L X > < a : K e y > < K e y > C o l u m n s \ N � m e r o   d e   O r d e n < / K e y > < / a : K e y > < a : V a l u e   i : t y p e = " M e a s u r e G r i d N o d e V i e w S t a t e " > < L a y e d O u t > t r u e < / L a y e d O u t > < / a : V a l u e > < / a : K e y V a l u e O f D i a g r a m O b j e c t K e y a n y T y p e z b w N T n L X > < a : K e y V a l u e O f D i a g r a m O b j e c t K e y a n y T y p e z b w N T n L X > < a : K e y > < K e y > C o l u m n s \ N � m e r o   d e   M e s a < / K e y > < / a : K e y > < a : V a l u e   i : t y p e = " M e a s u r e G r i d N o d e V i e w S t a t e " > < C o l u m n > 1 < / C o l u m n > < L a y e d O u t > t r u e < / L a y e d O u t > < / a : V a l u e > < / a : K e y V a l u e O f D i a g r a m O b j e c t K e y a n y T y p e z b w N T n L X > < a : K e y V a l u e O f D i a g r a m O b j e c t K e y a n y T y p e z b w N T n L X > < a : K e y > < K e y > C o l u m n s \ N o m b r e   d e l   P l a t o < / K e y > < / a : K e y > < a : V a l u e   i : t y p e = " M e a s u r e G r i d N o d e V i e w S t a t e " > < C o l u m n > 2 < / C o l u m n > < L a y e d O u t > t r u e < / L a y e d O u t > < / a : V a l u e > < / a : K e y V a l u e O f D i a g r a m O b j e c t K e y a n y T y p e z b w N T n L X > < a : K e y V a l u e O f D i a g r a m O b j e c t K e y a n y T y p e z b w N T n L X > < a : K e y > < K e y > C o l u m n s \ D e s c r i p c i � n   d e l   P l a t o < / K e y > < / a : K e y > < a : V a l u e   i : t y p e = " M e a s u r e G r i d N o d e V i e w S t a t e " > < C o l u m n > 3 < / C o l u m n > < L a y e d O u t > t r u e < / L a y e d O u t > < / a : V a l u e > < / a : K e y V a l u e O f D i a g r a m O b j e c t K e y a n y T y p e z b w N T n L X > < a : K e y V a l u e O f D i a g r a m O b j e c t K e y a n y T y p e z b w N T n L X > < a : K e y > < K e y > C o l u m n s \ C o s t o   U n i t a r i o < / K e y > < / a : K e y > < a : V a l u e   i : t y p e = " M e a s u r e G r i d N o d e V i e w S t a t e " > < C o l u m n > 4 < / C o l u m n > < L a y e d O u t > t r u e < / L a y e d O u t > < / a : V a l u e > < / a : K e y V a l u e O f D i a g r a m O b j e c t K e y a n y T y p e z b w N T n L X > < a : K e y V a l u e O f D i a g r a m O b j e c t K e y a n y T y p e z b w N T n L X > < a : K e y > < K e y > C o l u m n s \ P r e c i o   U n i t a r i o < / K e y > < / a : K e y > < a : V a l u e   i : t y p e = " M e a s u r e G r i d N o d e V i e w S t a t e " > < C o l u m n > 5 < / C o l u m n > < L a y e d O u t > t r u e < / L a y e d O u t > < / a : V a l u e > < / a : K e y V a l u e O f D i a g r a m O b j e c t K e y a n y T y p e z b w N T n L X > < a : K e y V a l u e O f D i a g r a m O b j e c t K e y a n y T y p e z b w N T n L X > < a : K e y > < K e y > C o l u m n s \ C a n t i d a d   O r d e n a d a < / K e y > < / a : K e y > < a : V a l u e   i : t y p e = " M e a s u r e G r i d N o d e V i e w S t a t e " > < C o l u m n > 6 < / C o l u m n > < L a y e d O u t > t r u e < / L a y e d O u t > < / a : V a l u e > < / a : K e y V a l u e O f D i a g r a m O b j e c t K e y a n y T y p e z b w N T n L X > < a : K e y V a l u e O f D i a g r a m O b j e c t K e y a n y T y p e z b w N T n L X > < a : K e y > < K e y > C o l u m n s \ T i e m p o   d e   P r e p a r a c i � n < / K e y > < / a : K e y > < a : V a l u e   i : t y p e = " M e a s u r e G r i d N o d e V i e w S t a t e " > < C o l u m n > 7 < / C o l u m n > < L a y e d O u t > t r u e < / L a y e d O u t > < / a : V a l u e > < / a : K e y V a l u e O f D i a g r a m O b j e c t K e y a n y T y p e z b w N T n L X > < a : K e y V a l u e O f D i a g r a m O b j e c t K e y a n y T y p e z b w N T n L X > < a : K e y > < K e y > C o l u m n s \ O b s e r v a c i o n e s < / K e y > < / a : K e y > < a : V a l u e   i : t y p e = " M e a s u r e G r i d N o d e V i e w S t a t e " > < C o l u m n > 8 < / C o l u m n > < L a y e d O u t > t r u e < / L a y e d O u t > < / a : V a l u e > < / a : K e y V a l u e O f D i a g r a m O b j e c t K e y a n y T y p e z b w N T n L X > < a : K e y V a l u e O f D i a g r a m O b j e c t K e y a n y T y p e z b w N T n L X > < a : K e y > < K e y > C o l u m n s \ G a n a n c i a   n e t a < / K e y > < / a : K e y > < a : V a l u e   i : t y p e = " M e a s u r e G r i d N o d e V i e w S t a t e " > < C o l u m n > 9 < / C o l u m n > < L a y e d O u t > t r u e < / L a y e d O u t > < / a : V a l u e > < / a : K e y V a l u e O f D i a g r a m O b j e c t K e y a n y T y p e z b w N T n L X > < a : K e y V a l u e O f D i a g r a m O b j e c t K e y a n y T y p e z b w N T n L X > < a : K e y > < K e y > C o l u m n s \ G a n a n c i a   b r u t a < / K e y > < / a : K e y > < a : V a l u e   i : t y p e = " M e a s u r e G r i d N o d e V i e w S t a t e " > < C o l u m n > 1 0 < / C o l u m n > < L a y e d O u t > t r u e < / L a y e d O u t > < / a : V a l u e > < / a : K e y V a l u e O f D i a g r a m O b j e c t K e y a n y T y p e z b w N T n L X > < a : K e y V a l u e O f D i a g r a m O b j e c t K e y a n y T y p e z b w N T n L X > < a : K e y > < K e y > C o l u m n s \ P o r c e n t a j e   d e   G a n a n c i a   d e l   p e d i d o < / K e y > < / a : K e y > < a : V a l u e   i : t y p e = " M e a s u r e G r i d N o d e V i e w S t a t e " > < C o l u m n > 1 1 < / C o l u m n > < L a y e d O u t > t r u e < / L a y e d O u t > < / a : V a l u e > < / a : K e y V a l u e O f D i a g r a m O b j e c t K e y a n y T y p e z b w N T n L X > < a : K e y V a l u e O f D i a g r a m O b j e c t K e y a n y T y p e z b w N T n L X > < a : K e y > < K e y > L i n k s \ & l t ; C o l u m n s \ R e c u e n t o   d e   N o m b r e   d e l   P l a t o & g t ; - & l t ; M e a s u r e s \ N o m b r e   d e l   P l a t o & g t ; < / K e y > < / a : K e y > < a : V a l u e   i : t y p e = " M e a s u r e G r i d V i e w S t a t e I D i a g r a m L i n k " / > < / a : K e y V a l u e O f D i a g r a m O b j e c t K e y a n y T y p e z b w N T n L X > < a : K e y V a l u e O f D i a g r a m O b j e c t K e y a n y T y p e z b w N T n L X > < a : K e y > < K e y > L i n k s \ & l t ; C o l u m n s \ R e c u e n t o   d e   N o m b r e   d e l   P l a t o & g t ; - & l t ; M e a s u r e s \ N o m b r e   d e l   P l a t o & g t ; \ C O L U M N < / K e y > < / a : K e y > < a : V a l u e   i : t y p e = " M e a s u r e G r i d V i e w S t a t e I D i a g r a m L i n k E n d p o i n t " / > < / a : K e y V a l u e O f D i a g r a m O b j e c t K e y a n y T y p e z b w N T n L X > < a : K e y V a l u e O f D i a g r a m O b j e c t K e y a n y T y p e z b w N T n L X > < a : K e y > < K e y > L i n k s \ & l t ; C o l u m n s \ R e c u e n t o   d e   N o m b r e   d e l   P l a t o & g t ; - & l t ; M e a s u r e s \ N o m b r e   d e l   P l a t o & g t ; \ M E A S U R E < / K e y > < / a : K e y > < a : V a l u e   i : t y p e = " M e a s u r e G r i d V i e w S t a t e I D i a g r a m L i n k E n d p o i n t " / > < / a : K e y V a l u e O f D i a g r a m O b j e c t K e y a n y T y p e z b w N T n L X > < / V i e w S t a t e s > < / D i a g r a m M a n a g e r . S e r i a l i z a b l e D i a g r a m > < D i a g r a m M a n a g e r . S e r i a l i z a b l e D i a g r a m > < A d a p t e r   i : t y p e = " M e a s u r e D i a g r a m S a n d b o x A d a p t e r " > < T a b l e N a m e > s a l a 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 M e a s u r e s \ F a c t u r a d o < / K e y > < / D i a g r a m O b j e c t K e y > < D i a g r a m O b j e c t K e y > < K e y > M e a s u r e s \ F a c t u r a d o \ T a g I n f o \ F � r m u l a < / K e y > < / D i a g r a m O b j e c t K e y > < D i a g r a m O b j e c t K e y > < K e y > M e a s u r e s \ F a c t u r a d o \ T a g I n f o \ V a l o r < / K e y > < / D i a g r a m O b j e c t K e y > < D i a g r a m O b j e c t K e y > < K e y > M e a s u r e s \ c u e n t a s   n o   c o b r a d a s < / K e y > < / D i a g r a m O b j e c t K e y > < D i a g r a m O b j e c t K e y > < K e y > M e a s u r e s \ c u e n t a s   n o   c o b r a d a s \ T a g I n f o \ F � r m u l a < / K e y > < / D i a g r a m O b j e c t K e y > < D i a g r a m O b j e c t K e y > < K e y > M e a s u r e s \ c u e n t a s   n o   c o b r a d a s \ T a g I n f o \ V a l o r < / K e y > < / D i a g r a m O b j e c t K e y > < D i a g r a m O b j e c t K e y > < K e y > M e a s u r e s \ i m p a g o s _ c u e n t a s < / K e y > < / D i a g r a m O b j e c t K e y > < D i a g r a m O b j e c t K e y > < K e y > M e a s u r e s \ i m p a g o s _ c u e n t a s \ T a g I n f o \ F � r m u l a < / K e y > < / D i a g r a m O b j e c t K e y > < D i a g r a m O b j e c t K e y > < K e y > M e a s u r e s \ i m p a g o s _ c u e n t a s \ T a g I n f o \ V a l o r < / K e y > < / D i a g r a m O b j e c t K e y > < D i a g r a m O b j e c t K e y > < K e y > M e a s u r e s \ p r o p i n a _ c o b r a d a < / K e y > < / D i a g r a m O b j e c t K e y > < D i a g r a m O b j e c t K e y > < K e y > M e a s u r e s \ p r o p i n a _ c o b r a d a \ T a g I n f o \ F � r m u l a < / K e y > < / D i a g r a m O b j e c t K e y > < D i a g r a m O b j e c t K e y > < K e y > M e a s u r e s \ p r o p i n a _ c o b r a d a \ T a g I n f o \ V a l o r < / K e y > < / D i a g r a m O b j e c t K e y > < D i a g r a m O b j e c t K e y > < K e y > M e a s u r e s \ m o n t o _ n o _ f a c t u r a d o < / K e y > < / D i a g r a m O b j e c t K e y > < D i a g r a m O b j e c t K e y > < K e y > M e a s u r e s \ m o n t o _ n o _ f a c t u r a d o \ T a g I n f o \ F � r m u l a < / K e y > < / D i a g r a m O b j e c t K e y > < D i a g r a m O b j e c t K e y > < K e y > M e a s u r e s \ m o n t o _ n o _ f a c t u r a d o \ T a g I n f o \ V a l o r < / K e y > < / D i a g r a m O b j e c t K e y > < D i a g r a m O b j e c t K e y > < K e y > M e a s u r e s \ m o n t o _ f a c t u r a d o < / K e y > < / D i a g r a m O b j e c t K e y > < D i a g r a m O b j e c t K e y > < K e y > M e a s u r e s \ m o n t o _ f a c t u r a d o \ T a g I n f o \ F � r m u l a < / K e y > < / D i a g r a m O b j e c t K e y > < D i a g r a m O b j e c t K e y > < K e y > M e a s u r e s \ m o n t o _ f a c t u r a d o \ T a g I n f o \ V a l o r < / K e y > < / D i a g r a m O b j e c t K e y > < D i a g r a m O b j e c t K e y > < K e y > M e a s u r e s \ p c t _ f a c t u r a d o < / K e y > < / D i a g r a m O b j e c t K e y > < D i a g r a m O b j e c t K e y > < K e y > M e a s u r e s \ p c t _ f a c t u r a d o \ T a g I n f o \ F � r m u l a < / K e y > < / D i a g r a m O b j e c t K e y > < D i a g r a m O b j e c t K e y > < K e y > M e a s u r e s \ p c t _ f a c t u r a d o \ T a g I n f o \ V a l o r < / K e y > < / D i a g r a m O b j e c t K e y > < D i a g r a m O b j e c t K e y > < K e y > M e a s u r e s \ p c t _ n o _ f a c t u r a d o < / K e y > < / D i a g r a m O b j e c t K e y > < D i a g r a m O b j e c t K e y > < K e y > M e a s u r e s \ p c t _ n o _ f a c t u r a d o \ T a g I n f o \ F � r m u l a < / K e y > < / D i a g r a m O b j e c t K e y > < D i a g r a m O b j e c t K e y > < K e y > M e a s u r e s \ p c t _ n o _ f a c t u r a d o \ T a g I n f o \ V a l o r < / K e y > < / D i a g r a m O b j e c t K e y > < D i a g r a m O b j e c t K e y > < K e y > M e a s u r e s \ t i e m p o   p o r   p l a t o < / K e y > < / D i a g r a m O b j e c t K e y > < D i a g r a m O b j e c t K e y > < K e y > M e a s u r e s \ t i e m p o   p o r   p l a t o \ T a g I n f o \ F � r m u l a < / K e y > < / D i a g r a m O b j e c t K e y > < D i a g r a m O b j e c t K e y > < K e y > M e a s u r e s \ t i e m p o   p o r   p l a t o \ T a g I n f o \ V a l o r < / K e y > < / D i a g r a m O b j e c t K e y > < D i a g r a m O b j e c t K e y > < K e y > M e a s u r e s \ t i e m p o   p o r   c o m e n s a l < / K e y > < / D i a g r a m O b j e c t K e y > < D i a g r a m O b j e c t K e y > < K e y > M e a s u r e s \ t i e m p o   p o r   c o m e n s a l \ T a g I n f o \ F � r m u l a < / K e y > < / D i a g r a m O b j e c t K e y > < D i a g r a m O b j e c t K e y > < K e y > M e a s u r e s \ t i e m p o   p o r   c o m e n s a l \ T a g I n f o \ V a l o r < / K e y > < / D i a g r a m O b j e c t K e y > < D i a g r a m O b j e c t K e y > < K e y > M e a s u r e s \ S u m a   d e   C o b r a d a < / K e y > < / D i a g r a m O b j e c t K e y > < D i a g r a m O b j e c t K e y > < K e y > M e a s u r e s \ S u m a   d e   C o b r a d a \ T a g I n f o \ F � r m u l a < / K e y > < / D i a g r a m O b j e c t K e y > < D i a g r a m O b j e c t K e y > < K e y > M e a s u r e s \ S u m a   d e   C o b r a d a \ T a g I n f o \ V a l o r < / K e y > < / D i a g r a m O b j e c t K e y > < D i a g r a m O b j e c t K e y > < K e y > M e a s u r e s \ P r o m e d i o   d e   C o b r a d a < / K e y > < / D i a g r a m O b j e c t K e y > < D i a g r a m O b j e c t K e y > < K e y > M e a s u r e s \ P r o m e d i o   d e   C o b r a d a \ T a g I n f o \ F � r m u l a < / K e y > < / D i a g r a m O b j e c t K e y > < D i a g r a m O b j e c t K e y > < K e y > M e a s u r e s \ P r o m e d i o   d e   C o b r a d a \ T a g I n f o \ V a l o r < / K e y > < / D i a g r a m O b j e c t K e y > < D i a g r a m O b j e c t K e y > < K e y > M e a s u r e s \ S u m a   d e   M o n t o   T o t a l   d e   l a   C u e n t a < / K e y > < / D i a g r a m O b j e c t K e y > < D i a g r a m O b j e c t K e y > < K e y > M e a s u r e s \ S u m a   d e   M o n t o   T o t a l   d e   l a   C u e n t a \ T a g I n f o \ F � r m u l a < / K e y > < / D i a g r a m O b j e c t K e y > < D i a g r a m O b j e c t K e y > < K e y > M e a s u r e s \ S u m a   d e   M o n t o   T o t a l   d e   l a   C u e n t a \ T a g I n f o \ V a l o r < / K e y > < / D i a g r a m O b j e c t K e y > < D i a g r a m O b j e c t K e y > < K e y > M e a s u r e s \ S u m a   d e   N � m e r o   d e   O r d e n < / K e y > < / D i a g r a m O b j e c t K e y > < D i a g r a m O b j e c t K e y > < K e y > M e a s u r e s \ S u m a   d e   N � m e r o   d e   O r d e n \ T a g I n f o \ F � r m u l a < / K e y > < / D i a g r a m O b j e c t K e y > < D i a g r a m O b j e c t K e y > < K e y > M e a s u r e s \ S u m a   d e   N � m e r o   d e   O r d e n \ T a g I n f o \ V a l o r < / K e y > < / D i a g r a m O b j e c t K e y > < D i a g r a m O b j e c t K e y > < K e y > M e a s u r e s \ R e c u e n t o   d e   N � m e r o   d e   O r d e n < / K e y > < / D i a g r a m O b j e c t K e y > < D i a g r a m O b j e c t K e y > < K e y > M e a s u r e s \ R e c u e n t o   d e   N � m e r o   d e   O r d e n \ T a g I n f o \ F � r m u l a < / K e y > < / D i a g r a m O b j e c t K e y > < D i a g r a m O b j e c t K e y > < K e y > M e a s u r e s \ R e c u e n t o   d e   N � m e r o   d e   O r d e n \ T a g I n f o \ V a l o r < / K e y > < / D i a g r a m O b j e c t K e y > < D i a g r a m O b j e c t K e y > < K e y > M e a s u r e s \ S u m a   d e   P r o p i n a < / K e y > < / D i a g r a m O b j e c t K e y > < D i a g r a m O b j e c t K e y > < K e y > M e a s u r e s \ S u m a   d e   P r o p i n a \ T a g I n f o \ F � r m u l a < / K e y > < / D i a g r a m O b j e c t K e y > < D i a g r a m O b j e c t K e y > < K e y > M e a s u r e s \ S u m a   d e   P r o p i n a \ T a g I n f o \ V a l o r < / K e y > < / D i a g r a m O b j e c t K e y > < D i a g r a m O b j e c t K e y > < K e y > M e a s u r e s \ R e c u e n t o   d e   C o b r a d a < / K e y > < / D i a g r a m O b j e c t K e y > < D i a g r a m O b j e c t K e y > < K e y > M e a s u r e s \ R e c u e n t o   d e   C o b r a d a \ T a g I n f o \ F � r m u l a < / K e y > < / D i a g r a m O b j e c t K e y > < D i a g r a m O b j e c t K e y > < K e y > M e a s u r e s \ R e c u e n t o   d e   C o b r a d a \ T a g I n f o \ V a l o r < / K e y > < / D i a g r a m O b j e c t K e y > < D i a g r a m O b j e c t K e y > < K e y > M e a s u r e s \ R e c u e n t o   d e   T i e m p o   d e   P r e p a r a c i � n < / K e y > < / D i a g r a m O b j e c t K e y > < D i a g r a m O b j e c t K e y > < K e y > M e a s u r e s \ R e c u e n t o   d e   T i e m p o   d e   P r e p a r a c i � n \ T a g I n f o \ F � r m u l a < / K e y > < / D i a g r a m O b j e c t K e y > < D i a g r a m O b j e c t K e y > < K e y > M e a s u r e s \ R e c u e n t o   d e   T i e m p o   d e   P r e p a r a c i � n \ T a g I n f o \ V a l o r < / K e y > < / D i a g r a m O b j e c t K e y > < D i a g r a m O b j e c t K e y > < K e y > M e a s u r e s \ S u m a   d e   T i e m p o   p r e p < / K e y > < / D i a g r a m O b j e c t K e y > < D i a g r a m O b j e c t K e y > < K e y > M e a s u r e s \ S u m a   d e   T i e m p o   p r e p \ T a g I n f o \ F � r m u l a < / K e y > < / D i a g r a m O b j e c t K e y > < D i a g r a m O b j e c t K e y > < K e y > M e a s u r e s \ S u m a   d e   T i e m p o   p r e p \ T a g I n f o \ V a l o r < / K e y > < / D i a g r a m O b j e c t K e y > < D i a g r a m O b j e c t K e y > < K e y > M e a s u r e s \ P r o m e d i o   d e   T i e m p o   p r e p < / K e y > < / D i a g r a m O b j e c t K e y > < D i a g r a m O b j e c t K e y > < K e y > M e a s u r e s \ P r o m e d i o   d e   T i e m p o   p r e p \ T a g I n f o \ F � r m u l a < / K e y > < / D i a g r a m O b j e c t K e y > < D i a g r a m O b j e c t K e y > < K e y > M e a s u r e s \ P r o m e d i o   d e   T i e m p o   p r e p \ T a g I n f o \ V a l o r < / K e y > < / D i a g r a m O b j e c t K e y > < D i a g r a m O b j e c t K e y > < K e y > M e a s u r e s \ P r o m e d i o   d e   P r o p i n a < / K e y > < / D i a g r a m O b j e c t K e y > < D i a g r a m O b j e c t K e y > < K e y > M e a s u r e s \ P r o m e d i o   d e   P r o p i n a \ T a g I n f o \ F � r m u l a < / K e y > < / D i a g r a m O b j e c t K e y > < D i a g r a m O b j e c t K e y > < K e y > M e a s u r e s \ P r o m e d i o   d e   P r o p i n a \ T a g I n f o \ V a l o r < / K e y > < / D i a g r a m O b j e c t K e y > < D i a g r a m O b j e c t K e y > < K e y > M e a s u r e s \ P r o m e d i o   d e   M o n t o   T o t a l   d e   l a   C u e n t a < / K e y > < / D i a g r a m O b j e c t K e y > < D i a g r a m O b j e c t K e y > < K e y > M e a s u r e s \ P r o m e d i o   d e   M o n t o   T o t a l   d e   l a   C u e n t a \ T a g I n f o \ F � r m u l a < / K e y > < / D i a g r a m O b j e c t K e y > < D i a g r a m O b j e c t K e y > < K e y > M e a s u r e s \ P r o m e d i o   d e   M o n t o   T o t a l   d e   l a   C u e n t a \ T a g I n f o \ V a l o r < / K e y > < / D i a g r a m O b j e c t K e y > < D i a g r a m O b j e c t K e y > < K e y > M e a s u r e s \ S u m a   d e   F a c t u r a c i o n < / K e y > < / D i a g r a m O b j e c t K e y > < D i a g r a m O b j e c t K e y > < K e y > M e a s u r e s \ S u m a   d e   F a c t u r a c i o n \ T a g I n f o \ F � r m u l a < / K e y > < / D i a g r a m O b j e c t K e y > < D i a g r a m O b j e c t K e y > < K e y > M e a s u r e s \ S u m a   d e   F a c t u r a c i o n \ T a g I n f o \ V a l o r < / K e y > < / D i a g r a m O b j e c t K e y > < D i a g r a m O b j e c t K e y > < K e y > M e a s u r e s \ S u m a   d e   N u m e r o   d e   p l a t o s < / K e y > < / D i a g r a m O b j e c t K e y > < D i a g r a m O b j e c t K e y > < K e y > M e a s u r e s \ S u m a   d e   N u m e r o   d e   p l a t o s \ T a g I n f o \ F � r m u l a < / K e y > < / D i a g r a m O b j e c t K e y > < D i a g r a m O b j e c t K e y > < K e y > M e a s u r e s \ S u m a   d e   N u m e r o   d e   p l a t o s \ T a g I n f o \ V a l o r < / K e y > < / D i a g r a m O b j e c t K e y > < D i a g r a m O b j e c t K e y > < K e y > M e a s u r e s \ P r o m e d i o   d e   N u m e r o   d e   p l a t o s < / K e y > < / D i a g r a m O b j e c t K e y > < D i a g r a m O b j e c t K e y > < K e y > M e a s u r e s \ P r o m e d i o   d e   N u m e r o   d e   p l a t o s \ T a g I n f o \ F � r m u l a < / K e y > < / D i a g r a m O b j e c t K e y > < D i a g r a m O b j e c t K e y > < K e y > M e a s u r e s \ P r o m e d i o   d e   N u m e r o   d e   p l a t o s \ T a g I n f o \ V a l o r < / K e y > < / D i a g r a m O b j e c t K e y > < D i a g r a m O b j e c t K e y > < K e y > M e a s u r e s \ R e c u e n t o   d e   F a c t u r a c i o n < / K e y > < / D i a g r a m O b j e c t K e y > < D i a g r a m O b j e c t K e y > < K e y > M e a s u r e s \ R e c u e n t o   d e   F a c t u r a c i o n \ T a g I n f o \ F � r m u l a < / K e y > < / D i a g r a m O b j e c t K e y > < D i a g r a m O b j e c t K e y > < K e y > M e a s u r e s \ R e c u e n t o   d e   F a c t u r a c i o n \ T a g I n f o \ V a l o r < / K e y > < / D i a g r a m O b j e c t K e y > < D i a g r a m O b j e c t K e y > < K e y > M e a s u r e s \ R e c u e n t o   d e   M o n t o   T o t a l   d e   l a   C u e n t a < / K e y > < / D i a g r a m O b j e c t K e y > < D i a g r a m O b j e c t K e y > < K e y > M e a s u r e s \ R e c u e n t o   d e   M o n t o   T o t a l   d e   l a   C u e n t a \ T a g I n f o \ F � r m u l a < / K e y > < / D i a g r a m O b j e c t K e y > < D i a g r a m O b j e c t K e y > < K e y > M e a s u r e s \ R e c u e n t o   d e   M o n t o   T o t a l   d e   l a   C u e n t a \ T a g I n f o \ V a l o r < / K e y > < / D i a g r a m O b j e c t K e y > < D i a g r a m O b j e c t K e y > < K e y > M e a s u r e s \ S t d D e v   d e   T i e m p o   p r e p < / K e y > < / D i a g r a m O b j e c t K e y > < D i a g r a m O b j e c t K e y > < K e y > M e a s u r e s \ S t d D e v   d e   T i e m p o   p r e p \ T a g I n f o \ F � r m u l a < / K e y > < / D i a g r a m O b j e c t K e y > < D i a g r a m O b j e c t K e y > < K e y > M e a s u r e s \ S t d D e v   d e   T i e m p o   p r e p \ T a g I n f o \ V a l o r < / K e y > < / D i a g r a m O b j e c t K e y > < D i a g r a m O b j e c t K e y > < K e y > M e a s u r e s \ R e c u e n t o   d e   T i e m p o   p e r m < / K e y > < / D i a g r a m O b j e c t K e y > < D i a g r a m O b j e c t K e y > < K e y > M e a s u r e s \ R e c u e n t o   d e   T i e m p o   p e r m \ T a g I n f o \ F � r m u l a < / K e y > < / D i a g r a m O b j e c t K e y > < D i a g r a m O b j e c t K e y > < K e y > M e a s u r e s \ R e c u e n t o   d e   T i e m p o   p e r m \ T a g I n f o \ V a l o r < / K e y > < / D i a g r a m O b j e c t K e y > < D i a g r a m O b j e c t K e y > < K e y > M e a s u r e s \ P r o m e d i o   d e   T i e m p o   p e r m < / K e y > < / D i a g r a m O b j e c t K e y > < D i a g r a m O b j e c t K e y > < K e y > M e a s u r e s \ P r o m e d i o   d e   T i e m p o   p e r m \ T a g I n f o \ F � r m u l a < / K e y > < / D i a g r a m O b j e c t K e y > < D i a g r a m O b j e c t K e y > < K e y > M e a s u r e s \ P r o m e d i o   d e   T i e m p o   p e r m \ T a g I n f o \ V a l o r < / K e y > < / D i a g r a m O b j e c t K e y > < D i a g r a m O b j e c t K e y > < K e y > M e a s u r e s \ S u m a   d e   T i e m p o   p e r m < / K e y > < / D i a g r a m O b j e c t K e y > < D i a g r a m O b j e c t K e y > < K e y > M e a s u r e s \ S u m a   d e   T i e m p o   p e r m \ T a g I n f o \ F � r m u l a < / K e y > < / D i a g r a m O b j e c t K e y > < D i a g r a m O b j e c t K e y > < K e y > M e a s u r e s \ S u m a   d e   T i e m p o   p e r m \ T a g I n f o \ V a l o r < / K e y > < / D i a g r a m O b j e c t K e y > < D i a g r a m O b j e c t K e y > < K e y > C o l u m n s \ N � m e r o   d e   M e s a < / K e y > < / D i a g r a m O b j e c t K e y > < D i a g r a m O b j e c t K e y > < K e y > C o l u m n s \ N o m b r e   d e l   C l i e n t e < / K e y > < / D i a g r a m O b j e c t K e y > < D i a g r a m O b j e c t K e y > < K e y > C o l u m n s \ N � m e r o   d e   C o m e n s a l e s < / K e y > < / D i a g r a m O b j e c t K e y > < D i a g r a m O b j e c t K e y > < K e y > C o l u m n s \ H o r a   d e   L l e g a d a < / K e y > < / D i a g r a m O b j e c t K e y > < D i a g r a m O b j e c t K e y > < K e y > C o l u m n s \ H o r a   d e   S a l i d a < / K e y > < / D i a g r a m O b j e c t K e y > < D i a g r a m O b j e c t K e y > < K e y > C o l u m n s \ M e s e r o   A s i g n a d o < / K e y > < / D i a g r a m O b j e c t K e y > < D i a g r a m O b j e c t K e y > < K e y > C o l u m n s \ T i p o   d e   S e r v i c i o < / K e y > < / D i a g r a m O b j e c t K e y > < D i a g r a m O b j e c t K e y > < K e y > C o l u m n s \ M � t o d o   d e   P a g o < / K e y > < / D i a g r a m O b j e c t K e y > < D i a g r a m O b j e c t K e y > < K e y > C o l u m n s \ P r o p i n a < / K e y > < / D i a g r a m O b j e c t K e y > < D i a g r a m O b j e c t K e y > < K e y > C o l u m n s \ E s t a d o   d e   l a   M e s a < / K e y > < / D i a g r a m O b j e c t K e y > < D i a g r a m O b j e c t K e y > < K e y > C o l u m n s \ N � m e r o   d e   O r d e n < / K e y > < / D i a g r a m O b j e c t K e y > < D i a g r a m O b j e c t K e y > < K e y > C o l u m n s \ P a � s   d e   O r i g e n < / K e y > < / D i a g r a m O b j e c t K e y > < D i a g r a m O b j e c t K e y > < K e y > C o l u m n s \ M o n t o   T o t a l   d e   l a   C u e n t a < / K e y > < / D i a g r a m O b j e c t K e y > < D i a g r a m O b j e c t K e y > < K e y > C o l u m n s \ F e c h a   d e   F a c t u r a < / K e y > < / D i a g r a m O b j e c t K e y > < D i a g r a m O b j e c t K e y > < K e y > C o l u m n s \ T i e m p o   d e   P e r m a n e n c i a < / K e y > < / D i a g r a m O b j e c t K e y > < D i a g r a m O b j e c t K e y > < K e y > C o l u m n s \ T i e m p o   d e   P r e p a r a c i � n < / K e y > < / D i a g r a m O b j e c t K e y > < D i a g r a m O b j e c t K e y > < K e y > C o l u m n s \ T i e m p o   d e   d e g u s t a c i � n < / K e y > < / D i a g r a m O b j e c t K e y > < D i a g r a m O b j e c t K e y > < K e y > C o l u m n s \ C o b r a d a < / K e y > < / D i a g r a m O b j e c t K e y > < D i a g r a m O b j e c t K e y > < K e y > C o l u m n s \ D � a   s e m a n a < / K e y > < / D i a g r a m O b j e c t K e y > < D i a g r a m O b j e c t K e y > < K e y > C o l u m n s \ N u m e r o   d e   p l a t o s < / K e y > < / D i a g r a m O b j e c t K e y > < D i a g r a m O b j e c t K e y > < K e y > C o l u m n s \ T i e m p o   d e   P r e p a r a c i � n   ( h o r a ) < / K e y > < / D i a g r a m O b j e c t K e y > < D i a g r a m O b j e c t K e y > < K e y > C o l u m n s \ T i e m p o   d e   P r e p a r a c i � n   ( m i n u t o ) < / K e y > < / D i a g r a m O b j e c t K e y > < D i a g r a m O b j e c t K e y > < K e y > C o l u m n s \ T i e m p o   p r e p < / K e y > < / D i a g r a m O b j e c t K e y > < D i a g r a m O b j e c t K e y > < K e y > C o l u m n s \ T i e m p o   d e g u s t a c i o n   ( h o r a ) < / K e y > < / D i a g r a m O b j e c t K e y > < D i a g r a m O b j e c t K e y > < K e y > C o l u m n s \ F a c t u r a c i o n < / K e y > < / D i a g r a m O b j e c t K e y > < D i a g r a m O b j e c t K e y > < K e y > C o l u m n s \ T i e m p o   p e r m < / K e y > < / D i a g r a m O b j e c t K e y > < D i a g r a m O b j e c t K e y > < K e y > L i n k s \ & l t ; C o l u m n s \ S u m a   d e   C o b r a d a & g t ; - & l t ; M e a s u r e s \ C o b r a d a & g t ; < / K e y > < / D i a g r a m O b j e c t K e y > < D i a g r a m O b j e c t K e y > < K e y > L i n k s \ & l t ; C o l u m n s \ S u m a   d e   C o b r a d a & g t ; - & l t ; M e a s u r e s \ C o b r a d a & g t ; \ C O L U M N < / K e y > < / D i a g r a m O b j e c t K e y > < D i a g r a m O b j e c t K e y > < K e y > L i n k s \ & l t ; C o l u m n s \ S u m a   d e   C o b r a d a & g t ; - & l t ; M e a s u r e s \ C o b r a d a & g t ; \ M E A S U R E < / K e y > < / D i a g r a m O b j e c t K e y > < D i a g r a m O b j e c t K e y > < K e y > L i n k s \ & l t ; C o l u m n s \ P r o m e d i o   d e   C o b r a d a & g t ; - & l t ; M e a s u r e s \ C o b r a d a & g t ; < / K e y > < / D i a g r a m O b j e c t K e y > < D i a g r a m O b j e c t K e y > < K e y > L i n k s \ & l t ; C o l u m n s \ P r o m e d i o   d e   C o b r a d a & g t ; - & l t ; M e a s u r e s \ C o b r a d a & g t ; \ C O L U M N < / K e y > < / D i a g r a m O b j e c t K e y > < D i a g r a m O b j e c t K e y > < K e y > L i n k s \ & l t ; C o l u m n s \ P r o m e d i o   d e   C o b r a d a & g t ; - & l t ; M e a s u r e s \ C o b r a d a & g t ; \ M E A S U R E < / K e y > < / D i a g r a m O b j e c t K e y > < D i a g r a m O b j e c t K e y > < K e y > L i n k s \ & l t ; C o l u m n s \ S u m a   d e   M o n t o   T o t a l   d e   l a   C u e n t a & g t ; - & l t ; M e a s u r e s \ M o n t o   T o t a l   d e   l a   C u e n t a & g t ; < / K e y > < / D i a g r a m O b j e c t K e y > < D i a g r a m O b j e c t K e y > < K e y > L i n k s \ & l t ; C o l u m n s \ S u m a   d e   M o n t o   T o t a l   d e   l a   C u e n t a & g t ; - & l t ; M e a s u r e s \ M o n t o   T o t a l   d e   l a   C u e n t a & g t ; \ C O L U M N < / K e y > < / D i a g r a m O b j e c t K e y > < D i a g r a m O b j e c t K e y > < K e y > L i n k s \ & l t ; C o l u m n s \ S u m a   d e   M o n t o   T o t a l   d e   l a   C u e n t a & g t ; - & l t ; M e a s u r e s \ M o n t o   T o t a l   d e   l a   C u e n t a & g t ; \ M E A S U R E < / K e y > < / D i a g r a m O b j e c t K e y > < D i a g r a m O b j e c t K e y > < K e y > L i n k s \ & l t ; C o l u m n s \ S u m a   d e   N � m e r o   d e   O r d e n & g t ; - & l t ; M e a s u r e s \ N � m e r o   d e   O r d e n & g t ; < / K e y > < / D i a g r a m O b j e c t K e y > < D i a g r a m O b j e c t K e y > < K e y > L i n k s \ & l t ; C o l u m n s \ S u m a   d e   N � m e r o   d e   O r d e n & g t ; - & l t ; M e a s u r e s \ N � m e r o   d e   O r d e n & g t ; \ C O L U M N < / K e y > < / D i a g r a m O b j e c t K e y > < D i a g r a m O b j e c t K e y > < K e y > L i n k s \ & l t ; C o l u m n s \ S u m a   d e   N � m e r o   d e   O r d e n & g t ; - & l t ; M e a s u r e s \ N � m e r o   d e   O r d e n & g t ; \ M E A S U R E < / K e y > < / D i a g r a m O b j e c t K e y > < D i a g r a m O b j e c t K e y > < K e y > L i n k s \ & l t ; C o l u m n s \ R e c u e n t o   d e   N � m e r o   d e   O r d e n & g t ; - & l t ; M e a s u r e s \ N � m e r o   d e   O r d e n & g t ; < / K e y > < / D i a g r a m O b j e c t K e y > < D i a g r a m O b j e c t K e y > < K e y > L i n k s \ & l t ; C o l u m n s \ R e c u e n t o   d e   N � m e r o   d e   O r d e n & g t ; - & l t ; M e a s u r e s \ N � m e r o   d e   O r d e n & g t ; \ C O L U M N < / K e y > < / D i a g r a m O b j e c t K e y > < D i a g r a m O b j e c t K e y > < K e y > L i n k s \ & l t ; C o l u m n s \ R e c u e n t o   d e   N � m e r o   d e   O r d e n & g t ; - & l t ; M e a s u r e s \ N � m e r o   d e   O r d e n & g t ; \ M E A S U R E < / K e y > < / D i a g r a m O b j e c t K e y > < D i a g r a m O b j e c t K e y > < K e y > L i n k s \ & l t ; C o l u m n s \ S u m a   d e   P r o p i n a & g t ; - & l t ; M e a s u r e s \ P r o p i n a & g t ; < / K e y > < / D i a g r a m O b j e c t K e y > < D i a g r a m O b j e c t K e y > < K e y > L i n k s \ & l t ; C o l u m n s \ S u m a   d e   P r o p i n a & g t ; - & l t ; M e a s u r e s \ P r o p i n a & g t ; \ C O L U M N < / K e y > < / D i a g r a m O b j e c t K e y > < D i a g r a m O b j e c t K e y > < K e y > L i n k s \ & l t ; C o l u m n s \ S u m a   d e   P r o p i n a & g t ; - & l t ; M e a s u r e s \ P r o p i n a & g t ; \ M E A S U R E < / K e y > < / D i a g r a m O b j e c t K e y > < D i a g r a m O b j e c t K e y > < K e y > L i n k s \ & l t ; C o l u m n s \ R e c u e n t o   d e   C o b r a d a & g t ; - & l t ; M e a s u r e s \ C o b r a d a & g t ; < / K e y > < / D i a g r a m O b j e c t K e y > < D i a g r a m O b j e c t K e y > < K e y > L i n k s \ & l t ; C o l u m n s \ R e c u e n t o   d e   C o b r a d a & g t ; - & l t ; M e a s u r e s \ C o b r a d a & g t ; \ C O L U M N < / K e y > < / D i a g r a m O b j e c t K e y > < D i a g r a m O b j e c t K e y > < K e y > L i n k s \ & l t ; C o l u m n s \ R e c u e n t o   d e   C o b r a d a & g t ; - & l t ; M e a s u r e s \ C o b r a d a & g t ; \ M E A S U R E < / K e y > < / D i a g r a m O b j e c t K e y > < D i a g r a m O b j e c t K e y > < K e y > L i n k s \ & l t ; C o l u m n s \ R e c u e n t o   d e   T i e m p o   d e   P r e p a r a c i � n & g t ; - & l t ; M e a s u r e s \ T i e m p o   d e   P r e p a r a c i � n & g t ; < / K e y > < / D i a g r a m O b j e c t K e y > < D i a g r a m O b j e c t K e y > < K e y > L i n k s \ & l t ; C o l u m n s \ R e c u e n t o   d e   T i e m p o   d e   P r e p a r a c i � n & g t ; - & l t ; M e a s u r e s \ T i e m p o   d e   P r e p a r a c i � n & g t ; \ C O L U M N < / K e y > < / D i a g r a m O b j e c t K e y > < D i a g r a m O b j e c t K e y > < K e y > L i n k s \ & l t ; C o l u m n s \ R e c u e n t o   d e   T i e m p o   d e   P r e p a r a c i � n & g t ; - & l t ; M e a s u r e s \ T i e m p o   d e   P r e p a r a c i � n & g t ; \ M E A S U R E < / K e y > < / D i a g r a m O b j e c t K e y > < D i a g r a m O b j e c t K e y > < K e y > L i n k s \ & l t ; C o l u m n s \ S u m a   d e   T i e m p o   p r e p & g t ; - & l t ; M e a s u r e s \ T i e m p o   p r e p & g t ; < / K e y > < / D i a g r a m O b j e c t K e y > < D i a g r a m O b j e c t K e y > < K e y > L i n k s \ & l t ; C o l u m n s \ S u m a   d e   T i e m p o   p r e p & g t ; - & l t ; M e a s u r e s \ T i e m p o   p r e p & g t ; \ C O L U M N < / K e y > < / D i a g r a m O b j e c t K e y > < D i a g r a m O b j e c t K e y > < K e y > L i n k s \ & l t ; C o l u m n s \ S u m a   d e   T i e m p o   p r e p & g t ; - & l t ; M e a s u r e s \ T i e m p o   p r e p & g t ; \ M E A S U R E < / K e y > < / D i a g r a m O b j e c t K e y > < D i a g r a m O b j e c t K e y > < K e y > L i n k s \ & l t ; C o l u m n s \ P r o m e d i o   d e   T i e m p o   p r e p & g t ; - & l t ; M e a s u r e s \ T i e m p o   p r e p & g t ; < / K e y > < / D i a g r a m O b j e c t K e y > < D i a g r a m O b j e c t K e y > < K e y > L i n k s \ & l t ; C o l u m n s \ P r o m e d i o   d e   T i e m p o   p r e p & g t ; - & l t ; M e a s u r e s \ T i e m p o   p r e p & g t ; \ C O L U M N < / K e y > < / D i a g r a m O b j e c t K e y > < D i a g r a m O b j e c t K e y > < K e y > L i n k s \ & l t ; C o l u m n s \ P r o m e d i o   d e   T i e m p o   p r e p & g t ; - & l t ; M e a s u r e s \ T i e m p o   p r e p & g t ; \ M E A S U R E < / K e y > < / D i a g r a m O b j e c t K e y > < D i a g r a m O b j e c t K e y > < K e y > L i n k s \ & l t ; C o l u m n s \ P r o m e d i o   d e   P r o p i n a & g t ; - & l t ; M e a s u r e s \ P r o p i n a & g t ; < / K e y > < / D i a g r a m O b j e c t K e y > < D i a g r a m O b j e c t K e y > < K e y > L i n k s \ & l t ; C o l u m n s \ P r o m e d i o   d e   P r o p i n a & g t ; - & l t ; M e a s u r e s \ P r o p i n a & g t ; \ C O L U M N < / K e y > < / D i a g r a m O b j e c t K e y > < D i a g r a m O b j e c t K e y > < K e y > L i n k s \ & l t ; C o l u m n s \ P r o m e d i o   d e   P r o p i n a & g t ; - & l t ; M e a s u r e s \ P r o p i n a & g t ; \ M E A S U R E < / K e y > < / D i a g r a m O b j e c t K e y > < D i a g r a m O b j e c t K e y > < K e y > L i n k s \ & l t ; C o l u m n s \ P r o m e d i o   d e   M o n t o   T o t a l   d e   l a   C u e n t a & g t ; - & l t ; M e a s u r e s \ M o n t o   T o t a l   d e   l a   C u e n t a & g t ; < / K e y > < / D i a g r a m O b j e c t K e y > < D i a g r a m O b j e c t K e y > < K e y > L i n k s \ & l t ; C o l u m n s \ P r o m e d i o   d e   M o n t o   T o t a l   d e   l a   C u e n t a & g t ; - & l t ; M e a s u r e s \ M o n t o   T o t a l   d e   l a   C u e n t a & g t ; \ C O L U M N < / K e y > < / D i a g r a m O b j e c t K e y > < D i a g r a m O b j e c t K e y > < K e y > L i n k s \ & l t ; C o l u m n s \ P r o m e d i o   d e   M o n t o   T o t a l   d e   l a   C u e n t a & g t ; - & l t ; M e a s u r e s \ M o n t o   T o t a l   d e   l a   C u e n t a & g t ; \ M E A S U R E < / K e y > < / D i a g r a m O b j e c t K e y > < D i a g r a m O b j e c t K e y > < K e y > L i n k s \ & l t ; C o l u m n s \ S u m a   d e   F a c t u r a c i o n & g t ; - & l t ; M e a s u r e s \ F a c t u r a c i o n & g t ; < / K e y > < / D i a g r a m O b j e c t K e y > < D i a g r a m O b j e c t K e y > < K e y > L i n k s \ & l t ; C o l u m n s \ S u m a   d e   F a c t u r a c i o n & g t ; - & l t ; M e a s u r e s \ F a c t u r a c i o n & g t ; \ C O L U M N < / K e y > < / D i a g r a m O b j e c t K e y > < D i a g r a m O b j e c t K e y > < K e y > L i n k s \ & l t ; C o l u m n s \ S u m a   d e   F a c t u r a c i o n & g t ; - & l t ; M e a s u r e s \ F a c t u r a c i o n & g t ; \ M E A S U R E < / K e y > < / D i a g r a m O b j e c t K e y > < D i a g r a m O b j e c t K e y > < K e y > L i n k s \ & l t ; C o l u m n s \ S u m a   d e   N u m e r o   d e   p l a t o s & g t ; - & l t ; M e a s u r e s \ N u m e r o   d e   p l a t o s & g t ; < / K e y > < / D i a g r a m O b j e c t K e y > < D i a g r a m O b j e c t K e y > < K e y > L i n k s \ & l t ; C o l u m n s \ S u m a   d e   N u m e r o   d e   p l a t o s & g t ; - & l t ; M e a s u r e s \ N u m e r o   d e   p l a t o s & g t ; \ C O L U M N < / K e y > < / D i a g r a m O b j e c t K e y > < D i a g r a m O b j e c t K e y > < K e y > L i n k s \ & l t ; C o l u m n s \ S u m a   d e   N u m e r o   d e   p l a t o s & g t ; - & l t ; M e a s u r e s \ N u m e r o   d e   p l a t o s & g t ; \ M E A S U R E < / K e y > < / D i a g r a m O b j e c t K e y > < D i a g r a m O b j e c t K e y > < K e y > L i n k s \ & l t ; C o l u m n s \ P r o m e d i o   d e   N u m e r o   d e   p l a t o s & g t ; - & l t ; M e a s u r e s \ N u m e r o   d e   p l a t o s & g t ; < / K e y > < / D i a g r a m O b j e c t K e y > < D i a g r a m O b j e c t K e y > < K e y > L i n k s \ & l t ; C o l u m n s \ P r o m e d i o   d e   N u m e r o   d e   p l a t o s & g t ; - & l t ; M e a s u r e s \ N u m e r o   d e   p l a t o s & g t ; \ C O L U M N < / K e y > < / D i a g r a m O b j e c t K e y > < D i a g r a m O b j e c t K e y > < K e y > L i n k s \ & l t ; C o l u m n s \ P r o m e d i o   d e   N u m e r o   d e   p l a t o s & g t ; - & l t ; M e a s u r e s \ N u m e r o   d e   p l a t o s & g t ; \ M E A S U R E < / K e y > < / D i a g r a m O b j e c t K e y > < D i a g r a m O b j e c t K e y > < K e y > L i n k s \ & l t ; C o l u m n s \ R e c u e n t o   d e   F a c t u r a c i o n & g t ; - & l t ; M e a s u r e s \ F a c t u r a c i o n & g t ; < / K e y > < / D i a g r a m O b j e c t K e y > < D i a g r a m O b j e c t K e y > < K e y > L i n k s \ & l t ; C o l u m n s \ R e c u e n t o   d e   F a c t u r a c i o n & g t ; - & l t ; M e a s u r e s \ F a c t u r a c i o n & g t ; \ C O L U M N < / K e y > < / D i a g r a m O b j e c t K e y > < D i a g r a m O b j e c t K e y > < K e y > L i n k s \ & l t ; C o l u m n s \ R e c u e n t o   d e   F a c t u r a c i o n & g t ; - & l t ; M e a s u r e s \ F a c t u r a c i o n & g t ; \ M E A S U R E < / K e y > < / D i a g r a m O b j e c t K e y > < D i a g r a m O b j e c t K e y > < K e y > L i n k s \ & l t ; C o l u m n s \ R e c u e n t o   d e   M o n t o   T o t a l   d e   l a   C u e n t a & g t ; - & l t ; M e a s u r e s \ M o n t o   T o t a l   d e   l a   C u e n t a & g t ; < / K e y > < / D i a g r a m O b j e c t K e y > < D i a g r a m O b j e c t K e y > < K e y > L i n k s \ & l t ; C o l u m n s \ R e c u e n t o   d e   M o n t o   T o t a l   d e   l a   C u e n t a & g t ; - & l t ; M e a s u r e s \ M o n t o   T o t a l   d e   l a   C u e n t a & g t ; \ C O L U M N < / K e y > < / D i a g r a m O b j e c t K e y > < D i a g r a m O b j e c t K e y > < K e y > L i n k s \ & l t ; C o l u m n s \ R e c u e n t o   d e   M o n t o   T o t a l   d e   l a   C u e n t a & g t ; - & l t ; M e a s u r e s \ M o n t o   T o t a l   d e   l a   C u e n t a & g t ; \ M E A S U R E < / K e y > < / D i a g r a m O b j e c t K e y > < D i a g r a m O b j e c t K e y > < K e y > L i n k s \ & l t ; C o l u m n s \ S t d D e v   d e   T i e m p o   p r e p & g t ; - & l t ; M e a s u r e s \ T i e m p o   p r e p & g t ; < / K e y > < / D i a g r a m O b j e c t K e y > < D i a g r a m O b j e c t K e y > < K e y > L i n k s \ & l t ; C o l u m n s \ S t d D e v   d e   T i e m p o   p r e p & g t ; - & l t ; M e a s u r e s \ T i e m p o   p r e p & g t ; \ C O L U M N < / K e y > < / D i a g r a m O b j e c t K e y > < D i a g r a m O b j e c t K e y > < K e y > L i n k s \ & l t ; C o l u m n s \ S t d D e v   d e   T i e m p o   p r e p & g t ; - & l t ; M e a s u r e s \ T i e m p o   p r e p & g t ; \ M E A S U R E < / K e y > < / D i a g r a m O b j e c t K e y > < D i a g r a m O b j e c t K e y > < K e y > L i n k s \ & l t ; C o l u m n s \ R e c u e n t o   d e   T i e m p o   p e r m & g t ; - & l t ; M e a s u r e s \ T i e m p o   p e r m & g t ; < / K e y > < / D i a g r a m O b j e c t K e y > < D i a g r a m O b j e c t K e y > < K e y > L i n k s \ & l t ; C o l u m n s \ R e c u e n t o   d e   T i e m p o   p e r m & g t ; - & l t ; M e a s u r e s \ T i e m p o   p e r m & g t ; \ C O L U M N < / K e y > < / D i a g r a m O b j e c t K e y > < D i a g r a m O b j e c t K e y > < K e y > L i n k s \ & l t ; C o l u m n s \ R e c u e n t o   d e   T i e m p o   p e r m & g t ; - & l t ; M e a s u r e s \ T i e m p o   p e r m & g t ; \ M E A S U R E < / K e y > < / D i a g r a m O b j e c t K e y > < D i a g r a m O b j e c t K e y > < K e y > L i n k s \ & l t ; C o l u m n s \ P r o m e d i o   d e   T i e m p o   p e r m & g t ; - & l t ; M e a s u r e s \ T i e m p o   p e r m & g t ; < / K e y > < / D i a g r a m O b j e c t K e y > < D i a g r a m O b j e c t K e y > < K e y > L i n k s \ & l t ; C o l u m n s \ P r o m e d i o   d e   T i e m p o   p e r m & g t ; - & l t ; M e a s u r e s \ T i e m p o   p e r m & g t ; \ C O L U M N < / K e y > < / D i a g r a m O b j e c t K e y > < D i a g r a m O b j e c t K e y > < K e y > L i n k s \ & l t ; C o l u m n s \ P r o m e d i o   d e   T i e m p o   p e r m & g t ; - & l t ; M e a s u r e s \ T i e m p o   p e r m & g t ; \ M E A S U R E < / K e y > < / D i a g r a m O b j e c t K e y > < D i a g r a m O b j e c t K e y > < K e y > L i n k s \ & l t ; C o l u m n s \ S u m a   d e   T i e m p o   p e r m & g t ; - & l t ; M e a s u r e s \ T i e m p o   p e r m & g t ; < / K e y > < / D i a g r a m O b j e c t K e y > < D i a g r a m O b j e c t K e y > < K e y > L i n k s \ & l t ; C o l u m n s \ S u m a   d e   T i e m p o   p e r m & g t ; - & l t ; M e a s u r e s \ T i e m p o   p e r m & g t ; \ C O L U M N < / K e y > < / D i a g r a m O b j e c t K e y > < D i a g r a m O b j e c t K e y > < K e y > L i n k s \ & l t ; C o l u m n s \ S u m a   d e   T i e m p o   p e r m & g t ; - & l t ; M e a s u r e s \ T i e m p o   p e r m & g t ; \ M E A S U R E 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 M e a s u r e s \ F a c t u r a d o < / K e y > < / a : K e y > < a : V a l u e   i : t y p e = " M e a s u r e G r i d N o d e V i e w S t a t e " > < L a y e d O u t > t r u e < / L a y e d O u t > < / a : V a l u e > < / a : K e y V a l u e O f D i a g r a m O b j e c t K e y a n y T y p e z b w N T n L X > < a : K e y V a l u e O f D i a g r a m O b j e c t K e y a n y T y p e z b w N T n L X > < a : K e y > < K e y > M e a s u r e s \ F a c t u r a d o \ T a g I n f o \ F � r m u l a < / K e y > < / a : K e y > < a : V a l u e   i : t y p e = " M e a s u r e G r i d V i e w S t a t e I D i a g r a m T a g A d d i t i o n a l I n f o " / > < / a : K e y V a l u e O f D i a g r a m O b j e c t K e y a n y T y p e z b w N T n L X > < a : K e y V a l u e O f D i a g r a m O b j e c t K e y a n y T y p e z b w N T n L X > < a : K e y > < K e y > M e a s u r e s \ F a c t u r a d o \ T a g I n f o \ V a l o r < / K e y > < / a : K e y > < a : V a l u e   i : t y p e = " M e a s u r e G r i d V i e w S t a t e I D i a g r a m T a g A d d i t i o n a l I n f o " / > < / a : K e y V a l u e O f D i a g r a m O b j e c t K e y a n y T y p e z b w N T n L X > < a : K e y V a l u e O f D i a g r a m O b j e c t K e y a n y T y p e z b w N T n L X > < a : K e y > < K e y > M e a s u r e s \ c u e n t a s   n o   c o b r a d a s < / K e y > < / a : K e y > < a : V a l u e   i : t y p e = " M e a s u r e G r i d N o d e V i e w S t a t e " > < L a y e d O u t > t r u e < / L a y e d O u t > < R o w > 1 < / R o w > < / a : V a l u e > < / a : K e y V a l u e O f D i a g r a m O b j e c t K e y a n y T y p e z b w N T n L X > < a : K e y V a l u e O f D i a g r a m O b j e c t K e y a n y T y p e z b w N T n L X > < a : K e y > < K e y > M e a s u r e s \ c u e n t a s   n o   c o b r a d a s \ T a g I n f o \ F � r m u l a < / K e y > < / a : K e y > < a : V a l u e   i : t y p e = " M e a s u r e G r i d V i e w S t a t e I D i a g r a m T a g A d d i t i o n a l I n f o " / > < / a : K e y V a l u e O f D i a g r a m O b j e c t K e y a n y T y p e z b w N T n L X > < a : K e y V a l u e O f D i a g r a m O b j e c t K e y a n y T y p e z b w N T n L X > < a : K e y > < K e y > M e a s u r e s \ c u e n t a s   n o   c o b r a d a s \ T a g I n f o \ V a l o r < / K e y > < / a : K e y > < a : V a l u e   i : t y p e = " M e a s u r e G r i d V i e w S t a t e I D i a g r a m T a g A d d i t i o n a l I n f o " / > < / a : K e y V a l u e O f D i a g r a m O b j e c t K e y a n y T y p e z b w N T n L X > < a : K e y V a l u e O f D i a g r a m O b j e c t K e y a n y T y p e z b w N T n L X > < a : K e y > < K e y > M e a s u r e s \ i m p a g o s _ c u e n t a s < / K e y > < / a : K e y > < a : V a l u e   i : t y p e = " M e a s u r e G r i d N o d e V i e w S t a t e " > < L a y e d O u t > t r u e < / L a y e d O u t > < R o w > 2 < / R o w > < / a : V a l u e > < / a : K e y V a l u e O f D i a g r a m O b j e c t K e y a n y T y p e z b w N T n L X > < a : K e y V a l u e O f D i a g r a m O b j e c t K e y a n y T y p e z b w N T n L X > < a : K e y > < K e y > M e a s u r e s \ i m p a g o s _ c u e n t a s \ T a g I n f o \ F � r m u l a < / K e y > < / a : K e y > < a : V a l u e   i : t y p e = " M e a s u r e G r i d V i e w S t a t e I D i a g r a m T a g A d d i t i o n a l I n f o " / > < / a : K e y V a l u e O f D i a g r a m O b j e c t K e y a n y T y p e z b w N T n L X > < a : K e y V a l u e O f D i a g r a m O b j e c t K e y a n y T y p e z b w N T n L X > < a : K e y > < K e y > M e a s u r e s \ i m p a g o s _ c u e n t a s \ T a g I n f o \ V a l o r < / K e y > < / a : K e y > < a : V a l u e   i : t y p e = " M e a s u r e G r i d V i e w S t a t e I D i a g r a m T a g A d d i t i o n a l I n f o " / > < / a : K e y V a l u e O f D i a g r a m O b j e c t K e y a n y T y p e z b w N T n L X > < a : K e y V a l u e O f D i a g r a m O b j e c t K e y a n y T y p e z b w N T n L X > < a : K e y > < K e y > M e a s u r e s \ p r o p i n a _ c o b r a d a < / K e y > < / a : K e y > < a : V a l u e   i : t y p e = " M e a s u r e G r i d N o d e V i e w S t a t e " > < L a y e d O u t > t r u e < / L a y e d O u t > < R o w > 3 < / R o w > < / a : V a l u e > < / a : K e y V a l u e O f D i a g r a m O b j e c t K e y a n y T y p e z b w N T n L X > < a : K e y V a l u e O f D i a g r a m O b j e c t K e y a n y T y p e z b w N T n L X > < a : K e y > < K e y > M e a s u r e s \ p r o p i n a _ c o b r a d a \ T a g I n f o \ F � r m u l a < / K e y > < / a : K e y > < a : V a l u e   i : t y p e = " M e a s u r e G r i d V i e w S t a t e I D i a g r a m T a g A d d i t i o n a l I n f o " / > < / a : K e y V a l u e O f D i a g r a m O b j e c t K e y a n y T y p e z b w N T n L X > < a : K e y V a l u e O f D i a g r a m O b j e c t K e y a n y T y p e z b w N T n L X > < a : K e y > < K e y > M e a s u r e s \ p r o p i n a _ c o b r a d a \ T a g I n f o \ V a l o r < / K e y > < / a : K e y > < a : V a l u e   i : t y p e = " M e a s u r e G r i d V i e w S t a t e I D i a g r a m T a g A d d i t i o n a l I n f o " / > < / a : K e y V a l u e O f D i a g r a m O b j e c t K e y a n y T y p e z b w N T n L X > < a : K e y V a l u e O f D i a g r a m O b j e c t K e y a n y T y p e z b w N T n L X > < a : K e y > < K e y > M e a s u r e s \ m o n t o _ n o _ f a c t u r a d o < / K e y > < / a : K e y > < a : V a l u e   i : t y p e = " M e a s u r e G r i d N o d e V i e w S t a t e " > < L a y e d O u t > t r u e < / L a y e d O u t > < R o w > 4 < / R o w > < / a : V a l u e > < / a : K e y V a l u e O f D i a g r a m O b j e c t K e y a n y T y p e z b w N T n L X > < a : K e y V a l u e O f D i a g r a m O b j e c t K e y a n y T y p e z b w N T n L X > < a : K e y > < K e y > M e a s u r e s \ m o n t o _ n o _ f a c t u r a d o \ T a g I n f o \ F � r m u l a < / K e y > < / a : K e y > < a : V a l u e   i : t y p e = " M e a s u r e G r i d V i e w S t a t e I D i a g r a m T a g A d d i t i o n a l I n f o " / > < / a : K e y V a l u e O f D i a g r a m O b j e c t K e y a n y T y p e z b w N T n L X > < a : K e y V a l u e O f D i a g r a m O b j e c t K e y a n y T y p e z b w N T n L X > < a : K e y > < K e y > M e a s u r e s \ m o n t o _ n o _ f a c t u r a d o \ T a g I n f o \ V a l o r < / K e y > < / a : K e y > < a : V a l u e   i : t y p e = " M e a s u r e G r i d V i e w S t a t e I D i a g r a m T a g A d d i t i o n a l I n f o " / > < / a : K e y V a l u e O f D i a g r a m O b j e c t K e y a n y T y p e z b w N T n L X > < a : K e y V a l u e O f D i a g r a m O b j e c t K e y a n y T y p e z b w N T n L X > < a : K e y > < K e y > M e a s u r e s \ m o n t o _ f a c t u r a d o < / K e y > < / a : K e y > < a : V a l u e   i : t y p e = " M e a s u r e G r i d N o d e V i e w S t a t e " > < L a y e d O u t > t r u e < / L a y e d O u t > < R o w > 5 < / R o w > < / a : V a l u e > < / a : K e y V a l u e O f D i a g r a m O b j e c t K e y a n y T y p e z b w N T n L X > < a : K e y V a l u e O f D i a g r a m O b j e c t K e y a n y T y p e z b w N T n L X > < a : K e y > < K e y > M e a s u r e s \ m o n t o _ f a c t u r a d o \ T a g I n f o \ F � r m u l a < / K e y > < / a : K e y > < a : V a l u e   i : t y p e = " M e a s u r e G r i d V i e w S t a t e I D i a g r a m T a g A d d i t i o n a l I n f o " / > < / a : K e y V a l u e O f D i a g r a m O b j e c t K e y a n y T y p e z b w N T n L X > < a : K e y V a l u e O f D i a g r a m O b j e c t K e y a n y T y p e z b w N T n L X > < a : K e y > < K e y > M e a s u r e s \ m o n t o _ f a c t u r a d o \ T a g I n f o \ V a l o r < / K e y > < / a : K e y > < a : V a l u e   i : t y p e = " M e a s u r e G r i d V i e w S t a t e I D i a g r a m T a g A d d i t i o n a l I n f o " / > < / a : K e y V a l u e O f D i a g r a m O b j e c t K e y a n y T y p e z b w N T n L X > < a : K e y V a l u e O f D i a g r a m O b j e c t K e y a n y T y p e z b w N T n L X > < a : K e y > < K e y > M e a s u r e s \ p c t _ f a c t u r a d o < / K e y > < / a : K e y > < a : V a l u e   i : t y p e = " M e a s u r e G r i d N o d e V i e w S t a t e " > < L a y e d O u t > t r u e < / L a y e d O u t > < R o w > 6 < / R o w > < / a : V a l u e > < / a : K e y V a l u e O f D i a g r a m O b j e c t K e y a n y T y p e z b w N T n L X > < a : K e y V a l u e O f D i a g r a m O b j e c t K e y a n y T y p e z b w N T n L X > < a : K e y > < K e y > M e a s u r e s \ p c t _ f a c t u r a d o \ T a g I n f o \ F � r m u l a < / K e y > < / a : K e y > < a : V a l u e   i : t y p e = " M e a s u r e G r i d V i e w S t a t e I D i a g r a m T a g A d d i t i o n a l I n f o " / > < / a : K e y V a l u e O f D i a g r a m O b j e c t K e y a n y T y p e z b w N T n L X > < a : K e y V a l u e O f D i a g r a m O b j e c t K e y a n y T y p e z b w N T n L X > < a : K e y > < K e y > M e a s u r e s \ p c t _ f a c t u r a d o \ T a g I n f o \ V a l o r < / K e y > < / a : K e y > < a : V a l u e   i : t y p e = " M e a s u r e G r i d V i e w S t a t e I D i a g r a m T a g A d d i t i o n a l I n f o " / > < / a : K e y V a l u e O f D i a g r a m O b j e c t K e y a n y T y p e z b w N T n L X > < a : K e y V a l u e O f D i a g r a m O b j e c t K e y a n y T y p e z b w N T n L X > < a : K e y > < K e y > M e a s u r e s \ p c t _ n o _ f a c t u r a d o < / K e y > < / a : K e y > < a : V a l u e   i : t y p e = " M e a s u r e G r i d N o d e V i e w S t a t e " > < L a y e d O u t > t r u e < / L a y e d O u t > < R o w > 7 < / R o w > < / a : V a l u e > < / a : K e y V a l u e O f D i a g r a m O b j e c t K e y a n y T y p e z b w N T n L X > < a : K e y V a l u e O f D i a g r a m O b j e c t K e y a n y T y p e z b w N T n L X > < a : K e y > < K e y > M e a s u r e s \ p c t _ n o _ f a c t u r a d o \ T a g I n f o \ F � r m u l a < / K e y > < / a : K e y > < a : V a l u e   i : t y p e = " M e a s u r e G r i d V i e w S t a t e I D i a g r a m T a g A d d i t i o n a l I n f o " / > < / a : K e y V a l u e O f D i a g r a m O b j e c t K e y a n y T y p e z b w N T n L X > < a : K e y V a l u e O f D i a g r a m O b j e c t K e y a n y T y p e z b w N T n L X > < a : K e y > < K e y > M e a s u r e s \ p c t _ n o _ f a c t u r a d o \ T a g I n f o \ V a l o r < / K e y > < / a : K e y > < a : V a l u e   i : t y p e = " M e a s u r e G r i d V i e w S t a t e I D i a g r a m T a g A d d i t i o n a l I n f o " / > < / a : K e y V a l u e O f D i a g r a m O b j e c t K e y a n y T y p e z b w N T n L X > < a : K e y V a l u e O f D i a g r a m O b j e c t K e y a n y T y p e z b w N T n L X > < a : K e y > < K e y > M e a s u r e s \ t i e m p o   p o r   p l a t o < / K e y > < / a : K e y > < a : V a l u e   i : t y p e = " M e a s u r e G r i d N o d e V i e w S t a t e " > < L a y e d O u t > t r u e < / L a y e d O u t > < R o w > 8 < / R o w > < / a : V a l u e > < / a : K e y V a l u e O f D i a g r a m O b j e c t K e y a n y T y p e z b w N T n L X > < a : K e y V a l u e O f D i a g r a m O b j e c t K e y a n y T y p e z b w N T n L X > < a : K e y > < K e y > M e a s u r e s \ t i e m p o   p o r   p l a t o \ T a g I n f o \ F � r m u l a < / K e y > < / a : K e y > < a : V a l u e   i : t y p e = " M e a s u r e G r i d V i e w S t a t e I D i a g r a m T a g A d d i t i o n a l I n f o " / > < / a : K e y V a l u e O f D i a g r a m O b j e c t K e y a n y T y p e z b w N T n L X > < a : K e y V a l u e O f D i a g r a m O b j e c t K e y a n y T y p e z b w N T n L X > < a : K e y > < K e y > M e a s u r e s \ t i e m p o   p o r   p l a t o \ T a g I n f o \ V a l o r < / K e y > < / a : K e y > < a : V a l u e   i : t y p e = " M e a s u r e G r i d V i e w S t a t e I D i a g r a m T a g A d d i t i o n a l I n f o " / > < / a : K e y V a l u e O f D i a g r a m O b j e c t K e y a n y T y p e z b w N T n L X > < a : K e y V a l u e O f D i a g r a m O b j e c t K e y a n y T y p e z b w N T n L X > < a : K e y > < K e y > M e a s u r e s \ t i e m p o   p o r   c o m e n s a l < / K e y > < / a : K e y > < a : V a l u e   i : t y p e = " M e a s u r e G r i d N o d e V i e w S t a t e " > < L a y e d O u t > t r u e < / L a y e d O u t > < R o w > 9 < / R o w > < / a : V a l u e > < / a : K e y V a l u e O f D i a g r a m O b j e c t K e y a n y T y p e z b w N T n L X > < a : K e y V a l u e O f D i a g r a m O b j e c t K e y a n y T y p e z b w N T n L X > < a : K e y > < K e y > M e a s u r e s \ t i e m p o   p o r   c o m e n s a l \ T a g I n f o \ F � r m u l a < / K e y > < / a : K e y > < a : V a l u e   i : t y p e = " M e a s u r e G r i d V i e w S t a t e I D i a g r a m T a g A d d i t i o n a l I n f o " / > < / a : K e y V a l u e O f D i a g r a m O b j e c t K e y a n y T y p e z b w N T n L X > < a : K e y V a l u e O f D i a g r a m O b j e c t K e y a n y T y p e z b w N T n L X > < a : K e y > < K e y > M e a s u r e s \ t i e m p o   p o r   c o m e n s a l \ T a g I n f o \ V a l o r < / K e y > < / a : K e y > < a : V a l u e   i : t y p e = " M e a s u r e G r i d V i e w S t a t e I D i a g r a m T a g A d d i t i o n a l I n f o " / > < / a : K e y V a l u e O f D i a g r a m O b j e c t K e y a n y T y p e z b w N T n L X > < a : K e y V a l u e O f D i a g r a m O b j e c t K e y a n y T y p e z b w N T n L X > < a : K e y > < K e y > M e a s u r e s \ S u m a   d e   C o b r a d a < / K e y > < / a : K e y > < a : V a l u e   i : t y p e = " M e a s u r e G r i d N o d e V i e w S t a t e " > < C o l u m n > 1 7 < / C o l u m n > < L a y e d O u t > t r u e < / L a y e d O u t > < W a s U I I n v i s i b l e > t r u e < / W a s U I I n v i s i b l e > < / a : V a l u e > < / a : K e y V a l u e O f D i a g r a m O b j e c t K e y a n y T y p e z b w N T n L X > < a : K e y V a l u e O f D i a g r a m O b j e c t K e y a n y T y p e z b w N T n L X > < a : K e y > < K e y > M e a s u r e s \ S u m a   d e   C o b r a d a \ T a g I n f o \ F � r m u l a < / K e y > < / a : K e y > < a : V a l u e   i : t y p e = " M e a s u r e G r i d V i e w S t a t e I D i a g r a m T a g A d d i t i o n a l I n f o " / > < / a : K e y V a l u e O f D i a g r a m O b j e c t K e y a n y T y p e z b w N T n L X > < a : K e y V a l u e O f D i a g r a m O b j e c t K e y a n y T y p e z b w N T n L X > < a : K e y > < K e y > M e a s u r e s \ S u m a   d e   C o b r a d a \ T a g I n f o \ V a l o r < / K e y > < / a : K e y > < a : V a l u e   i : t y p e = " M e a s u r e G r i d V i e w S t a t e I D i a g r a m T a g A d d i t i o n a l I n f o " / > < / a : K e y V a l u e O f D i a g r a m O b j e c t K e y a n y T y p e z b w N T n L X > < a : K e y V a l u e O f D i a g r a m O b j e c t K e y a n y T y p e z b w N T n L X > < a : K e y > < K e y > M e a s u r e s \ P r o m e d i o   d e   C o b r a d a < / K e y > < / a : K e y > < a : V a l u e   i : t y p e = " M e a s u r e G r i d N o d e V i e w S t a t e " > < C o l u m n > 1 7 < / C o l u m n > < L a y e d O u t > t r u e < / L a y e d O u t > < R o w > 1 < / R o w > < W a s U I I n v i s i b l e > t r u e < / W a s U I I n v i s i b l e > < / a : V a l u e > < / a : K e y V a l u e O f D i a g r a m O b j e c t K e y a n y T y p e z b w N T n L X > < a : K e y V a l u e O f D i a g r a m O b j e c t K e y a n y T y p e z b w N T n L X > < a : K e y > < K e y > M e a s u r e s \ P r o m e d i o   d e   C o b r a d a \ T a g I n f o \ F � r m u l a < / K e y > < / a : K e y > < a : V a l u e   i : t y p e = " M e a s u r e G r i d V i e w S t a t e I D i a g r a m T a g A d d i t i o n a l I n f o " / > < / a : K e y V a l u e O f D i a g r a m O b j e c t K e y a n y T y p e z b w N T n L X > < a : K e y V a l u e O f D i a g r a m O b j e c t K e y a n y T y p e z b w N T n L X > < a : K e y > < K e y > M e a s u r e s \ P r o m e d i o   d e   C o b r a d a \ T a g I n f o \ V a l o r < / K e y > < / a : K e y > < a : V a l u e   i : t y p e = " M e a s u r e G r i d V i e w S t a t e I D i a g r a m T a g A d d i t i o n a l I n f o " / > < / a : K e y V a l u e O f D i a g r a m O b j e c t K e y a n y T y p e z b w N T n L X > < a : K e y V a l u e O f D i a g r a m O b j e c t K e y a n y T y p e z b w N T n L X > < a : K e y > < K e y > M e a s u r e s \ S u m a   d e   M o n t o   T o t a l   d e   l a   C u e n t a < / K e y > < / a : K e y > < a : V a l u e   i : t y p e = " M e a s u r e G r i d N o d e V i e w S t a t e " > < C o l u m n > 1 2 < / C o l u m n > < L a y e d O u t > t r u e < / L a y e d O u t > < W a s U I I n v i s i b l e > t r u e < / W a s U I I n v i s i b l e > < / a : V a l u e > < / a : K e y V a l u e O f D i a g r a m O b j e c t K e y a n y T y p e z b w N T n L X > < a : K e y V a l u e O f D i a g r a m O b j e c t K e y a n y T y p e z b w N T n L X > < a : K e y > < K e y > M e a s u r e s \ S u m a   d e   M o n t o   T o t a l   d e   l a   C u e n t a \ T a g I n f o \ F � r m u l a < / K e y > < / a : K e y > < a : V a l u e   i : t y p e = " M e a s u r e G r i d V i e w S t a t e I D i a g r a m T a g A d d i t i o n a l I n f o " / > < / a : K e y V a l u e O f D i a g r a m O b j e c t K e y a n y T y p e z b w N T n L X > < a : K e y V a l u e O f D i a g r a m O b j e c t K e y a n y T y p e z b w N T n L X > < a : K e y > < K e y > M e a s u r e s \ S u m a   d e   M o n t o   T o t a l   d e   l a   C u e n t a \ T a g I n f o \ V a l o r < / K e y > < / a : K e y > < a : V a l u e   i : t y p e = " M e a s u r e G r i d V i e w S t a t e I D i a g r a m T a g A d d i t i o n a l I n f o " / > < / a : K e y V a l u e O f D i a g r a m O b j e c t K e y a n y T y p e z b w N T n L X > < a : K e y V a l u e O f D i a g r a m O b j e c t K e y a n y T y p e z b w N T n L X > < a : K e y > < K e y > M e a s u r e s \ S u m a   d e   N � m e r o   d e   O r d e n < / K e y > < / a : K e y > < a : V a l u e   i : t y p e = " M e a s u r e G r i d N o d e V i e w S t a t e " > < C o l u m n > 1 0 < / C o l u m n > < L a y e d O u t > t r u e < / L a y e d O u t > < W a s U I I n v i s i b l e > t r u e < / W a s U I I n v i s i b l e > < / a : V a l u e > < / a : K e y V a l u e O f D i a g r a m O b j e c t K e y a n y T y p e z b w N T n L X > < a : K e y V a l u e O f D i a g r a m O b j e c t K e y a n y T y p e z b w N T n L X > < a : K e y > < K e y > M e a s u r e s \ S u m a   d e   N � m e r o   d e   O r d e n \ T a g I n f o \ F � r m u l a < / K e y > < / a : K e y > < a : V a l u e   i : t y p e = " M e a s u r e G r i d V i e w S t a t e I D i a g r a m T a g A d d i t i o n a l I n f o " / > < / a : K e y V a l u e O f D i a g r a m O b j e c t K e y a n y T y p e z b w N T n L X > < a : K e y V a l u e O f D i a g r a m O b j e c t K e y a n y T y p e z b w N T n L X > < a : K e y > < K e y > M e a s u r e s \ S u m a   d e   N � m e r o   d e   O r d e n \ T a g I n f o \ V a l o r < / K e y > < / a : K e y > < a : V a l u e   i : t y p e = " M e a s u r e G r i d V i e w S t a t e I D i a g r a m T a g A d d i t i o n a l I n f o " / > < / a : K e y V a l u e O f D i a g r a m O b j e c t K e y a n y T y p e z b w N T n L X > < a : K e y V a l u e O f D i a g r a m O b j e c t K e y a n y T y p e z b w N T n L X > < a : K e y > < K e y > M e a s u r e s \ R e c u e n t o   d e   N � m e r o   d e   O r d e n < / K e y > < / a : K e y > < a : V a l u e   i : t y p e = " M e a s u r e G r i d N o d e V i e w S t a t e " > < C o l u m n > 1 0 < / C o l u m n > < L a y e d O u t > t r u e < / L a y e d O u t > < R o w > 1 < / R o w > < W a s U I I n v i s i b l e > t r u e < / W a s U I I n v i s i b l e > < / a : V a l u e > < / a : K e y V a l u e O f D i a g r a m O b j e c t K e y a n y T y p e z b w N T n L X > < a : K e y V a l u e O f D i a g r a m O b j e c t K e y a n y T y p e z b w N T n L X > < a : K e y > < K e y > M e a s u r e s \ R e c u e n t o   d e   N � m e r o   d e   O r d e n \ T a g I n f o \ F � r m u l a < / K e y > < / a : K e y > < a : V a l u e   i : t y p e = " M e a s u r e G r i d V i e w S t a t e I D i a g r a m T a g A d d i t i o n a l I n f o " / > < / a : K e y V a l u e O f D i a g r a m O b j e c t K e y a n y T y p e z b w N T n L X > < a : K e y V a l u e O f D i a g r a m O b j e c t K e y a n y T y p e z b w N T n L X > < a : K e y > < K e y > M e a s u r e s \ R e c u e n t o   d e   N � m e r o   d e   O r d e n \ T a g I n f o \ V a l o r < / K e y > < / a : K e y > < a : V a l u e   i : t y p e = " M e a s u r e G r i d V i e w S t a t e I D i a g r a m T a g A d d i t i o n a l I n f o " / > < / a : K e y V a l u e O f D i a g r a m O b j e c t K e y a n y T y p e z b w N T n L X > < a : K e y V a l u e O f D i a g r a m O b j e c t K e y a n y T y p e z b w N T n L X > < a : K e y > < K e y > M e a s u r e s \ S u m a   d e   P r o p i n a < / K e y > < / a : K e y > < a : V a l u e   i : t y p e = " M e a s u r e G r i d N o d e V i e w S t a t e " > < C o l u m n > 8 < / C o l u m n > < L a y e d O u t > t r u e < / L a y e d O u t > < W a s U I I n v i s i b l e > t r u e < / W a s U I I n v i s i b l e > < / a : V a l u e > < / a : K e y V a l u e O f D i a g r a m O b j e c t K e y a n y T y p e z b w N T n L X > < a : K e y V a l u e O f D i a g r a m O b j e c t K e y a n y T y p e z b w N T n L X > < a : K e y > < K e y > M e a s u r e s \ S u m a   d e   P r o p i n a \ T a g I n f o \ F � r m u l a < / K e y > < / a : K e y > < a : V a l u e   i : t y p e = " M e a s u r e G r i d V i e w S t a t e I D i a g r a m T a g A d d i t i o n a l I n f o " / > < / a : K e y V a l u e O f D i a g r a m O b j e c t K e y a n y T y p e z b w N T n L X > < a : K e y V a l u e O f D i a g r a m O b j e c t K e y a n y T y p e z b w N T n L X > < a : K e y > < K e y > M e a s u r e s \ S u m a   d e   P r o p i n a \ T a g I n f o \ V a l o r < / K e y > < / a : K e y > < a : V a l u e   i : t y p e = " M e a s u r e G r i d V i e w S t a t e I D i a g r a m T a g A d d i t i o n a l I n f o " / > < / a : K e y V a l u e O f D i a g r a m O b j e c t K e y a n y T y p e z b w N T n L X > < a : K e y V a l u e O f D i a g r a m O b j e c t K e y a n y T y p e z b w N T n L X > < a : K e y > < K e y > M e a s u r e s \ R e c u e n t o   d e   C o b r a d a < / K e y > < / a : K e y > < a : V a l u e   i : t y p e = " M e a s u r e G r i d N o d e V i e w S t a t e " > < C o l u m n > 1 7 < / C o l u m n > < L a y e d O u t > t r u e < / L a y e d O u t > < W a s U I I n v i s i b l e > t r u e < / W a s U I I n v i s i b l e > < / a : V a l u e > < / a : K e y V a l u e O f D i a g r a m O b j e c t K e y a n y T y p e z b w N T n L X > < a : K e y V a l u e O f D i a g r a m O b j e c t K e y a n y T y p e z b w N T n L X > < a : K e y > < K e y > M e a s u r e s \ R e c u e n t o   d e   C o b r a d a \ T a g I n f o \ F � r m u l a < / K e y > < / a : K e y > < a : V a l u e   i : t y p e = " M e a s u r e G r i d V i e w S t a t e I D i a g r a m T a g A d d i t i o n a l I n f o " / > < / a : K e y V a l u e O f D i a g r a m O b j e c t K e y a n y T y p e z b w N T n L X > < a : K e y V a l u e O f D i a g r a m O b j e c t K e y a n y T y p e z b w N T n L X > < a : K e y > < K e y > M e a s u r e s \ R e c u e n t o   d e   C o b r a d a \ T a g I n f o \ V a l o r < / K e y > < / a : K e y > < a : V a l u e   i : t y p e = " M e a s u r e G r i d V i e w S t a t e I D i a g r a m T a g A d d i t i o n a l I n f o " / > < / a : K e y V a l u e O f D i a g r a m O b j e c t K e y a n y T y p e z b w N T n L X > < a : K e y V a l u e O f D i a g r a m O b j e c t K e y a n y T y p e z b w N T n L X > < a : K e y > < K e y > M e a s u r e s \ R e c u e n t o   d e   T i e m p o   d e   P r e p a r a c i � n < / K e y > < / a : K e y > < a : V a l u e   i : t y p e = " M e a s u r e G r i d N o d e V i e w S t a t e " > < C o l u m n > 1 5 < / C o l u m n > < L a y e d O u t > t r u e < / L a y e d O u t > < W a s U I I n v i s i b l e > t r u e < / W a s U I I n v i s i b l e > < / a : V a l u e > < / a : K e y V a l u e O f D i a g r a m O b j e c t K e y a n y T y p e z b w N T n L X > < a : K e y V a l u e O f D i a g r a m O b j e c t K e y a n y T y p e z b w N T n L X > < a : K e y > < K e y > M e a s u r e s \ R e c u e n t o   d e   T i e m p o   d e   P r e p a r a c i � n \ T a g I n f o \ F � r m u l a < / K e y > < / a : K e y > < a : V a l u e   i : t y p e = " M e a s u r e G r i d V i e w S t a t e I D i a g r a m T a g A d d i t i o n a l I n f o " / > < / a : K e y V a l u e O f D i a g r a m O b j e c t K e y a n y T y p e z b w N T n L X > < a : K e y V a l u e O f D i a g r a m O b j e c t K e y a n y T y p e z b w N T n L X > < a : K e y > < K e y > M e a s u r e s \ R e c u e n t o   d e   T i e m p o   d e   P r e p a r a c i � n \ T a g I n f o \ V a l o r < / K e y > < / a : K e y > < a : V a l u e   i : t y p e = " M e a s u r e G r i d V i e w S t a t e I D i a g r a m T a g A d d i t i o n a l I n f o " / > < / a : K e y V a l u e O f D i a g r a m O b j e c t K e y a n y T y p e z b w N T n L X > < a : K e y V a l u e O f D i a g r a m O b j e c t K e y a n y T y p e z b w N T n L X > < a : K e y > < K e y > M e a s u r e s \ S u m a   d e   T i e m p o   p r e p < / K e y > < / a : K e y > < a : V a l u e   i : t y p e = " M e a s u r e G r i d N o d e V i e w S t a t e " > < C o l u m n > 2 2 < / C o l u m n > < L a y e d O u t > t r u e < / L a y e d O u t > < W a s U I I n v i s i b l e > t r u e < / W a s U I I n v i s i b l e > < / a : V a l u e > < / a : K e y V a l u e O f D i a g r a m O b j e c t K e y a n y T y p e z b w N T n L X > < a : K e y V a l u e O f D i a g r a m O b j e c t K e y a n y T y p e z b w N T n L X > < a : K e y > < K e y > M e a s u r e s \ S u m a   d e   T i e m p o   p r e p \ T a g I n f o \ F � r m u l a < / K e y > < / a : K e y > < a : V a l u e   i : t y p e = " M e a s u r e G r i d V i e w S t a t e I D i a g r a m T a g A d d i t i o n a l I n f o " / > < / a : K e y V a l u e O f D i a g r a m O b j e c t K e y a n y T y p e z b w N T n L X > < a : K e y V a l u e O f D i a g r a m O b j e c t K e y a n y T y p e z b w N T n L X > < a : K e y > < K e y > M e a s u r e s \ S u m a   d e   T i e m p o   p r e p \ T a g I n f o \ V a l o r < / K e y > < / a : K e y > < a : V a l u e   i : t y p e = " M e a s u r e G r i d V i e w S t a t e I D i a g r a m T a g A d d i t i o n a l I n f o " / > < / a : K e y V a l u e O f D i a g r a m O b j e c t K e y a n y T y p e z b w N T n L X > < a : K e y V a l u e O f D i a g r a m O b j e c t K e y a n y T y p e z b w N T n L X > < a : K e y > < K e y > M e a s u r e s \ P r o m e d i o   d e   T i e m p o   p r e p < / K e y > < / a : K e y > < a : V a l u e   i : t y p e = " M e a s u r e G r i d N o d e V i e w S t a t e " > < C o l u m n > 2 2 < / C o l u m n > < L a y e d O u t > t r u e < / L a y e d O u t > < W a s U I I n v i s i b l e > t r u e < / W a s U I I n v i s i b l e > < / a : V a l u e > < / a : K e y V a l u e O f D i a g r a m O b j e c t K e y a n y T y p e z b w N T n L X > < a : K e y V a l u e O f D i a g r a m O b j e c t K e y a n y T y p e z b w N T n L X > < a : K e y > < K e y > M e a s u r e s \ P r o m e d i o   d e   T i e m p o   p r e p \ T a g I n f o \ F � r m u l a < / K e y > < / a : K e y > < a : V a l u e   i : t y p e = " M e a s u r e G r i d V i e w S t a t e I D i a g r a m T a g A d d i t i o n a l I n f o " / > < / a : K e y V a l u e O f D i a g r a m O b j e c t K e y a n y T y p e z b w N T n L X > < a : K e y V a l u e O f D i a g r a m O b j e c t K e y a n y T y p e z b w N T n L X > < a : K e y > < K e y > M e a s u r e s \ P r o m e d i o   d e   T i e m p o   p r e p \ T a g I n f o \ V a l o r < / K e y > < / a : K e y > < a : V a l u e   i : t y p e = " M e a s u r e G r i d V i e w S t a t e I D i a g r a m T a g A d d i t i o n a l I n f o " / > < / a : K e y V a l u e O f D i a g r a m O b j e c t K e y a n y T y p e z b w N T n L X > < a : K e y V a l u e O f D i a g r a m O b j e c t K e y a n y T y p e z b w N T n L X > < a : K e y > < K e y > M e a s u r e s \ P r o m e d i o   d e   P r o p i n a < / K e y > < / a : K e y > < a : V a l u e   i : t y p e = " M e a s u r e G r i d N o d e V i e w S t a t e " > < C o l u m n > 8 < / C o l u m n > < L a y e d O u t > t r u e < / L a y e d O u t > < W a s U I I n v i s i b l e > t r u e < / W a s U I I n v i s i b l e > < / a : V a l u e > < / a : K e y V a l u e O f D i a g r a m O b j e c t K e y a n y T y p e z b w N T n L X > < a : K e y V a l u e O f D i a g r a m O b j e c t K e y a n y T y p e z b w N T n L X > < a : K e y > < K e y > M e a s u r e s \ P r o m e d i o   d e   P r o p i n a \ T a g I n f o \ F � r m u l a < / K e y > < / a : K e y > < a : V a l u e   i : t y p e = " M e a s u r e G r i d V i e w S t a t e I D i a g r a m T a g A d d i t i o n a l I n f o " / > < / a : K e y V a l u e O f D i a g r a m O b j e c t K e y a n y T y p e z b w N T n L X > < a : K e y V a l u e O f D i a g r a m O b j e c t K e y a n y T y p e z b w N T n L X > < a : K e y > < K e y > M e a s u r e s \ P r o m e d i o   d e   P r o p i n a \ T a g I n f o \ V a l o r < / K e y > < / a : K e y > < a : V a l u e   i : t y p e = " M e a s u r e G r i d V i e w S t a t e I D i a g r a m T a g A d d i t i o n a l I n f o " / > < / a : K e y V a l u e O f D i a g r a m O b j e c t K e y a n y T y p e z b w N T n L X > < a : K e y V a l u e O f D i a g r a m O b j e c t K e y a n y T y p e z b w N T n L X > < a : K e y > < K e y > M e a s u r e s \ P r o m e d i o   d e   M o n t o   T o t a l   d e   l a   C u e n t a < / K e y > < / a : K e y > < a : V a l u e   i : t y p e = " M e a s u r e G r i d N o d e V i e w S t a t e " > < C o l u m n > 1 2 < / C o l u m n > < L a y e d O u t > t r u e < / L a y e d O u t > < W a s U I I n v i s i b l e > t r u e < / W a s U I I n v i s i b l e > < / a : V a l u e > < / a : K e y V a l u e O f D i a g r a m O b j e c t K e y a n y T y p e z b w N T n L X > < a : K e y V a l u e O f D i a g r a m O b j e c t K e y a n y T y p e z b w N T n L X > < a : K e y > < K e y > M e a s u r e s \ P r o m e d i o   d e   M o n t o   T o t a l   d e   l a   C u e n t a \ T a g I n f o \ F � r m u l a < / K e y > < / a : K e y > < a : V a l u e   i : t y p e = " M e a s u r e G r i d V i e w S t a t e I D i a g r a m T a g A d d i t i o n a l I n f o " / > < / a : K e y V a l u e O f D i a g r a m O b j e c t K e y a n y T y p e z b w N T n L X > < a : K e y V a l u e O f D i a g r a m O b j e c t K e y a n y T y p e z b w N T n L X > < a : K e y > < K e y > M e a s u r e s \ P r o m e d i o   d e   M o n t o   T o t a l   d e   l a   C u e n t a \ T a g I n f o \ V a l o r < / K e y > < / a : K e y > < a : V a l u e   i : t y p e = " M e a s u r e G r i d V i e w S t a t e I D i a g r a m T a g A d d i t i o n a l I n f o " / > < / a : K e y V a l u e O f D i a g r a m O b j e c t K e y a n y T y p e z b w N T n L X > < a : K e y V a l u e O f D i a g r a m O b j e c t K e y a n y T y p e z b w N T n L X > < a : K e y > < K e y > M e a s u r e s \ S u m a   d e   F a c t u r a c i o n < / K e y > < / a : K e y > < a : V a l u e   i : t y p e = " M e a s u r e G r i d N o d e V i e w S t a t e " > < C o l u m n > 2 4 < / C o l u m n > < L a y e d O u t > t r u e < / L a y e d O u t > < W a s U I I n v i s i b l e > t r u e < / W a s U I I n v i s i b l e > < / a : V a l u e > < / a : K e y V a l u e O f D i a g r a m O b j e c t K e y a n y T y p e z b w N T n L X > < a : K e y V a l u e O f D i a g r a m O b j e c t K e y a n y T y p e z b w N T n L X > < a : K e y > < K e y > M e a s u r e s \ S u m a   d e   F a c t u r a c i o n \ T a g I n f o \ F � r m u l a < / K e y > < / a : K e y > < a : V a l u e   i : t y p e = " M e a s u r e G r i d V i e w S t a t e I D i a g r a m T a g A d d i t i o n a l I n f o " / > < / a : K e y V a l u e O f D i a g r a m O b j e c t K e y a n y T y p e z b w N T n L X > < a : K e y V a l u e O f D i a g r a m O b j e c t K e y a n y T y p e z b w N T n L X > < a : K e y > < K e y > M e a s u r e s \ S u m a   d e   F a c t u r a c i o n \ T a g I n f o \ V a l o r < / K e y > < / a : K e y > < a : V a l u e   i : t y p e = " M e a s u r e G r i d V i e w S t a t e I D i a g r a m T a g A d d i t i o n a l I n f o " / > < / a : K e y V a l u e O f D i a g r a m O b j e c t K e y a n y T y p e z b w N T n L X > < a : K e y V a l u e O f D i a g r a m O b j e c t K e y a n y T y p e z b w N T n L X > < a : K e y > < K e y > M e a s u r e s \ S u m a   d e   N u m e r o   d e   p l a t o s < / K e y > < / a : K e y > < a : V a l u e   i : t y p e = " M e a s u r e G r i d N o d e V i e w S t a t e " > < C o l u m n > 1 9 < / C o l u m n > < L a y e d O u t > t r u e < / L a y e d O u t > < W a s U I I n v i s i b l e > t r u e < / W a s U I I n v i s i b l e > < / a : V a l u e > < / a : K e y V a l u e O f D i a g r a m O b j e c t K e y a n y T y p e z b w N T n L X > < a : K e y V a l u e O f D i a g r a m O b j e c t K e y a n y T y p e z b w N T n L X > < a : K e y > < K e y > M e a s u r e s \ S u m a   d e   N u m e r o   d e   p l a t o s \ T a g I n f o \ F � r m u l a < / K e y > < / a : K e y > < a : V a l u e   i : t y p e = " M e a s u r e G r i d V i e w S t a t e I D i a g r a m T a g A d d i t i o n a l I n f o " / > < / a : K e y V a l u e O f D i a g r a m O b j e c t K e y a n y T y p e z b w N T n L X > < a : K e y V a l u e O f D i a g r a m O b j e c t K e y a n y T y p e z b w N T n L X > < a : K e y > < K e y > M e a s u r e s \ S u m a   d e   N u m e r o   d e   p l a t o s \ T a g I n f o \ V a l o r < / K e y > < / a : K e y > < a : V a l u e   i : t y p e = " M e a s u r e G r i d V i e w S t a t e I D i a g r a m T a g A d d i t i o n a l I n f o " / > < / a : K e y V a l u e O f D i a g r a m O b j e c t K e y a n y T y p e z b w N T n L X > < a : K e y V a l u e O f D i a g r a m O b j e c t K e y a n y T y p e z b w N T n L X > < a : K e y > < K e y > M e a s u r e s \ P r o m e d i o   d e   N u m e r o   d e   p l a t o s < / K e y > < / a : K e y > < a : V a l u e   i : t y p e = " M e a s u r e G r i d N o d e V i e w S t a t e " > < C o l u m n > 1 9 < / C o l u m n > < L a y e d O u t > t r u e < / L a y e d O u t > < W a s U I I n v i s i b l e > t r u e < / W a s U I I n v i s i b l e > < / a : V a l u e > < / a : K e y V a l u e O f D i a g r a m O b j e c t K e y a n y T y p e z b w N T n L X > < a : K e y V a l u e O f D i a g r a m O b j e c t K e y a n y T y p e z b w N T n L X > < a : K e y > < K e y > M e a s u r e s \ P r o m e d i o   d e   N u m e r o   d e   p l a t o s \ T a g I n f o \ F � r m u l a < / K e y > < / a : K e y > < a : V a l u e   i : t y p e = " M e a s u r e G r i d V i e w S t a t e I D i a g r a m T a g A d d i t i o n a l I n f o " / > < / a : K e y V a l u e O f D i a g r a m O b j e c t K e y a n y T y p e z b w N T n L X > < a : K e y V a l u e O f D i a g r a m O b j e c t K e y a n y T y p e z b w N T n L X > < a : K e y > < K e y > M e a s u r e s \ P r o m e d i o   d e   N u m e r o   d e   p l a t o s \ T a g I n f o \ V a l o r < / K e y > < / a : K e y > < a : V a l u e   i : t y p e = " M e a s u r e G r i d V i e w S t a t e I D i a g r a m T a g A d d i t i o n a l I n f o " / > < / a : K e y V a l u e O f D i a g r a m O b j e c t K e y a n y T y p e z b w N T n L X > < a : K e y V a l u e O f D i a g r a m O b j e c t K e y a n y T y p e z b w N T n L X > < a : K e y > < K e y > M e a s u r e s \ R e c u e n t o   d e   F a c t u r a c i o n < / K e y > < / a : K e y > < a : V a l u e   i : t y p e = " M e a s u r e G r i d N o d e V i e w S t a t e " > < C o l u m n > 2 4 < / C o l u m n > < L a y e d O u t > t r u e < / L a y e d O u t > < W a s U I I n v i s i b l e > t r u e < / W a s U I I n v i s i b l e > < / a : V a l u e > < / a : K e y V a l u e O f D i a g r a m O b j e c t K e y a n y T y p e z b w N T n L X > < a : K e y V a l u e O f D i a g r a m O b j e c t K e y a n y T y p e z b w N T n L X > < a : K e y > < K e y > M e a s u r e s \ R e c u e n t o   d e   F a c t u r a c i o n \ T a g I n f o \ F � r m u l a < / K e y > < / a : K e y > < a : V a l u e   i : t y p e = " M e a s u r e G r i d V i e w S t a t e I D i a g r a m T a g A d d i t i o n a l I n f o " / > < / a : K e y V a l u e O f D i a g r a m O b j e c t K e y a n y T y p e z b w N T n L X > < a : K e y V a l u e O f D i a g r a m O b j e c t K e y a n y T y p e z b w N T n L X > < a : K e y > < K e y > M e a s u r e s \ R e c u e n t o   d e   F a c t u r a c i o n \ T a g I n f o \ V a l o r < / K e y > < / a : K e y > < a : V a l u e   i : t y p e = " M e a s u r e G r i d V i e w S t a t e I D i a g r a m T a g A d d i t i o n a l I n f o " / > < / a : K e y V a l u e O f D i a g r a m O b j e c t K e y a n y T y p e z b w N T n L X > < a : K e y V a l u e O f D i a g r a m O b j e c t K e y a n y T y p e z b w N T n L X > < a : K e y > < K e y > M e a s u r e s \ R e c u e n t o   d e   M o n t o   T o t a l   d e   l a   C u e n t a < / K e y > < / a : K e y > < a : V a l u e   i : t y p e = " M e a s u r e G r i d N o d e V i e w S t a t e " > < C o l u m n > 1 2 < / C o l u m n > < L a y e d O u t > t r u e < / L a y e d O u t > < W a s U I I n v i s i b l e > t r u e < / W a s U I I n v i s i b l e > < / a : V a l u e > < / a : K e y V a l u e O f D i a g r a m O b j e c t K e y a n y T y p e z b w N T n L X > < a : K e y V a l u e O f D i a g r a m O b j e c t K e y a n y T y p e z b w N T n L X > < a : K e y > < K e y > M e a s u r e s \ R e c u e n t o   d e   M o n t o   T o t a l   d e   l a   C u e n t a \ T a g I n f o \ F � r m u l a < / K e y > < / a : K e y > < a : V a l u e   i : t y p e = " M e a s u r e G r i d V i e w S t a t e I D i a g r a m T a g A d d i t i o n a l I n f o " / > < / a : K e y V a l u e O f D i a g r a m O b j e c t K e y a n y T y p e z b w N T n L X > < a : K e y V a l u e O f D i a g r a m O b j e c t K e y a n y T y p e z b w N T n L X > < a : K e y > < K e y > M e a s u r e s \ R e c u e n t o   d e   M o n t o   T o t a l   d e   l a   C u e n t a \ T a g I n f o \ V a l o r < / K e y > < / a : K e y > < a : V a l u e   i : t y p e = " M e a s u r e G r i d V i e w S t a t e I D i a g r a m T a g A d d i t i o n a l I n f o " / > < / a : K e y V a l u e O f D i a g r a m O b j e c t K e y a n y T y p e z b w N T n L X > < a : K e y V a l u e O f D i a g r a m O b j e c t K e y a n y T y p e z b w N T n L X > < a : K e y > < K e y > M e a s u r e s \ S t d D e v   d e   T i e m p o   p r e p < / K e y > < / a : K e y > < a : V a l u e   i : t y p e = " M e a s u r e G r i d N o d e V i e w S t a t e " > < C o l u m n > 2 2 < / C o l u m n > < L a y e d O u t > t r u e < / L a y e d O u t > < W a s U I I n v i s i b l e > t r u e < / W a s U I I n v i s i b l e > < / a : V a l u e > < / a : K e y V a l u e O f D i a g r a m O b j e c t K e y a n y T y p e z b w N T n L X > < a : K e y V a l u e O f D i a g r a m O b j e c t K e y a n y T y p e z b w N T n L X > < a : K e y > < K e y > M e a s u r e s \ S t d D e v   d e   T i e m p o   p r e p \ T a g I n f o \ F � r m u l a < / K e y > < / a : K e y > < a : V a l u e   i : t y p e = " M e a s u r e G r i d V i e w S t a t e I D i a g r a m T a g A d d i t i o n a l I n f o " / > < / a : K e y V a l u e O f D i a g r a m O b j e c t K e y a n y T y p e z b w N T n L X > < a : K e y V a l u e O f D i a g r a m O b j e c t K e y a n y T y p e z b w N T n L X > < a : K e y > < K e y > M e a s u r e s \ S t d D e v   d e   T i e m p o   p r e p \ T a g I n f o \ V a l o r < / K e y > < / a : K e y > < a : V a l u e   i : t y p e = " M e a s u r e G r i d V i e w S t a t e I D i a g r a m T a g A d d i t i o n a l I n f o " / > < / a : K e y V a l u e O f D i a g r a m O b j e c t K e y a n y T y p e z b w N T n L X > < a : K e y V a l u e O f D i a g r a m O b j e c t K e y a n y T y p e z b w N T n L X > < a : K e y > < K e y > M e a s u r e s \ R e c u e n t o   d e   T i e m p o   p e r m < / K e y > < / a : K e y > < a : V a l u e   i : t y p e = " M e a s u r e G r i d N o d e V i e w S t a t e " > < C o l u m n > 2 5 < / C o l u m n > < L a y e d O u t > t r u e < / L a y e d O u t > < W a s U I I n v i s i b l e > t r u e < / W a s U I I n v i s i b l e > < / a : V a l u e > < / a : K e y V a l u e O f D i a g r a m O b j e c t K e y a n y T y p e z b w N T n L X > < a : K e y V a l u e O f D i a g r a m O b j e c t K e y a n y T y p e z b w N T n L X > < a : K e y > < K e y > M e a s u r e s \ R e c u e n t o   d e   T i e m p o   p e r m \ T a g I n f o \ F � r m u l a < / K e y > < / a : K e y > < a : V a l u e   i : t y p e = " M e a s u r e G r i d V i e w S t a t e I D i a g r a m T a g A d d i t i o n a l I n f o " / > < / a : K e y V a l u e O f D i a g r a m O b j e c t K e y a n y T y p e z b w N T n L X > < a : K e y V a l u e O f D i a g r a m O b j e c t K e y a n y T y p e z b w N T n L X > < a : K e y > < K e y > M e a s u r e s \ R e c u e n t o   d e   T i e m p o   p e r m \ T a g I n f o \ V a l o r < / K e y > < / a : K e y > < a : V a l u e   i : t y p e = " M e a s u r e G r i d V i e w S t a t e I D i a g r a m T a g A d d i t i o n a l I n f o " / > < / a : K e y V a l u e O f D i a g r a m O b j e c t K e y a n y T y p e z b w N T n L X > < a : K e y V a l u e O f D i a g r a m O b j e c t K e y a n y T y p e z b w N T n L X > < a : K e y > < K e y > M e a s u r e s \ P r o m e d i o   d e   T i e m p o   p e r m < / K e y > < / a : K e y > < a : V a l u e   i : t y p e = " M e a s u r e G r i d N o d e V i e w S t a t e " > < C o l u m n > 2 5 < / C o l u m n > < L a y e d O u t > t r u e < / L a y e d O u t > < W a s U I I n v i s i b l e > t r u e < / W a s U I I n v i s i b l e > < / a : V a l u e > < / a : K e y V a l u e O f D i a g r a m O b j e c t K e y a n y T y p e z b w N T n L X > < a : K e y V a l u e O f D i a g r a m O b j e c t K e y a n y T y p e z b w N T n L X > < a : K e y > < K e y > M e a s u r e s \ P r o m e d i o   d e   T i e m p o   p e r m \ T a g I n f o \ F � r m u l a < / K e y > < / a : K e y > < a : V a l u e   i : t y p e = " M e a s u r e G r i d V i e w S t a t e I D i a g r a m T a g A d d i t i o n a l I n f o " / > < / a : K e y V a l u e O f D i a g r a m O b j e c t K e y a n y T y p e z b w N T n L X > < a : K e y V a l u e O f D i a g r a m O b j e c t K e y a n y T y p e z b w N T n L X > < a : K e y > < K e y > M e a s u r e s \ P r o m e d i o   d e   T i e m p o   p e r m \ T a g I n f o \ V a l o r < / K e y > < / a : K e y > < a : V a l u e   i : t y p e = " M e a s u r e G r i d V i e w S t a t e I D i a g r a m T a g A d d i t i o n a l I n f o " / > < / a : K e y V a l u e O f D i a g r a m O b j e c t K e y a n y T y p e z b w N T n L X > < a : K e y V a l u e O f D i a g r a m O b j e c t K e y a n y T y p e z b w N T n L X > < a : K e y > < K e y > M e a s u r e s \ S u m a   d e   T i e m p o   p e r m < / K e y > < / a : K e y > < a : V a l u e   i : t y p e = " M e a s u r e G r i d N o d e V i e w S t a t e " > < C o l u m n > 2 5 < / C o l u m n > < L a y e d O u t > t r u e < / L a y e d O u t > < W a s U I I n v i s i b l e > t r u e < / W a s U I I n v i s i b l e > < / a : V a l u e > < / a : K e y V a l u e O f D i a g r a m O b j e c t K e y a n y T y p e z b w N T n L X > < a : K e y V a l u e O f D i a g r a m O b j e c t K e y a n y T y p e z b w N T n L X > < a : K e y > < K e y > M e a s u r e s \ S u m a   d e   T i e m p o   p e r m \ T a g I n f o \ F � r m u l a < / K e y > < / a : K e y > < a : V a l u e   i : t y p e = " M e a s u r e G r i d V i e w S t a t e I D i a g r a m T a g A d d i t i o n a l I n f o " / > < / a : K e y V a l u e O f D i a g r a m O b j e c t K e y a n y T y p e z b w N T n L X > < a : K e y V a l u e O f D i a g r a m O b j e c t K e y a n y T y p e z b w N T n L X > < a : K e y > < K e y > M e a s u r e s \ S u m a   d e   T i e m p o   p e r m \ T a g I n f o \ V a l o r < / K e y > < / a : K e y > < a : V a l u e   i : t y p e = " M e a s u r e G r i d V i e w S t a t e I D i a g r a m T a g A d d i t i o n a l I n f o " / > < / a : K e y V a l u e O f D i a g r a m O b j e c t K e y a n y T y p e z b w N T n L X > < a : K e y V a l u e O f D i a g r a m O b j e c t K e y a n y T y p e z b w N T n L X > < a : K e y > < K e y > C o l u m n s \ N � m e r o   d e   M e s a < / K e y > < / a : K e y > < a : V a l u e   i : t y p e = " M e a s u r e G r i d N o d e V i e w S t a t e " > < L a y e d O u t > t r u e < / L a y e d O u t > < / a : V a l u e > < / a : K e y V a l u e O f D i a g r a m O b j e c t K e y a n y T y p e z b w N T n L X > < a : K e y V a l u e O f D i a g r a m O b j e c t K e y a n y T y p e z b w N T n L X > < a : K e y > < K e y > C o l u m n s \ N o m b r e   d e l   C l i e n t e < / K e y > < / a : K e y > < a : V a l u e   i : t y p e = " M e a s u r e G r i d N o d e V i e w S t a t e " > < C o l u m n > 1 < / C o l u m n > < L a y e d O u t > t r u e < / L a y e d O u t > < / a : V a l u e > < / a : K e y V a l u e O f D i a g r a m O b j e c t K e y a n y T y p e z b w N T n L X > < a : K e y V a l u e O f D i a g r a m O b j e c t K e y a n y T y p e z b w N T n L X > < a : K e y > < K e y > C o l u m n s \ N � m e r o   d e   C o m e n s a l e s < / K e y > < / a : K e y > < a : V a l u e   i : t y p e = " M e a s u r e G r i d N o d e V i e w S t a t e " > < C o l u m n > 2 < / C o l u m n > < L a y e d O u t > t r u e < / L a y e d O u t > < / a : V a l u e > < / a : K e y V a l u e O f D i a g r a m O b j e c t K e y a n y T y p e z b w N T n L X > < a : K e y V a l u e O f D i a g r a m O b j e c t K e y a n y T y p e z b w N T n L X > < a : K e y > < K e y > C o l u m n s \ H o r a   d e   L l e g a d a < / K e y > < / a : K e y > < a : V a l u e   i : t y p e = " M e a s u r e G r i d N o d e V i e w S t a t e " > < C o l u m n > 3 < / C o l u m n > < L a y e d O u t > t r u e < / L a y e d O u t > < / a : V a l u e > < / a : K e y V a l u e O f D i a g r a m O b j e c t K e y a n y T y p e z b w N T n L X > < a : K e y V a l u e O f D i a g r a m O b j e c t K e y a n y T y p e z b w N T n L X > < a : K e y > < K e y > C o l u m n s \ H o r a   d e   S a l i d a < / K e y > < / a : K e y > < a : V a l u e   i : t y p e = " M e a s u r e G r i d N o d e V i e w S t a t e " > < C o l u m n > 4 < / C o l u m n > < L a y e d O u t > t r u e < / L a y e d O u t > < / a : V a l u e > < / a : K e y V a l u e O f D i a g r a m O b j e c t K e y a n y T y p e z b w N T n L X > < a : K e y V a l u e O f D i a g r a m O b j e c t K e y a n y T y p e z b w N T n L X > < a : K e y > < K e y > C o l u m n s \ M e s e r o   A s i g n a d o < / K e y > < / a : K e y > < a : V a l u e   i : t y p e = " M e a s u r e G r i d N o d e V i e w S t a t e " > < C o l u m n > 5 < / C o l u m n > < L a y e d O u t > t r u e < / L a y e d O u t > < / a : V a l u e > < / a : K e y V a l u e O f D i a g r a m O b j e c t K e y a n y T y p e z b w N T n L X > < a : K e y V a l u e O f D i a g r a m O b j e c t K e y a n y T y p e z b w N T n L X > < a : K e y > < K e y > C o l u m n s \ T i p o   d e   S e r v i c i o < / K e y > < / a : K e y > < a : V a l u e   i : t y p e = " M e a s u r e G r i d N o d e V i e w S t a t e " > < C o l u m n > 6 < / C o l u m n > < L a y e d O u t > t r u e < / L a y e d O u t > < / a : V a l u e > < / a : K e y V a l u e O f D i a g r a m O b j e c t K e y a n y T y p e z b w N T n L X > < a : K e y V a l u e O f D i a g r a m O b j e c t K e y a n y T y p e z b w N T n L X > < a : K e y > < K e y > C o l u m n s \ M � t o d o   d e   P a g o < / K e y > < / a : K e y > < a : V a l u e   i : t y p e = " M e a s u r e G r i d N o d e V i e w S t a t e " > < C o l u m n > 7 < / C o l u m n > < L a y e d O u t > t r u e < / L a y e d O u t > < / a : V a l u e > < / a : K e y V a l u e O f D i a g r a m O b j e c t K e y a n y T y p e z b w N T n L X > < a : K e y V a l u e O f D i a g r a m O b j e c t K e y a n y T y p e z b w N T n L X > < a : K e y > < K e y > C o l u m n s \ P r o p i n a < / K e y > < / a : K e y > < a : V a l u e   i : t y p e = " M e a s u r e G r i d N o d e V i e w S t a t e " > < C o l u m n > 8 < / C o l u m n > < L a y e d O u t > t r u e < / L a y e d O u t > < / a : V a l u e > < / a : K e y V a l u e O f D i a g r a m O b j e c t K e y a n y T y p e z b w N T n L X > < a : K e y V a l u e O f D i a g r a m O b j e c t K e y a n y T y p e z b w N T n L X > < a : K e y > < K e y > C o l u m n s \ E s t a d o   d e   l a   M e s a < / K e y > < / a : K e y > < a : V a l u e   i : t y p e = " M e a s u r e G r i d N o d e V i e w S t a t e " > < C o l u m n > 9 < / C o l u m n > < L a y e d O u t > t r u e < / L a y e d O u t > < / a : V a l u e > < / a : K e y V a l u e O f D i a g r a m O b j e c t K e y a n y T y p e z b w N T n L X > < a : K e y V a l u e O f D i a g r a m O b j e c t K e y a n y T y p e z b w N T n L X > < a : K e y > < K e y > C o l u m n s \ N � m e r o   d e   O r d e n < / K e y > < / a : K e y > < a : V a l u e   i : t y p e = " M e a s u r e G r i d N o d e V i e w S t a t e " > < C o l u m n > 1 0 < / C o l u m n > < L a y e d O u t > t r u e < / L a y e d O u t > < / a : V a l u e > < / a : K e y V a l u e O f D i a g r a m O b j e c t K e y a n y T y p e z b w N T n L X > < a : K e y V a l u e O f D i a g r a m O b j e c t K e y a n y T y p e z b w N T n L X > < a : K e y > < K e y > C o l u m n s \ P a � s   d e   O r i g e n < / K e y > < / a : K e y > < a : V a l u e   i : t y p e = " M e a s u r e G r i d N o d e V i e w S t a t e " > < C o l u m n > 1 1 < / C o l u m n > < L a y e d O u t > t r u e < / L a y e d O u t > < / a : V a l u e > < / a : K e y V a l u e O f D i a g r a m O b j e c t K e y a n y T y p e z b w N T n L X > < a : K e y V a l u e O f D i a g r a m O b j e c t K e y a n y T y p e z b w N T n L X > < a : K e y > < K e y > C o l u m n s \ M o n t o   T o t a l   d e   l a   C u e n t a < / K e y > < / a : K e y > < a : V a l u e   i : t y p e = " M e a s u r e G r i d N o d e V i e w S t a t e " > < C o l u m n > 1 2 < / C o l u m n > < L a y e d O u t > t r u e < / L a y e d O u t > < / a : V a l u e > < / a : K e y V a l u e O f D i a g r a m O b j e c t K e y a n y T y p e z b w N T n L X > < a : K e y V a l u e O f D i a g r a m O b j e c t K e y a n y T y p e z b w N T n L X > < a : K e y > < K e y > C o l u m n s \ F e c h a   d e   F a c t u r a < / K e y > < / a : K e y > < a : V a l u e   i : t y p e = " M e a s u r e G r i d N o d e V i e w S t a t e " > < C o l u m n > 1 3 < / C o l u m n > < L a y e d O u t > t r u e < / L a y e d O u t > < / a : V a l u e > < / a : K e y V a l u e O f D i a g r a m O b j e c t K e y a n y T y p e z b w N T n L X > < a : K e y V a l u e O f D i a g r a m O b j e c t K e y a n y T y p e z b w N T n L X > < a : K e y > < K e y > C o l u m n s \ T i e m p o   d e   P e r m a n e n c i a < / K e y > < / a : K e y > < a : V a l u e   i : t y p e = " M e a s u r e G r i d N o d e V i e w S t a t e " > < C o l u m n > 1 4 < / C o l u m n > < L a y e d O u t > t r u e < / L a y e d O u t > < / a : V a l u e > < / a : K e y V a l u e O f D i a g r a m O b j e c t K e y a n y T y p e z b w N T n L X > < a : K e y V a l u e O f D i a g r a m O b j e c t K e y a n y T y p e z b w N T n L X > < a : K e y > < K e y > C o l u m n s \ T i e m p o   d e   P r e p a r a c i � n < / K e y > < / a : K e y > < a : V a l u e   i : t y p e = " M e a s u r e G r i d N o d e V i e w S t a t e " > < C o l u m n > 1 5 < / C o l u m n > < L a y e d O u t > t r u e < / L a y e d O u t > < / a : V a l u e > < / a : K e y V a l u e O f D i a g r a m O b j e c t K e y a n y T y p e z b w N T n L X > < a : K e y V a l u e O f D i a g r a m O b j e c t K e y a n y T y p e z b w N T n L X > < a : K e y > < K e y > C o l u m n s \ T i e m p o   d e   d e g u s t a c i � n < / K e y > < / a : K e y > < a : V a l u e   i : t y p e = " M e a s u r e G r i d N o d e V i e w S t a t e " > < C o l u m n > 1 6 < / C o l u m n > < L a y e d O u t > t r u e < / L a y e d O u t > < / a : V a l u e > < / a : K e y V a l u e O f D i a g r a m O b j e c t K e y a n y T y p e z b w N T n L X > < a : K e y V a l u e O f D i a g r a m O b j e c t K e y a n y T y p e z b w N T n L X > < a : K e y > < K e y > C o l u m n s \ C o b r a d a < / K e y > < / a : K e y > < a : V a l u e   i : t y p e = " M e a s u r e G r i d N o d e V i e w S t a t e " > < C o l u m n > 1 7 < / C o l u m n > < L a y e d O u t > t r u e < / L a y e d O u t > < / a : V a l u e > < / a : K e y V a l u e O f D i a g r a m O b j e c t K e y a n y T y p e z b w N T n L X > < a : K e y V a l u e O f D i a g r a m O b j e c t K e y a n y T y p e z b w N T n L X > < a : K e y > < K e y > C o l u m n s \ D � a   s e m a n a < / K e y > < / a : K e y > < a : V a l u e   i : t y p e = " M e a s u r e G r i d N o d e V i e w S t a t e " > < C o l u m n > 1 8 < / C o l u m n > < L a y e d O u t > t r u e < / L a y e d O u t > < / a : V a l u e > < / a : K e y V a l u e O f D i a g r a m O b j e c t K e y a n y T y p e z b w N T n L X > < a : K e y V a l u e O f D i a g r a m O b j e c t K e y a n y T y p e z b w N T n L X > < a : K e y > < K e y > C o l u m n s \ N u m e r o   d e   p l a t o s < / K e y > < / a : K e y > < a : V a l u e   i : t y p e = " M e a s u r e G r i d N o d e V i e w S t a t e " > < C o l u m n > 1 9 < / C o l u m n > < L a y e d O u t > t r u e < / L a y e d O u t > < / a : V a l u e > < / a : K e y V a l u e O f D i a g r a m O b j e c t K e y a n y T y p e z b w N T n L X > < a : K e y V a l u e O f D i a g r a m O b j e c t K e y a n y T y p e z b w N T n L X > < a : K e y > < K e y > C o l u m n s \ T i e m p o   d e   P r e p a r a c i � n   ( h o r a ) < / K e y > < / a : K e y > < a : V a l u e   i : t y p e = " M e a s u r e G r i d N o d e V i e w S t a t e " > < C o l u m n > 2 0 < / C o l u m n > < L a y e d O u t > t r u e < / L a y e d O u t > < / a : V a l u e > < / a : K e y V a l u e O f D i a g r a m O b j e c t K e y a n y T y p e z b w N T n L X > < a : K e y V a l u e O f D i a g r a m O b j e c t K e y a n y T y p e z b w N T n L X > < a : K e y > < K e y > C o l u m n s \ T i e m p o   d e   P r e p a r a c i � n   ( m i n u t o ) < / K e y > < / a : K e y > < a : V a l u e   i : t y p e = " M e a s u r e G r i d N o d e V i e w S t a t e " > < C o l u m n > 2 1 < / C o l u m n > < L a y e d O u t > t r u e < / L a y e d O u t > < / a : V a l u e > < / a : K e y V a l u e O f D i a g r a m O b j e c t K e y a n y T y p e z b w N T n L X > < a : K e y V a l u e O f D i a g r a m O b j e c t K e y a n y T y p e z b w N T n L X > < a : K e y > < K e y > C o l u m n s \ T i e m p o   p r e p < / K e y > < / a : K e y > < a : V a l u e   i : t y p e = " M e a s u r e G r i d N o d e V i e w S t a t e " > < C o l u m n > 2 2 < / C o l u m n > < L a y e d O u t > t r u e < / L a y e d O u t > < / a : V a l u e > < / a : K e y V a l u e O f D i a g r a m O b j e c t K e y a n y T y p e z b w N T n L X > < a : K e y V a l u e O f D i a g r a m O b j e c t K e y a n y T y p e z b w N T n L X > < a : K e y > < K e y > C o l u m n s \ T i e m p o   d e g u s t a c i o n   ( h o r a ) < / K e y > < / a : K e y > < a : V a l u e   i : t y p e = " M e a s u r e G r i d N o d e V i e w S t a t e " > < C o l u m n > 2 3 < / C o l u m n > < L a y e d O u t > t r u e < / L a y e d O u t > < / a : V a l u e > < / a : K e y V a l u e O f D i a g r a m O b j e c t K e y a n y T y p e z b w N T n L X > < a : K e y V a l u e O f D i a g r a m O b j e c t K e y a n y T y p e z b w N T n L X > < a : K e y > < K e y > C o l u m n s \ F a c t u r a c i o n < / K e y > < / a : K e y > < a : V a l u e   i : t y p e = " M e a s u r e G r i d N o d e V i e w S t a t e " > < C o l u m n > 2 4 < / C o l u m n > < L a y e d O u t > t r u e < / L a y e d O u t > < / a : V a l u e > < / a : K e y V a l u e O f D i a g r a m O b j e c t K e y a n y T y p e z b w N T n L X > < a : K e y V a l u e O f D i a g r a m O b j e c t K e y a n y T y p e z b w N T n L X > < a : K e y > < K e y > C o l u m n s \ T i e m p o   p e r m < / K e y > < / a : K e y > < a : V a l u e   i : t y p e = " M e a s u r e G r i d N o d e V i e w S t a t e " > < C o l u m n > 2 5 < / C o l u m n > < L a y e d O u t > t r u e < / L a y e d O u t > < / a : V a l u e > < / a : K e y V a l u e O f D i a g r a m O b j e c t K e y a n y T y p e z b w N T n L X > < a : K e y V a l u e O f D i a g r a m O b j e c t K e y a n y T y p e z b w N T n L X > < a : K e y > < K e y > L i n k s \ & l t ; C o l u m n s \ S u m a   d e   C o b r a d a & g t ; - & l t ; M e a s u r e s \ C o b r a d a & g t ; < / K e y > < / a : K e y > < a : V a l u e   i : t y p e = " M e a s u r e G r i d V i e w S t a t e I D i a g r a m L i n k " / > < / a : K e y V a l u e O f D i a g r a m O b j e c t K e y a n y T y p e z b w N T n L X > < a : K e y V a l u e O f D i a g r a m O b j e c t K e y a n y T y p e z b w N T n L X > < a : K e y > < K e y > L i n k s \ & l t ; C o l u m n s \ S u m a   d e   C o b r a d a & g t ; - & l t ; M e a s u r e s \ C o b r a d a & g t ; \ C O L U M N < / K e y > < / a : K e y > < a : V a l u e   i : t y p e = " M e a s u r e G r i d V i e w S t a t e I D i a g r a m L i n k E n d p o i n t " / > < / a : K e y V a l u e O f D i a g r a m O b j e c t K e y a n y T y p e z b w N T n L X > < a : K e y V a l u e O f D i a g r a m O b j e c t K e y a n y T y p e z b w N T n L X > < a : K e y > < K e y > L i n k s \ & l t ; C o l u m n s \ S u m a   d e   C o b r a d a & g t ; - & l t ; M e a s u r e s \ C o b r a d a & g t ; \ M E A S U R E < / K e y > < / a : K e y > < a : V a l u e   i : t y p e = " M e a s u r e G r i d V i e w S t a t e I D i a g r a m L i n k E n d p o i n t " / > < / a : K e y V a l u e O f D i a g r a m O b j e c t K e y a n y T y p e z b w N T n L X > < a : K e y V a l u e O f D i a g r a m O b j e c t K e y a n y T y p e z b w N T n L X > < a : K e y > < K e y > L i n k s \ & l t ; C o l u m n s \ P r o m e d i o   d e   C o b r a d a & g t ; - & l t ; M e a s u r e s \ C o b r a d a & g t ; < / K e y > < / a : K e y > < a : V a l u e   i : t y p e = " M e a s u r e G r i d V i e w S t a t e I D i a g r a m L i n k " / > < / a : K e y V a l u e O f D i a g r a m O b j e c t K e y a n y T y p e z b w N T n L X > < a : K e y V a l u e O f D i a g r a m O b j e c t K e y a n y T y p e z b w N T n L X > < a : K e y > < K e y > L i n k s \ & l t ; C o l u m n s \ P r o m e d i o   d e   C o b r a d a & g t ; - & l t ; M e a s u r e s \ C o b r a d a & g t ; \ C O L U M N < / K e y > < / a : K e y > < a : V a l u e   i : t y p e = " M e a s u r e G r i d V i e w S t a t e I D i a g r a m L i n k E n d p o i n t " / > < / a : K e y V a l u e O f D i a g r a m O b j e c t K e y a n y T y p e z b w N T n L X > < a : K e y V a l u e O f D i a g r a m O b j e c t K e y a n y T y p e z b w N T n L X > < a : K e y > < K e y > L i n k s \ & l t ; C o l u m n s \ P r o m e d i o   d e   C o b r a d a & g t ; - & l t ; M e a s u r e s \ C o b r a d a & g t ; \ M E A S U R E < / K e y > < / a : K e y > < a : V a l u e   i : t y p e = " M e a s u r e G r i d V i e w S t a t e I D i a g r a m L i n k E n d p o i n t " / > < / a : K e y V a l u e O f D i a g r a m O b j e c t K e y a n y T y p e z b w N T n L X > < a : K e y V a l u e O f D i a g r a m O b j e c t K e y a n y T y p e z b w N T n L X > < a : K e y > < K e y > L i n k s \ & l t ; C o l u m n s \ S u m a   d e   M o n t o   T o t a l   d e   l a   C u e n t a & g t ; - & l t ; M e a s u r e s \ M o n t o   T o t a l   d e   l a   C u e n t a & g t ; < / K e y > < / a : K e y > < a : V a l u e   i : t y p e = " M e a s u r e G r i d V i e w S t a t e I D i a g r a m L i n k " / > < / a : K e y V a l u e O f D i a g r a m O b j e c t K e y a n y T y p e z b w N T n L X > < a : K e y V a l u e O f D i a g r a m O b j e c t K e y a n y T y p e z b w N T n L X > < a : K e y > < K e y > L i n k s \ & l t ; C o l u m n s \ S u m a   d e   M o n t o   T o t a l   d e   l a   C u e n t a & g t ; - & l t ; M e a s u r e s \ M o n t o   T o t a l   d e   l a   C u e n t a & g t ; \ C O L U M N < / K e y > < / a : K e y > < a : V a l u e   i : t y p e = " M e a s u r e G r i d V i e w S t a t e I D i a g r a m L i n k E n d p o i n t " / > < / a : K e y V a l u e O f D i a g r a m O b j e c t K e y a n y T y p e z b w N T n L X > < a : K e y V a l u e O f D i a g r a m O b j e c t K e y a n y T y p e z b w N T n L X > < a : K e y > < K e y > L i n k s \ & l t ; C o l u m n s \ S u m a   d e   M o n t o   T o t a l   d e   l a   C u e n t a & g t ; - & l t ; M e a s u r e s \ M o n t o   T o t a l   d e   l a   C u e n t a & g t ; \ M E A S U R E < / K e y > < / a : K e y > < a : V a l u e   i : t y p e = " M e a s u r e G r i d V i e w S t a t e I D i a g r a m L i n k E n d p o i n t " / > < / a : K e y V a l u e O f D i a g r a m O b j e c t K e y a n y T y p e z b w N T n L X > < a : K e y V a l u e O f D i a g r a m O b j e c t K e y a n y T y p e z b w N T n L X > < a : K e y > < K e y > L i n k s \ & l t ; C o l u m n s \ S u m a   d e   N � m e r o   d e   O r d e n & g t ; - & l t ; M e a s u r e s \ N � m e r o   d e   O r d e n & g t ; < / K e y > < / a : K e y > < a : V a l u e   i : t y p e = " M e a s u r e G r i d V i e w S t a t e I D i a g r a m L i n k " / > < / a : K e y V a l u e O f D i a g r a m O b j e c t K e y a n y T y p e z b w N T n L X > < a : K e y V a l u e O f D i a g r a m O b j e c t K e y a n y T y p e z b w N T n L X > < a : K e y > < K e y > L i n k s \ & l t ; C o l u m n s \ S u m a   d e   N � m e r o   d e   O r d e n & g t ; - & l t ; M e a s u r e s \ N � m e r o   d e   O r d e n & g t ; \ C O L U M N < / K e y > < / a : K e y > < a : V a l u e   i : t y p e = " M e a s u r e G r i d V i e w S t a t e I D i a g r a m L i n k E n d p o i n t " / > < / a : K e y V a l u e O f D i a g r a m O b j e c t K e y a n y T y p e z b w N T n L X > < a : K e y V a l u e O f D i a g r a m O b j e c t K e y a n y T y p e z b w N T n L X > < a : K e y > < K e y > L i n k s \ & l t ; C o l u m n s \ S u m a   d e   N � m e r o   d e   O r d e n & g t ; - & l t ; M e a s u r e s \ N � m e r o   d e   O r d e n & g t ; \ M E A S U R E < / K e y > < / a : K e y > < a : V a l u e   i : t y p e = " M e a s u r e G r i d V i e w S t a t e I D i a g r a m L i n k E n d p o i n t " / > < / a : K e y V a l u e O f D i a g r a m O b j e c t K e y a n y T y p e z b w N T n L X > < a : K e y V a l u e O f D i a g r a m O b j e c t K e y a n y T y p e z b w N T n L X > < a : K e y > < K e y > L i n k s \ & l t ; C o l u m n s \ R e c u e n t o   d e   N � m e r o   d e   O r d e n & g t ; - & l t ; M e a s u r e s \ N � m e r o   d e   O r d e n & g t ; < / K e y > < / a : K e y > < a : V a l u e   i : t y p e = " M e a s u r e G r i d V i e w S t a t e I D i a g r a m L i n k " / > < / a : K e y V a l u e O f D i a g r a m O b j e c t K e y a n y T y p e z b w N T n L X > < a : K e y V a l u e O f D i a g r a m O b j e c t K e y a n y T y p e z b w N T n L X > < a : K e y > < K e y > L i n k s \ & l t ; C o l u m n s \ R e c u e n t o   d e   N � m e r o   d e   O r d e n & g t ; - & l t ; M e a s u r e s \ N � m e r o   d e   O r d e n & g t ; \ C O L U M N < / K e y > < / a : K e y > < a : V a l u e   i : t y p e = " M e a s u r e G r i d V i e w S t a t e I D i a g r a m L i n k E n d p o i n t " / > < / a : K e y V a l u e O f D i a g r a m O b j e c t K e y a n y T y p e z b w N T n L X > < a : K e y V a l u e O f D i a g r a m O b j e c t K e y a n y T y p e z b w N T n L X > < a : K e y > < K e y > L i n k s \ & l t ; C o l u m n s \ R e c u e n t o   d e   N � m e r o   d e   O r d e n & g t ; - & l t ; M e a s u r e s \ N � m e r o   d e   O r d e n & g t ; \ M E A S U R E < / K e y > < / a : K e y > < a : V a l u e   i : t y p e = " M e a s u r e G r i d V i e w S t a t e I D i a g r a m L i n k E n d p o i n t " / > < / a : K e y V a l u e O f D i a g r a m O b j e c t K e y a n y T y p e z b w N T n L X > < a : K e y V a l u e O f D i a g r a m O b j e c t K e y a n y T y p e z b w N T n L X > < a : K e y > < K e y > L i n k s \ & l t ; C o l u m n s \ S u m a   d e   P r o p i n a & g t ; - & l t ; M e a s u r e s \ P r o p i n a & g t ; < / K e y > < / a : K e y > < a : V a l u e   i : t y p e = " M e a s u r e G r i d V i e w S t a t e I D i a g r a m L i n k " / > < / a : K e y V a l u e O f D i a g r a m O b j e c t K e y a n y T y p e z b w N T n L X > < a : K e y V a l u e O f D i a g r a m O b j e c t K e y a n y T y p e z b w N T n L X > < a : K e y > < K e y > L i n k s \ & l t ; C o l u m n s \ S u m a   d e   P r o p i n a & g t ; - & l t ; M e a s u r e s \ P r o p i n a & g t ; \ C O L U M N < / K e y > < / a : K e y > < a : V a l u e   i : t y p e = " M e a s u r e G r i d V i e w S t a t e I D i a g r a m L i n k E n d p o i n t " / > < / a : K e y V a l u e O f D i a g r a m O b j e c t K e y a n y T y p e z b w N T n L X > < a : K e y V a l u e O f D i a g r a m O b j e c t K e y a n y T y p e z b w N T n L X > < a : K e y > < K e y > L i n k s \ & l t ; C o l u m n s \ S u m a   d e   P r o p i n a & g t ; - & l t ; M e a s u r e s \ P r o p i n a & g t ; \ M E A S U R E < / K e y > < / a : K e y > < a : V a l u e   i : t y p e = " M e a s u r e G r i d V i e w S t a t e I D i a g r a m L i n k E n d p o i n t " / > < / a : K e y V a l u e O f D i a g r a m O b j e c t K e y a n y T y p e z b w N T n L X > < a : K e y V a l u e O f D i a g r a m O b j e c t K e y a n y T y p e z b w N T n L X > < a : K e y > < K e y > L i n k s \ & l t ; C o l u m n s \ R e c u e n t o   d e   C o b r a d a & g t ; - & l t ; M e a s u r e s \ C o b r a d a & g t ; < / K e y > < / a : K e y > < a : V a l u e   i : t y p e = " M e a s u r e G r i d V i e w S t a t e I D i a g r a m L i n k " / > < / a : K e y V a l u e O f D i a g r a m O b j e c t K e y a n y T y p e z b w N T n L X > < a : K e y V a l u e O f D i a g r a m O b j e c t K e y a n y T y p e z b w N T n L X > < a : K e y > < K e y > L i n k s \ & l t ; C o l u m n s \ R e c u e n t o   d e   C o b r a d a & g t ; - & l t ; M e a s u r e s \ C o b r a d a & g t ; \ C O L U M N < / K e y > < / a : K e y > < a : V a l u e   i : t y p e = " M e a s u r e G r i d V i e w S t a t e I D i a g r a m L i n k E n d p o i n t " / > < / a : K e y V a l u e O f D i a g r a m O b j e c t K e y a n y T y p e z b w N T n L X > < a : K e y V a l u e O f D i a g r a m O b j e c t K e y a n y T y p e z b w N T n L X > < a : K e y > < K e y > L i n k s \ & l t ; C o l u m n s \ R e c u e n t o   d e   C o b r a d a & g t ; - & l t ; M e a s u r e s \ C o b r a d a & g t ; \ M E A S U R E < / K e y > < / a : K e y > < a : V a l u e   i : t y p e = " M e a s u r e G r i d V i e w S t a t e I D i a g r a m L i n k E n d p o i n t " / > < / a : K e y V a l u e O f D i a g r a m O b j e c t K e y a n y T y p e z b w N T n L X > < a : K e y V a l u e O f D i a g r a m O b j e c t K e y a n y T y p e z b w N T n L X > < a : K e y > < K e y > L i n k s \ & l t ; C o l u m n s \ R e c u e n t o   d e   T i e m p o   d e   P r e p a r a c i � n & g t ; - & l t ; M e a s u r e s \ T i e m p o   d e   P r e p a r a c i � n & g t ; < / K e y > < / a : K e y > < a : V a l u e   i : t y p e = " M e a s u r e G r i d V i e w S t a t e I D i a g r a m L i n k " / > < / a : K e y V a l u e O f D i a g r a m O b j e c t K e y a n y T y p e z b w N T n L X > < a : K e y V a l u e O f D i a g r a m O b j e c t K e y a n y T y p e z b w N T n L X > < a : K e y > < K e y > L i n k s \ & l t ; C o l u m n s \ R e c u e n t o   d e   T i e m p o   d e   P r e p a r a c i � n & g t ; - & l t ; M e a s u r e s \ T i e m p o   d e   P r e p a r a c i � n & g t ; \ C O L U M N < / K e y > < / a : K e y > < a : V a l u e   i : t y p e = " M e a s u r e G r i d V i e w S t a t e I D i a g r a m L i n k E n d p o i n t " / > < / a : K e y V a l u e O f D i a g r a m O b j e c t K e y a n y T y p e z b w N T n L X > < a : K e y V a l u e O f D i a g r a m O b j e c t K e y a n y T y p e z b w N T n L X > < a : K e y > < K e y > L i n k s \ & l t ; C o l u m n s \ R e c u e n t o   d e   T i e m p o   d e   P r e p a r a c i � n & g t ; - & l t ; M e a s u r e s \ T i e m p o   d e   P r e p a r a c i � n & g t ; \ M E A S U R E < / K e y > < / a : K e y > < a : V a l u e   i : t y p e = " M e a s u r e G r i d V i e w S t a t e I D i a g r a m L i n k E n d p o i n t " / > < / a : K e y V a l u e O f D i a g r a m O b j e c t K e y a n y T y p e z b w N T n L X > < a : K e y V a l u e O f D i a g r a m O b j e c t K e y a n y T y p e z b w N T n L X > < a : K e y > < K e y > L i n k s \ & l t ; C o l u m n s \ S u m a   d e   T i e m p o   p r e p & g t ; - & l t ; M e a s u r e s \ T i e m p o   p r e p & g t ; < / K e y > < / a : K e y > < a : V a l u e   i : t y p e = " M e a s u r e G r i d V i e w S t a t e I D i a g r a m L i n k " / > < / a : K e y V a l u e O f D i a g r a m O b j e c t K e y a n y T y p e z b w N T n L X > < a : K e y V a l u e O f D i a g r a m O b j e c t K e y a n y T y p e z b w N T n L X > < a : K e y > < K e y > L i n k s \ & l t ; C o l u m n s \ S u m a   d e   T i e m p o   p r e p & g t ; - & l t ; M e a s u r e s \ T i e m p o   p r e p & g t ; \ C O L U M N < / K e y > < / a : K e y > < a : V a l u e   i : t y p e = " M e a s u r e G r i d V i e w S t a t e I D i a g r a m L i n k E n d p o i n t " / > < / a : K e y V a l u e O f D i a g r a m O b j e c t K e y a n y T y p e z b w N T n L X > < a : K e y V a l u e O f D i a g r a m O b j e c t K e y a n y T y p e z b w N T n L X > < a : K e y > < K e y > L i n k s \ & l t ; C o l u m n s \ S u m a   d e   T i e m p o   p r e p & g t ; - & l t ; M e a s u r e s \ T i e m p o   p r e p & g t ; \ M E A S U R E < / K e y > < / a : K e y > < a : V a l u e   i : t y p e = " M e a s u r e G r i d V i e w S t a t e I D i a g r a m L i n k E n d p o i n t " / > < / a : K e y V a l u e O f D i a g r a m O b j e c t K e y a n y T y p e z b w N T n L X > < a : K e y V a l u e O f D i a g r a m O b j e c t K e y a n y T y p e z b w N T n L X > < a : K e y > < K e y > L i n k s \ & l t ; C o l u m n s \ P r o m e d i o   d e   T i e m p o   p r e p & g t ; - & l t ; M e a s u r e s \ T i e m p o   p r e p & g t ; < / K e y > < / a : K e y > < a : V a l u e   i : t y p e = " M e a s u r e G r i d V i e w S t a t e I D i a g r a m L i n k " / > < / a : K e y V a l u e O f D i a g r a m O b j e c t K e y a n y T y p e z b w N T n L X > < a : K e y V a l u e O f D i a g r a m O b j e c t K e y a n y T y p e z b w N T n L X > < a : K e y > < K e y > L i n k s \ & l t ; C o l u m n s \ P r o m e d i o   d e   T i e m p o   p r e p & g t ; - & l t ; M e a s u r e s \ T i e m p o   p r e p & g t ; \ C O L U M N < / K e y > < / a : K e y > < a : V a l u e   i : t y p e = " M e a s u r e G r i d V i e w S t a t e I D i a g r a m L i n k E n d p o i n t " / > < / a : K e y V a l u e O f D i a g r a m O b j e c t K e y a n y T y p e z b w N T n L X > < a : K e y V a l u e O f D i a g r a m O b j e c t K e y a n y T y p e z b w N T n L X > < a : K e y > < K e y > L i n k s \ & l t ; C o l u m n s \ P r o m e d i o   d e   T i e m p o   p r e p & g t ; - & l t ; M e a s u r e s \ T i e m p o   p r e p & g t ; \ M E A S U R E < / K e y > < / a : K e y > < a : V a l u e   i : t y p e = " M e a s u r e G r i d V i e w S t a t e I D i a g r a m L i n k E n d p o i n t " / > < / a : K e y V a l u e O f D i a g r a m O b j e c t K e y a n y T y p e z b w N T n L X > < a : K e y V a l u e O f D i a g r a m O b j e c t K e y a n y T y p e z b w N T n L X > < a : K e y > < K e y > L i n k s \ & l t ; C o l u m n s \ P r o m e d i o   d e   P r o p i n a & g t ; - & l t ; M e a s u r e s \ P r o p i n a & g t ; < / K e y > < / a : K e y > < a : V a l u e   i : t y p e = " M e a s u r e G r i d V i e w S t a t e I D i a g r a m L i n k " / > < / a : K e y V a l u e O f D i a g r a m O b j e c t K e y a n y T y p e z b w N T n L X > < a : K e y V a l u e O f D i a g r a m O b j e c t K e y a n y T y p e z b w N T n L X > < a : K e y > < K e y > L i n k s \ & l t ; C o l u m n s \ P r o m e d i o   d e   P r o p i n a & g t ; - & l t ; M e a s u r e s \ P r o p i n a & g t ; \ C O L U M N < / K e y > < / a : K e y > < a : V a l u e   i : t y p e = " M e a s u r e G r i d V i e w S t a t e I D i a g r a m L i n k E n d p o i n t " / > < / a : K e y V a l u e O f D i a g r a m O b j e c t K e y a n y T y p e z b w N T n L X > < a : K e y V a l u e O f D i a g r a m O b j e c t K e y a n y T y p e z b w N T n L X > < a : K e y > < K e y > L i n k s \ & l t ; C o l u m n s \ P r o m e d i o   d e   P r o p i n a & g t ; - & l t ; M e a s u r e s \ P r o p i n a & g t ; \ M E A S U R E < / K e y > < / a : K e y > < a : V a l u e   i : t y p e = " M e a s u r e G r i d V i e w S t a t e I D i a g r a m L i n k E n d p o i n t " / > < / a : K e y V a l u e O f D i a g r a m O b j e c t K e y a n y T y p e z b w N T n L X > < a : K e y V a l u e O f D i a g r a m O b j e c t K e y a n y T y p e z b w N T n L X > < a : K e y > < K e y > L i n k s \ & l t ; C o l u m n s \ P r o m e d i o   d e   M o n t o   T o t a l   d e   l a   C u e n t a & g t ; - & l t ; M e a s u r e s \ M o n t o   T o t a l   d e   l a   C u e n t a & g t ; < / K e y > < / a : K e y > < a : V a l u e   i : t y p e = " M e a s u r e G r i d V i e w S t a t e I D i a g r a m L i n k " / > < / a : K e y V a l u e O f D i a g r a m O b j e c t K e y a n y T y p e z b w N T n L X > < a : K e y V a l u e O f D i a g r a m O b j e c t K e y a n y T y p e z b w N T n L X > < a : K e y > < K e y > L i n k s \ & l t ; C o l u m n s \ P r o m e d i o   d e   M o n t o   T o t a l   d e   l a   C u e n t a & g t ; - & l t ; M e a s u r e s \ M o n t o   T o t a l   d e   l a   C u e n t a & g t ; \ C O L U M N < / K e y > < / a : K e y > < a : V a l u e   i : t y p e = " M e a s u r e G r i d V i e w S t a t e I D i a g r a m L i n k E n d p o i n t " / > < / a : K e y V a l u e O f D i a g r a m O b j e c t K e y a n y T y p e z b w N T n L X > < a : K e y V a l u e O f D i a g r a m O b j e c t K e y a n y T y p e z b w N T n L X > < a : K e y > < K e y > L i n k s \ & l t ; C o l u m n s \ P r o m e d i o   d e   M o n t o   T o t a l   d e   l a   C u e n t a & g t ; - & l t ; M e a s u r e s \ M o n t o   T o t a l   d e   l a   C u e n t a & g t ; \ M E A S U R E < / K e y > < / a : K e y > < a : V a l u e   i : t y p e = " M e a s u r e G r i d V i e w S t a t e I D i a g r a m L i n k E n d p o i n t " / > < / a : K e y V a l u e O f D i a g r a m O b j e c t K e y a n y T y p e z b w N T n L X > < a : K e y V a l u e O f D i a g r a m O b j e c t K e y a n y T y p e z b w N T n L X > < a : K e y > < K e y > L i n k s \ & l t ; C o l u m n s \ S u m a   d e   F a c t u r a c i o n & g t ; - & l t ; M e a s u r e s \ F a c t u r a c i o n & g t ; < / K e y > < / a : K e y > < a : V a l u e   i : t y p e = " M e a s u r e G r i d V i e w S t a t e I D i a g r a m L i n k " / > < / a : K e y V a l u e O f D i a g r a m O b j e c t K e y a n y T y p e z b w N T n L X > < a : K e y V a l u e O f D i a g r a m O b j e c t K e y a n y T y p e z b w N T n L X > < a : K e y > < K e y > L i n k s \ & l t ; C o l u m n s \ S u m a   d e   F a c t u r a c i o n & g t ; - & l t ; M e a s u r e s \ F a c t u r a c i o n & g t ; \ C O L U M N < / K e y > < / a : K e y > < a : V a l u e   i : t y p e = " M e a s u r e G r i d V i e w S t a t e I D i a g r a m L i n k E n d p o i n t " / > < / a : K e y V a l u e O f D i a g r a m O b j e c t K e y a n y T y p e z b w N T n L X > < a : K e y V a l u e O f D i a g r a m O b j e c t K e y a n y T y p e z b w N T n L X > < a : K e y > < K e y > L i n k s \ & l t ; C o l u m n s \ S u m a   d e   F a c t u r a c i o n & g t ; - & l t ; M e a s u r e s \ F a c t u r a c i o n & g t ; \ M E A S U R E < / K e y > < / a : K e y > < a : V a l u e   i : t y p e = " M e a s u r e G r i d V i e w S t a t e I D i a g r a m L i n k E n d p o i n t " / > < / a : K e y V a l u e O f D i a g r a m O b j e c t K e y a n y T y p e z b w N T n L X > < a : K e y V a l u e O f D i a g r a m O b j e c t K e y a n y T y p e z b w N T n L X > < a : K e y > < K e y > L i n k s \ & l t ; C o l u m n s \ S u m a   d e   N u m e r o   d e   p l a t o s & g t ; - & l t ; M e a s u r e s \ N u m e r o   d e   p l a t o s & g t ; < / K e y > < / a : K e y > < a : V a l u e   i : t y p e = " M e a s u r e G r i d V i e w S t a t e I D i a g r a m L i n k " / > < / a : K e y V a l u e O f D i a g r a m O b j e c t K e y a n y T y p e z b w N T n L X > < a : K e y V a l u e O f D i a g r a m O b j e c t K e y a n y T y p e z b w N T n L X > < a : K e y > < K e y > L i n k s \ & l t ; C o l u m n s \ S u m a   d e   N u m e r o   d e   p l a t o s & g t ; - & l t ; M e a s u r e s \ N u m e r o   d e   p l a t o s & g t ; \ C O L U M N < / K e y > < / a : K e y > < a : V a l u e   i : t y p e = " M e a s u r e G r i d V i e w S t a t e I D i a g r a m L i n k E n d p o i n t " / > < / a : K e y V a l u e O f D i a g r a m O b j e c t K e y a n y T y p e z b w N T n L X > < a : K e y V a l u e O f D i a g r a m O b j e c t K e y a n y T y p e z b w N T n L X > < a : K e y > < K e y > L i n k s \ & l t ; C o l u m n s \ S u m a   d e   N u m e r o   d e   p l a t o s & g t ; - & l t ; M e a s u r e s \ N u m e r o   d e   p l a t o s & g t ; \ M E A S U R E < / K e y > < / a : K e y > < a : V a l u e   i : t y p e = " M e a s u r e G r i d V i e w S t a t e I D i a g r a m L i n k E n d p o i n t " / > < / a : K e y V a l u e O f D i a g r a m O b j e c t K e y a n y T y p e z b w N T n L X > < a : K e y V a l u e O f D i a g r a m O b j e c t K e y a n y T y p e z b w N T n L X > < a : K e y > < K e y > L i n k s \ & l t ; C o l u m n s \ P r o m e d i o   d e   N u m e r o   d e   p l a t o s & g t ; - & l t ; M e a s u r e s \ N u m e r o   d e   p l a t o s & g t ; < / K e y > < / a : K e y > < a : V a l u e   i : t y p e = " M e a s u r e G r i d V i e w S t a t e I D i a g r a m L i n k " / > < / a : K e y V a l u e O f D i a g r a m O b j e c t K e y a n y T y p e z b w N T n L X > < a : K e y V a l u e O f D i a g r a m O b j e c t K e y a n y T y p e z b w N T n L X > < a : K e y > < K e y > L i n k s \ & l t ; C o l u m n s \ P r o m e d i o   d e   N u m e r o   d e   p l a t o s & g t ; - & l t ; M e a s u r e s \ N u m e r o   d e   p l a t o s & g t ; \ C O L U M N < / K e y > < / a : K e y > < a : V a l u e   i : t y p e = " M e a s u r e G r i d V i e w S t a t e I D i a g r a m L i n k E n d p o i n t " / > < / a : K e y V a l u e O f D i a g r a m O b j e c t K e y a n y T y p e z b w N T n L X > < a : K e y V a l u e O f D i a g r a m O b j e c t K e y a n y T y p e z b w N T n L X > < a : K e y > < K e y > L i n k s \ & l t ; C o l u m n s \ P r o m e d i o   d e   N u m e r o   d e   p l a t o s & g t ; - & l t ; M e a s u r e s \ N u m e r o   d e   p l a t o s & g t ; \ M E A S U R E < / K e y > < / a : K e y > < a : V a l u e   i : t y p e = " M e a s u r e G r i d V i e w S t a t e I D i a g r a m L i n k E n d p o i n t " / > < / a : K e y V a l u e O f D i a g r a m O b j e c t K e y a n y T y p e z b w N T n L X > < a : K e y V a l u e O f D i a g r a m O b j e c t K e y a n y T y p e z b w N T n L X > < a : K e y > < K e y > L i n k s \ & l t ; C o l u m n s \ R e c u e n t o   d e   F a c t u r a c i o n & g t ; - & l t ; M e a s u r e s \ F a c t u r a c i o n & g t ; < / K e y > < / a : K e y > < a : V a l u e   i : t y p e = " M e a s u r e G r i d V i e w S t a t e I D i a g r a m L i n k " / > < / a : K e y V a l u e O f D i a g r a m O b j e c t K e y a n y T y p e z b w N T n L X > < a : K e y V a l u e O f D i a g r a m O b j e c t K e y a n y T y p e z b w N T n L X > < a : K e y > < K e y > L i n k s \ & l t ; C o l u m n s \ R e c u e n t o   d e   F a c t u r a c i o n & g t ; - & l t ; M e a s u r e s \ F a c t u r a c i o n & g t ; \ C O L U M N < / K e y > < / a : K e y > < a : V a l u e   i : t y p e = " M e a s u r e G r i d V i e w S t a t e I D i a g r a m L i n k E n d p o i n t " / > < / a : K e y V a l u e O f D i a g r a m O b j e c t K e y a n y T y p e z b w N T n L X > < a : K e y V a l u e O f D i a g r a m O b j e c t K e y a n y T y p e z b w N T n L X > < a : K e y > < K e y > L i n k s \ & l t ; C o l u m n s \ R e c u e n t o   d e   F a c t u r a c i o n & g t ; - & l t ; M e a s u r e s \ F a c t u r a c i o n & g t ; \ M E A S U R E < / K e y > < / a : K e y > < a : V a l u e   i : t y p e = " M e a s u r e G r i d V i e w S t a t e I D i a g r a m L i n k E n d p o i n t " / > < / a : K e y V a l u e O f D i a g r a m O b j e c t K e y a n y T y p e z b w N T n L X > < a : K e y V a l u e O f D i a g r a m O b j e c t K e y a n y T y p e z b w N T n L X > < a : K e y > < K e y > L i n k s \ & l t ; C o l u m n s \ R e c u e n t o   d e   M o n t o   T o t a l   d e   l a   C u e n t a & g t ; - & l t ; M e a s u r e s \ M o n t o   T o t a l   d e   l a   C u e n t a & g t ; < / K e y > < / a : K e y > < a : V a l u e   i : t y p e = " M e a s u r e G r i d V i e w S t a t e I D i a g r a m L i n k " / > < / a : K e y V a l u e O f D i a g r a m O b j e c t K e y a n y T y p e z b w N T n L X > < a : K e y V a l u e O f D i a g r a m O b j e c t K e y a n y T y p e z b w N T n L X > < a : K e y > < K e y > L i n k s \ & l t ; C o l u m n s \ R e c u e n t o   d e   M o n t o   T o t a l   d e   l a   C u e n t a & g t ; - & l t ; M e a s u r e s \ M o n t o   T o t a l   d e   l a   C u e n t a & g t ; \ C O L U M N < / K e y > < / a : K e y > < a : V a l u e   i : t y p e = " M e a s u r e G r i d V i e w S t a t e I D i a g r a m L i n k E n d p o i n t " / > < / a : K e y V a l u e O f D i a g r a m O b j e c t K e y a n y T y p e z b w N T n L X > < a : K e y V a l u e O f D i a g r a m O b j e c t K e y a n y T y p e z b w N T n L X > < a : K e y > < K e y > L i n k s \ & l t ; C o l u m n s \ R e c u e n t o   d e   M o n t o   T o t a l   d e   l a   C u e n t a & g t ; - & l t ; M e a s u r e s \ M o n t o   T o t a l   d e   l a   C u e n t a & g t ; \ M E A S U R E < / K e y > < / a : K e y > < a : V a l u e   i : t y p e = " M e a s u r e G r i d V i e w S t a t e I D i a g r a m L i n k E n d p o i n t " / > < / a : K e y V a l u e O f D i a g r a m O b j e c t K e y a n y T y p e z b w N T n L X > < a : K e y V a l u e O f D i a g r a m O b j e c t K e y a n y T y p e z b w N T n L X > < a : K e y > < K e y > L i n k s \ & l t ; C o l u m n s \ S t d D e v   d e   T i e m p o   p r e p & g t ; - & l t ; M e a s u r e s \ T i e m p o   p r e p & g t ; < / K e y > < / a : K e y > < a : V a l u e   i : t y p e = " M e a s u r e G r i d V i e w S t a t e I D i a g r a m L i n k " / > < / a : K e y V a l u e O f D i a g r a m O b j e c t K e y a n y T y p e z b w N T n L X > < a : K e y V a l u e O f D i a g r a m O b j e c t K e y a n y T y p e z b w N T n L X > < a : K e y > < K e y > L i n k s \ & l t ; C o l u m n s \ S t d D e v   d e   T i e m p o   p r e p & g t ; - & l t ; M e a s u r e s \ T i e m p o   p r e p & g t ; \ C O L U M N < / K e y > < / a : K e y > < a : V a l u e   i : t y p e = " M e a s u r e G r i d V i e w S t a t e I D i a g r a m L i n k E n d p o i n t " / > < / a : K e y V a l u e O f D i a g r a m O b j e c t K e y a n y T y p e z b w N T n L X > < a : K e y V a l u e O f D i a g r a m O b j e c t K e y a n y T y p e z b w N T n L X > < a : K e y > < K e y > L i n k s \ & l t ; C o l u m n s \ S t d D e v   d e   T i e m p o   p r e p & g t ; - & l t ; M e a s u r e s \ T i e m p o   p r e p & g t ; \ M E A S U R E < / K e y > < / a : K e y > < a : V a l u e   i : t y p e = " M e a s u r e G r i d V i e w S t a t e I D i a g r a m L i n k E n d p o i n t " / > < / a : K e y V a l u e O f D i a g r a m O b j e c t K e y a n y T y p e z b w N T n L X > < a : K e y V a l u e O f D i a g r a m O b j e c t K e y a n y T y p e z b w N T n L X > < a : K e y > < K e y > L i n k s \ & l t ; C o l u m n s \ R e c u e n t o   d e   T i e m p o   p e r m & g t ; - & l t ; M e a s u r e s \ T i e m p o   p e r m & g t ; < / K e y > < / a : K e y > < a : V a l u e   i : t y p e = " M e a s u r e G r i d V i e w S t a t e I D i a g r a m L i n k " / > < / a : K e y V a l u e O f D i a g r a m O b j e c t K e y a n y T y p e z b w N T n L X > < a : K e y V a l u e O f D i a g r a m O b j e c t K e y a n y T y p e z b w N T n L X > < a : K e y > < K e y > L i n k s \ & l t ; C o l u m n s \ R e c u e n t o   d e   T i e m p o   p e r m & g t ; - & l t ; M e a s u r e s \ T i e m p o   p e r m & g t ; \ C O L U M N < / K e y > < / a : K e y > < a : V a l u e   i : t y p e = " M e a s u r e G r i d V i e w S t a t e I D i a g r a m L i n k E n d p o i n t " / > < / a : K e y V a l u e O f D i a g r a m O b j e c t K e y a n y T y p e z b w N T n L X > < a : K e y V a l u e O f D i a g r a m O b j e c t K e y a n y T y p e z b w N T n L X > < a : K e y > < K e y > L i n k s \ & l t ; C o l u m n s \ R e c u e n t o   d e   T i e m p o   p e r m & g t ; - & l t ; M e a s u r e s \ T i e m p o   p e r m & g t ; \ M E A S U R E < / K e y > < / a : K e y > < a : V a l u e   i : t y p e = " M e a s u r e G r i d V i e w S t a t e I D i a g r a m L i n k E n d p o i n t " / > < / a : K e y V a l u e O f D i a g r a m O b j e c t K e y a n y T y p e z b w N T n L X > < a : K e y V a l u e O f D i a g r a m O b j e c t K e y a n y T y p e z b w N T n L X > < a : K e y > < K e y > L i n k s \ & l t ; C o l u m n s \ P r o m e d i o   d e   T i e m p o   p e r m & g t ; - & l t ; M e a s u r e s \ T i e m p o   p e r m & g t ; < / K e y > < / a : K e y > < a : V a l u e   i : t y p e = " M e a s u r e G r i d V i e w S t a t e I D i a g r a m L i n k " / > < / a : K e y V a l u e O f D i a g r a m O b j e c t K e y a n y T y p e z b w N T n L X > < a : K e y V a l u e O f D i a g r a m O b j e c t K e y a n y T y p e z b w N T n L X > < a : K e y > < K e y > L i n k s \ & l t ; C o l u m n s \ P r o m e d i o   d e   T i e m p o   p e r m & g t ; - & l t ; M e a s u r e s \ T i e m p o   p e r m & g t ; \ C O L U M N < / K e y > < / a : K e y > < a : V a l u e   i : t y p e = " M e a s u r e G r i d V i e w S t a t e I D i a g r a m L i n k E n d p o i n t " / > < / a : K e y V a l u e O f D i a g r a m O b j e c t K e y a n y T y p e z b w N T n L X > < a : K e y V a l u e O f D i a g r a m O b j e c t K e y a n y T y p e z b w N T n L X > < a : K e y > < K e y > L i n k s \ & l t ; C o l u m n s \ P r o m e d i o   d e   T i e m p o   p e r m & g t ; - & l t ; M e a s u r e s \ T i e m p o   p e r m & g t ; \ M E A S U R E < / K e y > < / a : K e y > < a : V a l u e   i : t y p e = " M e a s u r e G r i d V i e w S t a t e I D i a g r a m L i n k E n d p o i n t " / > < / a : K e y V a l u e O f D i a g r a m O b j e c t K e y a n y T y p e z b w N T n L X > < a : K e y V a l u e O f D i a g r a m O b j e c t K e y a n y T y p e z b w N T n L X > < a : K e y > < K e y > L i n k s \ & l t ; C o l u m n s \ S u m a   d e   T i e m p o   p e r m & g t ; - & l t ; M e a s u r e s \ T i e m p o   p e r m & g t ; < / K e y > < / a : K e y > < a : V a l u e   i : t y p e = " M e a s u r e G r i d V i e w S t a t e I D i a g r a m L i n k " / > < / a : K e y V a l u e O f D i a g r a m O b j e c t K e y a n y T y p e z b w N T n L X > < a : K e y V a l u e O f D i a g r a m O b j e c t K e y a n y T y p e z b w N T n L X > < a : K e y > < K e y > L i n k s \ & l t ; C o l u m n s \ S u m a   d e   T i e m p o   p e r m & g t ; - & l t ; M e a s u r e s \ T i e m p o   p e r m & g t ; \ C O L U M N < / K e y > < / a : K e y > < a : V a l u e   i : t y p e = " M e a s u r e G r i d V i e w S t a t e I D i a g r a m L i n k E n d p o i n t " / > < / a : K e y V a l u e O f D i a g r a m O b j e c t K e y a n y T y p e z b w N T n L X > < a : K e y V a l u e O f D i a g r a m O b j e c t K e y a n y T y p e z b w N T n L X > < a : K e y > < K e y > L i n k s \ & l t ; C o l u m n s \ S u m a   d e   T i e m p o   p e r m & g t ; - & l t ; M e a s u r e s \ T i e m p o   p e r m & g t ; \ M E A S U R E 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4391D0CD-571C-4425-BD9D-1577C569882A}">
  <ds:schemaRefs/>
</ds:datastoreItem>
</file>

<file path=customXml/itemProps10.xml><?xml version="1.0" encoding="utf-8"?>
<ds:datastoreItem xmlns:ds="http://schemas.openxmlformats.org/officeDocument/2006/customXml" ds:itemID="{C191B6BE-C6BF-419C-8688-8A8944F0A439}">
  <ds:schemaRefs/>
</ds:datastoreItem>
</file>

<file path=customXml/itemProps11.xml><?xml version="1.0" encoding="utf-8"?>
<ds:datastoreItem xmlns:ds="http://schemas.openxmlformats.org/officeDocument/2006/customXml" ds:itemID="{3CD98FDD-BCFD-406A-8170-C9A9CC6C47F7}">
  <ds:schemaRefs/>
</ds:datastoreItem>
</file>

<file path=customXml/itemProps12.xml><?xml version="1.0" encoding="utf-8"?>
<ds:datastoreItem xmlns:ds="http://schemas.openxmlformats.org/officeDocument/2006/customXml" ds:itemID="{13159EC2-E101-4381-91DE-E92596D64969}">
  <ds:schemaRefs/>
</ds:datastoreItem>
</file>

<file path=customXml/itemProps13.xml><?xml version="1.0" encoding="utf-8"?>
<ds:datastoreItem xmlns:ds="http://schemas.openxmlformats.org/officeDocument/2006/customXml" ds:itemID="{2144E93A-03C6-4386-B7EC-83252A6924E7}">
  <ds:schemaRefs/>
</ds:datastoreItem>
</file>

<file path=customXml/itemProps14.xml><?xml version="1.0" encoding="utf-8"?>
<ds:datastoreItem xmlns:ds="http://schemas.openxmlformats.org/officeDocument/2006/customXml" ds:itemID="{4180B2ED-8096-4156-B145-12464FCC1A75}">
  <ds:schemaRefs/>
</ds:datastoreItem>
</file>

<file path=customXml/itemProps15.xml><?xml version="1.0" encoding="utf-8"?>
<ds:datastoreItem xmlns:ds="http://schemas.openxmlformats.org/officeDocument/2006/customXml" ds:itemID="{523A0B3F-0C94-461B-934F-48194354809E}">
  <ds:schemaRefs/>
</ds:datastoreItem>
</file>

<file path=customXml/itemProps16.xml><?xml version="1.0" encoding="utf-8"?>
<ds:datastoreItem xmlns:ds="http://schemas.openxmlformats.org/officeDocument/2006/customXml" ds:itemID="{5E82C34C-388C-41E6-AD58-A3CCDA4A63BF}">
  <ds:schemaRefs/>
</ds:datastoreItem>
</file>

<file path=customXml/itemProps17.xml><?xml version="1.0" encoding="utf-8"?>
<ds:datastoreItem xmlns:ds="http://schemas.openxmlformats.org/officeDocument/2006/customXml" ds:itemID="{AAD81FC6-B7D3-4A66-B402-80E55340BB90}">
  <ds:schemaRefs/>
</ds:datastoreItem>
</file>

<file path=customXml/itemProps18.xml><?xml version="1.0" encoding="utf-8"?>
<ds:datastoreItem xmlns:ds="http://schemas.openxmlformats.org/officeDocument/2006/customXml" ds:itemID="{E4ACDF45-309F-4DF8-B6CC-BED34F2714C6}">
  <ds:schemaRefs/>
</ds:datastoreItem>
</file>

<file path=customXml/itemProps19.xml><?xml version="1.0" encoding="utf-8"?>
<ds:datastoreItem xmlns:ds="http://schemas.openxmlformats.org/officeDocument/2006/customXml" ds:itemID="{0A9239AF-F9CE-4F1A-9C03-A85E2D57004D}">
  <ds:schemaRefs/>
</ds:datastoreItem>
</file>

<file path=customXml/itemProps2.xml><?xml version="1.0" encoding="utf-8"?>
<ds:datastoreItem xmlns:ds="http://schemas.openxmlformats.org/officeDocument/2006/customXml" ds:itemID="{F440FE2B-B7D0-43E4-A328-AF1048830E15}">
  <ds:schemaRefs/>
</ds:datastoreItem>
</file>

<file path=customXml/itemProps20.xml><?xml version="1.0" encoding="utf-8"?>
<ds:datastoreItem xmlns:ds="http://schemas.openxmlformats.org/officeDocument/2006/customXml" ds:itemID="{BE2815FD-F4BA-4F08-BB83-569E246A5AFF}">
  <ds:schemaRefs/>
</ds:datastoreItem>
</file>

<file path=customXml/itemProps21.xml><?xml version="1.0" encoding="utf-8"?>
<ds:datastoreItem xmlns:ds="http://schemas.openxmlformats.org/officeDocument/2006/customXml" ds:itemID="{B3A47463-3EB7-4931-B7FA-49FE7DD74F9C}">
  <ds:schemaRefs/>
</ds:datastoreItem>
</file>

<file path=customXml/itemProps22.xml><?xml version="1.0" encoding="utf-8"?>
<ds:datastoreItem xmlns:ds="http://schemas.openxmlformats.org/officeDocument/2006/customXml" ds:itemID="{9B92EA0E-6DF4-486F-BBE6-47D2E09D7B06}">
  <ds:schemaRefs/>
</ds:datastoreItem>
</file>

<file path=customXml/itemProps23.xml><?xml version="1.0" encoding="utf-8"?>
<ds:datastoreItem xmlns:ds="http://schemas.openxmlformats.org/officeDocument/2006/customXml" ds:itemID="{12C0B7BB-EA24-4330-A513-CC164D7B6123}">
  <ds:schemaRefs/>
</ds:datastoreItem>
</file>

<file path=customXml/itemProps24.xml><?xml version="1.0" encoding="utf-8"?>
<ds:datastoreItem xmlns:ds="http://schemas.openxmlformats.org/officeDocument/2006/customXml" ds:itemID="{1B470F35-CF96-4783-AD25-3F5A04D4EAD7}">
  <ds:schemaRefs/>
</ds:datastoreItem>
</file>

<file path=customXml/itemProps25.xml><?xml version="1.0" encoding="utf-8"?>
<ds:datastoreItem xmlns:ds="http://schemas.openxmlformats.org/officeDocument/2006/customXml" ds:itemID="{5C9E8ED2-2BCA-459D-848B-229EBEBB9CBE}">
  <ds:schemaRefs/>
</ds:datastoreItem>
</file>

<file path=customXml/itemProps26.xml><?xml version="1.0" encoding="utf-8"?>
<ds:datastoreItem xmlns:ds="http://schemas.openxmlformats.org/officeDocument/2006/customXml" ds:itemID="{DBA79D33-F2B2-460F-8B75-AE64EC205505}">
  <ds:schemaRefs/>
</ds:datastoreItem>
</file>

<file path=customXml/itemProps27.xml><?xml version="1.0" encoding="utf-8"?>
<ds:datastoreItem xmlns:ds="http://schemas.openxmlformats.org/officeDocument/2006/customXml" ds:itemID="{D4D14FD3-6636-433B-B5DB-E7CF13A4BA67}">
  <ds:schemaRefs/>
</ds:datastoreItem>
</file>

<file path=customXml/itemProps28.xml><?xml version="1.0" encoding="utf-8"?>
<ds:datastoreItem xmlns:ds="http://schemas.openxmlformats.org/officeDocument/2006/customXml" ds:itemID="{301081C0-8313-4F32-954E-462B5CE6AE52}">
  <ds:schemaRefs/>
</ds:datastoreItem>
</file>

<file path=customXml/itemProps29.xml><?xml version="1.0" encoding="utf-8"?>
<ds:datastoreItem xmlns:ds="http://schemas.openxmlformats.org/officeDocument/2006/customXml" ds:itemID="{BBD3BB50-2CA5-4B7F-8A46-1528F498C924}">
  <ds:schemaRefs/>
</ds:datastoreItem>
</file>

<file path=customXml/itemProps3.xml><?xml version="1.0" encoding="utf-8"?>
<ds:datastoreItem xmlns:ds="http://schemas.openxmlformats.org/officeDocument/2006/customXml" ds:itemID="{10D51BE9-CEE0-4E53-872D-830D2B2BD48D}">
  <ds:schemaRefs/>
</ds:datastoreItem>
</file>

<file path=customXml/itemProps30.xml><?xml version="1.0" encoding="utf-8"?>
<ds:datastoreItem xmlns:ds="http://schemas.openxmlformats.org/officeDocument/2006/customXml" ds:itemID="{53DCEE1C-2227-4A3F-9AB4-A6E5D2B7AC17}">
  <ds:schemaRefs/>
</ds:datastoreItem>
</file>

<file path=customXml/itemProps31.xml><?xml version="1.0" encoding="utf-8"?>
<ds:datastoreItem xmlns:ds="http://schemas.openxmlformats.org/officeDocument/2006/customXml" ds:itemID="{FDCD0EEB-0496-4066-919D-FB9F8B0F8FD7}">
  <ds:schemaRefs/>
</ds:datastoreItem>
</file>

<file path=customXml/itemProps32.xml><?xml version="1.0" encoding="utf-8"?>
<ds:datastoreItem xmlns:ds="http://schemas.openxmlformats.org/officeDocument/2006/customXml" ds:itemID="{4CCD5E34-F5D2-466A-84FC-F578DF718014}">
  <ds:schemaRefs/>
</ds:datastoreItem>
</file>

<file path=customXml/itemProps33.xml><?xml version="1.0" encoding="utf-8"?>
<ds:datastoreItem xmlns:ds="http://schemas.openxmlformats.org/officeDocument/2006/customXml" ds:itemID="{D6621A11-501A-4207-857C-1F5F5DCD1EB9}">
  <ds:schemaRefs/>
</ds:datastoreItem>
</file>

<file path=customXml/itemProps34.xml><?xml version="1.0" encoding="utf-8"?>
<ds:datastoreItem xmlns:ds="http://schemas.openxmlformats.org/officeDocument/2006/customXml" ds:itemID="{81A050B8-7913-4ECC-AD4A-5AD710620D47}">
  <ds:schemaRefs/>
</ds:datastoreItem>
</file>

<file path=customXml/itemProps35.xml><?xml version="1.0" encoding="utf-8"?>
<ds:datastoreItem xmlns:ds="http://schemas.openxmlformats.org/officeDocument/2006/customXml" ds:itemID="{E57CC13C-E70E-43B4-B8D7-51F5281CF772}">
  <ds:schemaRefs/>
</ds:datastoreItem>
</file>

<file path=customXml/itemProps36.xml><?xml version="1.0" encoding="utf-8"?>
<ds:datastoreItem xmlns:ds="http://schemas.openxmlformats.org/officeDocument/2006/customXml" ds:itemID="{4A350847-546B-4FE0-ACFB-EBCBCB0F3A52}">
  <ds:schemaRefs/>
</ds:datastoreItem>
</file>

<file path=customXml/itemProps37.xml><?xml version="1.0" encoding="utf-8"?>
<ds:datastoreItem xmlns:ds="http://schemas.openxmlformats.org/officeDocument/2006/customXml" ds:itemID="{22EAC352-3850-47A4-9D67-908B4CCB02F5}">
  <ds:schemaRefs/>
</ds:datastoreItem>
</file>

<file path=customXml/itemProps38.xml><?xml version="1.0" encoding="utf-8"?>
<ds:datastoreItem xmlns:ds="http://schemas.openxmlformats.org/officeDocument/2006/customXml" ds:itemID="{B4BBDF7B-AFD1-42C7-9F10-6C7FA7596727}">
  <ds:schemaRefs/>
</ds:datastoreItem>
</file>

<file path=customXml/itemProps39.xml><?xml version="1.0" encoding="utf-8"?>
<ds:datastoreItem xmlns:ds="http://schemas.openxmlformats.org/officeDocument/2006/customXml" ds:itemID="{D0CEBB6A-C002-4446-9306-88E54DD84774}">
  <ds:schemaRefs>
    <ds:schemaRef ds:uri="http://schemas.microsoft.com/DataMashup"/>
  </ds:schemaRefs>
</ds:datastoreItem>
</file>

<file path=customXml/itemProps4.xml><?xml version="1.0" encoding="utf-8"?>
<ds:datastoreItem xmlns:ds="http://schemas.openxmlformats.org/officeDocument/2006/customXml" ds:itemID="{48E05AE0-C435-4FCD-99C8-426F9CAF4517}">
  <ds:schemaRefs/>
</ds:datastoreItem>
</file>

<file path=customXml/itemProps40.xml><?xml version="1.0" encoding="utf-8"?>
<ds:datastoreItem xmlns:ds="http://schemas.openxmlformats.org/officeDocument/2006/customXml" ds:itemID="{D683B2D6-FF27-440E-9F10-3318897C6E7C}">
  <ds:schemaRefs/>
</ds:datastoreItem>
</file>

<file path=customXml/itemProps41.xml><?xml version="1.0" encoding="utf-8"?>
<ds:datastoreItem xmlns:ds="http://schemas.openxmlformats.org/officeDocument/2006/customXml" ds:itemID="{78C99CE1-2AF3-4B6E-B885-BB508A891683}">
  <ds:schemaRefs/>
</ds:datastoreItem>
</file>

<file path=customXml/itemProps42.xml><?xml version="1.0" encoding="utf-8"?>
<ds:datastoreItem xmlns:ds="http://schemas.openxmlformats.org/officeDocument/2006/customXml" ds:itemID="{550CF0E2-5838-4336-8CAE-9FCFABA9D773}">
  <ds:schemaRefs/>
</ds:datastoreItem>
</file>

<file path=customXml/itemProps43.xml><?xml version="1.0" encoding="utf-8"?>
<ds:datastoreItem xmlns:ds="http://schemas.openxmlformats.org/officeDocument/2006/customXml" ds:itemID="{413E55C5-BFF8-4B13-996F-564B2F2BCB8D}">
  <ds:schemaRefs/>
</ds:datastoreItem>
</file>

<file path=customXml/itemProps44.xml><?xml version="1.0" encoding="utf-8"?>
<ds:datastoreItem xmlns:ds="http://schemas.openxmlformats.org/officeDocument/2006/customXml" ds:itemID="{AB6110C4-B579-4480-8983-4480784FCCE6}">
  <ds:schemaRefs/>
</ds:datastoreItem>
</file>

<file path=customXml/itemProps45.xml><?xml version="1.0" encoding="utf-8"?>
<ds:datastoreItem xmlns:ds="http://schemas.openxmlformats.org/officeDocument/2006/customXml" ds:itemID="{8A338A42-2169-40D7-AF44-B960083D2685}">
  <ds:schemaRefs/>
</ds:datastoreItem>
</file>

<file path=customXml/itemProps46.xml><?xml version="1.0" encoding="utf-8"?>
<ds:datastoreItem xmlns:ds="http://schemas.openxmlformats.org/officeDocument/2006/customXml" ds:itemID="{0E734074-5642-4F02-A864-0D6ADA1CF498}">
  <ds:schemaRefs/>
</ds:datastoreItem>
</file>

<file path=customXml/itemProps47.xml><?xml version="1.0" encoding="utf-8"?>
<ds:datastoreItem xmlns:ds="http://schemas.openxmlformats.org/officeDocument/2006/customXml" ds:itemID="{9DA90EFF-EEF2-4617-BA84-99135CB411F7}">
  <ds:schemaRefs/>
</ds:datastoreItem>
</file>

<file path=customXml/itemProps48.xml><?xml version="1.0" encoding="utf-8"?>
<ds:datastoreItem xmlns:ds="http://schemas.openxmlformats.org/officeDocument/2006/customXml" ds:itemID="{84D2CA8E-E326-47B1-97AB-7782F0580932}">
  <ds:schemaRefs/>
</ds:datastoreItem>
</file>

<file path=customXml/itemProps49.xml><?xml version="1.0" encoding="utf-8"?>
<ds:datastoreItem xmlns:ds="http://schemas.openxmlformats.org/officeDocument/2006/customXml" ds:itemID="{EDD89B2C-BDDC-4FB2-B8C9-E7DE56C922B3}">
  <ds:schemaRefs/>
</ds:datastoreItem>
</file>

<file path=customXml/itemProps5.xml><?xml version="1.0" encoding="utf-8"?>
<ds:datastoreItem xmlns:ds="http://schemas.openxmlformats.org/officeDocument/2006/customXml" ds:itemID="{6EFDDAD6-7083-4E52-920A-DA1E3BA84B55}">
  <ds:schemaRefs/>
</ds:datastoreItem>
</file>

<file path=customXml/itemProps50.xml><?xml version="1.0" encoding="utf-8"?>
<ds:datastoreItem xmlns:ds="http://schemas.openxmlformats.org/officeDocument/2006/customXml" ds:itemID="{5356FE57-7746-4C7A-BFE7-E6421BDBC8F3}">
  <ds:schemaRefs/>
</ds:datastoreItem>
</file>

<file path=customXml/itemProps51.xml><?xml version="1.0" encoding="utf-8"?>
<ds:datastoreItem xmlns:ds="http://schemas.openxmlformats.org/officeDocument/2006/customXml" ds:itemID="{F76C1167-BC43-45A4-8450-02335FE2A505}">
  <ds:schemaRefs/>
</ds:datastoreItem>
</file>

<file path=customXml/itemProps52.xml><?xml version="1.0" encoding="utf-8"?>
<ds:datastoreItem xmlns:ds="http://schemas.openxmlformats.org/officeDocument/2006/customXml" ds:itemID="{2F2935B1-3A82-43AC-B2AB-0C912DF62F19}">
  <ds:schemaRefs/>
</ds:datastoreItem>
</file>

<file path=customXml/itemProps53.xml><?xml version="1.0" encoding="utf-8"?>
<ds:datastoreItem xmlns:ds="http://schemas.openxmlformats.org/officeDocument/2006/customXml" ds:itemID="{0C9654B6-D7A3-40C8-A958-0CED6908A102}">
  <ds:schemaRefs/>
</ds:datastoreItem>
</file>

<file path=customXml/itemProps54.xml><?xml version="1.0" encoding="utf-8"?>
<ds:datastoreItem xmlns:ds="http://schemas.openxmlformats.org/officeDocument/2006/customXml" ds:itemID="{096D4851-9D80-46B0-BBA6-6D1AD3E0CEB2}">
  <ds:schemaRefs/>
</ds:datastoreItem>
</file>

<file path=customXml/itemProps55.xml><?xml version="1.0" encoding="utf-8"?>
<ds:datastoreItem xmlns:ds="http://schemas.openxmlformats.org/officeDocument/2006/customXml" ds:itemID="{5990C1A5-7A92-4B13-AF10-2B9FBB6DCF1A}">
  <ds:schemaRefs/>
</ds:datastoreItem>
</file>

<file path=customXml/itemProps56.xml><?xml version="1.0" encoding="utf-8"?>
<ds:datastoreItem xmlns:ds="http://schemas.openxmlformats.org/officeDocument/2006/customXml" ds:itemID="{32675E28-2B51-4697-94E8-08C1F0D21A7E}">
  <ds:schemaRefs/>
</ds:datastoreItem>
</file>

<file path=customXml/itemProps57.xml><?xml version="1.0" encoding="utf-8"?>
<ds:datastoreItem xmlns:ds="http://schemas.openxmlformats.org/officeDocument/2006/customXml" ds:itemID="{BB3FC6DC-4B1A-486D-9D69-25C380B0E1B7}">
  <ds:schemaRefs/>
</ds:datastoreItem>
</file>

<file path=customXml/itemProps58.xml><?xml version="1.0" encoding="utf-8"?>
<ds:datastoreItem xmlns:ds="http://schemas.openxmlformats.org/officeDocument/2006/customXml" ds:itemID="{81668842-3190-4CBA-B0BB-A0D1201DDF00}">
  <ds:schemaRefs/>
</ds:datastoreItem>
</file>

<file path=customXml/itemProps59.xml><?xml version="1.0" encoding="utf-8"?>
<ds:datastoreItem xmlns:ds="http://schemas.openxmlformats.org/officeDocument/2006/customXml" ds:itemID="{04FF0A1A-8D83-451F-A530-37B06DB2C2F0}">
  <ds:schemaRefs/>
</ds:datastoreItem>
</file>

<file path=customXml/itemProps6.xml><?xml version="1.0" encoding="utf-8"?>
<ds:datastoreItem xmlns:ds="http://schemas.openxmlformats.org/officeDocument/2006/customXml" ds:itemID="{DE2A1AFD-AD22-4C19-98C7-76BF1EE7F675}">
  <ds:schemaRefs/>
</ds:datastoreItem>
</file>

<file path=customXml/itemProps60.xml><?xml version="1.0" encoding="utf-8"?>
<ds:datastoreItem xmlns:ds="http://schemas.openxmlformats.org/officeDocument/2006/customXml" ds:itemID="{70FA7CA7-CE1A-45F5-BCA6-144DAE0F4C83}">
  <ds:schemaRefs/>
</ds:datastoreItem>
</file>

<file path=customXml/itemProps61.xml><?xml version="1.0" encoding="utf-8"?>
<ds:datastoreItem xmlns:ds="http://schemas.openxmlformats.org/officeDocument/2006/customXml" ds:itemID="{D262E7FF-A116-4F9F-B5C4-9D2662400E65}">
  <ds:schemaRefs/>
</ds:datastoreItem>
</file>

<file path=customXml/itemProps62.xml><?xml version="1.0" encoding="utf-8"?>
<ds:datastoreItem xmlns:ds="http://schemas.openxmlformats.org/officeDocument/2006/customXml" ds:itemID="{3979EAD1-0FBD-4B0E-A5C1-DBC57905C748}">
  <ds:schemaRefs/>
</ds:datastoreItem>
</file>

<file path=customXml/itemProps63.xml><?xml version="1.0" encoding="utf-8"?>
<ds:datastoreItem xmlns:ds="http://schemas.openxmlformats.org/officeDocument/2006/customXml" ds:itemID="{5B1E76A2-C455-43F5-9309-13047C5BFF8F}">
  <ds:schemaRefs/>
</ds:datastoreItem>
</file>

<file path=customXml/itemProps64.xml><?xml version="1.0" encoding="utf-8"?>
<ds:datastoreItem xmlns:ds="http://schemas.openxmlformats.org/officeDocument/2006/customXml" ds:itemID="{A48A8C03-31B2-4147-B690-0AC8F8505024}">
  <ds:schemaRefs/>
</ds:datastoreItem>
</file>

<file path=customXml/itemProps65.xml><?xml version="1.0" encoding="utf-8"?>
<ds:datastoreItem xmlns:ds="http://schemas.openxmlformats.org/officeDocument/2006/customXml" ds:itemID="{F771D049-2EAD-4853-B897-324DF68D3F2A}">
  <ds:schemaRefs/>
</ds:datastoreItem>
</file>

<file path=customXml/itemProps66.xml><?xml version="1.0" encoding="utf-8"?>
<ds:datastoreItem xmlns:ds="http://schemas.openxmlformats.org/officeDocument/2006/customXml" ds:itemID="{3F3045BE-F63B-43CC-A8F6-89152D980507}">
  <ds:schemaRefs/>
</ds:datastoreItem>
</file>

<file path=customXml/itemProps67.xml><?xml version="1.0" encoding="utf-8"?>
<ds:datastoreItem xmlns:ds="http://schemas.openxmlformats.org/officeDocument/2006/customXml" ds:itemID="{2653B0C6-4B6B-4AAD-9CA8-5CBC6EC58574}">
  <ds:schemaRefs/>
</ds:datastoreItem>
</file>

<file path=customXml/itemProps68.xml><?xml version="1.0" encoding="utf-8"?>
<ds:datastoreItem xmlns:ds="http://schemas.openxmlformats.org/officeDocument/2006/customXml" ds:itemID="{D1770E7E-1F44-4452-AF93-6ECF00813785}">
  <ds:schemaRefs/>
</ds:datastoreItem>
</file>

<file path=customXml/itemProps69.xml><?xml version="1.0" encoding="utf-8"?>
<ds:datastoreItem xmlns:ds="http://schemas.openxmlformats.org/officeDocument/2006/customXml" ds:itemID="{2AF695C7-4E02-44FF-A01A-46186BDF5CCC}">
  <ds:schemaRefs/>
</ds:datastoreItem>
</file>

<file path=customXml/itemProps7.xml><?xml version="1.0" encoding="utf-8"?>
<ds:datastoreItem xmlns:ds="http://schemas.openxmlformats.org/officeDocument/2006/customXml" ds:itemID="{FF03EB68-CE7D-4B5F-B584-20A549762D2A}">
  <ds:schemaRefs/>
</ds:datastoreItem>
</file>

<file path=customXml/itemProps70.xml><?xml version="1.0" encoding="utf-8"?>
<ds:datastoreItem xmlns:ds="http://schemas.openxmlformats.org/officeDocument/2006/customXml" ds:itemID="{09951AD2-B1C2-4969-A346-0F74036D0B70}">
  <ds:schemaRefs/>
</ds:datastoreItem>
</file>

<file path=customXml/itemProps71.xml><?xml version="1.0" encoding="utf-8"?>
<ds:datastoreItem xmlns:ds="http://schemas.openxmlformats.org/officeDocument/2006/customXml" ds:itemID="{A32968CC-7B9A-492B-9591-B69994013C4C}">
  <ds:schemaRefs/>
</ds:datastoreItem>
</file>

<file path=customXml/itemProps72.xml><?xml version="1.0" encoding="utf-8"?>
<ds:datastoreItem xmlns:ds="http://schemas.openxmlformats.org/officeDocument/2006/customXml" ds:itemID="{69F99F7D-210B-401B-8D88-8220ACA7DFB9}">
  <ds:schemaRefs/>
</ds:datastoreItem>
</file>

<file path=customXml/itemProps73.xml><?xml version="1.0" encoding="utf-8"?>
<ds:datastoreItem xmlns:ds="http://schemas.openxmlformats.org/officeDocument/2006/customXml" ds:itemID="{FA67014F-B2BC-4B25-89D3-B8A27D9A6B95}">
  <ds:schemaRefs/>
</ds:datastoreItem>
</file>

<file path=customXml/itemProps74.xml><?xml version="1.0" encoding="utf-8"?>
<ds:datastoreItem xmlns:ds="http://schemas.openxmlformats.org/officeDocument/2006/customXml" ds:itemID="{18644256-4909-4A97-B258-4CBDCDD400F0}">
  <ds:schemaRefs/>
</ds:datastoreItem>
</file>

<file path=customXml/itemProps75.xml><?xml version="1.0" encoding="utf-8"?>
<ds:datastoreItem xmlns:ds="http://schemas.openxmlformats.org/officeDocument/2006/customXml" ds:itemID="{E43C1818-0708-44DB-91C4-E01F09F4279B}">
  <ds:schemaRefs/>
</ds:datastoreItem>
</file>

<file path=customXml/itemProps76.xml><?xml version="1.0" encoding="utf-8"?>
<ds:datastoreItem xmlns:ds="http://schemas.openxmlformats.org/officeDocument/2006/customXml" ds:itemID="{26F5B77E-7012-4BA4-AB04-89E6B5C3FFFC}">
  <ds:schemaRefs/>
</ds:datastoreItem>
</file>

<file path=customXml/itemProps77.xml><?xml version="1.0" encoding="utf-8"?>
<ds:datastoreItem xmlns:ds="http://schemas.openxmlformats.org/officeDocument/2006/customXml" ds:itemID="{FB8BF5F0-F7E8-4611-AA63-2810FA75AC0B}">
  <ds:schemaRefs/>
</ds:datastoreItem>
</file>

<file path=customXml/itemProps8.xml><?xml version="1.0" encoding="utf-8"?>
<ds:datastoreItem xmlns:ds="http://schemas.openxmlformats.org/officeDocument/2006/customXml" ds:itemID="{9D2F9FC0-E193-4C71-A3A2-4360E4378FA3}">
  <ds:schemaRefs/>
</ds:datastoreItem>
</file>

<file path=customXml/itemProps9.xml><?xml version="1.0" encoding="utf-8"?>
<ds:datastoreItem xmlns:ds="http://schemas.openxmlformats.org/officeDocument/2006/customXml" ds:itemID="{5B5E4111-97FE-42A2-AF33-E234D03005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sala</vt:lpstr>
      <vt:lpstr>cocina</vt:lpstr>
      <vt:lpstr>Tablas dinámicas y gráficos</vt:lpstr>
      <vt:lpstr>Dashboard</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dc:creator>
  <cp:lastModifiedBy>Miguel Lopez Virués</cp:lastModifiedBy>
  <dcterms:created xsi:type="dcterms:W3CDTF">2024-08-25T09:40:42Z</dcterms:created>
  <dcterms:modified xsi:type="dcterms:W3CDTF">2024-09-11T11:30:18Z</dcterms:modified>
</cp:coreProperties>
</file>